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6a92a9386c26b151/Documents/GitHub/DARRT/srmm/"/>
    </mc:Choice>
  </mc:AlternateContent>
  <xr:revisionPtr revIDLastSave="1" documentId="13_ncr:1_{A0076F82-38BA-0F42-A0A5-895421BF7224}" xr6:coauthVersionLast="47" xr6:coauthVersionMax="47" xr10:uidLastSave="{A4755B4E-EA79-472D-88AE-3ACA1AEB5C33}"/>
  <bookViews>
    <workbookView xWindow="-120" yWindow="-120" windowWidth="51840" windowHeight="21120" activeTab="7" xr2:uid="{B1B91679-A0D8-0D42-B8C5-78F5895FA983}"/>
  </bookViews>
  <sheets>
    <sheet name="README" sheetId="1" r:id="rId1"/>
    <sheet name="MaturitybyCSF CMMi" sheetId="14" r:id="rId2"/>
    <sheet name="SCF Domain Criteria" sheetId="10" r:id="rId3"/>
    <sheet name="CISO MindMap" sheetId="5" r:id="rId4"/>
    <sheet name="mcasScoringModel" sheetId="2" r:id="rId5"/>
    <sheet name="mcasMaturityLevels" sheetId="17" r:id="rId6"/>
    <sheet name="csf1" sheetId="9" r:id="rId7"/>
    <sheet name="csf2" sheetId="4" r:id="rId8"/>
    <sheet name="controlDomains" sheetId="6" r:id="rId9"/>
    <sheet name="questionnaire" sheetId="3" r:id="rId10"/>
    <sheet name="Sheet16" sheetId="16" r:id="rId11"/>
    <sheet name="securitySolution" sheetId="7" r:id="rId12"/>
    <sheet name="mcasKeywords" sheetId="8" r:id="rId13"/>
    <sheet name="mcasAnalysis" sheetId="12" r:id="rId14"/>
    <sheet name="mcasScoring" sheetId="13" r:id="rId15"/>
    <sheet name="csfRecommendationAnalysis" sheetId="11" r:id="rId16"/>
  </sheets>
  <externalReferences>
    <externalReference r:id="rId17"/>
    <externalReference r:id="rId18"/>
    <externalReference r:id="rId19"/>
    <externalReference r:id="rId20"/>
    <externalReference r:id="rId21"/>
    <externalReference r:id="rId22"/>
  </externalReferences>
  <definedNames>
    <definedName name="_CMM_Unweighted" localSheetId="8">OFFSET(controlDomains!#REF!,0,0,COUNTA(controlDomains!#REF!)-1)</definedName>
    <definedName name="_CMM_Unweighted" localSheetId="4">OFFSET(#REF!,0,0,COUNTA(#REF!)-1)</definedName>
    <definedName name="_CMM_Unweighted">OFFSET(#REF!,0,0,COUNTA(#REF!)-1)</definedName>
    <definedName name="_xlnm._FilterDatabase" localSheetId="8" hidden="1">controlDomains!$B$1:$Q$1</definedName>
    <definedName name="_xlnm._FilterDatabase" localSheetId="1" hidden="1">'MaturitybyCSF CMMi'!$C$3:$R$135</definedName>
    <definedName name="_xlnm._FilterDatabase" localSheetId="13" hidden="1">mcasAnalysis!$A$3:$AT$579</definedName>
    <definedName name="_xlnm._FilterDatabase" localSheetId="4" hidden="1">mcasScoringModel!$A$1:$J$180</definedName>
    <definedName name="_xlnm._FilterDatabase" localSheetId="2" hidden="1">'SCF Domain Criteria'!$A$1:$H$1</definedName>
    <definedName name="Application_Status_Values" localSheetId="8">controlDomains!#REF!</definedName>
    <definedName name="Application_Status_Values" localSheetId="4">#REF!</definedName>
    <definedName name="Application_Status_Values">'[1]Drop-Down Reference'!$C$2:$C$5</definedName>
    <definedName name="Capabilities" localSheetId="8">controlDomains!#REF!</definedName>
    <definedName name="Capabilities" localSheetId="4">#REF!</definedName>
    <definedName name="Capabilities">'[1]Drop-Down Reference'!$E$2:$E$13</definedName>
    <definedName name="cFknKMESAC" localSheetId="8">controlDomains!#REF!</definedName>
    <definedName name="cFknKMESAC" localSheetId="4">#REF!</definedName>
    <definedName name="cFknKMESAC">[2]Cyberstrong_dropdown_validation!$B$1:$B$5</definedName>
    <definedName name="CMM_Description" localSheetId="8">controlDomains!#REF!</definedName>
    <definedName name="CMM_Description" localSheetId="4">#REF!</definedName>
    <definedName name="CMM_Description">#REF!</definedName>
    <definedName name="CMM_maturity" localSheetId="4">#REF!</definedName>
    <definedName name="CMM_maturity">#REF!</definedName>
    <definedName name="Compensating_Control">#REF!</definedName>
    <definedName name="Control_Execution">#REF!</definedName>
    <definedName name="Control_Types">#REF!</definedName>
    <definedName name="CriteriaTable" localSheetId="8">controlDomains!#REF!</definedName>
    <definedName name="CriteriaTable" localSheetId="4">#REF!</definedName>
    <definedName name="CriteriaTable">[3]Sheet1!$A$4:$B$47</definedName>
    <definedName name="dGUHIBsySK" localSheetId="8">controlDomains!#REF!</definedName>
    <definedName name="dGUHIBsySK" localSheetId="4">#REF!</definedName>
    <definedName name="dGUHIBsySK">[4]Cyberstrong_dropdown_validation!$B$1:$B$5</definedName>
    <definedName name="Global_Solution" localSheetId="8">controlDomains!#REF!</definedName>
    <definedName name="Global_Solution" localSheetId="4">#REF!</definedName>
    <definedName name="Global_Solution">'[1]Drop-Down Reference'!$A$2:$A$4</definedName>
    <definedName name="GxTMHUcjAY" localSheetId="8">controlDomains!#REF!</definedName>
    <definedName name="GxTMHUcjAY" localSheetId="4">#REF!</definedName>
    <definedName name="GxTMHUcjAY">[4]Cyberstrong_dropdown_validation!$E$1:$E$23</definedName>
    <definedName name="ISMS" localSheetId="8">controlDomains!#REF!</definedName>
    <definedName name="ISMS" localSheetId="4">#REF!</definedName>
    <definedName name="ISMS">#REF!</definedName>
    <definedName name="ISMS_working" localSheetId="8">controlDomains!#REF!</definedName>
    <definedName name="ISMS_working" localSheetId="4">#REF!</definedName>
    <definedName name="ISMS_working">#REF!</definedName>
    <definedName name="ixGHyCDnBS" localSheetId="8">controlDomains!#REF!</definedName>
    <definedName name="ixGHyCDnBS" localSheetId="4">#REF!</definedName>
    <definedName name="ixGHyCDnBS">[2]Cyberstrong_dropdown_validation!$E$1:$E$23</definedName>
    <definedName name="LnBhZGfVOs" localSheetId="8">controlDomains!#REF!</definedName>
    <definedName name="LnBhZGfVOs" localSheetId="4">#REF!</definedName>
    <definedName name="LnBhZGfVOs">[2]Cyberstrong_dropdown_validation!$A$1:$A$17</definedName>
    <definedName name="ltjUpLGDBw" localSheetId="8">controlDomains!#REF!</definedName>
    <definedName name="ltjUpLGDBw" localSheetId="4">#REF!</definedName>
    <definedName name="ltjUpLGDBw">[4]Cyberstrong_dropdown_validation!$D$1:$D$4</definedName>
    <definedName name="Natural_Unweighted" localSheetId="8">controlDomains!#REF!</definedName>
    <definedName name="Natural_Unweighted" localSheetId="4">#REF!</definedName>
    <definedName name="Natural_Unweighted">#REF!</definedName>
    <definedName name="Natural_Weighted" localSheetId="4">#REF!</definedName>
    <definedName name="Natural_Weighted">#REF!</definedName>
    <definedName name="OAcTFELJvp" localSheetId="8">controlDomains!#REF!</definedName>
    <definedName name="OAcTFELJvp" localSheetId="4">#REF!</definedName>
    <definedName name="OAcTFELJvp">[2]Cyberstrong_dropdown_validation!$D$1:$D$4</definedName>
    <definedName name="PriorityValues" localSheetId="1">#REF!</definedName>
    <definedName name="PriorityValues">#REF!</definedName>
    <definedName name="Risk_Impact" localSheetId="8">controlDomains!#REF!</definedName>
    <definedName name="Risk_Impact" localSheetId="4">#REF!</definedName>
    <definedName name="Risk_Impact">#REF!</definedName>
    <definedName name="Risk_Likelihood" localSheetId="4">#REF!</definedName>
    <definedName name="Risk_Likelihood">#REF!</definedName>
    <definedName name="Risk_Value">#REF!</definedName>
    <definedName name="SpHKwmDVTb" localSheetId="8">controlDomains!#REF!</definedName>
    <definedName name="SpHKwmDVTb" localSheetId="4">#REF!</definedName>
    <definedName name="SpHKwmDVTb">[2]Cyberstrong_dropdown_validation!$C$1:$C$3</definedName>
    <definedName name="Temponcopytodelete" localSheetId="8">controlDomains!#REF!</definedName>
    <definedName name="Temponcopytodelete" localSheetId="4">#REF!</definedName>
    <definedName name="Temponcopytodelete">'[5]Drop-Down Reference'!$C$2:$C$5</definedName>
    <definedName name="UrgencyValues" localSheetId="1">#REF!</definedName>
    <definedName name="UrgencyValues">#REF!</definedName>
    <definedName name="WsWrPRaBtt" localSheetId="8">controlDomains!#REF!</definedName>
    <definedName name="WsWrPRaBtt" localSheetId="4">#REF!</definedName>
    <definedName name="WsWrPRaBtt">[4]Cyberstrong_dropdown_validation!$A$1:$A$17</definedName>
    <definedName name="Z_0D0BAA12_0EA8_4748_A47B_93A9E418BF0D_.wvu.Cols" localSheetId="1" hidden="1">'MaturitybyCSF CMMi'!#REF!,'MaturitybyCSF CMMi'!$J:$J</definedName>
    <definedName name="Z_0D0BAA12_0EA8_4748_A47B_93A9E418BF0D_.wvu.FilterData" localSheetId="1" hidden="1">'MaturitybyCSF CMMi'!$C$3:$R$135</definedName>
    <definedName name="Z_47957E73_90F7_48C7_91D6_798383CDFDD2_.wvu.Cols" localSheetId="1" hidden="1">'MaturitybyCSF CMMi'!#REF!</definedName>
    <definedName name="Z_7BD71996_8570_4099_A252_5150BCE8E47C_.wvu.Cols" localSheetId="1" hidden="1">'MaturitybyCSF CMMi'!#REF!</definedName>
    <definedName name="Z_D9A6376B_4D17_4AB2_BDD1_FE47E0B3F75E_.wvu.Cols" localSheetId="1" hidden="1">'MaturitybyCSF CMMi'!#REF!,'MaturitybyCSF CMMi'!$J:$J</definedName>
    <definedName name="Z_D9A6376B_4D17_4AB2_BDD1_FE47E0B3F75E_.wvu.FilterData" localSheetId="1" hidden="1">'MaturitybyCSF CMMi'!$C$3:$R$135</definedName>
    <definedName name="Z_E74AD366_938D_44E2_A6C5_055FA115444E_.wvu.Cols" localSheetId="1" hidden="1">'MaturitybyCSF CMMi'!#REF!</definedName>
    <definedName name="Z_F7528A91_99D0_45DA_9B27_A32F6937E95D_.wvu.Cols" localSheetId="1" hidden="1">'MaturitybyCSF CMMi'!#REF!,'MaturitybyCSF CMMi'!$J:$J</definedName>
    <definedName name="Z_F7528A91_99D0_45DA_9B27_A32F6937E95D_.wvu.FilterData" localSheetId="1" hidden="1">'MaturitybyCSF CMMi'!$C$3:$R$135</definedName>
    <definedName name="Z_F9E8DA7F_1E4C_4CC4_A92F_7A4416ADC553_.wvu.Cols" localSheetId="1" hidden="1">'MaturitybyCSF CMMi'!#REF!</definedName>
    <definedName name="Z_FE135D45_FEC9_45C5_B916_E812BDE860C8_.wvu.Cols" localSheetId="1" hidden="1">'MaturitybyCSF CMMi'!#REF!,'MaturitybyCSF CMMi'!$J:$J</definedName>
    <definedName name="Z_FE135D45_FEC9_45C5_B916_E812BDE860C8_.wvu.FilterData" localSheetId="1" hidden="1">'MaturitybyCSF CMMi'!$C$3:$R$135</definedName>
    <definedName name="ZuZSuUcpOo" localSheetId="8">controlDomains!#REF!</definedName>
    <definedName name="ZuZSuUcpOo" localSheetId="4">#REF!</definedName>
    <definedName name="ZuZSuUcpOo">[4]Cyberstrong_dropdown_validation!$C$1:$C$3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4" l="1"/>
  <c r="M135" i="14" a="1"/>
  <c r="M135" i="14" s="1"/>
  <c r="L135" i="14" a="1"/>
  <c r="L135" i="14" s="1"/>
  <c r="K135" i="14" a="1"/>
  <c r="K135" i="14" s="1"/>
  <c r="J135" i="14"/>
  <c r="I135" i="14" a="1"/>
  <c r="I135" i="14" s="1"/>
  <c r="I132" i="14" s="1"/>
  <c r="G135" i="14" a="1"/>
  <c r="G135" i="14" s="1"/>
  <c r="H135" i="14" s="1"/>
  <c r="M134" i="14" a="1"/>
  <c r="M134" i="14" s="1"/>
  <c r="L134" i="14" a="1"/>
  <c r="L134" i="14" s="1"/>
  <c r="K134" i="14" a="1"/>
  <c r="K134" i="14" s="1"/>
  <c r="J134" i="14"/>
  <c r="G134" i="14"/>
  <c r="H134" i="14" s="1"/>
  <c r="G134" i="14" a="1"/>
  <c r="M133" i="14" a="1"/>
  <c r="M133" i="14" s="1"/>
  <c r="M132" i="14" s="1"/>
  <c r="L133" i="14" a="1"/>
  <c r="L133" i="14" s="1"/>
  <c r="L132" i="14" s="1"/>
  <c r="K133" i="14" a="1"/>
  <c r="K133" i="14" s="1"/>
  <c r="K132" i="14" s="1"/>
  <c r="J133" i="14"/>
  <c r="J132" i="14" s="1"/>
  <c r="G133" i="14" a="1"/>
  <c r="G133" i="14" s="1"/>
  <c r="H133" i="14" s="1"/>
  <c r="M131" i="14"/>
  <c r="M131" i="14" a="1"/>
  <c r="L131" i="14" a="1"/>
  <c r="L131" i="14" s="1"/>
  <c r="K131" i="14"/>
  <c r="K131" i="14" a="1"/>
  <c r="J131" i="14"/>
  <c r="G131" i="14" a="1"/>
  <c r="G131" i="14" s="1"/>
  <c r="H131" i="14" s="1"/>
  <c r="M130" i="14" a="1"/>
  <c r="M130" i="14" s="1"/>
  <c r="M129" i="14" s="1"/>
  <c r="L130" i="14"/>
  <c r="L129" i="14" s="1"/>
  <c r="L130" i="14" a="1"/>
  <c r="K130" i="14" a="1"/>
  <c r="K130" i="14" s="1"/>
  <c r="K129" i="14" s="1"/>
  <c r="J130" i="14"/>
  <c r="J129" i="14" s="1"/>
  <c r="I130" i="14" a="1"/>
  <c r="I130" i="14" s="1"/>
  <c r="G130" i="14" a="1"/>
  <c r="G130" i="14" s="1"/>
  <c r="H130" i="14" s="1"/>
  <c r="M128" i="14" a="1"/>
  <c r="M128" i="14" s="1"/>
  <c r="M127" i="14" s="1"/>
  <c r="L128" i="14" a="1"/>
  <c r="L128" i="14" s="1"/>
  <c r="L127" i="14" s="1"/>
  <c r="K128" i="14" a="1"/>
  <c r="K128" i="14" s="1"/>
  <c r="K127" i="14" s="1"/>
  <c r="J128" i="14"/>
  <c r="J127" i="14" s="1"/>
  <c r="G128" i="14" a="1"/>
  <c r="G128" i="14" s="1"/>
  <c r="H128" i="14" s="1"/>
  <c r="M126" i="14" a="1"/>
  <c r="M126" i="14" s="1"/>
  <c r="L126" i="14" a="1"/>
  <c r="L126" i="14" s="1"/>
  <c r="K126" i="14" a="1"/>
  <c r="K126" i="14" s="1"/>
  <c r="J126" i="14"/>
  <c r="G126" i="14"/>
  <c r="H126" i="14" s="1"/>
  <c r="G126" i="14" a="1"/>
  <c r="M125" i="14" a="1"/>
  <c r="M125" i="14" s="1"/>
  <c r="M124" i="14" s="1"/>
  <c r="L125" i="14" a="1"/>
  <c r="L125" i="14" s="1"/>
  <c r="K125" i="14" a="1"/>
  <c r="K125" i="14" s="1"/>
  <c r="K124" i="14" s="1"/>
  <c r="J125" i="14"/>
  <c r="J124" i="14" s="1"/>
  <c r="I125" i="14" a="1"/>
  <c r="I125" i="14" s="1"/>
  <c r="G125" i="14" a="1"/>
  <c r="G125" i="14" s="1"/>
  <c r="H125" i="14" s="1"/>
  <c r="M123" i="14" a="1"/>
  <c r="M123" i="14" s="1"/>
  <c r="L123" i="14" a="1"/>
  <c r="L123" i="14" s="1"/>
  <c r="K123" i="14" a="1"/>
  <c r="K123" i="14" s="1"/>
  <c r="J123" i="14"/>
  <c r="I123" i="14" a="1"/>
  <c r="I123" i="14" s="1"/>
  <c r="G123" i="14" a="1"/>
  <c r="G123" i="14" s="1"/>
  <c r="H123" i="14" s="1"/>
  <c r="M122" i="14" a="1"/>
  <c r="M122" i="14" s="1"/>
  <c r="L122" i="14" a="1"/>
  <c r="L122" i="14" s="1"/>
  <c r="K122" i="14"/>
  <c r="K122" i="14" a="1"/>
  <c r="J122" i="14"/>
  <c r="G122" i="14" a="1"/>
  <c r="G122" i="14" s="1"/>
  <c r="H122" i="14" s="1"/>
  <c r="M121" i="14" a="1"/>
  <c r="M121" i="14" s="1"/>
  <c r="L121" i="14" a="1"/>
  <c r="L121" i="14" s="1"/>
  <c r="L120" i="14" s="1"/>
  <c r="K121" i="14" a="1"/>
  <c r="K121" i="14" s="1"/>
  <c r="K120" i="14" s="1"/>
  <c r="J121" i="14"/>
  <c r="J120" i="14" s="1"/>
  <c r="I121" i="14" a="1"/>
  <c r="I121" i="14" s="1"/>
  <c r="G121" i="14" a="1"/>
  <c r="G121" i="14" s="1"/>
  <c r="H121" i="14" s="1"/>
  <c r="M119" i="14" a="1"/>
  <c r="M119" i="14" s="1"/>
  <c r="L119" i="14"/>
  <c r="L119" i="14" a="1"/>
  <c r="K119" i="14"/>
  <c r="K119" i="14" a="1"/>
  <c r="J119" i="14"/>
  <c r="I119" i="14" a="1"/>
  <c r="I119" i="14" s="1"/>
  <c r="G119" i="14" a="1"/>
  <c r="G119" i="14" s="1"/>
  <c r="H119" i="14" s="1"/>
  <c r="M118" i="14" a="1"/>
  <c r="M118" i="14" s="1"/>
  <c r="L118" i="14" a="1"/>
  <c r="L118" i="14" s="1"/>
  <c r="K118" i="14"/>
  <c r="K118" i="14" a="1"/>
  <c r="J118" i="14"/>
  <c r="I118" i="14" a="1"/>
  <c r="I118" i="14" s="1"/>
  <c r="G118" i="14" a="1"/>
  <c r="G118" i="14" s="1"/>
  <c r="H118" i="14" s="1"/>
  <c r="M117" i="14" a="1"/>
  <c r="M117" i="14" s="1"/>
  <c r="L117" i="14" a="1"/>
  <c r="L117" i="14" s="1"/>
  <c r="K117" i="14" a="1"/>
  <c r="K117" i="14" s="1"/>
  <c r="J117" i="14"/>
  <c r="G117" i="14" a="1"/>
  <c r="G117" i="14" s="1"/>
  <c r="H117" i="14" s="1"/>
  <c r="M116" i="14" a="1"/>
  <c r="M116" i="14" s="1"/>
  <c r="L116" i="14" a="1"/>
  <c r="L116" i="14" s="1"/>
  <c r="K116" i="14"/>
  <c r="K116" i="14" a="1"/>
  <c r="J116" i="14"/>
  <c r="G116" i="14" a="1"/>
  <c r="G116" i="14" s="1"/>
  <c r="H116" i="14" s="1"/>
  <c r="M115" i="14" a="1"/>
  <c r="M115" i="14" s="1"/>
  <c r="M114" i="14" s="1"/>
  <c r="L115" i="14" a="1"/>
  <c r="L115" i="14" s="1"/>
  <c r="L114" i="14" s="1"/>
  <c r="K115" i="14" a="1"/>
  <c r="K115" i="14" s="1"/>
  <c r="K114" i="14" s="1"/>
  <c r="J115" i="14"/>
  <c r="J114" i="14" s="1"/>
  <c r="I115" i="14" a="1"/>
  <c r="I115" i="14" s="1"/>
  <c r="G115" i="14" a="1"/>
  <c r="G115" i="14" s="1"/>
  <c r="H115" i="14" s="1"/>
  <c r="M113" i="14" a="1"/>
  <c r="M113" i="14" s="1"/>
  <c r="L113" i="14" a="1"/>
  <c r="L113" i="14" s="1"/>
  <c r="K113" i="14" a="1"/>
  <c r="K113" i="14" s="1"/>
  <c r="J113" i="14"/>
  <c r="G113" i="14" a="1"/>
  <c r="G113" i="14" s="1"/>
  <c r="H113" i="14" s="1"/>
  <c r="M112" i="14" a="1"/>
  <c r="M112" i="14" s="1"/>
  <c r="L112" i="14" a="1"/>
  <c r="L112" i="14" s="1"/>
  <c r="K112" i="14"/>
  <c r="K112" i="14" a="1"/>
  <c r="J112" i="14"/>
  <c r="G112" i="14" a="1"/>
  <c r="G112" i="14" s="1"/>
  <c r="H112" i="14" s="1"/>
  <c r="M111" i="14" a="1"/>
  <c r="M111" i="14" s="1"/>
  <c r="L111" i="14" a="1"/>
  <c r="L111" i="14" s="1"/>
  <c r="K111" i="14" a="1"/>
  <c r="K111" i="14" s="1"/>
  <c r="J111" i="14"/>
  <c r="G111" i="14"/>
  <c r="H111" i="14" s="1"/>
  <c r="G111" i="14" a="1"/>
  <c r="M110" i="14"/>
  <c r="M110" i="14" a="1"/>
  <c r="L110" i="14" a="1"/>
  <c r="L110" i="14" s="1"/>
  <c r="K110" i="14" a="1"/>
  <c r="K110" i="14" s="1"/>
  <c r="J110" i="14"/>
  <c r="G110" i="14"/>
  <c r="H110" i="14" s="1"/>
  <c r="G110" i="14" a="1"/>
  <c r="M109" i="14" a="1"/>
  <c r="M109" i="14" s="1"/>
  <c r="M108" i="14" s="1"/>
  <c r="L109" i="14"/>
  <c r="L108" i="14" s="1"/>
  <c r="L109" i="14" a="1"/>
  <c r="K109" i="14"/>
  <c r="K109" i="14" a="1"/>
  <c r="J109" i="14"/>
  <c r="I109" i="14" a="1"/>
  <c r="I109" i="14" s="1"/>
  <c r="G109" i="14" a="1"/>
  <c r="G109" i="14" s="1"/>
  <c r="H109" i="14" s="1"/>
  <c r="M107" i="14" a="1"/>
  <c r="M107" i="14" s="1"/>
  <c r="M106" i="14" s="1"/>
  <c r="L107" i="14" a="1"/>
  <c r="L107" i="14" s="1"/>
  <c r="L106" i="14" s="1"/>
  <c r="K107" i="14"/>
  <c r="K106" i="14" s="1"/>
  <c r="K107" i="14" a="1"/>
  <c r="J107" i="14"/>
  <c r="I107" i="14" a="1"/>
  <c r="I107" i="14" s="1"/>
  <c r="G107" i="14" a="1"/>
  <c r="G107" i="14" s="1"/>
  <c r="H107" i="14" s="1"/>
  <c r="J106" i="14"/>
  <c r="M105" i="14" a="1"/>
  <c r="M105" i="14" s="1"/>
  <c r="L105" i="14" a="1"/>
  <c r="L105" i="14" s="1"/>
  <c r="K105" i="14" a="1"/>
  <c r="K105" i="14" s="1"/>
  <c r="J105" i="14"/>
  <c r="I105" i="14" a="1"/>
  <c r="I105" i="14" s="1"/>
  <c r="G105" i="14" a="1"/>
  <c r="G105" i="14" s="1"/>
  <c r="H105" i="14" s="1"/>
  <c r="M104" i="14" a="1"/>
  <c r="M104" i="14" s="1"/>
  <c r="L104" i="14"/>
  <c r="L104" i="14" a="1"/>
  <c r="K104" i="14"/>
  <c r="K104" i="14" a="1"/>
  <c r="J104" i="14"/>
  <c r="I104" i="14" a="1"/>
  <c r="I104" i="14" s="1"/>
  <c r="G104" i="14" a="1"/>
  <c r="G104" i="14" s="1"/>
  <c r="H104" i="14" s="1"/>
  <c r="M103" i="14" a="1"/>
  <c r="M103" i="14" s="1"/>
  <c r="L103" i="14"/>
  <c r="L103" i="14" a="1"/>
  <c r="K103" i="14" a="1"/>
  <c r="K103" i="14" s="1"/>
  <c r="J103" i="14"/>
  <c r="G103" i="14"/>
  <c r="H103" i="14" s="1"/>
  <c r="G103" i="14" a="1"/>
  <c r="M102" i="14" a="1"/>
  <c r="M102" i="14" s="1"/>
  <c r="L102" i="14"/>
  <c r="L102" i="14" a="1"/>
  <c r="K102" i="14" a="1"/>
  <c r="K102" i="14" s="1"/>
  <c r="J102" i="14"/>
  <c r="G102" i="14" a="1"/>
  <c r="G102" i="14" s="1"/>
  <c r="H102" i="14" s="1"/>
  <c r="M101" i="14"/>
  <c r="M100" i="14" s="1"/>
  <c r="M101" i="14" a="1"/>
  <c r="L101" i="14" a="1"/>
  <c r="L101" i="14" s="1"/>
  <c r="K101" i="14" a="1"/>
  <c r="K101" i="14" s="1"/>
  <c r="J101" i="14"/>
  <c r="J100" i="14" s="1"/>
  <c r="I101" i="14" a="1"/>
  <c r="I101" i="14" s="1"/>
  <c r="G101" i="14" a="1"/>
  <c r="G101" i="14" s="1"/>
  <c r="H101" i="14" s="1"/>
  <c r="M99" i="14" a="1"/>
  <c r="M99" i="14" s="1"/>
  <c r="L99" i="14"/>
  <c r="L99" i="14" a="1"/>
  <c r="K99" i="14"/>
  <c r="K99" i="14" a="1"/>
  <c r="J99" i="14"/>
  <c r="I99" i="14" a="1"/>
  <c r="I99" i="14" s="1"/>
  <c r="G99" i="14" a="1"/>
  <c r="G99" i="14" s="1"/>
  <c r="H99" i="14" s="1"/>
  <c r="M98" i="14" a="1"/>
  <c r="M98" i="14" s="1"/>
  <c r="L98" i="14"/>
  <c r="L98" i="14" a="1"/>
  <c r="K98" i="14" a="1"/>
  <c r="K98" i="14" s="1"/>
  <c r="J98" i="14"/>
  <c r="I98" i="14" a="1"/>
  <c r="I98" i="14" s="1"/>
  <c r="G98" i="14" a="1"/>
  <c r="G98" i="14" s="1"/>
  <c r="H98" i="14" s="1"/>
  <c r="M97" i="14" a="1"/>
  <c r="M97" i="14" s="1"/>
  <c r="L97" i="14"/>
  <c r="L97" i="14" a="1"/>
  <c r="K97" i="14"/>
  <c r="K97" i="14" a="1"/>
  <c r="J97" i="14"/>
  <c r="I97" i="14" a="1"/>
  <c r="I97" i="14" s="1"/>
  <c r="G97" i="14" a="1"/>
  <c r="G97" i="14" s="1"/>
  <c r="H97" i="14" s="1"/>
  <c r="M96" i="14" a="1"/>
  <c r="M96" i="14" s="1"/>
  <c r="L96" i="14" a="1"/>
  <c r="L96" i="14" s="1"/>
  <c r="K96" i="14"/>
  <c r="K96" i="14" a="1"/>
  <c r="J96" i="14"/>
  <c r="I96" i="14" a="1"/>
  <c r="I96" i="14" s="1"/>
  <c r="G96" i="14" a="1"/>
  <c r="G96" i="14" s="1"/>
  <c r="H96" i="14" s="1"/>
  <c r="M95" i="14" a="1"/>
  <c r="M95" i="14" s="1"/>
  <c r="L95" i="14"/>
  <c r="L95" i="14" a="1"/>
  <c r="K95" i="14"/>
  <c r="K95" i="14" a="1"/>
  <c r="J95" i="14"/>
  <c r="I95" i="14" a="1"/>
  <c r="I95" i="14" s="1"/>
  <c r="G95" i="14" a="1"/>
  <c r="G95" i="14" s="1"/>
  <c r="H95" i="14" s="1"/>
  <c r="M94" i="14" a="1"/>
  <c r="M94" i="14" s="1"/>
  <c r="L94" i="14"/>
  <c r="L94" i="14" a="1"/>
  <c r="K94" i="14" a="1"/>
  <c r="K94" i="14" s="1"/>
  <c r="J94" i="14"/>
  <c r="I94" i="14" a="1"/>
  <c r="I94" i="14" s="1"/>
  <c r="G94" i="14" a="1"/>
  <c r="G94" i="14" s="1"/>
  <c r="H94" i="14" s="1"/>
  <c r="M93" i="14" a="1"/>
  <c r="M93" i="14" s="1"/>
  <c r="L93" i="14"/>
  <c r="L93" i="14" a="1"/>
  <c r="K93" i="14"/>
  <c r="K93" i="14" a="1"/>
  <c r="J93" i="14"/>
  <c r="I93" i="14" a="1"/>
  <c r="I93" i="14" s="1"/>
  <c r="G93" i="14" a="1"/>
  <c r="G93" i="14" s="1"/>
  <c r="H93" i="14" s="1"/>
  <c r="M92" i="14" a="1"/>
  <c r="M92" i="14" s="1"/>
  <c r="M91" i="14" s="1"/>
  <c r="L92" i="14" a="1"/>
  <c r="L92" i="14" s="1"/>
  <c r="L91" i="14" s="1"/>
  <c r="K92" i="14"/>
  <c r="K91" i="14" s="1"/>
  <c r="K92" i="14" a="1"/>
  <c r="J92" i="14"/>
  <c r="I92" i="14" a="1"/>
  <c r="I92" i="14" s="1"/>
  <c r="G92" i="14" a="1"/>
  <c r="G92" i="14" s="1"/>
  <c r="H92" i="14" s="1"/>
  <c r="M90" i="14" a="1"/>
  <c r="M90" i="14" s="1"/>
  <c r="L90" i="14"/>
  <c r="L90" i="14" a="1"/>
  <c r="K90" i="14"/>
  <c r="K90" i="14" a="1"/>
  <c r="J90" i="14"/>
  <c r="I90" i="14" a="1"/>
  <c r="I90" i="14" s="1"/>
  <c r="G90" i="14"/>
  <c r="H90" i="14" s="1"/>
  <c r="G90" i="14" a="1"/>
  <c r="M89" i="14"/>
  <c r="M89" i="14" a="1"/>
  <c r="L89" i="14" a="1"/>
  <c r="L89" i="14" s="1"/>
  <c r="K89" i="14"/>
  <c r="K89" i="14" a="1"/>
  <c r="J89" i="14"/>
  <c r="G89" i="14" a="1"/>
  <c r="G89" i="14" s="1"/>
  <c r="H89" i="14" s="1"/>
  <c r="M88" i="14"/>
  <c r="M88" i="14" a="1"/>
  <c r="L88" i="14"/>
  <c r="L88" i="14" a="1"/>
  <c r="K88" i="14" a="1"/>
  <c r="K88" i="14" s="1"/>
  <c r="J88" i="14"/>
  <c r="I88" i="14" a="1"/>
  <c r="I88" i="14" s="1"/>
  <c r="G88" i="14" a="1"/>
  <c r="G88" i="14" s="1"/>
  <c r="H88" i="14" s="1"/>
  <c r="M87" i="14" a="1"/>
  <c r="M87" i="14" s="1"/>
  <c r="L87" i="14" a="1"/>
  <c r="L87" i="14" s="1"/>
  <c r="K87" i="14"/>
  <c r="K87" i="14" a="1"/>
  <c r="J87" i="14"/>
  <c r="I87" i="14" a="1"/>
  <c r="I87" i="14" s="1"/>
  <c r="G87" i="14"/>
  <c r="H87" i="14" s="1"/>
  <c r="G87" i="14" a="1"/>
  <c r="M86" i="14" a="1"/>
  <c r="M86" i="14" s="1"/>
  <c r="L86" i="14"/>
  <c r="L85" i="14" s="1"/>
  <c r="L86" i="14" a="1"/>
  <c r="K86" i="14"/>
  <c r="K86" i="14" a="1"/>
  <c r="J86" i="14"/>
  <c r="I86" i="14" a="1"/>
  <c r="I86" i="14" s="1"/>
  <c r="G86" i="14" a="1"/>
  <c r="G86" i="14" s="1"/>
  <c r="H86" i="14" s="1"/>
  <c r="M84" i="14" a="1"/>
  <c r="M84" i="14" s="1"/>
  <c r="L84" i="14"/>
  <c r="L84" i="14" a="1"/>
  <c r="K84" i="14" a="1"/>
  <c r="K84" i="14" s="1"/>
  <c r="J84" i="14"/>
  <c r="I84" i="14" a="1"/>
  <c r="I84" i="14" s="1"/>
  <c r="G84" i="14" a="1"/>
  <c r="G84" i="14" s="1"/>
  <c r="H84" i="14" s="1"/>
  <c r="M83" i="14"/>
  <c r="M83" i="14" a="1"/>
  <c r="L83" i="14"/>
  <c r="L83" i="14" a="1"/>
  <c r="K83" i="14" a="1"/>
  <c r="K83" i="14" s="1"/>
  <c r="J83" i="14"/>
  <c r="I83" i="14" a="1"/>
  <c r="I83" i="14" s="1"/>
  <c r="G83" i="14"/>
  <c r="H83" i="14" s="1"/>
  <c r="G83" i="14" a="1"/>
  <c r="M82" i="14" a="1"/>
  <c r="M82" i="14" s="1"/>
  <c r="L82" i="14"/>
  <c r="L82" i="14" a="1"/>
  <c r="K82" i="14" a="1"/>
  <c r="K82" i="14" s="1"/>
  <c r="J82" i="14"/>
  <c r="I82" i="14" a="1"/>
  <c r="I82" i="14" s="1"/>
  <c r="G82" i="14" a="1"/>
  <c r="G82" i="14" s="1"/>
  <c r="H82" i="14" s="1"/>
  <c r="M81" i="14"/>
  <c r="M81" i="14" a="1"/>
  <c r="L81" i="14"/>
  <c r="L81" i="14" a="1"/>
  <c r="K81" i="14" a="1"/>
  <c r="K81" i="14" s="1"/>
  <c r="J81" i="14"/>
  <c r="I81" i="14" a="1"/>
  <c r="I81" i="14" s="1"/>
  <c r="G81" i="14" a="1"/>
  <c r="G81" i="14" s="1"/>
  <c r="H81" i="14" s="1"/>
  <c r="M80" i="14"/>
  <c r="M80" i="14" a="1"/>
  <c r="L80" i="14"/>
  <c r="L80" i="14" a="1"/>
  <c r="K80" i="14"/>
  <c r="K79" i="14" s="1"/>
  <c r="K80" i="14" a="1"/>
  <c r="J80" i="14"/>
  <c r="J79" i="14" s="1"/>
  <c r="I80" i="14" a="1"/>
  <c r="I80" i="14" s="1"/>
  <c r="G80" i="14" a="1"/>
  <c r="G80" i="14" s="1"/>
  <c r="H80" i="14" s="1"/>
  <c r="M78" i="14" a="1"/>
  <c r="M78" i="14" s="1"/>
  <c r="L78" i="14"/>
  <c r="L78" i="14" a="1"/>
  <c r="K78" i="14"/>
  <c r="K78" i="14" a="1"/>
  <c r="J78" i="14"/>
  <c r="G78" i="14" a="1"/>
  <c r="G78" i="14" s="1"/>
  <c r="H78" i="14" s="1"/>
  <c r="M77" i="14"/>
  <c r="M77" i="14" a="1"/>
  <c r="L77" i="14" a="1"/>
  <c r="L77" i="14" s="1"/>
  <c r="K77" i="14" a="1"/>
  <c r="K77" i="14" s="1"/>
  <c r="K76" i="14" s="1"/>
  <c r="J77" i="14"/>
  <c r="I77" i="14" a="1"/>
  <c r="I77" i="14" s="1"/>
  <c r="G77" i="14"/>
  <c r="H77" i="14" s="1"/>
  <c r="G77" i="14" a="1"/>
  <c r="M75" i="14" a="1"/>
  <c r="M75" i="14" s="1"/>
  <c r="L75" i="14"/>
  <c r="L75" i="14" a="1"/>
  <c r="K75" i="14"/>
  <c r="K75" i="14" a="1"/>
  <c r="J75" i="14"/>
  <c r="I75" i="14" a="1"/>
  <c r="I75" i="14" s="1"/>
  <c r="G75" i="14"/>
  <c r="H75" i="14" s="1"/>
  <c r="G75" i="14" a="1"/>
  <c r="M74" i="14"/>
  <c r="M74" i="14" a="1"/>
  <c r="L74" i="14" a="1"/>
  <c r="L74" i="14" s="1"/>
  <c r="K74" i="14"/>
  <c r="K74" i="14" a="1"/>
  <c r="J74" i="14"/>
  <c r="I74" i="14" a="1"/>
  <c r="I74" i="14" s="1"/>
  <c r="G74" i="14" a="1"/>
  <c r="G74" i="14" s="1"/>
  <c r="H74" i="14" s="1"/>
  <c r="M73" i="14" a="1"/>
  <c r="M73" i="14" s="1"/>
  <c r="L73" i="14"/>
  <c r="L73" i="14" a="1"/>
  <c r="K73" i="14"/>
  <c r="K73" i="14" a="1"/>
  <c r="J73" i="14"/>
  <c r="I73" i="14" a="1"/>
  <c r="I73" i="14" s="1"/>
  <c r="G73" i="14" a="1"/>
  <c r="G73" i="14" s="1"/>
  <c r="H73" i="14" s="1"/>
  <c r="M72" i="14"/>
  <c r="M72" i="14" a="1"/>
  <c r="L72" i="14" a="1"/>
  <c r="L72" i="14" s="1"/>
  <c r="K72" i="14"/>
  <c r="K72" i="14" a="1"/>
  <c r="J72" i="14"/>
  <c r="G72" i="14" a="1"/>
  <c r="G72" i="14" s="1"/>
  <c r="H72" i="14" s="1"/>
  <c r="M71" i="14" a="1"/>
  <c r="M71" i="14" s="1"/>
  <c r="L71" i="14" a="1"/>
  <c r="L71" i="14" s="1"/>
  <c r="K71" i="14"/>
  <c r="K71" i="14" a="1"/>
  <c r="J71" i="14"/>
  <c r="G71" i="14"/>
  <c r="H71" i="14" s="1"/>
  <c r="G71" i="14" a="1"/>
  <c r="M70" i="14"/>
  <c r="M70" i="14" a="1"/>
  <c r="L70" i="14" a="1"/>
  <c r="L70" i="14" s="1"/>
  <c r="K70" i="14"/>
  <c r="K70" i="14" a="1"/>
  <c r="J70" i="14"/>
  <c r="G70" i="14"/>
  <c r="H70" i="14" s="1"/>
  <c r="G70" i="14" a="1"/>
  <c r="M69" i="14" a="1"/>
  <c r="M69" i="14" s="1"/>
  <c r="L69" i="14"/>
  <c r="L69" i="14" a="1"/>
  <c r="K69" i="14" a="1"/>
  <c r="K69" i="14" s="1"/>
  <c r="J69" i="14"/>
  <c r="I69" i="14" a="1"/>
  <c r="I69" i="14" s="1"/>
  <c r="G69" i="14"/>
  <c r="H69" i="14" s="1"/>
  <c r="G69" i="14" a="1"/>
  <c r="M68" i="14"/>
  <c r="M68" i="14" a="1"/>
  <c r="L68" i="14" a="1"/>
  <c r="L68" i="14" s="1"/>
  <c r="K68" i="14" a="1"/>
  <c r="K68" i="14" s="1"/>
  <c r="J68" i="14"/>
  <c r="I68" i="14" a="1"/>
  <c r="I68" i="14" s="1"/>
  <c r="G68" i="14"/>
  <c r="H68" i="14" s="1"/>
  <c r="G68" i="14" a="1"/>
  <c r="M67" i="14" a="1"/>
  <c r="M67" i="14" s="1"/>
  <c r="L67" i="14" a="1"/>
  <c r="L67" i="14" s="1"/>
  <c r="K67" i="14"/>
  <c r="K67" i="14" a="1"/>
  <c r="J67" i="14"/>
  <c r="I67" i="14" a="1"/>
  <c r="I67" i="14" s="1"/>
  <c r="G67" i="14" a="1"/>
  <c r="G67" i="14" s="1"/>
  <c r="H67" i="14" s="1"/>
  <c r="M66" i="14"/>
  <c r="M66" i="14" a="1"/>
  <c r="L66" i="14" a="1"/>
  <c r="L66" i="14" s="1"/>
  <c r="K66" i="14" a="1"/>
  <c r="K66" i="14" s="1"/>
  <c r="J66" i="14"/>
  <c r="I66" i="14" a="1"/>
  <c r="I66" i="14" s="1"/>
  <c r="G66" i="14"/>
  <c r="H66" i="14" s="1"/>
  <c r="G66" i="14" a="1"/>
  <c r="M65" i="14"/>
  <c r="M65" i="14" a="1"/>
  <c r="L65" i="14"/>
  <c r="L65" i="14" a="1"/>
  <c r="K65" i="14" a="1"/>
  <c r="K65" i="14" s="1"/>
  <c r="J65" i="14"/>
  <c r="I65" i="14" a="1"/>
  <c r="I65" i="14" s="1"/>
  <c r="G65" i="14"/>
  <c r="H65" i="14" s="1"/>
  <c r="G65" i="14" a="1"/>
  <c r="M64" i="14" a="1"/>
  <c r="M64" i="14" s="1"/>
  <c r="M63" i="14" s="1"/>
  <c r="L64" i="14"/>
  <c r="L64" i="14" a="1"/>
  <c r="K64" i="14" a="1"/>
  <c r="K64" i="14" s="1"/>
  <c r="J64" i="14"/>
  <c r="I64" i="14" a="1"/>
  <c r="I64" i="14" s="1"/>
  <c r="G64" i="14"/>
  <c r="H64" i="14" s="1"/>
  <c r="G64" i="14" a="1"/>
  <c r="M62" i="14" a="1"/>
  <c r="M62" i="14" s="1"/>
  <c r="L62" i="14" a="1"/>
  <c r="L62" i="14" s="1"/>
  <c r="K62" i="14"/>
  <c r="K62" i="14" a="1"/>
  <c r="J62" i="14"/>
  <c r="I62" i="14" a="1"/>
  <c r="I62" i="14" s="1"/>
  <c r="G62" i="14"/>
  <c r="H62" i="14" s="1"/>
  <c r="G62" i="14" a="1"/>
  <c r="M61" i="14" a="1"/>
  <c r="M61" i="14" s="1"/>
  <c r="L61" i="14" a="1"/>
  <c r="L61" i="14" s="1"/>
  <c r="K61" i="14" a="1"/>
  <c r="K61" i="14" s="1"/>
  <c r="J61" i="14"/>
  <c r="I61" i="14" a="1"/>
  <c r="I61" i="14" s="1"/>
  <c r="G61" i="14" a="1"/>
  <c r="G61" i="14" s="1"/>
  <c r="H61" i="14" s="1"/>
  <c r="M60" i="14"/>
  <c r="M60" i="14" a="1"/>
  <c r="L60" i="14" a="1"/>
  <c r="L60" i="14" s="1"/>
  <c r="K60" i="14"/>
  <c r="K60" i="14" a="1"/>
  <c r="J60" i="14"/>
  <c r="I60" i="14" a="1"/>
  <c r="I60" i="14" s="1"/>
  <c r="G60" i="14" a="1"/>
  <c r="G60" i="14" s="1"/>
  <c r="H60" i="14" s="1"/>
  <c r="M59" i="14" a="1"/>
  <c r="M59" i="14" s="1"/>
  <c r="L59" i="14"/>
  <c r="L54" i="14" s="1"/>
  <c r="L59" i="14" a="1"/>
  <c r="K59" i="14" a="1"/>
  <c r="K59" i="14" s="1"/>
  <c r="J59" i="14"/>
  <c r="I59" i="14" a="1"/>
  <c r="I59" i="14" s="1"/>
  <c r="G59" i="14"/>
  <c r="H59" i="14" s="1"/>
  <c r="G59" i="14" a="1"/>
  <c r="M58" i="14" a="1"/>
  <c r="M58" i="14" s="1"/>
  <c r="L58" i="14" a="1"/>
  <c r="L58" i="14" s="1"/>
  <c r="K58" i="14"/>
  <c r="K54" i="14" s="1"/>
  <c r="K58" i="14" a="1"/>
  <c r="J58" i="14"/>
  <c r="I58" i="14" a="1"/>
  <c r="I58" i="14" s="1"/>
  <c r="G58" i="14"/>
  <c r="H58" i="14" s="1"/>
  <c r="G58" i="14" a="1"/>
  <c r="M57" i="14" a="1"/>
  <c r="M57" i="14" s="1"/>
  <c r="L57" i="14"/>
  <c r="L57" i="14" a="1"/>
  <c r="K57" i="14" a="1"/>
  <c r="K57" i="14" s="1"/>
  <c r="J57" i="14"/>
  <c r="I57" i="14" a="1"/>
  <c r="I57" i="14" s="1"/>
  <c r="G57" i="14"/>
  <c r="H57" i="14" s="1"/>
  <c r="G57" i="14" a="1"/>
  <c r="M56" i="14" a="1"/>
  <c r="M56" i="14" s="1"/>
  <c r="L56" i="14"/>
  <c r="L56" i="14" a="1"/>
  <c r="K56" i="14"/>
  <c r="K56" i="14" a="1"/>
  <c r="J56" i="14"/>
  <c r="I56" i="14" a="1"/>
  <c r="I56" i="14" s="1"/>
  <c r="G56" i="14" a="1"/>
  <c r="G56" i="14" s="1"/>
  <c r="H56" i="14" s="1"/>
  <c r="M55" i="14" a="1"/>
  <c r="M55" i="14" s="1"/>
  <c r="L55" i="14"/>
  <c r="L55" i="14" a="1"/>
  <c r="K55" i="14" a="1"/>
  <c r="K55" i="14" s="1"/>
  <c r="J55" i="14"/>
  <c r="I55" i="14" a="1"/>
  <c r="I55" i="14" s="1"/>
  <c r="G55" i="14"/>
  <c r="H55" i="14" s="1"/>
  <c r="G55" i="14" a="1"/>
  <c r="M53" i="14" a="1"/>
  <c r="M53" i="14" s="1"/>
  <c r="L53" i="14" a="1"/>
  <c r="L53" i="14" s="1"/>
  <c r="K53" i="14"/>
  <c r="K53" i="14" a="1"/>
  <c r="J53" i="14"/>
  <c r="I53" i="14" a="1"/>
  <c r="I53" i="14" s="1"/>
  <c r="G53" i="14" a="1"/>
  <c r="G53" i="14" s="1"/>
  <c r="H53" i="14" s="1"/>
  <c r="M52" i="14"/>
  <c r="M52" i="14" a="1"/>
  <c r="L52" i="14" a="1"/>
  <c r="L52" i="14" s="1"/>
  <c r="K52" i="14"/>
  <c r="K52" i="14" a="1"/>
  <c r="J52" i="14"/>
  <c r="G52" i="14"/>
  <c r="H52" i="14" s="1"/>
  <c r="G52" i="14" a="1"/>
  <c r="M51" i="14"/>
  <c r="M51" i="14" a="1"/>
  <c r="L51" i="14" a="1"/>
  <c r="L51" i="14" s="1"/>
  <c r="K51" i="14" a="1"/>
  <c r="K51" i="14" s="1"/>
  <c r="J51" i="14"/>
  <c r="G51" i="14" a="1"/>
  <c r="G51" i="14" s="1"/>
  <c r="H51" i="14" s="1"/>
  <c r="M50" i="14" a="1"/>
  <c r="M50" i="14" s="1"/>
  <c r="L50" i="14"/>
  <c r="L50" i="14" a="1"/>
  <c r="K50" i="14" a="1"/>
  <c r="K50" i="14" s="1"/>
  <c r="J50" i="14"/>
  <c r="J48" i="14" s="1"/>
  <c r="G50" i="14"/>
  <c r="H50" i="14" s="1"/>
  <c r="G50" i="14" a="1"/>
  <c r="M49" i="14"/>
  <c r="M49" i="14" a="1"/>
  <c r="L49" i="14" a="1"/>
  <c r="L49" i="14" s="1"/>
  <c r="K49" i="14"/>
  <c r="K48" i="14" s="1"/>
  <c r="K49" i="14" a="1"/>
  <c r="J49" i="14"/>
  <c r="I49" i="14" a="1"/>
  <c r="I49" i="14" s="1"/>
  <c r="G49" i="14" a="1"/>
  <c r="G49" i="14" s="1"/>
  <c r="H49" i="14" s="1"/>
  <c r="M47" i="14" a="1"/>
  <c r="M47" i="14" s="1"/>
  <c r="L47" i="14"/>
  <c r="L47" i="14" a="1"/>
  <c r="K47" i="14" a="1"/>
  <c r="K47" i="14" s="1"/>
  <c r="J47" i="14"/>
  <c r="I47" i="14" a="1"/>
  <c r="I47" i="14" s="1"/>
  <c r="G47" i="14" a="1"/>
  <c r="G47" i="14" s="1"/>
  <c r="H47" i="14" s="1"/>
  <c r="M46" i="14"/>
  <c r="M46" i="14" a="1"/>
  <c r="L46" i="14"/>
  <c r="L46" i="14" a="1"/>
  <c r="K46" i="14"/>
  <c r="K46" i="14" a="1"/>
  <c r="J46" i="14"/>
  <c r="I46" i="14" a="1"/>
  <c r="I46" i="14" s="1"/>
  <c r="G46" i="14" a="1"/>
  <c r="G46" i="14" s="1"/>
  <c r="H46" i="14" s="1"/>
  <c r="M45" i="14"/>
  <c r="M45" i="14" a="1"/>
  <c r="L45" i="14" a="1"/>
  <c r="L45" i="14" s="1"/>
  <c r="K45" i="14"/>
  <c r="K45" i="14" a="1"/>
  <c r="J45" i="14"/>
  <c r="I45" i="14" a="1"/>
  <c r="I45" i="14" s="1"/>
  <c r="G45" i="14" a="1"/>
  <c r="G45" i="14" s="1"/>
  <c r="H45" i="14" s="1"/>
  <c r="M44" i="14" a="1"/>
  <c r="M44" i="14" s="1"/>
  <c r="L44" i="14"/>
  <c r="L44" i="14" a="1"/>
  <c r="K44" i="14" a="1"/>
  <c r="K44" i="14" s="1"/>
  <c r="J44" i="14"/>
  <c r="I44" i="14" a="1"/>
  <c r="I44" i="14" s="1"/>
  <c r="G44" i="14" a="1"/>
  <c r="G44" i="14" s="1"/>
  <c r="H44" i="14" s="1"/>
  <c r="M43" i="14" a="1"/>
  <c r="M43" i="14" s="1"/>
  <c r="L43" i="14" a="1"/>
  <c r="L43" i="14" s="1"/>
  <c r="K43" i="14"/>
  <c r="K43" i="14" a="1"/>
  <c r="J43" i="14"/>
  <c r="I43" i="14" a="1"/>
  <c r="I43" i="14" s="1"/>
  <c r="G43" i="14" a="1"/>
  <c r="G43" i="14" s="1"/>
  <c r="H43" i="14" s="1"/>
  <c r="M42" i="14"/>
  <c r="M42" i="14" a="1"/>
  <c r="L42" i="14"/>
  <c r="L42" i="14" a="1"/>
  <c r="K42" i="14"/>
  <c r="K40" i="14" s="1"/>
  <c r="K42" i="14" a="1"/>
  <c r="J42" i="14"/>
  <c r="I42" i="14" a="1"/>
  <c r="I42" i="14" s="1"/>
  <c r="G42" i="14" a="1"/>
  <c r="G42" i="14" s="1"/>
  <c r="H42" i="14" s="1"/>
  <c r="M41" i="14"/>
  <c r="M40" i="14" s="1"/>
  <c r="M41" i="14" a="1"/>
  <c r="L41" i="14" a="1"/>
  <c r="L41" i="14" s="1"/>
  <c r="K41" i="14" a="1"/>
  <c r="K41" i="14" s="1"/>
  <c r="J41" i="14"/>
  <c r="I41" i="14" a="1"/>
  <c r="I41" i="14" s="1"/>
  <c r="G41" i="14" a="1"/>
  <c r="G41" i="14" s="1"/>
  <c r="H41" i="14" s="1"/>
  <c r="M39" i="14" a="1"/>
  <c r="M39" i="14" s="1"/>
  <c r="L39" i="14"/>
  <c r="L39" i="14" a="1"/>
  <c r="K39" i="14" a="1"/>
  <c r="K39" i="14" s="1"/>
  <c r="J39" i="14"/>
  <c r="H39" i="14"/>
  <c r="G39" i="14"/>
  <c r="G39" i="14" a="1"/>
  <c r="M38" i="14" a="1"/>
  <c r="M38" i="14" s="1"/>
  <c r="L38" i="14"/>
  <c r="L38" i="14" a="1"/>
  <c r="K38" i="14"/>
  <c r="K38" i="14" a="1"/>
  <c r="J38" i="14"/>
  <c r="G38" i="14" a="1"/>
  <c r="G38" i="14" s="1"/>
  <c r="H38" i="14" s="1"/>
  <c r="M37" i="14"/>
  <c r="M37" i="14" a="1"/>
  <c r="L37" i="14"/>
  <c r="L37" i="14" a="1"/>
  <c r="K37" i="14" a="1"/>
  <c r="K37" i="14" s="1"/>
  <c r="J37" i="14"/>
  <c r="G37" i="14" a="1"/>
  <c r="G37" i="14" s="1"/>
  <c r="H37" i="14" s="1"/>
  <c r="M36" i="14" a="1"/>
  <c r="M36" i="14" s="1"/>
  <c r="L36" i="14" a="1"/>
  <c r="L36" i="14" s="1"/>
  <c r="K36" i="14"/>
  <c r="K36" i="14" a="1"/>
  <c r="J36" i="14"/>
  <c r="G36" i="14" a="1"/>
  <c r="G36" i="14" s="1"/>
  <c r="H36" i="14" s="1"/>
  <c r="M35" i="14" a="1"/>
  <c r="M35" i="14" s="1"/>
  <c r="L35" i="14"/>
  <c r="L35" i="14" a="1"/>
  <c r="K35" i="14"/>
  <c r="K34" i="14" s="1"/>
  <c r="K35" i="14" a="1"/>
  <c r="J35" i="14"/>
  <c r="I35" i="14" a="1"/>
  <c r="I35" i="14" s="1"/>
  <c r="G35" i="14"/>
  <c r="H35" i="14" s="1"/>
  <c r="G35" i="14" a="1"/>
  <c r="M33" i="14" a="1"/>
  <c r="M33" i="14" s="1"/>
  <c r="L33" i="14" a="1"/>
  <c r="L33" i="14" s="1"/>
  <c r="K33" i="14" a="1"/>
  <c r="K33" i="14" s="1"/>
  <c r="J33" i="14"/>
  <c r="G33" i="14" a="1"/>
  <c r="G33" i="14" s="1"/>
  <c r="H33" i="14" s="1"/>
  <c r="M32" i="14"/>
  <c r="M32" i="14" a="1"/>
  <c r="L32" i="14"/>
  <c r="L32" i="14" a="1"/>
  <c r="K32" i="14"/>
  <c r="K32" i="14" a="1"/>
  <c r="J32" i="14"/>
  <c r="G32" i="14"/>
  <c r="H32" i="14" s="1"/>
  <c r="G32" i="14" a="1"/>
  <c r="M31" i="14"/>
  <c r="M31" i="14" a="1"/>
  <c r="L31" i="14" a="1"/>
  <c r="L31" i="14" s="1"/>
  <c r="K31" i="14"/>
  <c r="K30" i="14" s="1"/>
  <c r="K31" i="14" a="1"/>
  <c r="J31" i="14"/>
  <c r="I31" i="14" a="1"/>
  <c r="I31" i="14" s="1"/>
  <c r="G31" i="14"/>
  <c r="H31" i="14" s="1"/>
  <c r="G31" i="14" a="1"/>
  <c r="M29" i="14" a="1"/>
  <c r="M29" i="14" s="1"/>
  <c r="L29" i="14"/>
  <c r="L29" i="14" a="1"/>
  <c r="K29" i="14"/>
  <c r="K29" i="14" a="1"/>
  <c r="J29" i="14"/>
  <c r="I29" i="14" a="1"/>
  <c r="I29" i="14" s="1"/>
  <c r="G29" i="14" a="1"/>
  <c r="G29" i="14" s="1"/>
  <c r="H29" i="14" s="1"/>
  <c r="M28" i="14"/>
  <c r="M28" i="14" a="1"/>
  <c r="L28" i="14" a="1"/>
  <c r="L28" i="14" s="1"/>
  <c r="K28" i="14"/>
  <c r="K28" i="14" a="1"/>
  <c r="J28" i="14"/>
  <c r="G28" i="14" a="1"/>
  <c r="G28" i="14" s="1"/>
  <c r="H28" i="14" s="1"/>
  <c r="M27" i="14" a="1"/>
  <c r="M27" i="14" s="1"/>
  <c r="L27" i="14"/>
  <c r="L27" i="14" a="1"/>
  <c r="K27" i="14"/>
  <c r="K27" i="14" a="1"/>
  <c r="J27" i="14"/>
  <c r="G27" i="14"/>
  <c r="H27" i="14" s="1"/>
  <c r="G27" i="14" a="1"/>
  <c r="M26" i="14"/>
  <c r="M26" i="14" a="1"/>
  <c r="L26" i="14" a="1"/>
  <c r="L26" i="14" s="1"/>
  <c r="K26" i="14" a="1"/>
  <c r="K26" i="14" s="1"/>
  <c r="J26" i="14"/>
  <c r="I26" i="14" a="1"/>
  <c r="I26" i="14" s="1"/>
  <c r="G26" i="14"/>
  <c r="H26" i="14" s="1"/>
  <c r="G26" i="14" a="1"/>
  <c r="M25" i="14"/>
  <c r="M25" i="14" a="1"/>
  <c r="L25" i="14"/>
  <c r="L25" i="14" a="1"/>
  <c r="K25" i="14" a="1"/>
  <c r="K25" i="14" s="1"/>
  <c r="J25" i="14"/>
  <c r="I25" i="14" a="1"/>
  <c r="I25" i="14" s="1"/>
  <c r="G25" i="14" a="1"/>
  <c r="G25" i="14" s="1"/>
  <c r="H25" i="14" s="1"/>
  <c r="M24" i="14"/>
  <c r="M24" i="14" a="1"/>
  <c r="L24" i="14" a="1"/>
  <c r="L24" i="14" s="1"/>
  <c r="K24" i="14"/>
  <c r="K23" i="14" s="1"/>
  <c r="K24" i="14" a="1"/>
  <c r="J24" i="14"/>
  <c r="I24" i="14" a="1"/>
  <c r="I24" i="14" s="1"/>
  <c r="G24" i="14"/>
  <c r="H24" i="14" s="1"/>
  <c r="G24" i="14" a="1"/>
  <c r="M22" i="14" a="1"/>
  <c r="M22" i="14" s="1"/>
  <c r="L22" i="14"/>
  <c r="L22" i="14" a="1"/>
  <c r="K22" i="14"/>
  <c r="K22" i="14" a="1"/>
  <c r="J22" i="14"/>
  <c r="I22" i="14" a="1"/>
  <c r="I22" i="14" s="1"/>
  <c r="G22" i="14" a="1"/>
  <c r="G22" i="14" s="1"/>
  <c r="H22" i="14" s="1"/>
  <c r="M21" i="14" a="1"/>
  <c r="M21" i="14" s="1"/>
  <c r="L21" i="14"/>
  <c r="L21" i="14" a="1"/>
  <c r="K21" i="14"/>
  <c r="K21" i="14" a="1"/>
  <c r="J21" i="14"/>
  <c r="I21" i="14" a="1"/>
  <c r="I21" i="14" s="1"/>
  <c r="G21" i="14" a="1"/>
  <c r="G21" i="14" s="1"/>
  <c r="H21" i="14" s="1"/>
  <c r="M20" i="14" a="1"/>
  <c r="M20" i="14" s="1"/>
  <c r="L20" i="14"/>
  <c r="L20" i="14" a="1"/>
  <c r="K20" i="14" a="1"/>
  <c r="K20" i="14" s="1"/>
  <c r="J20" i="14"/>
  <c r="I20" i="14" a="1"/>
  <c r="I20" i="14" s="1"/>
  <c r="G20" i="14" a="1"/>
  <c r="G20" i="14" s="1"/>
  <c r="H20" i="14" s="1"/>
  <c r="M19" i="14"/>
  <c r="M18" i="14" s="1"/>
  <c r="M19" i="14" a="1"/>
  <c r="L19" i="14"/>
  <c r="L19" i="14" a="1"/>
  <c r="K19" i="14"/>
  <c r="K19" i="14" a="1"/>
  <c r="J19" i="14"/>
  <c r="I19" i="14" a="1"/>
  <c r="I19" i="14" s="1"/>
  <c r="G19" i="14" a="1"/>
  <c r="G19" i="14" s="1"/>
  <c r="H19" i="14" s="1"/>
  <c r="M17" i="14" a="1"/>
  <c r="M17" i="14" s="1"/>
  <c r="L17" i="14" a="1"/>
  <c r="L17" i="14" s="1"/>
  <c r="K17" i="14"/>
  <c r="K17" i="14" a="1"/>
  <c r="J17" i="14"/>
  <c r="G17" i="14" a="1"/>
  <c r="G17" i="14" s="1"/>
  <c r="H17" i="14" s="1"/>
  <c r="M16" i="14"/>
  <c r="M16" i="14" a="1"/>
  <c r="L16" i="14" a="1"/>
  <c r="L16" i="14" s="1"/>
  <c r="K16" i="14"/>
  <c r="K16" i="14" a="1"/>
  <c r="J16" i="14"/>
  <c r="G16" i="14"/>
  <c r="H16" i="14" s="1"/>
  <c r="G16" i="14" a="1"/>
  <c r="M15" i="14"/>
  <c r="M15" i="14" a="1"/>
  <c r="L15" i="14" a="1"/>
  <c r="L15" i="14" s="1"/>
  <c r="K15" i="14"/>
  <c r="K15" i="14" a="1"/>
  <c r="J15" i="14"/>
  <c r="G15" i="14"/>
  <c r="H15" i="14" s="1"/>
  <c r="G15" i="14" a="1"/>
  <c r="M14" i="14" a="1"/>
  <c r="M14" i="14" s="1"/>
  <c r="L14" i="14" a="1"/>
  <c r="L14" i="14" s="1"/>
  <c r="K14" i="14"/>
  <c r="K14" i="14" a="1"/>
  <c r="J14" i="14"/>
  <c r="G14" i="14"/>
  <c r="H14" i="14" s="1"/>
  <c r="G14" i="14" a="1"/>
  <c r="M13" i="14"/>
  <c r="M13" i="14" a="1"/>
  <c r="L13" i="14"/>
  <c r="L13" i="14" a="1"/>
  <c r="K13" i="14"/>
  <c r="K12" i="14" s="1"/>
  <c r="K13" i="14" a="1"/>
  <c r="J13" i="14"/>
  <c r="I13" i="14" a="1"/>
  <c r="I13" i="14" s="1"/>
  <c r="G13" i="14" a="1"/>
  <c r="G13" i="14" s="1"/>
  <c r="H13" i="14" s="1"/>
  <c r="M11" i="14"/>
  <c r="M11" i="14" a="1"/>
  <c r="L11" i="14"/>
  <c r="L11" i="14" a="1"/>
  <c r="K11" i="14"/>
  <c r="K11" i="14" a="1"/>
  <c r="I11" i="14" a="1"/>
  <c r="I11" i="14" s="1"/>
  <c r="G11" i="14" a="1"/>
  <c r="G11" i="14" s="1"/>
  <c r="H11" i="14" s="1"/>
  <c r="M10" i="14" a="1"/>
  <c r="M10" i="14" s="1"/>
  <c r="L10" i="14" a="1"/>
  <c r="L10" i="14" s="1"/>
  <c r="K10" i="14"/>
  <c r="K10" i="14" a="1"/>
  <c r="I10" i="14" a="1"/>
  <c r="I10" i="14" s="1"/>
  <c r="G10" i="14" a="1"/>
  <c r="G10" i="14" s="1"/>
  <c r="H10" i="14" s="1"/>
  <c r="M9" i="14"/>
  <c r="M9" i="14" a="1"/>
  <c r="L9" i="14"/>
  <c r="L9" i="14" a="1"/>
  <c r="K9" i="14" a="1"/>
  <c r="K9" i="14" s="1"/>
  <c r="I9" i="14" a="1"/>
  <c r="I9" i="14" s="1"/>
  <c r="G9" i="14" a="1"/>
  <c r="G9" i="14" s="1"/>
  <c r="H9" i="14" s="1"/>
  <c r="M8" i="14"/>
  <c r="M8" i="14" a="1"/>
  <c r="L8" i="14" a="1"/>
  <c r="L8" i="14" s="1"/>
  <c r="K8" i="14"/>
  <c r="K8" i="14" a="1"/>
  <c r="I8" i="14" a="1"/>
  <c r="I8" i="14" s="1"/>
  <c r="G8" i="14" a="1"/>
  <c r="G8" i="14" s="1"/>
  <c r="H8" i="14" s="1"/>
  <c r="M7" i="14" a="1"/>
  <c r="M7" i="14" s="1"/>
  <c r="L7" i="14"/>
  <c r="L7" i="14" a="1"/>
  <c r="K7" i="14"/>
  <c r="K7" i="14" a="1"/>
  <c r="I7" i="14" a="1"/>
  <c r="I7" i="14" s="1"/>
  <c r="G7" i="14" a="1"/>
  <c r="G7" i="14" s="1"/>
  <c r="H7" i="14" s="1"/>
  <c r="M6" i="14"/>
  <c r="M5" i="14" s="1"/>
  <c r="M6" i="14" a="1"/>
  <c r="L6" i="14"/>
  <c r="L6" i="14" a="1"/>
  <c r="K6" i="14" a="1"/>
  <c r="K6" i="14" s="1"/>
  <c r="K5" i="14" s="1"/>
  <c r="I6" i="14" a="1"/>
  <c r="I6" i="14" s="1"/>
  <c r="G6" i="14" a="1"/>
  <c r="G6" i="14" s="1"/>
  <c r="H6" i="14" s="1"/>
  <c r="Z578" i="13"/>
  <c r="Y578" i="13"/>
  <c r="X578" i="13"/>
  <c r="W578" i="13"/>
  <c r="V578" i="13"/>
  <c r="U578" i="13"/>
  <c r="T578" i="13"/>
  <c r="G578" i="13" s="1"/>
  <c r="S578" i="13"/>
  <c r="R578" i="13"/>
  <c r="Q578" i="13"/>
  <c r="P578" i="13"/>
  <c r="O578" i="13"/>
  <c r="N578" i="13"/>
  <c r="M578" i="13"/>
  <c r="L578" i="13"/>
  <c r="K578" i="13"/>
  <c r="J578" i="13"/>
  <c r="I578" i="13" a="1"/>
  <c r="I578" i="13" s="1"/>
  <c r="H578" i="13" a="1"/>
  <c r="H578" i="13" s="1"/>
  <c r="E578" i="13" s="1"/>
  <c r="C578" i="13"/>
  <c r="Z577" i="13"/>
  <c r="Y577" i="13"/>
  <c r="X577" i="13"/>
  <c r="W577" i="13"/>
  <c r="V577" i="13"/>
  <c r="U577" i="13"/>
  <c r="T577" i="13"/>
  <c r="S577" i="13"/>
  <c r="R577" i="13"/>
  <c r="Q577" i="13"/>
  <c r="F577" i="13" s="1"/>
  <c r="P577" i="13"/>
  <c r="O577" i="13"/>
  <c r="N577" i="13"/>
  <c r="M577" i="13"/>
  <c r="L577" i="13"/>
  <c r="K577" i="13"/>
  <c r="J577" i="13"/>
  <c r="I577" i="13"/>
  <c r="I577" i="13" a="1"/>
  <c r="H577" i="13"/>
  <c r="E577" i="13" s="1"/>
  <c r="H577" i="13" a="1"/>
  <c r="G577" i="13"/>
  <c r="C577" i="13"/>
  <c r="Z576" i="13"/>
  <c r="Y576" i="13"/>
  <c r="X576" i="13"/>
  <c r="W576" i="13"/>
  <c r="V576" i="13"/>
  <c r="U576" i="13"/>
  <c r="T576" i="13"/>
  <c r="G576" i="13" s="1"/>
  <c r="S576" i="13"/>
  <c r="R576" i="13"/>
  <c r="Q576" i="13"/>
  <c r="P576" i="13"/>
  <c r="O576" i="13"/>
  <c r="F576" i="13" s="1"/>
  <c r="N576" i="13"/>
  <c r="M576" i="13"/>
  <c r="L576" i="13"/>
  <c r="K576" i="13"/>
  <c r="J576" i="13"/>
  <c r="I576" i="13" a="1"/>
  <c r="I576" i="13" s="1"/>
  <c r="H576" i="13"/>
  <c r="H576" i="13" a="1"/>
  <c r="C576" i="13"/>
  <c r="Z575" i="13"/>
  <c r="Y575" i="13"/>
  <c r="X575" i="13"/>
  <c r="W575" i="13"/>
  <c r="V575" i="13"/>
  <c r="U575" i="13"/>
  <c r="T575" i="13"/>
  <c r="S575" i="13"/>
  <c r="R575" i="13"/>
  <c r="F575" i="13" s="1"/>
  <c r="Q575" i="13"/>
  <c r="P575" i="13"/>
  <c r="O575" i="13"/>
  <c r="N575" i="13"/>
  <c r="M575" i="13"/>
  <c r="L575" i="13"/>
  <c r="K575" i="13"/>
  <c r="J575" i="13"/>
  <c r="I575" i="13"/>
  <c r="I575" i="13" a="1"/>
  <c r="H575" i="13"/>
  <c r="H575" i="13" a="1"/>
  <c r="C575" i="13"/>
  <c r="Z574" i="13"/>
  <c r="Y574" i="13"/>
  <c r="X574" i="13"/>
  <c r="W574" i="13"/>
  <c r="V574" i="13"/>
  <c r="U574" i="13"/>
  <c r="T574" i="13"/>
  <c r="G574" i="13" s="1"/>
  <c r="S574" i="13"/>
  <c r="R574" i="13"/>
  <c r="Q574" i="13"/>
  <c r="P574" i="13"/>
  <c r="O574" i="13"/>
  <c r="F574" i="13" s="1"/>
  <c r="N574" i="13"/>
  <c r="M574" i="13"/>
  <c r="L574" i="13"/>
  <c r="K574" i="13"/>
  <c r="J574" i="13"/>
  <c r="I574" i="13" a="1"/>
  <c r="I574" i="13" s="1"/>
  <c r="H574" i="13"/>
  <c r="H574" i="13" a="1"/>
  <c r="C574" i="13"/>
  <c r="Z573" i="13"/>
  <c r="Y573" i="13"/>
  <c r="X573" i="13"/>
  <c r="W573" i="13"/>
  <c r="V573" i="13"/>
  <c r="U573" i="13"/>
  <c r="T573" i="13"/>
  <c r="S573" i="13"/>
  <c r="R573" i="13"/>
  <c r="F573" i="13" s="1"/>
  <c r="Q573" i="13"/>
  <c r="P573" i="13"/>
  <c r="O573" i="13"/>
  <c r="N573" i="13"/>
  <c r="M573" i="13"/>
  <c r="L573" i="13"/>
  <c r="K573" i="13"/>
  <c r="J573" i="13"/>
  <c r="I573" i="13" a="1"/>
  <c r="I573" i="13" s="1"/>
  <c r="H573" i="13" a="1"/>
  <c r="H573" i="13" s="1"/>
  <c r="E573" i="13" s="1"/>
  <c r="C573" i="13"/>
  <c r="Z572" i="13"/>
  <c r="Y572" i="13"/>
  <c r="X572" i="13"/>
  <c r="W572" i="13"/>
  <c r="V572" i="13"/>
  <c r="U572" i="13"/>
  <c r="T572" i="13"/>
  <c r="S572" i="13"/>
  <c r="R572" i="13"/>
  <c r="Q572" i="13"/>
  <c r="P572" i="13"/>
  <c r="O572" i="13"/>
  <c r="F572" i="13" s="1"/>
  <c r="N572" i="13"/>
  <c r="M572" i="13"/>
  <c r="L572" i="13"/>
  <c r="K572" i="13"/>
  <c r="J572" i="13"/>
  <c r="I572" i="13" a="1"/>
  <c r="I572" i="13" s="1"/>
  <c r="H572" i="13"/>
  <c r="H572" i="13" a="1"/>
  <c r="C572" i="13"/>
  <c r="Z571" i="13"/>
  <c r="Y571" i="13"/>
  <c r="X571" i="13"/>
  <c r="W571" i="13"/>
  <c r="V571" i="13"/>
  <c r="U571" i="13"/>
  <c r="T571" i="13"/>
  <c r="S571" i="13"/>
  <c r="R571" i="13"/>
  <c r="Q571" i="13"/>
  <c r="P571" i="13"/>
  <c r="O571" i="13"/>
  <c r="F571" i="13" s="1"/>
  <c r="N571" i="13"/>
  <c r="M571" i="13"/>
  <c r="L571" i="13"/>
  <c r="K571" i="13"/>
  <c r="J571" i="13"/>
  <c r="I571" i="13" a="1"/>
  <c r="I571" i="13" s="1"/>
  <c r="H571" i="13" a="1"/>
  <c r="H571" i="13" s="1"/>
  <c r="C571" i="13"/>
  <c r="Z570" i="13"/>
  <c r="Y570" i="13"/>
  <c r="X570" i="13"/>
  <c r="W570" i="13"/>
  <c r="V570" i="13"/>
  <c r="U570" i="13"/>
  <c r="T570" i="13"/>
  <c r="S570" i="13"/>
  <c r="F570" i="13" s="1"/>
  <c r="R570" i="13"/>
  <c r="Q570" i="13"/>
  <c r="P570" i="13"/>
  <c r="O570" i="13"/>
  <c r="N570" i="13"/>
  <c r="M570" i="13"/>
  <c r="L570" i="13"/>
  <c r="K570" i="13"/>
  <c r="J570" i="13"/>
  <c r="I570" i="13" a="1"/>
  <c r="I570" i="13" s="1"/>
  <c r="H570" i="13"/>
  <c r="E570" i="13" s="1"/>
  <c r="H570" i="13" a="1"/>
  <c r="C570" i="13"/>
  <c r="Z569" i="13"/>
  <c r="Y569" i="13"/>
  <c r="X569" i="13"/>
  <c r="W569" i="13"/>
  <c r="V569" i="13"/>
  <c r="U569" i="13"/>
  <c r="T569" i="13"/>
  <c r="G569" i="13" s="1"/>
  <c r="S569" i="13"/>
  <c r="R569" i="13"/>
  <c r="Q569" i="13"/>
  <c r="P569" i="13"/>
  <c r="O569" i="13"/>
  <c r="F569" i="13" s="1"/>
  <c r="N569" i="13"/>
  <c r="M569" i="13"/>
  <c r="L569" i="13"/>
  <c r="K569" i="13"/>
  <c r="J569" i="13"/>
  <c r="I569" i="13" a="1"/>
  <c r="I569" i="13" s="1"/>
  <c r="H569" i="13" a="1"/>
  <c r="H569" i="13" s="1"/>
  <c r="E569" i="13" s="1"/>
  <c r="C569" i="13"/>
  <c r="Z568" i="13"/>
  <c r="Y568" i="13"/>
  <c r="X568" i="13"/>
  <c r="W568" i="13"/>
  <c r="V568" i="13"/>
  <c r="U568" i="13"/>
  <c r="T568" i="13"/>
  <c r="S568" i="13"/>
  <c r="R568" i="13"/>
  <c r="Q568" i="13"/>
  <c r="P568" i="13"/>
  <c r="O568" i="13"/>
  <c r="N568" i="13"/>
  <c r="M568" i="13"/>
  <c r="E568" i="13" s="1"/>
  <c r="L568" i="13"/>
  <c r="K568" i="13"/>
  <c r="J568" i="13"/>
  <c r="I568" i="13"/>
  <c r="I568" i="13" a="1"/>
  <c r="H568" i="13" a="1"/>
  <c r="H568" i="13" s="1"/>
  <c r="C568" i="13"/>
  <c r="Z567" i="13"/>
  <c r="Y567" i="13"/>
  <c r="X567" i="13"/>
  <c r="W567" i="13"/>
  <c r="V567" i="13"/>
  <c r="U567" i="13"/>
  <c r="T567" i="13"/>
  <c r="S567" i="13"/>
  <c r="R567" i="13"/>
  <c r="Q567" i="13"/>
  <c r="P567" i="13"/>
  <c r="O567" i="13"/>
  <c r="F567" i="13" s="1"/>
  <c r="N567" i="13"/>
  <c r="M567" i="13"/>
  <c r="L567" i="13"/>
  <c r="K567" i="13"/>
  <c r="J567" i="13"/>
  <c r="I567" i="13" a="1"/>
  <c r="I567" i="13" s="1"/>
  <c r="H567" i="13" a="1"/>
  <c r="H567" i="13" s="1"/>
  <c r="G567" i="13"/>
  <c r="C567" i="13"/>
  <c r="Z566" i="13"/>
  <c r="Y566" i="13"/>
  <c r="X566" i="13"/>
  <c r="W566" i="13"/>
  <c r="V566" i="13"/>
  <c r="U566" i="13"/>
  <c r="T566" i="13"/>
  <c r="S566" i="13"/>
  <c r="R566" i="13"/>
  <c r="Q566" i="13"/>
  <c r="P566" i="13"/>
  <c r="O566" i="13"/>
  <c r="F566" i="13" s="1"/>
  <c r="N566" i="13"/>
  <c r="M566" i="13"/>
  <c r="L566" i="13"/>
  <c r="K566" i="13"/>
  <c r="J566" i="13"/>
  <c r="I566" i="13" a="1"/>
  <c r="I566" i="13" s="1"/>
  <c r="H566" i="13" a="1"/>
  <c r="H566" i="13" s="1"/>
  <c r="G566" i="13"/>
  <c r="E566" i="13"/>
  <c r="C566" i="13"/>
  <c r="Z565" i="13"/>
  <c r="Y565" i="13"/>
  <c r="X565" i="13"/>
  <c r="W565" i="13"/>
  <c r="V565" i="13"/>
  <c r="U565" i="13"/>
  <c r="T565" i="13"/>
  <c r="G565" i="13" s="1"/>
  <c r="S565" i="13"/>
  <c r="R565" i="13"/>
  <c r="Q565" i="13"/>
  <c r="P565" i="13"/>
  <c r="O565" i="13"/>
  <c r="F565" i="13" s="1"/>
  <c r="N565" i="13"/>
  <c r="M565" i="13"/>
  <c r="L565" i="13"/>
  <c r="K565" i="13"/>
  <c r="J565" i="13"/>
  <c r="I565" i="13" a="1"/>
  <c r="I565" i="13" s="1"/>
  <c r="H565" i="13" a="1"/>
  <c r="H565" i="13" s="1"/>
  <c r="E565" i="13" s="1"/>
  <c r="C565" i="13"/>
  <c r="Z564" i="13"/>
  <c r="Y564" i="13"/>
  <c r="X564" i="13"/>
  <c r="W564" i="13"/>
  <c r="V564" i="13"/>
  <c r="U564" i="13"/>
  <c r="T564" i="13"/>
  <c r="G564" i="13" s="1"/>
  <c r="S564" i="13"/>
  <c r="R564" i="13"/>
  <c r="Q564" i="13"/>
  <c r="P564" i="13"/>
  <c r="O564" i="13"/>
  <c r="N564" i="13"/>
  <c r="M564" i="13"/>
  <c r="L564" i="13"/>
  <c r="K564" i="13"/>
  <c r="J564" i="13"/>
  <c r="I564" i="13" a="1"/>
  <c r="I564" i="13" s="1"/>
  <c r="H564" i="13" a="1"/>
  <c r="H564" i="13" s="1"/>
  <c r="E564" i="13" s="1"/>
  <c r="C564" i="13"/>
  <c r="Z563" i="13"/>
  <c r="Y563" i="13"/>
  <c r="X563" i="13"/>
  <c r="W563" i="13"/>
  <c r="V563" i="13"/>
  <c r="U563" i="13"/>
  <c r="T563" i="13"/>
  <c r="S563" i="13"/>
  <c r="R563" i="13"/>
  <c r="Q563" i="13"/>
  <c r="P563" i="13"/>
  <c r="O563" i="13"/>
  <c r="N563" i="13"/>
  <c r="M563" i="13"/>
  <c r="L563" i="13"/>
  <c r="K563" i="13"/>
  <c r="J563" i="13"/>
  <c r="I563" i="13"/>
  <c r="I563" i="13" a="1"/>
  <c r="H563" i="13" a="1"/>
  <c r="H563" i="13" s="1"/>
  <c r="C563" i="13"/>
  <c r="Z562" i="13"/>
  <c r="Y562" i="13"/>
  <c r="X562" i="13"/>
  <c r="W562" i="13"/>
  <c r="V562" i="13"/>
  <c r="U562" i="13"/>
  <c r="T562" i="13"/>
  <c r="S562" i="13"/>
  <c r="R562" i="13"/>
  <c r="Q562" i="13"/>
  <c r="P562" i="13"/>
  <c r="O562" i="13"/>
  <c r="N562" i="13"/>
  <c r="M562" i="13"/>
  <c r="L562" i="13"/>
  <c r="K562" i="13"/>
  <c r="J562" i="13"/>
  <c r="I562" i="13" a="1"/>
  <c r="I562" i="13" s="1"/>
  <c r="H562" i="13" a="1"/>
  <c r="H562" i="13" s="1"/>
  <c r="C562" i="13"/>
  <c r="Z561" i="13"/>
  <c r="Y561" i="13"/>
  <c r="X561" i="13"/>
  <c r="W561" i="13"/>
  <c r="V561" i="13"/>
  <c r="U561" i="13"/>
  <c r="T561" i="13"/>
  <c r="G561" i="13" s="1"/>
  <c r="S561" i="13"/>
  <c r="R561" i="13"/>
  <c r="F561" i="13" s="1"/>
  <c r="Q561" i="13"/>
  <c r="P561" i="13"/>
  <c r="O561" i="13"/>
  <c r="N561" i="13"/>
  <c r="M561" i="13"/>
  <c r="L561" i="13"/>
  <c r="K561" i="13"/>
  <c r="J561" i="13"/>
  <c r="I561" i="13" a="1"/>
  <c r="I561" i="13" s="1"/>
  <c r="H561" i="13" a="1"/>
  <c r="H561" i="13" s="1"/>
  <c r="C561" i="13"/>
  <c r="Z560" i="13"/>
  <c r="Y560" i="13"/>
  <c r="X560" i="13"/>
  <c r="W560" i="13"/>
  <c r="V560" i="13"/>
  <c r="U560" i="13"/>
  <c r="T560" i="13"/>
  <c r="S560" i="13"/>
  <c r="R560" i="13"/>
  <c r="Q560" i="13"/>
  <c r="P560" i="13"/>
  <c r="O560" i="13"/>
  <c r="F560" i="13" s="1"/>
  <c r="N560" i="13"/>
  <c r="M560" i="13"/>
  <c r="L560" i="13"/>
  <c r="K560" i="13"/>
  <c r="J560" i="13"/>
  <c r="I560" i="13" a="1"/>
  <c r="I560" i="13" s="1"/>
  <c r="H560" i="13"/>
  <c r="E560" i="13" s="1"/>
  <c r="H560" i="13" a="1"/>
  <c r="C560" i="13"/>
  <c r="Z559" i="13"/>
  <c r="Y559" i="13"/>
  <c r="X559" i="13"/>
  <c r="W559" i="13"/>
  <c r="V559" i="13"/>
  <c r="U559" i="13"/>
  <c r="T559" i="13"/>
  <c r="S559" i="13"/>
  <c r="R559" i="13"/>
  <c r="Q559" i="13"/>
  <c r="P559" i="13"/>
  <c r="O559" i="13"/>
  <c r="F559" i="13" s="1"/>
  <c r="N559" i="13"/>
  <c r="M559" i="13"/>
  <c r="L559" i="13"/>
  <c r="K559" i="13"/>
  <c r="J559" i="13"/>
  <c r="I559" i="13" a="1"/>
  <c r="I559" i="13" s="1"/>
  <c r="H559" i="13" a="1"/>
  <c r="H559" i="13" s="1"/>
  <c r="C559" i="13"/>
  <c r="Z558" i="13"/>
  <c r="Y558" i="13"/>
  <c r="X558" i="13"/>
  <c r="W558" i="13"/>
  <c r="V558" i="13"/>
  <c r="U558" i="13"/>
  <c r="T558" i="13"/>
  <c r="S558" i="13"/>
  <c r="F558" i="13" s="1"/>
  <c r="R558" i="13"/>
  <c r="Q558" i="13"/>
  <c r="P558" i="13"/>
  <c r="O558" i="13"/>
  <c r="N558" i="13"/>
  <c r="M558" i="13"/>
  <c r="L558" i="13"/>
  <c r="K558" i="13"/>
  <c r="J558" i="13"/>
  <c r="I558" i="13"/>
  <c r="I558" i="13" a="1"/>
  <c r="H558" i="13" a="1"/>
  <c r="H558" i="13" s="1"/>
  <c r="C558" i="13"/>
  <c r="Z557" i="13"/>
  <c r="Y557" i="13"/>
  <c r="X557" i="13"/>
  <c r="W557" i="13"/>
  <c r="V557" i="13"/>
  <c r="U557" i="13"/>
  <c r="T557" i="13"/>
  <c r="G557" i="13" s="1"/>
  <c r="S557" i="13"/>
  <c r="R557" i="13"/>
  <c r="Q557" i="13"/>
  <c r="P557" i="13"/>
  <c r="O557" i="13"/>
  <c r="F557" i="13" s="1"/>
  <c r="N557" i="13"/>
  <c r="M557" i="13"/>
  <c r="L557" i="13"/>
  <c r="K557" i="13"/>
  <c r="J557" i="13"/>
  <c r="I557" i="13" a="1"/>
  <c r="I557" i="13" s="1"/>
  <c r="H557" i="13" a="1"/>
  <c r="H557" i="13" s="1"/>
  <c r="C557" i="13"/>
  <c r="Z556" i="13"/>
  <c r="Y556" i="13"/>
  <c r="X556" i="13"/>
  <c r="W556" i="13"/>
  <c r="V556" i="13"/>
  <c r="U556" i="13"/>
  <c r="T556" i="13"/>
  <c r="S556" i="13"/>
  <c r="R556" i="13"/>
  <c r="Q556" i="13"/>
  <c r="P556" i="13"/>
  <c r="O556" i="13"/>
  <c r="F556" i="13" s="1"/>
  <c r="N556" i="13"/>
  <c r="M556" i="13"/>
  <c r="L556" i="13"/>
  <c r="K556" i="13"/>
  <c r="J556" i="13"/>
  <c r="I556" i="13" a="1"/>
  <c r="I556" i="13" s="1"/>
  <c r="H556" i="13" a="1"/>
  <c r="H556" i="13" s="1"/>
  <c r="E556" i="13" s="1"/>
  <c r="C556" i="13"/>
  <c r="Z555" i="13"/>
  <c r="Y555" i="13"/>
  <c r="X555" i="13"/>
  <c r="W555" i="13"/>
  <c r="V555" i="13"/>
  <c r="U555" i="13"/>
  <c r="T555" i="13"/>
  <c r="S555" i="13"/>
  <c r="R555" i="13"/>
  <c r="Q555" i="13"/>
  <c r="P555" i="13"/>
  <c r="O555" i="13"/>
  <c r="N555" i="13"/>
  <c r="M555" i="13"/>
  <c r="L555" i="13"/>
  <c r="K555" i="13"/>
  <c r="J555" i="13"/>
  <c r="I555" i="13" a="1"/>
  <c r="I555" i="13" s="1"/>
  <c r="H555" i="13" a="1"/>
  <c r="H555" i="13" s="1"/>
  <c r="G555" i="13"/>
  <c r="F555" i="13"/>
  <c r="C555" i="13"/>
  <c r="Z554" i="13"/>
  <c r="Y554" i="13"/>
  <c r="X554" i="13"/>
  <c r="W554" i="13"/>
  <c r="V554" i="13"/>
  <c r="U554" i="13"/>
  <c r="T554" i="13"/>
  <c r="G554" i="13" s="1"/>
  <c r="S554" i="13"/>
  <c r="R554" i="13"/>
  <c r="Q554" i="13"/>
  <c r="P554" i="13"/>
  <c r="O554" i="13"/>
  <c r="F554" i="13" s="1"/>
  <c r="N554" i="13"/>
  <c r="M554" i="13"/>
  <c r="L554" i="13"/>
  <c r="K554" i="13"/>
  <c r="J554" i="13"/>
  <c r="I554" i="13" a="1"/>
  <c r="I554" i="13" s="1"/>
  <c r="H554" i="13" a="1"/>
  <c r="H554" i="13" s="1"/>
  <c r="E554" i="13" s="1"/>
  <c r="C554" i="13"/>
  <c r="Z553" i="13"/>
  <c r="Y553" i="13"/>
  <c r="X553" i="13"/>
  <c r="W553" i="13"/>
  <c r="V553" i="13"/>
  <c r="U553" i="13"/>
  <c r="T553" i="13"/>
  <c r="S553" i="13"/>
  <c r="R553" i="13"/>
  <c r="Q553" i="13"/>
  <c r="P553" i="13"/>
  <c r="O553" i="13"/>
  <c r="F553" i="13" s="1"/>
  <c r="N553" i="13"/>
  <c r="M553" i="13"/>
  <c r="L553" i="13"/>
  <c r="K553" i="13"/>
  <c r="J553" i="13"/>
  <c r="I553" i="13"/>
  <c r="I553" i="13" a="1"/>
  <c r="H553" i="13" a="1"/>
  <c r="H553" i="13" s="1"/>
  <c r="E553" i="13" s="1"/>
  <c r="G553" i="13"/>
  <c r="C553" i="13"/>
  <c r="Z552" i="13"/>
  <c r="Y552" i="13"/>
  <c r="X552" i="13"/>
  <c r="W552" i="13"/>
  <c r="V552" i="13"/>
  <c r="U552" i="13"/>
  <c r="T552" i="13"/>
  <c r="S552" i="13"/>
  <c r="R552" i="13"/>
  <c r="Q552" i="13"/>
  <c r="P552" i="13"/>
  <c r="O552" i="13"/>
  <c r="F552" i="13" s="1"/>
  <c r="N552" i="13"/>
  <c r="M552" i="13"/>
  <c r="L552" i="13"/>
  <c r="K552" i="13"/>
  <c r="J552" i="13"/>
  <c r="I552" i="13" a="1"/>
  <c r="I552" i="13" s="1"/>
  <c r="H552" i="13" a="1"/>
  <c r="H552" i="13" s="1"/>
  <c r="E552" i="13" s="1"/>
  <c r="G552" i="13"/>
  <c r="C552" i="13"/>
  <c r="Z551" i="13"/>
  <c r="Y551" i="13"/>
  <c r="X551" i="13"/>
  <c r="W551" i="13"/>
  <c r="V551" i="13"/>
  <c r="U551" i="13"/>
  <c r="T551" i="13"/>
  <c r="S551" i="13"/>
  <c r="R551" i="13"/>
  <c r="Q551" i="13"/>
  <c r="P551" i="13"/>
  <c r="O551" i="13"/>
  <c r="N551" i="13"/>
  <c r="M551" i="13"/>
  <c r="L551" i="13"/>
  <c r="K551" i="13"/>
  <c r="J551" i="13"/>
  <c r="I551" i="13" a="1"/>
  <c r="I551" i="13" s="1"/>
  <c r="H551" i="13" a="1"/>
  <c r="H551" i="13" s="1"/>
  <c r="E551" i="13" s="1"/>
  <c r="C551" i="13"/>
  <c r="Z550" i="13"/>
  <c r="Y550" i="13"/>
  <c r="X550" i="13"/>
  <c r="W550" i="13"/>
  <c r="V550" i="13"/>
  <c r="U550" i="13"/>
  <c r="T550" i="13"/>
  <c r="S550" i="13"/>
  <c r="R550" i="13"/>
  <c r="Q550" i="13"/>
  <c r="P550" i="13"/>
  <c r="O550" i="13"/>
  <c r="F550" i="13" s="1"/>
  <c r="N550" i="13"/>
  <c r="M550" i="13"/>
  <c r="L550" i="13"/>
  <c r="K550" i="13"/>
  <c r="J550" i="13"/>
  <c r="I550" i="13"/>
  <c r="I550" i="13" a="1"/>
  <c r="H550" i="13" a="1"/>
  <c r="H550" i="13" s="1"/>
  <c r="C550" i="13"/>
  <c r="Z549" i="13"/>
  <c r="Y549" i="13"/>
  <c r="X549" i="13"/>
  <c r="W549" i="13"/>
  <c r="V549" i="13"/>
  <c r="U549" i="13"/>
  <c r="T549" i="13"/>
  <c r="S549" i="13"/>
  <c r="R549" i="13"/>
  <c r="Q549" i="13"/>
  <c r="P549" i="13"/>
  <c r="O549" i="13"/>
  <c r="F549" i="13" s="1"/>
  <c r="N549" i="13"/>
  <c r="M549" i="13"/>
  <c r="L549" i="13"/>
  <c r="K549" i="13"/>
  <c r="J549" i="13"/>
  <c r="I549" i="13" a="1"/>
  <c r="I549" i="13" s="1"/>
  <c r="H549" i="13" a="1"/>
  <c r="H549" i="13" s="1"/>
  <c r="C549" i="13"/>
  <c r="Z548" i="13"/>
  <c r="Y548" i="13"/>
  <c r="X548" i="13"/>
  <c r="W548" i="13"/>
  <c r="V548" i="13"/>
  <c r="U548" i="13"/>
  <c r="G548" i="13" s="1"/>
  <c r="T548" i="13"/>
  <c r="S548" i="13"/>
  <c r="R548" i="13"/>
  <c r="Q548" i="13"/>
  <c r="P548" i="13"/>
  <c r="O548" i="13"/>
  <c r="F548" i="13" s="1"/>
  <c r="N548" i="13"/>
  <c r="M548" i="13"/>
  <c r="L548" i="13"/>
  <c r="K548" i="13"/>
  <c r="J548" i="13"/>
  <c r="I548" i="13"/>
  <c r="I548" i="13" a="1"/>
  <c r="H548" i="13" a="1"/>
  <c r="H548" i="13" s="1"/>
  <c r="E548" i="13" s="1"/>
  <c r="C548" i="13"/>
  <c r="Z547" i="13"/>
  <c r="Y547" i="13"/>
  <c r="X547" i="13"/>
  <c r="W547" i="13"/>
  <c r="V547" i="13"/>
  <c r="U547" i="13"/>
  <c r="T547" i="13"/>
  <c r="G547" i="13" s="1"/>
  <c r="S547" i="13"/>
  <c r="R547" i="13"/>
  <c r="Q547" i="13"/>
  <c r="P547" i="13"/>
  <c r="O547" i="13"/>
  <c r="F547" i="13" s="1"/>
  <c r="N547" i="13"/>
  <c r="M547" i="13"/>
  <c r="L547" i="13"/>
  <c r="K547" i="13"/>
  <c r="J547" i="13"/>
  <c r="I547" i="13" a="1"/>
  <c r="I547" i="13" s="1"/>
  <c r="H547" i="13" a="1"/>
  <c r="H547" i="13" s="1"/>
  <c r="E547" i="13" s="1"/>
  <c r="C547" i="13"/>
  <c r="Z546" i="13"/>
  <c r="Y546" i="13"/>
  <c r="X546" i="13"/>
  <c r="W546" i="13"/>
  <c r="V546" i="13"/>
  <c r="U546" i="13"/>
  <c r="T546" i="13"/>
  <c r="S546" i="13"/>
  <c r="F546" i="13" s="1"/>
  <c r="R546" i="13"/>
  <c r="Q546" i="13"/>
  <c r="P546" i="13"/>
  <c r="O546" i="13"/>
  <c r="N546" i="13"/>
  <c r="M546" i="13"/>
  <c r="L546" i="13"/>
  <c r="K546" i="13"/>
  <c r="J546" i="13"/>
  <c r="I546" i="13"/>
  <c r="I546" i="13" a="1"/>
  <c r="H546" i="13"/>
  <c r="H546" i="13" a="1"/>
  <c r="C546" i="13"/>
  <c r="Z545" i="13"/>
  <c r="Y545" i="13"/>
  <c r="X545" i="13"/>
  <c r="W545" i="13"/>
  <c r="V545" i="13"/>
  <c r="U545" i="13"/>
  <c r="T545" i="13"/>
  <c r="S545" i="13"/>
  <c r="R545" i="13"/>
  <c r="Q545" i="13"/>
  <c r="P545" i="13"/>
  <c r="O545" i="13"/>
  <c r="F545" i="13" s="1"/>
  <c r="N545" i="13"/>
  <c r="M545" i="13"/>
  <c r="L545" i="13"/>
  <c r="K545" i="13"/>
  <c r="J545" i="13"/>
  <c r="I545" i="13" a="1"/>
  <c r="I545" i="13" s="1"/>
  <c r="E545" i="13" s="1"/>
  <c r="H545" i="13" a="1"/>
  <c r="H545" i="13" s="1"/>
  <c r="C545" i="13"/>
  <c r="Z544" i="13"/>
  <c r="Y544" i="13"/>
  <c r="X544" i="13"/>
  <c r="W544" i="13"/>
  <c r="V544" i="13"/>
  <c r="U544" i="13"/>
  <c r="G544" i="13" s="1"/>
  <c r="T544" i="13"/>
  <c r="S544" i="13"/>
  <c r="R544" i="13"/>
  <c r="Q544" i="13"/>
  <c r="P544" i="13"/>
  <c r="O544" i="13"/>
  <c r="F544" i="13" s="1"/>
  <c r="N544" i="13"/>
  <c r="M544" i="13"/>
  <c r="L544" i="13"/>
  <c r="K544" i="13"/>
  <c r="J544" i="13"/>
  <c r="I544" i="13"/>
  <c r="I544" i="13" a="1"/>
  <c r="H544" i="13" a="1"/>
  <c r="H544" i="13" s="1"/>
  <c r="E544" i="13" s="1"/>
  <c r="C544" i="13"/>
  <c r="Z543" i="13"/>
  <c r="Y543" i="13"/>
  <c r="X543" i="13"/>
  <c r="W543" i="13"/>
  <c r="V543" i="13"/>
  <c r="U543" i="13"/>
  <c r="T543" i="13"/>
  <c r="G543" i="13" s="1"/>
  <c r="S543" i="13"/>
  <c r="R543" i="13"/>
  <c r="Q543" i="13"/>
  <c r="P543" i="13"/>
  <c r="O543" i="13"/>
  <c r="F543" i="13" s="1"/>
  <c r="N543" i="13"/>
  <c r="M543" i="13"/>
  <c r="L543" i="13"/>
  <c r="K543" i="13"/>
  <c r="J543" i="13"/>
  <c r="I543" i="13" a="1"/>
  <c r="I543" i="13" s="1"/>
  <c r="H543" i="13"/>
  <c r="H543" i="13" a="1"/>
  <c r="C543" i="13"/>
  <c r="Z542" i="13"/>
  <c r="Y542" i="13"/>
  <c r="X542" i="13"/>
  <c r="W542" i="13"/>
  <c r="V542" i="13"/>
  <c r="U542" i="13"/>
  <c r="T542" i="13"/>
  <c r="G542" i="13" s="1"/>
  <c r="S542" i="13"/>
  <c r="R542" i="13"/>
  <c r="Q542" i="13"/>
  <c r="P542" i="13"/>
  <c r="O542" i="13"/>
  <c r="N542" i="13"/>
  <c r="M542" i="13"/>
  <c r="L542" i="13"/>
  <c r="K542" i="13"/>
  <c r="J542" i="13"/>
  <c r="I542" i="13" a="1"/>
  <c r="I542" i="13" s="1"/>
  <c r="H542" i="13" a="1"/>
  <c r="H542" i="13" s="1"/>
  <c r="E542" i="13" s="1"/>
  <c r="F542" i="13"/>
  <c r="C542" i="13"/>
  <c r="Z541" i="13"/>
  <c r="Y541" i="13"/>
  <c r="X541" i="13"/>
  <c r="W541" i="13"/>
  <c r="V541" i="13"/>
  <c r="U541" i="13"/>
  <c r="T541" i="13"/>
  <c r="S541" i="13"/>
  <c r="R541" i="13"/>
  <c r="Q541" i="13"/>
  <c r="P541" i="13"/>
  <c r="O541" i="13"/>
  <c r="N541" i="13"/>
  <c r="M541" i="13"/>
  <c r="L541" i="13"/>
  <c r="K541" i="13"/>
  <c r="J541" i="13"/>
  <c r="I541" i="13" a="1"/>
  <c r="I541" i="13" s="1"/>
  <c r="H541" i="13" a="1"/>
  <c r="H541" i="13" s="1"/>
  <c r="E541" i="13" s="1"/>
  <c r="G541" i="13"/>
  <c r="C541" i="13"/>
  <c r="Z540" i="13"/>
  <c r="Y540" i="13"/>
  <c r="X540" i="13"/>
  <c r="W540" i="13"/>
  <c r="V540" i="13"/>
  <c r="U540" i="13"/>
  <c r="T540" i="13"/>
  <c r="S540" i="13"/>
  <c r="R540" i="13"/>
  <c r="Q540" i="13"/>
  <c r="P540" i="13"/>
  <c r="O540" i="13"/>
  <c r="N540" i="13"/>
  <c r="M540" i="13"/>
  <c r="L540" i="13"/>
  <c r="K540" i="13"/>
  <c r="J540" i="13"/>
  <c r="I540" i="13" a="1"/>
  <c r="I540" i="13" s="1"/>
  <c r="H540" i="13" a="1"/>
  <c r="H540" i="13" s="1"/>
  <c r="E540" i="13" s="1"/>
  <c r="G540" i="13"/>
  <c r="C540" i="13"/>
  <c r="Z539" i="13"/>
  <c r="Y539" i="13"/>
  <c r="X539" i="13"/>
  <c r="W539" i="13"/>
  <c r="V539" i="13"/>
  <c r="U539" i="13"/>
  <c r="T539" i="13"/>
  <c r="G539" i="13" s="1"/>
  <c r="S539" i="13"/>
  <c r="R539" i="13"/>
  <c r="Q539" i="13"/>
  <c r="P539" i="13"/>
  <c r="O539" i="13"/>
  <c r="N539" i="13"/>
  <c r="M539" i="13"/>
  <c r="L539" i="13"/>
  <c r="K539" i="13"/>
  <c r="J539" i="13"/>
  <c r="I539" i="13" a="1"/>
  <c r="I539" i="13" s="1"/>
  <c r="H539" i="13" a="1"/>
  <c r="H539" i="13" s="1"/>
  <c r="C539" i="13"/>
  <c r="Z538" i="13"/>
  <c r="Y538" i="13"/>
  <c r="X538" i="13"/>
  <c r="W538" i="13"/>
  <c r="V538" i="13"/>
  <c r="U538" i="13"/>
  <c r="T538" i="13"/>
  <c r="G538" i="13" s="1"/>
  <c r="S538" i="13"/>
  <c r="R538" i="13"/>
  <c r="Q538" i="13"/>
  <c r="P538" i="13"/>
  <c r="O538" i="13"/>
  <c r="F538" i="13" s="1"/>
  <c r="N538" i="13"/>
  <c r="M538" i="13"/>
  <c r="L538" i="13"/>
  <c r="K538" i="13"/>
  <c r="J538" i="13"/>
  <c r="I538" i="13" a="1"/>
  <c r="I538" i="13" s="1"/>
  <c r="H538" i="13" a="1"/>
  <c r="H538" i="13" s="1"/>
  <c r="C538" i="13"/>
  <c r="Z537" i="13"/>
  <c r="Y537" i="13"/>
  <c r="X537" i="13"/>
  <c r="W537" i="13"/>
  <c r="V537" i="13"/>
  <c r="U537" i="13"/>
  <c r="T537" i="13"/>
  <c r="S537" i="13"/>
  <c r="R537" i="13"/>
  <c r="Q537" i="13"/>
  <c r="P537" i="13"/>
  <c r="O537" i="13"/>
  <c r="F537" i="13" s="1"/>
  <c r="N537" i="13"/>
  <c r="M537" i="13"/>
  <c r="L537" i="13"/>
  <c r="K537" i="13"/>
  <c r="J537" i="13"/>
  <c r="I537" i="13" a="1"/>
  <c r="I537" i="13" s="1"/>
  <c r="H537" i="13" a="1"/>
  <c r="H537" i="13" s="1"/>
  <c r="C537" i="13"/>
  <c r="Z536" i="13"/>
  <c r="Y536" i="13"/>
  <c r="X536" i="13"/>
  <c r="W536" i="13"/>
  <c r="V536" i="13"/>
  <c r="U536" i="13"/>
  <c r="T536" i="13"/>
  <c r="S536" i="13"/>
  <c r="R536" i="13"/>
  <c r="Q536" i="13"/>
  <c r="P536" i="13"/>
  <c r="O536" i="13"/>
  <c r="F536" i="13" s="1"/>
  <c r="N536" i="13"/>
  <c r="M536" i="13"/>
  <c r="L536" i="13"/>
  <c r="K536" i="13"/>
  <c r="J536" i="13"/>
  <c r="I536" i="13"/>
  <c r="I536" i="13" a="1"/>
  <c r="H536" i="13" a="1"/>
  <c r="H536" i="13" s="1"/>
  <c r="C536" i="13"/>
  <c r="Z535" i="13"/>
  <c r="Y535" i="13"/>
  <c r="X535" i="13"/>
  <c r="W535" i="13"/>
  <c r="V535" i="13"/>
  <c r="U535" i="13"/>
  <c r="T535" i="13"/>
  <c r="G535" i="13" s="1"/>
  <c r="S535" i="13"/>
  <c r="R535" i="13"/>
  <c r="Q535" i="13"/>
  <c r="P535" i="13"/>
  <c r="O535" i="13"/>
  <c r="F535" i="13" s="1"/>
  <c r="N535" i="13"/>
  <c r="M535" i="13"/>
  <c r="L535" i="13"/>
  <c r="K535" i="13"/>
  <c r="J535" i="13"/>
  <c r="I535" i="13" a="1"/>
  <c r="I535" i="13" s="1"/>
  <c r="H535" i="13" a="1"/>
  <c r="H535" i="13" s="1"/>
  <c r="C535" i="13"/>
  <c r="Z534" i="13"/>
  <c r="Y534" i="13"/>
  <c r="X534" i="13"/>
  <c r="W534" i="13"/>
  <c r="V534" i="13"/>
  <c r="U534" i="13"/>
  <c r="T534" i="13"/>
  <c r="S534" i="13"/>
  <c r="R534" i="13"/>
  <c r="Q534" i="13"/>
  <c r="F534" i="13" s="1"/>
  <c r="P534" i="13"/>
  <c r="O534" i="13"/>
  <c r="N534" i="13"/>
  <c r="M534" i="13"/>
  <c r="L534" i="13"/>
  <c r="K534" i="13"/>
  <c r="J534" i="13"/>
  <c r="I534" i="13"/>
  <c r="I534" i="13" a="1"/>
  <c r="H534" i="13" a="1"/>
  <c r="H534" i="13" s="1"/>
  <c r="C534" i="13"/>
  <c r="Z533" i="13"/>
  <c r="Y533" i="13"/>
  <c r="X533" i="13"/>
  <c r="W533" i="13"/>
  <c r="V533" i="13"/>
  <c r="U533" i="13"/>
  <c r="T533" i="13"/>
  <c r="S533" i="13"/>
  <c r="R533" i="13"/>
  <c r="Q533" i="13"/>
  <c r="P533" i="13"/>
  <c r="O533" i="13"/>
  <c r="F533" i="13" s="1"/>
  <c r="N533" i="13"/>
  <c r="M533" i="13"/>
  <c r="L533" i="13"/>
  <c r="K533" i="13"/>
  <c r="J533" i="13"/>
  <c r="I533" i="13" a="1"/>
  <c r="I533" i="13" s="1"/>
  <c r="H533" i="13" a="1"/>
  <c r="H533" i="13" s="1"/>
  <c r="E533" i="13" s="1"/>
  <c r="C533" i="13"/>
  <c r="Z532" i="13"/>
  <c r="Y532" i="13"/>
  <c r="X532" i="13"/>
  <c r="W532" i="13"/>
  <c r="V532" i="13"/>
  <c r="U532" i="13"/>
  <c r="G532" i="13" s="1"/>
  <c r="T532" i="13"/>
  <c r="S532" i="13"/>
  <c r="R532" i="13"/>
  <c r="Q532" i="13"/>
  <c r="P532" i="13"/>
  <c r="O532" i="13"/>
  <c r="F532" i="13" s="1"/>
  <c r="N532" i="13"/>
  <c r="M532" i="13"/>
  <c r="L532" i="13"/>
  <c r="K532" i="13"/>
  <c r="J532" i="13"/>
  <c r="I532" i="13"/>
  <c r="I532" i="13" a="1"/>
  <c r="H532" i="13" a="1"/>
  <c r="H532" i="13" s="1"/>
  <c r="E532" i="13" s="1"/>
  <c r="C532" i="13"/>
  <c r="Z531" i="13"/>
  <c r="Y531" i="13"/>
  <c r="X531" i="13"/>
  <c r="W531" i="13"/>
  <c r="V531" i="13"/>
  <c r="U531" i="13"/>
  <c r="T531" i="13"/>
  <c r="G531" i="13" s="1"/>
  <c r="S531" i="13"/>
  <c r="R531" i="13"/>
  <c r="Q531" i="13"/>
  <c r="P531" i="13"/>
  <c r="O531" i="13"/>
  <c r="F531" i="13" s="1"/>
  <c r="N531" i="13"/>
  <c r="M531" i="13"/>
  <c r="L531" i="13"/>
  <c r="K531" i="13"/>
  <c r="J531" i="13"/>
  <c r="I531" i="13" a="1"/>
  <c r="I531" i="13" s="1"/>
  <c r="H531" i="13"/>
  <c r="H531" i="13" a="1"/>
  <c r="C531" i="13"/>
  <c r="Z530" i="13"/>
  <c r="Y530" i="13"/>
  <c r="X530" i="13"/>
  <c r="W530" i="13"/>
  <c r="V530" i="13"/>
  <c r="U530" i="13"/>
  <c r="T530" i="13"/>
  <c r="S530" i="13"/>
  <c r="R530" i="13"/>
  <c r="Q530" i="13"/>
  <c r="P530" i="13"/>
  <c r="O530" i="13"/>
  <c r="F530" i="13" s="1"/>
  <c r="N530" i="13"/>
  <c r="M530" i="13"/>
  <c r="L530" i="13"/>
  <c r="K530" i="13"/>
  <c r="J530" i="13"/>
  <c r="I530" i="13" a="1"/>
  <c r="I530" i="13" s="1"/>
  <c r="H530" i="13" a="1"/>
  <c r="H530" i="13" s="1"/>
  <c r="E530" i="13" s="1"/>
  <c r="G530" i="13"/>
  <c r="C530" i="13"/>
  <c r="Z529" i="13"/>
  <c r="Y529" i="13"/>
  <c r="X529" i="13"/>
  <c r="W529" i="13"/>
  <c r="V529" i="13"/>
  <c r="U529" i="13"/>
  <c r="T529" i="13"/>
  <c r="G529" i="13" s="1"/>
  <c r="S529" i="13"/>
  <c r="R529" i="13"/>
  <c r="Q529" i="13"/>
  <c r="P529" i="13"/>
  <c r="O529" i="13"/>
  <c r="N529" i="13"/>
  <c r="M529" i="13"/>
  <c r="L529" i="13"/>
  <c r="K529" i="13"/>
  <c r="J529" i="13"/>
  <c r="I529" i="13" a="1"/>
  <c r="I529" i="13" s="1"/>
  <c r="H529" i="13"/>
  <c r="E529" i="13" s="1"/>
  <c r="H529" i="13" a="1"/>
  <c r="C529" i="13"/>
  <c r="Z528" i="13"/>
  <c r="Y528" i="13"/>
  <c r="X528" i="13"/>
  <c r="W528" i="13"/>
  <c r="V528" i="13"/>
  <c r="U528" i="13"/>
  <c r="T528" i="13"/>
  <c r="G528" i="13" s="1"/>
  <c r="S528" i="13"/>
  <c r="R528" i="13"/>
  <c r="Q528" i="13"/>
  <c r="P528" i="13"/>
  <c r="O528" i="13"/>
  <c r="N528" i="13"/>
  <c r="M528" i="13"/>
  <c r="L528" i="13"/>
  <c r="K528" i="13"/>
  <c r="J528" i="13"/>
  <c r="I528" i="13" a="1"/>
  <c r="I528" i="13" s="1"/>
  <c r="H528" i="13" a="1"/>
  <c r="H528" i="13" s="1"/>
  <c r="E528" i="13" s="1"/>
  <c r="C528" i="13"/>
  <c r="Z527" i="13"/>
  <c r="Y527" i="13"/>
  <c r="X527" i="13"/>
  <c r="W527" i="13"/>
  <c r="V527" i="13"/>
  <c r="U527" i="13"/>
  <c r="T527" i="13"/>
  <c r="G527" i="13" s="1"/>
  <c r="S527" i="13"/>
  <c r="R527" i="13"/>
  <c r="Q527" i="13"/>
  <c r="P527" i="13"/>
  <c r="O527" i="13"/>
  <c r="N527" i="13"/>
  <c r="M527" i="13"/>
  <c r="L527" i="13"/>
  <c r="K527" i="13"/>
  <c r="J527" i="13"/>
  <c r="I527" i="13" a="1"/>
  <c r="I527" i="13" s="1"/>
  <c r="H527" i="13" a="1"/>
  <c r="H527" i="13" s="1"/>
  <c r="E527" i="13" s="1"/>
  <c r="C527" i="13"/>
  <c r="Z526" i="13"/>
  <c r="Y526" i="13"/>
  <c r="X526" i="13"/>
  <c r="W526" i="13"/>
  <c r="V526" i="13"/>
  <c r="U526" i="13"/>
  <c r="T526" i="13"/>
  <c r="G526" i="13" s="1"/>
  <c r="S526" i="13"/>
  <c r="R526" i="13"/>
  <c r="Q526" i="13"/>
  <c r="P526" i="13"/>
  <c r="O526" i="13"/>
  <c r="F526" i="13" s="1"/>
  <c r="N526" i="13"/>
  <c r="M526" i="13"/>
  <c r="L526" i="13"/>
  <c r="K526" i="13"/>
  <c r="J526" i="13"/>
  <c r="I526" i="13" a="1"/>
  <c r="I526" i="13" s="1"/>
  <c r="H526" i="13" a="1"/>
  <c r="H526" i="13" s="1"/>
  <c r="C526" i="13"/>
  <c r="Z525" i="13"/>
  <c r="Y525" i="13"/>
  <c r="X525" i="13"/>
  <c r="W525" i="13"/>
  <c r="V525" i="13"/>
  <c r="U525" i="13"/>
  <c r="T525" i="13"/>
  <c r="S525" i="13"/>
  <c r="R525" i="13"/>
  <c r="Q525" i="13"/>
  <c r="P525" i="13"/>
  <c r="O525" i="13"/>
  <c r="F525" i="13" s="1"/>
  <c r="N525" i="13"/>
  <c r="M525" i="13"/>
  <c r="L525" i="13"/>
  <c r="K525" i="13"/>
  <c r="J525" i="13"/>
  <c r="I525" i="13" a="1"/>
  <c r="I525" i="13" s="1"/>
  <c r="H525" i="13" a="1"/>
  <c r="H525" i="13" s="1"/>
  <c r="C525" i="13"/>
  <c r="Z524" i="13"/>
  <c r="Y524" i="13"/>
  <c r="X524" i="13"/>
  <c r="W524" i="13"/>
  <c r="V524" i="13"/>
  <c r="U524" i="13"/>
  <c r="T524" i="13"/>
  <c r="S524" i="13"/>
  <c r="R524" i="13"/>
  <c r="Q524" i="13"/>
  <c r="P524" i="13"/>
  <c r="O524" i="13"/>
  <c r="F524" i="13" s="1"/>
  <c r="N524" i="13"/>
  <c r="M524" i="13"/>
  <c r="L524" i="13"/>
  <c r="K524" i="13"/>
  <c r="J524" i="13"/>
  <c r="I524" i="13"/>
  <c r="I524" i="13" a="1"/>
  <c r="H524" i="13" a="1"/>
  <c r="H524" i="13" s="1"/>
  <c r="C524" i="13"/>
  <c r="Z523" i="13"/>
  <c r="Y523" i="13"/>
  <c r="X523" i="13"/>
  <c r="W523" i="13"/>
  <c r="V523" i="13"/>
  <c r="U523" i="13"/>
  <c r="T523" i="13"/>
  <c r="S523" i="13"/>
  <c r="R523" i="13"/>
  <c r="Q523" i="13"/>
  <c r="P523" i="13"/>
  <c r="O523" i="13"/>
  <c r="F523" i="13" s="1"/>
  <c r="N523" i="13"/>
  <c r="M523" i="13"/>
  <c r="L523" i="13"/>
  <c r="K523" i="13"/>
  <c r="J523" i="13"/>
  <c r="I523" i="13" a="1"/>
  <c r="I523" i="13" s="1"/>
  <c r="H523" i="13" a="1"/>
  <c r="H523" i="13" s="1"/>
  <c r="C523" i="13"/>
  <c r="Z522" i="13"/>
  <c r="Y522" i="13"/>
  <c r="X522" i="13"/>
  <c r="W522" i="13"/>
  <c r="V522" i="13"/>
  <c r="U522" i="13"/>
  <c r="G522" i="13" s="1"/>
  <c r="T522" i="13"/>
  <c r="S522" i="13"/>
  <c r="R522" i="13"/>
  <c r="Q522" i="13"/>
  <c r="P522" i="13"/>
  <c r="O522" i="13"/>
  <c r="N522" i="13"/>
  <c r="M522" i="13"/>
  <c r="L522" i="13"/>
  <c r="K522" i="13"/>
  <c r="J522" i="13"/>
  <c r="I522" i="13"/>
  <c r="I522" i="13" a="1"/>
  <c r="H522" i="13"/>
  <c r="E522" i="13" s="1"/>
  <c r="H522" i="13" a="1"/>
  <c r="C522" i="13"/>
  <c r="Z521" i="13"/>
  <c r="Y521" i="13"/>
  <c r="X521" i="13"/>
  <c r="W521" i="13"/>
  <c r="V521" i="13"/>
  <c r="U521" i="13"/>
  <c r="T521" i="13"/>
  <c r="G521" i="13" s="1"/>
  <c r="S521" i="13"/>
  <c r="R521" i="13"/>
  <c r="Q521" i="13"/>
  <c r="P521" i="13"/>
  <c r="O521" i="13"/>
  <c r="F521" i="13" s="1"/>
  <c r="N521" i="13"/>
  <c r="M521" i="13"/>
  <c r="L521" i="13"/>
  <c r="K521" i="13"/>
  <c r="J521" i="13"/>
  <c r="I521" i="13" a="1"/>
  <c r="I521" i="13" s="1"/>
  <c r="H521" i="13" a="1"/>
  <c r="H521" i="13" s="1"/>
  <c r="E521" i="13" s="1"/>
  <c r="C521" i="13"/>
  <c r="Z520" i="13"/>
  <c r="Y520" i="13"/>
  <c r="X520" i="13"/>
  <c r="W520" i="13"/>
  <c r="V520" i="13"/>
  <c r="U520" i="13"/>
  <c r="T520" i="13"/>
  <c r="S520" i="13"/>
  <c r="R520" i="13"/>
  <c r="Q520" i="13"/>
  <c r="P520" i="13"/>
  <c r="O520" i="13"/>
  <c r="F520" i="13" s="1"/>
  <c r="N520" i="13"/>
  <c r="M520" i="13"/>
  <c r="E520" i="13" s="1"/>
  <c r="L520" i="13"/>
  <c r="K520" i="13"/>
  <c r="J520" i="13"/>
  <c r="I520" i="13"/>
  <c r="I520" i="13" a="1"/>
  <c r="H520" i="13" a="1"/>
  <c r="H520" i="13" s="1"/>
  <c r="C520" i="13"/>
  <c r="Z519" i="13"/>
  <c r="Y519" i="13"/>
  <c r="X519" i="13"/>
  <c r="W519" i="13"/>
  <c r="V519" i="13"/>
  <c r="U519" i="13"/>
  <c r="T519" i="13"/>
  <c r="S519" i="13"/>
  <c r="R519" i="13"/>
  <c r="Q519" i="13"/>
  <c r="P519" i="13"/>
  <c r="O519" i="13"/>
  <c r="F519" i="13" s="1"/>
  <c r="N519" i="13"/>
  <c r="E519" i="13" s="1"/>
  <c r="M519" i="13"/>
  <c r="L519" i="13"/>
  <c r="K519" i="13"/>
  <c r="J519" i="13"/>
  <c r="I519" i="13" a="1"/>
  <c r="I519" i="13" s="1"/>
  <c r="H519" i="13"/>
  <c r="H519" i="13" a="1"/>
  <c r="G519" i="13"/>
  <c r="C519" i="13"/>
  <c r="Z518" i="13"/>
  <c r="Y518" i="13"/>
  <c r="X518" i="13"/>
  <c r="W518" i="13"/>
  <c r="V518" i="13"/>
  <c r="U518" i="13"/>
  <c r="T518" i="13"/>
  <c r="G518" i="13" s="1"/>
  <c r="S518" i="13"/>
  <c r="R518" i="13"/>
  <c r="Q518" i="13"/>
  <c r="P518" i="13"/>
  <c r="O518" i="13"/>
  <c r="F518" i="13" s="1"/>
  <c r="N518" i="13"/>
  <c r="M518" i="13"/>
  <c r="L518" i="13"/>
  <c r="K518" i="13"/>
  <c r="J518" i="13"/>
  <c r="I518" i="13" a="1"/>
  <c r="I518" i="13" s="1"/>
  <c r="H518" i="13" a="1"/>
  <c r="H518" i="13" s="1"/>
  <c r="E518" i="13" s="1"/>
  <c r="C518" i="13"/>
  <c r="Z517" i="13"/>
  <c r="Y517" i="13"/>
  <c r="X517" i="13"/>
  <c r="W517" i="13"/>
  <c r="V517" i="13"/>
  <c r="U517" i="13"/>
  <c r="T517" i="13"/>
  <c r="G517" i="13" s="1"/>
  <c r="S517" i="13"/>
  <c r="R517" i="13"/>
  <c r="Q517" i="13"/>
  <c r="P517" i="13"/>
  <c r="O517" i="13"/>
  <c r="N517" i="13"/>
  <c r="M517" i="13"/>
  <c r="L517" i="13"/>
  <c r="K517" i="13"/>
  <c r="J517" i="13"/>
  <c r="I517" i="13" a="1"/>
  <c r="I517" i="13" s="1"/>
  <c r="H517" i="13" a="1"/>
  <c r="H517" i="13" s="1"/>
  <c r="E517" i="13" s="1"/>
  <c r="F517" i="13"/>
  <c r="C517" i="13"/>
  <c r="Z516" i="13"/>
  <c r="Y516" i="13"/>
  <c r="X516" i="13"/>
  <c r="W516" i="13"/>
  <c r="V516" i="13"/>
  <c r="U516" i="13"/>
  <c r="T516" i="13"/>
  <c r="S516" i="13"/>
  <c r="R516" i="13"/>
  <c r="Q516" i="13"/>
  <c r="P516" i="13"/>
  <c r="O516" i="13"/>
  <c r="F516" i="13" s="1"/>
  <c r="N516" i="13"/>
  <c r="M516" i="13"/>
  <c r="L516" i="13"/>
  <c r="K516" i="13"/>
  <c r="J516" i="13"/>
  <c r="I516" i="13" a="1"/>
  <c r="I516" i="13" s="1"/>
  <c r="H516" i="13" a="1"/>
  <c r="H516" i="13" s="1"/>
  <c r="E516" i="13" s="1"/>
  <c r="G516" i="13"/>
  <c r="C516" i="13"/>
  <c r="Z515" i="13"/>
  <c r="Y515" i="13"/>
  <c r="X515" i="13"/>
  <c r="W515" i="13"/>
  <c r="V515" i="13"/>
  <c r="U515" i="13"/>
  <c r="T515" i="13"/>
  <c r="S515" i="13"/>
  <c r="R515" i="13"/>
  <c r="F515" i="13" s="1"/>
  <c r="Q515" i="13"/>
  <c r="P515" i="13"/>
  <c r="O515" i="13"/>
  <c r="N515" i="13"/>
  <c r="M515" i="13"/>
  <c r="L515" i="13"/>
  <c r="K515" i="13"/>
  <c r="J515" i="13"/>
  <c r="I515" i="13"/>
  <c r="I515" i="13" a="1"/>
  <c r="H515" i="13" a="1"/>
  <c r="H515" i="13" s="1"/>
  <c r="E515" i="13" s="1"/>
  <c r="C515" i="13"/>
  <c r="Z514" i="13"/>
  <c r="Y514" i="13"/>
  <c r="X514" i="13"/>
  <c r="W514" i="13"/>
  <c r="V514" i="13"/>
  <c r="U514" i="13"/>
  <c r="T514" i="13"/>
  <c r="S514" i="13"/>
  <c r="R514" i="13"/>
  <c r="Q514" i="13"/>
  <c r="P514" i="13"/>
  <c r="O514" i="13"/>
  <c r="N514" i="13"/>
  <c r="M514" i="13"/>
  <c r="L514" i="13"/>
  <c r="K514" i="13"/>
  <c r="J514" i="13"/>
  <c r="I514" i="13"/>
  <c r="I514" i="13" a="1"/>
  <c r="H514" i="13" a="1"/>
  <c r="H514" i="13" s="1"/>
  <c r="C514" i="13"/>
  <c r="Z513" i="13"/>
  <c r="Y513" i="13"/>
  <c r="X513" i="13"/>
  <c r="W513" i="13"/>
  <c r="V513" i="13"/>
  <c r="U513" i="13"/>
  <c r="T513" i="13"/>
  <c r="G513" i="13" s="1"/>
  <c r="S513" i="13"/>
  <c r="R513" i="13"/>
  <c r="Q513" i="13"/>
  <c r="P513" i="13"/>
  <c r="O513" i="13"/>
  <c r="N513" i="13"/>
  <c r="M513" i="13"/>
  <c r="L513" i="13"/>
  <c r="K513" i="13"/>
  <c r="J513" i="13"/>
  <c r="I513" i="13" a="1"/>
  <c r="I513" i="13" s="1"/>
  <c r="H513" i="13" a="1"/>
  <c r="H513" i="13" s="1"/>
  <c r="F513" i="13"/>
  <c r="C513" i="13"/>
  <c r="Z512" i="13"/>
  <c r="Y512" i="13"/>
  <c r="X512" i="13"/>
  <c r="W512" i="13"/>
  <c r="V512" i="13"/>
  <c r="U512" i="13"/>
  <c r="T512" i="13"/>
  <c r="S512" i="13"/>
  <c r="R512" i="13"/>
  <c r="Q512" i="13"/>
  <c r="P512" i="13"/>
  <c r="O512" i="13"/>
  <c r="F512" i="13" s="1"/>
  <c r="N512" i="13"/>
  <c r="M512" i="13"/>
  <c r="L512" i="13"/>
  <c r="K512" i="13"/>
  <c r="J512" i="13"/>
  <c r="I512" i="13" a="1"/>
  <c r="I512" i="13" s="1"/>
  <c r="H512" i="13" a="1"/>
  <c r="H512" i="13" s="1"/>
  <c r="C512" i="13"/>
  <c r="Z511" i="13"/>
  <c r="Y511" i="13"/>
  <c r="X511" i="13"/>
  <c r="W511" i="13"/>
  <c r="V511" i="13"/>
  <c r="U511" i="13"/>
  <c r="T511" i="13"/>
  <c r="S511" i="13"/>
  <c r="R511" i="13"/>
  <c r="Q511" i="13"/>
  <c r="P511" i="13"/>
  <c r="O511" i="13"/>
  <c r="F511" i="13" s="1"/>
  <c r="N511" i="13"/>
  <c r="M511" i="13"/>
  <c r="L511" i="13"/>
  <c r="K511" i="13"/>
  <c r="J511" i="13"/>
  <c r="I511" i="13" a="1"/>
  <c r="I511" i="13" s="1"/>
  <c r="H511" i="13" a="1"/>
  <c r="H511" i="13" s="1"/>
  <c r="C511" i="13"/>
  <c r="Z510" i="13"/>
  <c r="Y510" i="13"/>
  <c r="X510" i="13"/>
  <c r="W510" i="13"/>
  <c r="V510" i="13"/>
  <c r="U510" i="13"/>
  <c r="T510" i="13"/>
  <c r="S510" i="13"/>
  <c r="R510" i="13"/>
  <c r="Q510" i="13"/>
  <c r="F510" i="13" s="1"/>
  <c r="P510" i="13"/>
  <c r="O510" i="13"/>
  <c r="N510" i="13"/>
  <c r="M510" i="13"/>
  <c r="L510" i="13"/>
  <c r="K510" i="13"/>
  <c r="J510" i="13"/>
  <c r="I510" i="13" a="1"/>
  <c r="I510" i="13" s="1"/>
  <c r="H510" i="13" a="1"/>
  <c r="H510" i="13" s="1"/>
  <c r="C510" i="13"/>
  <c r="Z509" i="13"/>
  <c r="Y509" i="13"/>
  <c r="X509" i="13"/>
  <c r="W509" i="13"/>
  <c r="V509" i="13"/>
  <c r="U509" i="13"/>
  <c r="T509" i="13"/>
  <c r="G509" i="13" s="1"/>
  <c r="S509" i="13"/>
  <c r="R509" i="13"/>
  <c r="Q509" i="13"/>
  <c r="P509" i="13"/>
  <c r="O509" i="13"/>
  <c r="F509" i="13" s="1"/>
  <c r="N509" i="13"/>
  <c r="M509" i="13"/>
  <c r="L509" i="13"/>
  <c r="K509" i="13"/>
  <c r="J509" i="13"/>
  <c r="I509" i="13" a="1"/>
  <c r="I509" i="13" s="1"/>
  <c r="E509" i="13" s="1"/>
  <c r="H509" i="13" a="1"/>
  <c r="H509" i="13" s="1"/>
  <c r="C509" i="13"/>
  <c r="Z508" i="13"/>
  <c r="Y508" i="13"/>
  <c r="X508" i="13"/>
  <c r="W508" i="13"/>
  <c r="V508" i="13"/>
  <c r="U508" i="13"/>
  <c r="T508" i="13"/>
  <c r="S508" i="13"/>
  <c r="R508" i="13"/>
  <c r="Q508" i="13"/>
  <c r="P508" i="13"/>
  <c r="O508" i="13"/>
  <c r="N508" i="13"/>
  <c r="M508" i="13"/>
  <c r="L508" i="13"/>
  <c r="K508" i="13"/>
  <c r="J508" i="13"/>
  <c r="I508" i="13" a="1"/>
  <c r="I508" i="13" s="1"/>
  <c r="H508" i="13" a="1"/>
  <c r="H508" i="13" s="1"/>
  <c r="E508" i="13" s="1"/>
  <c r="F508" i="13"/>
  <c r="C508" i="13"/>
  <c r="Z507" i="13"/>
  <c r="Y507" i="13"/>
  <c r="X507" i="13"/>
  <c r="W507" i="13"/>
  <c r="V507" i="13"/>
  <c r="U507" i="13"/>
  <c r="T507" i="13"/>
  <c r="S507" i="13"/>
  <c r="R507" i="13"/>
  <c r="Q507" i="13"/>
  <c r="P507" i="13"/>
  <c r="O507" i="13"/>
  <c r="F507" i="13" s="1"/>
  <c r="N507" i="13"/>
  <c r="M507" i="13"/>
  <c r="L507" i="13"/>
  <c r="K507" i="13"/>
  <c r="J507" i="13"/>
  <c r="I507" i="13" a="1"/>
  <c r="I507" i="13" s="1"/>
  <c r="H507" i="13" a="1"/>
  <c r="H507" i="13" s="1"/>
  <c r="G507" i="13"/>
  <c r="C507" i="13"/>
  <c r="Z506" i="13"/>
  <c r="Y506" i="13"/>
  <c r="X506" i="13"/>
  <c r="W506" i="13"/>
  <c r="V506" i="13"/>
  <c r="U506" i="13"/>
  <c r="T506" i="13"/>
  <c r="G506" i="13" s="1"/>
  <c r="S506" i="13"/>
  <c r="R506" i="13"/>
  <c r="Q506" i="13"/>
  <c r="P506" i="13"/>
  <c r="O506" i="13"/>
  <c r="N506" i="13"/>
  <c r="M506" i="13"/>
  <c r="L506" i="13"/>
  <c r="K506" i="13"/>
  <c r="J506" i="13"/>
  <c r="I506" i="13" a="1"/>
  <c r="I506" i="13" s="1"/>
  <c r="H506" i="13" a="1"/>
  <c r="H506" i="13" s="1"/>
  <c r="E506" i="13"/>
  <c r="C506" i="13"/>
  <c r="Z505" i="13"/>
  <c r="Y505" i="13"/>
  <c r="X505" i="13"/>
  <c r="W505" i="13"/>
  <c r="V505" i="13"/>
  <c r="U505" i="13"/>
  <c r="T505" i="13"/>
  <c r="G505" i="13" s="1"/>
  <c r="S505" i="13"/>
  <c r="R505" i="13"/>
  <c r="Q505" i="13"/>
  <c r="P505" i="13"/>
  <c r="O505" i="13"/>
  <c r="N505" i="13"/>
  <c r="M505" i="13"/>
  <c r="L505" i="13"/>
  <c r="K505" i="13"/>
  <c r="J505" i="13"/>
  <c r="I505" i="13" a="1"/>
  <c r="I505" i="13" s="1"/>
  <c r="H505" i="13"/>
  <c r="E505" i="13" s="1"/>
  <c r="H505" i="13" a="1"/>
  <c r="F505" i="13"/>
  <c r="C505" i="13"/>
  <c r="Z504" i="13"/>
  <c r="Y504" i="13"/>
  <c r="X504" i="13"/>
  <c r="W504" i="13"/>
  <c r="V504" i="13"/>
  <c r="U504" i="13"/>
  <c r="T504" i="13"/>
  <c r="S504" i="13"/>
  <c r="R504" i="13"/>
  <c r="Q504" i="13"/>
  <c r="P504" i="13"/>
  <c r="O504" i="13"/>
  <c r="F504" i="13" s="1"/>
  <c r="N504" i="13"/>
  <c r="M504" i="13"/>
  <c r="L504" i="13"/>
  <c r="K504" i="13"/>
  <c r="J504" i="13"/>
  <c r="I504" i="13" a="1"/>
  <c r="I504" i="13" s="1"/>
  <c r="H504" i="13" a="1"/>
  <c r="H504" i="13" s="1"/>
  <c r="E504" i="13" s="1"/>
  <c r="G504" i="13"/>
  <c r="C504" i="13"/>
  <c r="Z503" i="13"/>
  <c r="Y503" i="13"/>
  <c r="X503" i="13"/>
  <c r="W503" i="13"/>
  <c r="V503" i="13"/>
  <c r="U503" i="13"/>
  <c r="T503" i="13"/>
  <c r="S503" i="13"/>
  <c r="R503" i="13"/>
  <c r="Q503" i="13"/>
  <c r="P503" i="13"/>
  <c r="O503" i="13"/>
  <c r="N503" i="13"/>
  <c r="M503" i="13"/>
  <c r="L503" i="13"/>
  <c r="K503" i="13"/>
  <c r="J503" i="13"/>
  <c r="I503" i="13" a="1"/>
  <c r="I503" i="13" s="1"/>
  <c r="H503" i="13" a="1"/>
  <c r="H503" i="13" s="1"/>
  <c r="E503" i="13" s="1"/>
  <c r="C503" i="13"/>
  <c r="Z502" i="13"/>
  <c r="Y502" i="13"/>
  <c r="X502" i="13"/>
  <c r="W502" i="13"/>
  <c r="V502" i="13"/>
  <c r="U502" i="13"/>
  <c r="T502" i="13"/>
  <c r="S502" i="13"/>
  <c r="R502" i="13"/>
  <c r="Q502" i="13"/>
  <c r="P502" i="13"/>
  <c r="O502" i="13"/>
  <c r="F502" i="13" s="1"/>
  <c r="N502" i="13"/>
  <c r="M502" i="13"/>
  <c r="L502" i="13"/>
  <c r="K502" i="13"/>
  <c r="J502" i="13"/>
  <c r="I502" i="13" a="1"/>
  <c r="I502" i="13" s="1"/>
  <c r="H502" i="13" a="1"/>
  <c r="H502" i="13" s="1"/>
  <c r="C502" i="13"/>
  <c r="Z501" i="13"/>
  <c r="Y501" i="13"/>
  <c r="X501" i="13"/>
  <c r="W501" i="13"/>
  <c r="V501" i="13"/>
  <c r="U501" i="13"/>
  <c r="T501" i="13"/>
  <c r="S501" i="13"/>
  <c r="R501" i="13"/>
  <c r="Q501" i="13"/>
  <c r="P501" i="13"/>
  <c r="O501" i="13"/>
  <c r="N501" i="13"/>
  <c r="M501" i="13"/>
  <c r="L501" i="13"/>
  <c r="K501" i="13"/>
  <c r="J501" i="13"/>
  <c r="I501" i="13" a="1"/>
  <c r="I501" i="13" s="1"/>
  <c r="H501" i="13" a="1"/>
  <c r="H501" i="13" s="1"/>
  <c r="F501" i="13"/>
  <c r="C501" i="13"/>
  <c r="Z500" i="13"/>
  <c r="Y500" i="13"/>
  <c r="X500" i="13"/>
  <c r="W500" i="13"/>
  <c r="V500" i="13"/>
  <c r="U500" i="13"/>
  <c r="T500" i="13"/>
  <c r="S500" i="13"/>
  <c r="R500" i="13"/>
  <c r="Q500" i="13"/>
  <c r="P500" i="13"/>
  <c r="O500" i="13"/>
  <c r="F500" i="13" s="1"/>
  <c r="N500" i="13"/>
  <c r="M500" i="13"/>
  <c r="L500" i="13"/>
  <c r="K500" i="13"/>
  <c r="J500" i="13"/>
  <c r="I500" i="13" a="1"/>
  <c r="I500" i="13" s="1"/>
  <c r="H500" i="13" a="1"/>
  <c r="H500" i="13" s="1"/>
  <c r="E500" i="13" s="1"/>
  <c r="C500" i="13"/>
  <c r="Z499" i="13"/>
  <c r="Y499" i="13"/>
  <c r="X499" i="13"/>
  <c r="W499" i="13"/>
  <c r="V499" i="13"/>
  <c r="U499" i="13"/>
  <c r="T499" i="13"/>
  <c r="G499" i="13" s="1"/>
  <c r="S499" i="13"/>
  <c r="R499" i="13"/>
  <c r="Q499" i="13"/>
  <c r="P499" i="13"/>
  <c r="O499" i="13"/>
  <c r="F499" i="13" s="1"/>
  <c r="N499" i="13"/>
  <c r="M499" i="13"/>
  <c r="L499" i="13"/>
  <c r="K499" i="13"/>
  <c r="J499" i="13"/>
  <c r="I499" i="13" a="1"/>
  <c r="I499" i="13" s="1"/>
  <c r="H499" i="13" a="1"/>
  <c r="H499" i="13" s="1"/>
  <c r="C499" i="13"/>
  <c r="Z498" i="13"/>
  <c r="Y498" i="13"/>
  <c r="X498" i="13"/>
  <c r="W498" i="13"/>
  <c r="V498" i="13"/>
  <c r="U498" i="13"/>
  <c r="T498" i="13"/>
  <c r="S498" i="13"/>
  <c r="R498" i="13"/>
  <c r="Q498" i="13"/>
  <c r="P498" i="13"/>
  <c r="O498" i="13"/>
  <c r="N498" i="13"/>
  <c r="M498" i="13"/>
  <c r="L498" i="13"/>
  <c r="K498" i="13"/>
  <c r="J498" i="13"/>
  <c r="I498" i="13"/>
  <c r="I498" i="13" a="1"/>
  <c r="H498" i="13"/>
  <c r="H498" i="13" a="1"/>
  <c r="C498" i="13"/>
  <c r="Z497" i="13"/>
  <c r="Y497" i="13"/>
  <c r="X497" i="13"/>
  <c r="W497" i="13"/>
  <c r="V497" i="13"/>
  <c r="U497" i="13"/>
  <c r="T497" i="13"/>
  <c r="S497" i="13"/>
  <c r="R497" i="13"/>
  <c r="Q497" i="13"/>
  <c r="P497" i="13"/>
  <c r="O497" i="13"/>
  <c r="F497" i="13" s="1"/>
  <c r="N497" i="13"/>
  <c r="M497" i="13"/>
  <c r="L497" i="13"/>
  <c r="K497" i="13"/>
  <c r="J497" i="13"/>
  <c r="I497" i="13" a="1"/>
  <c r="I497" i="13" s="1"/>
  <c r="H497" i="13" a="1"/>
  <c r="H497" i="13" s="1"/>
  <c r="C497" i="13"/>
  <c r="Z496" i="13"/>
  <c r="Y496" i="13"/>
  <c r="X496" i="13"/>
  <c r="W496" i="13"/>
  <c r="V496" i="13"/>
  <c r="U496" i="13"/>
  <c r="G496" i="13" s="1"/>
  <c r="T496" i="13"/>
  <c r="S496" i="13"/>
  <c r="R496" i="13"/>
  <c r="Q496" i="13"/>
  <c r="P496" i="13"/>
  <c r="O496" i="13"/>
  <c r="N496" i="13"/>
  <c r="M496" i="13"/>
  <c r="L496" i="13"/>
  <c r="K496" i="13"/>
  <c r="J496" i="13"/>
  <c r="I496" i="13"/>
  <c r="I496" i="13" a="1"/>
  <c r="H496" i="13" a="1"/>
  <c r="H496" i="13" s="1"/>
  <c r="E496" i="13" s="1"/>
  <c r="F496" i="13"/>
  <c r="C496" i="13"/>
  <c r="Z495" i="13"/>
  <c r="Y495" i="13"/>
  <c r="X495" i="13"/>
  <c r="W495" i="13"/>
  <c r="V495" i="13"/>
  <c r="U495" i="13"/>
  <c r="T495" i="13"/>
  <c r="S495" i="13"/>
  <c r="R495" i="13"/>
  <c r="Q495" i="13"/>
  <c r="P495" i="13"/>
  <c r="O495" i="13"/>
  <c r="N495" i="13"/>
  <c r="M495" i="13"/>
  <c r="L495" i="13"/>
  <c r="K495" i="13"/>
  <c r="J495" i="13"/>
  <c r="I495" i="13" a="1"/>
  <c r="I495" i="13" s="1"/>
  <c r="H495" i="13" a="1"/>
  <c r="H495" i="13" s="1"/>
  <c r="G495" i="13"/>
  <c r="F495" i="13"/>
  <c r="C495" i="13"/>
  <c r="Z494" i="13"/>
  <c r="Y494" i="13"/>
  <c r="X494" i="13"/>
  <c r="W494" i="13"/>
  <c r="V494" i="13"/>
  <c r="U494" i="13"/>
  <c r="T494" i="13"/>
  <c r="S494" i="13"/>
  <c r="R494" i="13"/>
  <c r="Q494" i="13"/>
  <c r="P494" i="13"/>
  <c r="O494" i="13"/>
  <c r="N494" i="13"/>
  <c r="M494" i="13"/>
  <c r="L494" i="13"/>
  <c r="K494" i="13"/>
  <c r="J494" i="13"/>
  <c r="I494" i="13" a="1"/>
  <c r="I494" i="13" s="1"/>
  <c r="H494" i="13" a="1"/>
  <c r="H494" i="13" s="1"/>
  <c r="E494" i="13" s="1"/>
  <c r="G494" i="13"/>
  <c r="F494" i="13"/>
  <c r="C494" i="13"/>
  <c r="Z493" i="13"/>
  <c r="Y493" i="13"/>
  <c r="X493" i="13"/>
  <c r="W493" i="13"/>
  <c r="V493" i="13"/>
  <c r="U493" i="13"/>
  <c r="T493" i="13"/>
  <c r="G493" i="13" s="1"/>
  <c r="S493" i="13"/>
  <c r="R493" i="13"/>
  <c r="Q493" i="13"/>
  <c r="P493" i="13"/>
  <c r="O493" i="13"/>
  <c r="N493" i="13"/>
  <c r="M493" i="13"/>
  <c r="L493" i="13"/>
  <c r="K493" i="13"/>
  <c r="J493" i="13"/>
  <c r="I493" i="13" a="1"/>
  <c r="I493" i="13" s="1"/>
  <c r="H493" i="13"/>
  <c r="E493" i="13" s="1"/>
  <c r="H493" i="13" a="1"/>
  <c r="C493" i="13"/>
  <c r="Z492" i="13"/>
  <c r="Y492" i="13"/>
  <c r="X492" i="13"/>
  <c r="W492" i="13"/>
  <c r="V492" i="13"/>
  <c r="U492" i="13"/>
  <c r="T492" i="13"/>
  <c r="S492" i="13"/>
  <c r="R492" i="13"/>
  <c r="Q492" i="13"/>
  <c r="P492" i="13"/>
  <c r="O492" i="13"/>
  <c r="N492" i="13"/>
  <c r="M492" i="13"/>
  <c r="L492" i="13"/>
  <c r="K492" i="13"/>
  <c r="J492" i="13"/>
  <c r="I492" i="13" a="1"/>
  <c r="I492" i="13" s="1"/>
  <c r="H492" i="13" a="1"/>
  <c r="H492" i="13" s="1"/>
  <c r="E492" i="13" s="1"/>
  <c r="G492" i="13"/>
  <c r="C492" i="13"/>
  <c r="Z491" i="13"/>
  <c r="Y491" i="13"/>
  <c r="X491" i="13"/>
  <c r="W491" i="13"/>
  <c r="V491" i="13"/>
  <c r="U491" i="13"/>
  <c r="T491" i="13"/>
  <c r="G491" i="13" s="1"/>
  <c r="S491" i="13"/>
  <c r="R491" i="13"/>
  <c r="Q491" i="13"/>
  <c r="P491" i="13"/>
  <c r="O491" i="13"/>
  <c r="N491" i="13"/>
  <c r="M491" i="13"/>
  <c r="L491" i="13"/>
  <c r="K491" i="13"/>
  <c r="J491" i="13"/>
  <c r="I491" i="13" a="1"/>
  <c r="I491" i="13" s="1"/>
  <c r="H491" i="13" a="1"/>
  <c r="H491" i="13" s="1"/>
  <c r="E491" i="13" s="1"/>
  <c r="C491" i="13"/>
  <c r="Z490" i="13"/>
  <c r="Y490" i="13"/>
  <c r="X490" i="13"/>
  <c r="W490" i="13"/>
  <c r="V490" i="13"/>
  <c r="U490" i="13"/>
  <c r="T490" i="13"/>
  <c r="S490" i="13"/>
  <c r="R490" i="13"/>
  <c r="Q490" i="13"/>
  <c r="P490" i="13"/>
  <c r="O490" i="13"/>
  <c r="F490" i="13" s="1"/>
  <c r="N490" i="13"/>
  <c r="M490" i="13"/>
  <c r="L490" i="13"/>
  <c r="K490" i="13"/>
  <c r="J490" i="13"/>
  <c r="I490" i="13" a="1"/>
  <c r="I490" i="13" s="1"/>
  <c r="H490" i="13" a="1"/>
  <c r="H490" i="13" s="1"/>
  <c r="C490" i="13"/>
  <c r="Z489" i="13"/>
  <c r="Y489" i="13"/>
  <c r="X489" i="13"/>
  <c r="W489" i="13"/>
  <c r="V489" i="13"/>
  <c r="U489" i="13"/>
  <c r="T489" i="13"/>
  <c r="S489" i="13"/>
  <c r="R489" i="13"/>
  <c r="Q489" i="13"/>
  <c r="P489" i="13"/>
  <c r="O489" i="13"/>
  <c r="F489" i="13" s="1"/>
  <c r="N489" i="13"/>
  <c r="M489" i="13"/>
  <c r="L489" i="13"/>
  <c r="K489" i="13"/>
  <c r="J489" i="13"/>
  <c r="I489" i="13" a="1"/>
  <c r="I489" i="13" s="1"/>
  <c r="H489" i="13" a="1"/>
  <c r="H489" i="13" s="1"/>
  <c r="C489" i="13"/>
  <c r="Z488" i="13"/>
  <c r="Y488" i="13"/>
  <c r="X488" i="13"/>
  <c r="W488" i="13"/>
  <c r="V488" i="13"/>
  <c r="U488" i="13"/>
  <c r="T488" i="13"/>
  <c r="S488" i="13"/>
  <c r="R488" i="13"/>
  <c r="Q488" i="13"/>
  <c r="P488" i="13"/>
  <c r="O488" i="13"/>
  <c r="F488" i="13" s="1"/>
  <c r="N488" i="13"/>
  <c r="M488" i="13"/>
  <c r="L488" i="13"/>
  <c r="K488" i="13"/>
  <c r="J488" i="13"/>
  <c r="I488" i="13" a="1"/>
  <c r="I488" i="13" s="1"/>
  <c r="H488" i="13"/>
  <c r="H488" i="13" a="1"/>
  <c r="C488" i="13"/>
  <c r="Z487" i="13"/>
  <c r="Y487" i="13"/>
  <c r="X487" i="13"/>
  <c r="W487" i="13"/>
  <c r="V487" i="13"/>
  <c r="U487" i="13"/>
  <c r="T487" i="13"/>
  <c r="G487" i="13" s="1"/>
  <c r="S487" i="13"/>
  <c r="R487" i="13"/>
  <c r="Q487" i="13"/>
  <c r="P487" i="13"/>
  <c r="O487" i="13"/>
  <c r="F487" i="13" s="1"/>
  <c r="N487" i="13"/>
  <c r="M487" i="13"/>
  <c r="L487" i="13"/>
  <c r="K487" i="13"/>
  <c r="J487" i="13"/>
  <c r="I487" i="13" a="1"/>
  <c r="I487" i="13" s="1"/>
  <c r="H487" i="13" a="1"/>
  <c r="H487" i="13" s="1"/>
  <c r="C487" i="13"/>
  <c r="Z486" i="13"/>
  <c r="Y486" i="13"/>
  <c r="X486" i="13"/>
  <c r="W486" i="13"/>
  <c r="V486" i="13"/>
  <c r="U486" i="13"/>
  <c r="T486" i="13"/>
  <c r="S486" i="13"/>
  <c r="R486" i="13"/>
  <c r="Q486" i="13"/>
  <c r="P486" i="13"/>
  <c r="O486" i="13"/>
  <c r="N486" i="13"/>
  <c r="M486" i="13"/>
  <c r="L486" i="13"/>
  <c r="K486" i="13"/>
  <c r="J486" i="13"/>
  <c r="I486" i="13" a="1"/>
  <c r="I486" i="13" s="1"/>
  <c r="H486" i="13"/>
  <c r="H486" i="13" a="1"/>
  <c r="C486" i="13"/>
  <c r="Z485" i="13"/>
  <c r="Y485" i="13"/>
  <c r="X485" i="13"/>
  <c r="W485" i="13"/>
  <c r="V485" i="13"/>
  <c r="U485" i="13"/>
  <c r="T485" i="13"/>
  <c r="S485" i="13"/>
  <c r="R485" i="13"/>
  <c r="Q485" i="13"/>
  <c r="P485" i="13"/>
  <c r="O485" i="13"/>
  <c r="F485" i="13" s="1"/>
  <c r="N485" i="13"/>
  <c r="M485" i="13"/>
  <c r="L485" i="13"/>
  <c r="E485" i="13" s="1"/>
  <c r="K485" i="13"/>
  <c r="J485" i="13"/>
  <c r="I485" i="13" a="1"/>
  <c r="I485" i="13" s="1"/>
  <c r="H485" i="13" a="1"/>
  <c r="H485" i="13" s="1"/>
  <c r="C485" i="13"/>
  <c r="Z484" i="13"/>
  <c r="Y484" i="13"/>
  <c r="X484" i="13"/>
  <c r="W484" i="13"/>
  <c r="V484" i="13"/>
  <c r="U484" i="13"/>
  <c r="G484" i="13" s="1"/>
  <c r="T484" i="13"/>
  <c r="S484" i="13"/>
  <c r="R484" i="13"/>
  <c r="Q484" i="13"/>
  <c r="P484" i="13"/>
  <c r="O484" i="13"/>
  <c r="F484" i="13" s="1"/>
  <c r="N484" i="13"/>
  <c r="M484" i="13"/>
  <c r="L484" i="13"/>
  <c r="K484" i="13"/>
  <c r="J484" i="13"/>
  <c r="I484" i="13"/>
  <c r="I484" i="13" a="1"/>
  <c r="H484" i="13" a="1"/>
  <c r="H484" i="13" s="1"/>
  <c r="E484" i="13" s="1"/>
  <c r="C484" i="13"/>
  <c r="Z483" i="13"/>
  <c r="Y483" i="13"/>
  <c r="X483" i="13"/>
  <c r="W483" i="13"/>
  <c r="V483" i="13"/>
  <c r="U483" i="13"/>
  <c r="T483" i="13"/>
  <c r="S483" i="13"/>
  <c r="R483" i="13"/>
  <c r="Q483" i="13"/>
  <c r="P483" i="13"/>
  <c r="O483" i="13"/>
  <c r="F483" i="13" s="1"/>
  <c r="N483" i="13"/>
  <c r="M483" i="13"/>
  <c r="L483" i="13"/>
  <c r="K483" i="13"/>
  <c r="J483" i="13"/>
  <c r="I483" i="13" a="1"/>
  <c r="I483" i="13" s="1"/>
  <c r="H483" i="13"/>
  <c r="H483" i="13" a="1"/>
  <c r="G483" i="13"/>
  <c r="C483" i="13"/>
  <c r="Z482" i="13"/>
  <c r="Y482" i="13"/>
  <c r="X482" i="13"/>
  <c r="W482" i="13"/>
  <c r="V482" i="13"/>
  <c r="U482" i="13"/>
  <c r="T482" i="13"/>
  <c r="G482" i="13" s="1"/>
  <c r="S482" i="13"/>
  <c r="R482" i="13"/>
  <c r="Q482" i="13"/>
  <c r="P482" i="13"/>
  <c r="O482" i="13"/>
  <c r="N482" i="13"/>
  <c r="M482" i="13"/>
  <c r="L482" i="13"/>
  <c r="K482" i="13"/>
  <c r="J482" i="13"/>
  <c r="I482" i="13" a="1"/>
  <c r="I482" i="13" s="1"/>
  <c r="H482" i="13" a="1"/>
  <c r="H482" i="13" s="1"/>
  <c r="E482" i="13" s="1"/>
  <c r="C482" i="13"/>
  <c r="Z481" i="13"/>
  <c r="Y481" i="13"/>
  <c r="X481" i="13"/>
  <c r="W481" i="13"/>
  <c r="V481" i="13"/>
  <c r="U481" i="13"/>
  <c r="T481" i="13"/>
  <c r="S481" i="13"/>
  <c r="R481" i="13"/>
  <c r="Q481" i="13"/>
  <c r="P481" i="13"/>
  <c r="O481" i="13"/>
  <c r="N481" i="13"/>
  <c r="M481" i="13"/>
  <c r="L481" i="13"/>
  <c r="K481" i="13"/>
  <c r="J481" i="13"/>
  <c r="I481" i="13"/>
  <c r="I481" i="13" a="1"/>
  <c r="H481" i="13" a="1"/>
  <c r="H481" i="13" s="1"/>
  <c r="E481" i="13" s="1"/>
  <c r="G481" i="13"/>
  <c r="C481" i="13"/>
  <c r="Z480" i="13"/>
  <c r="Y480" i="13"/>
  <c r="X480" i="13"/>
  <c r="W480" i="13"/>
  <c r="V480" i="13"/>
  <c r="U480" i="13"/>
  <c r="T480" i="13"/>
  <c r="G480" i="13" s="1"/>
  <c r="S480" i="13"/>
  <c r="R480" i="13"/>
  <c r="Q480" i="13"/>
  <c r="P480" i="13"/>
  <c r="O480" i="13"/>
  <c r="N480" i="13"/>
  <c r="M480" i="13"/>
  <c r="L480" i="13"/>
  <c r="K480" i="13"/>
  <c r="J480" i="13"/>
  <c r="I480" i="13" a="1"/>
  <c r="I480" i="13" s="1"/>
  <c r="H480" i="13"/>
  <c r="E480" i="13" s="1"/>
  <c r="H480" i="13" a="1"/>
  <c r="C480" i="13"/>
  <c r="Z479" i="13"/>
  <c r="Y479" i="13"/>
  <c r="X479" i="13"/>
  <c r="W479" i="13"/>
  <c r="V479" i="13"/>
  <c r="U479" i="13"/>
  <c r="T479" i="13"/>
  <c r="G479" i="13" s="1"/>
  <c r="S479" i="13"/>
  <c r="R479" i="13"/>
  <c r="Q479" i="13"/>
  <c r="P479" i="13"/>
  <c r="O479" i="13"/>
  <c r="N479" i="13"/>
  <c r="M479" i="13"/>
  <c r="L479" i="13"/>
  <c r="K479" i="13"/>
  <c r="J479" i="13"/>
  <c r="I479" i="13" a="1"/>
  <c r="I479" i="13" s="1"/>
  <c r="H479" i="13" a="1"/>
  <c r="H479" i="13" s="1"/>
  <c r="E479" i="13" s="1"/>
  <c r="C479" i="13"/>
  <c r="Z478" i="13"/>
  <c r="Y478" i="13"/>
  <c r="X478" i="13"/>
  <c r="W478" i="13"/>
  <c r="V478" i="13"/>
  <c r="U478" i="13"/>
  <c r="T478" i="13"/>
  <c r="G478" i="13" s="1"/>
  <c r="S478" i="13"/>
  <c r="R478" i="13"/>
  <c r="Q478" i="13"/>
  <c r="P478" i="13"/>
  <c r="O478" i="13"/>
  <c r="F478" i="13" s="1"/>
  <c r="N478" i="13"/>
  <c r="M478" i="13"/>
  <c r="L478" i="13"/>
  <c r="K478" i="13"/>
  <c r="J478" i="13"/>
  <c r="I478" i="13" a="1"/>
  <c r="I478" i="13" s="1"/>
  <c r="H478" i="13"/>
  <c r="H478" i="13" a="1"/>
  <c r="C478" i="13"/>
  <c r="Z477" i="13"/>
  <c r="Y477" i="13"/>
  <c r="X477" i="13"/>
  <c r="W477" i="13"/>
  <c r="V477" i="13"/>
  <c r="U477" i="13"/>
  <c r="T477" i="13"/>
  <c r="S477" i="13"/>
  <c r="R477" i="13"/>
  <c r="Q477" i="13"/>
  <c r="P477" i="13"/>
  <c r="O477" i="13"/>
  <c r="N477" i="13"/>
  <c r="M477" i="13"/>
  <c r="L477" i="13"/>
  <c r="K477" i="13"/>
  <c r="J477" i="13"/>
  <c r="I477" i="13" a="1"/>
  <c r="I477" i="13" s="1"/>
  <c r="H477" i="13" a="1"/>
  <c r="H477" i="13" s="1"/>
  <c r="F477" i="13"/>
  <c r="C477" i="13"/>
  <c r="Z476" i="13"/>
  <c r="Y476" i="13"/>
  <c r="X476" i="13"/>
  <c r="W476" i="13"/>
  <c r="V476" i="13"/>
  <c r="U476" i="13"/>
  <c r="T476" i="13"/>
  <c r="S476" i="13"/>
  <c r="R476" i="13"/>
  <c r="Q476" i="13"/>
  <c r="P476" i="13"/>
  <c r="O476" i="13"/>
  <c r="F476" i="13" s="1"/>
  <c r="N476" i="13"/>
  <c r="M476" i="13"/>
  <c r="L476" i="13"/>
  <c r="K476" i="13"/>
  <c r="J476" i="13"/>
  <c r="I476" i="13"/>
  <c r="I476" i="13" a="1"/>
  <c r="H476" i="13"/>
  <c r="H476" i="13" a="1"/>
  <c r="C476" i="13"/>
  <c r="Z475" i="13"/>
  <c r="Y475" i="13"/>
  <c r="X475" i="13"/>
  <c r="W475" i="13"/>
  <c r="V475" i="13"/>
  <c r="U475" i="13"/>
  <c r="T475" i="13"/>
  <c r="S475" i="13"/>
  <c r="R475" i="13"/>
  <c r="Q475" i="13"/>
  <c r="P475" i="13"/>
  <c r="O475" i="13"/>
  <c r="F475" i="13" s="1"/>
  <c r="N475" i="13"/>
  <c r="M475" i="13"/>
  <c r="L475" i="13"/>
  <c r="K475" i="13"/>
  <c r="J475" i="13"/>
  <c r="I475" i="13" a="1"/>
  <c r="I475" i="13" s="1"/>
  <c r="H475" i="13" a="1"/>
  <c r="H475" i="13" s="1"/>
  <c r="C475" i="13"/>
  <c r="Z474" i="13"/>
  <c r="Y474" i="13"/>
  <c r="X474" i="13"/>
  <c r="W474" i="13"/>
  <c r="V474" i="13"/>
  <c r="U474" i="13"/>
  <c r="G474" i="13" s="1"/>
  <c r="T474" i="13"/>
  <c r="S474" i="13"/>
  <c r="R474" i="13"/>
  <c r="Q474" i="13"/>
  <c r="F474" i="13" s="1"/>
  <c r="P474" i="13"/>
  <c r="O474" i="13"/>
  <c r="N474" i="13"/>
  <c r="M474" i="13"/>
  <c r="L474" i="13"/>
  <c r="K474" i="13"/>
  <c r="J474" i="13"/>
  <c r="I474" i="13"/>
  <c r="I474" i="13" a="1"/>
  <c r="H474" i="13"/>
  <c r="E474" i="13" s="1"/>
  <c r="H474" i="13" a="1"/>
  <c r="C474" i="13"/>
  <c r="Z473" i="13"/>
  <c r="Y473" i="13"/>
  <c r="X473" i="13"/>
  <c r="W473" i="13"/>
  <c r="V473" i="13"/>
  <c r="U473" i="13"/>
  <c r="T473" i="13"/>
  <c r="S473" i="13"/>
  <c r="R473" i="13"/>
  <c r="Q473" i="13"/>
  <c r="P473" i="13"/>
  <c r="O473" i="13"/>
  <c r="F473" i="13" s="1"/>
  <c r="N473" i="13"/>
  <c r="M473" i="13"/>
  <c r="L473" i="13"/>
  <c r="K473" i="13"/>
  <c r="J473" i="13"/>
  <c r="I473" i="13" a="1"/>
  <c r="I473" i="13" s="1"/>
  <c r="H473" i="13" a="1"/>
  <c r="H473" i="13" s="1"/>
  <c r="E473" i="13" s="1"/>
  <c r="C473" i="13"/>
  <c r="Z472" i="13"/>
  <c r="Y472" i="13"/>
  <c r="X472" i="13"/>
  <c r="W472" i="13"/>
  <c r="V472" i="13"/>
  <c r="U472" i="13"/>
  <c r="T472" i="13"/>
  <c r="S472" i="13"/>
  <c r="R472" i="13"/>
  <c r="Q472" i="13"/>
  <c r="P472" i="13"/>
  <c r="O472" i="13"/>
  <c r="F472" i="13" s="1"/>
  <c r="N472" i="13"/>
  <c r="M472" i="13"/>
  <c r="L472" i="13"/>
  <c r="K472" i="13"/>
  <c r="J472" i="13"/>
  <c r="I472" i="13" a="1"/>
  <c r="I472" i="13" s="1"/>
  <c r="H472" i="13" a="1"/>
  <c r="H472" i="13" s="1"/>
  <c r="C472" i="13"/>
  <c r="Z471" i="13"/>
  <c r="Y471" i="13"/>
  <c r="X471" i="13"/>
  <c r="W471" i="13"/>
  <c r="V471" i="13"/>
  <c r="U471" i="13"/>
  <c r="T471" i="13"/>
  <c r="G471" i="13" s="1"/>
  <c r="S471" i="13"/>
  <c r="R471" i="13"/>
  <c r="Q471" i="13"/>
  <c r="P471" i="13"/>
  <c r="O471" i="13"/>
  <c r="F471" i="13" s="1"/>
  <c r="N471" i="13"/>
  <c r="M471" i="13"/>
  <c r="L471" i="13"/>
  <c r="K471" i="13"/>
  <c r="J471" i="13"/>
  <c r="I471" i="13" a="1"/>
  <c r="I471" i="13" s="1"/>
  <c r="H471" i="13" a="1"/>
  <c r="H471" i="13" s="1"/>
  <c r="C471" i="13"/>
  <c r="Z470" i="13"/>
  <c r="Y470" i="13"/>
  <c r="X470" i="13"/>
  <c r="W470" i="13"/>
  <c r="V470" i="13"/>
  <c r="U470" i="13"/>
  <c r="T470" i="13"/>
  <c r="G470" i="13" s="1"/>
  <c r="S470" i="13"/>
  <c r="R470" i="13"/>
  <c r="Q470" i="13"/>
  <c r="P470" i="13"/>
  <c r="O470" i="13"/>
  <c r="F470" i="13" s="1"/>
  <c r="N470" i="13"/>
  <c r="M470" i="13"/>
  <c r="L470" i="13"/>
  <c r="K470" i="13"/>
  <c r="J470" i="13"/>
  <c r="I470" i="13" a="1"/>
  <c r="I470" i="13" s="1"/>
  <c r="H470" i="13" a="1"/>
  <c r="H470" i="13" s="1"/>
  <c r="E470" i="13" s="1"/>
  <c r="C470" i="13"/>
  <c r="Z469" i="13"/>
  <c r="Y469" i="13"/>
  <c r="X469" i="13"/>
  <c r="W469" i="13"/>
  <c r="V469" i="13"/>
  <c r="U469" i="13"/>
  <c r="T469" i="13"/>
  <c r="S469" i="13"/>
  <c r="R469" i="13"/>
  <c r="Q469" i="13"/>
  <c r="P469" i="13"/>
  <c r="O469" i="13"/>
  <c r="N469" i="13"/>
  <c r="M469" i="13"/>
  <c r="L469" i="13"/>
  <c r="K469" i="13"/>
  <c r="J469" i="13"/>
  <c r="I469" i="13"/>
  <c r="I469" i="13" a="1"/>
  <c r="H469" i="13" a="1"/>
  <c r="H469" i="13" s="1"/>
  <c r="E469" i="13" s="1"/>
  <c r="G469" i="13"/>
  <c r="C469" i="13"/>
  <c r="Z468" i="13"/>
  <c r="Y468" i="13"/>
  <c r="X468" i="13"/>
  <c r="W468" i="13"/>
  <c r="V468" i="13"/>
  <c r="U468" i="13"/>
  <c r="T468" i="13"/>
  <c r="G468" i="13" s="1"/>
  <c r="S468" i="13"/>
  <c r="R468" i="13"/>
  <c r="Q468" i="13"/>
  <c r="P468" i="13"/>
  <c r="O468" i="13"/>
  <c r="F468" i="13" s="1"/>
  <c r="N468" i="13"/>
  <c r="M468" i="13"/>
  <c r="L468" i="13"/>
  <c r="K468" i="13"/>
  <c r="J468" i="13"/>
  <c r="I468" i="13" a="1"/>
  <c r="I468" i="13" s="1"/>
  <c r="H468" i="13" a="1"/>
  <c r="H468" i="13" s="1"/>
  <c r="E468" i="13" s="1"/>
  <c r="C468" i="13"/>
  <c r="Z467" i="13"/>
  <c r="Y467" i="13"/>
  <c r="X467" i="13"/>
  <c r="W467" i="13"/>
  <c r="V467" i="13"/>
  <c r="U467" i="13"/>
  <c r="T467" i="13"/>
  <c r="G467" i="13" s="1"/>
  <c r="S467" i="13"/>
  <c r="R467" i="13"/>
  <c r="Q467" i="13"/>
  <c r="P467" i="13"/>
  <c r="O467" i="13"/>
  <c r="N467" i="13"/>
  <c r="M467" i="13"/>
  <c r="L467" i="13"/>
  <c r="K467" i="13"/>
  <c r="J467" i="13"/>
  <c r="I467" i="13" a="1"/>
  <c r="I467" i="13" s="1"/>
  <c r="H467" i="13" a="1"/>
  <c r="H467" i="13" s="1"/>
  <c r="C467" i="13"/>
  <c r="Z466" i="13"/>
  <c r="Y466" i="13"/>
  <c r="X466" i="13"/>
  <c r="W466" i="13"/>
  <c r="V466" i="13"/>
  <c r="U466" i="13"/>
  <c r="T466" i="13"/>
  <c r="S466" i="13"/>
  <c r="R466" i="13"/>
  <c r="Q466" i="13"/>
  <c r="P466" i="13"/>
  <c r="O466" i="13"/>
  <c r="F466" i="13" s="1"/>
  <c r="N466" i="13"/>
  <c r="M466" i="13"/>
  <c r="L466" i="13"/>
  <c r="K466" i="13"/>
  <c r="J466" i="13"/>
  <c r="I466" i="13"/>
  <c r="I466" i="13" a="1"/>
  <c r="H466" i="13"/>
  <c r="H466" i="13" a="1"/>
  <c r="C466" i="13"/>
  <c r="Z465" i="13"/>
  <c r="Y465" i="13"/>
  <c r="X465" i="13"/>
  <c r="W465" i="13"/>
  <c r="V465" i="13"/>
  <c r="U465" i="13"/>
  <c r="T465" i="13"/>
  <c r="S465" i="13"/>
  <c r="R465" i="13"/>
  <c r="Q465" i="13"/>
  <c r="P465" i="13"/>
  <c r="O465" i="13"/>
  <c r="N465" i="13"/>
  <c r="M465" i="13"/>
  <c r="L465" i="13"/>
  <c r="K465" i="13"/>
  <c r="J465" i="13"/>
  <c r="I465" i="13" a="1"/>
  <c r="I465" i="13" s="1"/>
  <c r="H465" i="13" a="1"/>
  <c r="H465" i="13" s="1"/>
  <c r="F465" i="13"/>
  <c r="C465" i="13"/>
  <c r="Z464" i="13"/>
  <c r="Y464" i="13"/>
  <c r="X464" i="13"/>
  <c r="W464" i="13"/>
  <c r="V464" i="13"/>
  <c r="U464" i="13"/>
  <c r="G464" i="13" s="1"/>
  <c r="T464" i="13"/>
  <c r="S464" i="13"/>
  <c r="R464" i="13"/>
  <c r="Q464" i="13"/>
  <c r="P464" i="13"/>
  <c r="O464" i="13"/>
  <c r="F464" i="13" s="1"/>
  <c r="N464" i="13"/>
  <c r="M464" i="13"/>
  <c r="L464" i="13"/>
  <c r="K464" i="13"/>
  <c r="J464" i="13"/>
  <c r="I464" i="13"/>
  <c r="I464" i="13" a="1"/>
  <c r="H464" i="13" a="1"/>
  <c r="H464" i="13" s="1"/>
  <c r="E464" i="13" s="1"/>
  <c r="C464" i="13"/>
  <c r="Z463" i="13"/>
  <c r="Y463" i="13"/>
  <c r="X463" i="13"/>
  <c r="W463" i="13"/>
  <c r="V463" i="13"/>
  <c r="U463" i="13"/>
  <c r="T463" i="13"/>
  <c r="S463" i="13"/>
  <c r="R463" i="13"/>
  <c r="Q463" i="13"/>
  <c r="P463" i="13"/>
  <c r="O463" i="13"/>
  <c r="N463" i="13"/>
  <c r="M463" i="13"/>
  <c r="L463" i="13"/>
  <c r="K463" i="13"/>
  <c r="J463" i="13"/>
  <c r="I463" i="13" a="1"/>
  <c r="I463" i="13" s="1"/>
  <c r="H463" i="13" a="1"/>
  <c r="H463" i="13" s="1"/>
  <c r="C463" i="13"/>
  <c r="Z462" i="13"/>
  <c r="Y462" i="13"/>
  <c r="X462" i="13"/>
  <c r="W462" i="13"/>
  <c r="V462" i="13"/>
  <c r="U462" i="13"/>
  <c r="T462" i="13"/>
  <c r="S462" i="13"/>
  <c r="R462" i="13"/>
  <c r="Q462" i="13"/>
  <c r="F462" i="13" s="1"/>
  <c r="P462" i="13"/>
  <c r="O462" i="13"/>
  <c r="N462" i="13"/>
  <c r="M462" i="13"/>
  <c r="L462" i="13"/>
  <c r="K462" i="13"/>
  <c r="J462" i="13"/>
  <c r="I462" i="13"/>
  <c r="I462" i="13" a="1"/>
  <c r="H462" i="13" a="1"/>
  <c r="H462" i="13" s="1"/>
  <c r="C462" i="13"/>
  <c r="Z461" i="13"/>
  <c r="Y461" i="13"/>
  <c r="X461" i="13"/>
  <c r="W461" i="13"/>
  <c r="V461" i="13"/>
  <c r="U461" i="13"/>
  <c r="T461" i="13"/>
  <c r="G461" i="13" s="1"/>
  <c r="S461" i="13"/>
  <c r="R461" i="13"/>
  <c r="Q461" i="13"/>
  <c r="P461" i="13"/>
  <c r="O461" i="13"/>
  <c r="F461" i="13" s="1"/>
  <c r="N461" i="13"/>
  <c r="M461" i="13"/>
  <c r="L461" i="13"/>
  <c r="K461" i="13"/>
  <c r="J461" i="13"/>
  <c r="I461" i="13" a="1"/>
  <c r="I461" i="13" s="1"/>
  <c r="H461" i="13" a="1"/>
  <c r="H461" i="13" s="1"/>
  <c r="E461" i="13" s="1"/>
  <c r="C461" i="13"/>
  <c r="Z460" i="13"/>
  <c r="Y460" i="13"/>
  <c r="X460" i="13"/>
  <c r="W460" i="13"/>
  <c r="V460" i="13"/>
  <c r="U460" i="13"/>
  <c r="G460" i="13" s="1"/>
  <c r="T460" i="13"/>
  <c r="S460" i="13"/>
  <c r="R460" i="13"/>
  <c r="Q460" i="13"/>
  <c r="P460" i="13"/>
  <c r="O460" i="13"/>
  <c r="N460" i="13"/>
  <c r="M460" i="13"/>
  <c r="L460" i="13"/>
  <c r="K460" i="13"/>
  <c r="J460" i="13"/>
  <c r="I460" i="13"/>
  <c r="I460" i="13" a="1"/>
  <c r="H460" i="13"/>
  <c r="H460" i="13" a="1"/>
  <c r="F460" i="13"/>
  <c r="C460" i="13"/>
  <c r="Z459" i="13"/>
  <c r="Y459" i="13"/>
  <c r="X459" i="13"/>
  <c r="W459" i="13"/>
  <c r="V459" i="13"/>
  <c r="U459" i="13"/>
  <c r="T459" i="13"/>
  <c r="S459" i="13"/>
  <c r="R459" i="13"/>
  <c r="Q459" i="13"/>
  <c r="P459" i="13"/>
  <c r="O459" i="13"/>
  <c r="N459" i="13"/>
  <c r="M459" i="13"/>
  <c r="L459" i="13"/>
  <c r="K459" i="13"/>
  <c r="J459" i="13"/>
  <c r="I459" i="13" a="1"/>
  <c r="I459" i="13" s="1"/>
  <c r="E459" i="13" s="1"/>
  <c r="H459" i="13"/>
  <c r="H459" i="13" a="1"/>
  <c r="G459" i="13"/>
  <c r="F459" i="13"/>
  <c r="C459" i="13"/>
  <c r="Z458" i="13"/>
  <c r="Y458" i="13"/>
  <c r="X458" i="13"/>
  <c r="W458" i="13"/>
  <c r="V458" i="13"/>
  <c r="U458" i="13"/>
  <c r="T458" i="13"/>
  <c r="G458" i="13" s="1"/>
  <c r="S458" i="13"/>
  <c r="R458" i="13"/>
  <c r="Q458" i="13"/>
  <c r="P458" i="13"/>
  <c r="O458" i="13"/>
  <c r="F458" i="13" s="1"/>
  <c r="N458" i="13"/>
  <c r="M458" i="13"/>
  <c r="L458" i="13"/>
  <c r="K458" i="13"/>
  <c r="J458" i="13"/>
  <c r="I458" i="13" a="1"/>
  <c r="I458" i="13" s="1"/>
  <c r="H458" i="13" a="1"/>
  <c r="H458" i="13" s="1"/>
  <c r="E458" i="13" s="1"/>
  <c r="C458" i="13"/>
  <c r="Z457" i="13"/>
  <c r="Y457" i="13"/>
  <c r="X457" i="13"/>
  <c r="W457" i="13"/>
  <c r="V457" i="13"/>
  <c r="U457" i="13"/>
  <c r="T457" i="13"/>
  <c r="S457" i="13"/>
  <c r="R457" i="13"/>
  <c r="Q457" i="13"/>
  <c r="P457" i="13"/>
  <c r="O457" i="13"/>
  <c r="N457" i="13"/>
  <c r="M457" i="13"/>
  <c r="L457" i="13"/>
  <c r="K457" i="13"/>
  <c r="J457" i="13"/>
  <c r="I457" i="13" a="1"/>
  <c r="I457" i="13" s="1"/>
  <c r="H457" i="13" a="1"/>
  <c r="H457" i="13" s="1"/>
  <c r="E457" i="13" s="1"/>
  <c r="G457" i="13"/>
  <c r="C457" i="13"/>
  <c r="Z456" i="13"/>
  <c r="Y456" i="13"/>
  <c r="X456" i="13"/>
  <c r="W456" i="13"/>
  <c r="V456" i="13"/>
  <c r="U456" i="13"/>
  <c r="T456" i="13"/>
  <c r="S456" i="13"/>
  <c r="R456" i="13"/>
  <c r="Q456" i="13"/>
  <c r="P456" i="13"/>
  <c r="O456" i="13"/>
  <c r="N456" i="13"/>
  <c r="M456" i="13"/>
  <c r="L456" i="13"/>
  <c r="K456" i="13"/>
  <c r="J456" i="13"/>
  <c r="I456" i="13" a="1"/>
  <c r="I456" i="13" s="1"/>
  <c r="H456" i="13" a="1"/>
  <c r="H456" i="13" s="1"/>
  <c r="E456" i="13" s="1"/>
  <c r="G456" i="13"/>
  <c r="C456" i="13"/>
  <c r="Z455" i="13"/>
  <c r="Y455" i="13"/>
  <c r="X455" i="13"/>
  <c r="W455" i="13"/>
  <c r="V455" i="13"/>
  <c r="U455" i="13"/>
  <c r="T455" i="13"/>
  <c r="G455" i="13" s="1"/>
  <c r="S455" i="13"/>
  <c r="R455" i="13"/>
  <c r="Q455" i="13"/>
  <c r="P455" i="13"/>
  <c r="O455" i="13"/>
  <c r="N455" i="13"/>
  <c r="M455" i="13"/>
  <c r="L455" i="13"/>
  <c r="K455" i="13"/>
  <c r="J455" i="13"/>
  <c r="I455" i="13" a="1"/>
  <c r="I455" i="13" s="1"/>
  <c r="H455" i="13"/>
  <c r="H455" i="13" a="1"/>
  <c r="C455" i="13"/>
  <c r="Z454" i="13"/>
  <c r="Y454" i="13"/>
  <c r="X454" i="13"/>
  <c r="W454" i="13"/>
  <c r="V454" i="13"/>
  <c r="U454" i="13"/>
  <c r="T454" i="13"/>
  <c r="S454" i="13"/>
  <c r="R454" i="13"/>
  <c r="Q454" i="13"/>
  <c r="P454" i="13"/>
  <c r="O454" i="13"/>
  <c r="F454" i="13" s="1"/>
  <c r="N454" i="13"/>
  <c r="M454" i="13"/>
  <c r="L454" i="13"/>
  <c r="K454" i="13"/>
  <c r="J454" i="13"/>
  <c r="I454" i="13" a="1"/>
  <c r="I454" i="13" s="1"/>
  <c r="H454" i="13" a="1"/>
  <c r="H454" i="13" s="1"/>
  <c r="C454" i="13"/>
  <c r="Z453" i="13"/>
  <c r="Y453" i="13"/>
  <c r="X453" i="13"/>
  <c r="W453" i="13"/>
  <c r="V453" i="13"/>
  <c r="U453" i="13"/>
  <c r="T453" i="13"/>
  <c r="S453" i="13"/>
  <c r="R453" i="13"/>
  <c r="Q453" i="13"/>
  <c r="P453" i="13"/>
  <c r="O453" i="13"/>
  <c r="F453" i="13" s="1"/>
  <c r="N453" i="13"/>
  <c r="M453" i="13"/>
  <c r="L453" i="13"/>
  <c r="K453" i="13"/>
  <c r="J453" i="13"/>
  <c r="I453" i="13" a="1"/>
  <c r="I453" i="13" s="1"/>
  <c r="H453" i="13" a="1"/>
  <c r="H453" i="13" s="1"/>
  <c r="C453" i="13"/>
  <c r="Z452" i="13"/>
  <c r="Y452" i="13"/>
  <c r="X452" i="13"/>
  <c r="W452" i="13"/>
  <c r="V452" i="13"/>
  <c r="U452" i="13"/>
  <c r="T452" i="13"/>
  <c r="S452" i="13"/>
  <c r="R452" i="13"/>
  <c r="Q452" i="13"/>
  <c r="P452" i="13"/>
  <c r="O452" i="13"/>
  <c r="F452" i="13" s="1"/>
  <c r="N452" i="13"/>
  <c r="M452" i="13"/>
  <c r="L452" i="13"/>
  <c r="K452" i="13"/>
  <c r="J452" i="13"/>
  <c r="I452" i="13"/>
  <c r="I452" i="13" a="1"/>
  <c r="H452" i="13" a="1"/>
  <c r="H452" i="13" s="1"/>
  <c r="C452" i="13"/>
  <c r="Z451" i="13"/>
  <c r="Y451" i="13"/>
  <c r="X451" i="13"/>
  <c r="W451" i="13"/>
  <c r="V451" i="13"/>
  <c r="U451" i="13"/>
  <c r="T451" i="13"/>
  <c r="G451" i="13" s="1"/>
  <c r="S451" i="13"/>
  <c r="R451" i="13"/>
  <c r="Q451" i="13"/>
  <c r="P451" i="13"/>
  <c r="O451" i="13"/>
  <c r="F451" i="13" s="1"/>
  <c r="N451" i="13"/>
  <c r="M451" i="13"/>
  <c r="L451" i="13"/>
  <c r="K451" i="13"/>
  <c r="J451" i="13"/>
  <c r="I451" i="13" a="1"/>
  <c r="I451" i="13" s="1"/>
  <c r="H451" i="13" a="1"/>
  <c r="H451" i="13" s="1"/>
  <c r="C451" i="13"/>
  <c r="Z450" i="13"/>
  <c r="Y450" i="13"/>
  <c r="X450" i="13"/>
  <c r="W450" i="13"/>
  <c r="V450" i="13"/>
  <c r="U450" i="13"/>
  <c r="T450" i="13"/>
  <c r="S450" i="13"/>
  <c r="R450" i="13"/>
  <c r="Q450" i="13"/>
  <c r="P450" i="13"/>
  <c r="O450" i="13"/>
  <c r="N450" i="13"/>
  <c r="M450" i="13"/>
  <c r="L450" i="13"/>
  <c r="K450" i="13"/>
  <c r="J450" i="13"/>
  <c r="I450" i="13" a="1"/>
  <c r="I450" i="13" s="1"/>
  <c r="H450" i="13"/>
  <c r="H450" i="13" a="1"/>
  <c r="C450" i="13"/>
  <c r="Z449" i="13"/>
  <c r="Y449" i="13"/>
  <c r="X449" i="13"/>
  <c r="W449" i="13"/>
  <c r="V449" i="13"/>
  <c r="U449" i="13"/>
  <c r="T449" i="13"/>
  <c r="S449" i="13"/>
  <c r="R449" i="13"/>
  <c r="Q449" i="13"/>
  <c r="P449" i="13"/>
  <c r="O449" i="13"/>
  <c r="F449" i="13" s="1"/>
  <c r="N449" i="13"/>
  <c r="M449" i="13"/>
  <c r="L449" i="13"/>
  <c r="K449" i="13"/>
  <c r="J449" i="13"/>
  <c r="I449" i="13" a="1"/>
  <c r="I449" i="13" s="1"/>
  <c r="E449" i="13" s="1"/>
  <c r="H449" i="13" a="1"/>
  <c r="H449" i="13" s="1"/>
  <c r="C449" i="13"/>
  <c r="Z448" i="13"/>
  <c r="Y448" i="13"/>
  <c r="X448" i="13"/>
  <c r="W448" i="13"/>
  <c r="V448" i="13"/>
  <c r="U448" i="13"/>
  <c r="G448" i="13" s="1"/>
  <c r="T448" i="13"/>
  <c r="S448" i="13"/>
  <c r="R448" i="13"/>
  <c r="Q448" i="13"/>
  <c r="P448" i="13"/>
  <c r="O448" i="13"/>
  <c r="N448" i="13"/>
  <c r="M448" i="13"/>
  <c r="L448" i="13"/>
  <c r="K448" i="13"/>
  <c r="J448" i="13"/>
  <c r="I448" i="13"/>
  <c r="I448" i="13" a="1"/>
  <c r="H448" i="13" a="1"/>
  <c r="H448" i="13" s="1"/>
  <c r="E448" i="13" s="1"/>
  <c r="F448" i="13"/>
  <c r="C448" i="13"/>
  <c r="Z447" i="13"/>
  <c r="Y447" i="13"/>
  <c r="X447" i="13"/>
  <c r="W447" i="13"/>
  <c r="V447" i="13"/>
  <c r="G447" i="13" s="1"/>
  <c r="U447" i="13"/>
  <c r="T447" i="13"/>
  <c r="S447" i="13"/>
  <c r="R447" i="13"/>
  <c r="Q447" i="13"/>
  <c r="P447" i="13"/>
  <c r="O447" i="13"/>
  <c r="N447" i="13"/>
  <c r="M447" i="13"/>
  <c r="L447" i="13"/>
  <c r="K447" i="13"/>
  <c r="J447" i="13"/>
  <c r="I447" i="13" a="1"/>
  <c r="I447" i="13" s="1"/>
  <c r="E447" i="13" s="1"/>
  <c r="H447" i="13" a="1"/>
  <c r="H447" i="13" s="1"/>
  <c r="F447" i="13"/>
  <c r="C447" i="13"/>
  <c r="Z446" i="13"/>
  <c r="Y446" i="13"/>
  <c r="X446" i="13"/>
  <c r="W446" i="13"/>
  <c r="V446" i="13"/>
  <c r="U446" i="13"/>
  <c r="T446" i="13"/>
  <c r="S446" i="13"/>
  <c r="R446" i="13"/>
  <c r="Q446" i="13"/>
  <c r="F446" i="13" s="1"/>
  <c r="P446" i="13"/>
  <c r="O446" i="13"/>
  <c r="N446" i="13"/>
  <c r="M446" i="13"/>
  <c r="L446" i="13"/>
  <c r="K446" i="13"/>
  <c r="J446" i="13"/>
  <c r="I446" i="13" a="1"/>
  <c r="I446" i="13" s="1"/>
  <c r="H446" i="13" a="1"/>
  <c r="H446" i="13" s="1"/>
  <c r="E446" i="13" s="1"/>
  <c r="C446" i="13"/>
  <c r="Z445" i="13"/>
  <c r="Y445" i="13"/>
  <c r="X445" i="13"/>
  <c r="G445" i="13" s="1"/>
  <c r="W445" i="13"/>
  <c r="V445" i="13"/>
  <c r="U445" i="13"/>
  <c r="T445" i="13"/>
  <c r="S445" i="13"/>
  <c r="R445" i="13"/>
  <c r="Q445" i="13"/>
  <c r="P445" i="13"/>
  <c r="O445" i="13"/>
  <c r="N445" i="13"/>
  <c r="M445" i="13"/>
  <c r="L445" i="13"/>
  <c r="K445" i="13"/>
  <c r="J445" i="13"/>
  <c r="I445" i="13"/>
  <c r="I445" i="13" a="1"/>
  <c r="H445" i="13" a="1"/>
  <c r="H445" i="13" s="1"/>
  <c r="E445" i="13" s="1"/>
  <c r="C445" i="13"/>
  <c r="Z444" i="13"/>
  <c r="Y444" i="13"/>
  <c r="X444" i="13"/>
  <c r="W444" i="13"/>
  <c r="V444" i="13"/>
  <c r="U444" i="13"/>
  <c r="T444" i="13"/>
  <c r="G444" i="13" s="1"/>
  <c r="S444" i="13"/>
  <c r="R444" i="13"/>
  <c r="Q444" i="13"/>
  <c r="P444" i="13"/>
  <c r="O444" i="13"/>
  <c r="N444" i="13"/>
  <c r="M444" i="13"/>
  <c r="L444" i="13"/>
  <c r="K444" i="13"/>
  <c r="J444" i="13"/>
  <c r="I444" i="13" a="1"/>
  <c r="I444" i="13" s="1"/>
  <c r="H444" i="13" a="1"/>
  <c r="H444" i="13" s="1"/>
  <c r="E444" i="13" s="1"/>
  <c r="C444" i="13"/>
  <c r="Z443" i="13"/>
  <c r="Y443" i="13"/>
  <c r="X443" i="13"/>
  <c r="W443" i="13"/>
  <c r="V443" i="13"/>
  <c r="U443" i="13"/>
  <c r="T443" i="13"/>
  <c r="S443" i="13"/>
  <c r="R443" i="13"/>
  <c r="Q443" i="13"/>
  <c r="P443" i="13"/>
  <c r="F443" i="13" s="1"/>
  <c r="O443" i="13"/>
  <c r="N443" i="13"/>
  <c r="M443" i="13"/>
  <c r="L443" i="13"/>
  <c r="K443" i="13"/>
  <c r="J443" i="13"/>
  <c r="I443" i="13" a="1"/>
  <c r="I443" i="13" s="1"/>
  <c r="H443" i="13" a="1"/>
  <c r="H443" i="13" s="1"/>
  <c r="C443" i="13"/>
  <c r="Z442" i="13"/>
  <c r="Y442" i="13"/>
  <c r="X442" i="13"/>
  <c r="W442" i="13"/>
  <c r="V442" i="13"/>
  <c r="U442" i="13"/>
  <c r="T442" i="13"/>
  <c r="G442" i="13" s="1"/>
  <c r="S442" i="13"/>
  <c r="R442" i="13"/>
  <c r="Q442" i="13"/>
  <c r="P442" i="13"/>
  <c r="O442" i="13"/>
  <c r="N442" i="13"/>
  <c r="M442" i="13"/>
  <c r="L442" i="13"/>
  <c r="K442" i="13"/>
  <c r="J442" i="13"/>
  <c r="I442" i="13" a="1"/>
  <c r="I442" i="13" s="1"/>
  <c r="H442" i="13"/>
  <c r="E442" i="13" s="1"/>
  <c r="H442" i="13" a="1"/>
  <c r="C442" i="13"/>
  <c r="Z441" i="13"/>
  <c r="Y441" i="13"/>
  <c r="X441" i="13"/>
  <c r="W441" i="13"/>
  <c r="V441" i="13"/>
  <c r="U441" i="13"/>
  <c r="T441" i="13"/>
  <c r="G441" i="13" s="1"/>
  <c r="S441" i="13"/>
  <c r="R441" i="13"/>
  <c r="Q441" i="13"/>
  <c r="P441" i="13"/>
  <c r="O441" i="13"/>
  <c r="F441" i="13" s="1"/>
  <c r="N441" i="13"/>
  <c r="M441" i="13"/>
  <c r="L441" i="13"/>
  <c r="K441" i="13"/>
  <c r="J441" i="13"/>
  <c r="I441" i="13" a="1"/>
  <c r="I441" i="13" s="1"/>
  <c r="H441" i="13" a="1"/>
  <c r="H441" i="13" s="1"/>
  <c r="C441" i="13"/>
  <c r="Z440" i="13"/>
  <c r="Y440" i="13"/>
  <c r="X440" i="13"/>
  <c r="W440" i="13"/>
  <c r="V440" i="13"/>
  <c r="U440" i="13"/>
  <c r="T440" i="13"/>
  <c r="S440" i="13"/>
  <c r="R440" i="13"/>
  <c r="Q440" i="13"/>
  <c r="P440" i="13"/>
  <c r="O440" i="13"/>
  <c r="F440" i="13" s="1"/>
  <c r="N440" i="13"/>
  <c r="M440" i="13"/>
  <c r="L440" i="13"/>
  <c r="K440" i="13"/>
  <c r="J440" i="13"/>
  <c r="I440" i="13"/>
  <c r="I440" i="13" a="1"/>
  <c r="H440" i="13" a="1"/>
  <c r="H440" i="13" s="1"/>
  <c r="G440" i="13"/>
  <c r="E440" i="13"/>
  <c r="C440" i="13"/>
  <c r="Z439" i="13"/>
  <c r="Y439" i="13"/>
  <c r="X439" i="13"/>
  <c r="W439" i="13"/>
  <c r="V439" i="13"/>
  <c r="U439" i="13"/>
  <c r="T439" i="13"/>
  <c r="G439" i="13" s="1"/>
  <c r="S439" i="13"/>
  <c r="R439" i="13"/>
  <c r="Q439" i="13"/>
  <c r="P439" i="13"/>
  <c r="O439" i="13"/>
  <c r="F439" i="13" s="1"/>
  <c r="N439" i="13"/>
  <c r="M439" i="13"/>
  <c r="L439" i="13"/>
  <c r="K439" i="13"/>
  <c r="J439" i="13"/>
  <c r="I439" i="13" a="1"/>
  <c r="I439" i="13" s="1"/>
  <c r="H439" i="13" a="1"/>
  <c r="H439" i="13" s="1"/>
  <c r="E439" i="13" s="1"/>
  <c r="C439" i="13"/>
  <c r="Z438" i="13"/>
  <c r="Y438" i="13"/>
  <c r="X438" i="13"/>
  <c r="W438" i="13"/>
  <c r="V438" i="13"/>
  <c r="U438" i="13"/>
  <c r="T438" i="13"/>
  <c r="S438" i="13"/>
  <c r="R438" i="13"/>
  <c r="Q438" i="13"/>
  <c r="P438" i="13"/>
  <c r="O438" i="13"/>
  <c r="N438" i="13"/>
  <c r="M438" i="13"/>
  <c r="L438" i="13"/>
  <c r="K438" i="13"/>
  <c r="J438" i="13"/>
  <c r="I438" i="13" a="1"/>
  <c r="I438" i="13" s="1"/>
  <c r="H438" i="13" a="1"/>
  <c r="H438" i="13" s="1"/>
  <c r="C438" i="13"/>
  <c r="Z437" i="13"/>
  <c r="Y437" i="13"/>
  <c r="X437" i="13"/>
  <c r="W437" i="13"/>
  <c r="V437" i="13"/>
  <c r="G437" i="13" s="1"/>
  <c r="U437" i="13"/>
  <c r="T437" i="13"/>
  <c r="S437" i="13"/>
  <c r="R437" i="13"/>
  <c r="Q437" i="13"/>
  <c r="P437" i="13"/>
  <c r="O437" i="13"/>
  <c r="F437" i="13" s="1"/>
  <c r="N437" i="13"/>
  <c r="M437" i="13"/>
  <c r="E437" i="13" s="1"/>
  <c r="L437" i="13"/>
  <c r="K437" i="13"/>
  <c r="J437" i="13"/>
  <c r="I437" i="13" a="1"/>
  <c r="I437" i="13" s="1"/>
  <c r="H437" i="13" a="1"/>
  <c r="H437" i="13" s="1"/>
  <c r="C437" i="13"/>
  <c r="Z436" i="13"/>
  <c r="Y436" i="13"/>
  <c r="X436" i="13"/>
  <c r="W436" i="13"/>
  <c r="V436" i="13"/>
  <c r="U436" i="13"/>
  <c r="T436" i="13"/>
  <c r="S436" i="13"/>
  <c r="R436" i="13"/>
  <c r="Q436" i="13"/>
  <c r="P436" i="13"/>
  <c r="O436" i="13"/>
  <c r="F436" i="13" s="1"/>
  <c r="N436" i="13"/>
  <c r="M436" i="13"/>
  <c r="L436" i="13"/>
  <c r="K436" i="13"/>
  <c r="J436" i="13"/>
  <c r="I436" i="13" a="1"/>
  <c r="I436" i="13" s="1"/>
  <c r="H436" i="13" a="1"/>
  <c r="H436" i="13" s="1"/>
  <c r="E436" i="13" s="1"/>
  <c r="C436" i="13"/>
  <c r="Z435" i="13"/>
  <c r="Y435" i="13"/>
  <c r="X435" i="13"/>
  <c r="W435" i="13"/>
  <c r="V435" i="13"/>
  <c r="U435" i="13"/>
  <c r="T435" i="13"/>
  <c r="G435" i="13" s="1"/>
  <c r="S435" i="13"/>
  <c r="R435" i="13"/>
  <c r="Q435" i="13"/>
  <c r="P435" i="13"/>
  <c r="O435" i="13"/>
  <c r="F435" i="13" s="1"/>
  <c r="N435" i="13"/>
  <c r="M435" i="13"/>
  <c r="L435" i="13"/>
  <c r="K435" i="13"/>
  <c r="J435" i="13"/>
  <c r="I435" i="13" a="1"/>
  <c r="I435" i="13" s="1"/>
  <c r="H435" i="13"/>
  <c r="H435" i="13" a="1"/>
  <c r="C435" i="13"/>
  <c r="Z434" i="13"/>
  <c r="Y434" i="13"/>
  <c r="X434" i="13"/>
  <c r="W434" i="13"/>
  <c r="V434" i="13"/>
  <c r="U434" i="13"/>
  <c r="T434" i="13"/>
  <c r="G434" i="13" s="1"/>
  <c r="S434" i="13"/>
  <c r="R434" i="13"/>
  <c r="Q434" i="13"/>
  <c r="P434" i="13"/>
  <c r="O434" i="13"/>
  <c r="F434" i="13" s="1"/>
  <c r="N434" i="13"/>
  <c r="M434" i="13"/>
  <c r="L434" i="13"/>
  <c r="K434" i="13"/>
  <c r="J434" i="13"/>
  <c r="I434" i="13" a="1"/>
  <c r="I434" i="13" s="1"/>
  <c r="H434" i="13" a="1"/>
  <c r="H434" i="13" s="1"/>
  <c r="C434" i="13"/>
  <c r="Z433" i="13"/>
  <c r="Y433" i="13"/>
  <c r="X433" i="13"/>
  <c r="W433" i="13"/>
  <c r="V433" i="13"/>
  <c r="U433" i="13"/>
  <c r="T433" i="13"/>
  <c r="S433" i="13"/>
  <c r="R433" i="13"/>
  <c r="Q433" i="13"/>
  <c r="P433" i="13"/>
  <c r="O433" i="13"/>
  <c r="F433" i="13" s="1"/>
  <c r="N433" i="13"/>
  <c r="M433" i="13"/>
  <c r="L433" i="13"/>
  <c r="K433" i="13"/>
  <c r="J433" i="13"/>
  <c r="I433" i="13" a="1"/>
  <c r="I433" i="13" s="1"/>
  <c r="H433" i="13" a="1"/>
  <c r="H433" i="13" s="1"/>
  <c r="E433" i="13" s="1"/>
  <c r="C433" i="13"/>
  <c r="Z432" i="13"/>
  <c r="Y432" i="13"/>
  <c r="X432" i="13"/>
  <c r="W432" i="13"/>
  <c r="V432" i="13"/>
  <c r="U432" i="13"/>
  <c r="T432" i="13"/>
  <c r="G432" i="13" s="1"/>
  <c r="S432" i="13"/>
  <c r="R432" i="13"/>
  <c r="Q432" i="13"/>
  <c r="P432" i="13"/>
  <c r="O432" i="13"/>
  <c r="F432" i="13" s="1"/>
  <c r="N432" i="13"/>
  <c r="M432" i="13"/>
  <c r="L432" i="13"/>
  <c r="K432" i="13"/>
  <c r="J432" i="13"/>
  <c r="I432" i="13" a="1"/>
  <c r="I432" i="13" s="1"/>
  <c r="H432" i="13" a="1"/>
  <c r="H432" i="13" s="1"/>
  <c r="E432" i="13" s="1"/>
  <c r="C432" i="13"/>
  <c r="Z431" i="13"/>
  <c r="Y431" i="13"/>
  <c r="X431" i="13"/>
  <c r="W431" i="13"/>
  <c r="V431" i="13"/>
  <c r="U431" i="13"/>
  <c r="T431" i="13"/>
  <c r="S431" i="13"/>
  <c r="R431" i="13"/>
  <c r="Q431" i="13"/>
  <c r="P431" i="13"/>
  <c r="F431" i="13" s="1"/>
  <c r="O431" i="13"/>
  <c r="N431" i="13"/>
  <c r="M431" i="13"/>
  <c r="L431" i="13"/>
  <c r="K431" i="13"/>
  <c r="J431" i="13"/>
  <c r="I431" i="13" a="1"/>
  <c r="I431" i="13" s="1"/>
  <c r="H431" i="13"/>
  <c r="H431" i="13" a="1"/>
  <c r="C431" i="13"/>
  <c r="Z430" i="13"/>
  <c r="Y430" i="13"/>
  <c r="X430" i="13"/>
  <c r="W430" i="13"/>
  <c r="V430" i="13"/>
  <c r="U430" i="13"/>
  <c r="T430" i="13"/>
  <c r="S430" i="13"/>
  <c r="R430" i="13"/>
  <c r="Q430" i="13"/>
  <c r="P430" i="13"/>
  <c r="O430" i="13"/>
  <c r="N430" i="13"/>
  <c r="M430" i="13"/>
  <c r="L430" i="13"/>
  <c r="K430" i="13"/>
  <c r="J430" i="13"/>
  <c r="I430" i="13"/>
  <c r="I430" i="13" a="1"/>
  <c r="H430" i="13"/>
  <c r="H430" i="13" a="1"/>
  <c r="C430" i="13"/>
  <c r="Z429" i="13"/>
  <c r="Y429" i="13"/>
  <c r="X429" i="13"/>
  <c r="W429" i="13"/>
  <c r="V429" i="13"/>
  <c r="U429" i="13"/>
  <c r="T429" i="13"/>
  <c r="S429" i="13"/>
  <c r="R429" i="13"/>
  <c r="Q429" i="13"/>
  <c r="P429" i="13"/>
  <c r="O429" i="13"/>
  <c r="F429" i="13" s="1"/>
  <c r="N429" i="13"/>
  <c r="M429" i="13"/>
  <c r="L429" i="13"/>
  <c r="K429" i="13"/>
  <c r="J429" i="13"/>
  <c r="I429" i="13"/>
  <c r="I429" i="13" a="1"/>
  <c r="H429" i="13" a="1"/>
  <c r="H429" i="13" s="1"/>
  <c r="C429" i="13"/>
  <c r="Z428" i="13"/>
  <c r="Y428" i="13"/>
  <c r="X428" i="13"/>
  <c r="W428" i="13"/>
  <c r="V428" i="13"/>
  <c r="U428" i="13"/>
  <c r="T428" i="13"/>
  <c r="S428" i="13"/>
  <c r="R428" i="13"/>
  <c r="Q428" i="13"/>
  <c r="P428" i="13"/>
  <c r="O428" i="13"/>
  <c r="N428" i="13"/>
  <c r="M428" i="13"/>
  <c r="L428" i="13"/>
  <c r="K428" i="13"/>
  <c r="J428" i="13"/>
  <c r="I428" i="13" a="1"/>
  <c r="I428" i="13" s="1"/>
  <c r="H428" i="13"/>
  <c r="H428" i="13" a="1"/>
  <c r="C428" i="13"/>
  <c r="Z427" i="13"/>
  <c r="Y427" i="13"/>
  <c r="X427" i="13"/>
  <c r="W427" i="13"/>
  <c r="V427" i="13"/>
  <c r="U427" i="13"/>
  <c r="T427" i="13"/>
  <c r="S427" i="13"/>
  <c r="R427" i="13"/>
  <c r="Q427" i="13"/>
  <c r="P427" i="13"/>
  <c r="O427" i="13"/>
  <c r="F427" i="13" s="1"/>
  <c r="N427" i="13"/>
  <c r="M427" i="13"/>
  <c r="L427" i="13"/>
  <c r="K427" i="13"/>
  <c r="J427" i="13"/>
  <c r="I427" i="13" a="1"/>
  <c r="I427" i="13" s="1"/>
  <c r="H427" i="13" a="1"/>
  <c r="H427" i="13" s="1"/>
  <c r="E427" i="13" s="1"/>
  <c r="C427" i="13"/>
  <c r="Z426" i="13"/>
  <c r="Y426" i="13"/>
  <c r="X426" i="13"/>
  <c r="W426" i="13"/>
  <c r="V426" i="13"/>
  <c r="U426" i="13"/>
  <c r="T426" i="13"/>
  <c r="G426" i="13" s="1"/>
  <c r="S426" i="13"/>
  <c r="R426" i="13"/>
  <c r="Q426" i="13"/>
  <c r="P426" i="13"/>
  <c r="O426" i="13"/>
  <c r="N426" i="13"/>
  <c r="M426" i="13"/>
  <c r="L426" i="13"/>
  <c r="K426" i="13"/>
  <c r="J426" i="13"/>
  <c r="I426" i="13"/>
  <c r="I426" i="13" a="1"/>
  <c r="H426" i="13" a="1"/>
  <c r="H426" i="13" s="1"/>
  <c r="E426" i="13" s="1"/>
  <c r="C426" i="13"/>
  <c r="Z425" i="13"/>
  <c r="Y425" i="13"/>
  <c r="X425" i="13"/>
  <c r="W425" i="13"/>
  <c r="V425" i="13"/>
  <c r="U425" i="13"/>
  <c r="T425" i="13"/>
  <c r="G425" i="13" s="1"/>
  <c r="S425" i="13"/>
  <c r="R425" i="13"/>
  <c r="Q425" i="13"/>
  <c r="P425" i="13"/>
  <c r="O425" i="13"/>
  <c r="N425" i="13"/>
  <c r="M425" i="13"/>
  <c r="L425" i="13"/>
  <c r="K425" i="13"/>
  <c r="J425" i="13"/>
  <c r="I425" i="13" a="1"/>
  <c r="I425" i="13" s="1"/>
  <c r="H425" i="13" a="1"/>
  <c r="H425" i="13" s="1"/>
  <c r="E425" i="13" s="1"/>
  <c r="C425" i="13"/>
  <c r="Z424" i="13"/>
  <c r="Y424" i="13"/>
  <c r="X424" i="13"/>
  <c r="W424" i="13"/>
  <c r="V424" i="13"/>
  <c r="U424" i="13"/>
  <c r="T424" i="13"/>
  <c r="S424" i="13"/>
  <c r="R424" i="13"/>
  <c r="Q424" i="13"/>
  <c r="P424" i="13"/>
  <c r="O424" i="13"/>
  <c r="N424" i="13"/>
  <c r="M424" i="13"/>
  <c r="L424" i="13"/>
  <c r="K424" i="13"/>
  <c r="J424" i="13"/>
  <c r="I424" i="13"/>
  <c r="I424" i="13" a="1"/>
  <c r="H424" i="13" a="1"/>
  <c r="H424" i="13" s="1"/>
  <c r="E424" i="13" s="1"/>
  <c r="C424" i="13"/>
  <c r="Z423" i="13"/>
  <c r="Y423" i="13"/>
  <c r="X423" i="13"/>
  <c r="W423" i="13"/>
  <c r="V423" i="13"/>
  <c r="U423" i="13"/>
  <c r="T423" i="13"/>
  <c r="S423" i="13"/>
  <c r="R423" i="13"/>
  <c r="Q423" i="13"/>
  <c r="P423" i="13"/>
  <c r="O423" i="13"/>
  <c r="F423" i="13" s="1"/>
  <c r="N423" i="13"/>
  <c r="M423" i="13"/>
  <c r="L423" i="13"/>
  <c r="K423" i="13"/>
  <c r="J423" i="13"/>
  <c r="I423" i="13" a="1"/>
  <c r="I423" i="13" s="1"/>
  <c r="H423" i="13" a="1"/>
  <c r="H423" i="13" s="1"/>
  <c r="E423" i="13" s="1"/>
  <c r="G423" i="13"/>
  <c r="C423" i="13"/>
  <c r="Z422" i="13"/>
  <c r="Y422" i="13"/>
  <c r="X422" i="13"/>
  <c r="W422" i="13"/>
  <c r="V422" i="13"/>
  <c r="U422" i="13"/>
  <c r="T422" i="13"/>
  <c r="G422" i="13" s="1"/>
  <c r="S422" i="13"/>
  <c r="R422" i="13"/>
  <c r="Q422" i="13"/>
  <c r="P422" i="13"/>
  <c r="O422" i="13"/>
  <c r="N422" i="13"/>
  <c r="M422" i="13"/>
  <c r="L422" i="13"/>
  <c r="K422" i="13"/>
  <c r="J422" i="13"/>
  <c r="I422" i="13" a="1"/>
  <c r="I422" i="13" s="1"/>
  <c r="H422" i="13" a="1"/>
  <c r="H422" i="13" s="1"/>
  <c r="C422" i="13"/>
  <c r="Z421" i="13"/>
  <c r="Y421" i="13"/>
  <c r="X421" i="13"/>
  <c r="W421" i="13"/>
  <c r="V421" i="13"/>
  <c r="U421" i="13"/>
  <c r="T421" i="13"/>
  <c r="S421" i="13"/>
  <c r="R421" i="13"/>
  <c r="Q421" i="13"/>
  <c r="F421" i="13" s="1"/>
  <c r="P421" i="13"/>
  <c r="O421" i="13"/>
  <c r="N421" i="13"/>
  <c r="M421" i="13"/>
  <c r="L421" i="13"/>
  <c r="K421" i="13"/>
  <c r="J421" i="13"/>
  <c r="I421" i="13"/>
  <c r="I421" i="13" a="1"/>
  <c r="H421" i="13" a="1"/>
  <c r="H421" i="13" s="1"/>
  <c r="E421" i="13" s="1"/>
  <c r="G421" i="13"/>
  <c r="C421" i="13"/>
  <c r="Z420" i="13"/>
  <c r="Y420" i="13"/>
  <c r="X420" i="13"/>
  <c r="W420" i="13"/>
  <c r="V420" i="13"/>
  <c r="U420" i="13"/>
  <c r="T420" i="13"/>
  <c r="S420" i="13"/>
  <c r="R420" i="13"/>
  <c r="Q420" i="13"/>
  <c r="P420" i="13"/>
  <c r="O420" i="13"/>
  <c r="N420" i="13"/>
  <c r="M420" i="13"/>
  <c r="L420" i="13"/>
  <c r="K420" i="13"/>
  <c r="J420" i="13"/>
  <c r="I420" i="13" a="1"/>
  <c r="I420" i="13" s="1"/>
  <c r="H420" i="13" a="1"/>
  <c r="H420" i="13" s="1"/>
  <c r="E420" i="13" s="1"/>
  <c r="G420" i="13"/>
  <c r="C420" i="13"/>
  <c r="Z419" i="13"/>
  <c r="Y419" i="13"/>
  <c r="X419" i="13"/>
  <c r="W419" i="13"/>
  <c r="V419" i="13"/>
  <c r="U419" i="13"/>
  <c r="T419" i="13"/>
  <c r="S419" i="13"/>
  <c r="R419" i="13"/>
  <c r="Q419" i="13"/>
  <c r="P419" i="13"/>
  <c r="O419" i="13"/>
  <c r="N419" i="13"/>
  <c r="M419" i="13"/>
  <c r="L419" i="13"/>
  <c r="K419" i="13"/>
  <c r="J419" i="13"/>
  <c r="I419" i="13" a="1"/>
  <c r="I419" i="13" s="1"/>
  <c r="H419" i="13" a="1"/>
  <c r="H419" i="13" s="1"/>
  <c r="F419" i="13"/>
  <c r="C419" i="13"/>
  <c r="Z418" i="13"/>
  <c r="Y418" i="13"/>
  <c r="G418" i="13" s="1"/>
  <c r="X418" i="13"/>
  <c r="W418" i="13"/>
  <c r="V418" i="13"/>
  <c r="U418" i="13"/>
  <c r="T418" i="13"/>
  <c r="S418" i="13"/>
  <c r="R418" i="13"/>
  <c r="Q418" i="13"/>
  <c r="P418" i="13"/>
  <c r="O418" i="13"/>
  <c r="F418" i="13" s="1"/>
  <c r="N418" i="13"/>
  <c r="M418" i="13"/>
  <c r="L418" i="13"/>
  <c r="K418" i="13"/>
  <c r="J418" i="13"/>
  <c r="I418" i="13" a="1"/>
  <c r="I418" i="13" s="1"/>
  <c r="E418" i="13" s="1"/>
  <c r="H418" i="13"/>
  <c r="H418" i="13" a="1"/>
  <c r="C418" i="13"/>
  <c r="Z417" i="13"/>
  <c r="Y417" i="13"/>
  <c r="X417" i="13"/>
  <c r="W417" i="13"/>
  <c r="V417" i="13"/>
  <c r="U417" i="13"/>
  <c r="T417" i="13"/>
  <c r="S417" i="13"/>
  <c r="R417" i="13"/>
  <c r="Q417" i="13"/>
  <c r="P417" i="13"/>
  <c r="O417" i="13"/>
  <c r="N417" i="13"/>
  <c r="M417" i="13"/>
  <c r="L417" i="13"/>
  <c r="K417" i="13"/>
  <c r="J417" i="13"/>
  <c r="I417" i="13" a="1"/>
  <c r="I417" i="13" s="1"/>
  <c r="H417" i="13" a="1"/>
  <c r="H417" i="13" s="1"/>
  <c r="C417" i="13"/>
  <c r="Z416" i="13"/>
  <c r="Y416" i="13"/>
  <c r="X416" i="13"/>
  <c r="W416" i="13"/>
  <c r="G416" i="13" s="1"/>
  <c r="V416" i="13"/>
  <c r="U416" i="13"/>
  <c r="T416" i="13"/>
  <c r="S416" i="13"/>
  <c r="R416" i="13"/>
  <c r="Q416" i="13"/>
  <c r="P416" i="13"/>
  <c r="O416" i="13"/>
  <c r="F416" i="13" s="1"/>
  <c r="N416" i="13"/>
  <c r="M416" i="13"/>
  <c r="L416" i="13"/>
  <c r="K416" i="13"/>
  <c r="J416" i="13"/>
  <c r="I416" i="13"/>
  <c r="I416" i="13" a="1"/>
  <c r="H416" i="13" a="1"/>
  <c r="H416" i="13" s="1"/>
  <c r="C416" i="13"/>
  <c r="Z415" i="13"/>
  <c r="Y415" i="13"/>
  <c r="X415" i="13"/>
  <c r="W415" i="13"/>
  <c r="V415" i="13"/>
  <c r="U415" i="13"/>
  <c r="T415" i="13"/>
  <c r="S415" i="13"/>
  <c r="R415" i="13"/>
  <c r="Q415" i="13"/>
  <c r="P415" i="13"/>
  <c r="O415" i="13"/>
  <c r="F415" i="13" s="1"/>
  <c r="N415" i="13"/>
  <c r="M415" i="13"/>
  <c r="L415" i="13"/>
  <c r="K415" i="13"/>
  <c r="J415" i="13"/>
  <c r="I415" i="13" a="1"/>
  <c r="I415" i="13" s="1"/>
  <c r="H415" i="13" a="1"/>
  <c r="H415" i="13" s="1"/>
  <c r="E415" i="13" s="1"/>
  <c r="C415" i="13"/>
  <c r="Z414" i="13"/>
  <c r="Y414" i="13"/>
  <c r="X414" i="13"/>
  <c r="W414" i="13"/>
  <c r="V414" i="13"/>
  <c r="U414" i="13"/>
  <c r="T414" i="13"/>
  <c r="S414" i="13"/>
  <c r="R414" i="13"/>
  <c r="Q414" i="13"/>
  <c r="P414" i="13"/>
  <c r="O414" i="13"/>
  <c r="N414" i="13"/>
  <c r="M414" i="13"/>
  <c r="L414" i="13"/>
  <c r="K414" i="13"/>
  <c r="J414" i="13"/>
  <c r="I414" i="13" a="1"/>
  <c r="I414" i="13" s="1"/>
  <c r="H414" i="13"/>
  <c r="H414" i="13" a="1"/>
  <c r="C414" i="13"/>
  <c r="Z413" i="13"/>
  <c r="Y413" i="13"/>
  <c r="X413" i="13"/>
  <c r="W413" i="13"/>
  <c r="V413" i="13"/>
  <c r="G413" i="13" s="1"/>
  <c r="U413" i="13"/>
  <c r="T413" i="13"/>
  <c r="S413" i="13"/>
  <c r="R413" i="13"/>
  <c r="Q413" i="13"/>
  <c r="P413" i="13"/>
  <c r="O413" i="13"/>
  <c r="N413" i="13"/>
  <c r="M413" i="13"/>
  <c r="L413" i="13"/>
  <c r="K413" i="13"/>
  <c r="J413" i="13"/>
  <c r="I413" i="13" a="1"/>
  <c r="I413" i="13" s="1"/>
  <c r="E413" i="13" s="1"/>
  <c r="H413" i="13" a="1"/>
  <c r="H413" i="13" s="1"/>
  <c r="C413" i="13"/>
  <c r="Z412" i="13"/>
  <c r="Y412" i="13"/>
  <c r="X412" i="13"/>
  <c r="W412" i="13"/>
  <c r="V412" i="13"/>
  <c r="U412" i="13"/>
  <c r="G412" i="13" s="1"/>
  <c r="T412" i="13"/>
  <c r="S412" i="13"/>
  <c r="R412" i="13"/>
  <c r="Q412" i="13"/>
  <c r="P412" i="13"/>
  <c r="O412" i="13"/>
  <c r="N412" i="13"/>
  <c r="M412" i="13"/>
  <c r="L412" i="13"/>
  <c r="K412" i="13"/>
  <c r="J412" i="13"/>
  <c r="I412" i="13"/>
  <c r="I412" i="13" a="1"/>
  <c r="H412" i="13" a="1"/>
  <c r="H412" i="13" s="1"/>
  <c r="E412" i="13" s="1"/>
  <c r="C412" i="13"/>
  <c r="Z411" i="13"/>
  <c r="Y411" i="13"/>
  <c r="X411" i="13"/>
  <c r="W411" i="13"/>
  <c r="V411" i="13"/>
  <c r="U411" i="13"/>
  <c r="T411" i="13"/>
  <c r="S411" i="13"/>
  <c r="R411" i="13"/>
  <c r="Q411" i="13"/>
  <c r="P411" i="13"/>
  <c r="F411" i="13" s="1"/>
  <c r="O411" i="13"/>
  <c r="N411" i="13"/>
  <c r="M411" i="13"/>
  <c r="L411" i="13"/>
  <c r="K411" i="13"/>
  <c r="J411" i="13"/>
  <c r="I411" i="13" a="1"/>
  <c r="I411" i="13" s="1"/>
  <c r="H411" i="13" a="1"/>
  <c r="H411" i="13" s="1"/>
  <c r="C411" i="13"/>
  <c r="Z410" i="13"/>
  <c r="Y410" i="13"/>
  <c r="X410" i="13"/>
  <c r="W410" i="13"/>
  <c r="V410" i="13"/>
  <c r="U410" i="13"/>
  <c r="T410" i="13"/>
  <c r="G410" i="13" s="1"/>
  <c r="S410" i="13"/>
  <c r="R410" i="13"/>
  <c r="Q410" i="13"/>
  <c r="P410" i="13"/>
  <c r="F410" i="13" s="1"/>
  <c r="O410" i="13"/>
  <c r="N410" i="13"/>
  <c r="M410" i="13"/>
  <c r="L410" i="13"/>
  <c r="K410" i="13"/>
  <c r="J410" i="13"/>
  <c r="I410" i="13" a="1"/>
  <c r="I410" i="13" s="1"/>
  <c r="H410" i="13" a="1"/>
  <c r="H410" i="13" s="1"/>
  <c r="E410" i="13" s="1"/>
  <c r="C410" i="13"/>
  <c r="Z409" i="13"/>
  <c r="Y409" i="13"/>
  <c r="X409" i="13"/>
  <c r="W409" i="13"/>
  <c r="V409" i="13"/>
  <c r="U409" i="13"/>
  <c r="G409" i="13" s="1"/>
  <c r="T409" i="13"/>
  <c r="S409" i="13"/>
  <c r="F409" i="13" s="1"/>
  <c r="R409" i="13"/>
  <c r="Q409" i="13"/>
  <c r="P409" i="13"/>
  <c r="O409" i="13"/>
  <c r="N409" i="13"/>
  <c r="M409" i="13"/>
  <c r="L409" i="13"/>
  <c r="K409" i="13"/>
  <c r="J409" i="13"/>
  <c r="I409" i="13"/>
  <c r="I409" i="13" a="1"/>
  <c r="H409" i="13"/>
  <c r="H409" i="13" a="1"/>
  <c r="C409" i="13"/>
  <c r="Z408" i="13"/>
  <c r="Y408" i="13"/>
  <c r="X408" i="13"/>
  <c r="W408" i="13"/>
  <c r="V408" i="13"/>
  <c r="U408" i="13"/>
  <c r="T408" i="13"/>
  <c r="G408" i="13" s="1"/>
  <c r="S408" i="13"/>
  <c r="R408" i="13"/>
  <c r="Q408" i="13"/>
  <c r="P408" i="13"/>
  <c r="O408" i="13"/>
  <c r="N408" i="13"/>
  <c r="M408" i="13"/>
  <c r="L408" i="13"/>
  <c r="K408" i="13"/>
  <c r="J408" i="13"/>
  <c r="I408" i="13" a="1"/>
  <c r="I408" i="13" s="1"/>
  <c r="H408" i="13" a="1"/>
  <c r="H408" i="13" s="1"/>
  <c r="E408" i="13" s="1"/>
  <c r="C408" i="13"/>
  <c r="Z407" i="13"/>
  <c r="Y407" i="13"/>
  <c r="X407" i="13"/>
  <c r="W407" i="13"/>
  <c r="V407" i="13"/>
  <c r="U407" i="13"/>
  <c r="T407" i="13"/>
  <c r="S407" i="13"/>
  <c r="R407" i="13"/>
  <c r="Q407" i="13"/>
  <c r="P407" i="13"/>
  <c r="O407" i="13"/>
  <c r="N407" i="13"/>
  <c r="M407" i="13"/>
  <c r="L407" i="13"/>
  <c r="K407" i="13"/>
  <c r="J407" i="13"/>
  <c r="I407" i="13"/>
  <c r="I407" i="13" a="1"/>
  <c r="H407" i="13" a="1"/>
  <c r="H407" i="13" s="1"/>
  <c r="E407" i="13" s="1"/>
  <c r="C407" i="13"/>
  <c r="Z406" i="13"/>
  <c r="Y406" i="13"/>
  <c r="X406" i="13"/>
  <c r="W406" i="13"/>
  <c r="V406" i="13"/>
  <c r="U406" i="13"/>
  <c r="T406" i="13"/>
  <c r="G406" i="13" s="1"/>
  <c r="S406" i="13"/>
  <c r="R406" i="13"/>
  <c r="Q406" i="13"/>
  <c r="P406" i="13"/>
  <c r="O406" i="13"/>
  <c r="F406" i="13" s="1"/>
  <c r="N406" i="13"/>
  <c r="M406" i="13"/>
  <c r="L406" i="13"/>
  <c r="K406" i="13"/>
  <c r="J406" i="13"/>
  <c r="I406" i="13" a="1"/>
  <c r="I406" i="13" s="1"/>
  <c r="H406" i="13"/>
  <c r="E406" i="13" s="1"/>
  <c r="H406" i="13" a="1"/>
  <c r="C406" i="13"/>
  <c r="Z405" i="13"/>
  <c r="Y405" i="13"/>
  <c r="X405" i="13"/>
  <c r="W405" i="13"/>
  <c r="V405" i="13"/>
  <c r="U405" i="13"/>
  <c r="G405" i="13" s="1"/>
  <c r="T405" i="13"/>
  <c r="S405" i="13"/>
  <c r="R405" i="13"/>
  <c r="Q405" i="13"/>
  <c r="P405" i="13"/>
  <c r="F405" i="13" s="1"/>
  <c r="O405" i="13"/>
  <c r="N405" i="13"/>
  <c r="M405" i="13"/>
  <c r="L405" i="13"/>
  <c r="K405" i="13"/>
  <c r="J405" i="13"/>
  <c r="I405" i="13"/>
  <c r="I405" i="13" a="1"/>
  <c r="H405" i="13" a="1"/>
  <c r="H405" i="13" s="1"/>
  <c r="C405" i="13"/>
  <c r="Z404" i="13"/>
  <c r="Y404" i="13"/>
  <c r="X404" i="13"/>
  <c r="W404" i="13"/>
  <c r="V404" i="13"/>
  <c r="U404" i="13"/>
  <c r="T404" i="13"/>
  <c r="G404" i="13" s="1"/>
  <c r="S404" i="13"/>
  <c r="R404" i="13"/>
  <c r="Q404" i="13"/>
  <c r="P404" i="13"/>
  <c r="O404" i="13"/>
  <c r="N404" i="13"/>
  <c r="M404" i="13"/>
  <c r="L404" i="13"/>
  <c r="K404" i="13"/>
  <c r="J404" i="13"/>
  <c r="I404" i="13"/>
  <c r="I404" i="13" a="1"/>
  <c r="H404" i="13" a="1"/>
  <c r="H404" i="13" s="1"/>
  <c r="E404" i="13" s="1"/>
  <c r="C404" i="13"/>
  <c r="Z403" i="13"/>
  <c r="Y403" i="13"/>
  <c r="X403" i="13"/>
  <c r="W403" i="13"/>
  <c r="V403" i="13"/>
  <c r="U403" i="13"/>
  <c r="T403" i="13"/>
  <c r="G403" i="13" s="1"/>
  <c r="S403" i="13"/>
  <c r="R403" i="13"/>
  <c r="Q403" i="13"/>
  <c r="P403" i="13"/>
  <c r="O403" i="13"/>
  <c r="N403" i="13"/>
  <c r="M403" i="13"/>
  <c r="L403" i="13"/>
  <c r="K403" i="13"/>
  <c r="J403" i="13"/>
  <c r="I403" i="13" a="1"/>
  <c r="I403" i="13" s="1"/>
  <c r="H403" i="13"/>
  <c r="E403" i="13" s="1"/>
  <c r="H403" i="13" a="1"/>
  <c r="F403" i="13"/>
  <c r="C403" i="13"/>
  <c r="Z402" i="13"/>
  <c r="Y402" i="13"/>
  <c r="X402" i="13"/>
  <c r="W402" i="13"/>
  <c r="V402" i="13"/>
  <c r="U402" i="13"/>
  <c r="T402" i="13"/>
  <c r="G402" i="13" s="1"/>
  <c r="S402" i="13"/>
  <c r="R402" i="13"/>
  <c r="Q402" i="13"/>
  <c r="P402" i="13"/>
  <c r="O402" i="13"/>
  <c r="F402" i="13" s="1"/>
  <c r="N402" i="13"/>
  <c r="M402" i="13"/>
  <c r="L402" i="13"/>
  <c r="K402" i="13"/>
  <c r="J402" i="13"/>
  <c r="I402" i="13" a="1"/>
  <c r="I402" i="13" s="1"/>
  <c r="H402" i="13" a="1"/>
  <c r="H402" i="13" s="1"/>
  <c r="E402" i="13" s="1"/>
  <c r="C402" i="13"/>
  <c r="Z401" i="13"/>
  <c r="Y401" i="13"/>
  <c r="X401" i="13"/>
  <c r="W401" i="13"/>
  <c r="V401" i="13"/>
  <c r="U401" i="13"/>
  <c r="T401" i="13"/>
  <c r="S401" i="13"/>
  <c r="R401" i="13"/>
  <c r="F401" i="13" s="1"/>
  <c r="Q401" i="13"/>
  <c r="P401" i="13"/>
  <c r="O401" i="13"/>
  <c r="N401" i="13"/>
  <c r="M401" i="13"/>
  <c r="L401" i="13"/>
  <c r="K401" i="13"/>
  <c r="J401" i="13"/>
  <c r="I401" i="13" a="1"/>
  <c r="I401" i="13" s="1"/>
  <c r="H401" i="13" a="1"/>
  <c r="H401" i="13" s="1"/>
  <c r="E401" i="13" s="1"/>
  <c r="C401" i="13"/>
  <c r="Z400" i="13"/>
  <c r="Y400" i="13"/>
  <c r="X400" i="13"/>
  <c r="W400" i="13"/>
  <c r="V400" i="13"/>
  <c r="U400" i="13"/>
  <c r="T400" i="13"/>
  <c r="G400" i="13" s="1"/>
  <c r="S400" i="13"/>
  <c r="R400" i="13"/>
  <c r="Q400" i="13"/>
  <c r="P400" i="13"/>
  <c r="O400" i="13"/>
  <c r="F400" i="13" s="1"/>
  <c r="N400" i="13"/>
  <c r="M400" i="13"/>
  <c r="L400" i="13"/>
  <c r="K400" i="13"/>
  <c r="J400" i="13"/>
  <c r="I400" i="13"/>
  <c r="I400" i="13" a="1"/>
  <c r="H400" i="13"/>
  <c r="E400" i="13" s="1"/>
  <c r="H400" i="13" a="1"/>
  <c r="C400" i="13"/>
  <c r="Z399" i="13"/>
  <c r="Y399" i="13"/>
  <c r="X399" i="13"/>
  <c r="W399" i="13"/>
  <c r="V399" i="13"/>
  <c r="U399" i="13"/>
  <c r="T399" i="13"/>
  <c r="G399" i="13" s="1"/>
  <c r="S399" i="13"/>
  <c r="R399" i="13"/>
  <c r="Q399" i="13"/>
  <c r="P399" i="13"/>
  <c r="O399" i="13"/>
  <c r="N399" i="13"/>
  <c r="M399" i="13"/>
  <c r="L399" i="13"/>
  <c r="K399" i="13"/>
  <c r="J399" i="13"/>
  <c r="I399" i="13" a="1"/>
  <c r="I399" i="13" s="1"/>
  <c r="H399" i="13" a="1"/>
  <c r="H399" i="13" s="1"/>
  <c r="E399" i="13" s="1"/>
  <c r="C399" i="13"/>
  <c r="Z398" i="13"/>
  <c r="Y398" i="13"/>
  <c r="X398" i="13"/>
  <c r="W398" i="13"/>
  <c r="V398" i="13"/>
  <c r="U398" i="13"/>
  <c r="T398" i="13"/>
  <c r="S398" i="13"/>
  <c r="R398" i="13"/>
  <c r="Q398" i="13"/>
  <c r="P398" i="13"/>
  <c r="O398" i="13"/>
  <c r="F398" i="13" s="1"/>
  <c r="N398" i="13"/>
  <c r="M398" i="13"/>
  <c r="L398" i="13"/>
  <c r="K398" i="13"/>
  <c r="J398" i="13"/>
  <c r="I398" i="13"/>
  <c r="I398" i="13" a="1"/>
  <c r="H398" i="13" a="1"/>
  <c r="H398" i="13" s="1"/>
  <c r="C398" i="13"/>
  <c r="Z397" i="13"/>
  <c r="Y397" i="13"/>
  <c r="X397" i="13"/>
  <c r="W397" i="13"/>
  <c r="V397" i="13"/>
  <c r="U397" i="13"/>
  <c r="T397" i="13"/>
  <c r="S397" i="13"/>
  <c r="R397" i="13"/>
  <c r="F397" i="13" s="1"/>
  <c r="Q397" i="13"/>
  <c r="P397" i="13"/>
  <c r="O397" i="13"/>
  <c r="N397" i="13"/>
  <c r="M397" i="13"/>
  <c r="L397" i="13"/>
  <c r="K397" i="13"/>
  <c r="J397" i="13"/>
  <c r="I397" i="13" a="1"/>
  <c r="I397" i="13" s="1"/>
  <c r="H397" i="13" a="1"/>
  <c r="H397" i="13" s="1"/>
  <c r="C397" i="13"/>
  <c r="Z396" i="13"/>
  <c r="Y396" i="13"/>
  <c r="X396" i="13"/>
  <c r="W396" i="13"/>
  <c r="V396" i="13"/>
  <c r="U396" i="13"/>
  <c r="T396" i="13"/>
  <c r="G396" i="13" s="1"/>
  <c r="S396" i="13"/>
  <c r="R396" i="13"/>
  <c r="Q396" i="13"/>
  <c r="P396" i="13"/>
  <c r="O396" i="13"/>
  <c r="F396" i="13" s="1"/>
  <c r="N396" i="13"/>
  <c r="M396" i="13"/>
  <c r="L396" i="13"/>
  <c r="K396" i="13"/>
  <c r="J396" i="13"/>
  <c r="I396" i="13" a="1"/>
  <c r="I396" i="13" s="1"/>
  <c r="H396" i="13" a="1"/>
  <c r="H396" i="13" s="1"/>
  <c r="E396" i="13" s="1"/>
  <c r="C396" i="13"/>
  <c r="Z395" i="13"/>
  <c r="Y395" i="13"/>
  <c r="X395" i="13"/>
  <c r="W395" i="13"/>
  <c r="V395" i="13"/>
  <c r="U395" i="13"/>
  <c r="T395" i="13"/>
  <c r="S395" i="13"/>
  <c r="R395" i="13"/>
  <c r="Q395" i="13"/>
  <c r="P395" i="13"/>
  <c r="O395" i="13"/>
  <c r="F395" i="13" s="1"/>
  <c r="N395" i="13"/>
  <c r="M395" i="13"/>
  <c r="L395" i="13"/>
  <c r="K395" i="13"/>
  <c r="J395" i="13"/>
  <c r="I395" i="13" a="1"/>
  <c r="I395" i="13" s="1"/>
  <c r="H395" i="13" a="1"/>
  <c r="H395" i="13" s="1"/>
  <c r="C395" i="13"/>
  <c r="Z394" i="13"/>
  <c r="Y394" i="13"/>
  <c r="X394" i="13"/>
  <c r="W394" i="13"/>
  <c r="V394" i="13"/>
  <c r="U394" i="13"/>
  <c r="T394" i="13"/>
  <c r="S394" i="13"/>
  <c r="R394" i="13"/>
  <c r="Q394" i="13"/>
  <c r="P394" i="13"/>
  <c r="O394" i="13"/>
  <c r="F394" i="13" s="1"/>
  <c r="N394" i="13"/>
  <c r="M394" i="13"/>
  <c r="L394" i="13"/>
  <c r="K394" i="13"/>
  <c r="J394" i="13"/>
  <c r="I394" i="13" a="1"/>
  <c r="I394" i="13" s="1"/>
  <c r="H394" i="13" a="1"/>
  <c r="H394" i="13" s="1"/>
  <c r="C394" i="13"/>
  <c r="Z393" i="13"/>
  <c r="Y393" i="13"/>
  <c r="X393" i="13"/>
  <c r="W393" i="13"/>
  <c r="V393" i="13"/>
  <c r="U393" i="13"/>
  <c r="T393" i="13"/>
  <c r="G393" i="13" s="1"/>
  <c r="S393" i="13"/>
  <c r="R393" i="13"/>
  <c r="Q393" i="13"/>
  <c r="P393" i="13"/>
  <c r="O393" i="13"/>
  <c r="F393" i="13" s="1"/>
  <c r="N393" i="13"/>
  <c r="M393" i="13"/>
  <c r="L393" i="13"/>
  <c r="K393" i="13"/>
  <c r="J393" i="13"/>
  <c r="I393" i="13" a="1"/>
  <c r="I393" i="13" s="1"/>
  <c r="E393" i="13" s="1"/>
  <c r="H393" i="13" a="1"/>
  <c r="H393" i="13" s="1"/>
  <c r="C393" i="13"/>
  <c r="Z392" i="13"/>
  <c r="Y392" i="13"/>
  <c r="X392" i="13"/>
  <c r="W392" i="13"/>
  <c r="V392" i="13"/>
  <c r="U392" i="13"/>
  <c r="T392" i="13"/>
  <c r="S392" i="13"/>
  <c r="R392" i="13"/>
  <c r="Q392" i="13"/>
  <c r="P392" i="13"/>
  <c r="O392" i="13"/>
  <c r="F392" i="13" s="1"/>
  <c r="N392" i="13"/>
  <c r="M392" i="13"/>
  <c r="L392" i="13"/>
  <c r="K392" i="13"/>
  <c r="J392" i="13"/>
  <c r="I392" i="13" a="1"/>
  <c r="I392" i="13" s="1"/>
  <c r="H392" i="13" a="1"/>
  <c r="H392" i="13" s="1"/>
  <c r="C392" i="13"/>
  <c r="Z391" i="13"/>
  <c r="Y391" i="13"/>
  <c r="X391" i="13"/>
  <c r="W391" i="13"/>
  <c r="V391" i="13"/>
  <c r="U391" i="13"/>
  <c r="T391" i="13"/>
  <c r="S391" i="13"/>
  <c r="R391" i="13"/>
  <c r="Q391" i="13"/>
  <c r="P391" i="13"/>
  <c r="O391" i="13"/>
  <c r="F391" i="13" s="1"/>
  <c r="N391" i="13"/>
  <c r="M391" i="13"/>
  <c r="L391" i="13"/>
  <c r="K391" i="13"/>
  <c r="J391" i="13"/>
  <c r="I391" i="13" a="1"/>
  <c r="I391" i="13" s="1"/>
  <c r="H391" i="13" a="1"/>
  <c r="H391" i="13" s="1"/>
  <c r="C391" i="13"/>
  <c r="Z390" i="13"/>
  <c r="Y390" i="13"/>
  <c r="X390" i="13"/>
  <c r="G390" i="13" s="1"/>
  <c r="W390" i="13"/>
  <c r="V390" i="13"/>
  <c r="U390" i="13"/>
  <c r="T390" i="13"/>
  <c r="S390" i="13"/>
  <c r="R390" i="13"/>
  <c r="Q390" i="13"/>
  <c r="P390" i="13"/>
  <c r="O390" i="13"/>
  <c r="F390" i="13" s="1"/>
  <c r="N390" i="13"/>
  <c r="M390" i="13"/>
  <c r="L390" i="13"/>
  <c r="K390" i="13"/>
  <c r="J390" i="13"/>
  <c r="I390" i="13"/>
  <c r="I390" i="13" a="1"/>
  <c r="H390" i="13" a="1"/>
  <c r="H390" i="13" s="1"/>
  <c r="C390" i="13"/>
  <c r="Z389" i="13"/>
  <c r="Y389" i="13"/>
  <c r="X389" i="13"/>
  <c r="W389" i="13"/>
  <c r="V389" i="13"/>
  <c r="U389" i="13"/>
  <c r="T389" i="13"/>
  <c r="S389" i="13"/>
  <c r="R389" i="13"/>
  <c r="Q389" i="13"/>
  <c r="P389" i="13"/>
  <c r="O389" i="13"/>
  <c r="N389" i="13"/>
  <c r="M389" i="13"/>
  <c r="L389" i="13"/>
  <c r="K389" i="13"/>
  <c r="J389" i="13"/>
  <c r="I389" i="13" a="1"/>
  <c r="I389" i="13" s="1"/>
  <c r="H389" i="13" a="1"/>
  <c r="H389" i="13" s="1"/>
  <c r="E389" i="13" s="1"/>
  <c r="F389" i="13"/>
  <c r="C389" i="13"/>
  <c r="Z388" i="13"/>
  <c r="Y388" i="13"/>
  <c r="X388" i="13"/>
  <c r="W388" i="13"/>
  <c r="V388" i="13"/>
  <c r="U388" i="13"/>
  <c r="T388" i="13"/>
  <c r="G388" i="13" s="1"/>
  <c r="S388" i="13"/>
  <c r="R388" i="13"/>
  <c r="Q388" i="13"/>
  <c r="P388" i="13"/>
  <c r="O388" i="13"/>
  <c r="F388" i="13" s="1"/>
  <c r="N388" i="13"/>
  <c r="M388" i="13"/>
  <c r="L388" i="13"/>
  <c r="K388" i="13"/>
  <c r="J388" i="13"/>
  <c r="I388" i="13" a="1"/>
  <c r="I388" i="13" s="1"/>
  <c r="H388" i="13" a="1"/>
  <c r="H388" i="13" s="1"/>
  <c r="E388" i="13" s="1"/>
  <c r="C388" i="13"/>
  <c r="Z387" i="13"/>
  <c r="Y387" i="13"/>
  <c r="X387" i="13"/>
  <c r="W387" i="13"/>
  <c r="V387" i="13"/>
  <c r="U387" i="13"/>
  <c r="T387" i="13"/>
  <c r="G387" i="13" s="1"/>
  <c r="S387" i="13"/>
  <c r="R387" i="13"/>
  <c r="Q387" i="13"/>
  <c r="P387" i="13"/>
  <c r="O387" i="13"/>
  <c r="F387" i="13" s="1"/>
  <c r="N387" i="13"/>
  <c r="M387" i="13"/>
  <c r="L387" i="13"/>
  <c r="K387" i="13"/>
  <c r="J387" i="13"/>
  <c r="I387" i="13" a="1"/>
  <c r="I387" i="13" s="1"/>
  <c r="H387" i="13" a="1"/>
  <c r="H387" i="13" s="1"/>
  <c r="E387" i="13" s="1"/>
  <c r="C387" i="13"/>
  <c r="Z386" i="13"/>
  <c r="Y386" i="13"/>
  <c r="X386" i="13"/>
  <c r="W386" i="13"/>
  <c r="V386" i="13"/>
  <c r="U386" i="13"/>
  <c r="T386" i="13"/>
  <c r="S386" i="13"/>
  <c r="R386" i="13"/>
  <c r="F386" i="13" s="1"/>
  <c r="Q386" i="13"/>
  <c r="P386" i="13"/>
  <c r="O386" i="13"/>
  <c r="N386" i="13"/>
  <c r="M386" i="13"/>
  <c r="L386" i="13"/>
  <c r="K386" i="13"/>
  <c r="J386" i="13"/>
  <c r="I386" i="13" a="1"/>
  <c r="I386" i="13" s="1"/>
  <c r="H386" i="13" a="1"/>
  <c r="H386" i="13" s="1"/>
  <c r="E386" i="13" s="1"/>
  <c r="G386" i="13"/>
  <c r="C386" i="13"/>
  <c r="Z385" i="13"/>
  <c r="Y385" i="13"/>
  <c r="X385" i="13"/>
  <c r="W385" i="13"/>
  <c r="V385" i="13"/>
  <c r="U385" i="13"/>
  <c r="T385" i="13"/>
  <c r="S385" i="13"/>
  <c r="R385" i="13"/>
  <c r="Q385" i="13"/>
  <c r="P385" i="13"/>
  <c r="O385" i="13"/>
  <c r="N385" i="13"/>
  <c r="M385" i="13"/>
  <c r="L385" i="13"/>
  <c r="K385" i="13"/>
  <c r="J385" i="13"/>
  <c r="I385" i="13" a="1"/>
  <c r="I385" i="13" s="1"/>
  <c r="H385" i="13" a="1"/>
  <c r="H385" i="13" s="1"/>
  <c r="E385" i="13" s="1"/>
  <c r="G385" i="13"/>
  <c r="C385" i="13"/>
  <c r="Z384" i="13"/>
  <c r="Y384" i="13"/>
  <c r="X384" i="13"/>
  <c r="W384" i="13"/>
  <c r="V384" i="13"/>
  <c r="U384" i="13"/>
  <c r="T384" i="13"/>
  <c r="G384" i="13" s="1"/>
  <c r="S384" i="13"/>
  <c r="R384" i="13"/>
  <c r="Q384" i="13"/>
  <c r="P384" i="13"/>
  <c r="O384" i="13"/>
  <c r="N384" i="13"/>
  <c r="M384" i="13"/>
  <c r="L384" i="13"/>
  <c r="K384" i="13"/>
  <c r="J384" i="13"/>
  <c r="I384" i="13" a="1"/>
  <c r="I384" i="13" s="1"/>
  <c r="H384" i="13" a="1"/>
  <c r="H384" i="13" s="1"/>
  <c r="C384" i="13"/>
  <c r="Z383" i="13"/>
  <c r="Y383" i="13"/>
  <c r="X383" i="13"/>
  <c r="W383" i="13"/>
  <c r="V383" i="13"/>
  <c r="U383" i="13"/>
  <c r="T383" i="13"/>
  <c r="G383" i="13" s="1"/>
  <c r="S383" i="13"/>
  <c r="R383" i="13"/>
  <c r="Q383" i="13"/>
  <c r="P383" i="13"/>
  <c r="O383" i="13"/>
  <c r="N383" i="13"/>
  <c r="M383" i="13"/>
  <c r="L383" i="13"/>
  <c r="K383" i="13"/>
  <c r="J383" i="13"/>
  <c r="I383" i="13" a="1"/>
  <c r="I383" i="13" s="1"/>
  <c r="H383" i="13" a="1"/>
  <c r="H383" i="13" s="1"/>
  <c r="E383" i="13" s="1"/>
  <c r="C383" i="13"/>
  <c r="Z382" i="13"/>
  <c r="Y382" i="13"/>
  <c r="X382" i="13"/>
  <c r="W382" i="13"/>
  <c r="V382" i="13"/>
  <c r="U382" i="13"/>
  <c r="T382" i="13"/>
  <c r="G382" i="13" s="1"/>
  <c r="S382" i="13"/>
  <c r="R382" i="13"/>
  <c r="Q382" i="13"/>
  <c r="P382" i="13"/>
  <c r="O382" i="13"/>
  <c r="N382" i="13"/>
  <c r="M382" i="13"/>
  <c r="L382" i="13"/>
  <c r="K382" i="13"/>
  <c r="J382" i="13"/>
  <c r="I382" i="13" a="1"/>
  <c r="I382" i="13" s="1"/>
  <c r="H382" i="13" a="1"/>
  <c r="H382" i="13" s="1"/>
  <c r="C382" i="13"/>
  <c r="Z381" i="13"/>
  <c r="Y381" i="13"/>
  <c r="X381" i="13"/>
  <c r="W381" i="13"/>
  <c r="V381" i="13"/>
  <c r="U381" i="13"/>
  <c r="T381" i="13"/>
  <c r="S381" i="13"/>
  <c r="R381" i="13"/>
  <c r="Q381" i="13"/>
  <c r="P381" i="13"/>
  <c r="O381" i="13"/>
  <c r="N381" i="13"/>
  <c r="M381" i="13"/>
  <c r="L381" i="13"/>
  <c r="K381" i="13"/>
  <c r="J381" i="13"/>
  <c r="I381" i="13"/>
  <c r="I381" i="13" a="1"/>
  <c r="H381" i="13" a="1"/>
  <c r="H381" i="13" s="1"/>
  <c r="C381" i="13"/>
  <c r="Z380" i="13"/>
  <c r="Y380" i="13"/>
  <c r="X380" i="13"/>
  <c r="W380" i="13"/>
  <c r="V380" i="13"/>
  <c r="U380" i="13"/>
  <c r="T380" i="13"/>
  <c r="S380" i="13"/>
  <c r="R380" i="13"/>
  <c r="Q380" i="13"/>
  <c r="P380" i="13"/>
  <c r="O380" i="13"/>
  <c r="N380" i="13"/>
  <c r="M380" i="13"/>
  <c r="L380" i="13"/>
  <c r="K380" i="13"/>
  <c r="J380" i="13"/>
  <c r="I380" i="13" a="1"/>
  <c r="I380" i="13" s="1"/>
  <c r="H380" i="13" a="1"/>
  <c r="H380" i="13" s="1"/>
  <c r="E380" i="13" s="1"/>
  <c r="C380" i="13"/>
  <c r="Z379" i="13"/>
  <c r="Y379" i="13"/>
  <c r="X379" i="13"/>
  <c r="W379" i="13"/>
  <c r="V379" i="13"/>
  <c r="U379" i="13"/>
  <c r="T379" i="13"/>
  <c r="G379" i="13" s="1"/>
  <c r="S379" i="13"/>
  <c r="R379" i="13"/>
  <c r="Q379" i="13"/>
  <c r="P379" i="13"/>
  <c r="O379" i="13"/>
  <c r="F379" i="13" s="1"/>
  <c r="N379" i="13"/>
  <c r="M379" i="13"/>
  <c r="L379" i="13"/>
  <c r="K379" i="13"/>
  <c r="J379" i="13"/>
  <c r="I379" i="13" a="1"/>
  <c r="I379" i="13" s="1"/>
  <c r="H379" i="13" a="1"/>
  <c r="H379" i="13" s="1"/>
  <c r="E379" i="13" s="1"/>
  <c r="C379" i="13"/>
  <c r="Z378" i="13"/>
  <c r="Y378" i="13"/>
  <c r="X378" i="13"/>
  <c r="W378" i="13"/>
  <c r="V378" i="13"/>
  <c r="U378" i="13"/>
  <c r="T378" i="13"/>
  <c r="G378" i="13" s="1"/>
  <c r="S378" i="13"/>
  <c r="F378" i="13" s="1"/>
  <c r="R378" i="13"/>
  <c r="Q378" i="13"/>
  <c r="P378" i="13"/>
  <c r="O378" i="13"/>
  <c r="N378" i="13"/>
  <c r="M378" i="13"/>
  <c r="L378" i="13"/>
  <c r="K378" i="13"/>
  <c r="J378" i="13"/>
  <c r="I378" i="13" a="1"/>
  <c r="I378" i="13" s="1"/>
  <c r="H378" i="13"/>
  <c r="H378" i="13" a="1"/>
  <c r="C378" i="13"/>
  <c r="Z377" i="13"/>
  <c r="Y377" i="13"/>
  <c r="X377" i="13"/>
  <c r="W377" i="13"/>
  <c r="V377" i="13"/>
  <c r="U377" i="13"/>
  <c r="T377" i="13"/>
  <c r="S377" i="13"/>
  <c r="R377" i="13"/>
  <c r="Q377" i="13"/>
  <c r="F377" i="13" s="1"/>
  <c r="P377" i="13"/>
  <c r="O377" i="13"/>
  <c r="N377" i="13"/>
  <c r="M377" i="13"/>
  <c r="L377" i="13"/>
  <c r="K377" i="13"/>
  <c r="J377" i="13"/>
  <c r="I377" i="13" a="1"/>
  <c r="I377" i="13" s="1"/>
  <c r="H377" i="13" a="1"/>
  <c r="H377" i="13" s="1"/>
  <c r="C377" i="13"/>
  <c r="Z376" i="13"/>
  <c r="Y376" i="13"/>
  <c r="X376" i="13"/>
  <c r="W376" i="13"/>
  <c r="V376" i="13"/>
  <c r="U376" i="13"/>
  <c r="T376" i="13"/>
  <c r="S376" i="13"/>
  <c r="R376" i="13"/>
  <c r="Q376" i="13"/>
  <c r="P376" i="13"/>
  <c r="O376" i="13"/>
  <c r="F376" i="13" s="1"/>
  <c r="N376" i="13"/>
  <c r="M376" i="13"/>
  <c r="L376" i="13"/>
  <c r="K376" i="13"/>
  <c r="J376" i="13"/>
  <c r="I376" i="13" a="1"/>
  <c r="I376" i="13" s="1"/>
  <c r="H376" i="13" a="1"/>
  <c r="H376" i="13" s="1"/>
  <c r="C376" i="13"/>
  <c r="Z375" i="13"/>
  <c r="Y375" i="13"/>
  <c r="X375" i="13"/>
  <c r="W375" i="13"/>
  <c r="V375" i="13"/>
  <c r="U375" i="13"/>
  <c r="T375" i="13"/>
  <c r="S375" i="13"/>
  <c r="R375" i="13"/>
  <c r="Q375" i="13"/>
  <c r="P375" i="13"/>
  <c r="O375" i="13"/>
  <c r="F375" i="13" s="1"/>
  <c r="N375" i="13"/>
  <c r="M375" i="13"/>
  <c r="L375" i="13"/>
  <c r="K375" i="13"/>
  <c r="J375" i="13"/>
  <c r="I375" i="13" a="1"/>
  <c r="I375" i="13" s="1"/>
  <c r="H375" i="13"/>
  <c r="H375" i="13" a="1"/>
  <c r="C375" i="13"/>
  <c r="Z374" i="13"/>
  <c r="Y374" i="13"/>
  <c r="X374" i="13"/>
  <c r="W374" i="13"/>
  <c r="V374" i="13"/>
  <c r="U374" i="13"/>
  <c r="T374" i="13"/>
  <c r="S374" i="13"/>
  <c r="R374" i="13"/>
  <c r="Q374" i="13"/>
  <c r="P374" i="13"/>
  <c r="O374" i="13"/>
  <c r="N374" i="13"/>
  <c r="M374" i="13"/>
  <c r="L374" i="13"/>
  <c r="K374" i="13"/>
  <c r="J374" i="13"/>
  <c r="I374" i="13" a="1"/>
  <c r="I374" i="13" s="1"/>
  <c r="H374" i="13" a="1"/>
  <c r="H374" i="13" s="1"/>
  <c r="F374" i="13"/>
  <c r="C374" i="13"/>
  <c r="Z373" i="13"/>
  <c r="Y373" i="13"/>
  <c r="X373" i="13"/>
  <c r="W373" i="13"/>
  <c r="V373" i="13"/>
  <c r="U373" i="13"/>
  <c r="T373" i="13"/>
  <c r="S373" i="13"/>
  <c r="R373" i="13"/>
  <c r="Q373" i="13"/>
  <c r="P373" i="13"/>
  <c r="O373" i="13"/>
  <c r="F373" i="13" s="1"/>
  <c r="N373" i="13"/>
  <c r="M373" i="13"/>
  <c r="L373" i="13"/>
  <c r="K373" i="13"/>
  <c r="J373" i="13"/>
  <c r="I373" i="13"/>
  <c r="I373" i="13" a="1"/>
  <c r="H373" i="13" a="1"/>
  <c r="H373" i="13" s="1"/>
  <c r="E373" i="13" s="1"/>
  <c r="C373" i="13"/>
  <c r="Z372" i="13"/>
  <c r="Y372" i="13"/>
  <c r="X372" i="13"/>
  <c r="W372" i="13"/>
  <c r="V372" i="13"/>
  <c r="U372" i="13"/>
  <c r="T372" i="13"/>
  <c r="S372" i="13"/>
  <c r="R372" i="13"/>
  <c r="Q372" i="13"/>
  <c r="P372" i="13"/>
  <c r="O372" i="13"/>
  <c r="N372" i="13"/>
  <c r="M372" i="13"/>
  <c r="L372" i="13"/>
  <c r="K372" i="13"/>
  <c r="J372" i="13"/>
  <c r="I372" i="13" a="1"/>
  <c r="I372" i="13" s="1"/>
  <c r="H372" i="13" a="1"/>
  <c r="H372" i="13" s="1"/>
  <c r="C372" i="13"/>
  <c r="Z371" i="13"/>
  <c r="Y371" i="13"/>
  <c r="X371" i="13"/>
  <c r="W371" i="13"/>
  <c r="V371" i="13"/>
  <c r="U371" i="13"/>
  <c r="T371" i="13"/>
  <c r="G371" i="13" s="1"/>
  <c r="S371" i="13"/>
  <c r="R371" i="13"/>
  <c r="Q371" i="13"/>
  <c r="P371" i="13"/>
  <c r="O371" i="13"/>
  <c r="F371" i="13" s="1"/>
  <c r="N371" i="13"/>
  <c r="M371" i="13"/>
  <c r="L371" i="13"/>
  <c r="K371" i="13"/>
  <c r="J371" i="13"/>
  <c r="I371" i="13" a="1"/>
  <c r="I371" i="13" s="1"/>
  <c r="H371" i="13"/>
  <c r="H371" i="13" a="1"/>
  <c r="C371" i="13"/>
  <c r="Z370" i="13"/>
  <c r="Y370" i="13"/>
  <c r="X370" i="13"/>
  <c r="W370" i="13"/>
  <c r="V370" i="13"/>
  <c r="U370" i="13"/>
  <c r="T370" i="13"/>
  <c r="S370" i="13"/>
  <c r="R370" i="13"/>
  <c r="Q370" i="13"/>
  <c r="P370" i="13"/>
  <c r="O370" i="13"/>
  <c r="F370" i="13" s="1"/>
  <c r="N370" i="13"/>
  <c r="M370" i="13"/>
  <c r="L370" i="13"/>
  <c r="K370" i="13"/>
  <c r="J370" i="13"/>
  <c r="I370" i="13" a="1"/>
  <c r="I370" i="13" s="1"/>
  <c r="H370" i="13" a="1"/>
  <c r="H370" i="13" s="1"/>
  <c r="E370" i="13" s="1"/>
  <c r="G370" i="13"/>
  <c r="C370" i="13"/>
  <c r="Z369" i="13"/>
  <c r="Y369" i="13"/>
  <c r="X369" i="13"/>
  <c r="W369" i="13"/>
  <c r="V369" i="13"/>
  <c r="U369" i="13"/>
  <c r="T369" i="13"/>
  <c r="S369" i="13"/>
  <c r="R369" i="13"/>
  <c r="Q369" i="13"/>
  <c r="P369" i="13"/>
  <c r="O369" i="13"/>
  <c r="N369" i="13"/>
  <c r="M369" i="13"/>
  <c r="L369" i="13"/>
  <c r="K369" i="13"/>
  <c r="J369" i="13"/>
  <c r="I369" i="13"/>
  <c r="I369" i="13" a="1"/>
  <c r="H369" i="13"/>
  <c r="E369" i="13" s="1"/>
  <c r="H369" i="13" a="1"/>
  <c r="G369" i="13"/>
  <c r="C369" i="13"/>
  <c r="Z368" i="13"/>
  <c r="Y368" i="13"/>
  <c r="X368" i="13"/>
  <c r="W368" i="13"/>
  <c r="V368" i="13"/>
  <c r="U368" i="13"/>
  <c r="T368" i="13"/>
  <c r="G368" i="13" s="1"/>
  <c r="S368" i="13"/>
  <c r="R368" i="13"/>
  <c r="Q368" i="13"/>
  <c r="P368" i="13"/>
  <c r="O368" i="13"/>
  <c r="N368" i="13"/>
  <c r="M368" i="13"/>
  <c r="L368" i="13"/>
  <c r="K368" i="13"/>
  <c r="J368" i="13"/>
  <c r="I368" i="13" a="1"/>
  <c r="I368" i="13" s="1"/>
  <c r="H368" i="13"/>
  <c r="H368" i="13" a="1"/>
  <c r="C368" i="13"/>
  <c r="Z367" i="13"/>
  <c r="Y367" i="13"/>
  <c r="X367" i="13"/>
  <c r="W367" i="13"/>
  <c r="V367" i="13"/>
  <c r="U367" i="13"/>
  <c r="T367" i="13"/>
  <c r="G367" i="13" s="1"/>
  <c r="S367" i="13"/>
  <c r="R367" i="13"/>
  <c r="Q367" i="13"/>
  <c r="P367" i="13"/>
  <c r="O367" i="13"/>
  <c r="N367" i="13"/>
  <c r="M367" i="13"/>
  <c r="L367" i="13"/>
  <c r="K367" i="13"/>
  <c r="J367" i="13"/>
  <c r="I367" i="13" a="1"/>
  <c r="I367" i="13" s="1"/>
  <c r="H367" i="13"/>
  <c r="E367" i="13" s="1"/>
  <c r="H367" i="13" a="1"/>
  <c r="C367" i="13"/>
  <c r="Z366" i="13"/>
  <c r="Y366" i="13"/>
  <c r="X366" i="13"/>
  <c r="W366" i="13"/>
  <c r="V366" i="13"/>
  <c r="U366" i="13"/>
  <c r="T366" i="13"/>
  <c r="S366" i="13"/>
  <c r="R366" i="13"/>
  <c r="Q366" i="13"/>
  <c r="P366" i="13"/>
  <c r="O366" i="13"/>
  <c r="N366" i="13"/>
  <c r="M366" i="13"/>
  <c r="L366" i="13"/>
  <c r="K366" i="13"/>
  <c r="J366" i="13"/>
  <c r="I366" i="13" a="1"/>
  <c r="I366" i="13" s="1"/>
  <c r="H366" i="13"/>
  <c r="H366" i="13" a="1"/>
  <c r="C366" i="13"/>
  <c r="Z365" i="13"/>
  <c r="Y365" i="13"/>
  <c r="X365" i="13"/>
  <c r="W365" i="13"/>
  <c r="V365" i="13"/>
  <c r="U365" i="13"/>
  <c r="T365" i="13"/>
  <c r="G365" i="13" s="1"/>
  <c r="S365" i="13"/>
  <c r="R365" i="13"/>
  <c r="Q365" i="13"/>
  <c r="F365" i="13" s="1"/>
  <c r="P365" i="13"/>
  <c r="O365" i="13"/>
  <c r="N365" i="13"/>
  <c r="M365" i="13"/>
  <c r="L365" i="13"/>
  <c r="K365" i="13"/>
  <c r="J365" i="13"/>
  <c r="I365" i="13" a="1"/>
  <c r="I365" i="13" s="1"/>
  <c r="H365" i="13" a="1"/>
  <c r="H365" i="13" s="1"/>
  <c r="C365" i="13"/>
  <c r="Z364" i="13"/>
  <c r="Y364" i="13"/>
  <c r="X364" i="13"/>
  <c r="W364" i="13"/>
  <c r="V364" i="13"/>
  <c r="U364" i="13"/>
  <c r="T364" i="13"/>
  <c r="S364" i="13"/>
  <c r="R364" i="13"/>
  <c r="Q364" i="13"/>
  <c r="P364" i="13"/>
  <c r="O364" i="13"/>
  <c r="F364" i="13" s="1"/>
  <c r="N364" i="13"/>
  <c r="M364" i="13"/>
  <c r="L364" i="13"/>
  <c r="K364" i="13"/>
  <c r="J364" i="13"/>
  <c r="I364" i="13" a="1"/>
  <c r="I364" i="13" s="1"/>
  <c r="H364" i="13" a="1"/>
  <c r="H364" i="13" s="1"/>
  <c r="C364" i="13"/>
  <c r="Z363" i="13"/>
  <c r="Y363" i="13"/>
  <c r="X363" i="13"/>
  <c r="W363" i="13"/>
  <c r="V363" i="13"/>
  <c r="U363" i="13"/>
  <c r="T363" i="13"/>
  <c r="S363" i="13"/>
  <c r="R363" i="13"/>
  <c r="Q363" i="13"/>
  <c r="P363" i="13"/>
  <c r="O363" i="13"/>
  <c r="F363" i="13" s="1"/>
  <c r="N363" i="13"/>
  <c r="M363" i="13"/>
  <c r="L363" i="13"/>
  <c r="K363" i="13"/>
  <c r="J363" i="13"/>
  <c r="I363" i="13" a="1"/>
  <c r="I363" i="13" s="1"/>
  <c r="H363" i="13" a="1"/>
  <c r="H363" i="13" s="1"/>
  <c r="C363" i="13"/>
  <c r="Z362" i="13"/>
  <c r="Y362" i="13"/>
  <c r="X362" i="13"/>
  <c r="W362" i="13"/>
  <c r="V362" i="13"/>
  <c r="U362" i="13"/>
  <c r="T362" i="13"/>
  <c r="G362" i="13" s="1"/>
  <c r="S362" i="13"/>
  <c r="R362" i="13"/>
  <c r="Q362" i="13"/>
  <c r="P362" i="13"/>
  <c r="O362" i="13"/>
  <c r="F362" i="13" s="1"/>
  <c r="N362" i="13"/>
  <c r="M362" i="13"/>
  <c r="L362" i="13"/>
  <c r="K362" i="13"/>
  <c r="J362" i="13"/>
  <c r="I362" i="13" a="1"/>
  <c r="I362" i="13" s="1"/>
  <c r="H362" i="13" a="1"/>
  <c r="H362" i="13" s="1"/>
  <c r="C362" i="13"/>
  <c r="Z361" i="13"/>
  <c r="Y361" i="13"/>
  <c r="X361" i="13"/>
  <c r="W361" i="13"/>
  <c r="V361" i="13"/>
  <c r="U361" i="13"/>
  <c r="T361" i="13"/>
  <c r="S361" i="13"/>
  <c r="R361" i="13"/>
  <c r="Q361" i="13"/>
  <c r="P361" i="13"/>
  <c r="O361" i="13"/>
  <c r="F361" i="13" s="1"/>
  <c r="N361" i="13"/>
  <c r="M361" i="13"/>
  <c r="L361" i="13"/>
  <c r="K361" i="13"/>
  <c r="J361" i="13"/>
  <c r="I361" i="13" a="1"/>
  <c r="I361" i="13" s="1"/>
  <c r="H361" i="13" a="1"/>
  <c r="H361" i="13" s="1"/>
  <c r="C361" i="13"/>
  <c r="Z360" i="13"/>
  <c r="Y360" i="13"/>
  <c r="X360" i="13"/>
  <c r="W360" i="13"/>
  <c r="V360" i="13"/>
  <c r="U360" i="13"/>
  <c r="T360" i="13"/>
  <c r="S360" i="13"/>
  <c r="R360" i="13"/>
  <c r="Q360" i="13"/>
  <c r="P360" i="13"/>
  <c r="O360" i="13"/>
  <c r="F360" i="13" s="1"/>
  <c r="N360" i="13"/>
  <c r="M360" i="13"/>
  <c r="L360" i="13"/>
  <c r="K360" i="13"/>
  <c r="J360" i="13"/>
  <c r="I360" i="13" a="1"/>
  <c r="I360" i="13" s="1"/>
  <c r="H360" i="13" a="1"/>
  <c r="H360" i="13" s="1"/>
  <c r="E360" i="13" s="1"/>
  <c r="C360" i="13"/>
  <c r="Z359" i="13"/>
  <c r="Y359" i="13"/>
  <c r="X359" i="13"/>
  <c r="W359" i="13"/>
  <c r="V359" i="13"/>
  <c r="U359" i="13"/>
  <c r="T359" i="13"/>
  <c r="S359" i="13"/>
  <c r="R359" i="13"/>
  <c r="Q359" i="13"/>
  <c r="P359" i="13"/>
  <c r="O359" i="13"/>
  <c r="F359" i="13" s="1"/>
  <c r="N359" i="13"/>
  <c r="M359" i="13"/>
  <c r="L359" i="13"/>
  <c r="K359" i="13"/>
  <c r="J359" i="13"/>
  <c r="I359" i="13" a="1"/>
  <c r="I359" i="13" s="1"/>
  <c r="E359" i="13" s="1"/>
  <c r="H359" i="13" a="1"/>
  <c r="H359" i="13" s="1"/>
  <c r="G359" i="13"/>
  <c r="C359" i="13"/>
  <c r="Z358" i="13"/>
  <c r="Y358" i="13"/>
  <c r="X358" i="13"/>
  <c r="W358" i="13"/>
  <c r="V358" i="13"/>
  <c r="U358" i="13"/>
  <c r="T358" i="13"/>
  <c r="S358" i="13"/>
  <c r="R358" i="13"/>
  <c r="Q358" i="13"/>
  <c r="P358" i="13"/>
  <c r="O358" i="13"/>
  <c r="F358" i="13" s="1"/>
  <c r="N358" i="13"/>
  <c r="M358" i="13"/>
  <c r="L358" i="13"/>
  <c r="K358" i="13"/>
  <c r="J358" i="13"/>
  <c r="I358" i="13" a="1"/>
  <c r="I358" i="13" s="1"/>
  <c r="H358" i="13" a="1"/>
  <c r="H358" i="13" s="1"/>
  <c r="E358" i="13" s="1"/>
  <c r="G358" i="13"/>
  <c r="C358" i="13"/>
  <c r="Z357" i="13"/>
  <c r="Y357" i="13"/>
  <c r="X357" i="13"/>
  <c r="W357" i="13"/>
  <c r="V357" i="13"/>
  <c r="U357" i="13"/>
  <c r="T357" i="13"/>
  <c r="G357" i="13" s="1"/>
  <c r="S357" i="13"/>
  <c r="R357" i="13"/>
  <c r="Q357" i="13"/>
  <c r="P357" i="13"/>
  <c r="O357" i="13"/>
  <c r="N357" i="13"/>
  <c r="M357" i="13"/>
  <c r="L357" i="13"/>
  <c r="K357" i="13"/>
  <c r="J357" i="13"/>
  <c r="I357" i="13"/>
  <c r="I357" i="13" a="1"/>
  <c r="H357" i="13" a="1"/>
  <c r="H357" i="13" s="1"/>
  <c r="E357" i="13" s="1"/>
  <c r="C357" i="13"/>
  <c r="Z356" i="13"/>
  <c r="Y356" i="13"/>
  <c r="X356" i="13"/>
  <c r="W356" i="13"/>
  <c r="V356" i="13"/>
  <c r="U356" i="13"/>
  <c r="T356" i="13"/>
  <c r="S356" i="13"/>
  <c r="R356" i="13"/>
  <c r="Q356" i="13"/>
  <c r="P356" i="13"/>
  <c r="O356" i="13"/>
  <c r="N356" i="13"/>
  <c r="M356" i="13"/>
  <c r="L356" i="13"/>
  <c r="K356" i="13"/>
  <c r="J356" i="13"/>
  <c r="I356" i="13" a="1"/>
  <c r="I356" i="13" s="1"/>
  <c r="H356" i="13" a="1"/>
  <c r="H356" i="13" s="1"/>
  <c r="E356" i="13" s="1"/>
  <c r="G356" i="13"/>
  <c r="C356" i="13"/>
  <c r="Z355" i="13"/>
  <c r="Y355" i="13"/>
  <c r="X355" i="13"/>
  <c r="W355" i="13"/>
  <c r="V355" i="13"/>
  <c r="U355" i="13"/>
  <c r="T355" i="13"/>
  <c r="S355" i="13"/>
  <c r="R355" i="13"/>
  <c r="Q355" i="13"/>
  <c r="P355" i="13"/>
  <c r="O355" i="13"/>
  <c r="N355" i="13"/>
  <c r="M355" i="13"/>
  <c r="L355" i="13"/>
  <c r="K355" i="13"/>
  <c r="J355" i="13"/>
  <c r="I355" i="13"/>
  <c r="I355" i="13" a="1"/>
  <c r="H355" i="13" a="1"/>
  <c r="H355" i="13" s="1"/>
  <c r="C355" i="13"/>
  <c r="Z354" i="13"/>
  <c r="Y354" i="13"/>
  <c r="X354" i="13"/>
  <c r="W354" i="13"/>
  <c r="V354" i="13"/>
  <c r="U354" i="13"/>
  <c r="T354" i="13"/>
  <c r="S354" i="13"/>
  <c r="R354" i="13"/>
  <c r="Q354" i="13"/>
  <c r="P354" i="13"/>
  <c r="O354" i="13"/>
  <c r="N354" i="13"/>
  <c r="M354" i="13"/>
  <c r="L354" i="13"/>
  <c r="K354" i="13"/>
  <c r="J354" i="13"/>
  <c r="I354" i="13"/>
  <c r="I354" i="13" a="1"/>
  <c r="H354" i="13" a="1"/>
  <c r="H354" i="13" s="1"/>
  <c r="C354" i="13"/>
  <c r="Z353" i="13"/>
  <c r="Y353" i="13"/>
  <c r="X353" i="13"/>
  <c r="W353" i="13"/>
  <c r="V353" i="13"/>
  <c r="U353" i="13"/>
  <c r="T353" i="13"/>
  <c r="G353" i="13" s="1"/>
  <c r="S353" i="13"/>
  <c r="R353" i="13"/>
  <c r="Q353" i="13"/>
  <c r="F353" i="13" s="1"/>
  <c r="P353" i="13"/>
  <c r="O353" i="13"/>
  <c r="N353" i="13"/>
  <c r="M353" i="13"/>
  <c r="L353" i="13"/>
  <c r="K353" i="13"/>
  <c r="J353" i="13"/>
  <c r="I353" i="13" a="1"/>
  <c r="I353" i="13" s="1"/>
  <c r="H353" i="13" a="1"/>
  <c r="H353" i="13" s="1"/>
  <c r="E353" i="13" s="1"/>
  <c r="C353" i="13"/>
  <c r="Z352" i="13"/>
  <c r="Y352" i="13"/>
  <c r="X352" i="13"/>
  <c r="W352" i="13"/>
  <c r="V352" i="13"/>
  <c r="U352" i="13"/>
  <c r="T352" i="13"/>
  <c r="S352" i="13"/>
  <c r="R352" i="13"/>
  <c r="Q352" i="13"/>
  <c r="P352" i="13"/>
  <c r="O352" i="13"/>
  <c r="F352" i="13" s="1"/>
  <c r="N352" i="13"/>
  <c r="M352" i="13"/>
  <c r="L352" i="13"/>
  <c r="K352" i="13"/>
  <c r="J352" i="13"/>
  <c r="I352" i="13"/>
  <c r="I352" i="13" a="1"/>
  <c r="H352" i="13" a="1"/>
  <c r="H352" i="13" s="1"/>
  <c r="C352" i="13"/>
  <c r="Z351" i="13"/>
  <c r="Y351" i="13"/>
  <c r="X351" i="13"/>
  <c r="W351" i="13"/>
  <c r="V351" i="13"/>
  <c r="U351" i="13"/>
  <c r="T351" i="13"/>
  <c r="S351" i="13"/>
  <c r="R351" i="13"/>
  <c r="Q351" i="13"/>
  <c r="P351" i="13"/>
  <c r="O351" i="13"/>
  <c r="F351" i="13" s="1"/>
  <c r="N351" i="13"/>
  <c r="M351" i="13"/>
  <c r="L351" i="13"/>
  <c r="K351" i="13"/>
  <c r="J351" i="13"/>
  <c r="I351" i="13" a="1"/>
  <c r="I351" i="13" s="1"/>
  <c r="H351" i="13" a="1"/>
  <c r="H351" i="13" s="1"/>
  <c r="C351" i="13"/>
  <c r="Z350" i="13"/>
  <c r="Y350" i="13"/>
  <c r="X350" i="13"/>
  <c r="W350" i="13"/>
  <c r="V350" i="13"/>
  <c r="U350" i="13"/>
  <c r="T350" i="13"/>
  <c r="G350" i="13" s="1"/>
  <c r="S350" i="13"/>
  <c r="R350" i="13"/>
  <c r="Q350" i="13"/>
  <c r="P350" i="13"/>
  <c r="O350" i="13"/>
  <c r="F350" i="13" s="1"/>
  <c r="N350" i="13"/>
  <c r="M350" i="13"/>
  <c r="L350" i="13"/>
  <c r="K350" i="13"/>
  <c r="J350" i="13"/>
  <c r="I350" i="13" a="1"/>
  <c r="I350" i="13" s="1"/>
  <c r="H350" i="13" a="1"/>
  <c r="H350" i="13" s="1"/>
  <c r="C350" i="13"/>
  <c r="Z349" i="13"/>
  <c r="Y349" i="13"/>
  <c r="X349" i="13"/>
  <c r="G349" i="13" s="1"/>
  <c r="W349" i="13"/>
  <c r="V349" i="13"/>
  <c r="U349" i="13"/>
  <c r="T349" i="13"/>
  <c r="S349" i="13"/>
  <c r="R349" i="13"/>
  <c r="Q349" i="13"/>
  <c r="P349" i="13"/>
  <c r="O349" i="13"/>
  <c r="F349" i="13" s="1"/>
  <c r="N349" i="13"/>
  <c r="M349" i="13"/>
  <c r="L349" i="13"/>
  <c r="K349" i="13"/>
  <c r="J349" i="13"/>
  <c r="I349" i="13"/>
  <c r="I349" i="13" a="1"/>
  <c r="H349" i="13" a="1"/>
  <c r="H349" i="13" s="1"/>
  <c r="E349" i="13" s="1"/>
  <c r="C349" i="13"/>
  <c r="Z348" i="13"/>
  <c r="Y348" i="13"/>
  <c r="X348" i="13"/>
  <c r="W348" i="13"/>
  <c r="V348" i="13"/>
  <c r="U348" i="13"/>
  <c r="T348" i="13"/>
  <c r="S348" i="13"/>
  <c r="R348" i="13"/>
  <c r="Q348" i="13"/>
  <c r="P348" i="13"/>
  <c r="O348" i="13"/>
  <c r="N348" i="13"/>
  <c r="M348" i="13"/>
  <c r="L348" i="13"/>
  <c r="K348" i="13"/>
  <c r="J348" i="13"/>
  <c r="I348" i="13"/>
  <c r="I348" i="13" a="1"/>
  <c r="H348" i="13" a="1"/>
  <c r="H348" i="13" s="1"/>
  <c r="E348" i="13" s="1"/>
  <c r="F348" i="13"/>
  <c r="C348" i="13"/>
  <c r="Z347" i="13"/>
  <c r="Y347" i="13"/>
  <c r="X347" i="13"/>
  <c r="W347" i="13"/>
  <c r="V347" i="13"/>
  <c r="U347" i="13"/>
  <c r="T347" i="13"/>
  <c r="G347" i="13" s="1"/>
  <c r="S347" i="13"/>
  <c r="R347" i="13"/>
  <c r="Q347" i="13"/>
  <c r="P347" i="13"/>
  <c r="F347" i="13" s="1"/>
  <c r="O347" i="13"/>
  <c r="N347" i="13"/>
  <c r="M347" i="13"/>
  <c r="L347" i="13"/>
  <c r="K347" i="13"/>
  <c r="J347" i="13"/>
  <c r="I347" i="13" a="1"/>
  <c r="I347" i="13" s="1"/>
  <c r="H347" i="13"/>
  <c r="E347" i="13" s="1"/>
  <c r="H347" i="13" a="1"/>
  <c r="C347" i="13"/>
  <c r="Z346" i="13"/>
  <c r="Y346" i="13"/>
  <c r="X346" i="13"/>
  <c r="W346" i="13"/>
  <c r="V346" i="13"/>
  <c r="U346" i="13"/>
  <c r="T346" i="13"/>
  <c r="S346" i="13"/>
  <c r="R346" i="13"/>
  <c r="Q346" i="13"/>
  <c r="P346" i="13"/>
  <c r="O346" i="13"/>
  <c r="F346" i="13" s="1"/>
  <c r="N346" i="13"/>
  <c r="M346" i="13"/>
  <c r="L346" i="13"/>
  <c r="K346" i="13"/>
  <c r="J346" i="13"/>
  <c r="I346" i="13" a="1"/>
  <c r="I346" i="13" s="1"/>
  <c r="H346" i="13" a="1"/>
  <c r="H346" i="13" s="1"/>
  <c r="E346" i="13" s="1"/>
  <c r="G346" i="13"/>
  <c r="C346" i="13"/>
  <c r="Z345" i="13"/>
  <c r="Y345" i="13"/>
  <c r="X345" i="13"/>
  <c r="W345" i="13"/>
  <c r="V345" i="13"/>
  <c r="U345" i="13"/>
  <c r="T345" i="13"/>
  <c r="S345" i="13"/>
  <c r="R345" i="13"/>
  <c r="Q345" i="13"/>
  <c r="P345" i="13"/>
  <c r="O345" i="13"/>
  <c r="F345" i="13" s="1"/>
  <c r="N345" i="13"/>
  <c r="M345" i="13"/>
  <c r="L345" i="13"/>
  <c r="K345" i="13"/>
  <c r="J345" i="13"/>
  <c r="I345" i="13"/>
  <c r="I345" i="13" a="1"/>
  <c r="H345" i="13"/>
  <c r="E345" i="13" s="1"/>
  <c r="H345" i="13" a="1"/>
  <c r="G345" i="13"/>
  <c r="C345" i="13"/>
  <c r="Z344" i="13"/>
  <c r="Y344" i="13"/>
  <c r="X344" i="13"/>
  <c r="W344" i="13"/>
  <c r="V344" i="13"/>
  <c r="U344" i="13"/>
  <c r="T344" i="13"/>
  <c r="G344" i="13" s="1"/>
  <c r="S344" i="13"/>
  <c r="R344" i="13"/>
  <c r="Q344" i="13"/>
  <c r="P344" i="13"/>
  <c r="O344" i="13"/>
  <c r="F344" i="13" s="1"/>
  <c r="N344" i="13"/>
  <c r="M344" i="13"/>
  <c r="L344" i="13"/>
  <c r="K344" i="13"/>
  <c r="J344" i="13"/>
  <c r="I344" i="13" a="1"/>
  <c r="I344" i="13" s="1"/>
  <c r="H344" i="13" a="1"/>
  <c r="H344" i="13" s="1"/>
  <c r="E344" i="13" s="1"/>
  <c r="C344" i="13"/>
  <c r="Z343" i="13"/>
  <c r="Y343" i="13"/>
  <c r="X343" i="13"/>
  <c r="W343" i="13"/>
  <c r="V343" i="13"/>
  <c r="U343" i="13"/>
  <c r="T343" i="13"/>
  <c r="G343" i="13" s="1"/>
  <c r="S343" i="13"/>
  <c r="R343" i="13"/>
  <c r="Q343" i="13"/>
  <c r="P343" i="13"/>
  <c r="O343" i="13"/>
  <c r="F343" i="13" s="1"/>
  <c r="N343" i="13"/>
  <c r="M343" i="13"/>
  <c r="L343" i="13"/>
  <c r="K343" i="13"/>
  <c r="J343" i="13"/>
  <c r="I343" i="13" a="1"/>
  <c r="I343" i="13" s="1"/>
  <c r="H343" i="13" a="1"/>
  <c r="H343" i="13" s="1"/>
  <c r="E343" i="13" s="1"/>
  <c r="C343" i="13"/>
  <c r="Z342" i="13"/>
  <c r="Y342" i="13"/>
  <c r="X342" i="13"/>
  <c r="W342" i="13"/>
  <c r="V342" i="13"/>
  <c r="U342" i="13"/>
  <c r="T342" i="13"/>
  <c r="S342" i="13"/>
  <c r="R342" i="13"/>
  <c r="Q342" i="13"/>
  <c r="P342" i="13"/>
  <c r="O342" i="13"/>
  <c r="N342" i="13"/>
  <c r="M342" i="13"/>
  <c r="L342" i="13"/>
  <c r="K342" i="13"/>
  <c r="J342" i="13"/>
  <c r="I342" i="13"/>
  <c r="I342" i="13" a="1"/>
  <c r="H342" i="13"/>
  <c r="H342" i="13" a="1"/>
  <c r="C342" i="13"/>
  <c r="Z341" i="13"/>
  <c r="Y341" i="13"/>
  <c r="X341" i="13"/>
  <c r="W341" i="13"/>
  <c r="V341" i="13"/>
  <c r="U341" i="13"/>
  <c r="T341" i="13"/>
  <c r="S341" i="13"/>
  <c r="R341" i="13"/>
  <c r="Q341" i="13"/>
  <c r="F341" i="13" s="1"/>
  <c r="P341" i="13"/>
  <c r="O341" i="13"/>
  <c r="N341" i="13"/>
  <c r="M341" i="13"/>
  <c r="L341" i="13"/>
  <c r="K341" i="13"/>
  <c r="J341" i="13"/>
  <c r="I341" i="13"/>
  <c r="I341" i="13" a="1"/>
  <c r="H341" i="13" a="1"/>
  <c r="H341" i="13" s="1"/>
  <c r="C341" i="13"/>
  <c r="Z340" i="13"/>
  <c r="Y340" i="13"/>
  <c r="X340" i="13"/>
  <c r="W340" i="13"/>
  <c r="V340" i="13"/>
  <c r="U340" i="13"/>
  <c r="T340" i="13"/>
  <c r="S340" i="13"/>
  <c r="R340" i="13"/>
  <c r="Q340" i="13"/>
  <c r="P340" i="13"/>
  <c r="O340" i="13"/>
  <c r="F340" i="13" s="1"/>
  <c r="N340" i="13"/>
  <c r="M340" i="13"/>
  <c r="L340" i="13"/>
  <c r="K340" i="13"/>
  <c r="J340" i="13"/>
  <c r="I340" i="13"/>
  <c r="I340" i="13" a="1"/>
  <c r="H340" i="13" a="1"/>
  <c r="H340" i="13" s="1"/>
  <c r="E340" i="13" s="1"/>
  <c r="C340" i="13"/>
  <c r="Z339" i="13"/>
  <c r="Y339" i="13"/>
  <c r="X339" i="13"/>
  <c r="W339" i="13"/>
  <c r="V339" i="13"/>
  <c r="U339" i="13"/>
  <c r="T339" i="13"/>
  <c r="S339" i="13"/>
  <c r="R339" i="13"/>
  <c r="Q339" i="13"/>
  <c r="P339" i="13"/>
  <c r="O339" i="13"/>
  <c r="F339" i="13" s="1"/>
  <c r="N339" i="13"/>
  <c r="M339" i="13"/>
  <c r="L339" i="13"/>
  <c r="K339" i="13"/>
  <c r="J339" i="13"/>
  <c r="I339" i="13" a="1"/>
  <c r="I339" i="13" s="1"/>
  <c r="H339" i="13" a="1"/>
  <c r="H339" i="13" s="1"/>
  <c r="C339" i="13"/>
  <c r="Z338" i="13"/>
  <c r="Y338" i="13"/>
  <c r="X338" i="13"/>
  <c r="W338" i="13"/>
  <c r="V338" i="13"/>
  <c r="U338" i="13"/>
  <c r="T338" i="13"/>
  <c r="S338" i="13"/>
  <c r="R338" i="13"/>
  <c r="Q338" i="13"/>
  <c r="P338" i="13"/>
  <c r="O338" i="13"/>
  <c r="F338" i="13" s="1"/>
  <c r="N338" i="13"/>
  <c r="M338" i="13"/>
  <c r="L338" i="13"/>
  <c r="K338" i="13"/>
  <c r="J338" i="13"/>
  <c r="I338" i="13" a="1"/>
  <c r="I338" i="13" s="1"/>
  <c r="H338" i="13" a="1"/>
  <c r="H338" i="13" s="1"/>
  <c r="C338" i="13"/>
  <c r="Z337" i="13"/>
  <c r="Y337" i="13"/>
  <c r="X337" i="13"/>
  <c r="W337" i="13"/>
  <c r="V337" i="13"/>
  <c r="U337" i="13"/>
  <c r="T337" i="13"/>
  <c r="S337" i="13"/>
  <c r="R337" i="13"/>
  <c r="Q337" i="13"/>
  <c r="P337" i="13"/>
  <c r="O337" i="13"/>
  <c r="F337" i="13" s="1"/>
  <c r="N337" i="13"/>
  <c r="M337" i="13"/>
  <c r="L337" i="13"/>
  <c r="K337" i="13"/>
  <c r="J337" i="13"/>
  <c r="I337" i="13" a="1"/>
  <c r="I337" i="13" s="1"/>
  <c r="H337" i="13" a="1"/>
  <c r="H337" i="13" s="1"/>
  <c r="E337" i="13" s="1"/>
  <c r="C337" i="13"/>
  <c r="Z336" i="13"/>
  <c r="Y336" i="13"/>
  <c r="X336" i="13"/>
  <c r="W336" i="13"/>
  <c r="V336" i="13"/>
  <c r="U336" i="13"/>
  <c r="T336" i="13"/>
  <c r="S336" i="13"/>
  <c r="R336" i="13"/>
  <c r="Q336" i="13"/>
  <c r="P336" i="13"/>
  <c r="O336" i="13"/>
  <c r="N336" i="13"/>
  <c r="M336" i="13"/>
  <c r="L336" i="13"/>
  <c r="K336" i="13"/>
  <c r="J336" i="13"/>
  <c r="I336" i="13" a="1"/>
  <c r="I336" i="13" s="1"/>
  <c r="H336" i="13" a="1"/>
  <c r="H336" i="13" s="1"/>
  <c r="E336" i="13" s="1"/>
  <c r="F336" i="13"/>
  <c r="C336" i="13"/>
  <c r="Z335" i="13"/>
  <c r="Y335" i="13"/>
  <c r="X335" i="13"/>
  <c r="W335" i="13"/>
  <c r="V335" i="13"/>
  <c r="U335" i="13"/>
  <c r="T335" i="13"/>
  <c r="S335" i="13"/>
  <c r="R335" i="13"/>
  <c r="Q335" i="13"/>
  <c r="P335" i="13"/>
  <c r="O335" i="13"/>
  <c r="F335" i="13" s="1"/>
  <c r="N335" i="13"/>
  <c r="M335" i="13"/>
  <c r="L335" i="13"/>
  <c r="K335" i="13"/>
  <c r="J335" i="13"/>
  <c r="I335" i="13" a="1"/>
  <c r="I335" i="13" s="1"/>
  <c r="H335" i="13"/>
  <c r="E335" i="13" s="1"/>
  <c r="H335" i="13" a="1"/>
  <c r="G335" i="13"/>
  <c r="C335" i="13"/>
  <c r="Z334" i="13"/>
  <c r="Y334" i="13"/>
  <c r="X334" i="13"/>
  <c r="W334" i="13"/>
  <c r="V334" i="13"/>
  <c r="U334" i="13"/>
  <c r="T334" i="13"/>
  <c r="G334" i="13" s="1"/>
  <c r="S334" i="13"/>
  <c r="R334" i="13"/>
  <c r="Q334" i="13"/>
  <c r="P334" i="13"/>
  <c r="O334" i="13"/>
  <c r="F334" i="13" s="1"/>
  <c r="N334" i="13"/>
  <c r="M334" i="13"/>
  <c r="L334" i="13"/>
  <c r="K334" i="13"/>
  <c r="J334" i="13"/>
  <c r="I334" i="13" a="1"/>
  <c r="I334" i="13" s="1"/>
  <c r="H334" i="13" a="1"/>
  <c r="H334" i="13" s="1"/>
  <c r="E334" i="13" s="1"/>
  <c r="C334" i="13"/>
  <c r="Z333" i="13"/>
  <c r="Y333" i="13"/>
  <c r="X333" i="13"/>
  <c r="W333" i="13"/>
  <c r="V333" i="13"/>
  <c r="U333" i="13"/>
  <c r="T333" i="13"/>
  <c r="G333" i="13" s="1"/>
  <c r="S333" i="13"/>
  <c r="R333" i="13"/>
  <c r="Q333" i="13"/>
  <c r="P333" i="13"/>
  <c r="O333" i="13"/>
  <c r="N333" i="13"/>
  <c r="M333" i="13"/>
  <c r="L333" i="13"/>
  <c r="K333" i="13"/>
  <c r="J333" i="13"/>
  <c r="I333" i="13" a="1"/>
  <c r="I333" i="13" s="1"/>
  <c r="H333" i="13" a="1"/>
  <c r="H333" i="13" s="1"/>
  <c r="E333" i="13" s="1"/>
  <c r="C333" i="13"/>
  <c r="Z332" i="13"/>
  <c r="Y332" i="13"/>
  <c r="X332" i="13"/>
  <c r="W332" i="13"/>
  <c r="V332" i="13"/>
  <c r="U332" i="13"/>
  <c r="T332" i="13"/>
  <c r="G332" i="13" s="1"/>
  <c r="S332" i="13"/>
  <c r="R332" i="13"/>
  <c r="Q332" i="13"/>
  <c r="P332" i="13"/>
  <c r="O332" i="13"/>
  <c r="N332" i="13"/>
  <c r="M332" i="13"/>
  <c r="L332" i="13"/>
  <c r="K332" i="13"/>
  <c r="J332" i="13"/>
  <c r="I332" i="13" a="1"/>
  <c r="I332" i="13" s="1"/>
  <c r="H332" i="13" a="1"/>
  <c r="H332" i="13" s="1"/>
  <c r="E332" i="13" s="1"/>
  <c r="C332" i="13"/>
  <c r="Z331" i="13"/>
  <c r="Y331" i="13"/>
  <c r="X331" i="13"/>
  <c r="W331" i="13"/>
  <c r="V331" i="13"/>
  <c r="U331" i="13"/>
  <c r="T331" i="13"/>
  <c r="S331" i="13"/>
  <c r="R331" i="13"/>
  <c r="Q331" i="13"/>
  <c r="P331" i="13"/>
  <c r="O331" i="13"/>
  <c r="F331" i="13" s="1"/>
  <c r="N331" i="13"/>
  <c r="M331" i="13"/>
  <c r="L331" i="13"/>
  <c r="K331" i="13"/>
  <c r="J331" i="13"/>
  <c r="I331" i="13"/>
  <c r="I331" i="13" a="1"/>
  <c r="H331" i="13" a="1"/>
  <c r="H331" i="13" s="1"/>
  <c r="E331" i="13" s="1"/>
  <c r="C331" i="13"/>
  <c r="Z330" i="13"/>
  <c r="Y330" i="13"/>
  <c r="X330" i="13"/>
  <c r="W330" i="13"/>
  <c r="V330" i="13"/>
  <c r="U330" i="13"/>
  <c r="T330" i="13"/>
  <c r="S330" i="13"/>
  <c r="F330" i="13" s="1"/>
  <c r="R330" i="13"/>
  <c r="Q330" i="13"/>
  <c r="P330" i="13"/>
  <c r="O330" i="13"/>
  <c r="N330" i="13"/>
  <c r="M330" i="13"/>
  <c r="L330" i="13"/>
  <c r="K330" i="13"/>
  <c r="J330" i="13"/>
  <c r="I330" i="13" a="1"/>
  <c r="I330" i="13" s="1"/>
  <c r="H330" i="13"/>
  <c r="E330" i="13" s="1"/>
  <c r="H330" i="13" a="1"/>
  <c r="C330" i="13"/>
  <c r="Z329" i="13"/>
  <c r="Y329" i="13"/>
  <c r="X329" i="13"/>
  <c r="W329" i="13"/>
  <c r="V329" i="13"/>
  <c r="U329" i="13"/>
  <c r="T329" i="13"/>
  <c r="S329" i="13"/>
  <c r="R329" i="13"/>
  <c r="Q329" i="13"/>
  <c r="F329" i="13" s="1"/>
  <c r="P329" i="13"/>
  <c r="O329" i="13"/>
  <c r="N329" i="13"/>
  <c r="M329" i="13"/>
  <c r="L329" i="13"/>
  <c r="K329" i="13"/>
  <c r="J329" i="13"/>
  <c r="I329" i="13" a="1"/>
  <c r="I329" i="13" s="1"/>
  <c r="H329" i="13" a="1"/>
  <c r="H329" i="13" s="1"/>
  <c r="C329" i="13"/>
  <c r="Z328" i="13"/>
  <c r="Y328" i="13"/>
  <c r="X328" i="13"/>
  <c r="W328" i="13"/>
  <c r="V328" i="13"/>
  <c r="U328" i="13"/>
  <c r="T328" i="13"/>
  <c r="S328" i="13"/>
  <c r="R328" i="13"/>
  <c r="Q328" i="13"/>
  <c r="P328" i="13"/>
  <c r="O328" i="13"/>
  <c r="F328" i="13" s="1"/>
  <c r="N328" i="13"/>
  <c r="M328" i="13"/>
  <c r="L328" i="13"/>
  <c r="K328" i="13"/>
  <c r="J328" i="13"/>
  <c r="I328" i="13"/>
  <c r="I328" i="13" a="1"/>
  <c r="H328" i="13" a="1"/>
  <c r="H328" i="13" s="1"/>
  <c r="C328" i="13"/>
  <c r="Z327" i="13"/>
  <c r="Y327" i="13"/>
  <c r="X327" i="13"/>
  <c r="W327" i="13"/>
  <c r="V327" i="13"/>
  <c r="U327" i="13"/>
  <c r="T327" i="13"/>
  <c r="S327" i="13"/>
  <c r="R327" i="13"/>
  <c r="Q327" i="13"/>
  <c r="P327" i="13"/>
  <c r="O327" i="13"/>
  <c r="F327" i="13" s="1"/>
  <c r="N327" i="13"/>
  <c r="M327" i="13"/>
  <c r="L327" i="13"/>
  <c r="K327" i="13"/>
  <c r="J327" i="13"/>
  <c r="I327" i="13" a="1"/>
  <c r="I327" i="13" s="1"/>
  <c r="H327" i="13" a="1"/>
  <c r="H327" i="13" s="1"/>
  <c r="E327" i="13" s="1"/>
  <c r="C327" i="13"/>
  <c r="Z326" i="13"/>
  <c r="Y326" i="13"/>
  <c r="X326" i="13"/>
  <c r="W326" i="13"/>
  <c r="V326" i="13"/>
  <c r="U326" i="13"/>
  <c r="T326" i="13"/>
  <c r="S326" i="13"/>
  <c r="R326" i="13"/>
  <c r="Q326" i="13"/>
  <c r="P326" i="13"/>
  <c r="O326" i="13"/>
  <c r="N326" i="13"/>
  <c r="M326" i="13"/>
  <c r="L326" i="13"/>
  <c r="K326" i="13"/>
  <c r="J326" i="13"/>
  <c r="I326" i="13" a="1"/>
  <c r="I326" i="13" s="1"/>
  <c r="H326" i="13" a="1"/>
  <c r="H326" i="13" s="1"/>
  <c r="C326" i="13"/>
  <c r="Z325" i="13"/>
  <c r="Y325" i="13"/>
  <c r="X325" i="13"/>
  <c r="G325" i="13" s="1"/>
  <c r="W325" i="13"/>
  <c r="V325" i="13"/>
  <c r="U325" i="13"/>
  <c r="T325" i="13"/>
  <c r="S325" i="13"/>
  <c r="R325" i="13"/>
  <c r="Q325" i="13"/>
  <c r="P325" i="13"/>
  <c r="O325" i="13"/>
  <c r="F325" i="13" s="1"/>
  <c r="N325" i="13"/>
  <c r="M325" i="13"/>
  <c r="L325" i="13"/>
  <c r="K325" i="13"/>
  <c r="J325" i="13"/>
  <c r="I325" i="13"/>
  <c r="I325" i="13" a="1"/>
  <c r="H325" i="13" a="1"/>
  <c r="H325" i="13" s="1"/>
  <c r="C325" i="13"/>
  <c r="Z324" i="13"/>
  <c r="Y324" i="13"/>
  <c r="X324" i="13"/>
  <c r="W324" i="13"/>
  <c r="V324" i="13"/>
  <c r="U324" i="13"/>
  <c r="T324" i="13"/>
  <c r="S324" i="13"/>
  <c r="R324" i="13"/>
  <c r="Q324" i="13"/>
  <c r="P324" i="13"/>
  <c r="O324" i="13"/>
  <c r="F324" i="13" s="1"/>
  <c r="N324" i="13"/>
  <c r="M324" i="13"/>
  <c r="L324" i="13"/>
  <c r="K324" i="13"/>
  <c r="J324" i="13"/>
  <c r="I324" i="13"/>
  <c r="I324" i="13" a="1"/>
  <c r="H324" i="13" a="1"/>
  <c r="H324" i="13" s="1"/>
  <c r="E324" i="13" s="1"/>
  <c r="C324" i="13"/>
  <c r="Z323" i="13"/>
  <c r="Y323" i="13"/>
  <c r="X323" i="13"/>
  <c r="W323" i="13"/>
  <c r="V323" i="13"/>
  <c r="U323" i="13"/>
  <c r="T323" i="13"/>
  <c r="S323" i="13"/>
  <c r="R323" i="13"/>
  <c r="Q323" i="13"/>
  <c r="P323" i="13"/>
  <c r="O323" i="13"/>
  <c r="F323" i="13" s="1"/>
  <c r="N323" i="13"/>
  <c r="M323" i="13"/>
  <c r="L323" i="13"/>
  <c r="K323" i="13"/>
  <c r="J323" i="13"/>
  <c r="I323" i="13" a="1"/>
  <c r="I323" i="13" s="1"/>
  <c r="H323" i="13"/>
  <c r="E323" i="13" s="1"/>
  <c r="H323" i="13" a="1"/>
  <c r="G323" i="13"/>
  <c r="C323" i="13"/>
  <c r="Z322" i="13"/>
  <c r="Y322" i="13"/>
  <c r="X322" i="13"/>
  <c r="W322" i="13"/>
  <c r="V322" i="13"/>
  <c r="U322" i="13"/>
  <c r="T322" i="13"/>
  <c r="S322" i="13"/>
  <c r="R322" i="13"/>
  <c r="Q322" i="13"/>
  <c r="F322" i="13" s="1"/>
  <c r="P322" i="13"/>
  <c r="O322" i="13"/>
  <c r="N322" i="13"/>
  <c r="M322" i="13"/>
  <c r="L322" i="13"/>
  <c r="K322" i="13"/>
  <c r="J322" i="13"/>
  <c r="I322" i="13" a="1"/>
  <c r="I322" i="13" s="1"/>
  <c r="E322" i="13" s="1"/>
  <c r="H322" i="13" a="1"/>
  <c r="H322" i="13" s="1"/>
  <c r="G322" i="13"/>
  <c r="C322" i="13"/>
  <c r="Z321" i="13"/>
  <c r="Y321" i="13"/>
  <c r="X321" i="13"/>
  <c r="W321" i="13"/>
  <c r="V321" i="13"/>
  <c r="U321" i="13"/>
  <c r="T321" i="13"/>
  <c r="S321" i="13"/>
  <c r="R321" i="13"/>
  <c r="Q321" i="13"/>
  <c r="P321" i="13"/>
  <c r="O321" i="13"/>
  <c r="N321" i="13"/>
  <c r="M321" i="13"/>
  <c r="L321" i="13"/>
  <c r="K321" i="13"/>
  <c r="J321" i="13"/>
  <c r="I321" i="13" a="1"/>
  <c r="I321" i="13" s="1"/>
  <c r="H321" i="13" a="1"/>
  <c r="H321" i="13" s="1"/>
  <c r="E321" i="13" s="1"/>
  <c r="F321" i="13"/>
  <c r="C321" i="13"/>
  <c r="Z320" i="13"/>
  <c r="Y320" i="13"/>
  <c r="X320" i="13"/>
  <c r="W320" i="13"/>
  <c r="V320" i="13"/>
  <c r="U320" i="13"/>
  <c r="T320" i="13"/>
  <c r="G320" i="13" s="1"/>
  <c r="S320" i="13"/>
  <c r="R320" i="13"/>
  <c r="Q320" i="13"/>
  <c r="P320" i="13"/>
  <c r="O320" i="13"/>
  <c r="N320" i="13"/>
  <c r="M320" i="13"/>
  <c r="L320" i="13"/>
  <c r="K320" i="13"/>
  <c r="J320" i="13"/>
  <c r="I320" i="13" a="1"/>
  <c r="I320" i="13" s="1"/>
  <c r="H320" i="13" a="1"/>
  <c r="H320" i="13" s="1"/>
  <c r="C320" i="13"/>
  <c r="Z319" i="13"/>
  <c r="Y319" i="13"/>
  <c r="X319" i="13"/>
  <c r="W319" i="13"/>
  <c r="V319" i="13"/>
  <c r="U319" i="13"/>
  <c r="T319" i="13"/>
  <c r="S319" i="13"/>
  <c r="R319" i="13"/>
  <c r="Q319" i="13"/>
  <c r="P319" i="13"/>
  <c r="O319" i="13"/>
  <c r="N319" i="13"/>
  <c r="M319" i="13"/>
  <c r="L319" i="13"/>
  <c r="K319" i="13"/>
  <c r="J319" i="13"/>
  <c r="I319" i="13"/>
  <c r="I319" i="13" a="1"/>
  <c r="H319" i="13"/>
  <c r="E319" i="13" s="1"/>
  <c r="H319" i="13" a="1"/>
  <c r="C319" i="13"/>
  <c r="Z318" i="13"/>
  <c r="Y318" i="13"/>
  <c r="X318" i="13"/>
  <c r="W318" i="13"/>
  <c r="V318" i="13"/>
  <c r="U318" i="13"/>
  <c r="T318" i="13"/>
  <c r="S318" i="13"/>
  <c r="F318" i="13" s="1"/>
  <c r="R318" i="13"/>
  <c r="Q318" i="13"/>
  <c r="P318" i="13"/>
  <c r="O318" i="13"/>
  <c r="N318" i="13"/>
  <c r="M318" i="13"/>
  <c r="L318" i="13"/>
  <c r="K318" i="13"/>
  <c r="J318" i="13"/>
  <c r="I318" i="13" a="1"/>
  <c r="I318" i="13" s="1"/>
  <c r="H318" i="13" a="1"/>
  <c r="H318" i="13" s="1"/>
  <c r="C318" i="13"/>
  <c r="Z317" i="13"/>
  <c r="Y317" i="13"/>
  <c r="X317" i="13"/>
  <c r="W317" i="13"/>
  <c r="V317" i="13"/>
  <c r="U317" i="13"/>
  <c r="T317" i="13"/>
  <c r="G317" i="13" s="1"/>
  <c r="S317" i="13"/>
  <c r="R317" i="13"/>
  <c r="Q317" i="13"/>
  <c r="F317" i="13" s="1"/>
  <c r="P317" i="13"/>
  <c r="O317" i="13"/>
  <c r="N317" i="13"/>
  <c r="M317" i="13"/>
  <c r="L317" i="13"/>
  <c r="K317" i="13"/>
  <c r="J317" i="13"/>
  <c r="I317" i="13" a="1"/>
  <c r="I317" i="13" s="1"/>
  <c r="H317" i="13" a="1"/>
  <c r="H317" i="13" s="1"/>
  <c r="E317" i="13" s="1"/>
  <c r="C317" i="13"/>
  <c r="Z316" i="13"/>
  <c r="Y316" i="13"/>
  <c r="X316" i="13"/>
  <c r="W316" i="13"/>
  <c r="V316" i="13"/>
  <c r="U316" i="13"/>
  <c r="T316" i="13"/>
  <c r="S316" i="13"/>
  <c r="R316" i="13"/>
  <c r="Q316" i="13"/>
  <c r="P316" i="13"/>
  <c r="O316" i="13"/>
  <c r="N316" i="13"/>
  <c r="M316" i="13"/>
  <c r="L316" i="13"/>
  <c r="K316" i="13"/>
  <c r="J316" i="13"/>
  <c r="I316" i="13" a="1"/>
  <c r="I316" i="13" s="1"/>
  <c r="H316" i="13" a="1"/>
  <c r="H316" i="13" s="1"/>
  <c r="C316" i="13"/>
  <c r="Z315" i="13"/>
  <c r="Y315" i="13"/>
  <c r="X315" i="13"/>
  <c r="W315" i="13"/>
  <c r="V315" i="13"/>
  <c r="U315" i="13"/>
  <c r="T315" i="13"/>
  <c r="S315" i="13"/>
  <c r="R315" i="13"/>
  <c r="Q315" i="13"/>
  <c r="P315" i="13"/>
  <c r="O315" i="13"/>
  <c r="F315" i="13" s="1"/>
  <c r="N315" i="13"/>
  <c r="M315" i="13"/>
  <c r="L315" i="13"/>
  <c r="K315" i="13"/>
  <c r="J315" i="13"/>
  <c r="I315" i="13" a="1"/>
  <c r="I315" i="13" s="1"/>
  <c r="H315" i="13"/>
  <c r="E315" i="13" s="1"/>
  <c r="H315" i="13" a="1"/>
  <c r="C315" i="13"/>
  <c r="Z314" i="13"/>
  <c r="Y314" i="13"/>
  <c r="X314" i="13"/>
  <c r="W314" i="13"/>
  <c r="V314" i="13"/>
  <c r="U314" i="13"/>
  <c r="T314" i="13"/>
  <c r="S314" i="13"/>
  <c r="R314" i="13"/>
  <c r="Q314" i="13"/>
  <c r="P314" i="13"/>
  <c r="O314" i="13"/>
  <c r="N314" i="13"/>
  <c r="M314" i="13"/>
  <c r="L314" i="13"/>
  <c r="K314" i="13"/>
  <c r="J314" i="13"/>
  <c r="I314" i="13" a="1"/>
  <c r="I314" i="13" s="1"/>
  <c r="H314" i="13" a="1"/>
  <c r="H314" i="13" s="1"/>
  <c r="F314" i="13"/>
  <c r="C314" i="13"/>
  <c r="Z313" i="13"/>
  <c r="Y313" i="13"/>
  <c r="X313" i="13"/>
  <c r="W313" i="13"/>
  <c r="V313" i="13"/>
  <c r="U313" i="13"/>
  <c r="T313" i="13"/>
  <c r="S313" i="13"/>
  <c r="R313" i="13"/>
  <c r="Q313" i="13"/>
  <c r="P313" i="13"/>
  <c r="O313" i="13"/>
  <c r="F313" i="13" s="1"/>
  <c r="N313" i="13"/>
  <c r="M313" i="13"/>
  <c r="L313" i="13"/>
  <c r="K313" i="13"/>
  <c r="J313" i="13"/>
  <c r="I313" i="13" a="1"/>
  <c r="I313" i="13" s="1"/>
  <c r="H313" i="13" a="1"/>
  <c r="H313" i="13" s="1"/>
  <c r="E313" i="13" s="1"/>
  <c r="C313" i="13"/>
  <c r="Z312" i="13"/>
  <c r="Y312" i="13"/>
  <c r="X312" i="13"/>
  <c r="W312" i="13"/>
  <c r="V312" i="13"/>
  <c r="U312" i="13"/>
  <c r="T312" i="13"/>
  <c r="S312" i="13"/>
  <c r="R312" i="13"/>
  <c r="Q312" i="13"/>
  <c r="P312" i="13"/>
  <c r="O312" i="13"/>
  <c r="F312" i="13" s="1"/>
  <c r="N312" i="13"/>
  <c r="M312" i="13"/>
  <c r="L312" i="13"/>
  <c r="K312" i="13"/>
  <c r="J312" i="13"/>
  <c r="I312" i="13"/>
  <c r="I312" i="13" a="1"/>
  <c r="H312" i="13" a="1"/>
  <c r="H312" i="13" s="1"/>
  <c r="E312" i="13" s="1"/>
  <c r="C312" i="13"/>
  <c r="Z311" i="13"/>
  <c r="Y311" i="13"/>
  <c r="X311" i="13"/>
  <c r="W311" i="13"/>
  <c r="V311" i="13"/>
  <c r="G311" i="13" s="1"/>
  <c r="U311" i="13"/>
  <c r="T311" i="13"/>
  <c r="S311" i="13"/>
  <c r="R311" i="13"/>
  <c r="Q311" i="13"/>
  <c r="P311" i="13"/>
  <c r="O311" i="13"/>
  <c r="F311" i="13" s="1"/>
  <c r="N311" i="13"/>
  <c r="M311" i="13"/>
  <c r="L311" i="13"/>
  <c r="K311" i="13"/>
  <c r="J311" i="13"/>
  <c r="I311" i="13" a="1"/>
  <c r="I311" i="13" s="1"/>
  <c r="H311" i="13"/>
  <c r="H311" i="13" a="1"/>
  <c r="C311" i="13"/>
  <c r="Z310" i="13"/>
  <c r="Y310" i="13"/>
  <c r="X310" i="13"/>
  <c r="W310" i="13"/>
  <c r="V310" i="13"/>
  <c r="U310" i="13"/>
  <c r="T310" i="13"/>
  <c r="G310" i="13" s="1"/>
  <c r="S310" i="13"/>
  <c r="R310" i="13"/>
  <c r="Q310" i="13"/>
  <c r="P310" i="13"/>
  <c r="O310" i="13"/>
  <c r="F310" i="13" s="1"/>
  <c r="N310" i="13"/>
  <c r="M310" i="13"/>
  <c r="L310" i="13"/>
  <c r="K310" i="13"/>
  <c r="J310" i="13"/>
  <c r="I310" i="13" a="1"/>
  <c r="I310" i="13" s="1"/>
  <c r="H310" i="13" a="1"/>
  <c r="H310" i="13" s="1"/>
  <c r="E310" i="13" s="1"/>
  <c r="C310" i="13"/>
  <c r="Z309" i="13"/>
  <c r="Y309" i="13"/>
  <c r="X309" i="13"/>
  <c r="W309" i="13"/>
  <c r="V309" i="13"/>
  <c r="U309" i="13"/>
  <c r="T309" i="13"/>
  <c r="G309" i="13" s="1"/>
  <c r="S309" i="13"/>
  <c r="R309" i="13"/>
  <c r="Q309" i="13"/>
  <c r="P309" i="13"/>
  <c r="O309" i="13"/>
  <c r="N309" i="13"/>
  <c r="M309" i="13"/>
  <c r="L309" i="13"/>
  <c r="K309" i="13"/>
  <c r="J309" i="13"/>
  <c r="I309" i="13" a="1"/>
  <c r="I309" i="13" s="1"/>
  <c r="H309" i="13"/>
  <c r="H309" i="13" a="1"/>
  <c r="C309" i="13"/>
  <c r="Z308" i="13"/>
  <c r="Y308" i="13"/>
  <c r="X308" i="13"/>
  <c r="W308" i="13"/>
  <c r="V308" i="13"/>
  <c r="U308" i="13"/>
  <c r="T308" i="13"/>
  <c r="G308" i="13" s="1"/>
  <c r="S308" i="13"/>
  <c r="R308" i="13"/>
  <c r="Q308" i="13"/>
  <c r="P308" i="13"/>
  <c r="O308" i="13"/>
  <c r="N308" i="13"/>
  <c r="M308" i="13"/>
  <c r="L308" i="13"/>
  <c r="K308" i="13"/>
  <c r="J308" i="13"/>
  <c r="I308" i="13" a="1"/>
  <c r="I308" i="13" s="1"/>
  <c r="H308" i="13" a="1"/>
  <c r="H308" i="13" s="1"/>
  <c r="C308" i="13"/>
  <c r="Z307" i="13"/>
  <c r="Y307" i="13"/>
  <c r="X307" i="13"/>
  <c r="W307" i="13"/>
  <c r="V307" i="13"/>
  <c r="U307" i="13"/>
  <c r="T307" i="13"/>
  <c r="G307" i="13" s="1"/>
  <c r="S307" i="13"/>
  <c r="R307" i="13"/>
  <c r="Q307" i="13"/>
  <c r="P307" i="13"/>
  <c r="O307" i="13"/>
  <c r="N307" i="13"/>
  <c r="M307" i="13"/>
  <c r="L307" i="13"/>
  <c r="K307" i="13"/>
  <c r="J307" i="13"/>
  <c r="I307" i="13" a="1"/>
  <c r="I307" i="13" s="1"/>
  <c r="H307" i="13"/>
  <c r="H307" i="13" a="1"/>
  <c r="C307" i="13"/>
  <c r="Z306" i="13"/>
  <c r="Y306" i="13"/>
  <c r="X306" i="13"/>
  <c r="W306" i="13"/>
  <c r="V306" i="13"/>
  <c r="U306" i="13"/>
  <c r="T306" i="13"/>
  <c r="G306" i="13" s="1"/>
  <c r="S306" i="13"/>
  <c r="R306" i="13"/>
  <c r="Q306" i="13"/>
  <c r="P306" i="13"/>
  <c r="O306" i="13"/>
  <c r="N306" i="13"/>
  <c r="M306" i="13"/>
  <c r="L306" i="13"/>
  <c r="K306" i="13"/>
  <c r="J306" i="13"/>
  <c r="I306" i="13" a="1"/>
  <c r="I306" i="13" s="1"/>
  <c r="H306" i="13" a="1"/>
  <c r="H306" i="13" s="1"/>
  <c r="C306" i="13"/>
  <c r="Z305" i="13"/>
  <c r="Y305" i="13"/>
  <c r="X305" i="13"/>
  <c r="W305" i="13"/>
  <c r="V305" i="13"/>
  <c r="U305" i="13"/>
  <c r="T305" i="13"/>
  <c r="G305" i="13" s="1"/>
  <c r="S305" i="13"/>
  <c r="R305" i="13"/>
  <c r="Q305" i="13"/>
  <c r="P305" i="13"/>
  <c r="O305" i="13"/>
  <c r="N305" i="13"/>
  <c r="M305" i="13"/>
  <c r="L305" i="13"/>
  <c r="K305" i="13"/>
  <c r="J305" i="13"/>
  <c r="I305" i="13" a="1"/>
  <c r="I305" i="13" s="1"/>
  <c r="H305" i="13" a="1"/>
  <c r="H305" i="13" s="1"/>
  <c r="E305" i="13" s="1"/>
  <c r="F305" i="13"/>
  <c r="C305" i="13"/>
  <c r="Z304" i="13"/>
  <c r="Y304" i="13"/>
  <c r="X304" i="13"/>
  <c r="W304" i="13"/>
  <c r="V304" i="13"/>
  <c r="U304" i="13"/>
  <c r="T304" i="13"/>
  <c r="S304" i="13"/>
  <c r="R304" i="13"/>
  <c r="Q304" i="13"/>
  <c r="P304" i="13"/>
  <c r="O304" i="13"/>
  <c r="N304" i="13"/>
  <c r="M304" i="13"/>
  <c r="L304" i="13"/>
  <c r="K304" i="13"/>
  <c r="J304" i="13"/>
  <c r="I304" i="13"/>
  <c r="I304" i="13" a="1"/>
  <c r="H304" i="13" a="1"/>
  <c r="H304" i="13" s="1"/>
  <c r="E304" i="13" s="1"/>
  <c r="G304" i="13"/>
  <c r="C304" i="13"/>
  <c r="Z303" i="13"/>
  <c r="Y303" i="13"/>
  <c r="X303" i="13"/>
  <c r="W303" i="13"/>
  <c r="V303" i="13"/>
  <c r="U303" i="13"/>
  <c r="T303" i="13"/>
  <c r="S303" i="13"/>
  <c r="R303" i="13"/>
  <c r="Q303" i="13"/>
  <c r="P303" i="13"/>
  <c r="O303" i="13"/>
  <c r="F303" i="13" s="1"/>
  <c r="N303" i="13"/>
  <c r="M303" i="13"/>
  <c r="L303" i="13"/>
  <c r="K303" i="13"/>
  <c r="J303" i="13"/>
  <c r="I303" i="13" a="1"/>
  <c r="I303" i="13" s="1"/>
  <c r="H303" i="13" a="1"/>
  <c r="H303" i="13" s="1"/>
  <c r="E303" i="13" s="1"/>
  <c r="C303" i="13"/>
  <c r="Z302" i="13"/>
  <c r="Y302" i="13"/>
  <c r="X302" i="13"/>
  <c r="W302" i="13"/>
  <c r="V302" i="13"/>
  <c r="U302" i="13"/>
  <c r="T302" i="13"/>
  <c r="S302" i="13"/>
  <c r="R302" i="13"/>
  <c r="Q302" i="13"/>
  <c r="P302" i="13"/>
  <c r="O302" i="13"/>
  <c r="F302" i="13" s="1"/>
  <c r="N302" i="13"/>
  <c r="M302" i="13"/>
  <c r="L302" i="13"/>
  <c r="K302" i="13"/>
  <c r="J302" i="13"/>
  <c r="I302" i="13" a="1"/>
  <c r="I302" i="13" s="1"/>
  <c r="H302" i="13" a="1"/>
  <c r="H302" i="13" s="1"/>
  <c r="C302" i="13"/>
  <c r="Z301" i="13"/>
  <c r="Y301" i="13"/>
  <c r="X301" i="13"/>
  <c r="W301" i="13"/>
  <c r="V301" i="13"/>
  <c r="U301" i="13"/>
  <c r="T301" i="13"/>
  <c r="S301" i="13"/>
  <c r="R301" i="13"/>
  <c r="Q301" i="13"/>
  <c r="P301" i="13"/>
  <c r="O301" i="13"/>
  <c r="F301" i="13" s="1"/>
  <c r="N301" i="13"/>
  <c r="M301" i="13"/>
  <c r="L301" i="13"/>
  <c r="K301" i="13"/>
  <c r="J301" i="13"/>
  <c r="I301" i="13" a="1"/>
  <c r="I301" i="13" s="1"/>
  <c r="H301" i="13" a="1"/>
  <c r="H301" i="13" s="1"/>
  <c r="E301" i="13" s="1"/>
  <c r="C301" i="13"/>
  <c r="Z300" i="13"/>
  <c r="Y300" i="13"/>
  <c r="X300" i="13"/>
  <c r="W300" i="13"/>
  <c r="V300" i="13"/>
  <c r="U300" i="13"/>
  <c r="T300" i="13"/>
  <c r="S300" i="13"/>
  <c r="R300" i="13"/>
  <c r="Q300" i="13"/>
  <c r="P300" i="13"/>
  <c r="O300" i="13"/>
  <c r="F300" i="13" s="1"/>
  <c r="N300" i="13"/>
  <c r="M300" i="13"/>
  <c r="L300" i="13"/>
  <c r="K300" i="13"/>
  <c r="J300" i="13"/>
  <c r="I300" i="13" a="1"/>
  <c r="I300" i="13" s="1"/>
  <c r="H300" i="13" a="1"/>
  <c r="H300" i="13" s="1"/>
  <c r="C300" i="13"/>
  <c r="Z299" i="13"/>
  <c r="Y299" i="13"/>
  <c r="X299" i="13"/>
  <c r="W299" i="13"/>
  <c r="V299" i="13"/>
  <c r="G299" i="13" s="1"/>
  <c r="U299" i="13"/>
  <c r="T299" i="13"/>
  <c r="S299" i="13"/>
  <c r="R299" i="13"/>
  <c r="Q299" i="13"/>
  <c r="P299" i="13"/>
  <c r="O299" i="13"/>
  <c r="F299" i="13" s="1"/>
  <c r="N299" i="13"/>
  <c r="M299" i="13"/>
  <c r="L299" i="13"/>
  <c r="K299" i="13"/>
  <c r="J299" i="13"/>
  <c r="I299" i="13" a="1"/>
  <c r="I299" i="13" s="1"/>
  <c r="H299" i="13" a="1"/>
  <c r="H299" i="13" s="1"/>
  <c r="C299" i="13"/>
  <c r="Z298" i="13"/>
  <c r="Y298" i="13"/>
  <c r="X298" i="13"/>
  <c r="W298" i="13"/>
  <c r="V298" i="13"/>
  <c r="U298" i="13"/>
  <c r="T298" i="13"/>
  <c r="S298" i="13"/>
  <c r="R298" i="13"/>
  <c r="Q298" i="13"/>
  <c r="P298" i="13"/>
  <c r="O298" i="13"/>
  <c r="F298" i="13" s="1"/>
  <c r="N298" i="13"/>
  <c r="M298" i="13"/>
  <c r="L298" i="13"/>
  <c r="K298" i="13"/>
  <c r="J298" i="13"/>
  <c r="I298" i="13" a="1"/>
  <c r="I298" i="13" s="1"/>
  <c r="H298" i="13" a="1"/>
  <c r="H298" i="13" s="1"/>
  <c r="E298" i="13" s="1"/>
  <c r="C298" i="13"/>
  <c r="Z297" i="13"/>
  <c r="Y297" i="13"/>
  <c r="X297" i="13"/>
  <c r="W297" i="13"/>
  <c r="V297" i="13"/>
  <c r="U297" i="13"/>
  <c r="T297" i="13"/>
  <c r="G297" i="13" s="1"/>
  <c r="S297" i="13"/>
  <c r="R297" i="13"/>
  <c r="Q297" i="13"/>
  <c r="F297" i="13" s="1"/>
  <c r="P297" i="13"/>
  <c r="O297" i="13"/>
  <c r="N297" i="13"/>
  <c r="M297" i="13"/>
  <c r="L297" i="13"/>
  <c r="K297" i="13"/>
  <c r="J297" i="13"/>
  <c r="I297" i="13" a="1"/>
  <c r="I297" i="13" s="1"/>
  <c r="H297" i="13" a="1"/>
  <c r="H297" i="13" s="1"/>
  <c r="E297" i="13" s="1"/>
  <c r="C297" i="13"/>
  <c r="Z296" i="13"/>
  <c r="Y296" i="13"/>
  <c r="X296" i="13"/>
  <c r="W296" i="13"/>
  <c r="V296" i="13"/>
  <c r="U296" i="13"/>
  <c r="T296" i="13"/>
  <c r="S296" i="13"/>
  <c r="R296" i="13"/>
  <c r="Q296" i="13"/>
  <c r="P296" i="13"/>
  <c r="O296" i="13"/>
  <c r="F296" i="13" s="1"/>
  <c r="N296" i="13"/>
  <c r="M296" i="13"/>
  <c r="L296" i="13"/>
  <c r="K296" i="13"/>
  <c r="J296" i="13"/>
  <c r="I296" i="13" a="1"/>
  <c r="I296" i="13" s="1"/>
  <c r="H296" i="13" a="1"/>
  <c r="H296" i="13" s="1"/>
  <c r="C296" i="13"/>
  <c r="Z295" i="13"/>
  <c r="Y295" i="13"/>
  <c r="X295" i="13"/>
  <c r="W295" i="13"/>
  <c r="V295" i="13"/>
  <c r="U295" i="13"/>
  <c r="T295" i="13"/>
  <c r="S295" i="13"/>
  <c r="R295" i="13"/>
  <c r="Q295" i="13"/>
  <c r="P295" i="13"/>
  <c r="O295" i="13"/>
  <c r="N295" i="13"/>
  <c r="M295" i="13"/>
  <c r="L295" i="13"/>
  <c r="K295" i="13"/>
  <c r="J295" i="13"/>
  <c r="I295" i="13" a="1"/>
  <c r="I295" i="13" s="1"/>
  <c r="E295" i="13" s="1"/>
  <c r="H295" i="13" a="1"/>
  <c r="H295" i="13" s="1"/>
  <c r="C295" i="13"/>
  <c r="Z294" i="13"/>
  <c r="Y294" i="13"/>
  <c r="X294" i="13"/>
  <c r="W294" i="13"/>
  <c r="V294" i="13"/>
  <c r="U294" i="13"/>
  <c r="T294" i="13"/>
  <c r="S294" i="13"/>
  <c r="R294" i="13"/>
  <c r="Q294" i="13"/>
  <c r="P294" i="13"/>
  <c r="F294" i="13" s="1"/>
  <c r="O294" i="13"/>
  <c r="N294" i="13"/>
  <c r="M294" i="13"/>
  <c r="L294" i="13"/>
  <c r="K294" i="13"/>
  <c r="J294" i="13"/>
  <c r="I294" i="13" a="1"/>
  <c r="I294" i="13" s="1"/>
  <c r="E294" i="13" s="1"/>
  <c r="H294" i="13" a="1"/>
  <c r="H294" i="13" s="1"/>
  <c r="C294" i="13"/>
  <c r="Z293" i="13"/>
  <c r="Y293" i="13"/>
  <c r="X293" i="13"/>
  <c r="W293" i="13"/>
  <c r="V293" i="13"/>
  <c r="U293" i="13"/>
  <c r="T293" i="13"/>
  <c r="G293" i="13" s="1"/>
  <c r="S293" i="13"/>
  <c r="R293" i="13"/>
  <c r="Q293" i="13"/>
  <c r="P293" i="13"/>
  <c r="F293" i="13" s="1"/>
  <c r="O293" i="13"/>
  <c r="N293" i="13"/>
  <c r="M293" i="13"/>
  <c r="L293" i="13"/>
  <c r="K293" i="13"/>
  <c r="J293" i="13"/>
  <c r="I293" i="13" a="1"/>
  <c r="I293" i="13" s="1"/>
  <c r="E293" i="13" s="1"/>
  <c r="H293" i="13" a="1"/>
  <c r="H293" i="13" s="1"/>
  <c r="C293" i="13"/>
  <c r="Z292" i="13"/>
  <c r="Y292" i="13"/>
  <c r="X292" i="13"/>
  <c r="W292" i="13"/>
  <c r="V292" i="13"/>
  <c r="U292" i="13"/>
  <c r="T292" i="13"/>
  <c r="S292" i="13"/>
  <c r="R292" i="13"/>
  <c r="Q292" i="13"/>
  <c r="P292" i="13"/>
  <c r="O292" i="13"/>
  <c r="F292" i="13" s="1"/>
  <c r="N292" i="13"/>
  <c r="M292" i="13"/>
  <c r="L292" i="13"/>
  <c r="K292" i="13"/>
  <c r="J292" i="13"/>
  <c r="I292" i="13" a="1"/>
  <c r="I292" i="13" s="1"/>
  <c r="H292" i="13" a="1"/>
  <c r="H292" i="13" s="1"/>
  <c r="C292" i="13"/>
  <c r="Z291" i="13"/>
  <c r="Y291" i="13"/>
  <c r="X291" i="13"/>
  <c r="W291" i="13"/>
  <c r="V291" i="13"/>
  <c r="G291" i="13" s="1"/>
  <c r="U291" i="13"/>
  <c r="T291" i="13"/>
  <c r="S291" i="13"/>
  <c r="R291" i="13"/>
  <c r="Q291" i="13"/>
  <c r="P291" i="13"/>
  <c r="O291" i="13"/>
  <c r="F291" i="13" s="1"/>
  <c r="N291" i="13"/>
  <c r="M291" i="13"/>
  <c r="L291" i="13"/>
  <c r="K291" i="13"/>
  <c r="J291" i="13"/>
  <c r="I291" i="13" a="1"/>
  <c r="I291" i="13" s="1"/>
  <c r="H291" i="13" a="1"/>
  <c r="H291" i="13" s="1"/>
  <c r="C291" i="13"/>
  <c r="Z290" i="13"/>
  <c r="Y290" i="13"/>
  <c r="X290" i="13"/>
  <c r="W290" i="13"/>
  <c r="V290" i="13"/>
  <c r="U290" i="13"/>
  <c r="G290" i="13" s="1"/>
  <c r="T290" i="13"/>
  <c r="S290" i="13"/>
  <c r="R290" i="13"/>
  <c r="Q290" i="13"/>
  <c r="F290" i="13" s="1"/>
  <c r="P290" i="13"/>
  <c r="O290" i="13"/>
  <c r="N290" i="13"/>
  <c r="M290" i="13"/>
  <c r="L290" i="13"/>
  <c r="K290" i="13"/>
  <c r="J290" i="13"/>
  <c r="I290" i="13"/>
  <c r="I290" i="13" a="1"/>
  <c r="H290" i="13"/>
  <c r="E290" i="13" s="1"/>
  <c r="H290" i="13" a="1"/>
  <c r="C290" i="13"/>
  <c r="Z289" i="13"/>
  <c r="Y289" i="13"/>
  <c r="X289" i="13"/>
  <c r="W289" i="13"/>
  <c r="V289" i="13"/>
  <c r="U289" i="13"/>
  <c r="T289" i="13"/>
  <c r="G289" i="13" s="1"/>
  <c r="S289" i="13"/>
  <c r="R289" i="13"/>
  <c r="Q289" i="13"/>
  <c r="P289" i="13"/>
  <c r="O289" i="13"/>
  <c r="F289" i="13" s="1"/>
  <c r="N289" i="13"/>
  <c r="M289" i="13"/>
  <c r="L289" i="13"/>
  <c r="K289" i="13"/>
  <c r="J289" i="13"/>
  <c r="I289" i="13" a="1"/>
  <c r="I289" i="13" s="1"/>
  <c r="H289" i="13" a="1"/>
  <c r="H289" i="13" s="1"/>
  <c r="C289" i="13"/>
  <c r="Z288" i="13"/>
  <c r="Y288" i="13"/>
  <c r="X288" i="13"/>
  <c r="W288" i="13"/>
  <c r="V288" i="13"/>
  <c r="U288" i="13"/>
  <c r="T288" i="13"/>
  <c r="G288" i="13" s="1"/>
  <c r="S288" i="13"/>
  <c r="R288" i="13"/>
  <c r="Q288" i="13"/>
  <c r="P288" i="13"/>
  <c r="O288" i="13"/>
  <c r="F288" i="13" s="1"/>
  <c r="N288" i="13"/>
  <c r="M288" i="13"/>
  <c r="L288" i="13"/>
  <c r="K288" i="13"/>
  <c r="J288" i="13"/>
  <c r="I288" i="13" a="1"/>
  <c r="I288" i="13" s="1"/>
  <c r="H288" i="13"/>
  <c r="E288" i="13" s="1"/>
  <c r="H288" i="13" a="1"/>
  <c r="C288" i="13"/>
  <c r="Z287" i="13"/>
  <c r="Y287" i="13"/>
  <c r="X287" i="13"/>
  <c r="G287" i="13" s="1"/>
  <c r="W287" i="13"/>
  <c r="V287" i="13"/>
  <c r="U287" i="13"/>
  <c r="T287" i="13"/>
  <c r="S287" i="13"/>
  <c r="R287" i="13"/>
  <c r="Q287" i="13"/>
  <c r="P287" i="13"/>
  <c r="O287" i="13"/>
  <c r="F287" i="13" s="1"/>
  <c r="N287" i="13"/>
  <c r="M287" i="13"/>
  <c r="L287" i="13"/>
  <c r="K287" i="13"/>
  <c r="J287" i="13"/>
  <c r="I287" i="13" a="1"/>
  <c r="I287" i="13" s="1"/>
  <c r="H287" i="13" a="1"/>
  <c r="H287" i="13" s="1"/>
  <c r="E287" i="13" s="1"/>
  <c r="C287" i="13"/>
  <c r="Z286" i="13"/>
  <c r="Y286" i="13"/>
  <c r="X286" i="13"/>
  <c r="W286" i="13"/>
  <c r="V286" i="13"/>
  <c r="U286" i="13"/>
  <c r="T286" i="13"/>
  <c r="G286" i="13" s="1"/>
  <c r="S286" i="13"/>
  <c r="R286" i="13"/>
  <c r="Q286" i="13"/>
  <c r="P286" i="13"/>
  <c r="O286" i="13"/>
  <c r="N286" i="13"/>
  <c r="M286" i="13"/>
  <c r="L286" i="13"/>
  <c r="K286" i="13"/>
  <c r="J286" i="13"/>
  <c r="I286" i="13"/>
  <c r="I286" i="13" a="1"/>
  <c r="H286" i="13" a="1"/>
  <c r="H286" i="13" s="1"/>
  <c r="E286" i="13" s="1"/>
  <c r="C286" i="13"/>
  <c r="Z285" i="13"/>
  <c r="Y285" i="13"/>
  <c r="X285" i="13"/>
  <c r="W285" i="13"/>
  <c r="V285" i="13"/>
  <c r="U285" i="13"/>
  <c r="T285" i="13"/>
  <c r="S285" i="13"/>
  <c r="R285" i="13"/>
  <c r="Q285" i="13"/>
  <c r="P285" i="13"/>
  <c r="O285" i="13"/>
  <c r="N285" i="13"/>
  <c r="M285" i="13"/>
  <c r="L285" i="13"/>
  <c r="K285" i="13"/>
  <c r="J285" i="13"/>
  <c r="I285" i="13"/>
  <c r="I285" i="13" a="1"/>
  <c r="H285" i="13" a="1"/>
  <c r="H285" i="13" s="1"/>
  <c r="E285" i="13" s="1"/>
  <c r="G285" i="13"/>
  <c r="C285" i="13"/>
  <c r="Z284" i="13"/>
  <c r="Y284" i="13"/>
  <c r="X284" i="13"/>
  <c r="W284" i="13"/>
  <c r="V284" i="13"/>
  <c r="U284" i="13"/>
  <c r="T284" i="13"/>
  <c r="S284" i="13"/>
  <c r="R284" i="13"/>
  <c r="Q284" i="13"/>
  <c r="P284" i="13"/>
  <c r="O284" i="13"/>
  <c r="N284" i="13"/>
  <c r="M284" i="13"/>
  <c r="L284" i="13"/>
  <c r="K284" i="13"/>
  <c r="J284" i="13"/>
  <c r="I284" i="13"/>
  <c r="I284" i="13" a="1"/>
  <c r="H284" i="13" a="1"/>
  <c r="H284" i="13" s="1"/>
  <c r="E284" i="13" s="1"/>
  <c r="G284" i="13"/>
  <c r="C284" i="13"/>
  <c r="Z283" i="13"/>
  <c r="Y283" i="13"/>
  <c r="X283" i="13"/>
  <c r="W283" i="13"/>
  <c r="V283" i="13"/>
  <c r="U283" i="13"/>
  <c r="T283" i="13"/>
  <c r="S283" i="13"/>
  <c r="R283" i="13"/>
  <c r="Q283" i="13"/>
  <c r="P283" i="13"/>
  <c r="O283" i="13"/>
  <c r="N283" i="13"/>
  <c r="M283" i="13"/>
  <c r="L283" i="13"/>
  <c r="K283" i="13"/>
  <c r="J283" i="13"/>
  <c r="I283" i="13" a="1"/>
  <c r="I283" i="13" s="1"/>
  <c r="H283" i="13" a="1"/>
  <c r="H283" i="13" s="1"/>
  <c r="F283" i="13"/>
  <c r="C283" i="13"/>
  <c r="Z282" i="13"/>
  <c r="Y282" i="13"/>
  <c r="X282" i="13"/>
  <c r="W282" i="13"/>
  <c r="V282" i="13"/>
  <c r="U282" i="13"/>
  <c r="T282" i="13"/>
  <c r="G282" i="13" s="1"/>
  <c r="S282" i="13"/>
  <c r="R282" i="13"/>
  <c r="Q282" i="13"/>
  <c r="F282" i="13" s="1"/>
  <c r="P282" i="13"/>
  <c r="O282" i="13"/>
  <c r="N282" i="13"/>
  <c r="M282" i="13"/>
  <c r="L282" i="13"/>
  <c r="K282" i="13"/>
  <c r="J282" i="13"/>
  <c r="I282" i="13" a="1"/>
  <c r="I282" i="13" s="1"/>
  <c r="H282" i="13"/>
  <c r="H282" i="13" a="1"/>
  <c r="C282" i="13"/>
  <c r="Z281" i="13"/>
  <c r="Y281" i="13"/>
  <c r="X281" i="13"/>
  <c r="W281" i="13"/>
  <c r="V281" i="13"/>
  <c r="U281" i="13"/>
  <c r="T281" i="13"/>
  <c r="S281" i="13"/>
  <c r="R281" i="13"/>
  <c r="Q281" i="13"/>
  <c r="P281" i="13"/>
  <c r="O281" i="13"/>
  <c r="N281" i="13"/>
  <c r="M281" i="13"/>
  <c r="L281" i="13"/>
  <c r="K281" i="13"/>
  <c r="J281" i="13"/>
  <c r="I281" i="13" a="1"/>
  <c r="I281" i="13" s="1"/>
  <c r="H281" i="13" a="1"/>
  <c r="H281" i="13" s="1"/>
  <c r="G281" i="13"/>
  <c r="C281" i="13"/>
  <c r="Z280" i="13"/>
  <c r="Y280" i="13"/>
  <c r="X280" i="13"/>
  <c r="W280" i="13"/>
  <c r="V280" i="13"/>
  <c r="U280" i="13"/>
  <c r="T280" i="13"/>
  <c r="S280" i="13"/>
  <c r="R280" i="13"/>
  <c r="Q280" i="13"/>
  <c r="P280" i="13"/>
  <c r="O280" i="13"/>
  <c r="F280" i="13" s="1"/>
  <c r="N280" i="13"/>
  <c r="M280" i="13"/>
  <c r="L280" i="13"/>
  <c r="K280" i="13"/>
  <c r="J280" i="13"/>
  <c r="I280" i="13"/>
  <c r="I280" i="13" a="1"/>
  <c r="H280" i="13" a="1"/>
  <c r="H280" i="13" s="1"/>
  <c r="E280" i="13" s="1"/>
  <c r="G280" i="13"/>
  <c r="C280" i="13"/>
  <c r="Z279" i="13"/>
  <c r="Y279" i="13"/>
  <c r="X279" i="13"/>
  <c r="W279" i="13"/>
  <c r="V279" i="13"/>
  <c r="U279" i="13"/>
  <c r="T279" i="13"/>
  <c r="G279" i="13" s="1"/>
  <c r="S279" i="13"/>
  <c r="R279" i="13"/>
  <c r="F279" i="13" s="1"/>
  <c r="Q279" i="13"/>
  <c r="P279" i="13"/>
  <c r="O279" i="13"/>
  <c r="N279" i="13"/>
  <c r="M279" i="13"/>
  <c r="L279" i="13"/>
  <c r="K279" i="13"/>
  <c r="J279" i="13"/>
  <c r="I279" i="13" a="1"/>
  <c r="I279" i="13" s="1"/>
  <c r="H279" i="13" a="1"/>
  <c r="H279" i="13" s="1"/>
  <c r="E279" i="13" s="1"/>
  <c r="C279" i="13"/>
  <c r="Z278" i="13"/>
  <c r="Y278" i="13"/>
  <c r="X278" i="13"/>
  <c r="W278" i="13"/>
  <c r="V278" i="13"/>
  <c r="U278" i="13"/>
  <c r="T278" i="13"/>
  <c r="G278" i="13" s="1"/>
  <c r="S278" i="13"/>
  <c r="R278" i="13"/>
  <c r="Q278" i="13"/>
  <c r="P278" i="13"/>
  <c r="O278" i="13"/>
  <c r="N278" i="13"/>
  <c r="M278" i="13"/>
  <c r="L278" i="13"/>
  <c r="K278" i="13"/>
  <c r="J278" i="13"/>
  <c r="I278" i="13" a="1"/>
  <c r="I278" i="13" s="1"/>
  <c r="H278" i="13"/>
  <c r="H278" i="13" a="1"/>
  <c r="C278" i="13"/>
  <c r="Z277" i="13"/>
  <c r="Y277" i="13"/>
  <c r="X277" i="13"/>
  <c r="W277" i="13"/>
  <c r="V277" i="13"/>
  <c r="U277" i="13"/>
  <c r="T277" i="13"/>
  <c r="G277" i="13" s="1"/>
  <c r="S277" i="13"/>
  <c r="R277" i="13"/>
  <c r="Q277" i="13"/>
  <c r="P277" i="13"/>
  <c r="O277" i="13"/>
  <c r="F277" i="13" s="1"/>
  <c r="N277" i="13"/>
  <c r="M277" i="13"/>
  <c r="L277" i="13"/>
  <c r="K277" i="13"/>
  <c r="J277" i="13"/>
  <c r="I277" i="13" a="1"/>
  <c r="I277" i="13" s="1"/>
  <c r="H277" i="13" a="1"/>
  <c r="H277" i="13" s="1"/>
  <c r="C277" i="13"/>
  <c r="Z276" i="13"/>
  <c r="Y276" i="13"/>
  <c r="X276" i="13"/>
  <c r="W276" i="13"/>
  <c r="V276" i="13"/>
  <c r="U276" i="13"/>
  <c r="T276" i="13"/>
  <c r="S276" i="13"/>
  <c r="R276" i="13"/>
  <c r="Q276" i="13"/>
  <c r="P276" i="13"/>
  <c r="O276" i="13"/>
  <c r="F276" i="13" s="1"/>
  <c r="N276" i="13"/>
  <c r="M276" i="13"/>
  <c r="L276" i="13"/>
  <c r="K276" i="13"/>
  <c r="J276" i="13"/>
  <c r="I276" i="13"/>
  <c r="I276" i="13" a="1"/>
  <c r="H276" i="13" a="1"/>
  <c r="H276" i="13" s="1"/>
  <c r="E276" i="13" s="1"/>
  <c r="C276" i="13"/>
  <c r="Z275" i="13"/>
  <c r="Y275" i="13"/>
  <c r="X275" i="13"/>
  <c r="W275" i="13"/>
  <c r="V275" i="13"/>
  <c r="U275" i="13"/>
  <c r="T275" i="13"/>
  <c r="S275" i="13"/>
  <c r="R275" i="13"/>
  <c r="Q275" i="13"/>
  <c r="P275" i="13"/>
  <c r="O275" i="13"/>
  <c r="F275" i="13" s="1"/>
  <c r="N275" i="13"/>
  <c r="M275" i="13"/>
  <c r="L275" i="13"/>
  <c r="K275" i="13"/>
  <c r="J275" i="13"/>
  <c r="I275" i="13" a="1"/>
  <c r="I275" i="13" s="1"/>
  <c r="H275" i="13" a="1"/>
  <c r="H275" i="13" s="1"/>
  <c r="C275" i="13"/>
  <c r="Z274" i="13"/>
  <c r="Y274" i="13"/>
  <c r="X274" i="13"/>
  <c r="W274" i="13"/>
  <c r="V274" i="13"/>
  <c r="U274" i="13"/>
  <c r="T274" i="13"/>
  <c r="S274" i="13"/>
  <c r="R274" i="13"/>
  <c r="Q274" i="13"/>
  <c r="P274" i="13"/>
  <c r="O274" i="13"/>
  <c r="N274" i="13"/>
  <c r="M274" i="13"/>
  <c r="L274" i="13"/>
  <c r="K274" i="13"/>
  <c r="J274" i="13"/>
  <c r="I274" i="13"/>
  <c r="I274" i="13" a="1"/>
  <c r="H274" i="13" a="1"/>
  <c r="H274" i="13" s="1"/>
  <c r="F274" i="13"/>
  <c r="C274" i="13"/>
  <c r="Z273" i="13"/>
  <c r="Y273" i="13"/>
  <c r="X273" i="13"/>
  <c r="W273" i="13"/>
  <c r="V273" i="13"/>
  <c r="U273" i="13"/>
  <c r="T273" i="13"/>
  <c r="S273" i="13"/>
  <c r="R273" i="13"/>
  <c r="Q273" i="13"/>
  <c r="P273" i="13"/>
  <c r="O273" i="13"/>
  <c r="N273" i="13"/>
  <c r="M273" i="13"/>
  <c r="L273" i="13"/>
  <c r="K273" i="13"/>
  <c r="J273" i="13"/>
  <c r="I273" i="13" a="1"/>
  <c r="I273" i="13" s="1"/>
  <c r="H273" i="13" a="1"/>
  <c r="H273" i="13" s="1"/>
  <c r="E273" i="13" s="1"/>
  <c r="C273" i="13"/>
  <c r="Z272" i="13"/>
  <c r="Y272" i="13"/>
  <c r="X272" i="13"/>
  <c r="W272" i="13"/>
  <c r="V272" i="13"/>
  <c r="U272" i="13"/>
  <c r="T272" i="13"/>
  <c r="S272" i="13"/>
  <c r="R272" i="13"/>
  <c r="Q272" i="13"/>
  <c r="P272" i="13"/>
  <c r="O272" i="13"/>
  <c r="N272" i="13"/>
  <c r="M272" i="13"/>
  <c r="L272" i="13"/>
  <c r="K272" i="13"/>
  <c r="J272" i="13"/>
  <c r="I272" i="13" a="1"/>
  <c r="I272" i="13" s="1"/>
  <c r="H272" i="13" a="1"/>
  <c r="H272" i="13" s="1"/>
  <c r="E272" i="13" s="1"/>
  <c r="C272" i="13"/>
  <c r="Z271" i="13"/>
  <c r="Y271" i="13"/>
  <c r="X271" i="13"/>
  <c r="W271" i="13"/>
  <c r="V271" i="13"/>
  <c r="U271" i="13"/>
  <c r="T271" i="13"/>
  <c r="S271" i="13"/>
  <c r="R271" i="13"/>
  <c r="Q271" i="13"/>
  <c r="P271" i="13"/>
  <c r="O271" i="13"/>
  <c r="F271" i="13" s="1"/>
  <c r="N271" i="13"/>
  <c r="M271" i="13"/>
  <c r="L271" i="13"/>
  <c r="K271" i="13"/>
  <c r="J271" i="13"/>
  <c r="I271" i="13" a="1"/>
  <c r="I271" i="13" s="1"/>
  <c r="H271" i="13" a="1"/>
  <c r="H271" i="13" s="1"/>
  <c r="C271" i="13"/>
  <c r="Z270" i="13"/>
  <c r="Y270" i="13"/>
  <c r="X270" i="13"/>
  <c r="W270" i="13"/>
  <c r="V270" i="13"/>
  <c r="U270" i="13"/>
  <c r="T270" i="13"/>
  <c r="S270" i="13"/>
  <c r="R270" i="13"/>
  <c r="Q270" i="13"/>
  <c r="P270" i="13"/>
  <c r="O270" i="13"/>
  <c r="N270" i="13"/>
  <c r="M270" i="13"/>
  <c r="L270" i="13"/>
  <c r="K270" i="13"/>
  <c r="J270" i="13"/>
  <c r="I270" i="13" a="1"/>
  <c r="I270" i="13" s="1"/>
  <c r="H270" i="13"/>
  <c r="H270" i="13" a="1"/>
  <c r="C270" i="13"/>
  <c r="Z269" i="13"/>
  <c r="Y269" i="13"/>
  <c r="X269" i="13"/>
  <c r="W269" i="13"/>
  <c r="V269" i="13"/>
  <c r="U269" i="13"/>
  <c r="T269" i="13"/>
  <c r="S269" i="13"/>
  <c r="R269" i="13"/>
  <c r="Q269" i="13"/>
  <c r="P269" i="13"/>
  <c r="O269" i="13"/>
  <c r="F269" i="13" s="1"/>
  <c r="N269" i="13"/>
  <c r="M269" i="13"/>
  <c r="L269" i="13"/>
  <c r="K269" i="13"/>
  <c r="J269" i="13"/>
  <c r="I269" i="13" a="1"/>
  <c r="I269" i="13" s="1"/>
  <c r="H269" i="13" a="1"/>
  <c r="H269" i="13" s="1"/>
  <c r="C269" i="13"/>
  <c r="Z268" i="13"/>
  <c r="Y268" i="13"/>
  <c r="X268" i="13"/>
  <c r="W268" i="13"/>
  <c r="V268" i="13"/>
  <c r="U268" i="13"/>
  <c r="T268" i="13"/>
  <c r="S268" i="13"/>
  <c r="R268" i="13"/>
  <c r="Q268" i="13"/>
  <c r="P268" i="13"/>
  <c r="O268" i="13"/>
  <c r="F268" i="13" s="1"/>
  <c r="N268" i="13"/>
  <c r="M268" i="13"/>
  <c r="L268" i="13"/>
  <c r="K268" i="13"/>
  <c r="J268" i="13"/>
  <c r="I268" i="13" a="1"/>
  <c r="I268" i="13" s="1"/>
  <c r="H268" i="13" a="1"/>
  <c r="H268" i="13" s="1"/>
  <c r="E268" i="13" s="1"/>
  <c r="C268" i="13"/>
  <c r="Z267" i="13"/>
  <c r="Y267" i="13"/>
  <c r="X267" i="13"/>
  <c r="W267" i="13"/>
  <c r="V267" i="13"/>
  <c r="U267" i="13"/>
  <c r="T267" i="13"/>
  <c r="S267" i="13"/>
  <c r="R267" i="13"/>
  <c r="Q267" i="13"/>
  <c r="P267" i="13"/>
  <c r="O267" i="13"/>
  <c r="F267" i="13" s="1"/>
  <c r="N267" i="13"/>
  <c r="M267" i="13"/>
  <c r="L267" i="13"/>
  <c r="K267" i="13"/>
  <c r="J267" i="13"/>
  <c r="I267" i="13" a="1"/>
  <c r="I267" i="13" s="1"/>
  <c r="H267" i="13" a="1"/>
  <c r="H267" i="13" s="1"/>
  <c r="C267" i="13"/>
  <c r="Z266" i="13"/>
  <c r="Y266" i="13"/>
  <c r="X266" i="13"/>
  <c r="W266" i="13"/>
  <c r="V266" i="13"/>
  <c r="U266" i="13"/>
  <c r="T266" i="13"/>
  <c r="S266" i="13"/>
  <c r="R266" i="13"/>
  <c r="Q266" i="13"/>
  <c r="P266" i="13"/>
  <c r="O266" i="13"/>
  <c r="F266" i="13" s="1"/>
  <c r="N266" i="13"/>
  <c r="M266" i="13"/>
  <c r="L266" i="13"/>
  <c r="K266" i="13"/>
  <c r="J266" i="13"/>
  <c r="I266" i="13"/>
  <c r="I266" i="13" a="1"/>
  <c r="H266" i="13" a="1"/>
  <c r="H266" i="13" s="1"/>
  <c r="C266" i="13"/>
  <c r="Z265" i="13"/>
  <c r="Y265" i="13"/>
  <c r="X265" i="13"/>
  <c r="W265" i="13"/>
  <c r="V265" i="13"/>
  <c r="U265" i="13"/>
  <c r="T265" i="13"/>
  <c r="S265" i="13"/>
  <c r="R265" i="13"/>
  <c r="Q265" i="13"/>
  <c r="P265" i="13"/>
  <c r="O265" i="13"/>
  <c r="F265" i="13" s="1"/>
  <c r="N265" i="13"/>
  <c r="M265" i="13"/>
  <c r="L265" i="13"/>
  <c r="K265" i="13"/>
  <c r="J265" i="13"/>
  <c r="I265" i="13" a="1"/>
  <c r="I265" i="13" s="1"/>
  <c r="H265" i="13"/>
  <c r="H265" i="13" a="1"/>
  <c r="C265" i="13"/>
  <c r="Z264" i="13"/>
  <c r="Y264" i="13"/>
  <c r="X264" i="13"/>
  <c r="W264" i="13"/>
  <c r="V264" i="13"/>
  <c r="U264" i="13"/>
  <c r="T264" i="13"/>
  <c r="G264" i="13" s="1"/>
  <c r="S264" i="13"/>
  <c r="R264" i="13"/>
  <c r="Q264" i="13"/>
  <c r="P264" i="13"/>
  <c r="O264" i="13"/>
  <c r="N264" i="13"/>
  <c r="M264" i="13"/>
  <c r="L264" i="13"/>
  <c r="K264" i="13"/>
  <c r="J264" i="13"/>
  <c r="I264" i="13" a="1"/>
  <c r="I264" i="13" s="1"/>
  <c r="H264" i="13" a="1"/>
  <c r="H264" i="13" s="1"/>
  <c r="E264" i="13" s="1"/>
  <c r="F264" i="13"/>
  <c r="C264" i="13"/>
  <c r="Z263" i="13"/>
  <c r="Y263" i="13"/>
  <c r="X263" i="13"/>
  <c r="W263" i="13"/>
  <c r="V263" i="13"/>
  <c r="U263" i="13"/>
  <c r="T263" i="13"/>
  <c r="G263" i="13" s="1"/>
  <c r="S263" i="13"/>
  <c r="R263" i="13"/>
  <c r="Q263" i="13"/>
  <c r="P263" i="13"/>
  <c r="O263" i="13"/>
  <c r="N263" i="13"/>
  <c r="M263" i="13"/>
  <c r="L263" i="13"/>
  <c r="K263" i="13"/>
  <c r="J263" i="13"/>
  <c r="I263" i="13" a="1"/>
  <c r="I263" i="13" s="1"/>
  <c r="H263" i="13" a="1"/>
  <c r="H263" i="13" s="1"/>
  <c r="E263" i="13" s="1"/>
  <c r="F263" i="13"/>
  <c r="C263" i="13"/>
  <c r="Z262" i="13"/>
  <c r="Y262" i="13"/>
  <c r="X262" i="13"/>
  <c r="W262" i="13"/>
  <c r="V262" i="13"/>
  <c r="U262" i="13"/>
  <c r="T262" i="13"/>
  <c r="S262" i="13"/>
  <c r="F262" i="13" s="1"/>
  <c r="R262" i="13"/>
  <c r="Q262" i="13"/>
  <c r="P262" i="13"/>
  <c r="O262" i="13"/>
  <c r="N262" i="13"/>
  <c r="M262" i="13"/>
  <c r="L262" i="13"/>
  <c r="K262" i="13"/>
  <c r="J262" i="13"/>
  <c r="I262" i="13" a="1"/>
  <c r="I262" i="13" s="1"/>
  <c r="H262" i="13" a="1"/>
  <c r="H262" i="13" s="1"/>
  <c r="E262" i="13" s="1"/>
  <c r="G262" i="13"/>
  <c r="C262" i="13"/>
  <c r="Z261" i="13"/>
  <c r="Y261" i="13"/>
  <c r="X261" i="13"/>
  <c r="W261" i="13"/>
  <c r="V261" i="13"/>
  <c r="U261" i="13"/>
  <c r="T261" i="13"/>
  <c r="G261" i="13" s="1"/>
  <c r="S261" i="13"/>
  <c r="R261" i="13"/>
  <c r="Q261" i="13"/>
  <c r="P261" i="13"/>
  <c r="O261" i="13"/>
  <c r="N261" i="13"/>
  <c r="M261" i="13"/>
  <c r="L261" i="13"/>
  <c r="K261" i="13"/>
  <c r="J261" i="13"/>
  <c r="I261" i="13" a="1"/>
  <c r="I261" i="13" s="1"/>
  <c r="H261" i="13" a="1"/>
  <c r="H261" i="13" s="1"/>
  <c r="E261" i="13" s="1"/>
  <c r="C261" i="13"/>
  <c r="Z260" i="13"/>
  <c r="Y260" i="13"/>
  <c r="X260" i="13"/>
  <c r="W260" i="13"/>
  <c r="V260" i="13"/>
  <c r="U260" i="13"/>
  <c r="T260" i="13"/>
  <c r="G260" i="13" s="1"/>
  <c r="S260" i="13"/>
  <c r="R260" i="13"/>
  <c r="Q260" i="13"/>
  <c r="P260" i="13"/>
  <c r="O260" i="13"/>
  <c r="N260" i="13"/>
  <c r="M260" i="13"/>
  <c r="L260" i="13"/>
  <c r="K260" i="13"/>
  <c r="J260" i="13"/>
  <c r="I260" i="13" a="1"/>
  <c r="I260" i="13" s="1"/>
  <c r="H260" i="13" a="1"/>
  <c r="H260" i="13" s="1"/>
  <c r="E260" i="13" s="1"/>
  <c r="C260" i="13"/>
  <c r="Z259" i="13"/>
  <c r="Y259" i="13"/>
  <c r="X259" i="13"/>
  <c r="W259" i="13"/>
  <c r="V259" i="13"/>
  <c r="U259" i="13"/>
  <c r="T259" i="13"/>
  <c r="S259" i="13"/>
  <c r="R259" i="13"/>
  <c r="Q259" i="13"/>
  <c r="P259" i="13"/>
  <c r="O259" i="13"/>
  <c r="N259" i="13"/>
  <c r="M259" i="13"/>
  <c r="L259" i="13"/>
  <c r="K259" i="13"/>
  <c r="J259" i="13"/>
  <c r="I259" i="13" a="1"/>
  <c r="I259" i="13" s="1"/>
  <c r="H259" i="13"/>
  <c r="H259" i="13" a="1"/>
  <c r="C259" i="13"/>
  <c r="Z258" i="13"/>
  <c r="Y258" i="13"/>
  <c r="X258" i="13"/>
  <c r="W258" i="13"/>
  <c r="V258" i="13"/>
  <c r="U258" i="13"/>
  <c r="T258" i="13"/>
  <c r="G258" i="13" s="1"/>
  <c r="S258" i="13"/>
  <c r="R258" i="13"/>
  <c r="Q258" i="13"/>
  <c r="P258" i="13"/>
  <c r="O258" i="13"/>
  <c r="N258" i="13"/>
  <c r="M258" i="13"/>
  <c r="L258" i="13"/>
  <c r="K258" i="13"/>
  <c r="J258" i="13"/>
  <c r="I258" i="13" a="1"/>
  <c r="I258" i="13" s="1"/>
  <c r="H258" i="13"/>
  <c r="E258" i="13" s="1"/>
  <c r="H258" i="13" a="1"/>
  <c r="C258" i="13"/>
  <c r="Z257" i="13"/>
  <c r="Y257" i="13"/>
  <c r="X257" i="13"/>
  <c r="W257" i="13"/>
  <c r="V257" i="13"/>
  <c r="U257" i="13"/>
  <c r="T257" i="13"/>
  <c r="S257" i="13"/>
  <c r="R257" i="13"/>
  <c r="Q257" i="13"/>
  <c r="P257" i="13"/>
  <c r="O257" i="13"/>
  <c r="F257" i="13" s="1"/>
  <c r="N257" i="13"/>
  <c r="M257" i="13"/>
  <c r="L257" i="13"/>
  <c r="K257" i="13"/>
  <c r="J257" i="13"/>
  <c r="I257" i="13" a="1"/>
  <c r="I257" i="13" s="1"/>
  <c r="H257" i="13" a="1"/>
  <c r="H257" i="13" s="1"/>
  <c r="C257" i="13"/>
  <c r="Z256" i="13"/>
  <c r="Y256" i="13"/>
  <c r="X256" i="13"/>
  <c r="W256" i="13"/>
  <c r="V256" i="13"/>
  <c r="U256" i="13"/>
  <c r="T256" i="13"/>
  <c r="S256" i="13"/>
  <c r="R256" i="13"/>
  <c r="Q256" i="13"/>
  <c r="P256" i="13"/>
  <c r="O256" i="13"/>
  <c r="N256" i="13"/>
  <c r="M256" i="13"/>
  <c r="L256" i="13"/>
  <c r="K256" i="13"/>
  <c r="J256" i="13"/>
  <c r="I256" i="13" a="1"/>
  <c r="I256" i="13" s="1"/>
  <c r="H256" i="13" a="1"/>
  <c r="H256" i="13" s="1"/>
  <c r="C256" i="13"/>
  <c r="Z255" i="13"/>
  <c r="Y255" i="13"/>
  <c r="X255" i="13"/>
  <c r="W255" i="13"/>
  <c r="V255" i="13"/>
  <c r="U255" i="13"/>
  <c r="T255" i="13"/>
  <c r="S255" i="13"/>
  <c r="R255" i="13"/>
  <c r="Q255" i="13"/>
  <c r="P255" i="13"/>
  <c r="O255" i="13"/>
  <c r="F255" i="13" s="1"/>
  <c r="N255" i="13"/>
  <c r="M255" i="13"/>
  <c r="L255" i="13"/>
  <c r="K255" i="13"/>
  <c r="J255" i="13"/>
  <c r="I255" i="13" a="1"/>
  <c r="I255" i="13" s="1"/>
  <c r="H255" i="13" a="1"/>
  <c r="H255" i="13" s="1"/>
  <c r="C255" i="13"/>
  <c r="Z254" i="13"/>
  <c r="Y254" i="13"/>
  <c r="X254" i="13"/>
  <c r="W254" i="13"/>
  <c r="V254" i="13"/>
  <c r="U254" i="13"/>
  <c r="T254" i="13"/>
  <c r="G254" i="13" s="1"/>
  <c r="S254" i="13"/>
  <c r="R254" i="13"/>
  <c r="Q254" i="13"/>
  <c r="P254" i="13"/>
  <c r="O254" i="13"/>
  <c r="F254" i="13" s="1"/>
  <c r="N254" i="13"/>
  <c r="M254" i="13"/>
  <c r="L254" i="13"/>
  <c r="K254" i="13"/>
  <c r="J254" i="13"/>
  <c r="I254" i="13" a="1"/>
  <c r="I254" i="13" s="1"/>
  <c r="H254" i="13"/>
  <c r="E254" i="13" s="1"/>
  <c r="H254" i="13" a="1"/>
  <c r="C254" i="13"/>
  <c r="Z253" i="13"/>
  <c r="Y253" i="13"/>
  <c r="X253" i="13"/>
  <c r="G253" i="13" s="1"/>
  <c r="W253" i="13"/>
  <c r="V253" i="13"/>
  <c r="U253" i="13"/>
  <c r="T253" i="13"/>
  <c r="S253" i="13"/>
  <c r="R253" i="13"/>
  <c r="Q253" i="13"/>
  <c r="P253" i="13"/>
  <c r="O253" i="13"/>
  <c r="F253" i="13" s="1"/>
  <c r="N253" i="13"/>
  <c r="M253" i="13"/>
  <c r="L253" i="13"/>
  <c r="K253" i="13"/>
  <c r="J253" i="13"/>
  <c r="I253" i="13" a="1"/>
  <c r="I253" i="13" s="1"/>
  <c r="H253" i="13" a="1"/>
  <c r="H253" i="13" s="1"/>
  <c r="C253" i="13"/>
  <c r="Z252" i="13"/>
  <c r="Y252" i="13"/>
  <c r="G252" i="13" s="1"/>
  <c r="X252" i="13"/>
  <c r="W252" i="13"/>
  <c r="V252" i="13"/>
  <c r="U252" i="13"/>
  <c r="T252" i="13"/>
  <c r="S252" i="13"/>
  <c r="R252" i="13"/>
  <c r="Q252" i="13"/>
  <c r="P252" i="13"/>
  <c r="O252" i="13"/>
  <c r="N252" i="13"/>
  <c r="M252" i="13"/>
  <c r="E252" i="13" s="1"/>
  <c r="L252" i="13"/>
  <c r="K252" i="13"/>
  <c r="J252" i="13"/>
  <c r="I252" i="13" a="1"/>
  <c r="I252" i="13" s="1"/>
  <c r="H252" i="13" a="1"/>
  <c r="H252" i="13" s="1"/>
  <c r="C252" i="13"/>
  <c r="Z251" i="13"/>
  <c r="Y251" i="13"/>
  <c r="X251" i="13"/>
  <c r="W251" i="13"/>
  <c r="V251" i="13"/>
  <c r="U251" i="13"/>
  <c r="T251" i="13"/>
  <c r="S251" i="13"/>
  <c r="R251" i="13"/>
  <c r="Q251" i="13"/>
  <c r="P251" i="13"/>
  <c r="O251" i="13"/>
  <c r="F251" i="13" s="1"/>
  <c r="N251" i="13"/>
  <c r="M251" i="13"/>
  <c r="L251" i="13"/>
  <c r="K251" i="13"/>
  <c r="J251" i="13"/>
  <c r="I251" i="13" a="1"/>
  <c r="I251" i="13" s="1"/>
  <c r="H251" i="13" a="1"/>
  <c r="H251" i="13" s="1"/>
  <c r="G251" i="13"/>
  <c r="E251" i="13"/>
  <c r="C251" i="13"/>
  <c r="Z250" i="13"/>
  <c r="Y250" i="13"/>
  <c r="X250" i="13"/>
  <c r="W250" i="13"/>
  <c r="V250" i="13"/>
  <c r="U250" i="13"/>
  <c r="T250" i="13"/>
  <c r="G250" i="13" s="1"/>
  <c r="S250" i="13"/>
  <c r="R250" i="13"/>
  <c r="Q250" i="13"/>
  <c r="P250" i="13"/>
  <c r="O250" i="13"/>
  <c r="N250" i="13"/>
  <c r="M250" i="13"/>
  <c r="L250" i="13"/>
  <c r="K250" i="13"/>
  <c r="J250" i="13"/>
  <c r="I250" i="13" a="1"/>
  <c r="I250" i="13" s="1"/>
  <c r="H250" i="13" a="1"/>
  <c r="H250" i="13" s="1"/>
  <c r="E250" i="13" s="1"/>
  <c r="C250" i="13"/>
  <c r="Z249" i="13"/>
  <c r="Y249" i="13"/>
  <c r="X249" i="13"/>
  <c r="W249" i="13"/>
  <c r="V249" i="13"/>
  <c r="U249" i="13"/>
  <c r="T249" i="13"/>
  <c r="S249" i="13"/>
  <c r="R249" i="13"/>
  <c r="Q249" i="13"/>
  <c r="P249" i="13"/>
  <c r="F249" i="13" s="1"/>
  <c r="O249" i="13"/>
  <c r="N249" i="13"/>
  <c r="M249" i="13"/>
  <c r="L249" i="13"/>
  <c r="K249" i="13"/>
  <c r="J249" i="13"/>
  <c r="I249" i="13" a="1"/>
  <c r="I249" i="13" s="1"/>
  <c r="H249" i="13" a="1"/>
  <c r="H249" i="13" s="1"/>
  <c r="E249" i="13" s="1"/>
  <c r="G249" i="13"/>
  <c r="C249" i="13"/>
  <c r="Z248" i="13"/>
  <c r="Y248" i="13"/>
  <c r="X248" i="13"/>
  <c r="W248" i="13"/>
  <c r="V248" i="13"/>
  <c r="U248" i="13"/>
  <c r="T248" i="13"/>
  <c r="S248" i="13"/>
  <c r="R248" i="13"/>
  <c r="Q248" i="13"/>
  <c r="P248" i="13"/>
  <c r="O248" i="13"/>
  <c r="F248" i="13" s="1"/>
  <c r="N248" i="13"/>
  <c r="M248" i="13"/>
  <c r="L248" i="13"/>
  <c r="K248" i="13"/>
  <c r="J248" i="13"/>
  <c r="I248" i="13"/>
  <c r="I248" i="13" a="1"/>
  <c r="H248" i="13" a="1"/>
  <c r="H248" i="13" s="1"/>
  <c r="E248" i="13" s="1"/>
  <c r="G248" i="13"/>
  <c r="C248" i="13"/>
  <c r="Z247" i="13"/>
  <c r="Y247" i="13"/>
  <c r="X247" i="13"/>
  <c r="W247" i="13"/>
  <c r="V247" i="13"/>
  <c r="U247" i="13"/>
  <c r="T247" i="13"/>
  <c r="S247" i="13"/>
  <c r="R247" i="13"/>
  <c r="Q247" i="13"/>
  <c r="P247" i="13"/>
  <c r="O247" i="13"/>
  <c r="F247" i="13" s="1"/>
  <c r="N247" i="13"/>
  <c r="M247" i="13"/>
  <c r="L247" i="13"/>
  <c r="K247" i="13"/>
  <c r="J247" i="13"/>
  <c r="I247" i="13" a="1"/>
  <c r="I247" i="13" s="1"/>
  <c r="H247" i="13" a="1"/>
  <c r="H247" i="13" s="1"/>
  <c r="C247" i="13"/>
  <c r="Z246" i="13"/>
  <c r="Y246" i="13"/>
  <c r="X246" i="13"/>
  <c r="W246" i="13"/>
  <c r="V246" i="13"/>
  <c r="U246" i="13"/>
  <c r="T246" i="13"/>
  <c r="G246" i="13" s="1"/>
  <c r="S246" i="13"/>
  <c r="R246" i="13"/>
  <c r="Q246" i="13"/>
  <c r="P246" i="13"/>
  <c r="O246" i="13"/>
  <c r="F246" i="13" s="1"/>
  <c r="N246" i="13"/>
  <c r="M246" i="13"/>
  <c r="L246" i="13"/>
  <c r="K246" i="13"/>
  <c r="J246" i="13"/>
  <c r="I246" i="13" a="1"/>
  <c r="I246" i="13" s="1"/>
  <c r="H246" i="13"/>
  <c r="H246" i="13" a="1"/>
  <c r="C246" i="13"/>
  <c r="Z245" i="13"/>
  <c r="Y245" i="13"/>
  <c r="X245" i="13"/>
  <c r="W245" i="13"/>
  <c r="V245" i="13"/>
  <c r="U245" i="13"/>
  <c r="T245" i="13"/>
  <c r="S245" i="13"/>
  <c r="R245" i="13"/>
  <c r="Q245" i="13"/>
  <c r="P245" i="13"/>
  <c r="O245" i="13"/>
  <c r="F245" i="13" s="1"/>
  <c r="N245" i="13"/>
  <c r="M245" i="13"/>
  <c r="L245" i="13"/>
  <c r="K245" i="13"/>
  <c r="J245" i="13"/>
  <c r="I245" i="13" a="1"/>
  <c r="I245" i="13" s="1"/>
  <c r="H245" i="13" a="1"/>
  <c r="H245" i="13" s="1"/>
  <c r="C245" i="13"/>
  <c r="Z244" i="13"/>
  <c r="Y244" i="13"/>
  <c r="X244" i="13"/>
  <c r="W244" i="13"/>
  <c r="V244" i="13"/>
  <c r="U244" i="13"/>
  <c r="T244" i="13"/>
  <c r="S244" i="13"/>
  <c r="R244" i="13"/>
  <c r="Q244" i="13"/>
  <c r="P244" i="13"/>
  <c r="O244" i="13"/>
  <c r="F244" i="13" s="1"/>
  <c r="N244" i="13"/>
  <c r="M244" i="13"/>
  <c r="L244" i="13"/>
  <c r="K244" i="13"/>
  <c r="J244" i="13"/>
  <c r="I244" i="13" a="1"/>
  <c r="I244" i="13" s="1"/>
  <c r="H244" i="13" a="1"/>
  <c r="H244" i="13" s="1"/>
  <c r="C244" i="13"/>
  <c r="Z243" i="13"/>
  <c r="Y243" i="13"/>
  <c r="X243" i="13"/>
  <c r="W243" i="13"/>
  <c r="V243" i="13"/>
  <c r="U243" i="13"/>
  <c r="T243" i="13"/>
  <c r="S243" i="13"/>
  <c r="R243" i="13"/>
  <c r="Q243" i="13"/>
  <c r="P243" i="13"/>
  <c r="O243" i="13"/>
  <c r="F243" i="13" s="1"/>
  <c r="N243" i="13"/>
  <c r="M243" i="13"/>
  <c r="L243" i="13"/>
  <c r="K243" i="13"/>
  <c r="J243" i="13"/>
  <c r="I243" i="13" a="1"/>
  <c r="I243" i="13" s="1"/>
  <c r="H243" i="13" a="1"/>
  <c r="H243" i="13" s="1"/>
  <c r="C243" i="13"/>
  <c r="Z242" i="13"/>
  <c r="Y242" i="13"/>
  <c r="X242" i="13"/>
  <c r="W242" i="13"/>
  <c r="V242" i="13"/>
  <c r="U242" i="13"/>
  <c r="T242" i="13"/>
  <c r="S242" i="13"/>
  <c r="R242" i="13"/>
  <c r="Q242" i="13"/>
  <c r="P242" i="13"/>
  <c r="O242" i="13"/>
  <c r="F242" i="13" s="1"/>
  <c r="N242" i="13"/>
  <c r="M242" i="13"/>
  <c r="L242" i="13"/>
  <c r="K242" i="13"/>
  <c r="J242" i="13"/>
  <c r="I242" i="13" a="1"/>
  <c r="I242" i="13" s="1"/>
  <c r="H242" i="13" a="1"/>
  <c r="H242" i="13" s="1"/>
  <c r="C242" i="13"/>
  <c r="Z241" i="13"/>
  <c r="Y241" i="13"/>
  <c r="X241" i="13"/>
  <c r="G241" i="13" s="1"/>
  <c r="W241" i="13"/>
  <c r="V241" i="13"/>
  <c r="U241" i="13"/>
  <c r="T241" i="13"/>
  <c r="S241" i="13"/>
  <c r="R241" i="13"/>
  <c r="Q241" i="13"/>
  <c r="P241" i="13"/>
  <c r="O241" i="13"/>
  <c r="F241" i="13" s="1"/>
  <c r="N241" i="13"/>
  <c r="M241" i="13"/>
  <c r="L241" i="13"/>
  <c r="K241" i="13"/>
  <c r="J241" i="13"/>
  <c r="I241" i="13" a="1"/>
  <c r="I241" i="13" s="1"/>
  <c r="H241" i="13" a="1"/>
  <c r="H241" i="13" s="1"/>
  <c r="E241" i="13" s="1"/>
  <c r="C241" i="13"/>
  <c r="Z240" i="13"/>
  <c r="Y240" i="13"/>
  <c r="X240" i="13"/>
  <c r="W240" i="13"/>
  <c r="V240" i="13"/>
  <c r="U240" i="13"/>
  <c r="T240" i="13"/>
  <c r="S240" i="13"/>
  <c r="R240" i="13"/>
  <c r="Q240" i="13"/>
  <c r="P240" i="13"/>
  <c r="O240" i="13"/>
  <c r="N240" i="13"/>
  <c r="M240" i="13"/>
  <c r="L240" i="13"/>
  <c r="K240" i="13"/>
  <c r="J240" i="13"/>
  <c r="I240" i="13"/>
  <c r="I240" i="13" a="1"/>
  <c r="H240" i="13" a="1"/>
  <c r="H240" i="13" s="1"/>
  <c r="E240" i="13" s="1"/>
  <c r="G240" i="13"/>
  <c r="F240" i="13"/>
  <c r="C240" i="13"/>
  <c r="Z239" i="13"/>
  <c r="Y239" i="13"/>
  <c r="X239" i="13"/>
  <c r="W239" i="13"/>
  <c r="V239" i="13"/>
  <c r="U239" i="13"/>
  <c r="T239" i="13"/>
  <c r="G239" i="13" s="1"/>
  <c r="S239" i="13"/>
  <c r="R239" i="13"/>
  <c r="Q239" i="13"/>
  <c r="F239" i="13" s="1"/>
  <c r="P239" i="13"/>
  <c r="O239" i="13"/>
  <c r="N239" i="13"/>
  <c r="M239" i="13"/>
  <c r="L239" i="13"/>
  <c r="K239" i="13"/>
  <c r="J239" i="13"/>
  <c r="I239" i="13" a="1"/>
  <c r="I239" i="13" s="1"/>
  <c r="H239" i="13" a="1"/>
  <c r="H239" i="13" s="1"/>
  <c r="C239" i="13"/>
  <c r="Z238" i="13"/>
  <c r="Y238" i="13"/>
  <c r="X238" i="13"/>
  <c r="W238" i="13"/>
  <c r="V238" i="13"/>
  <c r="U238" i="13"/>
  <c r="T238" i="13"/>
  <c r="G238" i="13" s="1"/>
  <c r="S238" i="13"/>
  <c r="R238" i="13"/>
  <c r="Q238" i="13"/>
  <c r="P238" i="13"/>
  <c r="O238" i="13"/>
  <c r="N238" i="13"/>
  <c r="M238" i="13"/>
  <c r="L238" i="13"/>
  <c r="K238" i="13"/>
  <c r="J238" i="13"/>
  <c r="I238" i="13" a="1"/>
  <c r="I238" i="13" s="1"/>
  <c r="H238" i="13"/>
  <c r="E238" i="13" s="1"/>
  <c r="H238" i="13" a="1"/>
  <c r="C238" i="13"/>
  <c r="Z237" i="13"/>
  <c r="Y237" i="13"/>
  <c r="X237" i="13"/>
  <c r="W237" i="13"/>
  <c r="V237" i="13"/>
  <c r="U237" i="13"/>
  <c r="T237" i="13"/>
  <c r="G237" i="13" s="1"/>
  <c r="S237" i="13"/>
  <c r="R237" i="13"/>
  <c r="Q237" i="13"/>
  <c r="P237" i="13"/>
  <c r="O237" i="13"/>
  <c r="N237" i="13"/>
  <c r="M237" i="13"/>
  <c r="L237" i="13"/>
  <c r="K237" i="13"/>
  <c r="J237" i="13"/>
  <c r="I237" i="13" a="1"/>
  <c r="I237" i="13" s="1"/>
  <c r="H237" i="13"/>
  <c r="E237" i="13" s="1"/>
  <c r="H237" i="13" a="1"/>
  <c r="C237" i="13"/>
  <c r="Z236" i="13"/>
  <c r="Y236" i="13"/>
  <c r="X236" i="13"/>
  <c r="W236" i="13"/>
  <c r="V236" i="13"/>
  <c r="U236" i="13"/>
  <c r="T236" i="13"/>
  <c r="S236" i="13"/>
  <c r="R236" i="13"/>
  <c r="Q236" i="13"/>
  <c r="P236" i="13"/>
  <c r="O236" i="13"/>
  <c r="N236" i="13"/>
  <c r="M236" i="13"/>
  <c r="L236" i="13"/>
  <c r="K236" i="13"/>
  <c r="J236" i="13"/>
  <c r="I236" i="13" a="1"/>
  <c r="I236" i="13" s="1"/>
  <c r="H236" i="13" a="1"/>
  <c r="H236" i="13" s="1"/>
  <c r="G236" i="13"/>
  <c r="C236" i="13"/>
  <c r="Z235" i="13"/>
  <c r="Y235" i="13"/>
  <c r="X235" i="13"/>
  <c r="W235" i="13"/>
  <c r="V235" i="13"/>
  <c r="U235" i="13"/>
  <c r="T235" i="13"/>
  <c r="G235" i="13" s="1"/>
  <c r="S235" i="13"/>
  <c r="R235" i="13"/>
  <c r="Q235" i="13"/>
  <c r="P235" i="13"/>
  <c r="O235" i="13"/>
  <c r="N235" i="13"/>
  <c r="M235" i="13"/>
  <c r="L235" i="13"/>
  <c r="K235" i="13"/>
  <c r="J235" i="13"/>
  <c r="I235" i="13" a="1"/>
  <c r="I235" i="13" s="1"/>
  <c r="H235" i="13" a="1"/>
  <c r="H235" i="13" s="1"/>
  <c r="C235" i="13"/>
  <c r="Z234" i="13"/>
  <c r="Y234" i="13"/>
  <c r="X234" i="13"/>
  <c r="W234" i="13"/>
  <c r="V234" i="13"/>
  <c r="U234" i="13"/>
  <c r="T234" i="13"/>
  <c r="S234" i="13"/>
  <c r="R234" i="13"/>
  <c r="Q234" i="13"/>
  <c r="P234" i="13"/>
  <c r="O234" i="13"/>
  <c r="F234" i="13" s="1"/>
  <c r="N234" i="13"/>
  <c r="M234" i="13"/>
  <c r="L234" i="13"/>
  <c r="K234" i="13"/>
  <c r="J234" i="13"/>
  <c r="I234" i="13" a="1"/>
  <c r="I234" i="13" s="1"/>
  <c r="H234" i="13" a="1"/>
  <c r="H234" i="13" s="1"/>
  <c r="C234" i="13"/>
  <c r="Z233" i="13"/>
  <c r="Y233" i="13"/>
  <c r="X233" i="13"/>
  <c r="W233" i="13"/>
  <c r="V233" i="13"/>
  <c r="U233" i="13"/>
  <c r="T233" i="13"/>
  <c r="S233" i="13"/>
  <c r="R233" i="13"/>
  <c r="Q233" i="13"/>
  <c r="P233" i="13"/>
  <c r="O233" i="13"/>
  <c r="N233" i="13"/>
  <c r="M233" i="13"/>
  <c r="L233" i="13"/>
  <c r="K233" i="13"/>
  <c r="J233" i="13"/>
  <c r="I233" i="13" a="1"/>
  <c r="I233" i="13" s="1"/>
  <c r="H233" i="13" a="1"/>
  <c r="H233" i="13" s="1"/>
  <c r="F233" i="13"/>
  <c r="C233" i="13"/>
  <c r="Z232" i="13"/>
  <c r="Y232" i="13"/>
  <c r="X232" i="13"/>
  <c r="W232" i="13"/>
  <c r="V232" i="13"/>
  <c r="U232" i="13"/>
  <c r="T232" i="13"/>
  <c r="S232" i="13"/>
  <c r="R232" i="13"/>
  <c r="Q232" i="13"/>
  <c r="P232" i="13"/>
  <c r="O232" i="13"/>
  <c r="F232" i="13" s="1"/>
  <c r="N232" i="13"/>
  <c r="M232" i="13"/>
  <c r="L232" i="13"/>
  <c r="K232" i="13"/>
  <c r="J232" i="13"/>
  <c r="I232" i="13"/>
  <c r="I232" i="13" a="1"/>
  <c r="H232" i="13" a="1"/>
  <c r="H232" i="13" s="1"/>
  <c r="C232" i="13"/>
  <c r="Z231" i="13"/>
  <c r="Y231" i="13"/>
  <c r="X231" i="13"/>
  <c r="W231" i="13"/>
  <c r="V231" i="13"/>
  <c r="U231" i="13"/>
  <c r="T231" i="13"/>
  <c r="S231" i="13"/>
  <c r="R231" i="13"/>
  <c r="Q231" i="13"/>
  <c r="P231" i="13"/>
  <c r="O231" i="13"/>
  <c r="F231" i="13" s="1"/>
  <c r="N231" i="13"/>
  <c r="M231" i="13"/>
  <c r="L231" i="13"/>
  <c r="K231" i="13"/>
  <c r="J231" i="13"/>
  <c r="I231" i="13" a="1"/>
  <c r="I231" i="13" s="1"/>
  <c r="H231" i="13" a="1"/>
  <c r="H231" i="13" s="1"/>
  <c r="C231" i="13"/>
  <c r="Z230" i="13"/>
  <c r="Y230" i="13"/>
  <c r="X230" i="13"/>
  <c r="W230" i="13"/>
  <c r="V230" i="13"/>
  <c r="U230" i="13"/>
  <c r="T230" i="13"/>
  <c r="G230" i="13" s="1"/>
  <c r="S230" i="13"/>
  <c r="R230" i="13"/>
  <c r="Q230" i="13"/>
  <c r="P230" i="13"/>
  <c r="O230" i="13"/>
  <c r="F230" i="13" s="1"/>
  <c r="N230" i="13"/>
  <c r="M230" i="13"/>
  <c r="L230" i="13"/>
  <c r="K230" i="13"/>
  <c r="J230" i="13"/>
  <c r="I230" i="13"/>
  <c r="I230" i="13" a="1"/>
  <c r="H230" i="13"/>
  <c r="H230" i="13" a="1"/>
  <c r="C230" i="13"/>
  <c r="Z229" i="13"/>
  <c r="Y229" i="13"/>
  <c r="X229" i="13"/>
  <c r="W229" i="13"/>
  <c r="V229" i="13"/>
  <c r="U229" i="13"/>
  <c r="T229" i="13"/>
  <c r="S229" i="13"/>
  <c r="R229" i="13"/>
  <c r="Q229" i="13"/>
  <c r="P229" i="13"/>
  <c r="O229" i="13"/>
  <c r="F229" i="13" s="1"/>
  <c r="N229" i="13"/>
  <c r="M229" i="13"/>
  <c r="E229" i="13" s="1"/>
  <c r="L229" i="13"/>
  <c r="K229" i="13"/>
  <c r="J229" i="13"/>
  <c r="I229" i="13" a="1"/>
  <c r="I229" i="13" s="1"/>
  <c r="H229" i="13" a="1"/>
  <c r="H229" i="13" s="1"/>
  <c r="C229" i="13"/>
  <c r="Z228" i="13"/>
  <c r="Y228" i="13"/>
  <c r="G228" i="13" s="1"/>
  <c r="X228" i="13"/>
  <c r="W228" i="13"/>
  <c r="V228" i="13"/>
  <c r="U228" i="13"/>
  <c r="T228" i="13"/>
  <c r="S228" i="13"/>
  <c r="R228" i="13"/>
  <c r="Q228" i="13"/>
  <c r="P228" i="13"/>
  <c r="O228" i="13"/>
  <c r="F228" i="13" s="1"/>
  <c r="N228" i="13"/>
  <c r="M228" i="13"/>
  <c r="L228" i="13"/>
  <c r="K228" i="13"/>
  <c r="J228" i="13"/>
  <c r="I228" i="13"/>
  <c r="I228" i="13" a="1"/>
  <c r="H228" i="13" a="1"/>
  <c r="H228" i="13" s="1"/>
  <c r="C228" i="13"/>
  <c r="Z227" i="13"/>
  <c r="Y227" i="13"/>
  <c r="X227" i="13"/>
  <c r="W227" i="13"/>
  <c r="V227" i="13"/>
  <c r="U227" i="13"/>
  <c r="T227" i="13"/>
  <c r="G227" i="13" s="1"/>
  <c r="S227" i="13"/>
  <c r="R227" i="13"/>
  <c r="Q227" i="13"/>
  <c r="P227" i="13"/>
  <c r="O227" i="13"/>
  <c r="F227" i="13" s="1"/>
  <c r="N227" i="13"/>
  <c r="M227" i="13"/>
  <c r="L227" i="13"/>
  <c r="K227" i="13"/>
  <c r="J227" i="13"/>
  <c r="I227" i="13" a="1"/>
  <c r="I227" i="13" s="1"/>
  <c r="H227" i="13" a="1"/>
  <c r="H227" i="13" s="1"/>
  <c r="E227" i="13"/>
  <c r="C227" i="13"/>
  <c r="Z226" i="13"/>
  <c r="Y226" i="13"/>
  <c r="X226" i="13"/>
  <c r="W226" i="13"/>
  <c r="V226" i="13"/>
  <c r="U226" i="13"/>
  <c r="T226" i="13"/>
  <c r="S226" i="13"/>
  <c r="R226" i="13"/>
  <c r="Q226" i="13"/>
  <c r="P226" i="13"/>
  <c r="O226" i="13"/>
  <c r="F226" i="13" s="1"/>
  <c r="N226" i="13"/>
  <c r="M226" i="13"/>
  <c r="L226" i="13"/>
  <c r="K226" i="13"/>
  <c r="J226" i="13"/>
  <c r="I226" i="13" a="1"/>
  <c r="I226" i="13" s="1"/>
  <c r="H226" i="13"/>
  <c r="E226" i="13" s="1"/>
  <c r="H226" i="13" a="1"/>
  <c r="G226" i="13"/>
  <c r="C226" i="13"/>
  <c r="Z225" i="13"/>
  <c r="Y225" i="13"/>
  <c r="X225" i="13"/>
  <c r="W225" i="13"/>
  <c r="V225" i="13"/>
  <c r="U225" i="13"/>
  <c r="T225" i="13"/>
  <c r="G225" i="13" s="1"/>
  <c r="S225" i="13"/>
  <c r="R225" i="13"/>
  <c r="Q225" i="13"/>
  <c r="P225" i="13"/>
  <c r="O225" i="13"/>
  <c r="N225" i="13"/>
  <c r="M225" i="13"/>
  <c r="L225" i="13"/>
  <c r="K225" i="13"/>
  <c r="J225" i="13"/>
  <c r="I225" i="13" a="1"/>
  <c r="I225" i="13" s="1"/>
  <c r="H225" i="13" a="1"/>
  <c r="H225" i="13" s="1"/>
  <c r="E225" i="13" s="1"/>
  <c r="C225" i="13"/>
  <c r="Z224" i="13"/>
  <c r="Y224" i="13"/>
  <c r="X224" i="13"/>
  <c r="W224" i="13"/>
  <c r="V224" i="13"/>
  <c r="U224" i="13"/>
  <c r="G224" i="13" s="1"/>
  <c r="T224" i="13"/>
  <c r="S224" i="13"/>
  <c r="R224" i="13"/>
  <c r="Q224" i="13"/>
  <c r="P224" i="13"/>
  <c r="O224" i="13"/>
  <c r="F224" i="13" s="1"/>
  <c r="N224" i="13"/>
  <c r="M224" i="13"/>
  <c r="L224" i="13"/>
  <c r="K224" i="13"/>
  <c r="J224" i="13"/>
  <c r="I224" i="13"/>
  <c r="I224" i="13" a="1"/>
  <c r="H224" i="13" a="1"/>
  <c r="H224" i="13" s="1"/>
  <c r="E224" i="13" s="1"/>
  <c r="C224" i="13"/>
  <c r="Z223" i="13"/>
  <c r="Y223" i="13"/>
  <c r="X223" i="13"/>
  <c r="W223" i="13"/>
  <c r="V223" i="13"/>
  <c r="U223" i="13"/>
  <c r="T223" i="13"/>
  <c r="G223" i="13" s="1"/>
  <c r="S223" i="13"/>
  <c r="R223" i="13"/>
  <c r="Q223" i="13"/>
  <c r="P223" i="13"/>
  <c r="O223" i="13"/>
  <c r="N223" i="13"/>
  <c r="M223" i="13"/>
  <c r="L223" i="13"/>
  <c r="K223" i="13"/>
  <c r="J223" i="13"/>
  <c r="I223" i="13" a="1"/>
  <c r="I223" i="13" s="1"/>
  <c r="H223" i="13" a="1"/>
  <c r="H223" i="13" s="1"/>
  <c r="C223" i="13"/>
  <c r="Z222" i="13"/>
  <c r="Y222" i="13"/>
  <c r="X222" i="13"/>
  <c r="W222" i="13"/>
  <c r="V222" i="13"/>
  <c r="U222" i="13"/>
  <c r="T222" i="13"/>
  <c r="S222" i="13"/>
  <c r="R222" i="13"/>
  <c r="Q222" i="13"/>
  <c r="P222" i="13"/>
  <c r="O222" i="13"/>
  <c r="N222" i="13"/>
  <c r="M222" i="13"/>
  <c r="L222" i="13"/>
  <c r="K222" i="13"/>
  <c r="J222" i="13"/>
  <c r="I222" i="13" a="1"/>
  <c r="I222" i="13" s="1"/>
  <c r="H222" i="13"/>
  <c r="H222" i="13" a="1"/>
  <c r="C222" i="13"/>
  <c r="Z221" i="13"/>
  <c r="Y221" i="13"/>
  <c r="X221" i="13"/>
  <c r="W221" i="13"/>
  <c r="V221" i="13"/>
  <c r="U221" i="13"/>
  <c r="T221" i="13"/>
  <c r="G221" i="13" s="1"/>
  <c r="S221" i="13"/>
  <c r="R221" i="13"/>
  <c r="Q221" i="13"/>
  <c r="P221" i="13"/>
  <c r="O221" i="13"/>
  <c r="F221" i="13" s="1"/>
  <c r="N221" i="13"/>
  <c r="M221" i="13"/>
  <c r="L221" i="13"/>
  <c r="K221" i="13"/>
  <c r="J221" i="13"/>
  <c r="I221" i="13" a="1"/>
  <c r="I221" i="13" s="1"/>
  <c r="H221" i="13" a="1"/>
  <c r="H221" i="13" s="1"/>
  <c r="C221" i="13"/>
  <c r="Z220" i="13"/>
  <c r="Y220" i="13"/>
  <c r="X220" i="13"/>
  <c r="W220" i="13"/>
  <c r="V220" i="13"/>
  <c r="U220" i="13"/>
  <c r="T220" i="13"/>
  <c r="S220" i="13"/>
  <c r="R220" i="13"/>
  <c r="Q220" i="13"/>
  <c r="P220" i="13"/>
  <c r="O220" i="13"/>
  <c r="F220" i="13" s="1"/>
  <c r="N220" i="13"/>
  <c r="M220" i="13"/>
  <c r="L220" i="13"/>
  <c r="K220" i="13"/>
  <c r="J220" i="13"/>
  <c r="I220" i="13"/>
  <c r="I220" i="13" a="1"/>
  <c r="H220" i="13"/>
  <c r="E220" i="13" s="1"/>
  <c r="H220" i="13" a="1"/>
  <c r="C220" i="13"/>
  <c r="Z219" i="13"/>
  <c r="Y219" i="13"/>
  <c r="X219" i="13"/>
  <c r="W219" i="13"/>
  <c r="V219" i="13"/>
  <c r="U219" i="13"/>
  <c r="T219" i="13"/>
  <c r="S219" i="13"/>
  <c r="R219" i="13"/>
  <c r="Q219" i="13"/>
  <c r="P219" i="13"/>
  <c r="O219" i="13"/>
  <c r="F219" i="13" s="1"/>
  <c r="N219" i="13"/>
  <c r="M219" i="13"/>
  <c r="L219" i="13"/>
  <c r="K219" i="13"/>
  <c r="J219" i="13"/>
  <c r="I219" i="13" a="1"/>
  <c r="I219" i="13" s="1"/>
  <c r="H219" i="13" a="1"/>
  <c r="H219" i="13" s="1"/>
  <c r="C219" i="13"/>
  <c r="Z218" i="13"/>
  <c r="Y218" i="13"/>
  <c r="X218" i="13"/>
  <c r="W218" i="13"/>
  <c r="V218" i="13"/>
  <c r="U218" i="13"/>
  <c r="T218" i="13"/>
  <c r="S218" i="13"/>
  <c r="R218" i="13"/>
  <c r="Q218" i="13"/>
  <c r="P218" i="13"/>
  <c r="O218" i="13"/>
  <c r="F218" i="13" s="1"/>
  <c r="N218" i="13"/>
  <c r="M218" i="13"/>
  <c r="L218" i="13"/>
  <c r="K218" i="13"/>
  <c r="J218" i="13"/>
  <c r="I218" i="13" a="1"/>
  <c r="I218" i="13" s="1"/>
  <c r="H218" i="13"/>
  <c r="H218" i="13" a="1"/>
  <c r="C218" i="13"/>
  <c r="Z217" i="13"/>
  <c r="Y217" i="13"/>
  <c r="X217" i="13"/>
  <c r="G217" i="13" s="1"/>
  <c r="W217" i="13"/>
  <c r="V217" i="13"/>
  <c r="U217" i="13"/>
  <c r="T217" i="13"/>
  <c r="S217" i="13"/>
  <c r="R217" i="13"/>
  <c r="Q217" i="13"/>
  <c r="P217" i="13"/>
  <c r="O217" i="13"/>
  <c r="F217" i="13" s="1"/>
  <c r="N217" i="13"/>
  <c r="M217" i="13"/>
  <c r="L217" i="13"/>
  <c r="K217" i="13"/>
  <c r="J217" i="13"/>
  <c r="I217" i="13" a="1"/>
  <c r="I217" i="13" s="1"/>
  <c r="H217" i="13" a="1"/>
  <c r="H217" i="13" s="1"/>
  <c r="E217" i="13" s="1"/>
  <c r="C217" i="13"/>
  <c r="Z216" i="13"/>
  <c r="Y216" i="13"/>
  <c r="X216" i="13"/>
  <c r="W216" i="13"/>
  <c r="V216" i="13"/>
  <c r="U216" i="13"/>
  <c r="T216" i="13"/>
  <c r="G216" i="13" s="1"/>
  <c r="S216" i="13"/>
  <c r="R216" i="13"/>
  <c r="Q216" i="13"/>
  <c r="P216" i="13"/>
  <c r="F216" i="13" s="1"/>
  <c r="O216" i="13"/>
  <c r="N216" i="13"/>
  <c r="M216" i="13"/>
  <c r="L216" i="13"/>
  <c r="K216" i="13"/>
  <c r="J216" i="13"/>
  <c r="I216" i="13" a="1"/>
  <c r="I216" i="13" s="1"/>
  <c r="H216" i="13" a="1"/>
  <c r="H216" i="13" s="1"/>
  <c r="E216" i="13"/>
  <c r="C216" i="13"/>
  <c r="Z215" i="13"/>
  <c r="Y215" i="13"/>
  <c r="X215" i="13"/>
  <c r="W215" i="13"/>
  <c r="V215" i="13"/>
  <c r="U215" i="13"/>
  <c r="T215" i="13"/>
  <c r="S215" i="13"/>
  <c r="R215" i="13"/>
  <c r="Q215" i="13"/>
  <c r="P215" i="13"/>
  <c r="O215" i="13"/>
  <c r="N215" i="13"/>
  <c r="M215" i="13"/>
  <c r="L215" i="13"/>
  <c r="K215" i="13"/>
  <c r="J215" i="13"/>
  <c r="I215" i="13" a="1"/>
  <c r="I215" i="13" s="1"/>
  <c r="H215" i="13" a="1"/>
  <c r="H215" i="13" s="1"/>
  <c r="E215" i="13" s="1"/>
  <c r="G215" i="13"/>
  <c r="F215" i="13"/>
  <c r="C215" i="13"/>
  <c r="Z214" i="13"/>
  <c r="Y214" i="13"/>
  <c r="X214" i="13"/>
  <c r="W214" i="13"/>
  <c r="V214" i="13"/>
  <c r="U214" i="13"/>
  <c r="T214" i="13"/>
  <c r="S214" i="13"/>
  <c r="F214" i="13" s="1"/>
  <c r="R214" i="13"/>
  <c r="Q214" i="13"/>
  <c r="P214" i="13"/>
  <c r="O214" i="13"/>
  <c r="N214" i="13"/>
  <c r="M214" i="13"/>
  <c r="L214" i="13"/>
  <c r="K214" i="13"/>
  <c r="J214" i="13"/>
  <c r="I214" i="13" a="1"/>
  <c r="I214" i="13" s="1"/>
  <c r="H214" i="13" a="1"/>
  <c r="H214" i="13" s="1"/>
  <c r="E214" i="13" s="1"/>
  <c r="G214" i="13"/>
  <c r="C214" i="13"/>
  <c r="Z213" i="13"/>
  <c r="Y213" i="13"/>
  <c r="X213" i="13"/>
  <c r="W213" i="13"/>
  <c r="V213" i="13"/>
  <c r="U213" i="13"/>
  <c r="T213" i="13"/>
  <c r="G213" i="13" s="1"/>
  <c r="S213" i="13"/>
  <c r="R213" i="13"/>
  <c r="Q213" i="13"/>
  <c r="P213" i="13"/>
  <c r="O213" i="13"/>
  <c r="N213" i="13"/>
  <c r="M213" i="13"/>
  <c r="L213" i="13"/>
  <c r="K213" i="13"/>
  <c r="J213" i="13"/>
  <c r="I213" i="13" a="1"/>
  <c r="I213" i="13" s="1"/>
  <c r="H213" i="13" a="1"/>
  <c r="H213" i="13" s="1"/>
  <c r="E213" i="13" s="1"/>
  <c r="C213" i="13"/>
  <c r="Z212" i="13"/>
  <c r="Y212" i="13"/>
  <c r="X212" i="13"/>
  <c r="W212" i="13"/>
  <c r="V212" i="13"/>
  <c r="U212" i="13"/>
  <c r="T212" i="13"/>
  <c r="G212" i="13" s="1"/>
  <c r="S212" i="13"/>
  <c r="R212" i="13"/>
  <c r="Q212" i="13"/>
  <c r="P212" i="13"/>
  <c r="O212" i="13"/>
  <c r="N212" i="13"/>
  <c r="M212" i="13"/>
  <c r="L212" i="13"/>
  <c r="K212" i="13"/>
  <c r="J212" i="13"/>
  <c r="I212" i="13" a="1"/>
  <c r="I212" i="13" s="1"/>
  <c r="H212" i="13" a="1"/>
  <c r="H212" i="13" s="1"/>
  <c r="C212" i="13"/>
  <c r="Z211" i="13"/>
  <c r="Y211" i="13"/>
  <c r="X211" i="13"/>
  <c r="W211" i="13"/>
  <c r="V211" i="13"/>
  <c r="U211" i="13"/>
  <c r="T211" i="13"/>
  <c r="S211" i="13"/>
  <c r="R211" i="13"/>
  <c r="Q211" i="13"/>
  <c r="P211" i="13"/>
  <c r="O211" i="13"/>
  <c r="F211" i="13" s="1"/>
  <c r="N211" i="13"/>
  <c r="M211" i="13"/>
  <c r="L211" i="13"/>
  <c r="K211" i="13"/>
  <c r="J211" i="13"/>
  <c r="I211" i="13" a="1"/>
  <c r="I211" i="13" s="1"/>
  <c r="H211" i="13" a="1"/>
  <c r="H211" i="13" s="1"/>
  <c r="E211" i="13" s="1"/>
  <c r="C211" i="13"/>
  <c r="Z210" i="13"/>
  <c r="Y210" i="13"/>
  <c r="X210" i="13"/>
  <c r="W210" i="13"/>
  <c r="V210" i="13"/>
  <c r="U210" i="13"/>
  <c r="T210" i="13"/>
  <c r="S210" i="13"/>
  <c r="R210" i="13"/>
  <c r="Q210" i="13"/>
  <c r="P210" i="13"/>
  <c r="O210" i="13"/>
  <c r="F210" i="13" s="1"/>
  <c r="N210" i="13"/>
  <c r="M210" i="13"/>
  <c r="L210" i="13"/>
  <c r="K210" i="13"/>
  <c r="J210" i="13"/>
  <c r="I210" i="13" a="1"/>
  <c r="I210" i="13" s="1"/>
  <c r="H210" i="13" a="1"/>
  <c r="H210" i="13" s="1"/>
  <c r="C210" i="13"/>
  <c r="Z209" i="13"/>
  <c r="Y209" i="13"/>
  <c r="X209" i="13"/>
  <c r="W209" i="13"/>
  <c r="V209" i="13"/>
  <c r="U209" i="13"/>
  <c r="T209" i="13"/>
  <c r="S209" i="13"/>
  <c r="R209" i="13"/>
  <c r="Q209" i="13"/>
  <c r="P209" i="13"/>
  <c r="O209" i="13"/>
  <c r="F209" i="13" s="1"/>
  <c r="N209" i="13"/>
  <c r="M209" i="13"/>
  <c r="L209" i="13"/>
  <c r="K209" i="13"/>
  <c r="J209" i="13"/>
  <c r="I209" i="13"/>
  <c r="I209" i="13" a="1"/>
  <c r="H209" i="13" a="1"/>
  <c r="H209" i="13" s="1"/>
  <c r="C209" i="13"/>
  <c r="Z208" i="13"/>
  <c r="Y208" i="13"/>
  <c r="X208" i="13"/>
  <c r="W208" i="13"/>
  <c r="V208" i="13"/>
  <c r="U208" i="13"/>
  <c r="T208" i="13"/>
  <c r="S208" i="13"/>
  <c r="R208" i="13"/>
  <c r="Q208" i="13"/>
  <c r="P208" i="13"/>
  <c r="O208" i="13"/>
  <c r="F208" i="13" s="1"/>
  <c r="N208" i="13"/>
  <c r="M208" i="13"/>
  <c r="L208" i="13"/>
  <c r="K208" i="13"/>
  <c r="J208" i="13"/>
  <c r="I208" i="13"/>
  <c r="I208" i="13" a="1"/>
  <c r="H208" i="13" a="1"/>
  <c r="H208" i="13" s="1"/>
  <c r="C208" i="13"/>
  <c r="Z207" i="13"/>
  <c r="Y207" i="13"/>
  <c r="X207" i="13"/>
  <c r="W207" i="13"/>
  <c r="V207" i="13"/>
  <c r="U207" i="13"/>
  <c r="T207" i="13"/>
  <c r="G207" i="13" s="1"/>
  <c r="S207" i="13"/>
  <c r="R207" i="13"/>
  <c r="Q207" i="13"/>
  <c r="P207" i="13"/>
  <c r="O207" i="13"/>
  <c r="F207" i="13" s="1"/>
  <c r="N207" i="13"/>
  <c r="M207" i="13"/>
  <c r="L207" i="13"/>
  <c r="K207" i="13"/>
  <c r="J207" i="13"/>
  <c r="I207" i="13" a="1"/>
  <c r="I207" i="13" s="1"/>
  <c r="H207" i="13" a="1"/>
  <c r="H207" i="13" s="1"/>
  <c r="E207" i="13" s="1"/>
  <c r="C207" i="13"/>
  <c r="Z206" i="13"/>
  <c r="Y206" i="13"/>
  <c r="X206" i="13"/>
  <c r="W206" i="13"/>
  <c r="V206" i="13"/>
  <c r="U206" i="13"/>
  <c r="T206" i="13"/>
  <c r="S206" i="13"/>
  <c r="R206" i="13"/>
  <c r="Q206" i="13"/>
  <c r="P206" i="13"/>
  <c r="O206" i="13"/>
  <c r="F206" i="13" s="1"/>
  <c r="N206" i="13"/>
  <c r="M206" i="13"/>
  <c r="L206" i="13"/>
  <c r="K206" i="13"/>
  <c r="J206" i="13"/>
  <c r="I206" i="13" a="1"/>
  <c r="I206" i="13" s="1"/>
  <c r="H206" i="13" a="1"/>
  <c r="H206" i="13" s="1"/>
  <c r="E206" i="13" s="1"/>
  <c r="C206" i="13"/>
  <c r="Z205" i="13"/>
  <c r="Y205" i="13"/>
  <c r="X205" i="13"/>
  <c r="W205" i="13"/>
  <c r="V205" i="13"/>
  <c r="U205" i="13"/>
  <c r="T205" i="13"/>
  <c r="S205" i="13"/>
  <c r="R205" i="13"/>
  <c r="Q205" i="13"/>
  <c r="P205" i="13"/>
  <c r="F205" i="13" s="1"/>
  <c r="O205" i="13"/>
  <c r="N205" i="13"/>
  <c r="M205" i="13"/>
  <c r="L205" i="13"/>
  <c r="K205" i="13"/>
  <c r="J205" i="13"/>
  <c r="I205" i="13" a="1"/>
  <c r="I205" i="13" s="1"/>
  <c r="H205" i="13" a="1"/>
  <c r="H205" i="13" s="1"/>
  <c r="C205" i="13"/>
  <c r="Z204" i="13"/>
  <c r="Y204" i="13"/>
  <c r="G204" i="13" s="1"/>
  <c r="X204" i="13"/>
  <c r="W204" i="13"/>
  <c r="V204" i="13"/>
  <c r="U204" i="13"/>
  <c r="T204" i="13"/>
  <c r="S204" i="13"/>
  <c r="R204" i="13"/>
  <c r="Q204" i="13"/>
  <c r="P204" i="13"/>
  <c r="O204" i="13"/>
  <c r="F204" i="13" s="1"/>
  <c r="N204" i="13"/>
  <c r="M204" i="13"/>
  <c r="L204" i="13"/>
  <c r="K204" i="13"/>
  <c r="J204" i="13"/>
  <c r="I204" i="13"/>
  <c r="I204" i="13" a="1"/>
  <c r="H204" i="13" a="1"/>
  <c r="H204" i="13" s="1"/>
  <c r="C204" i="13"/>
  <c r="Z203" i="13"/>
  <c r="Y203" i="13"/>
  <c r="X203" i="13"/>
  <c r="W203" i="13"/>
  <c r="V203" i="13"/>
  <c r="U203" i="13"/>
  <c r="T203" i="13"/>
  <c r="S203" i="13"/>
  <c r="R203" i="13"/>
  <c r="Q203" i="13"/>
  <c r="P203" i="13"/>
  <c r="O203" i="13"/>
  <c r="F203" i="13" s="1"/>
  <c r="N203" i="13"/>
  <c r="M203" i="13"/>
  <c r="L203" i="13"/>
  <c r="K203" i="13"/>
  <c r="J203" i="13"/>
  <c r="I203" i="13" a="1"/>
  <c r="I203" i="13" s="1"/>
  <c r="H203" i="13"/>
  <c r="H203" i="13" a="1"/>
  <c r="G203" i="13"/>
  <c r="E203" i="13"/>
  <c r="C203" i="13"/>
  <c r="Z202" i="13"/>
  <c r="Y202" i="13"/>
  <c r="X202" i="13"/>
  <c r="W202" i="13"/>
  <c r="V202" i="13"/>
  <c r="U202" i="13"/>
  <c r="T202" i="13"/>
  <c r="G202" i="13" s="1"/>
  <c r="S202" i="13"/>
  <c r="R202" i="13"/>
  <c r="Q202" i="13"/>
  <c r="P202" i="13"/>
  <c r="O202" i="13"/>
  <c r="F202" i="13" s="1"/>
  <c r="N202" i="13"/>
  <c r="M202" i="13"/>
  <c r="L202" i="13"/>
  <c r="K202" i="13"/>
  <c r="J202" i="13"/>
  <c r="I202" i="13" a="1"/>
  <c r="I202" i="13" s="1"/>
  <c r="H202" i="13" a="1"/>
  <c r="H202" i="13" s="1"/>
  <c r="E202" i="13" s="1"/>
  <c r="C202" i="13"/>
  <c r="Z201" i="13"/>
  <c r="Y201" i="13"/>
  <c r="X201" i="13"/>
  <c r="W201" i="13"/>
  <c r="V201" i="13"/>
  <c r="U201" i="13"/>
  <c r="T201" i="13"/>
  <c r="G201" i="13" s="1"/>
  <c r="S201" i="13"/>
  <c r="R201" i="13"/>
  <c r="Q201" i="13"/>
  <c r="F201" i="13" s="1"/>
  <c r="P201" i="13"/>
  <c r="O201" i="13"/>
  <c r="N201" i="13"/>
  <c r="M201" i="13"/>
  <c r="L201" i="13"/>
  <c r="K201" i="13"/>
  <c r="J201" i="13"/>
  <c r="I201" i="13" a="1"/>
  <c r="I201" i="13" s="1"/>
  <c r="H201" i="13"/>
  <c r="H201" i="13" a="1"/>
  <c r="C201" i="13"/>
  <c r="Z200" i="13"/>
  <c r="Y200" i="13"/>
  <c r="X200" i="13"/>
  <c r="W200" i="13"/>
  <c r="V200" i="13"/>
  <c r="U200" i="13"/>
  <c r="T200" i="13"/>
  <c r="G200" i="13" s="1"/>
  <c r="S200" i="13"/>
  <c r="R200" i="13"/>
  <c r="Q200" i="13"/>
  <c r="P200" i="13"/>
  <c r="O200" i="13"/>
  <c r="F200" i="13" s="1"/>
  <c r="N200" i="13"/>
  <c r="M200" i="13"/>
  <c r="L200" i="13"/>
  <c r="K200" i="13"/>
  <c r="J200" i="13"/>
  <c r="I200" i="13" a="1"/>
  <c r="I200" i="13" s="1"/>
  <c r="H200" i="13" a="1"/>
  <c r="H200" i="13" s="1"/>
  <c r="C200" i="13"/>
  <c r="Z199" i="13"/>
  <c r="Y199" i="13"/>
  <c r="X199" i="13"/>
  <c r="W199" i="13"/>
  <c r="V199" i="13"/>
  <c r="U199" i="13"/>
  <c r="T199" i="13"/>
  <c r="S199" i="13"/>
  <c r="R199" i="13"/>
  <c r="Q199" i="13"/>
  <c r="P199" i="13"/>
  <c r="O199" i="13"/>
  <c r="F199" i="13" s="1"/>
  <c r="N199" i="13"/>
  <c r="M199" i="13"/>
  <c r="L199" i="13"/>
  <c r="K199" i="13"/>
  <c r="J199" i="13"/>
  <c r="I199" i="13" a="1"/>
  <c r="I199" i="13" s="1"/>
  <c r="H199" i="13"/>
  <c r="H199" i="13" a="1"/>
  <c r="C199" i="13"/>
  <c r="Z198" i="13"/>
  <c r="Y198" i="13"/>
  <c r="X198" i="13"/>
  <c r="W198" i="13"/>
  <c r="V198" i="13"/>
  <c r="U198" i="13"/>
  <c r="G198" i="13" s="1"/>
  <c r="T198" i="13"/>
  <c r="S198" i="13"/>
  <c r="R198" i="13"/>
  <c r="Q198" i="13"/>
  <c r="P198" i="13"/>
  <c r="O198" i="13"/>
  <c r="F198" i="13" s="1"/>
  <c r="N198" i="13"/>
  <c r="M198" i="13"/>
  <c r="L198" i="13"/>
  <c r="K198" i="13"/>
  <c r="J198" i="13"/>
  <c r="I198" i="13"/>
  <c r="I198" i="13" a="1"/>
  <c r="H198" i="13"/>
  <c r="H198" i="13" a="1"/>
  <c r="C198" i="13"/>
  <c r="Z197" i="13"/>
  <c r="Y197" i="13"/>
  <c r="X197" i="13"/>
  <c r="W197" i="13"/>
  <c r="V197" i="13"/>
  <c r="U197" i="13"/>
  <c r="T197" i="13"/>
  <c r="S197" i="13"/>
  <c r="R197" i="13"/>
  <c r="Q197" i="13"/>
  <c r="P197" i="13"/>
  <c r="O197" i="13"/>
  <c r="N197" i="13"/>
  <c r="M197" i="13"/>
  <c r="L197" i="13"/>
  <c r="K197" i="13"/>
  <c r="J197" i="13"/>
  <c r="I197" i="13" a="1"/>
  <c r="I197" i="13" s="1"/>
  <c r="H197" i="13" a="1"/>
  <c r="H197" i="13" s="1"/>
  <c r="C197" i="13"/>
  <c r="Z196" i="13"/>
  <c r="Y196" i="13"/>
  <c r="X196" i="13"/>
  <c r="W196" i="13"/>
  <c r="V196" i="13"/>
  <c r="U196" i="13"/>
  <c r="G196" i="13" s="1"/>
  <c r="T196" i="13"/>
  <c r="S196" i="13"/>
  <c r="R196" i="13"/>
  <c r="Q196" i="13"/>
  <c r="P196" i="13"/>
  <c r="O196" i="13"/>
  <c r="F196" i="13" s="1"/>
  <c r="N196" i="13"/>
  <c r="M196" i="13"/>
  <c r="L196" i="13"/>
  <c r="K196" i="13"/>
  <c r="J196" i="13"/>
  <c r="I196" i="13"/>
  <c r="I196" i="13" a="1"/>
  <c r="H196" i="13"/>
  <c r="H196" i="13" a="1"/>
  <c r="C196" i="13"/>
  <c r="Z195" i="13"/>
  <c r="Y195" i="13"/>
  <c r="X195" i="13"/>
  <c r="W195" i="13"/>
  <c r="V195" i="13"/>
  <c r="U195" i="13"/>
  <c r="T195" i="13"/>
  <c r="S195" i="13"/>
  <c r="R195" i="13"/>
  <c r="Q195" i="13"/>
  <c r="P195" i="13"/>
  <c r="O195" i="13"/>
  <c r="N195" i="13"/>
  <c r="M195" i="13"/>
  <c r="L195" i="13"/>
  <c r="K195" i="13"/>
  <c r="J195" i="13"/>
  <c r="I195" i="13" a="1"/>
  <c r="I195" i="13" s="1"/>
  <c r="H195" i="13" a="1"/>
  <c r="H195" i="13" s="1"/>
  <c r="C195" i="13"/>
  <c r="Z194" i="13"/>
  <c r="Y194" i="13"/>
  <c r="X194" i="13"/>
  <c r="W194" i="13"/>
  <c r="V194" i="13"/>
  <c r="U194" i="13"/>
  <c r="T194" i="13"/>
  <c r="G194" i="13" s="1"/>
  <c r="S194" i="13"/>
  <c r="R194" i="13"/>
  <c r="Q194" i="13"/>
  <c r="P194" i="13"/>
  <c r="O194" i="13"/>
  <c r="F194" i="13" s="1"/>
  <c r="N194" i="13"/>
  <c r="M194" i="13"/>
  <c r="L194" i="13"/>
  <c r="K194" i="13"/>
  <c r="J194" i="13"/>
  <c r="I194" i="13" a="1"/>
  <c r="I194" i="13" s="1"/>
  <c r="H194" i="13"/>
  <c r="H194" i="13" a="1"/>
  <c r="C194" i="13"/>
  <c r="Z193" i="13"/>
  <c r="Y193" i="13"/>
  <c r="X193" i="13"/>
  <c r="W193" i="13"/>
  <c r="V193" i="13"/>
  <c r="U193" i="13"/>
  <c r="T193" i="13"/>
  <c r="S193" i="13"/>
  <c r="R193" i="13"/>
  <c r="Q193" i="13"/>
  <c r="P193" i="13"/>
  <c r="O193" i="13"/>
  <c r="F193" i="13" s="1"/>
  <c r="N193" i="13"/>
  <c r="M193" i="13"/>
  <c r="L193" i="13"/>
  <c r="K193" i="13"/>
  <c r="J193" i="13"/>
  <c r="I193" i="13" a="1"/>
  <c r="I193" i="13" s="1"/>
  <c r="H193" i="13" a="1"/>
  <c r="H193" i="13" s="1"/>
  <c r="C193" i="13"/>
  <c r="Z192" i="13"/>
  <c r="Y192" i="13"/>
  <c r="X192" i="13"/>
  <c r="W192" i="13"/>
  <c r="V192" i="13"/>
  <c r="U192" i="13"/>
  <c r="T192" i="13"/>
  <c r="S192" i="13"/>
  <c r="R192" i="13"/>
  <c r="Q192" i="13"/>
  <c r="P192" i="13"/>
  <c r="O192" i="13"/>
  <c r="F192" i="13" s="1"/>
  <c r="N192" i="13"/>
  <c r="M192" i="13"/>
  <c r="L192" i="13"/>
  <c r="K192" i="13"/>
  <c r="J192" i="13"/>
  <c r="I192" i="13" a="1"/>
  <c r="I192" i="13" s="1"/>
  <c r="H192" i="13" a="1"/>
  <c r="H192" i="13" s="1"/>
  <c r="C192" i="13"/>
  <c r="Z191" i="13"/>
  <c r="Y191" i="13"/>
  <c r="X191" i="13"/>
  <c r="W191" i="13"/>
  <c r="V191" i="13"/>
  <c r="G191" i="13" s="1"/>
  <c r="U191" i="13"/>
  <c r="T191" i="13"/>
  <c r="S191" i="13"/>
  <c r="R191" i="13"/>
  <c r="Q191" i="13"/>
  <c r="P191" i="13"/>
  <c r="O191" i="13"/>
  <c r="F191" i="13" s="1"/>
  <c r="N191" i="13"/>
  <c r="M191" i="13"/>
  <c r="L191" i="13"/>
  <c r="K191" i="13"/>
  <c r="J191" i="13"/>
  <c r="I191" i="13" a="1"/>
  <c r="I191" i="13" s="1"/>
  <c r="H191" i="13"/>
  <c r="H191" i="13" a="1"/>
  <c r="C191" i="13"/>
  <c r="Z190" i="13"/>
  <c r="Y190" i="13"/>
  <c r="X190" i="13"/>
  <c r="W190" i="13"/>
  <c r="V190" i="13"/>
  <c r="U190" i="13"/>
  <c r="T190" i="13"/>
  <c r="G190" i="13" s="1"/>
  <c r="S190" i="13"/>
  <c r="R190" i="13"/>
  <c r="Q190" i="13"/>
  <c r="P190" i="13"/>
  <c r="O190" i="13"/>
  <c r="F190" i="13" s="1"/>
  <c r="N190" i="13"/>
  <c r="M190" i="13"/>
  <c r="L190" i="13"/>
  <c r="K190" i="13"/>
  <c r="J190" i="13"/>
  <c r="I190" i="13" a="1"/>
  <c r="I190" i="13" s="1"/>
  <c r="H190" i="13" a="1"/>
  <c r="H190" i="13" s="1"/>
  <c r="E190" i="13" s="1"/>
  <c r="C190" i="13"/>
  <c r="Z189" i="13"/>
  <c r="Y189" i="13"/>
  <c r="X189" i="13"/>
  <c r="W189" i="13"/>
  <c r="V189" i="13"/>
  <c r="U189" i="13"/>
  <c r="T189" i="13"/>
  <c r="G189" i="13" s="1"/>
  <c r="S189" i="13"/>
  <c r="R189" i="13"/>
  <c r="Q189" i="13"/>
  <c r="P189" i="13"/>
  <c r="O189" i="13"/>
  <c r="N189" i="13"/>
  <c r="M189" i="13"/>
  <c r="L189" i="13"/>
  <c r="K189" i="13"/>
  <c r="J189" i="13"/>
  <c r="I189" i="13" a="1"/>
  <c r="I189" i="13" s="1"/>
  <c r="H189" i="13" a="1"/>
  <c r="H189" i="13" s="1"/>
  <c r="C189" i="13"/>
  <c r="Z188" i="13"/>
  <c r="Y188" i="13"/>
  <c r="X188" i="13"/>
  <c r="W188" i="13"/>
  <c r="V188" i="13"/>
  <c r="U188" i="13"/>
  <c r="T188" i="13"/>
  <c r="G188" i="13" s="1"/>
  <c r="S188" i="13"/>
  <c r="R188" i="13"/>
  <c r="Q188" i="13"/>
  <c r="P188" i="13"/>
  <c r="O188" i="13"/>
  <c r="N188" i="13"/>
  <c r="M188" i="13"/>
  <c r="L188" i="13"/>
  <c r="K188" i="13"/>
  <c r="J188" i="13"/>
  <c r="I188" i="13" a="1"/>
  <c r="I188" i="13" s="1"/>
  <c r="H188" i="13"/>
  <c r="H188" i="13" a="1"/>
  <c r="C188" i="13"/>
  <c r="Z187" i="13"/>
  <c r="Y187" i="13"/>
  <c r="X187" i="13"/>
  <c r="W187" i="13"/>
  <c r="V187" i="13"/>
  <c r="U187" i="13"/>
  <c r="T187" i="13"/>
  <c r="S187" i="13"/>
  <c r="R187" i="13"/>
  <c r="Q187" i="13"/>
  <c r="P187" i="13"/>
  <c r="O187" i="13"/>
  <c r="F187" i="13" s="1"/>
  <c r="N187" i="13"/>
  <c r="M187" i="13"/>
  <c r="L187" i="13"/>
  <c r="K187" i="13"/>
  <c r="J187" i="13"/>
  <c r="I187" i="13" a="1"/>
  <c r="I187" i="13" s="1"/>
  <c r="H187" i="13" a="1"/>
  <c r="H187" i="13" s="1"/>
  <c r="C187" i="13"/>
  <c r="Z186" i="13"/>
  <c r="Y186" i="13"/>
  <c r="X186" i="13"/>
  <c r="W186" i="13"/>
  <c r="V186" i="13"/>
  <c r="U186" i="13"/>
  <c r="T186" i="13"/>
  <c r="S186" i="13"/>
  <c r="R186" i="13"/>
  <c r="Q186" i="13"/>
  <c r="P186" i="13"/>
  <c r="O186" i="13"/>
  <c r="F186" i="13" s="1"/>
  <c r="N186" i="13"/>
  <c r="M186" i="13"/>
  <c r="L186" i="13"/>
  <c r="K186" i="13"/>
  <c r="J186" i="13"/>
  <c r="I186" i="13" a="1"/>
  <c r="I186" i="13" s="1"/>
  <c r="H186" i="13" a="1"/>
  <c r="H186" i="13" s="1"/>
  <c r="C186" i="13"/>
  <c r="Z185" i="13"/>
  <c r="Y185" i="13"/>
  <c r="X185" i="13"/>
  <c r="W185" i="13"/>
  <c r="V185" i="13"/>
  <c r="U185" i="13"/>
  <c r="T185" i="13"/>
  <c r="G185" i="13" s="1"/>
  <c r="S185" i="13"/>
  <c r="R185" i="13"/>
  <c r="Q185" i="13"/>
  <c r="P185" i="13"/>
  <c r="F185" i="13" s="1"/>
  <c r="O185" i="13"/>
  <c r="N185" i="13"/>
  <c r="M185" i="13"/>
  <c r="L185" i="13"/>
  <c r="K185" i="13"/>
  <c r="J185" i="13"/>
  <c r="I185" i="13" a="1"/>
  <c r="I185" i="13" s="1"/>
  <c r="H185" i="13" a="1"/>
  <c r="H185" i="13" s="1"/>
  <c r="C185" i="13"/>
  <c r="Z184" i="13"/>
  <c r="Y184" i="13"/>
  <c r="X184" i="13"/>
  <c r="W184" i="13"/>
  <c r="V184" i="13"/>
  <c r="U184" i="13"/>
  <c r="T184" i="13"/>
  <c r="S184" i="13"/>
  <c r="R184" i="13"/>
  <c r="Q184" i="13"/>
  <c r="P184" i="13"/>
  <c r="O184" i="13"/>
  <c r="N184" i="13"/>
  <c r="M184" i="13"/>
  <c r="L184" i="13"/>
  <c r="K184" i="13"/>
  <c r="J184" i="13"/>
  <c r="I184" i="13" a="1"/>
  <c r="I184" i="13" s="1"/>
  <c r="H184" i="13"/>
  <c r="H184" i="13" a="1"/>
  <c r="C184" i="13"/>
  <c r="Z183" i="13"/>
  <c r="Y183" i="13"/>
  <c r="X183" i="13"/>
  <c r="W183" i="13"/>
  <c r="V183" i="13"/>
  <c r="U183" i="13"/>
  <c r="T183" i="13"/>
  <c r="S183" i="13"/>
  <c r="R183" i="13"/>
  <c r="Q183" i="13"/>
  <c r="P183" i="13"/>
  <c r="O183" i="13"/>
  <c r="N183" i="13"/>
  <c r="M183" i="13"/>
  <c r="L183" i="13"/>
  <c r="K183" i="13"/>
  <c r="J183" i="13"/>
  <c r="I183" i="13" a="1"/>
  <c r="I183" i="13" s="1"/>
  <c r="H183" i="13" a="1"/>
  <c r="H183" i="13" s="1"/>
  <c r="E183" i="13" s="1"/>
  <c r="C183" i="13"/>
  <c r="Z182" i="13"/>
  <c r="Y182" i="13"/>
  <c r="X182" i="13"/>
  <c r="W182" i="13"/>
  <c r="V182" i="13"/>
  <c r="U182" i="13"/>
  <c r="T182" i="13"/>
  <c r="G182" i="13" s="1"/>
  <c r="S182" i="13"/>
  <c r="R182" i="13"/>
  <c r="Q182" i="13"/>
  <c r="P182" i="13"/>
  <c r="O182" i="13"/>
  <c r="N182" i="13"/>
  <c r="M182" i="13"/>
  <c r="L182" i="13"/>
  <c r="K182" i="13"/>
  <c r="J182" i="13"/>
  <c r="I182" i="13" a="1"/>
  <c r="I182" i="13" s="1"/>
  <c r="H182" i="13"/>
  <c r="E182" i="13" s="1"/>
  <c r="H182" i="13" a="1"/>
  <c r="C182" i="13"/>
  <c r="Z181" i="13"/>
  <c r="Y181" i="13"/>
  <c r="X181" i="13"/>
  <c r="W181" i="13"/>
  <c r="V181" i="13"/>
  <c r="U181" i="13"/>
  <c r="T181" i="13"/>
  <c r="G181" i="13" s="1"/>
  <c r="S181" i="13"/>
  <c r="R181" i="13"/>
  <c r="Q181" i="13"/>
  <c r="P181" i="13"/>
  <c r="O181" i="13"/>
  <c r="F181" i="13" s="1"/>
  <c r="N181" i="13"/>
  <c r="M181" i="13"/>
  <c r="L181" i="13"/>
  <c r="K181" i="13"/>
  <c r="J181" i="13"/>
  <c r="I181" i="13" a="1"/>
  <c r="I181" i="13" s="1"/>
  <c r="H181" i="13" a="1"/>
  <c r="H181" i="13" s="1"/>
  <c r="C181" i="13"/>
  <c r="Z180" i="13"/>
  <c r="Y180" i="13"/>
  <c r="X180" i="13"/>
  <c r="W180" i="13"/>
  <c r="V180" i="13"/>
  <c r="U180" i="13"/>
  <c r="T180" i="13"/>
  <c r="S180" i="13"/>
  <c r="R180" i="13"/>
  <c r="Q180" i="13"/>
  <c r="P180" i="13"/>
  <c r="O180" i="13"/>
  <c r="F180" i="13" s="1"/>
  <c r="N180" i="13"/>
  <c r="M180" i="13"/>
  <c r="L180" i="13"/>
  <c r="K180" i="13"/>
  <c r="J180" i="13"/>
  <c r="I180" i="13" a="1"/>
  <c r="I180" i="13" s="1"/>
  <c r="H180" i="13" a="1"/>
  <c r="H180" i="13" s="1"/>
  <c r="E180" i="13" s="1"/>
  <c r="C180" i="13"/>
  <c r="Z179" i="13"/>
  <c r="Y179" i="13"/>
  <c r="X179" i="13"/>
  <c r="W179" i="13"/>
  <c r="G179" i="13" s="1"/>
  <c r="V179" i="13"/>
  <c r="U179" i="13"/>
  <c r="T179" i="13"/>
  <c r="S179" i="13"/>
  <c r="R179" i="13"/>
  <c r="Q179" i="13"/>
  <c r="P179" i="13"/>
  <c r="O179" i="13"/>
  <c r="N179" i="13"/>
  <c r="M179" i="13"/>
  <c r="L179" i="13"/>
  <c r="K179" i="13"/>
  <c r="J179" i="13"/>
  <c r="I179" i="13" a="1"/>
  <c r="I179" i="13" s="1"/>
  <c r="H179" i="13" a="1"/>
  <c r="H179" i="13" s="1"/>
  <c r="E179" i="13" s="1"/>
  <c r="C179" i="13"/>
  <c r="Z178" i="13"/>
  <c r="Y178" i="13"/>
  <c r="X178" i="13"/>
  <c r="W178" i="13"/>
  <c r="V178" i="13"/>
  <c r="U178" i="13"/>
  <c r="T178" i="13"/>
  <c r="G178" i="13" s="1"/>
  <c r="S178" i="13"/>
  <c r="R178" i="13"/>
  <c r="Q178" i="13"/>
  <c r="P178" i="13"/>
  <c r="O178" i="13"/>
  <c r="N178" i="13"/>
  <c r="M178" i="13"/>
  <c r="L178" i="13"/>
  <c r="K178" i="13"/>
  <c r="J178" i="13"/>
  <c r="I178" i="13" a="1"/>
  <c r="I178" i="13" s="1"/>
  <c r="H178" i="13" a="1"/>
  <c r="H178" i="13" s="1"/>
  <c r="E178" i="13" s="1"/>
  <c r="C178" i="13"/>
  <c r="Z177" i="13"/>
  <c r="Y177" i="13"/>
  <c r="X177" i="13"/>
  <c r="W177" i="13"/>
  <c r="V177" i="13"/>
  <c r="U177" i="13"/>
  <c r="T177" i="13"/>
  <c r="S177" i="13"/>
  <c r="R177" i="13"/>
  <c r="Q177" i="13"/>
  <c r="P177" i="13"/>
  <c r="O177" i="13"/>
  <c r="N177" i="13"/>
  <c r="M177" i="13"/>
  <c r="L177" i="13"/>
  <c r="K177" i="13"/>
  <c r="J177" i="13"/>
  <c r="I177" i="13" a="1"/>
  <c r="I177" i="13" s="1"/>
  <c r="H177" i="13" a="1"/>
  <c r="H177" i="13" s="1"/>
  <c r="E177" i="13" s="1"/>
  <c r="G177" i="13"/>
  <c r="C177" i="13"/>
  <c r="Z176" i="13"/>
  <c r="Y176" i="13"/>
  <c r="X176" i="13"/>
  <c r="W176" i="13"/>
  <c r="V176" i="13"/>
  <c r="U176" i="13"/>
  <c r="T176" i="13"/>
  <c r="G176" i="13" s="1"/>
  <c r="S176" i="13"/>
  <c r="R176" i="13"/>
  <c r="Q176" i="13"/>
  <c r="P176" i="13"/>
  <c r="O176" i="13"/>
  <c r="N176" i="13"/>
  <c r="M176" i="13"/>
  <c r="L176" i="13"/>
  <c r="K176" i="13"/>
  <c r="J176" i="13"/>
  <c r="I176" i="13" a="1"/>
  <c r="I176" i="13" s="1"/>
  <c r="H176" i="13"/>
  <c r="H176" i="13" a="1"/>
  <c r="C176" i="13"/>
  <c r="Z175" i="13"/>
  <c r="Y175" i="13"/>
  <c r="X175" i="13"/>
  <c r="W175" i="13"/>
  <c r="V175" i="13"/>
  <c r="U175" i="13"/>
  <c r="T175" i="13"/>
  <c r="G175" i="13" s="1"/>
  <c r="S175" i="13"/>
  <c r="R175" i="13"/>
  <c r="Q175" i="13"/>
  <c r="P175" i="13"/>
  <c r="O175" i="13"/>
  <c r="N175" i="13"/>
  <c r="M175" i="13"/>
  <c r="L175" i="13"/>
  <c r="K175" i="13"/>
  <c r="J175" i="13"/>
  <c r="I175" i="13" a="1"/>
  <c r="I175" i="13" s="1"/>
  <c r="H175" i="13" a="1"/>
  <c r="H175" i="13" s="1"/>
  <c r="E175" i="13" s="1"/>
  <c r="C175" i="13"/>
  <c r="Z174" i="13"/>
  <c r="Y174" i="13"/>
  <c r="X174" i="13"/>
  <c r="W174" i="13"/>
  <c r="V174" i="13"/>
  <c r="U174" i="13"/>
  <c r="T174" i="13"/>
  <c r="G174" i="13" s="1"/>
  <c r="S174" i="13"/>
  <c r="R174" i="13"/>
  <c r="Q174" i="13"/>
  <c r="P174" i="13"/>
  <c r="O174" i="13"/>
  <c r="N174" i="13"/>
  <c r="M174" i="13"/>
  <c r="L174" i="13"/>
  <c r="K174" i="13"/>
  <c r="J174" i="13"/>
  <c r="I174" i="13" a="1"/>
  <c r="I174" i="13" s="1"/>
  <c r="H174" i="13"/>
  <c r="H174" i="13" a="1"/>
  <c r="C174" i="13"/>
  <c r="Z173" i="13"/>
  <c r="Y173" i="13"/>
  <c r="X173" i="13"/>
  <c r="W173" i="13"/>
  <c r="V173" i="13"/>
  <c r="U173" i="13"/>
  <c r="T173" i="13"/>
  <c r="G173" i="13" s="1"/>
  <c r="S173" i="13"/>
  <c r="R173" i="13"/>
  <c r="F173" i="13" s="1"/>
  <c r="Q173" i="13"/>
  <c r="P173" i="13"/>
  <c r="O173" i="13"/>
  <c r="N173" i="13"/>
  <c r="M173" i="13"/>
  <c r="L173" i="13"/>
  <c r="K173" i="13"/>
  <c r="J173" i="13"/>
  <c r="I173" i="13" a="1"/>
  <c r="I173" i="13" s="1"/>
  <c r="H173" i="13" a="1"/>
  <c r="H173" i="13" s="1"/>
  <c r="C173" i="13"/>
  <c r="Z172" i="13"/>
  <c r="Y172" i="13"/>
  <c r="X172" i="13"/>
  <c r="W172" i="13"/>
  <c r="V172" i="13"/>
  <c r="U172" i="13"/>
  <c r="T172" i="13"/>
  <c r="S172" i="13"/>
  <c r="R172" i="13"/>
  <c r="Q172" i="13"/>
  <c r="P172" i="13"/>
  <c r="O172" i="13"/>
  <c r="N172" i="13"/>
  <c r="M172" i="13"/>
  <c r="L172" i="13"/>
  <c r="K172" i="13"/>
  <c r="J172" i="13"/>
  <c r="I172" i="13"/>
  <c r="I172" i="13" a="1"/>
  <c r="H172" i="13" a="1"/>
  <c r="H172" i="13" s="1"/>
  <c r="E172" i="13" s="1"/>
  <c r="G172" i="13"/>
  <c r="C172" i="13"/>
  <c r="Z171" i="13"/>
  <c r="Y171" i="13"/>
  <c r="X171" i="13"/>
  <c r="W171" i="13"/>
  <c r="V171" i="13"/>
  <c r="U171" i="13"/>
  <c r="T171" i="13"/>
  <c r="G171" i="13" s="1"/>
  <c r="S171" i="13"/>
  <c r="R171" i="13"/>
  <c r="Q171" i="13"/>
  <c r="P171" i="13"/>
  <c r="O171" i="13"/>
  <c r="N171" i="13"/>
  <c r="M171" i="13"/>
  <c r="L171" i="13"/>
  <c r="K171" i="13"/>
  <c r="J171" i="13"/>
  <c r="I171" i="13" a="1"/>
  <c r="I171" i="13" s="1"/>
  <c r="H171" i="13" a="1"/>
  <c r="H171" i="13" s="1"/>
  <c r="E171" i="13" s="1"/>
  <c r="C171" i="13"/>
  <c r="Z170" i="13"/>
  <c r="Y170" i="13"/>
  <c r="X170" i="13"/>
  <c r="W170" i="13"/>
  <c r="V170" i="13"/>
  <c r="U170" i="13"/>
  <c r="T170" i="13"/>
  <c r="S170" i="13"/>
  <c r="R170" i="13"/>
  <c r="Q170" i="13"/>
  <c r="P170" i="13"/>
  <c r="O170" i="13"/>
  <c r="N170" i="13"/>
  <c r="M170" i="13"/>
  <c r="L170" i="13"/>
  <c r="K170" i="13"/>
  <c r="J170" i="13"/>
  <c r="I170" i="13" a="1"/>
  <c r="I170" i="13" s="1"/>
  <c r="H170" i="13"/>
  <c r="E170" i="13" s="1"/>
  <c r="H170" i="13" a="1"/>
  <c r="C170" i="13"/>
  <c r="Z169" i="13"/>
  <c r="Y169" i="13"/>
  <c r="X169" i="13"/>
  <c r="W169" i="13"/>
  <c r="V169" i="13"/>
  <c r="U169" i="13"/>
  <c r="T169" i="13"/>
  <c r="G169" i="13" s="1"/>
  <c r="S169" i="13"/>
  <c r="R169" i="13"/>
  <c r="Q169" i="13"/>
  <c r="P169" i="13"/>
  <c r="F169" i="13" s="1"/>
  <c r="O169" i="13"/>
  <c r="N169" i="13"/>
  <c r="M169" i="13"/>
  <c r="L169" i="13"/>
  <c r="K169" i="13"/>
  <c r="J169" i="13"/>
  <c r="I169" i="13" a="1"/>
  <c r="I169" i="13" s="1"/>
  <c r="E169" i="13" s="1"/>
  <c r="H169" i="13" a="1"/>
  <c r="H169" i="13" s="1"/>
  <c r="C169" i="13"/>
  <c r="Z168" i="13"/>
  <c r="Y168" i="13"/>
  <c r="G168" i="13" s="1"/>
  <c r="X168" i="13"/>
  <c r="W168" i="13"/>
  <c r="V168" i="13"/>
  <c r="U168" i="13"/>
  <c r="T168" i="13"/>
  <c r="S168" i="13"/>
  <c r="R168" i="13"/>
  <c r="Q168" i="13"/>
  <c r="P168" i="13"/>
  <c r="F168" i="13" s="1"/>
  <c r="O168" i="13"/>
  <c r="N168" i="13"/>
  <c r="M168" i="13"/>
  <c r="L168" i="13"/>
  <c r="K168" i="13"/>
  <c r="J168" i="13"/>
  <c r="I168" i="13"/>
  <c r="I168" i="13" a="1"/>
  <c r="H168" i="13" a="1"/>
  <c r="H168" i="13" s="1"/>
  <c r="E168" i="13" s="1"/>
  <c r="C168" i="13"/>
  <c r="Z167" i="13"/>
  <c r="Y167" i="13"/>
  <c r="X167" i="13"/>
  <c r="G167" i="13" s="1"/>
  <c r="W167" i="13"/>
  <c r="V167" i="13"/>
  <c r="U167" i="13"/>
  <c r="T167" i="13"/>
  <c r="S167" i="13"/>
  <c r="R167" i="13"/>
  <c r="Q167" i="13"/>
  <c r="P167" i="13"/>
  <c r="O167" i="13"/>
  <c r="N167" i="13"/>
  <c r="M167" i="13"/>
  <c r="L167" i="13"/>
  <c r="K167" i="13"/>
  <c r="J167" i="13"/>
  <c r="I167" i="13" a="1"/>
  <c r="I167" i="13" s="1"/>
  <c r="H167" i="13" a="1"/>
  <c r="H167" i="13" s="1"/>
  <c r="E167" i="13" s="1"/>
  <c r="C167" i="13"/>
  <c r="Z166" i="13"/>
  <c r="Y166" i="13"/>
  <c r="X166" i="13"/>
  <c r="W166" i="13"/>
  <c r="V166" i="13"/>
  <c r="U166" i="13"/>
  <c r="T166" i="13"/>
  <c r="G166" i="13" s="1"/>
  <c r="S166" i="13"/>
  <c r="R166" i="13"/>
  <c r="Q166" i="13"/>
  <c r="P166" i="13"/>
  <c r="O166" i="13"/>
  <c r="N166" i="13"/>
  <c r="M166" i="13"/>
  <c r="L166" i="13"/>
  <c r="K166" i="13"/>
  <c r="J166" i="13"/>
  <c r="I166" i="13" a="1"/>
  <c r="I166" i="13" s="1"/>
  <c r="H166" i="13" a="1"/>
  <c r="H166" i="13" s="1"/>
  <c r="E166" i="13" s="1"/>
  <c r="C166" i="13"/>
  <c r="Z165" i="13"/>
  <c r="Y165" i="13"/>
  <c r="X165" i="13"/>
  <c r="G165" i="13" s="1"/>
  <c r="W165" i="13"/>
  <c r="V165" i="13"/>
  <c r="U165" i="13"/>
  <c r="T165" i="13"/>
  <c r="S165" i="13"/>
  <c r="R165" i="13"/>
  <c r="Q165" i="13"/>
  <c r="P165" i="13"/>
  <c r="O165" i="13"/>
  <c r="N165" i="13"/>
  <c r="M165" i="13"/>
  <c r="L165" i="13"/>
  <c r="K165" i="13"/>
  <c r="J165" i="13"/>
  <c r="I165" i="13" a="1"/>
  <c r="I165" i="13" s="1"/>
  <c r="H165" i="13" a="1"/>
  <c r="H165" i="13" s="1"/>
  <c r="E165" i="13" s="1"/>
  <c r="C165" i="13"/>
  <c r="Z164" i="13"/>
  <c r="Y164" i="13"/>
  <c r="G164" i="13" s="1"/>
  <c r="X164" i="13"/>
  <c r="W164" i="13"/>
  <c r="V164" i="13"/>
  <c r="U164" i="13"/>
  <c r="T164" i="13"/>
  <c r="S164" i="13"/>
  <c r="R164" i="13"/>
  <c r="Q164" i="13"/>
  <c r="P164" i="13"/>
  <c r="O164" i="13"/>
  <c r="N164" i="13"/>
  <c r="M164" i="13"/>
  <c r="L164" i="13"/>
  <c r="K164" i="13"/>
  <c r="J164" i="13"/>
  <c r="I164" i="13" a="1"/>
  <c r="I164" i="13" s="1"/>
  <c r="E164" i="13" s="1"/>
  <c r="H164" i="13" a="1"/>
  <c r="H164" i="13" s="1"/>
  <c r="C164" i="13"/>
  <c r="Z163" i="13"/>
  <c r="Y163" i="13"/>
  <c r="X163" i="13"/>
  <c r="W163" i="13"/>
  <c r="V163" i="13"/>
  <c r="U163" i="13"/>
  <c r="T163" i="13"/>
  <c r="G163" i="13" s="1"/>
  <c r="S163" i="13"/>
  <c r="R163" i="13"/>
  <c r="Q163" i="13"/>
  <c r="P163" i="13"/>
  <c r="O163" i="13"/>
  <c r="N163" i="13"/>
  <c r="M163" i="13"/>
  <c r="L163" i="13"/>
  <c r="K163" i="13"/>
  <c r="J163" i="13"/>
  <c r="I163" i="13" a="1"/>
  <c r="I163" i="13" s="1"/>
  <c r="H163" i="13" a="1"/>
  <c r="H163" i="13" s="1"/>
  <c r="E163" i="13" s="1"/>
  <c r="C163" i="13"/>
  <c r="Z162" i="13"/>
  <c r="Y162" i="13"/>
  <c r="X162" i="13"/>
  <c r="G162" i="13" s="1"/>
  <c r="W162" i="13"/>
  <c r="V162" i="13"/>
  <c r="U162" i="13"/>
  <c r="T162" i="13"/>
  <c r="S162" i="13"/>
  <c r="R162" i="13"/>
  <c r="Q162" i="13"/>
  <c r="P162" i="13"/>
  <c r="O162" i="13"/>
  <c r="N162" i="13"/>
  <c r="M162" i="13"/>
  <c r="L162" i="13"/>
  <c r="K162" i="13"/>
  <c r="J162" i="13"/>
  <c r="I162" i="13" a="1"/>
  <c r="I162" i="13" s="1"/>
  <c r="E162" i="13" s="1"/>
  <c r="H162" i="13" a="1"/>
  <c r="H162" i="13" s="1"/>
  <c r="C162" i="13"/>
  <c r="Z161" i="13"/>
  <c r="Y161" i="13"/>
  <c r="X161" i="13"/>
  <c r="W161" i="13"/>
  <c r="V161" i="13"/>
  <c r="U161" i="13"/>
  <c r="T161" i="13"/>
  <c r="S161" i="13"/>
  <c r="R161" i="13"/>
  <c r="Q161" i="13"/>
  <c r="P161" i="13"/>
  <c r="O161" i="13"/>
  <c r="N161" i="13"/>
  <c r="M161" i="13"/>
  <c r="L161" i="13"/>
  <c r="K161" i="13"/>
  <c r="J161" i="13"/>
  <c r="I161" i="13"/>
  <c r="I161" i="13" a="1"/>
  <c r="H161" i="13" a="1"/>
  <c r="H161" i="13" s="1"/>
  <c r="C161" i="13"/>
  <c r="Z160" i="13"/>
  <c r="Y160" i="13"/>
  <c r="X160" i="13"/>
  <c r="G160" i="13" s="1"/>
  <c r="W160" i="13"/>
  <c r="V160" i="13"/>
  <c r="U160" i="13"/>
  <c r="T160" i="13"/>
  <c r="S160" i="13"/>
  <c r="R160" i="13"/>
  <c r="Q160" i="13"/>
  <c r="P160" i="13"/>
  <c r="O160" i="13"/>
  <c r="N160" i="13"/>
  <c r="M160" i="13"/>
  <c r="L160" i="13"/>
  <c r="K160" i="13"/>
  <c r="J160" i="13"/>
  <c r="I160" i="13"/>
  <c r="I160" i="13" a="1"/>
  <c r="H160" i="13" a="1"/>
  <c r="H160" i="13" s="1"/>
  <c r="E160" i="13"/>
  <c r="C160" i="13"/>
  <c r="Z159" i="13"/>
  <c r="Y159" i="13"/>
  <c r="X159" i="13"/>
  <c r="W159" i="13"/>
  <c r="V159" i="13"/>
  <c r="U159" i="13"/>
  <c r="T159" i="13"/>
  <c r="S159" i="13"/>
  <c r="R159" i="13"/>
  <c r="Q159" i="13"/>
  <c r="P159" i="13"/>
  <c r="F159" i="13" s="1"/>
  <c r="O159" i="13"/>
  <c r="N159" i="13"/>
  <c r="M159" i="13"/>
  <c r="L159" i="13"/>
  <c r="K159" i="13"/>
  <c r="J159" i="13"/>
  <c r="I159" i="13" a="1"/>
  <c r="I159" i="13" s="1"/>
  <c r="H159" i="13" a="1"/>
  <c r="H159" i="13" s="1"/>
  <c r="C159" i="13"/>
  <c r="Z158" i="13"/>
  <c r="Y158" i="13"/>
  <c r="X158" i="13"/>
  <c r="W158" i="13"/>
  <c r="V158" i="13"/>
  <c r="U158" i="13"/>
  <c r="T158" i="13"/>
  <c r="S158" i="13"/>
  <c r="R158" i="13"/>
  <c r="Q158" i="13"/>
  <c r="P158" i="13"/>
  <c r="O158" i="13"/>
  <c r="F158" i="13" s="1"/>
  <c r="N158" i="13"/>
  <c r="M158" i="13"/>
  <c r="L158" i="13"/>
  <c r="K158" i="13"/>
  <c r="J158" i="13"/>
  <c r="I158" i="13" a="1"/>
  <c r="I158" i="13" s="1"/>
  <c r="H158" i="13"/>
  <c r="E158" i="13" s="1"/>
  <c r="H158" i="13" a="1"/>
  <c r="C158" i="13"/>
  <c r="Z157" i="13"/>
  <c r="Y157" i="13"/>
  <c r="X157" i="13"/>
  <c r="G157" i="13" s="1"/>
  <c r="W157" i="13"/>
  <c r="V157" i="13"/>
  <c r="U157" i="13"/>
  <c r="T157" i="13"/>
  <c r="S157" i="13"/>
  <c r="R157" i="13"/>
  <c r="Q157" i="13"/>
  <c r="P157" i="13"/>
  <c r="O157" i="13"/>
  <c r="N157" i="13"/>
  <c r="M157" i="13"/>
  <c r="L157" i="13"/>
  <c r="K157" i="13"/>
  <c r="J157" i="13"/>
  <c r="I157" i="13" a="1"/>
  <c r="I157" i="13" s="1"/>
  <c r="H157" i="13" a="1"/>
  <c r="H157" i="13" s="1"/>
  <c r="F157" i="13"/>
  <c r="C157" i="13"/>
  <c r="Z156" i="13"/>
  <c r="Y156" i="13"/>
  <c r="X156" i="13"/>
  <c r="W156" i="13"/>
  <c r="V156" i="13"/>
  <c r="U156" i="13"/>
  <c r="T156" i="13"/>
  <c r="G156" i="13" s="1"/>
  <c r="S156" i="13"/>
  <c r="R156" i="13"/>
  <c r="Q156" i="13"/>
  <c r="P156" i="13"/>
  <c r="O156" i="13"/>
  <c r="F156" i="13" s="1"/>
  <c r="N156" i="13"/>
  <c r="M156" i="13"/>
  <c r="L156" i="13"/>
  <c r="K156" i="13"/>
  <c r="J156" i="13"/>
  <c r="I156" i="13" a="1"/>
  <c r="I156" i="13" s="1"/>
  <c r="H156" i="13" a="1"/>
  <c r="H156" i="13" s="1"/>
  <c r="E156" i="13" s="1"/>
  <c r="C156" i="13"/>
  <c r="Z155" i="13"/>
  <c r="Y155" i="13"/>
  <c r="X155" i="13"/>
  <c r="W155" i="13"/>
  <c r="V155" i="13"/>
  <c r="U155" i="13"/>
  <c r="T155" i="13"/>
  <c r="G155" i="13" s="1"/>
  <c r="S155" i="13"/>
  <c r="R155" i="13"/>
  <c r="Q155" i="13"/>
  <c r="P155" i="13"/>
  <c r="O155" i="13"/>
  <c r="N155" i="13"/>
  <c r="M155" i="13"/>
  <c r="L155" i="13"/>
  <c r="K155" i="13"/>
  <c r="J155" i="13"/>
  <c r="I155" i="13" a="1"/>
  <c r="I155" i="13" s="1"/>
  <c r="H155" i="13" a="1"/>
  <c r="H155" i="13" s="1"/>
  <c r="E155" i="13" s="1"/>
  <c r="C155" i="13"/>
  <c r="Z154" i="13"/>
  <c r="Y154" i="13"/>
  <c r="X154" i="13"/>
  <c r="W154" i="13"/>
  <c r="V154" i="13"/>
  <c r="U154" i="13"/>
  <c r="T154" i="13"/>
  <c r="G154" i="13" s="1"/>
  <c r="S154" i="13"/>
  <c r="R154" i="13"/>
  <c r="Q154" i="13"/>
  <c r="P154" i="13"/>
  <c r="O154" i="13"/>
  <c r="N154" i="13"/>
  <c r="M154" i="13"/>
  <c r="L154" i="13"/>
  <c r="K154" i="13"/>
  <c r="J154" i="13"/>
  <c r="I154" i="13" a="1"/>
  <c r="I154" i="13" s="1"/>
  <c r="H154" i="13" a="1"/>
  <c r="H154" i="13" s="1"/>
  <c r="E154" i="13" s="1"/>
  <c r="C154" i="13"/>
  <c r="Z153" i="13"/>
  <c r="Y153" i="13"/>
  <c r="X153" i="13"/>
  <c r="W153" i="13"/>
  <c r="V153" i="13"/>
  <c r="U153" i="13"/>
  <c r="T153" i="13"/>
  <c r="G153" i="13" s="1"/>
  <c r="S153" i="13"/>
  <c r="R153" i="13"/>
  <c r="Q153" i="13"/>
  <c r="P153" i="13"/>
  <c r="O153" i="13"/>
  <c r="N153" i="13"/>
  <c r="M153" i="13"/>
  <c r="L153" i="13"/>
  <c r="K153" i="13"/>
  <c r="J153" i="13"/>
  <c r="I153" i="13" a="1"/>
  <c r="I153" i="13" s="1"/>
  <c r="H153" i="13" a="1"/>
  <c r="H153" i="13" s="1"/>
  <c r="C153" i="13"/>
  <c r="Z152" i="13"/>
  <c r="Y152" i="13"/>
  <c r="X152" i="13"/>
  <c r="W152" i="13"/>
  <c r="V152" i="13"/>
  <c r="U152" i="13"/>
  <c r="G152" i="13" s="1"/>
  <c r="T152" i="13"/>
  <c r="S152" i="13"/>
  <c r="R152" i="13"/>
  <c r="Q152" i="13"/>
  <c r="P152" i="13"/>
  <c r="O152" i="13"/>
  <c r="N152" i="13"/>
  <c r="M152" i="13"/>
  <c r="L152" i="13"/>
  <c r="K152" i="13"/>
  <c r="J152" i="13"/>
  <c r="I152" i="13"/>
  <c r="I152" i="13" a="1"/>
  <c r="H152" i="13" a="1"/>
  <c r="H152" i="13" s="1"/>
  <c r="E152" i="13" s="1"/>
  <c r="C152" i="13"/>
  <c r="Z151" i="13"/>
  <c r="Y151" i="13"/>
  <c r="X151" i="13"/>
  <c r="W151" i="13"/>
  <c r="V151" i="13"/>
  <c r="U151" i="13"/>
  <c r="T151" i="13"/>
  <c r="S151" i="13"/>
  <c r="R151" i="13"/>
  <c r="F151" i="13" s="1"/>
  <c r="Q151" i="13"/>
  <c r="P151" i="13"/>
  <c r="O151" i="13"/>
  <c r="N151" i="13"/>
  <c r="M151" i="13"/>
  <c r="L151" i="13"/>
  <c r="K151" i="13"/>
  <c r="J151" i="13"/>
  <c r="I151" i="13" a="1"/>
  <c r="I151" i="13" s="1"/>
  <c r="H151" i="13" a="1"/>
  <c r="H151" i="13" s="1"/>
  <c r="C151" i="13"/>
  <c r="Z150" i="13"/>
  <c r="Y150" i="13"/>
  <c r="X150" i="13"/>
  <c r="W150" i="13"/>
  <c r="V150" i="13"/>
  <c r="U150" i="13"/>
  <c r="T150" i="13"/>
  <c r="S150" i="13"/>
  <c r="R150" i="13"/>
  <c r="Q150" i="13"/>
  <c r="P150" i="13"/>
  <c r="O150" i="13"/>
  <c r="F150" i="13" s="1"/>
  <c r="N150" i="13"/>
  <c r="M150" i="13"/>
  <c r="L150" i="13"/>
  <c r="K150" i="13"/>
  <c r="J150" i="13"/>
  <c r="I150" i="13" a="1"/>
  <c r="I150" i="13" s="1"/>
  <c r="H150" i="13"/>
  <c r="H150" i="13" a="1"/>
  <c r="C150" i="13"/>
  <c r="Z149" i="13"/>
  <c r="Y149" i="13"/>
  <c r="X149" i="13"/>
  <c r="W149" i="13"/>
  <c r="V149" i="13"/>
  <c r="U149" i="13"/>
  <c r="T149" i="13"/>
  <c r="S149" i="13"/>
  <c r="R149" i="13"/>
  <c r="Q149" i="13"/>
  <c r="P149" i="13"/>
  <c r="O149" i="13"/>
  <c r="F149" i="13" s="1"/>
  <c r="N149" i="13"/>
  <c r="M149" i="13"/>
  <c r="L149" i="13"/>
  <c r="K149" i="13"/>
  <c r="J149" i="13"/>
  <c r="I149" i="13" a="1"/>
  <c r="I149" i="13" s="1"/>
  <c r="H149" i="13" a="1"/>
  <c r="H149" i="13" s="1"/>
  <c r="C149" i="13"/>
  <c r="Z148" i="13"/>
  <c r="Y148" i="13"/>
  <c r="X148" i="13"/>
  <c r="W148" i="13"/>
  <c r="V148" i="13"/>
  <c r="U148" i="13"/>
  <c r="T148" i="13"/>
  <c r="S148" i="13"/>
  <c r="R148" i="13"/>
  <c r="Q148" i="13"/>
  <c r="P148" i="13"/>
  <c r="O148" i="13"/>
  <c r="F148" i="13" s="1"/>
  <c r="N148" i="13"/>
  <c r="M148" i="13"/>
  <c r="L148" i="13"/>
  <c r="K148" i="13"/>
  <c r="J148" i="13"/>
  <c r="I148" i="13" a="1"/>
  <c r="I148" i="13" s="1"/>
  <c r="E148" i="13" s="1"/>
  <c r="H148" i="13"/>
  <c r="H148" i="13" a="1"/>
  <c r="C148" i="13"/>
  <c r="Z147" i="13"/>
  <c r="Y147" i="13"/>
  <c r="X147" i="13"/>
  <c r="W147" i="13"/>
  <c r="V147" i="13"/>
  <c r="U147" i="13"/>
  <c r="T147" i="13"/>
  <c r="G147" i="13" s="1"/>
  <c r="S147" i="13"/>
  <c r="R147" i="13"/>
  <c r="Q147" i="13"/>
  <c r="P147" i="13"/>
  <c r="O147" i="13"/>
  <c r="F147" i="13" s="1"/>
  <c r="N147" i="13"/>
  <c r="M147" i="13"/>
  <c r="L147" i="13"/>
  <c r="K147" i="13"/>
  <c r="J147" i="13"/>
  <c r="I147" i="13" a="1"/>
  <c r="I147" i="13" s="1"/>
  <c r="H147" i="13" a="1"/>
  <c r="H147" i="13" s="1"/>
  <c r="C147" i="13"/>
  <c r="Z146" i="13"/>
  <c r="Y146" i="13"/>
  <c r="X146" i="13"/>
  <c r="W146" i="13"/>
  <c r="V146" i="13"/>
  <c r="U146" i="13"/>
  <c r="T146" i="13"/>
  <c r="S146" i="13"/>
  <c r="R146" i="13"/>
  <c r="Q146" i="13"/>
  <c r="P146" i="13"/>
  <c r="O146" i="13"/>
  <c r="F146" i="13" s="1"/>
  <c r="N146" i="13"/>
  <c r="M146" i="13"/>
  <c r="L146" i="13"/>
  <c r="K146" i="13"/>
  <c r="J146" i="13"/>
  <c r="I146" i="13"/>
  <c r="I146" i="13" a="1"/>
  <c r="H146" i="13" a="1"/>
  <c r="H146" i="13" s="1"/>
  <c r="C146" i="13"/>
  <c r="Z145" i="13"/>
  <c r="Y145" i="13"/>
  <c r="X145" i="13"/>
  <c r="W145" i="13"/>
  <c r="V145" i="13"/>
  <c r="U145" i="13"/>
  <c r="T145" i="13"/>
  <c r="S145" i="13"/>
  <c r="R145" i="13"/>
  <c r="Q145" i="13"/>
  <c r="P145" i="13"/>
  <c r="F145" i="13" s="1"/>
  <c r="O145" i="13"/>
  <c r="N145" i="13"/>
  <c r="M145" i="13"/>
  <c r="L145" i="13"/>
  <c r="K145" i="13"/>
  <c r="J145" i="13"/>
  <c r="I145" i="13" a="1"/>
  <c r="I145" i="13" s="1"/>
  <c r="H145" i="13" a="1"/>
  <c r="H145" i="13" s="1"/>
  <c r="C145" i="13"/>
  <c r="Z144" i="13"/>
  <c r="Y144" i="13"/>
  <c r="X144" i="13"/>
  <c r="W144" i="13"/>
  <c r="V144" i="13"/>
  <c r="U144" i="13"/>
  <c r="T144" i="13"/>
  <c r="S144" i="13"/>
  <c r="R144" i="13"/>
  <c r="Q144" i="13"/>
  <c r="P144" i="13"/>
  <c r="O144" i="13"/>
  <c r="F144" i="13" s="1"/>
  <c r="N144" i="13"/>
  <c r="M144" i="13"/>
  <c r="L144" i="13"/>
  <c r="K144" i="13"/>
  <c r="J144" i="13"/>
  <c r="I144" i="13"/>
  <c r="I144" i="13" a="1"/>
  <c r="H144" i="13" a="1"/>
  <c r="H144" i="13" s="1"/>
  <c r="E144" i="13" s="1"/>
  <c r="G144" i="13"/>
  <c r="C144" i="13"/>
  <c r="Z143" i="13"/>
  <c r="Y143" i="13"/>
  <c r="X143" i="13"/>
  <c r="W143" i="13"/>
  <c r="V143" i="13"/>
  <c r="U143" i="13"/>
  <c r="T143" i="13"/>
  <c r="G143" i="13" s="1"/>
  <c r="S143" i="13"/>
  <c r="R143" i="13"/>
  <c r="Q143" i="13"/>
  <c r="P143" i="13"/>
  <c r="O143" i="13"/>
  <c r="N143" i="13"/>
  <c r="M143" i="13"/>
  <c r="L143" i="13"/>
  <c r="K143" i="13"/>
  <c r="J143" i="13"/>
  <c r="I143" i="13" a="1"/>
  <c r="I143" i="13" s="1"/>
  <c r="H143" i="13" a="1"/>
  <c r="H143" i="13" s="1"/>
  <c r="E143" i="13" s="1"/>
  <c r="F143" i="13"/>
  <c r="C143" i="13"/>
  <c r="Z142" i="13"/>
  <c r="Y142" i="13"/>
  <c r="X142" i="13"/>
  <c r="W142" i="13"/>
  <c r="V142" i="13"/>
  <c r="U142" i="13"/>
  <c r="T142" i="13"/>
  <c r="S142" i="13"/>
  <c r="R142" i="13"/>
  <c r="Q142" i="13"/>
  <c r="P142" i="13"/>
  <c r="O142" i="13"/>
  <c r="N142" i="13"/>
  <c r="M142" i="13"/>
  <c r="L142" i="13"/>
  <c r="K142" i="13"/>
  <c r="J142" i="13"/>
  <c r="I142" i="13" a="1"/>
  <c r="I142" i="13" s="1"/>
  <c r="H142" i="13" a="1"/>
  <c r="H142" i="13" s="1"/>
  <c r="G142" i="13"/>
  <c r="C142" i="13"/>
  <c r="Z141" i="13"/>
  <c r="Y141" i="13"/>
  <c r="X141" i="13"/>
  <c r="W141" i="13"/>
  <c r="V141" i="13"/>
  <c r="U141" i="13"/>
  <c r="T141" i="13"/>
  <c r="G141" i="13" s="1"/>
  <c r="S141" i="13"/>
  <c r="R141" i="13"/>
  <c r="Q141" i="13"/>
  <c r="P141" i="13"/>
  <c r="O141" i="13"/>
  <c r="N141" i="13"/>
  <c r="M141" i="13"/>
  <c r="L141" i="13"/>
  <c r="K141" i="13"/>
  <c r="J141" i="13"/>
  <c r="I141" i="13" a="1"/>
  <c r="I141" i="13" s="1"/>
  <c r="H141" i="13" a="1"/>
  <c r="H141" i="13" s="1"/>
  <c r="C141" i="13"/>
  <c r="Z140" i="13"/>
  <c r="Y140" i="13"/>
  <c r="X140" i="13"/>
  <c r="W140" i="13"/>
  <c r="V140" i="13"/>
  <c r="U140" i="13"/>
  <c r="G140" i="13" s="1"/>
  <c r="T140" i="13"/>
  <c r="S140" i="13"/>
  <c r="R140" i="13"/>
  <c r="Q140" i="13"/>
  <c r="P140" i="13"/>
  <c r="O140" i="13"/>
  <c r="F140" i="13" s="1"/>
  <c r="N140" i="13"/>
  <c r="M140" i="13"/>
  <c r="L140" i="13"/>
  <c r="K140" i="13"/>
  <c r="J140" i="13"/>
  <c r="I140" i="13"/>
  <c r="I140" i="13" a="1"/>
  <c r="H140" i="13" a="1"/>
  <c r="H140" i="13" s="1"/>
  <c r="C140" i="13"/>
  <c r="Z139" i="13"/>
  <c r="Y139" i="13"/>
  <c r="X139" i="13"/>
  <c r="W139" i="13"/>
  <c r="V139" i="13"/>
  <c r="U139" i="13"/>
  <c r="T139" i="13"/>
  <c r="G139" i="13" s="1"/>
  <c r="S139" i="13"/>
  <c r="R139" i="13"/>
  <c r="F139" i="13" s="1"/>
  <c r="Q139" i="13"/>
  <c r="P139" i="13"/>
  <c r="O139" i="13"/>
  <c r="N139" i="13"/>
  <c r="M139" i="13"/>
  <c r="L139" i="13"/>
  <c r="K139" i="13"/>
  <c r="J139" i="13"/>
  <c r="I139" i="13" a="1"/>
  <c r="I139" i="13" s="1"/>
  <c r="H139" i="13" a="1"/>
  <c r="H139" i="13" s="1"/>
  <c r="C139" i="13"/>
  <c r="Z138" i="13"/>
  <c r="Y138" i="13"/>
  <c r="X138" i="13"/>
  <c r="W138" i="13"/>
  <c r="V138" i="13"/>
  <c r="U138" i="13"/>
  <c r="T138" i="13"/>
  <c r="S138" i="13"/>
  <c r="R138" i="13"/>
  <c r="Q138" i="13"/>
  <c r="P138" i="13"/>
  <c r="O138" i="13"/>
  <c r="F138" i="13" s="1"/>
  <c r="N138" i="13"/>
  <c r="M138" i="13"/>
  <c r="L138" i="13"/>
  <c r="K138" i="13"/>
  <c r="J138" i="13"/>
  <c r="I138" i="13"/>
  <c r="I138" i="13" a="1"/>
  <c r="H138" i="13" a="1"/>
  <c r="H138" i="13" s="1"/>
  <c r="E138" i="13" s="1"/>
  <c r="C138" i="13"/>
  <c r="Z137" i="13"/>
  <c r="Y137" i="13"/>
  <c r="X137" i="13"/>
  <c r="W137" i="13"/>
  <c r="V137" i="13"/>
  <c r="U137" i="13"/>
  <c r="T137" i="13"/>
  <c r="G137" i="13" s="1"/>
  <c r="S137" i="13"/>
  <c r="R137" i="13"/>
  <c r="Q137" i="13"/>
  <c r="P137" i="13"/>
  <c r="O137" i="13"/>
  <c r="F137" i="13" s="1"/>
  <c r="N137" i="13"/>
  <c r="M137" i="13"/>
  <c r="L137" i="13"/>
  <c r="K137" i="13"/>
  <c r="J137" i="13"/>
  <c r="I137" i="13" a="1"/>
  <c r="I137" i="13" s="1"/>
  <c r="H137" i="13" a="1"/>
  <c r="H137" i="13" s="1"/>
  <c r="C137" i="13"/>
  <c r="Z136" i="13"/>
  <c r="Y136" i="13"/>
  <c r="X136" i="13"/>
  <c r="W136" i="13"/>
  <c r="V136" i="13"/>
  <c r="U136" i="13"/>
  <c r="T136" i="13"/>
  <c r="S136" i="13"/>
  <c r="R136" i="13"/>
  <c r="Q136" i="13"/>
  <c r="P136" i="13"/>
  <c r="O136" i="13"/>
  <c r="F136" i="13" s="1"/>
  <c r="N136" i="13"/>
  <c r="M136" i="13"/>
  <c r="L136" i="13"/>
  <c r="K136" i="13"/>
  <c r="J136" i="13"/>
  <c r="I136" i="13"/>
  <c r="I136" i="13" a="1"/>
  <c r="H136" i="13"/>
  <c r="H136" i="13" a="1"/>
  <c r="C136" i="13"/>
  <c r="Z135" i="13"/>
  <c r="Y135" i="13"/>
  <c r="X135" i="13"/>
  <c r="W135" i="13"/>
  <c r="V135" i="13"/>
  <c r="U135" i="13"/>
  <c r="T135" i="13"/>
  <c r="S135" i="13"/>
  <c r="R135" i="13"/>
  <c r="Q135" i="13"/>
  <c r="P135" i="13"/>
  <c r="O135" i="13"/>
  <c r="F135" i="13" s="1"/>
  <c r="N135" i="13"/>
  <c r="M135" i="13"/>
  <c r="L135" i="13"/>
  <c r="K135" i="13"/>
  <c r="J135" i="13"/>
  <c r="I135" i="13" a="1"/>
  <c r="I135" i="13" s="1"/>
  <c r="H135" i="13" a="1"/>
  <c r="H135" i="13" s="1"/>
  <c r="C135" i="13"/>
  <c r="Z134" i="13"/>
  <c r="Y134" i="13"/>
  <c r="X134" i="13"/>
  <c r="W134" i="13"/>
  <c r="G134" i="13" s="1"/>
  <c r="V134" i="13"/>
  <c r="U134" i="13"/>
  <c r="T134" i="13"/>
  <c r="S134" i="13"/>
  <c r="R134" i="13"/>
  <c r="Q134" i="13"/>
  <c r="P134" i="13"/>
  <c r="O134" i="13"/>
  <c r="F134" i="13" s="1"/>
  <c r="N134" i="13"/>
  <c r="M134" i="13"/>
  <c r="L134" i="13"/>
  <c r="K134" i="13"/>
  <c r="J134" i="13"/>
  <c r="I134" i="13" a="1"/>
  <c r="I134" i="13" s="1"/>
  <c r="H134" i="13" a="1"/>
  <c r="H134" i="13" s="1"/>
  <c r="E134" i="13" s="1"/>
  <c r="C134" i="13"/>
  <c r="Z133" i="13"/>
  <c r="Y133" i="13"/>
  <c r="X133" i="13"/>
  <c r="G133" i="13" s="1"/>
  <c r="W133" i="13"/>
  <c r="V133" i="13"/>
  <c r="U133" i="13"/>
  <c r="T133" i="13"/>
  <c r="S133" i="13"/>
  <c r="R133" i="13"/>
  <c r="Q133" i="13"/>
  <c r="P133" i="13"/>
  <c r="O133" i="13"/>
  <c r="F133" i="13" s="1"/>
  <c r="N133" i="13"/>
  <c r="M133" i="13"/>
  <c r="L133" i="13"/>
  <c r="K133" i="13"/>
  <c r="J133" i="13"/>
  <c r="I133" i="13" a="1"/>
  <c r="I133" i="13" s="1"/>
  <c r="H133" i="13" a="1"/>
  <c r="H133" i="13" s="1"/>
  <c r="C133" i="13"/>
  <c r="Z132" i="13"/>
  <c r="Y132" i="13"/>
  <c r="X132" i="13"/>
  <c r="W132" i="13"/>
  <c r="V132" i="13"/>
  <c r="U132" i="13"/>
  <c r="T132" i="13"/>
  <c r="S132" i="13"/>
  <c r="R132" i="13"/>
  <c r="Q132" i="13"/>
  <c r="P132" i="13"/>
  <c r="O132" i="13"/>
  <c r="F132" i="13" s="1"/>
  <c r="N132" i="13"/>
  <c r="M132" i="13"/>
  <c r="L132" i="13"/>
  <c r="K132" i="13"/>
  <c r="J132" i="13"/>
  <c r="I132" i="13"/>
  <c r="I132" i="13" a="1"/>
  <c r="H132" i="13" a="1"/>
  <c r="H132" i="13" s="1"/>
  <c r="E132" i="13" s="1"/>
  <c r="G132" i="13"/>
  <c r="C132" i="13"/>
  <c r="Z131" i="13"/>
  <c r="Y131" i="13"/>
  <c r="X131" i="13"/>
  <c r="W131" i="13"/>
  <c r="V131" i="13"/>
  <c r="U131" i="13"/>
  <c r="T131" i="13"/>
  <c r="G131" i="13" s="1"/>
  <c r="S131" i="13"/>
  <c r="R131" i="13"/>
  <c r="Q131" i="13"/>
  <c r="P131" i="13"/>
  <c r="O131" i="13"/>
  <c r="N131" i="13"/>
  <c r="M131" i="13"/>
  <c r="L131" i="13"/>
  <c r="K131" i="13"/>
  <c r="J131" i="13"/>
  <c r="I131" i="13" a="1"/>
  <c r="I131" i="13" s="1"/>
  <c r="H131" i="13" a="1"/>
  <c r="H131" i="13" s="1"/>
  <c r="F131" i="13"/>
  <c r="C131" i="13"/>
  <c r="Z130" i="13"/>
  <c r="Y130" i="13"/>
  <c r="X130" i="13"/>
  <c r="W130" i="13"/>
  <c r="V130" i="13"/>
  <c r="U130" i="13"/>
  <c r="T130" i="13"/>
  <c r="G130" i="13" s="1"/>
  <c r="S130" i="13"/>
  <c r="R130" i="13"/>
  <c r="Q130" i="13"/>
  <c r="P130" i="13"/>
  <c r="O130" i="13"/>
  <c r="F130" i="13" s="1"/>
  <c r="N130" i="13"/>
  <c r="M130" i="13"/>
  <c r="L130" i="13"/>
  <c r="K130" i="13"/>
  <c r="J130" i="13"/>
  <c r="I130" i="13" a="1"/>
  <c r="I130" i="13" s="1"/>
  <c r="H130" i="13" a="1"/>
  <c r="H130" i="13" s="1"/>
  <c r="E130" i="13" s="1"/>
  <c r="C130" i="13"/>
  <c r="Z129" i="13"/>
  <c r="Y129" i="13"/>
  <c r="X129" i="13"/>
  <c r="W129" i="13"/>
  <c r="V129" i="13"/>
  <c r="U129" i="13"/>
  <c r="T129" i="13"/>
  <c r="G129" i="13" s="1"/>
  <c r="S129" i="13"/>
  <c r="R129" i="13"/>
  <c r="Q129" i="13"/>
  <c r="P129" i="13"/>
  <c r="O129" i="13"/>
  <c r="N129" i="13"/>
  <c r="M129" i="13"/>
  <c r="L129" i="13"/>
  <c r="K129" i="13"/>
  <c r="J129" i="13"/>
  <c r="I129" i="13" a="1"/>
  <c r="I129" i="13" s="1"/>
  <c r="H129" i="13" a="1"/>
  <c r="H129" i="13" s="1"/>
  <c r="F129" i="13"/>
  <c r="C129" i="13"/>
  <c r="Z128" i="13"/>
  <c r="Y128" i="13"/>
  <c r="X128" i="13"/>
  <c r="W128" i="13"/>
  <c r="V128" i="13"/>
  <c r="U128" i="13"/>
  <c r="T128" i="13"/>
  <c r="S128" i="13"/>
  <c r="R128" i="13"/>
  <c r="Q128" i="13"/>
  <c r="P128" i="13"/>
  <c r="O128" i="13"/>
  <c r="N128" i="13"/>
  <c r="M128" i="13"/>
  <c r="L128" i="13"/>
  <c r="K128" i="13"/>
  <c r="J128" i="13"/>
  <c r="I128" i="13" a="1"/>
  <c r="I128" i="13" s="1"/>
  <c r="H128" i="13" a="1"/>
  <c r="H128" i="13" s="1"/>
  <c r="C128" i="13"/>
  <c r="Z127" i="13"/>
  <c r="Y127" i="13"/>
  <c r="X127" i="13"/>
  <c r="W127" i="13"/>
  <c r="V127" i="13"/>
  <c r="U127" i="13"/>
  <c r="T127" i="13"/>
  <c r="G127" i="13" s="1"/>
  <c r="S127" i="13"/>
  <c r="R127" i="13"/>
  <c r="Q127" i="13"/>
  <c r="P127" i="13"/>
  <c r="O127" i="13"/>
  <c r="N127" i="13"/>
  <c r="M127" i="13"/>
  <c r="L127" i="13"/>
  <c r="K127" i="13"/>
  <c r="J127" i="13"/>
  <c r="I127" i="13" a="1"/>
  <c r="I127" i="13" s="1"/>
  <c r="H127" i="13" a="1"/>
  <c r="H127" i="13" s="1"/>
  <c r="E127" i="13" s="1"/>
  <c r="C127" i="13"/>
  <c r="Z126" i="13"/>
  <c r="Y126" i="13"/>
  <c r="X126" i="13"/>
  <c r="W126" i="13"/>
  <c r="V126" i="13"/>
  <c r="U126" i="13"/>
  <c r="T126" i="13"/>
  <c r="G126" i="13" s="1"/>
  <c r="S126" i="13"/>
  <c r="R126" i="13"/>
  <c r="Q126" i="13"/>
  <c r="P126" i="13"/>
  <c r="O126" i="13"/>
  <c r="F126" i="13" s="1"/>
  <c r="N126" i="13"/>
  <c r="M126" i="13"/>
  <c r="L126" i="13"/>
  <c r="K126" i="13"/>
  <c r="J126" i="13"/>
  <c r="I126" i="13" a="1"/>
  <c r="I126" i="13" s="1"/>
  <c r="H126" i="13" a="1"/>
  <c r="H126" i="13" s="1"/>
  <c r="C126" i="13"/>
  <c r="Z125" i="13"/>
  <c r="Y125" i="13"/>
  <c r="X125" i="13"/>
  <c r="W125" i="13"/>
  <c r="V125" i="13"/>
  <c r="U125" i="13"/>
  <c r="T125" i="13"/>
  <c r="S125" i="13"/>
  <c r="R125" i="13"/>
  <c r="Q125" i="13"/>
  <c r="P125" i="13"/>
  <c r="O125" i="13"/>
  <c r="N125" i="13"/>
  <c r="M125" i="13"/>
  <c r="L125" i="13"/>
  <c r="K125" i="13"/>
  <c r="J125" i="13"/>
  <c r="I125" i="13"/>
  <c r="I125" i="13" a="1"/>
  <c r="H125" i="13" a="1"/>
  <c r="H125" i="13" s="1"/>
  <c r="F125" i="13"/>
  <c r="C125" i="13"/>
  <c r="Z124" i="13"/>
  <c r="Y124" i="13"/>
  <c r="X124" i="13"/>
  <c r="W124" i="13"/>
  <c r="V124" i="13"/>
  <c r="U124" i="13"/>
  <c r="T124" i="13"/>
  <c r="S124" i="13"/>
  <c r="R124" i="13"/>
  <c r="Q124" i="13"/>
  <c r="P124" i="13"/>
  <c r="O124" i="13"/>
  <c r="F124" i="13" s="1"/>
  <c r="N124" i="13"/>
  <c r="M124" i="13"/>
  <c r="L124" i="13"/>
  <c r="K124" i="13"/>
  <c r="J124" i="13"/>
  <c r="I124" i="13" a="1"/>
  <c r="I124" i="13" s="1"/>
  <c r="H124" i="13"/>
  <c r="H124" i="13" a="1"/>
  <c r="C124" i="13"/>
  <c r="Z123" i="13"/>
  <c r="Y123" i="13"/>
  <c r="X123" i="13"/>
  <c r="W123" i="13"/>
  <c r="V123" i="13"/>
  <c r="U123" i="13"/>
  <c r="T123" i="13"/>
  <c r="S123" i="13"/>
  <c r="R123" i="13"/>
  <c r="Q123" i="13"/>
  <c r="P123" i="13"/>
  <c r="O123" i="13"/>
  <c r="F123" i="13" s="1"/>
  <c r="N123" i="13"/>
  <c r="M123" i="13"/>
  <c r="L123" i="13"/>
  <c r="K123" i="13"/>
  <c r="J123" i="13"/>
  <c r="I123" i="13" a="1"/>
  <c r="I123" i="13" s="1"/>
  <c r="H123" i="13" a="1"/>
  <c r="H123" i="13" s="1"/>
  <c r="C123" i="13"/>
  <c r="Z122" i="13"/>
  <c r="Y122" i="13"/>
  <c r="X122" i="13"/>
  <c r="W122" i="13"/>
  <c r="V122" i="13"/>
  <c r="U122" i="13"/>
  <c r="T122" i="13"/>
  <c r="S122" i="13"/>
  <c r="R122" i="13"/>
  <c r="Q122" i="13"/>
  <c r="P122" i="13"/>
  <c r="O122" i="13"/>
  <c r="F122" i="13" s="1"/>
  <c r="N122" i="13"/>
  <c r="M122" i="13"/>
  <c r="L122" i="13"/>
  <c r="K122" i="13"/>
  <c r="J122" i="13"/>
  <c r="I122" i="13"/>
  <c r="I122" i="13" a="1"/>
  <c r="H122" i="13"/>
  <c r="H122" i="13" a="1"/>
  <c r="E122" i="13"/>
  <c r="C122" i="13"/>
  <c r="Z121" i="13"/>
  <c r="Y121" i="13"/>
  <c r="X121" i="13"/>
  <c r="W121" i="13"/>
  <c r="V121" i="13"/>
  <c r="U121" i="13"/>
  <c r="T121" i="13"/>
  <c r="S121" i="13"/>
  <c r="R121" i="13"/>
  <c r="Q121" i="13"/>
  <c r="P121" i="13"/>
  <c r="F121" i="13" s="1"/>
  <c r="O121" i="13"/>
  <c r="N121" i="13"/>
  <c r="M121" i="13"/>
  <c r="L121" i="13"/>
  <c r="K121" i="13"/>
  <c r="J121" i="13"/>
  <c r="I121" i="13" a="1"/>
  <c r="I121" i="13" s="1"/>
  <c r="H121" i="13" a="1"/>
  <c r="H121" i="13" s="1"/>
  <c r="C121" i="13"/>
  <c r="Z120" i="13"/>
  <c r="Y120" i="13"/>
  <c r="X120" i="13"/>
  <c r="W120" i="13"/>
  <c r="V120" i="13"/>
  <c r="U120" i="13"/>
  <c r="T120" i="13"/>
  <c r="S120" i="13"/>
  <c r="R120" i="13"/>
  <c r="Q120" i="13"/>
  <c r="P120" i="13"/>
  <c r="O120" i="13"/>
  <c r="F120" i="13" s="1"/>
  <c r="N120" i="13"/>
  <c r="M120" i="13"/>
  <c r="L120" i="13"/>
  <c r="K120" i="13"/>
  <c r="J120" i="13"/>
  <c r="I120" i="13" a="1"/>
  <c r="I120" i="13" s="1"/>
  <c r="H120" i="13" a="1"/>
  <c r="H120" i="13" s="1"/>
  <c r="E120" i="13" s="1"/>
  <c r="C120" i="13"/>
  <c r="Z119" i="13"/>
  <c r="Y119" i="13"/>
  <c r="X119" i="13"/>
  <c r="W119" i="13"/>
  <c r="V119" i="13"/>
  <c r="U119" i="13"/>
  <c r="T119" i="13"/>
  <c r="G119" i="13" s="1"/>
  <c r="S119" i="13"/>
  <c r="R119" i="13"/>
  <c r="Q119" i="13"/>
  <c r="P119" i="13"/>
  <c r="O119" i="13"/>
  <c r="F119" i="13" s="1"/>
  <c r="N119" i="13"/>
  <c r="M119" i="13"/>
  <c r="L119" i="13"/>
  <c r="K119" i="13"/>
  <c r="J119" i="13"/>
  <c r="I119" i="13" a="1"/>
  <c r="I119" i="13" s="1"/>
  <c r="H119" i="13" a="1"/>
  <c r="H119" i="13" s="1"/>
  <c r="C119" i="13"/>
  <c r="Z118" i="13"/>
  <c r="Y118" i="13"/>
  <c r="X118" i="13"/>
  <c r="W118" i="13"/>
  <c r="V118" i="13"/>
  <c r="U118" i="13"/>
  <c r="T118" i="13"/>
  <c r="G118" i="13" s="1"/>
  <c r="S118" i="13"/>
  <c r="R118" i="13"/>
  <c r="Q118" i="13"/>
  <c r="P118" i="13"/>
  <c r="O118" i="13"/>
  <c r="F118" i="13" s="1"/>
  <c r="N118" i="13"/>
  <c r="M118" i="13"/>
  <c r="L118" i="13"/>
  <c r="K118" i="13"/>
  <c r="J118" i="13"/>
  <c r="I118" i="13" a="1"/>
  <c r="I118" i="13" s="1"/>
  <c r="H118" i="13" a="1"/>
  <c r="H118" i="13" s="1"/>
  <c r="E118" i="13" s="1"/>
  <c r="C118" i="13"/>
  <c r="Z117" i="13"/>
  <c r="Y117" i="13"/>
  <c r="X117" i="13"/>
  <c r="W117" i="13"/>
  <c r="V117" i="13"/>
  <c r="U117" i="13"/>
  <c r="T117" i="13"/>
  <c r="G117" i="13" s="1"/>
  <c r="S117" i="13"/>
  <c r="R117" i="13"/>
  <c r="Q117" i="13"/>
  <c r="P117" i="13"/>
  <c r="O117" i="13"/>
  <c r="N117" i="13"/>
  <c r="M117" i="13"/>
  <c r="L117" i="13"/>
  <c r="K117" i="13"/>
  <c r="J117" i="13"/>
  <c r="I117" i="13" a="1"/>
  <c r="I117" i="13" s="1"/>
  <c r="H117" i="13" a="1"/>
  <c r="H117" i="13" s="1"/>
  <c r="C117" i="13"/>
  <c r="Z116" i="13"/>
  <c r="Y116" i="13"/>
  <c r="X116" i="13"/>
  <c r="W116" i="13"/>
  <c r="V116" i="13"/>
  <c r="U116" i="13"/>
  <c r="T116" i="13"/>
  <c r="S116" i="13"/>
  <c r="R116" i="13"/>
  <c r="Q116" i="13"/>
  <c r="P116" i="13"/>
  <c r="O116" i="13"/>
  <c r="N116" i="13"/>
  <c r="M116" i="13"/>
  <c r="L116" i="13"/>
  <c r="K116" i="13"/>
  <c r="J116" i="13"/>
  <c r="I116" i="13" a="1"/>
  <c r="I116" i="13" s="1"/>
  <c r="H116" i="13" a="1"/>
  <c r="H116" i="13" s="1"/>
  <c r="E116" i="13" s="1"/>
  <c r="C116" i="13"/>
  <c r="Z115" i="13"/>
  <c r="Y115" i="13"/>
  <c r="X115" i="13"/>
  <c r="W115" i="13"/>
  <c r="V115" i="13"/>
  <c r="U115" i="13"/>
  <c r="T115" i="13"/>
  <c r="G115" i="13" s="1"/>
  <c r="S115" i="13"/>
  <c r="R115" i="13"/>
  <c r="Q115" i="13"/>
  <c r="P115" i="13"/>
  <c r="O115" i="13"/>
  <c r="N115" i="13"/>
  <c r="M115" i="13"/>
  <c r="L115" i="13"/>
  <c r="K115" i="13"/>
  <c r="J115" i="13"/>
  <c r="I115" i="13" a="1"/>
  <c r="I115" i="13" s="1"/>
  <c r="H115" i="13" a="1"/>
  <c r="H115" i="13" s="1"/>
  <c r="E115" i="13" s="1"/>
  <c r="C115" i="13"/>
  <c r="Z114" i="13"/>
  <c r="Y114" i="13"/>
  <c r="X114" i="13"/>
  <c r="W114" i="13"/>
  <c r="V114" i="13"/>
  <c r="U114" i="13"/>
  <c r="T114" i="13"/>
  <c r="S114" i="13"/>
  <c r="R114" i="13"/>
  <c r="Q114" i="13"/>
  <c r="P114" i="13"/>
  <c r="O114" i="13"/>
  <c r="F114" i="13" s="1"/>
  <c r="N114" i="13"/>
  <c r="M114" i="13"/>
  <c r="L114" i="13"/>
  <c r="K114" i="13"/>
  <c r="J114" i="13"/>
  <c r="I114" i="13" a="1"/>
  <c r="I114" i="13" s="1"/>
  <c r="H114" i="13" a="1"/>
  <c r="H114" i="13" s="1"/>
  <c r="C114" i="13"/>
  <c r="Z113" i="13"/>
  <c r="Y113" i="13"/>
  <c r="X113" i="13"/>
  <c r="W113" i="13"/>
  <c r="V113" i="13"/>
  <c r="U113" i="13"/>
  <c r="T113" i="13"/>
  <c r="S113" i="13"/>
  <c r="R113" i="13"/>
  <c r="Q113" i="13"/>
  <c r="P113" i="13"/>
  <c r="O113" i="13"/>
  <c r="F113" i="13" s="1"/>
  <c r="N113" i="13"/>
  <c r="M113" i="13"/>
  <c r="L113" i="13"/>
  <c r="K113" i="13"/>
  <c r="J113" i="13"/>
  <c r="I113" i="13" a="1"/>
  <c r="I113" i="13" s="1"/>
  <c r="H113" i="13" a="1"/>
  <c r="H113" i="13" s="1"/>
  <c r="C113" i="13"/>
  <c r="Z112" i="13"/>
  <c r="Y112" i="13"/>
  <c r="X112" i="13"/>
  <c r="W112" i="13"/>
  <c r="V112" i="13"/>
  <c r="U112" i="13"/>
  <c r="T112" i="13"/>
  <c r="S112" i="13"/>
  <c r="R112" i="13"/>
  <c r="Q112" i="13"/>
  <c r="P112" i="13"/>
  <c r="O112" i="13"/>
  <c r="F112" i="13" s="1"/>
  <c r="N112" i="13"/>
  <c r="M112" i="13"/>
  <c r="L112" i="13"/>
  <c r="K112" i="13"/>
  <c r="J112" i="13"/>
  <c r="I112" i="13" a="1"/>
  <c r="I112" i="13" s="1"/>
  <c r="H112" i="13" a="1"/>
  <c r="H112" i="13" s="1"/>
  <c r="C112" i="13"/>
  <c r="Z111" i="13"/>
  <c r="Y111" i="13"/>
  <c r="X111" i="13"/>
  <c r="W111" i="13"/>
  <c r="V111" i="13"/>
  <c r="U111" i="13"/>
  <c r="T111" i="13"/>
  <c r="S111" i="13"/>
  <c r="R111" i="13"/>
  <c r="Q111" i="13"/>
  <c r="P111" i="13"/>
  <c r="O111" i="13"/>
  <c r="F111" i="13" s="1"/>
  <c r="N111" i="13"/>
  <c r="M111" i="13"/>
  <c r="L111" i="13"/>
  <c r="K111" i="13"/>
  <c r="J111" i="13"/>
  <c r="I111" i="13" a="1"/>
  <c r="I111" i="13" s="1"/>
  <c r="H111" i="13" a="1"/>
  <c r="H111" i="13" s="1"/>
  <c r="C111" i="13"/>
  <c r="Z110" i="13"/>
  <c r="Y110" i="13"/>
  <c r="X110" i="13"/>
  <c r="W110" i="13"/>
  <c r="V110" i="13"/>
  <c r="U110" i="13"/>
  <c r="T110" i="13"/>
  <c r="S110" i="13"/>
  <c r="R110" i="13"/>
  <c r="Q110" i="13"/>
  <c r="P110" i="13"/>
  <c r="O110" i="13"/>
  <c r="F110" i="13" s="1"/>
  <c r="N110" i="13"/>
  <c r="M110" i="13"/>
  <c r="L110" i="13"/>
  <c r="K110" i="13"/>
  <c r="J110" i="13"/>
  <c r="I110" i="13" a="1"/>
  <c r="I110" i="13" s="1"/>
  <c r="H110" i="13" a="1"/>
  <c r="H110" i="13" s="1"/>
  <c r="E110" i="13" s="1"/>
  <c r="C110" i="13"/>
  <c r="Z109" i="13"/>
  <c r="Y109" i="13"/>
  <c r="X109" i="13"/>
  <c r="W109" i="13"/>
  <c r="V109" i="13"/>
  <c r="U109" i="13"/>
  <c r="T109" i="13"/>
  <c r="S109" i="13"/>
  <c r="R109" i="13"/>
  <c r="Q109" i="13"/>
  <c r="P109" i="13"/>
  <c r="O109" i="13"/>
  <c r="N109" i="13"/>
  <c r="M109" i="13"/>
  <c r="L109" i="13"/>
  <c r="K109" i="13"/>
  <c r="J109" i="13"/>
  <c r="I109" i="13" a="1"/>
  <c r="I109" i="13" s="1"/>
  <c r="H109" i="13" a="1"/>
  <c r="H109" i="13" s="1"/>
  <c r="F109" i="13"/>
  <c r="C109" i="13"/>
  <c r="Z108" i="13"/>
  <c r="Y108" i="13"/>
  <c r="X108" i="13"/>
  <c r="W108" i="13"/>
  <c r="V108" i="13"/>
  <c r="U108" i="13"/>
  <c r="T108" i="13"/>
  <c r="S108" i="13"/>
  <c r="R108" i="13"/>
  <c r="Q108" i="13"/>
  <c r="P108" i="13"/>
  <c r="O108" i="13"/>
  <c r="F108" i="13" s="1"/>
  <c r="N108" i="13"/>
  <c r="M108" i="13"/>
  <c r="L108" i="13"/>
  <c r="K108" i="13"/>
  <c r="J108" i="13"/>
  <c r="I108" i="13" a="1"/>
  <c r="I108" i="13" s="1"/>
  <c r="H108" i="13" a="1"/>
  <c r="H108" i="13" s="1"/>
  <c r="E108" i="13" s="1"/>
  <c r="C108" i="13"/>
  <c r="Z107" i="13"/>
  <c r="Y107" i="13"/>
  <c r="X107" i="13"/>
  <c r="W107" i="13"/>
  <c r="V107" i="13"/>
  <c r="U107" i="13"/>
  <c r="T107" i="13"/>
  <c r="G107" i="13" s="1"/>
  <c r="S107" i="13"/>
  <c r="R107" i="13"/>
  <c r="Q107" i="13"/>
  <c r="P107" i="13"/>
  <c r="O107" i="13"/>
  <c r="F107" i="13" s="1"/>
  <c r="N107" i="13"/>
  <c r="E107" i="13" s="1"/>
  <c r="M107" i="13"/>
  <c r="L107" i="13"/>
  <c r="K107" i="13"/>
  <c r="J107" i="13"/>
  <c r="I107" i="13" a="1"/>
  <c r="I107" i="13" s="1"/>
  <c r="H107" i="13" a="1"/>
  <c r="H107" i="13" s="1"/>
  <c r="C107" i="13"/>
  <c r="Z106" i="13"/>
  <c r="Y106" i="13"/>
  <c r="X106" i="13"/>
  <c r="W106" i="13"/>
  <c r="V106" i="13"/>
  <c r="U106" i="13"/>
  <c r="T106" i="13"/>
  <c r="G106" i="13" s="1"/>
  <c r="S106" i="13"/>
  <c r="R106" i="13"/>
  <c r="Q106" i="13"/>
  <c r="P106" i="13"/>
  <c r="O106" i="13"/>
  <c r="N106" i="13"/>
  <c r="M106" i="13"/>
  <c r="L106" i="13"/>
  <c r="K106" i="13"/>
  <c r="J106" i="13"/>
  <c r="I106" i="13" a="1"/>
  <c r="I106" i="13" s="1"/>
  <c r="H106" i="13" a="1"/>
  <c r="H106" i="13" s="1"/>
  <c r="C106" i="13"/>
  <c r="Z105" i="13"/>
  <c r="Y105" i="13"/>
  <c r="X105" i="13"/>
  <c r="W105" i="13"/>
  <c r="V105" i="13"/>
  <c r="U105" i="13"/>
  <c r="T105" i="13"/>
  <c r="G105" i="13" s="1"/>
  <c r="S105" i="13"/>
  <c r="R105" i="13"/>
  <c r="Q105" i="13"/>
  <c r="P105" i="13"/>
  <c r="F105" i="13" s="1"/>
  <c r="O105" i="13"/>
  <c r="N105" i="13"/>
  <c r="M105" i="13"/>
  <c r="L105" i="13"/>
  <c r="K105" i="13"/>
  <c r="J105" i="13"/>
  <c r="I105" i="13" a="1"/>
  <c r="I105" i="13" s="1"/>
  <c r="H105" i="13" a="1"/>
  <c r="H105" i="13" s="1"/>
  <c r="C105" i="13"/>
  <c r="Z104" i="13"/>
  <c r="Y104" i="13"/>
  <c r="X104" i="13"/>
  <c r="W104" i="13"/>
  <c r="V104" i="13"/>
  <c r="U104" i="13"/>
  <c r="T104" i="13"/>
  <c r="S104" i="13"/>
  <c r="R104" i="13"/>
  <c r="Q104" i="13"/>
  <c r="P104" i="13"/>
  <c r="O104" i="13"/>
  <c r="N104" i="13"/>
  <c r="M104" i="13"/>
  <c r="L104" i="13"/>
  <c r="K104" i="13"/>
  <c r="J104" i="13"/>
  <c r="I104" i="13" a="1"/>
  <c r="I104" i="13" s="1"/>
  <c r="H104" i="13"/>
  <c r="H104" i="13" a="1"/>
  <c r="C104" i="13"/>
  <c r="Z103" i="13"/>
  <c r="Y103" i="13"/>
  <c r="X103" i="13"/>
  <c r="W103" i="13"/>
  <c r="V103" i="13"/>
  <c r="U103" i="13"/>
  <c r="T103" i="13"/>
  <c r="S103" i="13"/>
  <c r="R103" i="13"/>
  <c r="Q103" i="13"/>
  <c r="P103" i="13"/>
  <c r="O103" i="13"/>
  <c r="N103" i="13"/>
  <c r="M103" i="13"/>
  <c r="L103" i="13"/>
  <c r="K103" i="13"/>
  <c r="J103" i="13"/>
  <c r="I103" i="13" a="1"/>
  <c r="I103" i="13" s="1"/>
  <c r="H103" i="13" a="1"/>
  <c r="H103" i="13" s="1"/>
  <c r="C103" i="13"/>
  <c r="Z102" i="13"/>
  <c r="Y102" i="13"/>
  <c r="X102" i="13"/>
  <c r="W102" i="13"/>
  <c r="V102" i="13"/>
  <c r="U102" i="13"/>
  <c r="T102" i="13"/>
  <c r="S102" i="13"/>
  <c r="R102" i="13"/>
  <c r="Q102" i="13"/>
  <c r="P102" i="13"/>
  <c r="O102" i="13"/>
  <c r="N102" i="13"/>
  <c r="M102" i="13"/>
  <c r="L102" i="13"/>
  <c r="K102" i="13"/>
  <c r="J102" i="13"/>
  <c r="I102" i="13"/>
  <c r="I102" i="13" a="1"/>
  <c r="H102" i="13"/>
  <c r="E102" i="13" s="1"/>
  <c r="H102" i="13" a="1"/>
  <c r="C102" i="13"/>
  <c r="Z101" i="13"/>
  <c r="Y101" i="13"/>
  <c r="X101" i="13"/>
  <c r="W101" i="13"/>
  <c r="V101" i="13"/>
  <c r="U101" i="13"/>
  <c r="T101" i="13"/>
  <c r="S101" i="13"/>
  <c r="R101" i="13"/>
  <c r="Q101" i="13"/>
  <c r="P101" i="13"/>
  <c r="O101" i="13"/>
  <c r="N101" i="13"/>
  <c r="M101" i="13"/>
  <c r="L101" i="13"/>
  <c r="K101" i="13"/>
  <c r="J101" i="13"/>
  <c r="I101" i="13"/>
  <c r="I101" i="13" a="1"/>
  <c r="H101" i="13" a="1"/>
  <c r="H101" i="13" s="1"/>
  <c r="F101" i="13"/>
  <c r="C101" i="13"/>
  <c r="Z100" i="13"/>
  <c r="Y100" i="13"/>
  <c r="X100" i="13"/>
  <c r="W100" i="13"/>
  <c r="V100" i="13"/>
  <c r="U100" i="13"/>
  <c r="T100" i="13"/>
  <c r="S100" i="13"/>
  <c r="R100" i="13"/>
  <c r="Q100" i="13"/>
  <c r="P100" i="13"/>
  <c r="O100" i="13"/>
  <c r="F100" i="13" s="1"/>
  <c r="N100" i="13"/>
  <c r="M100" i="13"/>
  <c r="L100" i="13"/>
  <c r="K100" i="13"/>
  <c r="J100" i="13"/>
  <c r="I100" i="13" a="1"/>
  <c r="I100" i="13" s="1"/>
  <c r="H100" i="13" a="1"/>
  <c r="H100" i="13" s="1"/>
  <c r="C100" i="13"/>
  <c r="Z99" i="13"/>
  <c r="Y99" i="13"/>
  <c r="X99" i="13"/>
  <c r="W99" i="13"/>
  <c r="V99" i="13"/>
  <c r="U99" i="13"/>
  <c r="T99" i="13"/>
  <c r="S99" i="13"/>
  <c r="R99" i="13"/>
  <c r="Q99" i="13"/>
  <c r="P99" i="13"/>
  <c r="O99" i="13"/>
  <c r="F99" i="13" s="1"/>
  <c r="N99" i="13"/>
  <c r="M99" i="13"/>
  <c r="L99" i="13"/>
  <c r="K99" i="13"/>
  <c r="J99" i="13"/>
  <c r="I99" i="13" a="1"/>
  <c r="I99" i="13" s="1"/>
  <c r="H99" i="13" a="1"/>
  <c r="H99" i="13" s="1"/>
  <c r="C99" i="13"/>
  <c r="Z98" i="13"/>
  <c r="Y98" i="13"/>
  <c r="X98" i="13"/>
  <c r="W98" i="13"/>
  <c r="V98" i="13"/>
  <c r="U98" i="13"/>
  <c r="T98" i="13"/>
  <c r="S98" i="13"/>
  <c r="R98" i="13"/>
  <c r="Q98" i="13"/>
  <c r="P98" i="13"/>
  <c r="O98" i="13"/>
  <c r="F98" i="13" s="1"/>
  <c r="N98" i="13"/>
  <c r="M98" i="13"/>
  <c r="L98" i="13"/>
  <c r="K98" i="13"/>
  <c r="J98" i="13"/>
  <c r="I98" i="13"/>
  <c r="I98" i="13" a="1"/>
  <c r="H98" i="13" a="1"/>
  <c r="H98" i="13" s="1"/>
  <c r="E98" i="13"/>
  <c r="C98" i="13"/>
  <c r="Z97" i="13"/>
  <c r="Y97" i="13"/>
  <c r="X97" i="13"/>
  <c r="W97" i="13"/>
  <c r="V97" i="13"/>
  <c r="U97" i="13"/>
  <c r="T97" i="13"/>
  <c r="S97" i="13"/>
  <c r="R97" i="13"/>
  <c r="Q97" i="13"/>
  <c r="P97" i="13"/>
  <c r="O97" i="13"/>
  <c r="N97" i="13"/>
  <c r="M97" i="13"/>
  <c r="L97" i="13"/>
  <c r="K97" i="13"/>
  <c r="J97" i="13"/>
  <c r="I97" i="13" a="1"/>
  <c r="I97" i="13" s="1"/>
  <c r="H97" i="13" a="1"/>
  <c r="H97" i="13" s="1"/>
  <c r="E97" i="13" s="1"/>
  <c r="C97" i="13"/>
  <c r="Z96" i="13"/>
  <c r="Y96" i="13"/>
  <c r="X96" i="13"/>
  <c r="W96" i="13"/>
  <c r="V96" i="13"/>
  <c r="U96" i="13"/>
  <c r="T96" i="13"/>
  <c r="S96" i="13"/>
  <c r="R96" i="13"/>
  <c r="Q96" i="13"/>
  <c r="P96" i="13"/>
  <c r="O96" i="13"/>
  <c r="N96" i="13"/>
  <c r="M96" i="13"/>
  <c r="L96" i="13"/>
  <c r="K96" i="13"/>
  <c r="J96" i="13"/>
  <c r="I96" i="13" a="1"/>
  <c r="I96" i="13" s="1"/>
  <c r="H96" i="13" a="1"/>
  <c r="H96" i="13" s="1"/>
  <c r="E96" i="13"/>
  <c r="C96" i="13"/>
  <c r="Z95" i="13"/>
  <c r="Y95" i="13"/>
  <c r="X95" i="13"/>
  <c r="W95" i="13"/>
  <c r="V95" i="13"/>
  <c r="U95" i="13"/>
  <c r="T95" i="13"/>
  <c r="G95" i="13" s="1"/>
  <c r="S95" i="13"/>
  <c r="R95" i="13"/>
  <c r="Q95" i="13"/>
  <c r="P95" i="13"/>
  <c r="O95" i="13"/>
  <c r="F95" i="13" s="1"/>
  <c r="N95" i="13"/>
  <c r="M95" i="13"/>
  <c r="L95" i="13"/>
  <c r="K95" i="13"/>
  <c r="J95" i="13"/>
  <c r="I95" i="13" a="1"/>
  <c r="I95" i="13" s="1"/>
  <c r="H95" i="13" a="1"/>
  <c r="H95" i="13" s="1"/>
  <c r="E95" i="13" s="1"/>
  <c r="C95" i="13"/>
  <c r="Z94" i="13"/>
  <c r="Y94" i="13"/>
  <c r="X94" i="13"/>
  <c r="W94" i="13"/>
  <c r="V94" i="13"/>
  <c r="U94" i="13"/>
  <c r="T94" i="13"/>
  <c r="S94" i="13"/>
  <c r="R94" i="13"/>
  <c r="Q94" i="13"/>
  <c r="P94" i="13"/>
  <c r="O94" i="13"/>
  <c r="N94" i="13"/>
  <c r="M94" i="13"/>
  <c r="L94" i="13"/>
  <c r="K94" i="13"/>
  <c r="J94" i="13"/>
  <c r="I94" i="13" a="1"/>
  <c r="I94" i="13" s="1"/>
  <c r="H94" i="13" a="1"/>
  <c r="H94" i="13" s="1"/>
  <c r="E94" i="13" s="1"/>
  <c r="G94" i="13"/>
  <c r="F94" i="13"/>
  <c r="C94" i="13"/>
  <c r="Z93" i="13"/>
  <c r="Y93" i="13"/>
  <c r="X93" i="13"/>
  <c r="W93" i="13"/>
  <c r="V93" i="13"/>
  <c r="U93" i="13"/>
  <c r="T93" i="13"/>
  <c r="G93" i="13" s="1"/>
  <c r="S93" i="13"/>
  <c r="R93" i="13"/>
  <c r="Q93" i="13"/>
  <c r="P93" i="13"/>
  <c r="O93" i="13"/>
  <c r="F93" i="13" s="1"/>
  <c r="N93" i="13"/>
  <c r="M93" i="13"/>
  <c r="L93" i="13"/>
  <c r="K93" i="13"/>
  <c r="J93" i="13"/>
  <c r="I93" i="13" a="1"/>
  <c r="I93" i="13" s="1"/>
  <c r="H93" i="13" a="1"/>
  <c r="H93" i="13" s="1"/>
  <c r="E93" i="13" s="1"/>
  <c r="C93" i="13"/>
  <c r="Z92" i="13"/>
  <c r="Y92" i="13"/>
  <c r="X92" i="13"/>
  <c r="W92" i="13"/>
  <c r="V92" i="13"/>
  <c r="U92" i="13"/>
  <c r="G92" i="13" s="1"/>
  <c r="T92" i="13"/>
  <c r="S92" i="13"/>
  <c r="R92" i="13"/>
  <c r="Q92" i="13"/>
  <c r="P92" i="13"/>
  <c r="O92" i="13"/>
  <c r="F92" i="13" s="1"/>
  <c r="N92" i="13"/>
  <c r="M92" i="13"/>
  <c r="L92" i="13"/>
  <c r="K92" i="13"/>
  <c r="J92" i="13"/>
  <c r="I92" i="13"/>
  <c r="I92" i="13" a="1"/>
  <c r="H92" i="13" a="1"/>
  <c r="H92" i="13" s="1"/>
  <c r="E92" i="13" s="1"/>
  <c r="C92" i="13"/>
  <c r="Z91" i="13"/>
  <c r="Y91" i="13"/>
  <c r="X91" i="13"/>
  <c r="W91" i="13"/>
  <c r="V91" i="13"/>
  <c r="U91" i="13"/>
  <c r="T91" i="13"/>
  <c r="G91" i="13" s="1"/>
  <c r="S91" i="13"/>
  <c r="R91" i="13"/>
  <c r="Q91" i="13"/>
  <c r="P91" i="13"/>
  <c r="O91" i="13"/>
  <c r="N91" i="13"/>
  <c r="M91" i="13"/>
  <c r="L91" i="13"/>
  <c r="K91" i="13"/>
  <c r="J91" i="13"/>
  <c r="I91" i="13" a="1"/>
  <c r="I91" i="13" s="1"/>
  <c r="H91" i="13" a="1"/>
  <c r="H91" i="13" s="1"/>
  <c r="E91" i="13" s="1"/>
  <c r="C91" i="13"/>
  <c r="Z90" i="13"/>
  <c r="Y90" i="13"/>
  <c r="X90" i="13"/>
  <c r="W90" i="13"/>
  <c r="V90" i="13"/>
  <c r="U90" i="13"/>
  <c r="T90" i="13"/>
  <c r="G90" i="13" s="1"/>
  <c r="S90" i="13"/>
  <c r="R90" i="13"/>
  <c r="Q90" i="13"/>
  <c r="P90" i="13"/>
  <c r="O90" i="13"/>
  <c r="N90" i="13"/>
  <c r="M90" i="13"/>
  <c r="L90" i="13"/>
  <c r="K90" i="13"/>
  <c r="J90" i="13"/>
  <c r="I90" i="13" a="1"/>
  <c r="I90" i="13" s="1"/>
  <c r="H90" i="13"/>
  <c r="H90" i="13" a="1"/>
  <c r="C90" i="13"/>
  <c r="Z89" i="13"/>
  <c r="Y89" i="13"/>
  <c r="X89" i="13"/>
  <c r="W89" i="13"/>
  <c r="V89" i="13"/>
  <c r="U89" i="13"/>
  <c r="T89" i="13"/>
  <c r="S89" i="13"/>
  <c r="R89" i="13"/>
  <c r="Q89" i="13"/>
  <c r="P89" i="13"/>
  <c r="O89" i="13"/>
  <c r="N89" i="13"/>
  <c r="M89" i="13"/>
  <c r="L89" i="13"/>
  <c r="K89" i="13"/>
  <c r="J89" i="13"/>
  <c r="I89" i="13"/>
  <c r="I89" i="13" a="1"/>
  <c r="H89" i="13" a="1"/>
  <c r="H89" i="13" s="1"/>
  <c r="F89" i="13"/>
  <c r="C89" i="13"/>
  <c r="Z88" i="13"/>
  <c r="Y88" i="13"/>
  <c r="X88" i="13"/>
  <c r="W88" i="13"/>
  <c r="V88" i="13"/>
  <c r="U88" i="13"/>
  <c r="T88" i="13"/>
  <c r="S88" i="13"/>
  <c r="R88" i="13"/>
  <c r="Q88" i="13"/>
  <c r="P88" i="13"/>
  <c r="O88" i="13"/>
  <c r="F88" i="13" s="1"/>
  <c r="N88" i="13"/>
  <c r="M88" i="13"/>
  <c r="L88" i="13"/>
  <c r="K88" i="13"/>
  <c r="J88" i="13"/>
  <c r="I88" i="13"/>
  <c r="I88" i="13" a="1"/>
  <c r="H88" i="13"/>
  <c r="H88" i="13" a="1"/>
  <c r="C88" i="13"/>
  <c r="Z87" i="13"/>
  <c r="Y87" i="13"/>
  <c r="X87" i="13"/>
  <c r="W87" i="13"/>
  <c r="V87" i="13"/>
  <c r="U87" i="13"/>
  <c r="T87" i="13"/>
  <c r="S87" i="13"/>
  <c r="R87" i="13"/>
  <c r="Q87" i="13"/>
  <c r="P87" i="13"/>
  <c r="O87" i="13"/>
  <c r="F87" i="13" s="1"/>
  <c r="N87" i="13"/>
  <c r="M87" i="13"/>
  <c r="L87" i="13"/>
  <c r="K87" i="13"/>
  <c r="J87" i="13"/>
  <c r="I87" i="13" a="1"/>
  <c r="I87" i="13" s="1"/>
  <c r="H87" i="13" a="1"/>
  <c r="H87" i="13" s="1"/>
  <c r="C87" i="13"/>
  <c r="Z86" i="13"/>
  <c r="Y86" i="13"/>
  <c r="X86" i="13"/>
  <c r="W86" i="13"/>
  <c r="V86" i="13"/>
  <c r="U86" i="13"/>
  <c r="T86" i="13"/>
  <c r="S86" i="13"/>
  <c r="R86" i="13"/>
  <c r="Q86" i="13"/>
  <c r="P86" i="13"/>
  <c r="O86" i="13"/>
  <c r="F86" i="13" s="1"/>
  <c r="N86" i="13"/>
  <c r="M86" i="13"/>
  <c r="L86" i="13"/>
  <c r="K86" i="13"/>
  <c r="J86" i="13"/>
  <c r="I86" i="13"/>
  <c r="I86" i="13" a="1"/>
  <c r="H86" i="13" a="1"/>
  <c r="H86" i="13" s="1"/>
  <c r="C86" i="13"/>
  <c r="Z85" i="13"/>
  <c r="Y85" i="13"/>
  <c r="X85" i="13"/>
  <c r="W85" i="13"/>
  <c r="V85" i="13"/>
  <c r="U85" i="13"/>
  <c r="T85" i="13"/>
  <c r="S85" i="13"/>
  <c r="R85" i="13"/>
  <c r="Q85" i="13"/>
  <c r="P85" i="13"/>
  <c r="O85" i="13"/>
  <c r="F85" i="13" s="1"/>
  <c r="N85" i="13"/>
  <c r="M85" i="13"/>
  <c r="L85" i="13"/>
  <c r="K85" i="13"/>
  <c r="J85" i="13"/>
  <c r="I85" i="13" a="1"/>
  <c r="I85" i="13" s="1"/>
  <c r="H85" i="13" a="1"/>
  <c r="H85" i="13" s="1"/>
  <c r="C85" i="13"/>
  <c r="Z84" i="13"/>
  <c r="Y84" i="13"/>
  <c r="X84" i="13"/>
  <c r="W84" i="13"/>
  <c r="V84" i="13"/>
  <c r="U84" i="13"/>
  <c r="T84" i="13"/>
  <c r="G84" i="13" s="1"/>
  <c r="S84" i="13"/>
  <c r="R84" i="13"/>
  <c r="Q84" i="13"/>
  <c r="P84" i="13"/>
  <c r="O84" i="13"/>
  <c r="F84" i="13" s="1"/>
  <c r="N84" i="13"/>
  <c r="E84" i="13" s="1"/>
  <c r="M84" i="13"/>
  <c r="L84" i="13"/>
  <c r="K84" i="13"/>
  <c r="J84" i="13"/>
  <c r="I84" i="13"/>
  <c r="I84" i="13" a="1"/>
  <c r="H84" i="13" a="1"/>
  <c r="H84" i="13" s="1"/>
  <c r="C84" i="13"/>
  <c r="Z83" i="13"/>
  <c r="Y83" i="13"/>
  <c r="X83" i="13"/>
  <c r="W83" i="13"/>
  <c r="V83" i="13"/>
  <c r="U83" i="13"/>
  <c r="T83" i="13"/>
  <c r="G83" i="13" s="1"/>
  <c r="S83" i="13"/>
  <c r="R83" i="13"/>
  <c r="Q83" i="13"/>
  <c r="P83" i="13"/>
  <c r="O83" i="13"/>
  <c r="F83" i="13" s="1"/>
  <c r="N83" i="13"/>
  <c r="M83" i="13"/>
  <c r="L83" i="13"/>
  <c r="K83" i="13"/>
  <c r="J83" i="13"/>
  <c r="I83" i="13" a="1"/>
  <c r="I83" i="13" s="1"/>
  <c r="H83" i="13" a="1"/>
  <c r="H83" i="13" s="1"/>
  <c r="E83" i="13" s="1"/>
  <c r="C83" i="13"/>
  <c r="Z82" i="13"/>
  <c r="Y82" i="13"/>
  <c r="X82" i="13"/>
  <c r="W82" i="13"/>
  <c r="V82" i="13"/>
  <c r="U82" i="13"/>
  <c r="T82" i="13"/>
  <c r="S82" i="13"/>
  <c r="R82" i="13"/>
  <c r="Q82" i="13"/>
  <c r="P82" i="13"/>
  <c r="O82" i="13"/>
  <c r="F82" i="13" s="1"/>
  <c r="N82" i="13"/>
  <c r="M82" i="13"/>
  <c r="L82" i="13"/>
  <c r="K82" i="13"/>
  <c r="J82" i="13"/>
  <c r="I82" i="13" a="1"/>
  <c r="I82" i="13" s="1"/>
  <c r="H82" i="13" a="1"/>
  <c r="H82" i="13" s="1"/>
  <c r="E82" i="13" s="1"/>
  <c r="G82" i="13"/>
  <c r="C82" i="13"/>
  <c r="Z81" i="13"/>
  <c r="Y81" i="13"/>
  <c r="X81" i="13"/>
  <c r="W81" i="13"/>
  <c r="V81" i="13"/>
  <c r="U81" i="13"/>
  <c r="T81" i="13"/>
  <c r="S81" i="13"/>
  <c r="R81" i="13"/>
  <c r="Q81" i="13"/>
  <c r="P81" i="13"/>
  <c r="O81" i="13"/>
  <c r="F81" i="13" s="1"/>
  <c r="N81" i="13"/>
  <c r="M81" i="13"/>
  <c r="L81" i="13"/>
  <c r="K81" i="13"/>
  <c r="J81" i="13"/>
  <c r="I81" i="13" a="1"/>
  <c r="I81" i="13" s="1"/>
  <c r="H81" i="13" a="1"/>
  <c r="H81" i="13" s="1"/>
  <c r="G81" i="13"/>
  <c r="C81" i="13"/>
  <c r="Z80" i="13"/>
  <c r="Y80" i="13"/>
  <c r="X80" i="13"/>
  <c r="W80" i="13"/>
  <c r="V80" i="13"/>
  <c r="U80" i="13"/>
  <c r="T80" i="13"/>
  <c r="S80" i="13"/>
  <c r="R80" i="13"/>
  <c r="Q80" i="13"/>
  <c r="P80" i="13"/>
  <c r="O80" i="13"/>
  <c r="N80" i="13"/>
  <c r="M80" i="13"/>
  <c r="L80" i="13"/>
  <c r="K80" i="13"/>
  <c r="J80" i="13"/>
  <c r="I80" i="13" a="1"/>
  <c r="I80" i="13" s="1"/>
  <c r="H80" i="13" a="1"/>
  <c r="H80" i="13" s="1"/>
  <c r="C80" i="13"/>
  <c r="Z79" i="13"/>
  <c r="Y79" i="13"/>
  <c r="X79" i="13"/>
  <c r="W79" i="13"/>
  <c r="V79" i="13"/>
  <c r="U79" i="13"/>
  <c r="T79" i="13"/>
  <c r="S79" i="13"/>
  <c r="R79" i="13"/>
  <c r="Q79" i="13"/>
  <c r="P79" i="13"/>
  <c r="O79" i="13"/>
  <c r="N79" i="13"/>
  <c r="M79" i="13"/>
  <c r="L79" i="13"/>
  <c r="K79" i="13"/>
  <c r="J79" i="13"/>
  <c r="I79" i="13" a="1"/>
  <c r="I79" i="13" s="1"/>
  <c r="H79" i="13"/>
  <c r="H79" i="13" a="1"/>
  <c r="C79" i="13"/>
  <c r="Z78" i="13"/>
  <c r="Y78" i="13"/>
  <c r="X78" i="13"/>
  <c r="W78" i="13"/>
  <c r="V78" i="13"/>
  <c r="U78" i="13"/>
  <c r="T78" i="13"/>
  <c r="S78" i="13"/>
  <c r="R78" i="13"/>
  <c r="Q78" i="13"/>
  <c r="P78" i="13"/>
  <c r="O78" i="13"/>
  <c r="N78" i="13"/>
  <c r="M78" i="13"/>
  <c r="L78" i="13"/>
  <c r="K78" i="13"/>
  <c r="J78" i="13"/>
  <c r="I78" i="13"/>
  <c r="I78" i="13" a="1"/>
  <c r="H78" i="13"/>
  <c r="H78" i="13" a="1"/>
  <c r="C78" i="13"/>
  <c r="Z77" i="13"/>
  <c r="Y77" i="13"/>
  <c r="X77" i="13"/>
  <c r="W77" i="13"/>
  <c r="V77" i="13"/>
  <c r="U77" i="13"/>
  <c r="T77" i="13"/>
  <c r="S77" i="13"/>
  <c r="R77" i="13"/>
  <c r="Q77" i="13"/>
  <c r="P77" i="13"/>
  <c r="O77" i="13"/>
  <c r="F77" i="13" s="1"/>
  <c r="N77" i="13"/>
  <c r="M77" i="13"/>
  <c r="L77" i="13"/>
  <c r="K77" i="13"/>
  <c r="J77" i="13"/>
  <c r="I77" i="13"/>
  <c r="I77" i="13" a="1"/>
  <c r="H77" i="13" a="1"/>
  <c r="H77" i="13" s="1"/>
  <c r="E77" i="13" s="1"/>
  <c r="C77" i="13"/>
  <c r="Z76" i="13"/>
  <c r="Y76" i="13"/>
  <c r="X76" i="13"/>
  <c r="W76" i="13"/>
  <c r="V76" i="13"/>
  <c r="U76" i="13"/>
  <c r="T76" i="13"/>
  <c r="S76" i="13"/>
  <c r="R76" i="13"/>
  <c r="Q76" i="13"/>
  <c r="P76" i="13"/>
  <c r="O76" i="13"/>
  <c r="F76" i="13" s="1"/>
  <c r="N76" i="13"/>
  <c r="M76" i="13"/>
  <c r="L76" i="13"/>
  <c r="K76" i="13"/>
  <c r="J76" i="13"/>
  <c r="I76" i="13"/>
  <c r="I76" i="13" a="1"/>
  <c r="H76" i="13"/>
  <c r="H76" i="13" a="1"/>
  <c r="C76" i="13"/>
  <c r="Z75" i="13"/>
  <c r="Y75" i="13"/>
  <c r="X75" i="13"/>
  <c r="W75" i="13"/>
  <c r="V75" i="13"/>
  <c r="U75" i="13"/>
  <c r="T75" i="13"/>
  <c r="S75" i="13"/>
  <c r="R75" i="13"/>
  <c r="Q75" i="13"/>
  <c r="P75" i="13"/>
  <c r="O75" i="13"/>
  <c r="F75" i="13" s="1"/>
  <c r="N75" i="13"/>
  <c r="M75" i="13"/>
  <c r="L75" i="13"/>
  <c r="K75" i="13"/>
  <c r="J75" i="13"/>
  <c r="I75" i="13" a="1"/>
  <c r="I75" i="13" s="1"/>
  <c r="H75" i="13" a="1"/>
  <c r="H75" i="13" s="1"/>
  <c r="C75" i="13"/>
  <c r="Z74" i="13"/>
  <c r="Y74" i="13"/>
  <c r="X74" i="13"/>
  <c r="W74" i="13"/>
  <c r="G74" i="13" s="1"/>
  <c r="V74" i="13"/>
  <c r="U74" i="13"/>
  <c r="T74" i="13"/>
  <c r="S74" i="13"/>
  <c r="R74" i="13"/>
  <c r="Q74" i="13"/>
  <c r="P74" i="13"/>
  <c r="O74" i="13"/>
  <c r="F74" i="13" s="1"/>
  <c r="N74" i="13"/>
  <c r="M74" i="13"/>
  <c r="L74" i="13"/>
  <c r="K74" i="13"/>
  <c r="E74" i="13" s="1"/>
  <c r="J74" i="13"/>
  <c r="I74" i="13"/>
  <c r="I74" i="13" a="1"/>
  <c r="H74" i="13"/>
  <c r="H74" i="13" a="1"/>
  <c r="C74" i="13"/>
  <c r="Z73" i="13"/>
  <c r="Y73" i="13"/>
  <c r="X73" i="13"/>
  <c r="W73" i="13"/>
  <c r="V73" i="13"/>
  <c r="U73" i="13"/>
  <c r="T73" i="13"/>
  <c r="S73" i="13"/>
  <c r="R73" i="13"/>
  <c r="Q73" i="13"/>
  <c r="P73" i="13"/>
  <c r="O73" i="13"/>
  <c r="N73" i="13"/>
  <c r="M73" i="13"/>
  <c r="L73" i="13"/>
  <c r="K73" i="13"/>
  <c r="J73" i="13"/>
  <c r="I73" i="13" a="1"/>
  <c r="I73" i="13" s="1"/>
  <c r="H73" i="13" a="1"/>
  <c r="H73" i="13" s="1"/>
  <c r="E73" i="13" s="1"/>
  <c r="F73" i="13"/>
  <c r="C73" i="13"/>
  <c r="Z72" i="13"/>
  <c r="Y72" i="13"/>
  <c r="X72" i="13"/>
  <c r="W72" i="13"/>
  <c r="V72" i="13"/>
  <c r="U72" i="13"/>
  <c r="T72" i="13"/>
  <c r="S72" i="13"/>
  <c r="R72" i="13"/>
  <c r="Q72" i="13"/>
  <c r="P72" i="13"/>
  <c r="O72" i="13"/>
  <c r="N72" i="13"/>
  <c r="M72" i="13"/>
  <c r="L72" i="13"/>
  <c r="K72" i="13"/>
  <c r="J72" i="13"/>
  <c r="I72" i="13" a="1"/>
  <c r="I72" i="13" s="1"/>
  <c r="H72" i="13" a="1"/>
  <c r="H72" i="13" s="1"/>
  <c r="E72" i="13" s="1"/>
  <c r="G72" i="13"/>
  <c r="C72" i="13"/>
  <c r="Z71" i="13"/>
  <c r="Y71" i="13"/>
  <c r="X71" i="13"/>
  <c r="W71" i="13"/>
  <c r="V71" i="13"/>
  <c r="U71" i="13"/>
  <c r="T71" i="13"/>
  <c r="G71" i="13" s="1"/>
  <c r="S71" i="13"/>
  <c r="R71" i="13"/>
  <c r="Q71" i="13"/>
  <c r="P71" i="13"/>
  <c r="O71" i="13"/>
  <c r="F71" i="13" s="1"/>
  <c r="N71" i="13"/>
  <c r="M71" i="13"/>
  <c r="L71" i="13"/>
  <c r="K71" i="13"/>
  <c r="J71" i="13"/>
  <c r="I71" i="13" a="1"/>
  <c r="I71" i="13" s="1"/>
  <c r="H71" i="13" a="1"/>
  <c r="H71" i="13" s="1"/>
  <c r="E71" i="13" s="1"/>
  <c r="C71" i="13"/>
  <c r="Z70" i="13"/>
  <c r="Y70" i="13"/>
  <c r="X70" i="13"/>
  <c r="W70" i="13"/>
  <c r="V70" i="13"/>
  <c r="U70" i="13"/>
  <c r="T70" i="13"/>
  <c r="S70" i="13"/>
  <c r="R70" i="13"/>
  <c r="Q70" i="13"/>
  <c r="P70" i="13"/>
  <c r="O70" i="13"/>
  <c r="F70" i="13" s="1"/>
  <c r="N70" i="13"/>
  <c r="M70" i="13"/>
  <c r="L70" i="13"/>
  <c r="K70" i="13"/>
  <c r="J70" i="13"/>
  <c r="I70" i="13" a="1"/>
  <c r="I70" i="13" s="1"/>
  <c r="H70" i="13" a="1"/>
  <c r="H70" i="13" s="1"/>
  <c r="E70" i="13" s="1"/>
  <c r="G70" i="13"/>
  <c r="C70" i="13"/>
  <c r="Z69" i="13"/>
  <c r="Y69" i="13"/>
  <c r="X69" i="13"/>
  <c r="W69" i="13"/>
  <c r="V69" i="13"/>
  <c r="U69" i="13"/>
  <c r="T69" i="13"/>
  <c r="G69" i="13" s="1"/>
  <c r="S69" i="13"/>
  <c r="R69" i="13"/>
  <c r="Q69" i="13"/>
  <c r="P69" i="13"/>
  <c r="O69" i="13"/>
  <c r="N69" i="13"/>
  <c r="M69" i="13"/>
  <c r="L69" i="13"/>
  <c r="K69" i="13"/>
  <c r="J69" i="13"/>
  <c r="I69" i="13" a="1"/>
  <c r="I69" i="13" s="1"/>
  <c r="H69" i="13" a="1"/>
  <c r="H69" i="13" s="1"/>
  <c r="E69" i="13" s="1"/>
  <c r="C69" i="13"/>
  <c r="Z68" i="13"/>
  <c r="Y68" i="13"/>
  <c r="X68" i="13"/>
  <c r="W68" i="13"/>
  <c r="V68" i="13"/>
  <c r="U68" i="13"/>
  <c r="T68" i="13"/>
  <c r="S68" i="13"/>
  <c r="R68" i="13"/>
  <c r="Q68" i="13"/>
  <c r="P68" i="13"/>
  <c r="O68" i="13"/>
  <c r="N68" i="13"/>
  <c r="M68" i="13"/>
  <c r="L68" i="13"/>
  <c r="K68" i="13"/>
  <c r="J68" i="13"/>
  <c r="I68" i="13"/>
  <c r="I68" i="13" a="1"/>
  <c r="H68" i="13" a="1"/>
  <c r="H68" i="13" s="1"/>
  <c r="E68" i="13" s="1"/>
  <c r="G68" i="13"/>
  <c r="C68" i="13"/>
  <c r="Z67" i="13"/>
  <c r="Y67" i="13"/>
  <c r="X67" i="13"/>
  <c r="W67" i="13"/>
  <c r="V67" i="13"/>
  <c r="U67" i="13"/>
  <c r="T67" i="13"/>
  <c r="S67" i="13"/>
  <c r="R67" i="13"/>
  <c r="Q67" i="13"/>
  <c r="P67" i="13"/>
  <c r="O67" i="13"/>
  <c r="N67" i="13"/>
  <c r="M67" i="13"/>
  <c r="L67" i="13"/>
  <c r="K67" i="13"/>
  <c r="J67" i="13"/>
  <c r="I67" i="13" a="1"/>
  <c r="I67" i="13" s="1"/>
  <c r="H67" i="13" a="1"/>
  <c r="H67" i="13" s="1"/>
  <c r="E67" i="13" s="1"/>
  <c r="C67" i="13"/>
  <c r="Z66" i="13"/>
  <c r="Y66" i="13"/>
  <c r="X66" i="13"/>
  <c r="W66" i="13"/>
  <c r="V66" i="13"/>
  <c r="U66" i="13"/>
  <c r="T66" i="13"/>
  <c r="G66" i="13" s="1"/>
  <c r="S66" i="13"/>
  <c r="R66" i="13"/>
  <c r="Q66" i="13"/>
  <c r="P66" i="13"/>
  <c r="O66" i="13"/>
  <c r="N66" i="13"/>
  <c r="M66" i="13"/>
  <c r="L66" i="13"/>
  <c r="K66" i="13"/>
  <c r="J66" i="13"/>
  <c r="I66" i="13" a="1"/>
  <c r="I66" i="13" s="1"/>
  <c r="H66" i="13" a="1"/>
  <c r="H66" i="13" s="1"/>
  <c r="C66" i="13"/>
  <c r="Z65" i="13"/>
  <c r="Y65" i="13"/>
  <c r="X65" i="13"/>
  <c r="W65" i="13"/>
  <c r="V65" i="13"/>
  <c r="U65" i="13"/>
  <c r="T65" i="13"/>
  <c r="G65" i="13" s="1"/>
  <c r="S65" i="13"/>
  <c r="R65" i="13"/>
  <c r="Q65" i="13"/>
  <c r="P65" i="13"/>
  <c r="O65" i="13"/>
  <c r="N65" i="13"/>
  <c r="M65" i="13"/>
  <c r="L65" i="13"/>
  <c r="K65" i="13"/>
  <c r="J65" i="13"/>
  <c r="I65" i="13" a="1"/>
  <c r="I65" i="13" s="1"/>
  <c r="H65" i="13" a="1"/>
  <c r="H65" i="13" s="1"/>
  <c r="F65" i="13"/>
  <c r="C65" i="13"/>
  <c r="Z64" i="13"/>
  <c r="Y64" i="13"/>
  <c r="X64" i="13"/>
  <c r="W64" i="13"/>
  <c r="V64" i="13"/>
  <c r="U64" i="13"/>
  <c r="T64" i="13"/>
  <c r="S64" i="13"/>
  <c r="R64" i="13"/>
  <c r="Q64" i="13"/>
  <c r="P64" i="13"/>
  <c r="O64" i="13"/>
  <c r="F64" i="13" s="1"/>
  <c r="N64" i="13"/>
  <c r="M64" i="13"/>
  <c r="L64" i="13"/>
  <c r="K64" i="13"/>
  <c r="J64" i="13"/>
  <c r="I64" i="13"/>
  <c r="I64" i="13" a="1"/>
  <c r="H64" i="13" a="1"/>
  <c r="H64" i="13" s="1"/>
  <c r="C64" i="13"/>
  <c r="Z63" i="13"/>
  <c r="Y63" i="13"/>
  <c r="X63" i="13"/>
  <c r="W63" i="13"/>
  <c r="V63" i="13"/>
  <c r="U63" i="13"/>
  <c r="T63" i="13"/>
  <c r="S63" i="13"/>
  <c r="R63" i="13"/>
  <c r="Q63" i="13"/>
  <c r="P63" i="13"/>
  <c r="O63" i="13"/>
  <c r="F63" i="13" s="1"/>
  <c r="N63" i="13"/>
  <c r="M63" i="13"/>
  <c r="L63" i="13"/>
  <c r="K63" i="13"/>
  <c r="J63" i="13"/>
  <c r="I63" i="13" a="1"/>
  <c r="I63" i="13" s="1"/>
  <c r="H63" i="13" a="1"/>
  <c r="H63" i="13" s="1"/>
  <c r="C63" i="13"/>
  <c r="Z62" i="13"/>
  <c r="Y62" i="13"/>
  <c r="X62" i="13"/>
  <c r="W62" i="13"/>
  <c r="V62" i="13"/>
  <c r="U62" i="13"/>
  <c r="T62" i="13"/>
  <c r="S62" i="13"/>
  <c r="R62" i="13"/>
  <c r="Q62" i="13"/>
  <c r="P62" i="13"/>
  <c r="O62" i="13"/>
  <c r="F62" i="13" s="1"/>
  <c r="N62" i="13"/>
  <c r="M62" i="13"/>
  <c r="L62" i="13"/>
  <c r="K62" i="13"/>
  <c r="J62" i="13"/>
  <c r="I62" i="13" a="1"/>
  <c r="I62" i="13" s="1"/>
  <c r="H62" i="13" a="1"/>
  <c r="H62" i="13" s="1"/>
  <c r="C62" i="13"/>
  <c r="Z61" i="13"/>
  <c r="Y61" i="13"/>
  <c r="X61" i="13"/>
  <c r="W61" i="13"/>
  <c r="V61" i="13"/>
  <c r="U61" i="13"/>
  <c r="T61" i="13"/>
  <c r="G61" i="13" s="1"/>
  <c r="S61" i="13"/>
  <c r="R61" i="13"/>
  <c r="Q61" i="13"/>
  <c r="P61" i="13"/>
  <c r="F61" i="13" s="1"/>
  <c r="O61" i="13"/>
  <c r="N61" i="13"/>
  <c r="M61" i="13"/>
  <c r="L61" i="13"/>
  <c r="K61" i="13"/>
  <c r="J61" i="13"/>
  <c r="I61" i="13" a="1"/>
  <c r="I61" i="13" s="1"/>
  <c r="H61" i="13" a="1"/>
  <c r="H61" i="13" s="1"/>
  <c r="C61" i="13"/>
  <c r="Z60" i="13"/>
  <c r="Y60" i="13"/>
  <c r="X60" i="13"/>
  <c r="W60" i="13"/>
  <c r="V60" i="13"/>
  <c r="U60" i="13"/>
  <c r="T60" i="13"/>
  <c r="G60" i="13" s="1"/>
  <c r="S60" i="13"/>
  <c r="R60" i="13"/>
  <c r="Q60" i="13"/>
  <c r="P60" i="13"/>
  <c r="O60" i="13"/>
  <c r="N60" i="13"/>
  <c r="M60" i="13"/>
  <c r="L60" i="13"/>
  <c r="K60" i="13"/>
  <c r="J60" i="13"/>
  <c r="I60" i="13"/>
  <c r="I60" i="13" a="1"/>
  <c r="H60" i="13" a="1"/>
  <c r="H60" i="13" s="1"/>
  <c r="E60" i="13" s="1"/>
  <c r="C60" i="13"/>
  <c r="Z59" i="13"/>
  <c r="Y59" i="13"/>
  <c r="X59" i="13"/>
  <c r="W59" i="13"/>
  <c r="V59" i="13"/>
  <c r="U59" i="13"/>
  <c r="T59" i="13"/>
  <c r="G59" i="13" s="1"/>
  <c r="S59" i="13"/>
  <c r="R59" i="13"/>
  <c r="Q59" i="13"/>
  <c r="P59" i="13"/>
  <c r="O59" i="13"/>
  <c r="F59" i="13" s="1"/>
  <c r="N59" i="13"/>
  <c r="M59" i="13"/>
  <c r="L59" i="13"/>
  <c r="K59" i="13"/>
  <c r="J59" i="13"/>
  <c r="I59" i="13" a="1"/>
  <c r="I59" i="13" s="1"/>
  <c r="H59" i="13" a="1"/>
  <c r="H59" i="13" s="1"/>
  <c r="E59" i="13" s="1"/>
  <c r="C59" i="13"/>
  <c r="Z58" i="13"/>
  <c r="Y58" i="13"/>
  <c r="X58" i="13"/>
  <c r="W58" i="13"/>
  <c r="V58" i="13"/>
  <c r="U58" i="13"/>
  <c r="T58" i="13"/>
  <c r="G58" i="13" s="1"/>
  <c r="S58" i="13"/>
  <c r="F58" i="13" s="1"/>
  <c r="R58" i="13"/>
  <c r="Q58" i="13"/>
  <c r="P58" i="13"/>
  <c r="O58" i="13"/>
  <c r="N58" i="13"/>
  <c r="M58" i="13"/>
  <c r="L58" i="13"/>
  <c r="K58" i="13"/>
  <c r="J58" i="13"/>
  <c r="I58" i="13" a="1"/>
  <c r="I58" i="13" s="1"/>
  <c r="H58" i="13"/>
  <c r="E58" i="13" s="1"/>
  <c r="H58" i="13" a="1"/>
  <c r="C58" i="13"/>
  <c r="Z57" i="13"/>
  <c r="Y57" i="13"/>
  <c r="X57" i="13"/>
  <c r="W57" i="13"/>
  <c r="V57" i="13"/>
  <c r="U57" i="13"/>
  <c r="T57" i="13"/>
  <c r="G57" i="13" s="1"/>
  <c r="S57" i="13"/>
  <c r="R57" i="13"/>
  <c r="Q57" i="13"/>
  <c r="P57" i="13"/>
  <c r="O57" i="13"/>
  <c r="F57" i="13" s="1"/>
  <c r="N57" i="13"/>
  <c r="M57" i="13"/>
  <c r="L57" i="13"/>
  <c r="K57" i="13"/>
  <c r="J57" i="13"/>
  <c r="I57" i="13" a="1"/>
  <c r="I57" i="13" s="1"/>
  <c r="H57" i="13" a="1"/>
  <c r="H57" i="13" s="1"/>
  <c r="E57" i="13" s="1"/>
  <c r="C57" i="13"/>
  <c r="Z56" i="13"/>
  <c r="Y56" i="13"/>
  <c r="X56" i="13"/>
  <c r="W56" i="13"/>
  <c r="V56" i="13"/>
  <c r="U56" i="13"/>
  <c r="T56" i="13"/>
  <c r="G56" i="13" s="1"/>
  <c r="S56" i="13"/>
  <c r="R56" i="13"/>
  <c r="Q56" i="13"/>
  <c r="P56" i="13"/>
  <c r="O56" i="13"/>
  <c r="N56" i="13"/>
  <c r="M56" i="13"/>
  <c r="L56" i="13"/>
  <c r="K56" i="13"/>
  <c r="J56" i="13"/>
  <c r="I56" i="13" a="1"/>
  <c r="I56" i="13" s="1"/>
  <c r="H56" i="13" a="1"/>
  <c r="H56" i="13" s="1"/>
  <c r="E56" i="13" s="1"/>
  <c r="C56" i="13"/>
  <c r="Z55" i="13"/>
  <c r="Y55" i="13"/>
  <c r="X55" i="13"/>
  <c r="W55" i="13"/>
  <c r="V55" i="13"/>
  <c r="U55" i="13"/>
  <c r="T55" i="13"/>
  <c r="G55" i="13" s="1"/>
  <c r="S55" i="13"/>
  <c r="R55" i="13"/>
  <c r="F55" i="13" s="1"/>
  <c r="Q55" i="13"/>
  <c r="P55" i="13"/>
  <c r="O55" i="13"/>
  <c r="N55" i="13"/>
  <c r="M55" i="13"/>
  <c r="L55" i="13"/>
  <c r="K55" i="13"/>
  <c r="J55" i="13"/>
  <c r="I55" i="13" a="1"/>
  <c r="I55" i="13" s="1"/>
  <c r="H55" i="13" a="1"/>
  <c r="H55" i="13" s="1"/>
  <c r="E55" i="13" s="1"/>
  <c r="C55" i="13"/>
  <c r="Z54" i="13"/>
  <c r="Y54" i="13"/>
  <c r="X54" i="13"/>
  <c r="W54" i="13"/>
  <c r="V54" i="13"/>
  <c r="U54" i="13"/>
  <c r="T54" i="13"/>
  <c r="S54" i="13"/>
  <c r="R54" i="13"/>
  <c r="Q54" i="13"/>
  <c r="P54" i="13"/>
  <c r="O54" i="13"/>
  <c r="N54" i="13"/>
  <c r="M54" i="13"/>
  <c r="L54" i="13"/>
  <c r="K54" i="13"/>
  <c r="J54" i="13"/>
  <c r="I54" i="13" a="1"/>
  <c r="I54" i="13" s="1"/>
  <c r="H54" i="13"/>
  <c r="H54" i="13" a="1"/>
  <c r="C54" i="13"/>
  <c r="Z53" i="13"/>
  <c r="Y53" i="13"/>
  <c r="X53" i="13"/>
  <c r="W53" i="13"/>
  <c r="V53" i="13"/>
  <c r="U53" i="13"/>
  <c r="T53" i="13"/>
  <c r="S53" i="13"/>
  <c r="R53" i="13"/>
  <c r="Q53" i="13"/>
  <c r="P53" i="13"/>
  <c r="O53" i="13"/>
  <c r="N53" i="13"/>
  <c r="M53" i="13"/>
  <c r="L53" i="13"/>
  <c r="K53" i="13"/>
  <c r="J53" i="13"/>
  <c r="I53" i="13"/>
  <c r="I53" i="13" a="1"/>
  <c r="H53" i="13" a="1"/>
  <c r="H53" i="13" s="1"/>
  <c r="F53" i="13"/>
  <c r="C53" i="13"/>
  <c r="Z52" i="13"/>
  <c r="Y52" i="13"/>
  <c r="X52" i="13"/>
  <c r="W52" i="13"/>
  <c r="V52" i="13"/>
  <c r="U52" i="13"/>
  <c r="G52" i="13" s="1"/>
  <c r="T52" i="13"/>
  <c r="S52" i="13"/>
  <c r="R52" i="13"/>
  <c r="Q52" i="13"/>
  <c r="P52" i="13"/>
  <c r="O52" i="13"/>
  <c r="F52" i="13" s="1"/>
  <c r="N52" i="13"/>
  <c r="M52" i="13"/>
  <c r="L52" i="13"/>
  <c r="K52" i="13"/>
  <c r="J52" i="13"/>
  <c r="I52" i="13"/>
  <c r="I52" i="13" a="1"/>
  <c r="H52" i="13"/>
  <c r="H52" i="13" a="1"/>
  <c r="C52" i="13"/>
  <c r="Z51" i="13"/>
  <c r="Y51" i="13"/>
  <c r="X51" i="13"/>
  <c r="W51" i="13"/>
  <c r="V51" i="13"/>
  <c r="U51" i="13"/>
  <c r="T51" i="13"/>
  <c r="S51" i="13"/>
  <c r="R51" i="13"/>
  <c r="Q51" i="13"/>
  <c r="P51" i="13"/>
  <c r="O51" i="13"/>
  <c r="N51" i="13"/>
  <c r="M51" i="13"/>
  <c r="L51" i="13"/>
  <c r="K51" i="13"/>
  <c r="J51" i="13"/>
  <c r="I51" i="13" a="1"/>
  <c r="I51" i="13" s="1"/>
  <c r="H51" i="13" a="1"/>
  <c r="H51" i="13" s="1"/>
  <c r="E51" i="13" s="1"/>
  <c r="F51" i="13"/>
  <c r="C51" i="13"/>
  <c r="Z50" i="13"/>
  <c r="Y50" i="13"/>
  <c r="X50" i="13"/>
  <c r="W50" i="13"/>
  <c r="V50" i="13"/>
  <c r="U50" i="13"/>
  <c r="T50" i="13"/>
  <c r="S50" i="13"/>
  <c r="R50" i="13"/>
  <c r="Q50" i="13"/>
  <c r="P50" i="13"/>
  <c r="O50" i="13"/>
  <c r="F50" i="13" s="1"/>
  <c r="N50" i="13"/>
  <c r="M50" i="13"/>
  <c r="L50" i="13"/>
  <c r="K50" i="13"/>
  <c r="J50" i="13"/>
  <c r="I50" i="13" a="1"/>
  <c r="I50" i="13" s="1"/>
  <c r="H50" i="13"/>
  <c r="E50" i="13" s="1"/>
  <c r="H50" i="13" a="1"/>
  <c r="G50" i="13"/>
  <c r="C50" i="13"/>
  <c r="Z49" i="13"/>
  <c r="Y49" i="13"/>
  <c r="X49" i="13"/>
  <c r="W49" i="13"/>
  <c r="V49" i="13"/>
  <c r="U49" i="13"/>
  <c r="T49" i="13"/>
  <c r="G49" i="13" s="1"/>
  <c r="S49" i="13"/>
  <c r="R49" i="13"/>
  <c r="Q49" i="13"/>
  <c r="P49" i="13"/>
  <c r="O49" i="13"/>
  <c r="F49" i="13" s="1"/>
  <c r="N49" i="13"/>
  <c r="M49" i="13"/>
  <c r="L49" i="13"/>
  <c r="K49" i="13"/>
  <c r="J49" i="13"/>
  <c r="I49" i="13" a="1"/>
  <c r="I49" i="13" s="1"/>
  <c r="H49" i="13" a="1"/>
  <c r="H49" i="13" s="1"/>
  <c r="E49" i="13" s="1"/>
  <c r="C49" i="13"/>
  <c r="Z48" i="13"/>
  <c r="Y48" i="13"/>
  <c r="X48" i="13"/>
  <c r="W48" i="13"/>
  <c r="V48" i="13"/>
  <c r="U48" i="13"/>
  <c r="T48" i="13"/>
  <c r="G48" i="13" s="1"/>
  <c r="S48" i="13"/>
  <c r="R48" i="13"/>
  <c r="Q48" i="13"/>
  <c r="P48" i="13"/>
  <c r="O48" i="13"/>
  <c r="N48" i="13"/>
  <c r="M48" i="13"/>
  <c r="L48" i="13"/>
  <c r="K48" i="13"/>
  <c r="J48" i="13"/>
  <c r="I48" i="13" a="1"/>
  <c r="I48" i="13" s="1"/>
  <c r="H48" i="13" a="1"/>
  <c r="H48" i="13" s="1"/>
  <c r="E48" i="13" s="1"/>
  <c r="C48" i="13"/>
  <c r="Z47" i="13"/>
  <c r="Y47" i="13"/>
  <c r="X47" i="13"/>
  <c r="W47" i="13"/>
  <c r="V47" i="13"/>
  <c r="U47" i="13"/>
  <c r="T47" i="13"/>
  <c r="G47" i="13" s="1"/>
  <c r="S47" i="13"/>
  <c r="R47" i="13"/>
  <c r="Q47" i="13"/>
  <c r="P47" i="13"/>
  <c r="O47" i="13"/>
  <c r="N47" i="13"/>
  <c r="M47" i="13"/>
  <c r="L47" i="13"/>
  <c r="K47" i="13"/>
  <c r="J47" i="13"/>
  <c r="I47" i="13" a="1"/>
  <c r="I47" i="13" s="1"/>
  <c r="H47" i="13"/>
  <c r="E47" i="13" s="1"/>
  <c r="H47" i="13" a="1"/>
  <c r="F47" i="13"/>
  <c r="C47" i="13"/>
  <c r="Z46" i="13"/>
  <c r="Y46" i="13"/>
  <c r="X46" i="13"/>
  <c r="W46" i="13"/>
  <c r="V46" i="13"/>
  <c r="U46" i="13"/>
  <c r="T46" i="13"/>
  <c r="G46" i="13" s="1"/>
  <c r="S46" i="13"/>
  <c r="R46" i="13"/>
  <c r="Q46" i="13"/>
  <c r="P46" i="13"/>
  <c r="O46" i="13"/>
  <c r="F46" i="13" s="1"/>
  <c r="N46" i="13"/>
  <c r="M46" i="13"/>
  <c r="L46" i="13"/>
  <c r="K46" i="13"/>
  <c r="J46" i="13"/>
  <c r="I46" i="13" a="1"/>
  <c r="I46" i="13" s="1"/>
  <c r="H46" i="13"/>
  <c r="E46" i="13" s="1"/>
  <c r="H46" i="13" a="1"/>
  <c r="C46" i="13"/>
  <c r="Z45" i="13"/>
  <c r="Y45" i="13"/>
  <c r="X45" i="13"/>
  <c r="W45" i="13"/>
  <c r="V45" i="13"/>
  <c r="U45" i="13"/>
  <c r="T45" i="13"/>
  <c r="G45" i="13" s="1"/>
  <c r="S45" i="13"/>
  <c r="R45" i="13"/>
  <c r="Q45" i="13"/>
  <c r="P45" i="13"/>
  <c r="F45" i="13" s="1"/>
  <c r="O45" i="13"/>
  <c r="N45" i="13"/>
  <c r="M45" i="13"/>
  <c r="L45" i="13"/>
  <c r="K45" i="13"/>
  <c r="J45" i="13"/>
  <c r="I45" i="13" a="1"/>
  <c r="I45" i="13" s="1"/>
  <c r="H45" i="13" a="1"/>
  <c r="H45" i="13" s="1"/>
  <c r="C45" i="13"/>
  <c r="Z44" i="13"/>
  <c r="Y44" i="13"/>
  <c r="X44" i="13"/>
  <c r="W44" i="13"/>
  <c r="V44" i="13"/>
  <c r="U44" i="13"/>
  <c r="T44" i="13"/>
  <c r="S44" i="13"/>
  <c r="R44" i="13"/>
  <c r="Q44" i="13"/>
  <c r="P44" i="13"/>
  <c r="O44" i="13"/>
  <c r="N44" i="13"/>
  <c r="M44" i="13"/>
  <c r="L44" i="13"/>
  <c r="K44" i="13"/>
  <c r="J44" i="13"/>
  <c r="I44" i="13"/>
  <c r="I44" i="13" a="1"/>
  <c r="H44" i="13" a="1"/>
  <c r="H44" i="13" s="1"/>
  <c r="E44" i="13" s="1"/>
  <c r="G44" i="13"/>
  <c r="C44" i="13"/>
  <c r="Z43" i="13"/>
  <c r="Y43" i="13"/>
  <c r="X43" i="13"/>
  <c r="W43" i="13"/>
  <c r="V43" i="13"/>
  <c r="U43" i="13"/>
  <c r="T43" i="13"/>
  <c r="S43" i="13"/>
  <c r="R43" i="13"/>
  <c r="Q43" i="13"/>
  <c r="P43" i="13"/>
  <c r="F43" i="13" s="1"/>
  <c r="O43" i="13"/>
  <c r="N43" i="13"/>
  <c r="M43" i="13"/>
  <c r="L43" i="13"/>
  <c r="K43" i="13"/>
  <c r="J43" i="13"/>
  <c r="I43" i="13" a="1"/>
  <c r="I43" i="13" s="1"/>
  <c r="H43" i="13" a="1"/>
  <c r="H43" i="13" s="1"/>
  <c r="E43" i="13" s="1"/>
  <c r="C43" i="13"/>
  <c r="Z42" i="13"/>
  <c r="Y42" i="13"/>
  <c r="X42" i="13"/>
  <c r="W42" i="13"/>
  <c r="V42" i="13"/>
  <c r="U42" i="13"/>
  <c r="T42" i="13"/>
  <c r="G42" i="13" s="1"/>
  <c r="S42" i="13"/>
  <c r="R42" i="13"/>
  <c r="Q42" i="13"/>
  <c r="P42" i="13"/>
  <c r="O42" i="13"/>
  <c r="N42" i="13"/>
  <c r="M42" i="13"/>
  <c r="L42" i="13"/>
  <c r="K42" i="13"/>
  <c r="J42" i="13"/>
  <c r="I42" i="13" a="1"/>
  <c r="I42" i="13" s="1"/>
  <c r="E42" i="13" s="1"/>
  <c r="H42" i="13"/>
  <c r="H42" i="13" a="1"/>
  <c r="C42" i="13"/>
  <c r="Z41" i="13"/>
  <c r="Y41" i="13"/>
  <c r="X41" i="13"/>
  <c r="W41" i="13"/>
  <c r="V41" i="13"/>
  <c r="U41" i="13"/>
  <c r="T41" i="13"/>
  <c r="G41" i="13" s="1"/>
  <c r="S41" i="13"/>
  <c r="R41" i="13"/>
  <c r="Q41" i="13"/>
  <c r="P41" i="13"/>
  <c r="O41" i="13"/>
  <c r="F41" i="13" s="1"/>
  <c r="N41" i="13"/>
  <c r="M41" i="13"/>
  <c r="L41" i="13"/>
  <c r="K41" i="13"/>
  <c r="J41" i="13"/>
  <c r="I41" i="13"/>
  <c r="I41" i="13" a="1"/>
  <c r="H41" i="13" a="1"/>
  <c r="H41" i="13" s="1"/>
  <c r="C41" i="13"/>
  <c r="Z40" i="13"/>
  <c r="Y40" i="13"/>
  <c r="G40" i="13" s="1"/>
  <c r="X40" i="13"/>
  <c r="W40" i="13"/>
  <c r="V40" i="13"/>
  <c r="U40" i="13"/>
  <c r="T40" i="13"/>
  <c r="S40" i="13"/>
  <c r="R40" i="13"/>
  <c r="Q40" i="13"/>
  <c r="P40" i="13"/>
  <c r="O40" i="13"/>
  <c r="F40" i="13" s="1"/>
  <c r="N40" i="13"/>
  <c r="M40" i="13"/>
  <c r="L40" i="13"/>
  <c r="K40" i="13"/>
  <c r="J40" i="13"/>
  <c r="I40" i="13"/>
  <c r="I40" i="13" a="1"/>
  <c r="H40" i="13" a="1"/>
  <c r="H40" i="13" s="1"/>
  <c r="E40" i="13" s="1"/>
  <c r="C40" i="13"/>
  <c r="Z39" i="13"/>
  <c r="Y39" i="13"/>
  <c r="X39" i="13"/>
  <c r="W39" i="13"/>
  <c r="V39" i="13"/>
  <c r="U39" i="13"/>
  <c r="T39" i="13"/>
  <c r="S39" i="13"/>
  <c r="R39" i="13"/>
  <c r="Q39" i="13"/>
  <c r="P39" i="13"/>
  <c r="O39" i="13"/>
  <c r="F39" i="13" s="1"/>
  <c r="N39" i="13"/>
  <c r="M39" i="13"/>
  <c r="L39" i="13"/>
  <c r="K39" i="13"/>
  <c r="J39" i="13"/>
  <c r="I39" i="13" a="1"/>
  <c r="I39" i="13" s="1"/>
  <c r="H39" i="13" a="1"/>
  <c r="H39" i="13" s="1"/>
  <c r="E39" i="13" s="1"/>
  <c r="C39" i="13"/>
  <c r="Z38" i="13"/>
  <c r="Y38" i="13"/>
  <c r="X38" i="13"/>
  <c r="W38" i="13"/>
  <c r="V38" i="13"/>
  <c r="U38" i="13"/>
  <c r="T38" i="13"/>
  <c r="S38" i="13"/>
  <c r="R38" i="13"/>
  <c r="Q38" i="13"/>
  <c r="P38" i="13"/>
  <c r="O38" i="13"/>
  <c r="F38" i="13" s="1"/>
  <c r="N38" i="13"/>
  <c r="M38" i="13"/>
  <c r="L38" i="13"/>
  <c r="K38" i="13"/>
  <c r="J38" i="13"/>
  <c r="I38" i="13" a="1"/>
  <c r="I38" i="13" s="1"/>
  <c r="H38" i="13"/>
  <c r="H38" i="13" a="1"/>
  <c r="C38" i="13"/>
  <c r="Z37" i="13"/>
  <c r="Y37" i="13"/>
  <c r="X37" i="13"/>
  <c r="G37" i="13" s="1"/>
  <c r="W37" i="13"/>
  <c r="V37" i="13"/>
  <c r="U37" i="13"/>
  <c r="T37" i="13"/>
  <c r="S37" i="13"/>
  <c r="R37" i="13"/>
  <c r="Q37" i="13"/>
  <c r="P37" i="13"/>
  <c r="O37" i="13"/>
  <c r="N37" i="13"/>
  <c r="M37" i="13"/>
  <c r="L37" i="13"/>
  <c r="K37" i="13"/>
  <c r="J37" i="13"/>
  <c r="I37" i="13" a="1"/>
  <c r="I37" i="13" s="1"/>
  <c r="H37" i="13" a="1"/>
  <c r="H37" i="13" s="1"/>
  <c r="C37" i="13"/>
  <c r="Z36" i="13"/>
  <c r="Y36" i="13"/>
  <c r="X36" i="13"/>
  <c r="W36" i="13"/>
  <c r="G36" i="13" s="1"/>
  <c r="V36" i="13"/>
  <c r="U36" i="13"/>
  <c r="T36" i="13"/>
  <c r="S36" i="13"/>
  <c r="R36" i="13"/>
  <c r="Q36" i="13"/>
  <c r="P36" i="13"/>
  <c r="O36" i="13"/>
  <c r="F36" i="13" s="1"/>
  <c r="N36" i="13"/>
  <c r="M36" i="13"/>
  <c r="L36" i="13"/>
  <c r="K36" i="13"/>
  <c r="J36" i="13"/>
  <c r="I36" i="13" a="1"/>
  <c r="I36" i="13" s="1"/>
  <c r="H36" i="13" a="1"/>
  <c r="H36" i="13" s="1"/>
  <c r="E36" i="13" s="1"/>
  <c r="C36" i="13"/>
  <c r="Z35" i="13"/>
  <c r="Y35" i="13"/>
  <c r="X35" i="13"/>
  <c r="G35" i="13" s="1"/>
  <c r="W35" i="13"/>
  <c r="V35" i="13"/>
  <c r="U35" i="13"/>
  <c r="T35" i="13"/>
  <c r="S35" i="13"/>
  <c r="R35" i="13"/>
  <c r="Q35" i="13"/>
  <c r="P35" i="13"/>
  <c r="O35" i="13"/>
  <c r="F35" i="13" s="1"/>
  <c r="N35" i="13"/>
  <c r="M35" i="13"/>
  <c r="L35" i="13"/>
  <c r="K35" i="13"/>
  <c r="J35" i="13"/>
  <c r="I35" i="13" a="1"/>
  <c r="I35" i="13" s="1"/>
  <c r="H35" i="13" a="1"/>
  <c r="H35" i="13" s="1"/>
  <c r="E35" i="13" s="1"/>
  <c r="C35" i="13"/>
  <c r="Z34" i="13"/>
  <c r="Y34" i="13"/>
  <c r="X34" i="13"/>
  <c r="W34" i="13"/>
  <c r="V34" i="13"/>
  <c r="U34" i="13"/>
  <c r="T34" i="13"/>
  <c r="G34" i="13" s="1"/>
  <c r="S34" i="13"/>
  <c r="R34" i="13"/>
  <c r="Q34" i="13"/>
  <c r="P34" i="13"/>
  <c r="O34" i="13"/>
  <c r="N34" i="13"/>
  <c r="M34" i="13"/>
  <c r="L34" i="13"/>
  <c r="K34" i="13"/>
  <c r="J34" i="13"/>
  <c r="I34" i="13" a="1"/>
  <c r="I34" i="13" s="1"/>
  <c r="H34" i="13" a="1"/>
  <c r="H34" i="13" s="1"/>
  <c r="F34" i="13"/>
  <c r="C34" i="13"/>
  <c r="Z33" i="13"/>
  <c r="Y33" i="13"/>
  <c r="X33" i="13"/>
  <c r="W33" i="13"/>
  <c r="V33" i="13"/>
  <c r="U33" i="13"/>
  <c r="T33" i="13"/>
  <c r="S33" i="13"/>
  <c r="R33" i="13"/>
  <c r="Q33" i="13"/>
  <c r="F33" i="13" s="1"/>
  <c r="P33" i="13"/>
  <c r="O33" i="13"/>
  <c r="N33" i="13"/>
  <c r="M33" i="13"/>
  <c r="L33" i="13"/>
  <c r="K33" i="13"/>
  <c r="J33" i="13"/>
  <c r="I33" i="13" a="1"/>
  <c r="I33" i="13" s="1"/>
  <c r="H33" i="13"/>
  <c r="H33" i="13" a="1"/>
  <c r="G33" i="13"/>
  <c r="C33" i="13"/>
  <c r="Z32" i="13"/>
  <c r="Y32" i="13"/>
  <c r="X32" i="13"/>
  <c r="W32" i="13"/>
  <c r="V32" i="13"/>
  <c r="U32" i="13"/>
  <c r="T32" i="13"/>
  <c r="G32" i="13" s="1"/>
  <c r="S32" i="13"/>
  <c r="R32" i="13"/>
  <c r="Q32" i="13"/>
  <c r="P32" i="13"/>
  <c r="O32" i="13"/>
  <c r="N32" i="13"/>
  <c r="M32" i="13"/>
  <c r="L32" i="13"/>
  <c r="K32" i="13"/>
  <c r="J32" i="13"/>
  <c r="I32" i="13"/>
  <c r="I32" i="13" a="1"/>
  <c r="H32" i="13"/>
  <c r="E32" i="13" s="1"/>
  <c r="H32" i="13" a="1"/>
  <c r="C32" i="13"/>
  <c r="Z31" i="13"/>
  <c r="Y31" i="13"/>
  <c r="X31" i="13"/>
  <c r="W31" i="13"/>
  <c r="V31" i="13"/>
  <c r="U31" i="13"/>
  <c r="T31" i="13"/>
  <c r="S31" i="13"/>
  <c r="R31" i="13"/>
  <c r="Q31" i="13"/>
  <c r="P31" i="13"/>
  <c r="O31" i="13"/>
  <c r="F31" i="13" s="1"/>
  <c r="N31" i="13"/>
  <c r="M31" i="13"/>
  <c r="L31" i="13"/>
  <c r="K31" i="13"/>
  <c r="J31" i="13"/>
  <c r="I31" i="13" a="1"/>
  <c r="I31" i="13" s="1"/>
  <c r="H31" i="13"/>
  <c r="E31" i="13" s="1"/>
  <c r="H31" i="13" a="1"/>
  <c r="C31" i="13"/>
  <c r="Z30" i="13"/>
  <c r="Y30" i="13"/>
  <c r="X30" i="13"/>
  <c r="W30" i="13"/>
  <c r="V30" i="13"/>
  <c r="U30" i="13"/>
  <c r="T30" i="13"/>
  <c r="S30" i="13"/>
  <c r="R30" i="13"/>
  <c r="Q30" i="13"/>
  <c r="P30" i="13"/>
  <c r="O30" i="13"/>
  <c r="F30" i="13" s="1"/>
  <c r="N30" i="13"/>
  <c r="M30" i="13"/>
  <c r="L30" i="13"/>
  <c r="K30" i="13"/>
  <c r="J30" i="13"/>
  <c r="I30" i="13" a="1"/>
  <c r="I30" i="13" s="1"/>
  <c r="H30" i="13" a="1"/>
  <c r="H30" i="13" s="1"/>
  <c r="G30" i="13"/>
  <c r="C30" i="13"/>
  <c r="Z29" i="13"/>
  <c r="Y29" i="13"/>
  <c r="X29" i="13"/>
  <c r="W29" i="13"/>
  <c r="V29" i="13"/>
  <c r="U29" i="13"/>
  <c r="T29" i="13"/>
  <c r="S29" i="13"/>
  <c r="R29" i="13"/>
  <c r="Q29" i="13"/>
  <c r="P29" i="13"/>
  <c r="F29" i="13" s="1"/>
  <c r="O29" i="13"/>
  <c r="N29" i="13"/>
  <c r="M29" i="13"/>
  <c r="L29" i="13"/>
  <c r="K29" i="13"/>
  <c r="J29" i="13"/>
  <c r="I29" i="13" a="1"/>
  <c r="I29" i="13" s="1"/>
  <c r="H29" i="13" a="1"/>
  <c r="H29" i="13" s="1"/>
  <c r="G29" i="13"/>
  <c r="C29" i="13"/>
  <c r="Z28" i="13"/>
  <c r="Y28" i="13"/>
  <c r="X28" i="13"/>
  <c r="W28" i="13"/>
  <c r="V28" i="13"/>
  <c r="U28" i="13"/>
  <c r="T28" i="13"/>
  <c r="G28" i="13" s="1"/>
  <c r="S28" i="13"/>
  <c r="R28" i="13"/>
  <c r="Q28" i="13"/>
  <c r="P28" i="13"/>
  <c r="O28" i="13"/>
  <c r="N28" i="13"/>
  <c r="M28" i="13"/>
  <c r="L28" i="13"/>
  <c r="K28" i="13"/>
  <c r="J28" i="13"/>
  <c r="I28" i="13"/>
  <c r="I28" i="13" a="1"/>
  <c r="H28" i="13"/>
  <c r="E28" i="13" s="1"/>
  <c r="H28" i="13" a="1"/>
  <c r="C28" i="13"/>
  <c r="Z27" i="13"/>
  <c r="Y27" i="13"/>
  <c r="X27" i="13"/>
  <c r="W27" i="13"/>
  <c r="V27" i="13"/>
  <c r="U27" i="13"/>
  <c r="T27" i="13"/>
  <c r="S27" i="13"/>
  <c r="R27" i="13"/>
  <c r="Q27" i="13"/>
  <c r="P27" i="13"/>
  <c r="O27" i="13"/>
  <c r="F27" i="13" s="1"/>
  <c r="N27" i="13"/>
  <c r="M27" i="13"/>
  <c r="L27" i="13"/>
  <c r="K27" i="13"/>
  <c r="J27" i="13"/>
  <c r="I27" i="13" a="1"/>
  <c r="I27" i="13" s="1"/>
  <c r="H27" i="13" a="1"/>
  <c r="H27" i="13" s="1"/>
  <c r="E27" i="13" s="1"/>
  <c r="C27" i="13"/>
  <c r="Z26" i="13"/>
  <c r="Y26" i="13"/>
  <c r="X26" i="13"/>
  <c r="W26" i="13"/>
  <c r="V26" i="13"/>
  <c r="U26" i="13"/>
  <c r="T26" i="13"/>
  <c r="S26" i="13"/>
  <c r="R26" i="13"/>
  <c r="Q26" i="13"/>
  <c r="P26" i="13"/>
  <c r="O26" i="13"/>
  <c r="F26" i="13" s="1"/>
  <c r="N26" i="13"/>
  <c r="M26" i="13"/>
  <c r="L26" i="13"/>
  <c r="K26" i="13"/>
  <c r="J26" i="13"/>
  <c r="I26" i="13" a="1"/>
  <c r="I26" i="13" s="1"/>
  <c r="E26" i="13" s="1"/>
  <c r="H26" i="13"/>
  <c r="H26" i="13" a="1"/>
  <c r="C26" i="13"/>
  <c r="Z25" i="13"/>
  <c r="Y25" i="13"/>
  <c r="G25" i="13" s="1"/>
  <c r="X25" i="13"/>
  <c r="W25" i="13"/>
  <c r="V25" i="13"/>
  <c r="U25" i="13"/>
  <c r="T25" i="13"/>
  <c r="S25" i="13"/>
  <c r="R25" i="13"/>
  <c r="Q25" i="13"/>
  <c r="P25" i="13"/>
  <c r="O25" i="13"/>
  <c r="N25" i="13"/>
  <c r="M25" i="13"/>
  <c r="L25" i="13"/>
  <c r="K25" i="13"/>
  <c r="J25" i="13"/>
  <c r="I25" i="13"/>
  <c r="I25" i="13" a="1"/>
  <c r="H25" i="13" a="1"/>
  <c r="H25" i="13" s="1"/>
  <c r="E25" i="13" s="1"/>
  <c r="F25" i="13"/>
  <c r="C25" i="13"/>
  <c r="Z24" i="13"/>
  <c r="Y24" i="13"/>
  <c r="X24" i="13"/>
  <c r="W24" i="13"/>
  <c r="V24" i="13"/>
  <c r="U24" i="13"/>
  <c r="T24" i="13"/>
  <c r="G24" i="13" s="1"/>
  <c r="S24" i="13"/>
  <c r="R24" i="13"/>
  <c r="Q24" i="13"/>
  <c r="P24" i="13"/>
  <c r="O24" i="13"/>
  <c r="F24" i="13" s="1"/>
  <c r="N24" i="13"/>
  <c r="M24" i="13"/>
  <c r="L24" i="13"/>
  <c r="K24" i="13"/>
  <c r="J24" i="13"/>
  <c r="I24" i="13" a="1"/>
  <c r="I24" i="13" s="1"/>
  <c r="H24" i="13"/>
  <c r="E24" i="13" s="1"/>
  <c r="H24" i="13" a="1"/>
  <c r="C24" i="13"/>
  <c r="Z23" i="13"/>
  <c r="Y23" i="13"/>
  <c r="X23" i="13"/>
  <c r="W23" i="13"/>
  <c r="V23" i="13"/>
  <c r="U23" i="13"/>
  <c r="T23" i="13"/>
  <c r="S23" i="13"/>
  <c r="R23" i="13"/>
  <c r="Q23" i="13"/>
  <c r="P23" i="13"/>
  <c r="O23" i="13"/>
  <c r="F23" i="13" s="1"/>
  <c r="N23" i="13"/>
  <c r="M23" i="13"/>
  <c r="L23" i="13"/>
  <c r="K23" i="13"/>
  <c r="J23" i="13"/>
  <c r="I23" i="13" a="1"/>
  <c r="I23" i="13" s="1"/>
  <c r="H23" i="13" a="1"/>
  <c r="H23" i="13" s="1"/>
  <c r="E23" i="13" s="1"/>
  <c r="G23" i="13"/>
  <c r="C23" i="13"/>
  <c r="Z22" i="13"/>
  <c r="Y22" i="13"/>
  <c r="X22" i="13"/>
  <c r="W22" i="13"/>
  <c r="V22" i="13"/>
  <c r="U22" i="13"/>
  <c r="T22" i="13"/>
  <c r="G22" i="13" s="1"/>
  <c r="S22" i="13"/>
  <c r="R22" i="13"/>
  <c r="Q22" i="13"/>
  <c r="P22" i="13"/>
  <c r="O22" i="13"/>
  <c r="N22" i="13"/>
  <c r="M22" i="13"/>
  <c r="L22" i="13"/>
  <c r="K22" i="13"/>
  <c r="J22" i="13"/>
  <c r="I22" i="13" a="1"/>
  <c r="I22" i="13" s="1"/>
  <c r="H22" i="13" a="1"/>
  <c r="H22" i="13" s="1"/>
  <c r="C22" i="13"/>
  <c r="Z21" i="13"/>
  <c r="Y21" i="13"/>
  <c r="X21" i="13"/>
  <c r="W21" i="13"/>
  <c r="V21" i="13"/>
  <c r="U21" i="13"/>
  <c r="T21" i="13"/>
  <c r="G21" i="13" s="1"/>
  <c r="S21" i="13"/>
  <c r="R21" i="13"/>
  <c r="Q21" i="13"/>
  <c r="P21" i="13"/>
  <c r="O21" i="13"/>
  <c r="N21" i="13"/>
  <c r="M21" i="13"/>
  <c r="L21" i="13"/>
  <c r="K21" i="13"/>
  <c r="J21" i="13"/>
  <c r="I21" i="13" a="1"/>
  <c r="I21" i="13" s="1"/>
  <c r="H21" i="13"/>
  <c r="H21" i="13" a="1"/>
  <c r="C21" i="13"/>
  <c r="Z20" i="13"/>
  <c r="Y20" i="13"/>
  <c r="X20" i="13"/>
  <c r="W20" i="13"/>
  <c r="V20" i="13"/>
  <c r="U20" i="13"/>
  <c r="T20" i="13"/>
  <c r="S20" i="13"/>
  <c r="R20" i="13"/>
  <c r="Q20" i="13"/>
  <c r="P20" i="13"/>
  <c r="O20" i="13"/>
  <c r="N20" i="13"/>
  <c r="M20" i="13"/>
  <c r="L20" i="13"/>
  <c r="K20" i="13"/>
  <c r="J20" i="13"/>
  <c r="I20" i="13" a="1"/>
  <c r="I20" i="13" s="1"/>
  <c r="H20" i="13" a="1"/>
  <c r="H20" i="13" s="1"/>
  <c r="G20" i="13"/>
  <c r="C20" i="13"/>
  <c r="Z19" i="13"/>
  <c r="Y19" i="13"/>
  <c r="X19" i="13"/>
  <c r="W19" i="13"/>
  <c r="V19" i="13"/>
  <c r="U19" i="13"/>
  <c r="T19" i="13"/>
  <c r="G19" i="13" s="1"/>
  <c r="S19" i="13"/>
  <c r="F19" i="13" s="1"/>
  <c r="R19" i="13"/>
  <c r="Q19" i="13"/>
  <c r="P19" i="13"/>
  <c r="O19" i="13"/>
  <c r="N19" i="13"/>
  <c r="M19" i="13"/>
  <c r="L19" i="13"/>
  <c r="K19" i="13"/>
  <c r="J19" i="13"/>
  <c r="I19" i="13" a="1"/>
  <c r="I19" i="13" s="1"/>
  <c r="H19" i="13"/>
  <c r="E19" i="13" s="1"/>
  <c r="H19" i="13" a="1"/>
  <c r="C19" i="13"/>
  <c r="Z18" i="13"/>
  <c r="Y18" i="13"/>
  <c r="X18" i="13"/>
  <c r="W18" i="13"/>
  <c r="V18" i="13"/>
  <c r="U18" i="13"/>
  <c r="T18" i="13"/>
  <c r="G18" i="13" s="1"/>
  <c r="S18" i="13"/>
  <c r="R18" i="13"/>
  <c r="Q18" i="13"/>
  <c r="P18" i="13"/>
  <c r="O18" i="13"/>
  <c r="F18" i="13" s="1"/>
  <c r="N18" i="13"/>
  <c r="M18" i="13"/>
  <c r="L18" i="13"/>
  <c r="K18" i="13"/>
  <c r="J18" i="13"/>
  <c r="I18" i="13" a="1"/>
  <c r="I18" i="13" s="1"/>
  <c r="H18" i="13" a="1"/>
  <c r="H18" i="13" s="1"/>
  <c r="E18" i="13" s="1"/>
  <c r="C18" i="13"/>
  <c r="Z17" i="13"/>
  <c r="Y17" i="13"/>
  <c r="X17" i="13"/>
  <c r="W17" i="13"/>
  <c r="V17" i="13"/>
  <c r="U17" i="13"/>
  <c r="T17" i="13"/>
  <c r="G17" i="13" s="1"/>
  <c r="S17" i="13"/>
  <c r="R17" i="13"/>
  <c r="Q17" i="13"/>
  <c r="P17" i="13"/>
  <c r="O17" i="13"/>
  <c r="N17" i="13"/>
  <c r="M17" i="13"/>
  <c r="L17" i="13"/>
  <c r="K17" i="13"/>
  <c r="J17" i="13"/>
  <c r="I17" i="13" a="1"/>
  <c r="I17" i="13" s="1"/>
  <c r="H17" i="13" a="1"/>
  <c r="H17" i="13" s="1"/>
  <c r="C17" i="13"/>
  <c r="Z16" i="13"/>
  <c r="Y16" i="13"/>
  <c r="X16" i="13"/>
  <c r="W16" i="13"/>
  <c r="V16" i="13"/>
  <c r="U16" i="13"/>
  <c r="T16" i="13"/>
  <c r="S16" i="13"/>
  <c r="R16" i="13"/>
  <c r="Q16" i="13"/>
  <c r="P16" i="13"/>
  <c r="O16" i="13"/>
  <c r="N16" i="13"/>
  <c r="M16" i="13"/>
  <c r="L16" i="13"/>
  <c r="K16" i="13"/>
  <c r="J16" i="13"/>
  <c r="I16" i="13"/>
  <c r="I16" i="13" a="1"/>
  <c r="H16" i="13" a="1"/>
  <c r="H16" i="13" s="1"/>
  <c r="E16" i="13" s="1"/>
  <c r="G16" i="13"/>
  <c r="C16" i="13"/>
  <c r="Z15" i="13"/>
  <c r="Y15" i="13"/>
  <c r="X15" i="13"/>
  <c r="W15" i="13"/>
  <c r="V15" i="13"/>
  <c r="U15" i="13"/>
  <c r="T15" i="13"/>
  <c r="G15" i="13" s="1"/>
  <c r="S15" i="13"/>
  <c r="R15" i="13"/>
  <c r="Q15" i="13"/>
  <c r="P15" i="13"/>
  <c r="O15" i="13"/>
  <c r="F15" i="13" s="1"/>
  <c r="N15" i="13"/>
  <c r="M15" i="13"/>
  <c r="L15" i="13"/>
  <c r="K15" i="13"/>
  <c r="J15" i="13"/>
  <c r="I15" i="13" a="1"/>
  <c r="I15" i="13" s="1"/>
  <c r="H15" i="13" a="1"/>
  <c r="H15" i="13" s="1"/>
  <c r="E15" i="13" s="1"/>
  <c r="C15" i="13"/>
  <c r="Z14" i="13"/>
  <c r="Y14" i="13"/>
  <c r="X14" i="13"/>
  <c r="W14" i="13"/>
  <c r="V14" i="13"/>
  <c r="U14" i="13"/>
  <c r="T14" i="13"/>
  <c r="S14" i="13"/>
  <c r="R14" i="13"/>
  <c r="Q14" i="13"/>
  <c r="P14" i="13"/>
  <c r="O14" i="13"/>
  <c r="N14" i="13"/>
  <c r="M14" i="13"/>
  <c r="L14" i="13"/>
  <c r="K14" i="13"/>
  <c r="J14" i="13"/>
  <c r="I14" i="13" a="1"/>
  <c r="I14" i="13" s="1"/>
  <c r="E14" i="13" s="1"/>
  <c r="H14" i="13"/>
  <c r="H14" i="13" a="1"/>
  <c r="F14" i="13"/>
  <c r="C14" i="13"/>
  <c r="Z13" i="13"/>
  <c r="Y13" i="13"/>
  <c r="X13" i="13"/>
  <c r="W13" i="13"/>
  <c r="V13" i="13"/>
  <c r="U13" i="13"/>
  <c r="T13" i="13"/>
  <c r="G13" i="13" s="1"/>
  <c r="S13" i="13"/>
  <c r="R13" i="13"/>
  <c r="Q13" i="13"/>
  <c r="P13" i="13"/>
  <c r="O13" i="13"/>
  <c r="F13" i="13" s="1"/>
  <c r="N13" i="13"/>
  <c r="M13" i="13"/>
  <c r="L13" i="13"/>
  <c r="K13" i="13"/>
  <c r="J13" i="13"/>
  <c r="I13" i="13" a="1"/>
  <c r="I13" i="13" s="1"/>
  <c r="H13" i="13" a="1"/>
  <c r="H13" i="13" s="1"/>
  <c r="C13" i="13"/>
  <c r="Z12" i="13"/>
  <c r="Y12" i="13"/>
  <c r="X12" i="13"/>
  <c r="W12" i="13"/>
  <c r="V12" i="13"/>
  <c r="U12" i="13"/>
  <c r="T12" i="13"/>
  <c r="G12" i="13" s="1"/>
  <c r="S12" i="13"/>
  <c r="R12" i="13"/>
  <c r="Q12" i="13"/>
  <c r="P12" i="13"/>
  <c r="O12" i="13"/>
  <c r="F12" i="13" s="1"/>
  <c r="N12" i="13"/>
  <c r="M12" i="13"/>
  <c r="L12" i="13"/>
  <c r="K12" i="13"/>
  <c r="J12" i="13"/>
  <c r="I12" i="13" a="1"/>
  <c r="I12" i="13" s="1"/>
  <c r="H12" i="13"/>
  <c r="E12" i="13" s="1"/>
  <c r="H12" i="13" a="1"/>
  <c r="C12" i="13"/>
  <c r="Z11" i="13"/>
  <c r="Y11" i="13"/>
  <c r="X11" i="13"/>
  <c r="W11" i="13"/>
  <c r="V11" i="13"/>
  <c r="U11" i="13"/>
  <c r="T11" i="13"/>
  <c r="G11" i="13" s="1"/>
  <c r="S11" i="13"/>
  <c r="R11" i="13"/>
  <c r="Q11" i="13"/>
  <c r="P11" i="13"/>
  <c r="O11" i="13"/>
  <c r="N11" i="13"/>
  <c r="M11" i="13"/>
  <c r="L11" i="13"/>
  <c r="K11" i="13"/>
  <c r="J11" i="13"/>
  <c r="I11" i="13" a="1"/>
  <c r="I11" i="13" s="1"/>
  <c r="H11" i="13" a="1"/>
  <c r="H11" i="13" s="1"/>
  <c r="E11" i="13" s="1"/>
  <c r="C11" i="13"/>
  <c r="Z10" i="13"/>
  <c r="Y10" i="13"/>
  <c r="X10" i="13"/>
  <c r="W10" i="13"/>
  <c r="V10" i="13"/>
  <c r="U10" i="13"/>
  <c r="T10" i="13"/>
  <c r="G10" i="13" s="1"/>
  <c r="S10" i="13"/>
  <c r="R10" i="13"/>
  <c r="Q10" i="13"/>
  <c r="P10" i="13"/>
  <c r="O10" i="13"/>
  <c r="N10" i="13"/>
  <c r="M10" i="13"/>
  <c r="L10" i="13"/>
  <c r="K10" i="13"/>
  <c r="J10" i="13"/>
  <c r="I10" i="13" a="1"/>
  <c r="I10" i="13" s="1"/>
  <c r="H10" i="13" a="1"/>
  <c r="H10" i="13" s="1"/>
  <c r="E10" i="13" s="1"/>
  <c r="C10" i="13"/>
  <c r="Z9" i="13"/>
  <c r="Y9" i="13"/>
  <c r="X9" i="13"/>
  <c r="W9" i="13"/>
  <c r="V9" i="13"/>
  <c r="U9" i="13"/>
  <c r="T9" i="13"/>
  <c r="S9" i="13"/>
  <c r="R9" i="13"/>
  <c r="Q9" i="13"/>
  <c r="P9" i="13"/>
  <c r="O9" i="13"/>
  <c r="N9" i="13"/>
  <c r="M9" i="13"/>
  <c r="L9" i="13"/>
  <c r="K9" i="13"/>
  <c r="J9" i="13"/>
  <c r="I9" i="13" a="1"/>
  <c r="I9" i="13" s="1"/>
  <c r="H9" i="13"/>
  <c r="H9" i="13" a="1"/>
  <c r="C9" i="13"/>
  <c r="Z8" i="13"/>
  <c r="Y8" i="13"/>
  <c r="X8" i="13"/>
  <c r="W8" i="13"/>
  <c r="V8" i="13"/>
  <c r="U8" i="13"/>
  <c r="G8" i="13" s="1"/>
  <c r="T8" i="13"/>
  <c r="S8" i="13"/>
  <c r="R8" i="13"/>
  <c r="Q8" i="13"/>
  <c r="P8" i="13"/>
  <c r="O8" i="13"/>
  <c r="N8" i="13"/>
  <c r="M8" i="13"/>
  <c r="L8" i="13"/>
  <c r="K8" i="13"/>
  <c r="J8" i="13"/>
  <c r="I8" i="13"/>
  <c r="I8" i="13" a="1"/>
  <c r="H8" i="13" a="1"/>
  <c r="H8" i="13" s="1"/>
  <c r="E8" i="13" s="1"/>
  <c r="C8" i="13"/>
  <c r="Z7" i="13"/>
  <c r="Y7" i="13"/>
  <c r="X7" i="13"/>
  <c r="W7" i="13"/>
  <c r="V7" i="13"/>
  <c r="U7" i="13"/>
  <c r="T7" i="13"/>
  <c r="S7" i="13"/>
  <c r="R7" i="13"/>
  <c r="Q7" i="13"/>
  <c r="P7" i="13"/>
  <c r="O7" i="13"/>
  <c r="N7" i="13"/>
  <c r="M7" i="13"/>
  <c r="L7" i="13"/>
  <c r="K7" i="13"/>
  <c r="J7" i="13"/>
  <c r="I7" i="13" a="1"/>
  <c r="I7" i="13" s="1"/>
  <c r="H7" i="13"/>
  <c r="E7" i="13" s="1"/>
  <c r="H7" i="13" a="1"/>
  <c r="C7" i="13"/>
  <c r="Z6" i="13"/>
  <c r="Y6" i="13"/>
  <c r="X6" i="13"/>
  <c r="W6" i="13"/>
  <c r="V6" i="13"/>
  <c r="U6" i="13"/>
  <c r="G6" i="13" s="1"/>
  <c r="T6" i="13"/>
  <c r="S6" i="13"/>
  <c r="R6" i="13"/>
  <c r="Q6" i="13"/>
  <c r="P6" i="13"/>
  <c r="O6" i="13"/>
  <c r="F6" i="13" s="1"/>
  <c r="N6" i="13"/>
  <c r="M6" i="13"/>
  <c r="L6" i="13"/>
  <c r="K6" i="13"/>
  <c r="J6" i="13"/>
  <c r="I6" i="13"/>
  <c r="I6" i="13" a="1"/>
  <c r="H6" i="13" a="1"/>
  <c r="H6" i="13" s="1"/>
  <c r="E6" i="13" s="1"/>
  <c r="C6" i="13"/>
  <c r="Z5" i="13"/>
  <c r="Y5" i="13"/>
  <c r="X5" i="13"/>
  <c r="W5" i="13"/>
  <c r="V5" i="13"/>
  <c r="U5" i="13"/>
  <c r="T5" i="13"/>
  <c r="G5" i="13" s="1"/>
  <c r="S5" i="13"/>
  <c r="R5" i="13"/>
  <c r="Q5" i="13"/>
  <c r="P5" i="13"/>
  <c r="F5" i="13" s="1"/>
  <c r="O5" i="13"/>
  <c r="N5" i="13"/>
  <c r="M5" i="13"/>
  <c r="L5" i="13"/>
  <c r="K5" i="13"/>
  <c r="J5" i="13"/>
  <c r="I5" i="13" a="1"/>
  <c r="I5" i="13" s="1"/>
  <c r="H5" i="13" a="1"/>
  <c r="H5" i="13" s="1"/>
  <c r="C5" i="13"/>
  <c r="Z4" i="13"/>
  <c r="Y4" i="13"/>
  <c r="X4" i="13"/>
  <c r="W4" i="13"/>
  <c r="V4" i="13"/>
  <c r="U4" i="13"/>
  <c r="T4" i="13"/>
  <c r="S4" i="13"/>
  <c r="R4" i="13"/>
  <c r="Q4" i="13"/>
  <c r="P4" i="13"/>
  <c r="O4" i="13"/>
  <c r="N4" i="13"/>
  <c r="M4" i="13"/>
  <c r="L4" i="13"/>
  <c r="K4" i="13"/>
  <c r="J4" i="13"/>
  <c r="I4" i="13" a="1"/>
  <c r="I4" i="13" s="1"/>
  <c r="H4" i="13"/>
  <c r="E4" i="13" s="1"/>
  <c r="H4" i="13" a="1"/>
  <c r="C4" i="13"/>
  <c r="Z3" i="13"/>
  <c r="Y3" i="13"/>
  <c r="X3" i="13"/>
  <c r="W3" i="13"/>
  <c r="V3" i="13"/>
  <c r="U3" i="13"/>
  <c r="T3" i="13"/>
  <c r="S3" i="13"/>
  <c r="R3" i="13"/>
  <c r="Q3" i="13"/>
  <c r="P3" i="13"/>
  <c r="O3" i="13"/>
  <c r="N3" i="13"/>
  <c r="M3" i="13"/>
  <c r="L3" i="13"/>
  <c r="K3" i="13"/>
  <c r="J3" i="13"/>
  <c r="I3" i="13" a="1"/>
  <c r="I3" i="13" s="1"/>
  <c r="H3" i="13" a="1"/>
  <c r="H3" i="13" s="1"/>
  <c r="E3" i="13" s="1"/>
  <c r="C3" i="13"/>
  <c r="CE579" i="12"/>
  <c r="CD579" i="12"/>
  <c r="CC579" i="12"/>
  <c r="CB579" i="12"/>
  <c r="CA579" i="12"/>
  <c r="BZ579" i="12"/>
  <c r="BY579" i="12"/>
  <c r="BX579" i="12"/>
  <c r="BW579" i="12"/>
  <c r="BV579" i="12"/>
  <c r="BU579" i="12"/>
  <c r="BT579" i="12"/>
  <c r="BS579" i="12"/>
  <c r="BR579" i="12"/>
  <c r="BQ579" i="12"/>
  <c r="BP579" i="12"/>
  <c r="BO579" i="12"/>
  <c r="BN579" i="12"/>
  <c r="BM579" i="12"/>
  <c r="BL579" i="12"/>
  <c r="BK579" i="12"/>
  <c r="BJ579" i="12"/>
  <c r="BI579" i="12"/>
  <c r="BH579" i="12"/>
  <c r="BG579" i="12"/>
  <c r="BF579" i="12"/>
  <c r="BE579" i="12"/>
  <c r="BD579" i="12"/>
  <c r="BC579" i="12"/>
  <c r="BB579" i="12"/>
  <c r="BA579" i="12"/>
  <c r="AZ579" i="12"/>
  <c r="AY579" i="12"/>
  <c r="AX579" i="12"/>
  <c r="AW579" i="12"/>
  <c r="AV579" i="12"/>
  <c r="CE578" i="12"/>
  <c r="CD578" i="12"/>
  <c r="CC578" i="12"/>
  <c r="CB578" i="12"/>
  <c r="CA578" i="12"/>
  <c r="BZ578" i="12"/>
  <c r="BY578" i="12"/>
  <c r="BX578" i="12"/>
  <c r="BW578" i="12"/>
  <c r="BV578" i="12"/>
  <c r="BU578" i="12"/>
  <c r="BT578" i="12"/>
  <c r="BS578" i="12"/>
  <c r="BR578" i="12"/>
  <c r="BQ578" i="12"/>
  <c r="BP578" i="12"/>
  <c r="BO578" i="12"/>
  <c r="BN578" i="12"/>
  <c r="BM578" i="12"/>
  <c r="BL578" i="12"/>
  <c r="BK578" i="12"/>
  <c r="BJ578" i="12"/>
  <c r="BI578" i="12"/>
  <c r="BH578" i="12"/>
  <c r="BG578" i="12"/>
  <c r="BF578" i="12"/>
  <c r="BE578" i="12"/>
  <c r="BD578" i="12"/>
  <c r="BC578" i="12"/>
  <c r="BB578" i="12"/>
  <c r="BA578" i="12"/>
  <c r="AZ578" i="12"/>
  <c r="AY578" i="12"/>
  <c r="AX578" i="12"/>
  <c r="AW578" i="12"/>
  <c r="AV578" i="12"/>
  <c r="CE577" i="12"/>
  <c r="CD577" i="12"/>
  <c r="CC577" i="12"/>
  <c r="CB577" i="12"/>
  <c r="CA577" i="12"/>
  <c r="BZ577" i="12"/>
  <c r="BY577" i="12"/>
  <c r="BX577" i="12"/>
  <c r="BW577" i="12"/>
  <c r="BV577" i="12"/>
  <c r="BU577" i="12"/>
  <c r="BT577" i="12"/>
  <c r="BS577" i="12"/>
  <c r="BR577" i="12"/>
  <c r="BQ577" i="12"/>
  <c r="BP577" i="12"/>
  <c r="BO577" i="12"/>
  <c r="BN577" i="12"/>
  <c r="BM577" i="12"/>
  <c r="BL577" i="12"/>
  <c r="BK577" i="12"/>
  <c r="BJ577" i="12"/>
  <c r="BI577" i="12"/>
  <c r="BH577" i="12"/>
  <c r="BG577" i="12"/>
  <c r="BF577" i="12"/>
  <c r="BE577" i="12"/>
  <c r="BD577" i="12"/>
  <c r="BC577" i="12"/>
  <c r="BB577" i="12"/>
  <c r="BA577" i="12"/>
  <c r="AZ577" i="12"/>
  <c r="AY577" i="12"/>
  <c r="AX577" i="12"/>
  <c r="AW577" i="12"/>
  <c r="AV577" i="12"/>
  <c r="CE576" i="12"/>
  <c r="CD576" i="12"/>
  <c r="CC576" i="12"/>
  <c r="CB576" i="12"/>
  <c r="CA576" i="12"/>
  <c r="BZ576" i="12"/>
  <c r="BY576" i="12"/>
  <c r="BX576" i="12"/>
  <c r="BW576" i="12"/>
  <c r="BV576" i="12"/>
  <c r="BU576" i="12"/>
  <c r="BT576" i="12"/>
  <c r="BS576" i="12"/>
  <c r="BR576" i="12"/>
  <c r="BQ576" i="12"/>
  <c r="BP576" i="12"/>
  <c r="BO576" i="12"/>
  <c r="BN576" i="12"/>
  <c r="BM576" i="12"/>
  <c r="BL576" i="12"/>
  <c r="BK576" i="12"/>
  <c r="BJ576" i="12"/>
  <c r="BI576" i="12"/>
  <c r="BH576" i="12"/>
  <c r="BG576" i="12"/>
  <c r="BF576" i="12"/>
  <c r="BE576" i="12"/>
  <c r="BD576" i="12"/>
  <c r="BC576" i="12"/>
  <c r="BB576" i="12"/>
  <c r="BA576" i="12"/>
  <c r="AZ576" i="12"/>
  <c r="AY576" i="12"/>
  <c r="AX576" i="12"/>
  <c r="AW576" i="12"/>
  <c r="AV576" i="12"/>
  <c r="CE575" i="12"/>
  <c r="CD575" i="12"/>
  <c r="CC575" i="12"/>
  <c r="CB575" i="12"/>
  <c r="CA575" i="12"/>
  <c r="BZ575" i="12"/>
  <c r="BY575" i="12"/>
  <c r="BX575" i="12"/>
  <c r="BW575" i="12"/>
  <c r="BV575" i="12"/>
  <c r="BU575" i="12"/>
  <c r="BT575" i="12"/>
  <c r="BS575" i="12"/>
  <c r="BR575" i="12"/>
  <c r="BQ575" i="12"/>
  <c r="BP575" i="12"/>
  <c r="BO575" i="12"/>
  <c r="BN575" i="12"/>
  <c r="BM575" i="12"/>
  <c r="BL575" i="12"/>
  <c r="BK575" i="12"/>
  <c r="BJ575" i="12"/>
  <c r="BI575" i="12"/>
  <c r="BH575" i="12"/>
  <c r="BG575" i="12"/>
  <c r="BF575" i="12"/>
  <c r="BE575" i="12"/>
  <c r="BD575" i="12"/>
  <c r="BC575" i="12"/>
  <c r="BB575" i="12"/>
  <c r="BA575" i="12"/>
  <c r="AZ575" i="12"/>
  <c r="AY575" i="12"/>
  <c r="AX575" i="12"/>
  <c r="AW575" i="12"/>
  <c r="AV575" i="12"/>
  <c r="CE574" i="12"/>
  <c r="CD574" i="12"/>
  <c r="CC574" i="12"/>
  <c r="CB574" i="12"/>
  <c r="CA574" i="12"/>
  <c r="BZ574" i="12"/>
  <c r="BY574" i="12"/>
  <c r="BX574" i="12"/>
  <c r="BW574" i="12"/>
  <c r="BV574" i="12"/>
  <c r="BU574" i="12"/>
  <c r="BT574" i="12"/>
  <c r="BS574" i="12"/>
  <c r="BR574" i="12"/>
  <c r="BQ574" i="12"/>
  <c r="BP574" i="12"/>
  <c r="BO574" i="12"/>
  <c r="BN574" i="12"/>
  <c r="BM574" i="12"/>
  <c r="BL574" i="12"/>
  <c r="BK574" i="12"/>
  <c r="BJ574" i="12"/>
  <c r="BI574" i="12"/>
  <c r="BH574" i="12"/>
  <c r="BG574" i="12"/>
  <c r="BF574" i="12"/>
  <c r="BE574" i="12"/>
  <c r="BD574" i="12"/>
  <c r="BC574" i="12"/>
  <c r="BB574" i="12"/>
  <c r="BA574" i="12"/>
  <c r="AZ574" i="12"/>
  <c r="AY574" i="12"/>
  <c r="AX574" i="12"/>
  <c r="AW574" i="12"/>
  <c r="AV574" i="12"/>
  <c r="CE573" i="12"/>
  <c r="CD573" i="12"/>
  <c r="CC573" i="12"/>
  <c r="CB573" i="12"/>
  <c r="CA573" i="12"/>
  <c r="BZ573" i="12"/>
  <c r="BY573" i="12"/>
  <c r="BX573" i="12"/>
  <c r="BW573" i="12"/>
  <c r="BV573" i="12"/>
  <c r="BU573" i="12"/>
  <c r="BT573" i="12"/>
  <c r="BS573" i="12"/>
  <c r="BR573" i="12"/>
  <c r="BQ573" i="12"/>
  <c r="BP573" i="12"/>
  <c r="BO573" i="12"/>
  <c r="BN573" i="12"/>
  <c r="BM573" i="12"/>
  <c r="BL573" i="12"/>
  <c r="BK573" i="12"/>
  <c r="BJ573" i="12"/>
  <c r="BI573" i="12"/>
  <c r="BH573" i="12"/>
  <c r="BG573" i="12"/>
  <c r="BF573" i="12"/>
  <c r="BE573" i="12"/>
  <c r="BD573" i="12"/>
  <c r="BC573" i="12"/>
  <c r="BB573" i="12"/>
  <c r="BA573" i="12"/>
  <c r="AZ573" i="12"/>
  <c r="AY573" i="12"/>
  <c r="AX573" i="12"/>
  <c r="AW573" i="12"/>
  <c r="AV573" i="12"/>
  <c r="CE572" i="12"/>
  <c r="CD572" i="12"/>
  <c r="CC572" i="12"/>
  <c r="CB572" i="12"/>
  <c r="CA572" i="12"/>
  <c r="BZ572" i="12"/>
  <c r="BY572" i="12"/>
  <c r="BX572" i="12"/>
  <c r="BW572" i="12"/>
  <c r="BV572" i="12"/>
  <c r="BU572" i="12"/>
  <c r="BT572" i="12"/>
  <c r="BS572" i="12"/>
  <c r="BR572" i="12"/>
  <c r="BQ572" i="12"/>
  <c r="BP572" i="12"/>
  <c r="BO572" i="12"/>
  <c r="BN572" i="12"/>
  <c r="BM572" i="12"/>
  <c r="BL572" i="12"/>
  <c r="BK572" i="12"/>
  <c r="BJ572" i="12"/>
  <c r="BI572" i="12"/>
  <c r="BH572" i="12"/>
  <c r="BG572" i="12"/>
  <c r="BF572" i="12"/>
  <c r="BE572" i="12"/>
  <c r="BD572" i="12"/>
  <c r="BC572" i="12"/>
  <c r="BB572" i="12"/>
  <c r="BA572" i="12"/>
  <c r="AZ572" i="12"/>
  <c r="AY572" i="12"/>
  <c r="AX572" i="12"/>
  <c r="AW572" i="12"/>
  <c r="AV572" i="12"/>
  <c r="CE571" i="12"/>
  <c r="CD571" i="12"/>
  <c r="CC571" i="12"/>
  <c r="CB571" i="12"/>
  <c r="CA571" i="12"/>
  <c r="BZ571" i="12"/>
  <c r="BY571" i="12"/>
  <c r="BX571" i="12"/>
  <c r="BW571" i="12"/>
  <c r="BV571" i="12"/>
  <c r="BU571" i="12"/>
  <c r="BT571" i="12"/>
  <c r="BS571" i="12"/>
  <c r="BR571" i="12"/>
  <c r="BQ571" i="12"/>
  <c r="BP571" i="12"/>
  <c r="BO571" i="12"/>
  <c r="BN571" i="12"/>
  <c r="BM571" i="12"/>
  <c r="BL571" i="12"/>
  <c r="BK571" i="12"/>
  <c r="BJ571" i="12"/>
  <c r="BI571" i="12"/>
  <c r="BH571" i="12"/>
  <c r="BG571" i="12"/>
  <c r="BF571" i="12"/>
  <c r="BE571" i="12"/>
  <c r="BD571" i="12"/>
  <c r="BC571" i="12"/>
  <c r="BB571" i="12"/>
  <c r="BA571" i="12"/>
  <c r="AZ571" i="12"/>
  <c r="AY571" i="12"/>
  <c r="AX571" i="12"/>
  <c r="AW571" i="12"/>
  <c r="AV571" i="12"/>
  <c r="CE570" i="12"/>
  <c r="CD570" i="12"/>
  <c r="CC570" i="12"/>
  <c r="CB570" i="12"/>
  <c r="CA570" i="12"/>
  <c r="BZ570" i="12"/>
  <c r="BY570" i="12"/>
  <c r="BX570" i="12"/>
  <c r="BW570" i="12"/>
  <c r="BV570" i="12"/>
  <c r="BU570" i="12"/>
  <c r="BT570" i="12"/>
  <c r="BS570" i="12"/>
  <c r="BR570" i="12"/>
  <c r="BQ570" i="12"/>
  <c r="BP570" i="12"/>
  <c r="BO570" i="12"/>
  <c r="BN570" i="12"/>
  <c r="BM570" i="12"/>
  <c r="BL570" i="12"/>
  <c r="BK570" i="12"/>
  <c r="BJ570" i="12"/>
  <c r="BI570" i="12"/>
  <c r="BH570" i="12"/>
  <c r="BG570" i="12"/>
  <c r="BF570" i="12"/>
  <c r="BE570" i="12"/>
  <c r="BD570" i="12"/>
  <c r="BC570" i="12"/>
  <c r="BB570" i="12"/>
  <c r="BA570" i="12"/>
  <c r="AZ570" i="12"/>
  <c r="AY570" i="12"/>
  <c r="AX570" i="12"/>
  <c r="AW570" i="12"/>
  <c r="AV570" i="12"/>
  <c r="CE569" i="12"/>
  <c r="CD569" i="12"/>
  <c r="CC569" i="12"/>
  <c r="CB569" i="12"/>
  <c r="CA569" i="12"/>
  <c r="BZ569" i="12"/>
  <c r="BY569" i="12"/>
  <c r="BX569" i="12"/>
  <c r="BW569" i="12"/>
  <c r="BV569" i="12"/>
  <c r="BU569" i="12"/>
  <c r="BT569" i="12"/>
  <c r="BS569" i="12"/>
  <c r="BR569" i="12"/>
  <c r="BQ569" i="12"/>
  <c r="BP569" i="12"/>
  <c r="BO569" i="12"/>
  <c r="BN569" i="12"/>
  <c r="BM569" i="12"/>
  <c r="BL569" i="12"/>
  <c r="BK569" i="12"/>
  <c r="BJ569" i="12"/>
  <c r="BI569" i="12"/>
  <c r="BH569" i="12"/>
  <c r="BG569" i="12"/>
  <c r="BF569" i="12"/>
  <c r="BE569" i="12"/>
  <c r="BD569" i="12"/>
  <c r="BC569" i="12"/>
  <c r="BB569" i="12"/>
  <c r="BA569" i="12"/>
  <c r="AZ569" i="12"/>
  <c r="AY569" i="12"/>
  <c r="AX569" i="12"/>
  <c r="AW569" i="12"/>
  <c r="AV569" i="12"/>
  <c r="CE568" i="12"/>
  <c r="CD568" i="12"/>
  <c r="CC568" i="12"/>
  <c r="CB568" i="12"/>
  <c r="CA568" i="12"/>
  <c r="BZ568" i="12"/>
  <c r="BY568" i="12"/>
  <c r="BX568" i="12"/>
  <c r="BW568" i="12"/>
  <c r="BV568" i="12"/>
  <c r="BU568" i="12"/>
  <c r="BT568" i="12"/>
  <c r="BS568" i="12"/>
  <c r="BR568" i="12"/>
  <c r="BQ568" i="12"/>
  <c r="BP568" i="12"/>
  <c r="BO568" i="12"/>
  <c r="BN568" i="12"/>
  <c r="BM568" i="12"/>
  <c r="BL568" i="12"/>
  <c r="BK568" i="12"/>
  <c r="BJ568" i="12"/>
  <c r="BI568" i="12"/>
  <c r="BH568" i="12"/>
  <c r="BG568" i="12"/>
  <c r="BF568" i="12"/>
  <c r="BE568" i="12"/>
  <c r="BD568" i="12"/>
  <c r="BC568" i="12"/>
  <c r="BB568" i="12"/>
  <c r="BA568" i="12"/>
  <c r="AZ568" i="12"/>
  <c r="AY568" i="12"/>
  <c r="AX568" i="12"/>
  <c r="AW568" i="12"/>
  <c r="AV568" i="12"/>
  <c r="CE567" i="12"/>
  <c r="CD567" i="12"/>
  <c r="CC567" i="12"/>
  <c r="CB567" i="12"/>
  <c r="CA567" i="12"/>
  <c r="BZ567" i="12"/>
  <c r="BY567" i="12"/>
  <c r="BX567" i="12"/>
  <c r="BW567" i="12"/>
  <c r="BV567" i="12"/>
  <c r="BU567" i="12"/>
  <c r="BT567" i="12"/>
  <c r="BS567" i="12"/>
  <c r="BR567" i="12"/>
  <c r="BQ567" i="12"/>
  <c r="BP567" i="12"/>
  <c r="BO567" i="12"/>
  <c r="BN567" i="12"/>
  <c r="BM567" i="12"/>
  <c r="BL567" i="12"/>
  <c r="BK567" i="12"/>
  <c r="BJ567" i="12"/>
  <c r="BI567" i="12"/>
  <c r="BH567" i="12"/>
  <c r="BG567" i="12"/>
  <c r="BF567" i="12"/>
  <c r="BE567" i="12"/>
  <c r="BD567" i="12"/>
  <c r="BC567" i="12"/>
  <c r="BB567" i="12"/>
  <c r="BA567" i="12"/>
  <c r="AZ567" i="12"/>
  <c r="AY567" i="12"/>
  <c r="AX567" i="12"/>
  <c r="AW567" i="12"/>
  <c r="AV567" i="12"/>
  <c r="CE566" i="12"/>
  <c r="CD566" i="12"/>
  <c r="CC566" i="12"/>
  <c r="CB566" i="12"/>
  <c r="CA566" i="12"/>
  <c r="BZ566" i="12"/>
  <c r="BY566" i="12"/>
  <c r="BX566" i="12"/>
  <c r="BW566" i="12"/>
  <c r="BV566" i="12"/>
  <c r="BU566" i="12"/>
  <c r="BT566" i="12"/>
  <c r="BS566" i="12"/>
  <c r="BR566" i="12"/>
  <c r="BQ566" i="12"/>
  <c r="BP566" i="12"/>
  <c r="BO566" i="12"/>
  <c r="BN566" i="12"/>
  <c r="BM566" i="12"/>
  <c r="BL566" i="12"/>
  <c r="BK566" i="12"/>
  <c r="BJ566" i="12"/>
  <c r="BI566" i="12"/>
  <c r="BH566" i="12"/>
  <c r="BG566" i="12"/>
  <c r="BF566" i="12"/>
  <c r="BE566" i="12"/>
  <c r="BD566" i="12"/>
  <c r="BC566" i="12"/>
  <c r="BB566" i="12"/>
  <c r="BA566" i="12"/>
  <c r="AZ566" i="12"/>
  <c r="AY566" i="12"/>
  <c r="AX566" i="12"/>
  <c r="AW566" i="12"/>
  <c r="AV566" i="12"/>
  <c r="CE565" i="12"/>
  <c r="CD565" i="12"/>
  <c r="CC565" i="12"/>
  <c r="CB565" i="12"/>
  <c r="CA565" i="12"/>
  <c r="BZ565" i="12"/>
  <c r="BY565" i="12"/>
  <c r="BX565" i="12"/>
  <c r="BW565" i="12"/>
  <c r="BV565" i="12"/>
  <c r="BU565" i="12"/>
  <c r="BT565" i="12"/>
  <c r="BS565" i="12"/>
  <c r="BR565" i="12"/>
  <c r="BQ565" i="12"/>
  <c r="BP565" i="12"/>
  <c r="BO565" i="12"/>
  <c r="BN565" i="12"/>
  <c r="BM565" i="12"/>
  <c r="BL565" i="12"/>
  <c r="BK565" i="12"/>
  <c r="BJ565" i="12"/>
  <c r="BI565" i="12"/>
  <c r="BH565" i="12"/>
  <c r="BG565" i="12"/>
  <c r="BF565" i="12"/>
  <c r="BE565" i="12"/>
  <c r="BD565" i="12"/>
  <c r="BC565" i="12"/>
  <c r="BB565" i="12"/>
  <c r="BA565" i="12"/>
  <c r="AZ565" i="12"/>
  <c r="AY565" i="12"/>
  <c r="AX565" i="12"/>
  <c r="AW565" i="12"/>
  <c r="AV565" i="12"/>
  <c r="CE564" i="12"/>
  <c r="CD564" i="12"/>
  <c r="CC564" i="12"/>
  <c r="CB564" i="12"/>
  <c r="CA564" i="12"/>
  <c r="BZ564" i="12"/>
  <c r="BY564" i="12"/>
  <c r="BX564" i="12"/>
  <c r="BW564" i="12"/>
  <c r="BV564" i="12"/>
  <c r="BU564" i="12"/>
  <c r="BT564" i="12"/>
  <c r="BS564" i="12"/>
  <c r="BR564" i="12"/>
  <c r="BQ564" i="12"/>
  <c r="BP564" i="12"/>
  <c r="BO564" i="12"/>
  <c r="BN564" i="12"/>
  <c r="BM564" i="12"/>
  <c r="BL564" i="12"/>
  <c r="BK564" i="12"/>
  <c r="BJ564" i="12"/>
  <c r="BI564" i="12"/>
  <c r="BH564" i="12"/>
  <c r="BG564" i="12"/>
  <c r="BF564" i="12"/>
  <c r="BE564" i="12"/>
  <c r="BD564" i="12"/>
  <c r="BC564" i="12"/>
  <c r="BB564" i="12"/>
  <c r="BA564" i="12"/>
  <c r="AZ564" i="12"/>
  <c r="AY564" i="12"/>
  <c r="AX564" i="12"/>
  <c r="AW564" i="12"/>
  <c r="AV564" i="12"/>
  <c r="CE563" i="12"/>
  <c r="CD563" i="12"/>
  <c r="CC563" i="12"/>
  <c r="CB563" i="12"/>
  <c r="CA563" i="12"/>
  <c r="BZ563" i="12"/>
  <c r="BY563" i="12"/>
  <c r="BX563" i="12"/>
  <c r="BW563" i="12"/>
  <c r="BV563" i="12"/>
  <c r="BU563" i="12"/>
  <c r="BT563" i="12"/>
  <c r="BS563" i="12"/>
  <c r="BR563" i="12"/>
  <c r="BQ563" i="12"/>
  <c r="BP563" i="12"/>
  <c r="BO563" i="12"/>
  <c r="BN563" i="12"/>
  <c r="BM563" i="12"/>
  <c r="BL563" i="12"/>
  <c r="BK563" i="12"/>
  <c r="BJ563" i="12"/>
  <c r="BI563" i="12"/>
  <c r="BH563" i="12"/>
  <c r="BG563" i="12"/>
  <c r="BF563" i="12"/>
  <c r="BE563" i="12"/>
  <c r="BD563" i="12"/>
  <c r="BC563" i="12"/>
  <c r="BB563" i="12"/>
  <c r="BA563" i="12"/>
  <c r="AZ563" i="12"/>
  <c r="AY563" i="12"/>
  <c r="AX563" i="12"/>
  <c r="AW563" i="12"/>
  <c r="AV563" i="12"/>
  <c r="CE562" i="12"/>
  <c r="CD562" i="12"/>
  <c r="CC562" i="12"/>
  <c r="CB562" i="12"/>
  <c r="CA562" i="12"/>
  <c r="BZ562" i="12"/>
  <c r="BY562" i="12"/>
  <c r="BX562" i="12"/>
  <c r="BW562" i="12"/>
  <c r="BV562" i="12"/>
  <c r="BU562" i="12"/>
  <c r="BT562" i="12"/>
  <c r="BS562" i="12"/>
  <c r="BR562" i="12"/>
  <c r="BQ562" i="12"/>
  <c r="BP562" i="12"/>
  <c r="BO562" i="12"/>
  <c r="BN562" i="12"/>
  <c r="BM562" i="12"/>
  <c r="BL562" i="12"/>
  <c r="BK562" i="12"/>
  <c r="BJ562" i="12"/>
  <c r="BI562" i="12"/>
  <c r="BH562" i="12"/>
  <c r="BG562" i="12"/>
  <c r="BF562" i="12"/>
  <c r="BE562" i="12"/>
  <c r="BD562" i="12"/>
  <c r="BC562" i="12"/>
  <c r="BB562" i="12"/>
  <c r="BA562" i="12"/>
  <c r="AZ562" i="12"/>
  <c r="AY562" i="12"/>
  <c r="AX562" i="12"/>
  <c r="AW562" i="12"/>
  <c r="AV562" i="12"/>
  <c r="CE561" i="12"/>
  <c r="CD561" i="12"/>
  <c r="CC561" i="12"/>
  <c r="CB561" i="12"/>
  <c r="CA561" i="12"/>
  <c r="BZ561" i="12"/>
  <c r="BY561" i="12"/>
  <c r="BX561" i="12"/>
  <c r="BW561" i="12"/>
  <c r="BV561" i="12"/>
  <c r="BU561" i="12"/>
  <c r="BT561" i="12"/>
  <c r="BS561" i="12"/>
  <c r="BR561" i="12"/>
  <c r="BQ561" i="12"/>
  <c r="BP561" i="12"/>
  <c r="BO561" i="12"/>
  <c r="BN561" i="12"/>
  <c r="BM561" i="12"/>
  <c r="BL561" i="12"/>
  <c r="BK561" i="12"/>
  <c r="BJ561" i="12"/>
  <c r="BI561" i="12"/>
  <c r="BH561" i="12"/>
  <c r="BG561" i="12"/>
  <c r="BF561" i="12"/>
  <c r="BE561" i="12"/>
  <c r="BD561" i="12"/>
  <c r="BC561" i="12"/>
  <c r="BB561" i="12"/>
  <c r="BA561" i="12"/>
  <c r="AZ561" i="12"/>
  <c r="AY561" i="12"/>
  <c r="AX561" i="12"/>
  <c r="AW561" i="12"/>
  <c r="AV561" i="12"/>
  <c r="CE560" i="12"/>
  <c r="CD560" i="12"/>
  <c r="CC560" i="12"/>
  <c r="CB560" i="12"/>
  <c r="CA560" i="12"/>
  <c r="BZ560" i="12"/>
  <c r="BY560" i="12"/>
  <c r="BX560" i="12"/>
  <c r="BW560" i="12"/>
  <c r="BV560" i="12"/>
  <c r="BU560" i="12"/>
  <c r="BT560" i="12"/>
  <c r="BS560" i="12"/>
  <c r="BR560" i="12"/>
  <c r="BQ560" i="12"/>
  <c r="BP560" i="12"/>
  <c r="BO560" i="12"/>
  <c r="BN560" i="12"/>
  <c r="BM560" i="12"/>
  <c r="BL560" i="12"/>
  <c r="BK560" i="12"/>
  <c r="BJ560" i="12"/>
  <c r="BI560" i="12"/>
  <c r="BH560" i="12"/>
  <c r="BG560" i="12"/>
  <c r="BF560" i="12"/>
  <c r="BE560" i="12"/>
  <c r="BD560" i="12"/>
  <c r="BC560" i="12"/>
  <c r="BB560" i="12"/>
  <c r="BA560" i="12"/>
  <c r="AZ560" i="12"/>
  <c r="AY560" i="12"/>
  <c r="AX560" i="12"/>
  <c r="AW560" i="12"/>
  <c r="AV560" i="12"/>
  <c r="CE559" i="12"/>
  <c r="CD559" i="12"/>
  <c r="CC559" i="12"/>
  <c r="CB559" i="12"/>
  <c r="CA559" i="12"/>
  <c r="BZ559" i="12"/>
  <c r="BY559" i="12"/>
  <c r="BX559" i="12"/>
  <c r="BW559" i="12"/>
  <c r="BV559" i="12"/>
  <c r="BU559" i="12"/>
  <c r="BT559" i="12"/>
  <c r="BS559" i="12"/>
  <c r="BR559" i="12"/>
  <c r="BQ559" i="12"/>
  <c r="BP559" i="12"/>
  <c r="BO559" i="12"/>
  <c r="BN559" i="12"/>
  <c r="BM559" i="12"/>
  <c r="BL559" i="12"/>
  <c r="BK559" i="12"/>
  <c r="BJ559" i="12"/>
  <c r="BI559" i="12"/>
  <c r="BH559" i="12"/>
  <c r="BG559" i="12"/>
  <c r="BF559" i="12"/>
  <c r="BE559" i="12"/>
  <c r="BD559" i="12"/>
  <c r="BC559" i="12"/>
  <c r="BB559" i="12"/>
  <c r="BA559" i="12"/>
  <c r="AZ559" i="12"/>
  <c r="AY559" i="12"/>
  <c r="AX559" i="12"/>
  <c r="AW559" i="12"/>
  <c r="AV559" i="12"/>
  <c r="CE558" i="12"/>
  <c r="CD558" i="12"/>
  <c r="CC558" i="12"/>
  <c r="CB558" i="12"/>
  <c r="CA558" i="12"/>
  <c r="BZ558" i="12"/>
  <c r="BY558" i="12"/>
  <c r="BX558" i="12"/>
  <c r="BW558" i="12"/>
  <c r="BV558" i="12"/>
  <c r="BU558" i="12"/>
  <c r="BT558" i="12"/>
  <c r="BS558" i="12"/>
  <c r="BR558" i="12"/>
  <c r="BQ558" i="12"/>
  <c r="BP558" i="12"/>
  <c r="BO558" i="12"/>
  <c r="BN558" i="12"/>
  <c r="BM558" i="12"/>
  <c r="BL558" i="12"/>
  <c r="BK558" i="12"/>
  <c r="BJ558" i="12"/>
  <c r="BI558" i="12"/>
  <c r="BH558" i="12"/>
  <c r="BG558" i="12"/>
  <c r="BF558" i="12"/>
  <c r="BE558" i="12"/>
  <c r="BD558" i="12"/>
  <c r="BC558" i="12"/>
  <c r="BB558" i="12"/>
  <c r="BA558" i="12"/>
  <c r="AZ558" i="12"/>
  <c r="AY558" i="12"/>
  <c r="AX558" i="12"/>
  <c r="AW558" i="12"/>
  <c r="AV558" i="12"/>
  <c r="CE557" i="12"/>
  <c r="CD557" i="12"/>
  <c r="CC557" i="12"/>
  <c r="CB557" i="12"/>
  <c r="CA557" i="12"/>
  <c r="BZ557" i="12"/>
  <c r="BY557" i="12"/>
  <c r="BX557" i="12"/>
  <c r="BW557" i="12"/>
  <c r="BV557" i="12"/>
  <c r="BU557" i="12"/>
  <c r="BT557" i="12"/>
  <c r="BS557" i="12"/>
  <c r="BR557" i="12"/>
  <c r="BQ557" i="12"/>
  <c r="BP557" i="12"/>
  <c r="BO557" i="12"/>
  <c r="BN557" i="12"/>
  <c r="BM557" i="12"/>
  <c r="BL557" i="12"/>
  <c r="BK557" i="12"/>
  <c r="BJ557" i="12"/>
  <c r="BI557" i="12"/>
  <c r="BH557" i="12"/>
  <c r="BG557" i="12"/>
  <c r="BF557" i="12"/>
  <c r="BE557" i="12"/>
  <c r="BD557" i="12"/>
  <c r="BC557" i="12"/>
  <c r="BB557" i="12"/>
  <c r="BA557" i="12"/>
  <c r="AZ557" i="12"/>
  <c r="AY557" i="12"/>
  <c r="AX557" i="12"/>
  <c r="AW557" i="12"/>
  <c r="AV557" i="12"/>
  <c r="CE556" i="12"/>
  <c r="CD556" i="12"/>
  <c r="CC556" i="12"/>
  <c r="CB556" i="12"/>
  <c r="CA556" i="12"/>
  <c r="BZ556" i="12"/>
  <c r="BY556" i="12"/>
  <c r="BX556" i="12"/>
  <c r="BW556" i="12"/>
  <c r="BV556" i="12"/>
  <c r="BU556" i="12"/>
  <c r="BT556" i="12"/>
  <c r="BS556" i="12"/>
  <c r="BR556" i="12"/>
  <c r="BQ556" i="12"/>
  <c r="BP556" i="12"/>
  <c r="BO556" i="12"/>
  <c r="BN556" i="12"/>
  <c r="BM556" i="12"/>
  <c r="BL556" i="12"/>
  <c r="BK556" i="12"/>
  <c r="BJ556" i="12"/>
  <c r="BI556" i="12"/>
  <c r="BH556" i="12"/>
  <c r="BG556" i="12"/>
  <c r="BF556" i="12"/>
  <c r="BE556" i="12"/>
  <c r="BD556" i="12"/>
  <c r="BC556" i="12"/>
  <c r="BB556" i="12"/>
  <c r="BA556" i="12"/>
  <c r="AZ556" i="12"/>
  <c r="AY556" i="12"/>
  <c r="AX556" i="12"/>
  <c r="AW556" i="12"/>
  <c r="AV556" i="12"/>
  <c r="CE555" i="12"/>
  <c r="CD555" i="12"/>
  <c r="CC555" i="12"/>
  <c r="CB555" i="12"/>
  <c r="CA555" i="12"/>
  <c r="BZ555" i="12"/>
  <c r="BY555" i="12"/>
  <c r="BX555" i="12"/>
  <c r="BW555" i="12"/>
  <c r="BV555" i="12"/>
  <c r="BU555" i="12"/>
  <c r="BT555" i="12"/>
  <c r="BS555" i="12"/>
  <c r="BR555" i="12"/>
  <c r="BQ555" i="12"/>
  <c r="BP555" i="12"/>
  <c r="BO555" i="12"/>
  <c r="BN555" i="12"/>
  <c r="BM555" i="12"/>
  <c r="BL555" i="12"/>
  <c r="BK555" i="12"/>
  <c r="BJ555" i="12"/>
  <c r="BI555" i="12"/>
  <c r="BH555" i="12"/>
  <c r="BG555" i="12"/>
  <c r="BF555" i="12"/>
  <c r="BE555" i="12"/>
  <c r="BD555" i="12"/>
  <c r="BC555" i="12"/>
  <c r="BB555" i="12"/>
  <c r="BA555" i="12"/>
  <c r="AZ555" i="12"/>
  <c r="AY555" i="12"/>
  <c r="AX555" i="12"/>
  <c r="AW555" i="12"/>
  <c r="AV555" i="12"/>
  <c r="CE554" i="12"/>
  <c r="CD554" i="12"/>
  <c r="CC554" i="12"/>
  <c r="CB554" i="12"/>
  <c r="CA554" i="12"/>
  <c r="BZ554" i="12"/>
  <c r="BY554" i="12"/>
  <c r="BX554" i="12"/>
  <c r="BW554" i="12"/>
  <c r="BV554" i="12"/>
  <c r="BU554" i="12"/>
  <c r="BT554" i="12"/>
  <c r="BS554" i="12"/>
  <c r="BR554" i="12"/>
  <c r="BQ554" i="12"/>
  <c r="BP554" i="12"/>
  <c r="BO554" i="12"/>
  <c r="BN554" i="12"/>
  <c r="BM554" i="12"/>
  <c r="BL554" i="12"/>
  <c r="BK554" i="12"/>
  <c r="BJ554" i="12"/>
  <c r="BI554" i="12"/>
  <c r="BH554" i="12"/>
  <c r="BG554" i="12"/>
  <c r="BF554" i="12"/>
  <c r="BE554" i="12"/>
  <c r="BD554" i="12"/>
  <c r="BC554" i="12"/>
  <c r="BB554" i="12"/>
  <c r="BA554" i="12"/>
  <c r="AZ554" i="12"/>
  <c r="AY554" i="12"/>
  <c r="AX554" i="12"/>
  <c r="AW554" i="12"/>
  <c r="AV554" i="12"/>
  <c r="CE553" i="12"/>
  <c r="CD553" i="12"/>
  <c r="CC553" i="12"/>
  <c r="CB553" i="12"/>
  <c r="CA553" i="12"/>
  <c r="BZ553" i="12"/>
  <c r="BY553" i="12"/>
  <c r="BX553" i="12"/>
  <c r="BW553" i="12"/>
  <c r="BV553" i="12"/>
  <c r="BU553" i="12"/>
  <c r="BT553" i="12"/>
  <c r="BS553" i="12"/>
  <c r="BR553" i="12"/>
  <c r="BQ553" i="12"/>
  <c r="BP553" i="12"/>
  <c r="BO553" i="12"/>
  <c r="BN553" i="12"/>
  <c r="BM553" i="12"/>
  <c r="BL553" i="12"/>
  <c r="BK553" i="12"/>
  <c r="BJ553" i="12"/>
  <c r="BI553" i="12"/>
  <c r="BH553" i="12"/>
  <c r="BG553" i="12"/>
  <c r="BF553" i="12"/>
  <c r="BE553" i="12"/>
  <c r="BD553" i="12"/>
  <c r="BC553" i="12"/>
  <c r="BB553" i="12"/>
  <c r="BA553" i="12"/>
  <c r="AZ553" i="12"/>
  <c r="AY553" i="12"/>
  <c r="AX553" i="12"/>
  <c r="AW553" i="12"/>
  <c r="AV553" i="12"/>
  <c r="CE552" i="12"/>
  <c r="CD552" i="12"/>
  <c r="CC552" i="12"/>
  <c r="CB552" i="12"/>
  <c r="CA552" i="12"/>
  <c r="BZ552" i="12"/>
  <c r="BY552" i="12"/>
  <c r="BX552" i="12"/>
  <c r="BW552" i="12"/>
  <c r="BV552" i="12"/>
  <c r="BU552" i="12"/>
  <c r="BT552" i="12"/>
  <c r="BS552" i="12"/>
  <c r="BR552" i="12"/>
  <c r="BQ552" i="12"/>
  <c r="BP552" i="12"/>
  <c r="BO552" i="12"/>
  <c r="BN552" i="12"/>
  <c r="BM552" i="12"/>
  <c r="BL552" i="12"/>
  <c r="BK552" i="12"/>
  <c r="BJ552" i="12"/>
  <c r="BI552" i="12"/>
  <c r="BH552" i="12"/>
  <c r="BG552" i="12"/>
  <c r="BF552" i="12"/>
  <c r="BE552" i="12"/>
  <c r="BD552" i="12"/>
  <c r="BC552" i="12"/>
  <c r="BB552" i="12"/>
  <c r="BA552" i="12"/>
  <c r="AZ552" i="12"/>
  <c r="AY552" i="12"/>
  <c r="AX552" i="12"/>
  <c r="AW552" i="12"/>
  <c r="AV552" i="12"/>
  <c r="CE551" i="12"/>
  <c r="CD551" i="12"/>
  <c r="CC551" i="12"/>
  <c r="CB551" i="12"/>
  <c r="CA551" i="12"/>
  <c r="BZ551" i="12"/>
  <c r="BY551" i="12"/>
  <c r="BX551" i="12"/>
  <c r="BW551" i="12"/>
  <c r="BV551" i="12"/>
  <c r="BU551" i="12"/>
  <c r="BT551" i="12"/>
  <c r="BS551" i="12"/>
  <c r="BR551" i="12"/>
  <c r="BQ551" i="12"/>
  <c r="BP551" i="12"/>
  <c r="BO551" i="12"/>
  <c r="BN551" i="12"/>
  <c r="BM551" i="12"/>
  <c r="BL551" i="12"/>
  <c r="BK551" i="12"/>
  <c r="BJ551" i="12"/>
  <c r="BI551" i="12"/>
  <c r="BH551" i="12"/>
  <c r="BG551" i="12"/>
  <c r="BF551" i="12"/>
  <c r="BE551" i="12"/>
  <c r="BD551" i="12"/>
  <c r="BC551" i="12"/>
  <c r="BB551" i="12"/>
  <c r="BA551" i="12"/>
  <c r="AZ551" i="12"/>
  <c r="AY551" i="12"/>
  <c r="AX551" i="12"/>
  <c r="AW551" i="12"/>
  <c r="AV551" i="12"/>
  <c r="CE550" i="12"/>
  <c r="CD550" i="12"/>
  <c r="CC550" i="12"/>
  <c r="CB550" i="12"/>
  <c r="CA550" i="12"/>
  <c r="BZ550" i="12"/>
  <c r="BY550" i="12"/>
  <c r="BX550" i="12"/>
  <c r="BW550" i="12"/>
  <c r="BV550" i="12"/>
  <c r="BU550" i="12"/>
  <c r="BT550" i="12"/>
  <c r="BS550" i="12"/>
  <c r="BR550" i="12"/>
  <c r="BQ550" i="12"/>
  <c r="BP550" i="12"/>
  <c r="BO550" i="12"/>
  <c r="BN550" i="12"/>
  <c r="BM550" i="12"/>
  <c r="BL550" i="12"/>
  <c r="BK550" i="12"/>
  <c r="BJ550" i="12"/>
  <c r="BI550" i="12"/>
  <c r="BH550" i="12"/>
  <c r="BG550" i="12"/>
  <c r="BF550" i="12"/>
  <c r="BE550" i="12"/>
  <c r="BD550" i="12"/>
  <c r="BC550" i="12"/>
  <c r="BB550" i="12"/>
  <c r="BA550" i="12"/>
  <c r="AZ550" i="12"/>
  <c r="AY550" i="12"/>
  <c r="AX550" i="12"/>
  <c r="AW550" i="12"/>
  <c r="AV550" i="12"/>
  <c r="CE549" i="12"/>
  <c r="CD549" i="12"/>
  <c r="CC549" i="12"/>
  <c r="CB549" i="12"/>
  <c r="CA549" i="12"/>
  <c r="BZ549" i="12"/>
  <c r="BY549" i="12"/>
  <c r="BX549" i="12"/>
  <c r="BW549" i="12"/>
  <c r="BV549" i="12"/>
  <c r="BU549" i="12"/>
  <c r="BT549" i="12"/>
  <c r="BS549" i="12"/>
  <c r="BR549" i="12"/>
  <c r="BQ549" i="12"/>
  <c r="BP549" i="12"/>
  <c r="BO549" i="12"/>
  <c r="BN549" i="12"/>
  <c r="BM549" i="12"/>
  <c r="BL549" i="12"/>
  <c r="BK549" i="12"/>
  <c r="BJ549" i="12"/>
  <c r="BI549" i="12"/>
  <c r="BH549" i="12"/>
  <c r="BG549" i="12"/>
  <c r="BF549" i="12"/>
  <c r="BE549" i="12"/>
  <c r="BD549" i="12"/>
  <c r="BC549" i="12"/>
  <c r="BB549" i="12"/>
  <c r="BA549" i="12"/>
  <c r="AZ549" i="12"/>
  <c r="AY549" i="12"/>
  <c r="AX549" i="12"/>
  <c r="AW549" i="12"/>
  <c r="AV549" i="12"/>
  <c r="CE548" i="12"/>
  <c r="CD548" i="12"/>
  <c r="CC548" i="12"/>
  <c r="CB548" i="12"/>
  <c r="CA548" i="12"/>
  <c r="BZ548" i="12"/>
  <c r="BY548" i="12"/>
  <c r="BX548" i="12"/>
  <c r="BW548" i="12"/>
  <c r="BV548" i="12"/>
  <c r="BU548" i="12"/>
  <c r="BT548" i="12"/>
  <c r="BS548" i="12"/>
  <c r="BR548" i="12"/>
  <c r="BQ548" i="12"/>
  <c r="BP548" i="12"/>
  <c r="BO548" i="12"/>
  <c r="BN548" i="12"/>
  <c r="BM548" i="12"/>
  <c r="BL548" i="12"/>
  <c r="BK548" i="12"/>
  <c r="BJ548" i="12"/>
  <c r="BI548" i="12"/>
  <c r="BH548" i="12"/>
  <c r="BG548" i="12"/>
  <c r="BF548" i="12"/>
  <c r="BE548" i="12"/>
  <c r="BD548" i="12"/>
  <c r="BC548" i="12"/>
  <c r="BB548" i="12"/>
  <c r="BA548" i="12"/>
  <c r="AZ548" i="12"/>
  <c r="AY548" i="12"/>
  <c r="AX548" i="12"/>
  <c r="AW548" i="12"/>
  <c r="AV548" i="12"/>
  <c r="CE547" i="12"/>
  <c r="CD547" i="12"/>
  <c r="CC547" i="12"/>
  <c r="CB547" i="12"/>
  <c r="CA547" i="12"/>
  <c r="BZ547" i="12"/>
  <c r="BY547" i="12"/>
  <c r="BX547" i="12"/>
  <c r="BW547" i="12"/>
  <c r="BV547" i="12"/>
  <c r="BU547" i="12"/>
  <c r="BT547" i="12"/>
  <c r="BS547" i="12"/>
  <c r="BR547" i="12"/>
  <c r="BQ547" i="12"/>
  <c r="BP547" i="12"/>
  <c r="BO547" i="12"/>
  <c r="BN547" i="12"/>
  <c r="BM547" i="12"/>
  <c r="BL547" i="12"/>
  <c r="BK547" i="12"/>
  <c r="BJ547" i="12"/>
  <c r="BI547" i="12"/>
  <c r="BH547" i="12"/>
  <c r="BG547" i="12"/>
  <c r="BF547" i="12"/>
  <c r="BE547" i="12"/>
  <c r="BD547" i="12"/>
  <c r="BC547" i="12"/>
  <c r="BB547" i="12"/>
  <c r="BA547" i="12"/>
  <c r="AZ547" i="12"/>
  <c r="AY547" i="12"/>
  <c r="AX547" i="12"/>
  <c r="AW547" i="12"/>
  <c r="AV547" i="12"/>
  <c r="CE546" i="12"/>
  <c r="CD546" i="12"/>
  <c r="CC546" i="12"/>
  <c r="CB546" i="12"/>
  <c r="CA546" i="12"/>
  <c r="BZ546" i="12"/>
  <c r="BY546" i="12"/>
  <c r="BX546" i="12"/>
  <c r="BW546" i="12"/>
  <c r="BV546" i="12"/>
  <c r="BU546" i="12"/>
  <c r="BT546" i="12"/>
  <c r="BS546" i="12"/>
  <c r="BR546" i="12"/>
  <c r="BQ546" i="12"/>
  <c r="BP546" i="12"/>
  <c r="BO546" i="12"/>
  <c r="BN546" i="12"/>
  <c r="BM546" i="12"/>
  <c r="BL546" i="12"/>
  <c r="BK546" i="12"/>
  <c r="BJ546" i="12"/>
  <c r="BI546" i="12"/>
  <c r="BH546" i="12"/>
  <c r="BG546" i="12"/>
  <c r="BF546" i="12"/>
  <c r="BE546" i="12"/>
  <c r="BD546" i="12"/>
  <c r="BC546" i="12"/>
  <c r="BB546" i="12"/>
  <c r="BA546" i="12"/>
  <c r="AZ546" i="12"/>
  <c r="AY546" i="12"/>
  <c r="AX546" i="12"/>
  <c r="AW546" i="12"/>
  <c r="AV546" i="12"/>
  <c r="CE545" i="12"/>
  <c r="CD545" i="12"/>
  <c r="CC545" i="12"/>
  <c r="CB545" i="12"/>
  <c r="CA545" i="12"/>
  <c r="BZ545" i="12"/>
  <c r="BY545" i="12"/>
  <c r="BX545" i="12"/>
  <c r="BW545" i="12"/>
  <c r="BV545" i="12"/>
  <c r="BU545" i="12"/>
  <c r="BT545" i="12"/>
  <c r="BS545" i="12"/>
  <c r="BR545" i="12"/>
  <c r="BQ545" i="12"/>
  <c r="BP545" i="12"/>
  <c r="BO545" i="12"/>
  <c r="BN545" i="12"/>
  <c r="BM545" i="12"/>
  <c r="BL545" i="12"/>
  <c r="BK545" i="12"/>
  <c r="BJ545" i="12"/>
  <c r="BI545" i="12"/>
  <c r="BH545" i="12"/>
  <c r="BG545" i="12"/>
  <c r="BF545" i="12"/>
  <c r="BE545" i="12"/>
  <c r="BD545" i="12"/>
  <c r="BC545" i="12"/>
  <c r="BB545" i="12"/>
  <c r="BA545" i="12"/>
  <c r="AZ545" i="12"/>
  <c r="AY545" i="12"/>
  <c r="AX545" i="12"/>
  <c r="AW545" i="12"/>
  <c r="AV545" i="12"/>
  <c r="CE544" i="12"/>
  <c r="CD544" i="12"/>
  <c r="CC544" i="12"/>
  <c r="CB544" i="12"/>
  <c r="CA544" i="12"/>
  <c r="BZ544" i="12"/>
  <c r="BY544" i="12"/>
  <c r="BX544" i="12"/>
  <c r="BW544" i="12"/>
  <c r="BV544" i="12"/>
  <c r="BU544" i="12"/>
  <c r="BT544" i="12"/>
  <c r="BS544" i="12"/>
  <c r="BR544" i="12"/>
  <c r="BQ544" i="12"/>
  <c r="BP544" i="12"/>
  <c r="BO544" i="12"/>
  <c r="BN544" i="12"/>
  <c r="BM544" i="12"/>
  <c r="BL544" i="12"/>
  <c r="BK544" i="12"/>
  <c r="BJ544" i="12"/>
  <c r="BI544" i="12"/>
  <c r="BH544" i="12"/>
  <c r="BG544" i="12"/>
  <c r="BF544" i="12"/>
  <c r="BE544" i="12"/>
  <c r="BD544" i="12"/>
  <c r="BC544" i="12"/>
  <c r="BB544" i="12"/>
  <c r="BA544" i="12"/>
  <c r="AZ544" i="12"/>
  <c r="AY544" i="12"/>
  <c r="AX544" i="12"/>
  <c r="AW544" i="12"/>
  <c r="AV544" i="12"/>
  <c r="CE543" i="12"/>
  <c r="CD543" i="12"/>
  <c r="CC543" i="12"/>
  <c r="CB543" i="12"/>
  <c r="CA543" i="12"/>
  <c r="BZ543" i="12"/>
  <c r="BY543" i="12"/>
  <c r="BX543" i="12"/>
  <c r="BW543" i="12"/>
  <c r="BV543" i="12"/>
  <c r="BU543" i="12"/>
  <c r="BT543" i="12"/>
  <c r="BS543" i="12"/>
  <c r="BR543" i="12"/>
  <c r="BQ543" i="12"/>
  <c r="BP543" i="12"/>
  <c r="BO543" i="12"/>
  <c r="BN543" i="12"/>
  <c r="BM543" i="12"/>
  <c r="BL543" i="12"/>
  <c r="BK543" i="12"/>
  <c r="BJ543" i="12"/>
  <c r="BI543" i="12"/>
  <c r="BH543" i="12"/>
  <c r="BG543" i="12"/>
  <c r="BF543" i="12"/>
  <c r="BE543" i="12"/>
  <c r="BD543" i="12"/>
  <c r="BC543" i="12"/>
  <c r="BB543" i="12"/>
  <c r="BA543" i="12"/>
  <c r="AZ543" i="12"/>
  <c r="AY543" i="12"/>
  <c r="AX543" i="12"/>
  <c r="AW543" i="12"/>
  <c r="AV543" i="12"/>
  <c r="CE542" i="12"/>
  <c r="CD542" i="12"/>
  <c r="CC542" i="12"/>
  <c r="CB542" i="12"/>
  <c r="CA542" i="12"/>
  <c r="BZ542" i="12"/>
  <c r="BY542" i="12"/>
  <c r="BX542" i="12"/>
  <c r="BW542" i="12"/>
  <c r="BV542" i="12"/>
  <c r="BU542" i="12"/>
  <c r="BT542" i="12"/>
  <c r="BS542" i="12"/>
  <c r="BR542" i="12"/>
  <c r="BQ542" i="12"/>
  <c r="BP542" i="12"/>
  <c r="BO542" i="12"/>
  <c r="BN542" i="12"/>
  <c r="BM542" i="12"/>
  <c r="BL542" i="12"/>
  <c r="BK542" i="12"/>
  <c r="BJ542" i="12"/>
  <c r="BI542" i="12"/>
  <c r="BH542" i="12"/>
  <c r="BG542" i="12"/>
  <c r="BF542" i="12"/>
  <c r="BE542" i="12"/>
  <c r="BD542" i="12"/>
  <c r="BC542" i="12"/>
  <c r="BB542" i="12"/>
  <c r="BA542" i="12"/>
  <c r="AZ542" i="12"/>
  <c r="AY542" i="12"/>
  <c r="AX542" i="12"/>
  <c r="AW542" i="12"/>
  <c r="AV542" i="12"/>
  <c r="CE541" i="12"/>
  <c r="CD541" i="12"/>
  <c r="CC541" i="12"/>
  <c r="CB541" i="12"/>
  <c r="CA541" i="12"/>
  <c r="BZ541" i="12"/>
  <c r="BY541" i="12"/>
  <c r="BX541" i="12"/>
  <c r="BW541" i="12"/>
  <c r="BV541" i="12"/>
  <c r="BU541" i="12"/>
  <c r="BT541" i="12"/>
  <c r="BS541" i="12"/>
  <c r="BR541" i="12"/>
  <c r="BQ541" i="12"/>
  <c r="BP541" i="12"/>
  <c r="BO541" i="12"/>
  <c r="BN541" i="12"/>
  <c r="BM541" i="12"/>
  <c r="BL541" i="12"/>
  <c r="BK541" i="12"/>
  <c r="BJ541" i="12"/>
  <c r="BI541" i="12"/>
  <c r="BH541" i="12"/>
  <c r="BG541" i="12"/>
  <c r="BF541" i="12"/>
  <c r="BE541" i="12"/>
  <c r="BD541" i="12"/>
  <c r="BC541" i="12"/>
  <c r="BB541" i="12"/>
  <c r="BA541" i="12"/>
  <c r="AZ541" i="12"/>
  <c r="AY541" i="12"/>
  <c r="AX541" i="12"/>
  <c r="AW541" i="12"/>
  <c r="AV541" i="12"/>
  <c r="CE540" i="12"/>
  <c r="CD540" i="12"/>
  <c r="CC540" i="12"/>
  <c r="CB540" i="12"/>
  <c r="CA540" i="12"/>
  <c r="BZ540" i="12"/>
  <c r="BY540" i="12"/>
  <c r="BX540" i="12"/>
  <c r="BW540" i="12"/>
  <c r="BV540" i="12"/>
  <c r="BU540" i="12"/>
  <c r="BT540" i="12"/>
  <c r="BS540" i="12"/>
  <c r="BR540" i="12"/>
  <c r="BQ540" i="12"/>
  <c r="BP540" i="12"/>
  <c r="BO540" i="12"/>
  <c r="BN540" i="12"/>
  <c r="BM540" i="12"/>
  <c r="BL540" i="12"/>
  <c r="BK540" i="12"/>
  <c r="BJ540" i="12"/>
  <c r="BI540" i="12"/>
  <c r="BH540" i="12"/>
  <c r="BG540" i="12"/>
  <c r="BF540" i="12"/>
  <c r="BE540" i="12"/>
  <c r="BD540" i="12"/>
  <c r="BC540" i="12"/>
  <c r="BB540" i="12"/>
  <c r="BA540" i="12"/>
  <c r="AZ540" i="12"/>
  <c r="AY540" i="12"/>
  <c r="AX540" i="12"/>
  <c r="AW540" i="12"/>
  <c r="AV540" i="12"/>
  <c r="CE539" i="12"/>
  <c r="CD539" i="12"/>
  <c r="CC539" i="12"/>
  <c r="CB539" i="12"/>
  <c r="CA539" i="12"/>
  <c r="BZ539" i="12"/>
  <c r="BY539" i="12"/>
  <c r="BX539" i="12"/>
  <c r="BW539" i="12"/>
  <c r="BV539" i="12"/>
  <c r="BU539" i="12"/>
  <c r="BT539" i="12"/>
  <c r="BS539" i="12"/>
  <c r="BR539" i="12"/>
  <c r="BQ539" i="12"/>
  <c r="BP539" i="12"/>
  <c r="BO539" i="12"/>
  <c r="BN539" i="12"/>
  <c r="BM539" i="12"/>
  <c r="BL539" i="12"/>
  <c r="BK539" i="12"/>
  <c r="BJ539" i="12"/>
  <c r="BI539" i="12"/>
  <c r="BH539" i="12"/>
  <c r="BG539" i="12"/>
  <c r="BF539" i="12"/>
  <c r="BE539" i="12"/>
  <c r="BD539" i="12"/>
  <c r="BC539" i="12"/>
  <c r="BB539" i="12"/>
  <c r="BA539" i="12"/>
  <c r="AZ539" i="12"/>
  <c r="AY539" i="12"/>
  <c r="AX539" i="12"/>
  <c r="AW539" i="12"/>
  <c r="AV539" i="12"/>
  <c r="CE538" i="12"/>
  <c r="CD538" i="12"/>
  <c r="CC538" i="12"/>
  <c r="CB538" i="12"/>
  <c r="CA538" i="12"/>
  <c r="BZ538" i="12"/>
  <c r="BY538" i="12"/>
  <c r="BX538" i="12"/>
  <c r="BW538" i="12"/>
  <c r="BV538" i="12"/>
  <c r="BU538" i="12"/>
  <c r="BT538" i="12"/>
  <c r="BS538" i="12"/>
  <c r="BR538" i="12"/>
  <c r="BQ538" i="12"/>
  <c r="BP538" i="12"/>
  <c r="BO538" i="12"/>
  <c r="BN538" i="12"/>
  <c r="BM538" i="12"/>
  <c r="BL538" i="12"/>
  <c r="BK538" i="12"/>
  <c r="BJ538" i="12"/>
  <c r="BI538" i="12"/>
  <c r="BH538" i="12"/>
  <c r="BG538" i="12"/>
  <c r="BF538" i="12"/>
  <c r="BE538" i="12"/>
  <c r="BD538" i="12"/>
  <c r="BC538" i="12"/>
  <c r="BB538" i="12"/>
  <c r="BA538" i="12"/>
  <c r="AZ538" i="12"/>
  <c r="AY538" i="12"/>
  <c r="AX538" i="12"/>
  <c r="AW538" i="12"/>
  <c r="AV538" i="12"/>
  <c r="CE537" i="12"/>
  <c r="CD537" i="12"/>
  <c r="CC537" i="12"/>
  <c r="CB537" i="12"/>
  <c r="CA537" i="12"/>
  <c r="BZ537" i="12"/>
  <c r="BY537" i="12"/>
  <c r="BX537" i="12"/>
  <c r="BW537" i="12"/>
  <c r="BV537" i="12"/>
  <c r="BU537" i="12"/>
  <c r="BT537" i="12"/>
  <c r="BS537" i="12"/>
  <c r="BR537" i="12"/>
  <c r="BQ537" i="12"/>
  <c r="BP537" i="12"/>
  <c r="BO537" i="12"/>
  <c r="BN537" i="12"/>
  <c r="BM537" i="12"/>
  <c r="BL537" i="12"/>
  <c r="BK537" i="12"/>
  <c r="BJ537" i="12"/>
  <c r="BI537" i="12"/>
  <c r="BH537" i="12"/>
  <c r="BG537" i="12"/>
  <c r="BF537" i="12"/>
  <c r="BE537" i="12"/>
  <c r="BD537" i="12"/>
  <c r="BC537" i="12"/>
  <c r="BB537" i="12"/>
  <c r="BA537" i="12"/>
  <c r="AZ537" i="12"/>
  <c r="AY537" i="12"/>
  <c r="AX537" i="12"/>
  <c r="AW537" i="12"/>
  <c r="AV537" i="12"/>
  <c r="CE536" i="12"/>
  <c r="CD536" i="12"/>
  <c r="CC536" i="12"/>
  <c r="CB536" i="12"/>
  <c r="CA536" i="12"/>
  <c r="BZ536" i="12"/>
  <c r="BY536" i="12"/>
  <c r="BX536" i="12"/>
  <c r="BW536" i="12"/>
  <c r="BV536" i="12"/>
  <c r="BU536" i="12"/>
  <c r="BT536" i="12"/>
  <c r="BS536" i="12"/>
  <c r="BR536" i="12"/>
  <c r="BQ536" i="12"/>
  <c r="BP536" i="12"/>
  <c r="BO536" i="12"/>
  <c r="BN536" i="12"/>
  <c r="BM536" i="12"/>
  <c r="BL536" i="12"/>
  <c r="BK536" i="12"/>
  <c r="BJ536" i="12"/>
  <c r="BI536" i="12"/>
  <c r="BH536" i="12"/>
  <c r="BG536" i="12"/>
  <c r="BF536" i="12"/>
  <c r="BE536" i="12"/>
  <c r="BD536" i="12"/>
  <c r="BC536" i="12"/>
  <c r="BB536" i="12"/>
  <c r="BA536" i="12"/>
  <c r="AZ536" i="12"/>
  <c r="AY536" i="12"/>
  <c r="AX536" i="12"/>
  <c r="AW536" i="12"/>
  <c r="AV536" i="12"/>
  <c r="CE535" i="12"/>
  <c r="CD535" i="12"/>
  <c r="CC535" i="12"/>
  <c r="CB535" i="12"/>
  <c r="CA535" i="12"/>
  <c r="BZ535" i="12"/>
  <c r="BY535" i="12"/>
  <c r="BX535" i="12"/>
  <c r="BW535" i="12"/>
  <c r="BV535" i="12"/>
  <c r="BU535" i="12"/>
  <c r="BT535" i="12"/>
  <c r="BS535" i="12"/>
  <c r="BR535" i="12"/>
  <c r="BQ535" i="12"/>
  <c r="BP535" i="12"/>
  <c r="BO535" i="12"/>
  <c r="BN535" i="12"/>
  <c r="BM535" i="12"/>
  <c r="BL535" i="12"/>
  <c r="BK535" i="12"/>
  <c r="BJ535" i="12"/>
  <c r="BI535" i="12"/>
  <c r="BH535" i="12"/>
  <c r="BG535" i="12"/>
  <c r="BF535" i="12"/>
  <c r="BE535" i="12"/>
  <c r="BD535" i="12"/>
  <c r="BC535" i="12"/>
  <c r="BB535" i="12"/>
  <c r="BA535" i="12"/>
  <c r="AZ535" i="12"/>
  <c r="AY535" i="12"/>
  <c r="AX535" i="12"/>
  <c r="AW535" i="12"/>
  <c r="AV535" i="12"/>
  <c r="CE534" i="12"/>
  <c r="CD534" i="12"/>
  <c r="CC534" i="12"/>
  <c r="CB534" i="12"/>
  <c r="CA534" i="12"/>
  <c r="BZ534" i="12"/>
  <c r="BY534" i="12"/>
  <c r="BX534" i="12"/>
  <c r="BW534" i="12"/>
  <c r="BV534" i="12"/>
  <c r="BU534" i="12"/>
  <c r="BT534" i="12"/>
  <c r="BS534" i="12"/>
  <c r="BR534" i="12"/>
  <c r="BQ534" i="12"/>
  <c r="BP534" i="12"/>
  <c r="BO534" i="12"/>
  <c r="BN534" i="12"/>
  <c r="BM534" i="12"/>
  <c r="BL534" i="12"/>
  <c r="BK534" i="12"/>
  <c r="BJ534" i="12"/>
  <c r="BI534" i="12"/>
  <c r="BH534" i="12"/>
  <c r="BG534" i="12"/>
  <c r="BF534" i="12"/>
  <c r="BE534" i="12"/>
  <c r="BD534" i="12"/>
  <c r="BC534" i="12"/>
  <c r="BB534" i="12"/>
  <c r="BA534" i="12"/>
  <c r="AZ534" i="12"/>
  <c r="AY534" i="12"/>
  <c r="AX534" i="12"/>
  <c r="AW534" i="12"/>
  <c r="AV534" i="12"/>
  <c r="CE533" i="12"/>
  <c r="CD533" i="12"/>
  <c r="CC533" i="12"/>
  <c r="CB533" i="12"/>
  <c r="CA533" i="12"/>
  <c r="BZ533" i="12"/>
  <c r="BY533" i="12"/>
  <c r="BX533" i="12"/>
  <c r="BW533" i="12"/>
  <c r="BV533" i="12"/>
  <c r="BU533" i="12"/>
  <c r="BT533" i="12"/>
  <c r="BS533" i="12"/>
  <c r="BR533" i="12"/>
  <c r="BQ533" i="12"/>
  <c r="BP533" i="12"/>
  <c r="BO533" i="12"/>
  <c r="BN533" i="12"/>
  <c r="BM533" i="12"/>
  <c r="BL533" i="12"/>
  <c r="BK533" i="12"/>
  <c r="BJ533" i="12"/>
  <c r="BI533" i="12"/>
  <c r="BH533" i="12"/>
  <c r="BG533" i="12"/>
  <c r="BF533" i="12"/>
  <c r="BE533" i="12"/>
  <c r="BD533" i="12"/>
  <c r="BC533" i="12"/>
  <c r="BB533" i="12"/>
  <c r="BA533" i="12"/>
  <c r="AZ533" i="12"/>
  <c r="AY533" i="12"/>
  <c r="AX533" i="12"/>
  <c r="AW533" i="12"/>
  <c r="AV533" i="12"/>
  <c r="CE532" i="12"/>
  <c r="CD532" i="12"/>
  <c r="CC532" i="12"/>
  <c r="CB532" i="12"/>
  <c r="CA532" i="12"/>
  <c r="BZ532" i="12"/>
  <c r="BY532" i="12"/>
  <c r="BX532" i="12"/>
  <c r="BW532" i="12"/>
  <c r="BV532" i="12"/>
  <c r="BU532" i="12"/>
  <c r="BT532" i="12"/>
  <c r="BS532" i="12"/>
  <c r="BR532" i="12"/>
  <c r="BQ532" i="12"/>
  <c r="BP532" i="12"/>
  <c r="BO532" i="12"/>
  <c r="BN532" i="12"/>
  <c r="BM532" i="12"/>
  <c r="BL532" i="12"/>
  <c r="BK532" i="12"/>
  <c r="BJ532" i="12"/>
  <c r="BI532" i="12"/>
  <c r="BH532" i="12"/>
  <c r="BG532" i="12"/>
  <c r="BF532" i="12"/>
  <c r="BE532" i="12"/>
  <c r="BD532" i="12"/>
  <c r="BC532" i="12"/>
  <c r="BB532" i="12"/>
  <c r="BA532" i="12"/>
  <c r="AZ532" i="12"/>
  <c r="AY532" i="12"/>
  <c r="AX532" i="12"/>
  <c r="AW532" i="12"/>
  <c r="AV532" i="12"/>
  <c r="CE531" i="12"/>
  <c r="CD531" i="12"/>
  <c r="CC531" i="12"/>
  <c r="CB531" i="12"/>
  <c r="CA531" i="12"/>
  <c r="BZ531" i="12"/>
  <c r="BY531" i="12"/>
  <c r="BX531" i="12"/>
  <c r="BW531" i="12"/>
  <c r="BV531" i="12"/>
  <c r="BU531" i="12"/>
  <c r="BT531" i="12"/>
  <c r="BS531" i="12"/>
  <c r="BR531" i="12"/>
  <c r="BQ531" i="12"/>
  <c r="BP531" i="12"/>
  <c r="BO531" i="12"/>
  <c r="BN531" i="12"/>
  <c r="BM531" i="12"/>
  <c r="BL531" i="12"/>
  <c r="BK531" i="12"/>
  <c r="BJ531" i="12"/>
  <c r="BI531" i="12"/>
  <c r="BH531" i="12"/>
  <c r="BG531" i="12"/>
  <c r="BF531" i="12"/>
  <c r="BE531" i="12"/>
  <c r="BD531" i="12"/>
  <c r="BC531" i="12"/>
  <c r="BB531" i="12"/>
  <c r="BA531" i="12"/>
  <c r="AZ531" i="12"/>
  <c r="AY531" i="12"/>
  <c r="AX531" i="12"/>
  <c r="AW531" i="12"/>
  <c r="AV531" i="12"/>
  <c r="CE530" i="12"/>
  <c r="CD530" i="12"/>
  <c r="CC530" i="12"/>
  <c r="CB530" i="12"/>
  <c r="CA530" i="12"/>
  <c r="BZ530" i="12"/>
  <c r="BY530" i="12"/>
  <c r="BX530" i="12"/>
  <c r="BW530" i="12"/>
  <c r="BV530" i="12"/>
  <c r="BU530" i="12"/>
  <c r="BT530" i="12"/>
  <c r="BS530" i="12"/>
  <c r="BR530" i="12"/>
  <c r="BQ530" i="12"/>
  <c r="BP530" i="12"/>
  <c r="BO530" i="12"/>
  <c r="BN530" i="12"/>
  <c r="BM530" i="12"/>
  <c r="BL530" i="12"/>
  <c r="BK530" i="12"/>
  <c r="BJ530" i="12"/>
  <c r="BI530" i="12"/>
  <c r="BH530" i="12"/>
  <c r="BG530" i="12"/>
  <c r="BF530" i="12"/>
  <c r="BE530" i="12"/>
  <c r="BD530" i="12"/>
  <c r="BC530" i="12"/>
  <c r="BB530" i="12"/>
  <c r="BA530" i="12"/>
  <c r="AZ530" i="12"/>
  <c r="AY530" i="12"/>
  <c r="AX530" i="12"/>
  <c r="AW530" i="12"/>
  <c r="AV530" i="12"/>
  <c r="CE529" i="12"/>
  <c r="CD529" i="12"/>
  <c r="CC529" i="12"/>
  <c r="CB529" i="12"/>
  <c r="CA529" i="12"/>
  <c r="BZ529" i="12"/>
  <c r="BY529" i="12"/>
  <c r="BX529" i="12"/>
  <c r="BW529" i="12"/>
  <c r="BV529" i="12"/>
  <c r="BU529" i="12"/>
  <c r="BT529" i="12"/>
  <c r="BS529" i="12"/>
  <c r="BR529" i="12"/>
  <c r="BQ529" i="12"/>
  <c r="BP529" i="12"/>
  <c r="BO529" i="12"/>
  <c r="BN529" i="12"/>
  <c r="BM529" i="12"/>
  <c r="BL529" i="12"/>
  <c r="BK529" i="12"/>
  <c r="BJ529" i="12"/>
  <c r="BI529" i="12"/>
  <c r="BH529" i="12"/>
  <c r="BG529" i="12"/>
  <c r="BF529" i="12"/>
  <c r="BE529" i="12"/>
  <c r="BD529" i="12"/>
  <c r="BC529" i="12"/>
  <c r="BB529" i="12"/>
  <c r="BA529" i="12"/>
  <c r="AZ529" i="12"/>
  <c r="AY529" i="12"/>
  <c r="AX529" i="12"/>
  <c r="AW529" i="12"/>
  <c r="AV529" i="12"/>
  <c r="CE528" i="12"/>
  <c r="CD528" i="12"/>
  <c r="CC528" i="12"/>
  <c r="CB528" i="12"/>
  <c r="CA528" i="12"/>
  <c r="BZ528" i="12"/>
  <c r="BY528" i="12"/>
  <c r="BX528" i="12"/>
  <c r="BW528" i="12"/>
  <c r="BV528" i="12"/>
  <c r="BU528" i="12"/>
  <c r="BT528" i="12"/>
  <c r="BS528" i="12"/>
  <c r="BR528" i="12"/>
  <c r="BQ528" i="12"/>
  <c r="BP528" i="12"/>
  <c r="BO528" i="12"/>
  <c r="BN528" i="12"/>
  <c r="BM528" i="12"/>
  <c r="BL528" i="12"/>
  <c r="BK528" i="12"/>
  <c r="BJ528" i="12"/>
  <c r="BI528" i="12"/>
  <c r="BH528" i="12"/>
  <c r="BG528" i="12"/>
  <c r="BF528" i="12"/>
  <c r="BE528" i="12"/>
  <c r="BD528" i="12"/>
  <c r="BC528" i="12"/>
  <c r="BB528" i="12"/>
  <c r="BA528" i="12"/>
  <c r="AZ528" i="12"/>
  <c r="AY528" i="12"/>
  <c r="AX528" i="12"/>
  <c r="AW528" i="12"/>
  <c r="AV528" i="12"/>
  <c r="CE527" i="12"/>
  <c r="CD527" i="12"/>
  <c r="CC527" i="12"/>
  <c r="CB527" i="12"/>
  <c r="CA527" i="12"/>
  <c r="BZ527" i="12"/>
  <c r="BY527" i="12"/>
  <c r="BX527" i="12"/>
  <c r="BW527" i="12"/>
  <c r="BV527" i="12"/>
  <c r="BU527" i="12"/>
  <c r="BT527" i="12"/>
  <c r="BS527" i="12"/>
  <c r="BR527" i="12"/>
  <c r="BQ527" i="12"/>
  <c r="BP527" i="12"/>
  <c r="BO527" i="12"/>
  <c r="BN527" i="12"/>
  <c r="BM527" i="12"/>
  <c r="BL527" i="12"/>
  <c r="BK527" i="12"/>
  <c r="BJ527" i="12"/>
  <c r="BI527" i="12"/>
  <c r="BH527" i="12"/>
  <c r="BG527" i="12"/>
  <c r="BF527" i="12"/>
  <c r="BE527" i="12"/>
  <c r="BD527" i="12"/>
  <c r="BC527" i="12"/>
  <c r="BB527" i="12"/>
  <c r="BA527" i="12"/>
  <c r="AZ527" i="12"/>
  <c r="AY527" i="12"/>
  <c r="AX527" i="12"/>
  <c r="AW527" i="12"/>
  <c r="AV527" i="12"/>
  <c r="CE526" i="12"/>
  <c r="CD526" i="12"/>
  <c r="CC526" i="12"/>
  <c r="CB526" i="12"/>
  <c r="CA526" i="12"/>
  <c r="BZ526" i="12"/>
  <c r="BY526" i="12"/>
  <c r="BX526" i="12"/>
  <c r="BW526" i="12"/>
  <c r="BV526" i="12"/>
  <c r="BU526" i="12"/>
  <c r="BT526" i="12"/>
  <c r="BS526" i="12"/>
  <c r="BR526" i="12"/>
  <c r="BQ526" i="12"/>
  <c r="BP526" i="12"/>
  <c r="BO526" i="12"/>
  <c r="BN526" i="12"/>
  <c r="BM526" i="12"/>
  <c r="BL526" i="12"/>
  <c r="BK526" i="12"/>
  <c r="BJ526" i="12"/>
  <c r="BI526" i="12"/>
  <c r="BH526" i="12"/>
  <c r="BG526" i="12"/>
  <c r="BF526" i="12"/>
  <c r="BE526" i="12"/>
  <c r="BD526" i="12"/>
  <c r="BC526" i="12"/>
  <c r="BB526" i="12"/>
  <c r="BA526" i="12"/>
  <c r="AZ526" i="12"/>
  <c r="AY526" i="12"/>
  <c r="AX526" i="12"/>
  <c r="AW526" i="12"/>
  <c r="AV526" i="12"/>
  <c r="CE525" i="12"/>
  <c r="CD525" i="12"/>
  <c r="CC525" i="12"/>
  <c r="CB525" i="12"/>
  <c r="CA525" i="12"/>
  <c r="BZ525" i="12"/>
  <c r="BY525" i="12"/>
  <c r="BX525" i="12"/>
  <c r="BW525" i="12"/>
  <c r="BV525" i="12"/>
  <c r="BU525" i="12"/>
  <c r="BT525" i="12"/>
  <c r="BS525" i="12"/>
  <c r="BR525" i="12"/>
  <c r="BQ525" i="12"/>
  <c r="BP525" i="12"/>
  <c r="BO525" i="12"/>
  <c r="BN525" i="12"/>
  <c r="BM525" i="12"/>
  <c r="BL525" i="12"/>
  <c r="BK525" i="12"/>
  <c r="BJ525" i="12"/>
  <c r="BI525" i="12"/>
  <c r="BH525" i="12"/>
  <c r="BG525" i="12"/>
  <c r="BF525" i="12"/>
  <c r="BE525" i="12"/>
  <c r="BD525" i="12"/>
  <c r="BC525" i="12"/>
  <c r="BB525" i="12"/>
  <c r="BA525" i="12"/>
  <c r="AZ525" i="12"/>
  <c r="AY525" i="12"/>
  <c r="AX525" i="12"/>
  <c r="AW525" i="12"/>
  <c r="AV525" i="12"/>
  <c r="CE524" i="12"/>
  <c r="CD524" i="12"/>
  <c r="CC524" i="12"/>
  <c r="CB524" i="12"/>
  <c r="CA524" i="12"/>
  <c r="BZ524" i="12"/>
  <c r="BY524" i="12"/>
  <c r="BX524" i="12"/>
  <c r="BW524" i="12"/>
  <c r="BV524" i="12"/>
  <c r="BU524" i="12"/>
  <c r="BT524" i="12"/>
  <c r="BS524" i="12"/>
  <c r="BR524" i="12"/>
  <c r="BQ524" i="12"/>
  <c r="BP524" i="12"/>
  <c r="BO524" i="12"/>
  <c r="BN524" i="12"/>
  <c r="BM524" i="12"/>
  <c r="BL524" i="12"/>
  <c r="BK524" i="12"/>
  <c r="BJ524" i="12"/>
  <c r="BI524" i="12"/>
  <c r="BH524" i="12"/>
  <c r="BG524" i="12"/>
  <c r="BF524" i="12"/>
  <c r="BE524" i="12"/>
  <c r="BD524" i="12"/>
  <c r="BC524" i="12"/>
  <c r="BB524" i="12"/>
  <c r="BA524" i="12"/>
  <c r="AZ524" i="12"/>
  <c r="AY524" i="12"/>
  <c r="AX524" i="12"/>
  <c r="AW524" i="12"/>
  <c r="AV524" i="12"/>
  <c r="CE523" i="12"/>
  <c r="CD523" i="12"/>
  <c r="CC523" i="12"/>
  <c r="CB523" i="12"/>
  <c r="CA523" i="12"/>
  <c r="BZ523" i="12"/>
  <c r="BY523" i="12"/>
  <c r="BX523" i="12"/>
  <c r="BW523" i="12"/>
  <c r="BV523" i="12"/>
  <c r="BU523" i="12"/>
  <c r="BT523" i="12"/>
  <c r="BS523" i="12"/>
  <c r="BR523" i="12"/>
  <c r="BQ523" i="12"/>
  <c r="BP523" i="12"/>
  <c r="BO523" i="12"/>
  <c r="BN523" i="12"/>
  <c r="BM523" i="12"/>
  <c r="BL523" i="12"/>
  <c r="BK523" i="12"/>
  <c r="BJ523" i="12"/>
  <c r="BI523" i="12"/>
  <c r="BH523" i="12"/>
  <c r="BG523" i="12"/>
  <c r="BF523" i="12"/>
  <c r="BE523" i="12"/>
  <c r="BD523" i="12"/>
  <c r="BC523" i="12"/>
  <c r="BB523" i="12"/>
  <c r="BA523" i="12"/>
  <c r="AZ523" i="12"/>
  <c r="AY523" i="12"/>
  <c r="AX523" i="12"/>
  <c r="AW523" i="12"/>
  <c r="AV523" i="12"/>
  <c r="CE522" i="12"/>
  <c r="CD522" i="12"/>
  <c r="CC522" i="12"/>
  <c r="CB522" i="12"/>
  <c r="CA522" i="12"/>
  <c r="BZ522" i="12"/>
  <c r="BY522" i="12"/>
  <c r="BX522" i="12"/>
  <c r="BW522" i="12"/>
  <c r="BV522" i="12"/>
  <c r="BU522" i="12"/>
  <c r="BT522" i="12"/>
  <c r="BS522" i="12"/>
  <c r="BR522" i="12"/>
  <c r="BQ522" i="12"/>
  <c r="BP522" i="12"/>
  <c r="BO522" i="12"/>
  <c r="BN522" i="12"/>
  <c r="BM522" i="12"/>
  <c r="BL522" i="12"/>
  <c r="BK522" i="12"/>
  <c r="BJ522" i="12"/>
  <c r="BI522" i="12"/>
  <c r="BH522" i="12"/>
  <c r="BG522" i="12"/>
  <c r="BF522" i="12"/>
  <c r="BE522" i="12"/>
  <c r="BD522" i="12"/>
  <c r="BC522" i="12"/>
  <c r="BB522" i="12"/>
  <c r="BA522" i="12"/>
  <c r="AZ522" i="12"/>
  <c r="AY522" i="12"/>
  <c r="AX522" i="12"/>
  <c r="AW522" i="12"/>
  <c r="AV522" i="12"/>
  <c r="CE521" i="12"/>
  <c r="CD521" i="12"/>
  <c r="CC521" i="12"/>
  <c r="CB521" i="12"/>
  <c r="CA521" i="12"/>
  <c r="BZ521" i="12"/>
  <c r="BY521" i="12"/>
  <c r="BX521" i="12"/>
  <c r="BW521" i="12"/>
  <c r="BV521" i="12"/>
  <c r="BU521" i="12"/>
  <c r="BT521" i="12"/>
  <c r="BS521" i="12"/>
  <c r="BR521" i="12"/>
  <c r="BQ521" i="12"/>
  <c r="BP521" i="12"/>
  <c r="BO521" i="12"/>
  <c r="BN521" i="12"/>
  <c r="BM521" i="12"/>
  <c r="BL521" i="12"/>
  <c r="BK521" i="12"/>
  <c r="BJ521" i="12"/>
  <c r="BI521" i="12"/>
  <c r="BH521" i="12"/>
  <c r="BG521" i="12"/>
  <c r="BF521" i="12"/>
  <c r="BE521" i="12"/>
  <c r="BD521" i="12"/>
  <c r="BC521" i="12"/>
  <c r="BB521" i="12"/>
  <c r="BA521" i="12"/>
  <c r="AZ521" i="12"/>
  <c r="AY521" i="12"/>
  <c r="AX521" i="12"/>
  <c r="AW521" i="12"/>
  <c r="AV521" i="12"/>
  <c r="CE520" i="12"/>
  <c r="CD520" i="12"/>
  <c r="CC520" i="12"/>
  <c r="CB520" i="12"/>
  <c r="CA520" i="12"/>
  <c r="BZ520" i="12"/>
  <c r="BY520" i="12"/>
  <c r="BX520" i="12"/>
  <c r="BW520" i="12"/>
  <c r="BV520" i="12"/>
  <c r="BU520" i="12"/>
  <c r="BT520" i="12"/>
  <c r="BS520" i="12"/>
  <c r="BR520" i="12"/>
  <c r="BQ520" i="12"/>
  <c r="BP520" i="12"/>
  <c r="BO520" i="12"/>
  <c r="BN520" i="12"/>
  <c r="BM520" i="12"/>
  <c r="BL520" i="12"/>
  <c r="BK520" i="12"/>
  <c r="BJ520" i="12"/>
  <c r="BI520" i="12"/>
  <c r="BH520" i="12"/>
  <c r="BG520" i="12"/>
  <c r="BF520" i="12"/>
  <c r="BE520" i="12"/>
  <c r="BD520" i="12"/>
  <c r="BC520" i="12"/>
  <c r="BB520" i="12"/>
  <c r="BA520" i="12"/>
  <c r="AZ520" i="12"/>
  <c r="AY520" i="12"/>
  <c r="AX520" i="12"/>
  <c r="AW520" i="12"/>
  <c r="AV520" i="12"/>
  <c r="CE519" i="12"/>
  <c r="CD519" i="12"/>
  <c r="CC519" i="12"/>
  <c r="CB519" i="12"/>
  <c r="CA519" i="12"/>
  <c r="BZ519" i="12"/>
  <c r="BY519" i="12"/>
  <c r="BX519" i="12"/>
  <c r="BW519" i="12"/>
  <c r="BV519" i="12"/>
  <c r="BU519" i="12"/>
  <c r="BT519" i="12"/>
  <c r="BS519" i="12"/>
  <c r="BR519" i="12"/>
  <c r="BQ519" i="12"/>
  <c r="BP519" i="12"/>
  <c r="BO519" i="12"/>
  <c r="BN519" i="12"/>
  <c r="BM519" i="12"/>
  <c r="BL519" i="12"/>
  <c r="BK519" i="12"/>
  <c r="BJ519" i="12"/>
  <c r="BI519" i="12"/>
  <c r="BH519" i="12"/>
  <c r="BG519" i="12"/>
  <c r="BF519" i="12"/>
  <c r="BE519" i="12"/>
  <c r="BD519" i="12"/>
  <c r="BC519" i="12"/>
  <c r="BB519" i="12"/>
  <c r="BA519" i="12"/>
  <c r="AZ519" i="12"/>
  <c r="AY519" i="12"/>
  <c r="AX519" i="12"/>
  <c r="AW519" i="12"/>
  <c r="AV519" i="12"/>
  <c r="CE518" i="12"/>
  <c r="CD518" i="12"/>
  <c r="CC518" i="12"/>
  <c r="CB518" i="12"/>
  <c r="CA518" i="12"/>
  <c r="BZ518" i="12"/>
  <c r="BY518" i="12"/>
  <c r="BX518" i="12"/>
  <c r="BW518" i="12"/>
  <c r="BV518" i="12"/>
  <c r="BU518" i="12"/>
  <c r="BT518" i="12"/>
  <c r="BS518" i="12"/>
  <c r="BR518" i="12"/>
  <c r="BQ518" i="12"/>
  <c r="BP518" i="12"/>
  <c r="BO518" i="12"/>
  <c r="BN518" i="12"/>
  <c r="BM518" i="12"/>
  <c r="BL518" i="12"/>
  <c r="BK518" i="12"/>
  <c r="BJ518" i="12"/>
  <c r="BI518" i="12"/>
  <c r="BH518" i="12"/>
  <c r="BG518" i="12"/>
  <c r="BF518" i="12"/>
  <c r="BE518" i="12"/>
  <c r="BD518" i="12"/>
  <c r="BC518" i="12"/>
  <c r="BB518" i="12"/>
  <c r="BA518" i="12"/>
  <c r="AZ518" i="12"/>
  <c r="AY518" i="12"/>
  <c r="AX518" i="12"/>
  <c r="AW518" i="12"/>
  <c r="AV518" i="12"/>
  <c r="CE517" i="12"/>
  <c r="CD517" i="12"/>
  <c r="CC517" i="12"/>
  <c r="CB517" i="12"/>
  <c r="CA517" i="12"/>
  <c r="BZ517" i="12"/>
  <c r="BY517" i="12"/>
  <c r="BX517" i="12"/>
  <c r="BW517" i="12"/>
  <c r="BV517" i="12"/>
  <c r="BU517" i="12"/>
  <c r="BT517" i="12"/>
  <c r="BS517" i="12"/>
  <c r="BR517" i="12"/>
  <c r="BQ517" i="12"/>
  <c r="BP517" i="12"/>
  <c r="BO517" i="12"/>
  <c r="BN517" i="12"/>
  <c r="BM517" i="12"/>
  <c r="BL517" i="12"/>
  <c r="BK517" i="12"/>
  <c r="BJ517" i="12"/>
  <c r="BI517" i="12"/>
  <c r="BH517" i="12"/>
  <c r="BG517" i="12"/>
  <c r="BF517" i="12"/>
  <c r="BE517" i="12"/>
  <c r="BD517" i="12"/>
  <c r="BC517" i="12"/>
  <c r="BB517" i="12"/>
  <c r="BA517" i="12"/>
  <c r="AZ517" i="12"/>
  <c r="AY517" i="12"/>
  <c r="AX517" i="12"/>
  <c r="AW517" i="12"/>
  <c r="AV517" i="12"/>
  <c r="CE516" i="12"/>
  <c r="CD516" i="12"/>
  <c r="CC516" i="12"/>
  <c r="CB516" i="12"/>
  <c r="CA516" i="12"/>
  <c r="BZ516" i="12"/>
  <c r="BY516" i="12"/>
  <c r="BX516" i="12"/>
  <c r="BW516" i="12"/>
  <c r="BV516" i="12"/>
  <c r="BU516" i="12"/>
  <c r="BT516" i="12"/>
  <c r="BS516" i="12"/>
  <c r="BR516" i="12"/>
  <c r="BQ516" i="12"/>
  <c r="BP516" i="12"/>
  <c r="BO516" i="12"/>
  <c r="BN516" i="12"/>
  <c r="BM516" i="12"/>
  <c r="BL516" i="12"/>
  <c r="BK516" i="12"/>
  <c r="BJ516" i="12"/>
  <c r="BI516" i="12"/>
  <c r="BH516" i="12"/>
  <c r="BG516" i="12"/>
  <c r="BF516" i="12"/>
  <c r="BE516" i="12"/>
  <c r="BD516" i="12"/>
  <c r="BC516" i="12"/>
  <c r="BB516" i="12"/>
  <c r="BA516" i="12"/>
  <c r="AZ516" i="12"/>
  <c r="AY516" i="12"/>
  <c r="AX516" i="12"/>
  <c r="AW516" i="12"/>
  <c r="AV516" i="12"/>
  <c r="CE515" i="12"/>
  <c r="CD515" i="12"/>
  <c r="CC515" i="12"/>
  <c r="CB515" i="12"/>
  <c r="CA515" i="12"/>
  <c r="BZ515" i="12"/>
  <c r="BY515" i="12"/>
  <c r="BX515" i="12"/>
  <c r="BW515" i="12"/>
  <c r="BV515" i="12"/>
  <c r="BU515" i="12"/>
  <c r="BT515" i="12"/>
  <c r="BS515" i="12"/>
  <c r="BR515" i="12"/>
  <c r="BQ515" i="12"/>
  <c r="BP515" i="12"/>
  <c r="BO515" i="12"/>
  <c r="BN515" i="12"/>
  <c r="BM515" i="12"/>
  <c r="BL515" i="12"/>
  <c r="BK515" i="12"/>
  <c r="BJ515" i="12"/>
  <c r="BI515" i="12"/>
  <c r="BH515" i="12"/>
  <c r="BG515" i="12"/>
  <c r="BF515" i="12"/>
  <c r="BE515" i="12"/>
  <c r="BD515" i="12"/>
  <c r="BC515" i="12"/>
  <c r="BB515" i="12"/>
  <c r="BA515" i="12"/>
  <c r="AZ515" i="12"/>
  <c r="AY515" i="12"/>
  <c r="AX515" i="12"/>
  <c r="AW515" i="12"/>
  <c r="AV515" i="12"/>
  <c r="CE514" i="12"/>
  <c r="CD514" i="12"/>
  <c r="CC514" i="12"/>
  <c r="CB514" i="12"/>
  <c r="CA514" i="12"/>
  <c r="BZ514" i="12"/>
  <c r="BY514" i="12"/>
  <c r="BX514" i="12"/>
  <c r="BW514" i="12"/>
  <c r="BV514" i="12"/>
  <c r="BU514" i="12"/>
  <c r="BT514" i="12"/>
  <c r="BS514" i="12"/>
  <c r="BR514" i="12"/>
  <c r="BQ514" i="12"/>
  <c r="BP514" i="12"/>
  <c r="BO514" i="12"/>
  <c r="BN514" i="12"/>
  <c r="BM514" i="12"/>
  <c r="BL514" i="12"/>
  <c r="BK514" i="12"/>
  <c r="BJ514" i="12"/>
  <c r="BI514" i="12"/>
  <c r="BH514" i="12"/>
  <c r="BG514" i="12"/>
  <c r="BF514" i="12"/>
  <c r="BE514" i="12"/>
  <c r="BD514" i="12"/>
  <c r="BC514" i="12"/>
  <c r="BB514" i="12"/>
  <c r="BA514" i="12"/>
  <c r="AZ514" i="12"/>
  <c r="AY514" i="12"/>
  <c r="AX514" i="12"/>
  <c r="AW514" i="12"/>
  <c r="AV514" i="12"/>
  <c r="CE513" i="12"/>
  <c r="CD513" i="12"/>
  <c r="CC513" i="12"/>
  <c r="CB513" i="12"/>
  <c r="CA513" i="12"/>
  <c r="BZ513" i="12"/>
  <c r="BY513" i="12"/>
  <c r="BX513" i="12"/>
  <c r="BW513" i="12"/>
  <c r="BV513" i="12"/>
  <c r="BU513" i="12"/>
  <c r="BT513" i="12"/>
  <c r="BS513" i="12"/>
  <c r="BR513" i="12"/>
  <c r="BQ513" i="12"/>
  <c r="BP513" i="12"/>
  <c r="BO513" i="12"/>
  <c r="BN513" i="12"/>
  <c r="BM513" i="12"/>
  <c r="BL513" i="12"/>
  <c r="BK513" i="12"/>
  <c r="BJ513" i="12"/>
  <c r="BI513" i="12"/>
  <c r="BH513" i="12"/>
  <c r="BG513" i="12"/>
  <c r="BF513" i="12"/>
  <c r="BE513" i="12"/>
  <c r="BD513" i="12"/>
  <c r="BC513" i="12"/>
  <c r="BB513" i="12"/>
  <c r="BA513" i="12"/>
  <c r="AZ513" i="12"/>
  <c r="AY513" i="12"/>
  <c r="AX513" i="12"/>
  <c r="AW513" i="12"/>
  <c r="AV513" i="12"/>
  <c r="CE512" i="12"/>
  <c r="CD512" i="12"/>
  <c r="CC512" i="12"/>
  <c r="CB512" i="12"/>
  <c r="CA512" i="12"/>
  <c r="BZ512" i="12"/>
  <c r="BY512" i="12"/>
  <c r="BX512" i="12"/>
  <c r="BW512" i="12"/>
  <c r="BV512" i="12"/>
  <c r="BU512" i="12"/>
  <c r="BT512" i="12"/>
  <c r="BS512" i="12"/>
  <c r="BR512" i="12"/>
  <c r="BQ512" i="12"/>
  <c r="BP512" i="12"/>
  <c r="BO512" i="12"/>
  <c r="BN512" i="12"/>
  <c r="BM512" i="12"/>
  <c r="BL512" i="12"/>
  <c r="BK512" i="12"/>
  <c r="BJ512" i="12"/>
  <c r="BI512" i="12"/>
  <c r="BH512" i="12"/>
  <c r="BG512" i="12"/>
  <c r="BF512" i="12"/>
  <c r="BE512" i="12"/>
  <c r="BD512" i="12"/>
  <c r="BC512" i="12"/>
  <c r="BB512" i="12"/>
  <c r="BA512" i="12"/>
  <c r="AZ512" i="12"/>
  <c r="AY512" i="12"/>
  <c r="AX512" i="12"/>
  <c r="AW512" i="12"/>
  <c r="AV512" i="12"/>
  <c r="CE511" i="12"/>
  <c r="CD511" i="12"/>
  <c r="CC511" i="12"/>
  <c r="CB511" i="12"/>
  <c r="CA511" i="12"/>
  <c r="BZ511" i="12"/>
  <c r="BY511" i="12"/>
  <c r="BX511" i="12"/>
  <c r="BW511" i="12"/>
  <c r="BV511" i="12"/>
  <c r="BU511" i="12"/>
  <c r="BT511" i="12"/>
  <c r="BS511" i="12"/>
  <c r="BR511" i="12"/>
  <c r="BQ511" i="12"/>
  <c r="BP511" i="12"/>
  <c r="BO511" i="12"/>
  <c r="BN511" i="12"/>
  <c r="BM511" i="12"/>
  <c r="BL511" i="12"/>
  <c r="BK511" i="12"/>
  <c r="BJ511" i="12"/>
  <c r="BI511" i="12"/>
  <c r="BH511" i="12"/>
  <c r="BG511" i="12"/>
  <c r="BF511" i="12"/>
  <c r="BE511" i="12"/>
  <c r="BD511" i="12"/>
  <c r="BC511" i="12"/>
  <c r="BB511" i="12"/>
  <c r="BA511" i="12"/>
  <c r="AZ511" i="12"/>
  <c r="AY511" i="12"/>
  <c r="AX511" i="12"/>
  <c r="AW511" i="12"/>
  <c r="AV511" i="12"/>
  <c r="CE510" i="12"/>
  <c r="CD510" i="12"/>
  <c r="CC510" i="12"/>
  <c r="CB510" i="12"/>
  <c r="CA510" i="12"/>
  <c r="BZ510" i="12"/>
  <c r="BY510" i="12"/>
  <c r="BX510" i="12"/>
  <c r="BW510" i="12"/>
  <c r="BV510" i="12"/>
  <c r="BU510" i="12"/>
  <c r="BT510" i="12"/>
  <c r="BS510" i="12"/>
  <c r="BR510" i="12"/>
  <c r="BQ510" i="12"/>
  <c r="BP510" i="12"/>
  <c r="BO510" i="12"/>
  <c r="BN510" i="12"/>
  <c r="BM510" i="12"/>
  <c r="BL510" i="12"/>
  <c r="BK510" i="12"/>
  <c r="BJ510" i="12"/>
  <c r="BI510" i="12"/>
  <c r="BH510" i="12"/>
  <c r="BG510" i="12"/>
  <c r="BF510" i="12"/>
  <c r="BE510" i="12"/>
  <c r="BD510" i="12"/>
  <c r="BC510" i="12"/>
  <c r="BB510" i="12"/>
  <c r="BA510" i="12"/>
  <c r="AZ510" i="12"/>
  <c r="AY510" i="12"/>
  <c r="AX510" i="12"/>
  <c r="AW510" i="12"/>
  <c r="AV510" i="12"/>
  <c r="CE509" i="12"/>
  <c r="CD509" i="12"/>
  <c r="CC509" i="12"/>
  <c r="CB509" i="12"/>
  <c r="CA509" i="12"/>
  <c r="BZ509" i="12"/>
  <c r="BY509" i="12"/>
  <c r="BX509" i="12"/>
  <c r="BW509" i="12"/>
  <c r="BV509" i="12"/>
  <c r="BU509" i="12"/>
  <c r="BT509" i="12"/>
  <c r="BS509" i="12"/>
  <c r="BR509" i="12"/>
  <c r="BQ509" i="12"/>
  <c r="BP509" i="12"/>
  <c r="BO509" i="12"/>
  <c r="BN509" i="12"/>
  <c r="BM509" i="12"/>
  <c r="BL509" i="12"/>
  <c r="BK509" i="12"/>
  <c r="BJ509" i="12"/>
  <c r="BI509" i="12"/>
  <c r="BH509" i="12"/>
  <c r="BG509" i="12"/>
  <c r="BF509" i="12"/>
  <c r="BE509" i="12"/>
  <c r="BD509" i="12"/>
  <c r="BC509" i="12"/>
  <c r="BB509" i="12"/>
  <c r="BA509" i="12"/>
  <c r="AZ509" i="12"/>
  <c r="AY509" i="12"/>
  <c r="AX509" i="12"/>
  <c r="AW509" i="12"/>
  <c r="AV509" i="12"/>
  <c r="CE508" i="12"/>
  <c r="CD508" i="12"/>
  <c r="CC508" i="12"/>
  <c r="CB508" i="12"/>
  <c r="CA508" i="12"/>
  <c r="BZ508" i="12"/>
  <c r="BY508" i="12"/>
  <c r="BX508" i="12"/>
  <c r="BW508" i="12"/>
  <c r="BV508" i="12"/>
  <c r="BU508" i="12"/>
  <c r="BT508" i="12"/>
  <c r="BS508" i="12"/>
  <c r="BR508" i="12"/>
  <c r="BQ508" i="12"/>
  <c r="BP508" i="12"/>
  <c r="BO508" i="12"/>
  <c r="BN508" i="12"/>
  <c r="BM508" i="12"/>
  <c r="BL508" i="12"/>
  <c r="BK508" i="12"/>
  <c r="BJ508" i="12"/>
  <c r="BI508" i="12"/>
  <c r="BH508" i="12"/>
  <c r="BG508" i="12"/>
  <c r="BF508" i="12"/>
  <c r="BE508" i="12"/>
  <c r="BD508" i="12"/>
  <c r="BC508" i="12"/>
  <c r="BB508" i="12"/>
  <c r="BA508" i="12"/>
  <c r="AZ508" i="12"/>
  <c r="AY508" i="12"/>
  <c r="AX508" i="12"/>
  <c r="AW508" i="12"/>
  <c r="AV508" i="12"/>
  <c r="CE507" i="12"/>
  <c r="CD507" i="12"/>
  <c r="CC507" i="12"/>
  <c r="CB507" i="12"/>
  <c r="CA507" i="12"/>
  <c r="BZ507" i="12"/>
  <c r="BY507" i="12"/>
  <c r="BX507" i="12"/>
  <c r="BW507" i="12"/>
  <c r="BV507" i="12"/>
  <c r="BU507" i="12"/>
  <c r="BT507" i="12"/>
  <c r="BS507" i="12"/>
  <c r="BR507" i="12"/>
  <c r="BQ507" i="12"/>
  <c r="BP507" i="12"/>
  <c r="BO507" i="12"/>
  <c r="BN507" i="12"/>
  <c r="BM507" i="12"/>
  <c r="BL507" i="12"/>
  <c r="BK507" i="12"/>
  <c r="BJ507" i="12"/>
  <c r="BI507" i="12"/>
  <c r="BH507" i="12"/>
  <c r="BG507" i="12"/>
  <c r="BF507" i="12"/>
  <c r="BE507" i="12"/>
  <c r="BD507" i="12"/>
  <c r="BC507" i="12"/>
  <c r="BB507" i="12"/>
  <c r="BA507" i="12"/>
  <c r="AZ507" i="12"/>
  <c r="AY507" i="12"/>
  <c r="AX507" i="12"/>
  <c r="AW507" i="12"/>
  <c r="AV507" i="12"/>
  <c r="CE506" i="12"/>
  <c r="CD506" i="12"/>
  <c r="CC506" i="12"/>
  <c r="CB506" i="12"/>
  <c r="CA506" i="12"/>
  <c r="BZ506" i="12"/>
  <c r="BY506" i="12"/>
  <c r="BX506" i="12"/>
  <c r="BW506" i="12"/>
  <c r="BV506" i="12"/>
  <c r="BU506" i="12"/>
  <c r="BT506" i="12"/>
  <c r="BS506" i="12"/>
  <c r="BR506" i="12"/>
  <c r="BQ506" i="12"/>
  <c r="BP506" i="12"/>
  <c r="BO506" i="12"/>
  <c r="BN506" i="12"/>
  <c r="BM506" i="12"/>
  <c r="BL506" i="12"/>
  <c r="BK506" i="12"/>
  <c r="BJ506" i="12"/>
  <c r="BI506" i="12"/>
  <c r="BH506" i="12"/>
  <c r="BG506" i="12"/>
  <c r="BF506" i="12"/>
  <c r="BE506" i="12"/>
  <c r="BD506" i="12"/>
  <c r="BC506" i="12"/>
  <c r="BB506" i="12"/>
  <c r="BA506" i="12"/>
  <c r="AZ506" i="12"/>
  <c r="AY506" i="12"/>
  <c r="AX506" i="12"/>
  <c r="AW506" i="12"/>
  <c r="AV506" i="12"/>
  <c r="CE505" i="12"/>
  <c r="CD505" i="12"/>
  <c r="CC505" i="12"/>
  <c r="CB505" i="12"/>
  <c r="CA505" i="12"/>
  <c r="BZ505" i="12"/>
  <c r="BY505" i="12"/>
  <c r="BX505" i="12"/>
  <c r="BW505" i="12"/>
  <c r="BV505" i="12"/>
  <c r="BU505" i="12"/>
  <c r="BT505" i="12"/>
  <c r="BS505" i="12"/>
  <c r="BR505" i="12"/>
  <c r="BQ505" i="12"/>
  <c r="BP505" i="12"/>
  <c r="BO505" i="12"/>
  <c r="BN505" i="12"/>
  <c r="BM505" i="12"/>
  <c r="BL505" i="12"/>
  <c r="BK505" i="12"/>
  <c r="BJ505" i="12"/>
  <c r="BI505" i="12"/>
  <c r="BH505" i="12"/>
  <c r="BG505" i="12"/>
  <c r="BF505" i="12"/>
  <c r="BE505" i="12"/>
  <c r="BD505" i="12"/>
  <c r="BC505" i="12"/>
  <c r="BB505" i="12"/>
  <c r="BA505" i="12"/>
  <c r="AZ505" i="12"/>
  <c r="AY505" i="12"/>
  <c r="AX505" i="12"/>
  <c r="AW505" i="12"/>
  <c r="AV505" i="12"/>
  <c r="CE504" i="12"/>
  <c r="CD504" i="12"/>
  <c r="CC504" i="12"/>
  <c r="CB504" i="12"/>
  <c r="CA504" i="12"/>
  <c r="BZ504" i="12"/>
  <c r="BY504" i="12"/>
  <c r="BX504" i="12"/>
  <c r="BW504" i="12"/>
  <c r="BV504" i="12"/>
  <c r="BU504" i="12"/>
  <c r="BT504" i="12"/>
  <c r="BS504" i="12"/>
  <c r="BR504" i="12"/>
  <c r="BQ504" i="12"/>
  <c r="BP504" i="12"/>
  <c r="BO504" i="12"/>
  <c r="BN504" i="12"/>
  <c r="BM504" i="12"/>
  <c r="BL504" i="12"/>
  <c r="BK504" i="12"/>
  <c r="BJ504" i="12"/>
  <c r="BI504" i="12"/>
  <c r="BH504" i="12"/>
  <c r="BG504" i="12"/>
  <c r="BF504" i="12"/>
  <c r="BE504" i="12"/>
  <c r="BD504" i="12"/>
  <c r="BC504" i="12"/>
  <c r="BB504" i="12"/>
  <c r="BA504" i="12"/>
  <c r="AZ504" i="12"/>
  <c r="AY504" i="12"/>
  <c r="AX504" i="12"/>
  <c r="AW504" i="12"/>
  <c r="AV504" i="12"/>
  <c r="CE503" i="12"/>
  <c r="CD503" i="12"/>
  <c r="CC503" i="12"/>
  <c r="CB503" i="12"/>
  <c r="CA503" i="12"/>
  <c r="BZ503" i="12"/>
  <c r="BY503" i="12"/>
  <c r="BX503" i="12"/>
  <c r="BW503" i="12"/>
  <c r="BV503" i="12"/>
  <c r="BU503" i="12"/>
  <c r="BT503" i="12"/>
  <c r="BS503" i="12"/>
  <c r="BR503" i="12"/>
  <c r="BQ503" i="12"/>
  <c r="BP503" i="12"/>
  <c r="BO503" i="12"/>
  <c r="BN503" i="12"/>
  <c r="BM503" i="12"/>
  <c r="BL503" i="12"/>
  <c r="BK503" i="12"/>
  <c r="BJ503" i="12"/>
  <c r="BI503" i="12"/>
  <c r="BH503" i="12"/>
  <c r="BG503" i="12"/>
  <c r="BF503" i="12"/>
  <c r="BE503" i="12"/>
  <c r="BD503" i="12"/>
  <c r="BC503" i="12"/>
  <c r="BB503" i="12"/>
  <c r="BA503" i="12"/>
  <c r="AZ503" i="12"/>
  <c r="AY503" i="12"/>
  <c r="AX503" i="12"/>
  <c r="AW503" i="12"/>
  <c r="AV503" i="12"/>
  <c r="CE502" i="12"/>
  <c r="CD502" i="12"/>
  <c r="CC502" i="12"/>
  <c r="CB502" i="12"/>
  <c r="CA502" i="12"/>
  <c r="BZ502" i="12"/>
  <c r="BY502" i="12"/>
  <c r="BX502" i="12"/>
  <c r="BW502" i="12"/>
  <c r="BV502" i="12"/>
  <c r="BU502" i="12"/>
  <c r="BT502" i="12"/>
  <c r="BS502" i="12"/>
  <c r="BR502" i="12"/>
  <c r="BQ502" i="12"/>
  <c r="BP502" i="12"/>
  <c r="BO502" i="12"/>
  <c r="BN502" i="12"/>
  <c r="BM502" i="12"/>
  <c r="BL502" i="12"/>
  <c r="BK502" i="12"/>
  <c r="BJ502" i="12"/>
  <c r="BI502" i="12"/>
  <c r="BH502" i="12"/>
  <c r="BG502" i="12"/>
  <c r="BF502" i="12"/>
  <c r="BE502" i="12"/>
  <c r="BD502" i="12"/>
  <c r="BC502" i="12"/>
  <c r="BB502" i="12"/>
  <c r="BA502" i="12"/>
  <c r="AZ502" i="12"/>
  <c r="AY502" i="12"/>
  <c r="AX502" i="12"/>
  <c r="AW502" i="12"/>
  <c r="AV502" i="12"/>
  <c r="CE501" i="12"/>
  <c r="CD501" i="12"/>
  <c r="CC501" i="12"/>
  <c r="CB501" i="12"/>
  <c r="CA501" i="12"/>
  <c r="BZ501" i="12"/>
  <c r="BY501" i="12"/>
  <c r="BX501" i="12"/>
  <c r="BW501" i="12"/>
  <c r="BV501" i="12"/>
  <c r="BU501" i="12"/>
  <c r="BT501" i="12"/>
  <c r="BS501" i="12"/>
  <c r="BR501" i="12"/>
  <c r="BQ501" i="12"/>
  <c r="BP501" i="12"/>
  <c r="BO501" i="12"/>
  <c r="BN501" i="12"/>
  <c r="BM501" i="12"/>
  <c r="BL501" i="12"/>
  <c r="BK501" i="12"/>
  <c r="BJ501" i="12"/>
  <c r="BI501" i="12"/>
  <c r="BH501" i="12"/>
  <c r="BG501" i="12"/>
  <c r="BF501" i="12"/>
  <c r="BE501" i="12"/>
  <c r="BD501" i="12"/>
  <c r="BC501" i="12"/>
  <c r="BB501" i="12"/>
  <c r="BA501" i="12"/>
  <c r="AZ501" i="12"/>
  <c r="AY501" i="12"/>
  <c r="AX501" i="12"/>
  <c r="AW501" i="12"/>
  <c r="AV501" i="12"/>
  <c r="CE500" i="12"/>
  <c r="CD500" i="12"/>
  <c r="CC500" i="12"/>
  <c r="CB500" i="12"/>
  <c r="CA500" i="12"/>
  <c r="BZ500" i="12"/>
  <c r="BY500" i="12"/>
  <c r="BX500" i="12"/>
  <c r="BW500" i="12"/>
  <c r="BV500" i="12"/>
  <c r="BU500" i="12"/>
  <c r="BT500" i="12"/>
  <c r="BS500" i="12"/>
  <c r="BR500" i="12"/>
  <c r="BQ500" i="12"/>
  <c r="BP500" i="12"/>
  <c r="BO500" i="12"/>
  <c r="BN500" i="12"/>
  <c r="BM500" i="12"/>
  <c r="BL500" i="12"/>
  <c r="BK500" i="12"/>
  <c r="BJ500" i="12"/>
  <c r="BI500" i="12"/>
  <c r="BH500" i="12"/>
  <c r="BG500" i="12"/>
  <c r="BF500" i="12"/>
  <c r="BE500" i="12"/>
  <c r="BD500" i="12"/>
  <c r="BC500" i="12"/>
  <c r="BB500" i="12"/>
  <c r="BA500" i="12"/>
  <c r="AZ500" i="12"/>
  <c r="AY500" i="12"/>
  <c r="AX500" i="12"/>
  <c r="AW500" i="12"/>
  <c r="AV500" i="12"/>
  <c r="CE499" i="12"/>
  <c r="CD499" i="12"/>
  <c r="CC499" i="12"/>
  <c r="CB499" i="12"/>
  <c r="CA499" i="12"/>
  <c r="BZ499" i="12"/>
  <c r="BY499" i="12"/>
  <c r="BX499" i="12"/>
  <c r="BW499" i="12"/>
  <c r="BV499" i="12"/>
  <c r="BU499" i="12"/>
  <c r="BT499" i="12"/>
  <c r="BS499" i="12"/>
  <c r="BR499" i="12"/>
  <c r="BQ499" i="12"/>
  <c r="BP499" i="12"/>
  <c r="BO499" i="12"/>
  <c r="BN499" i="12"/>
  <c r="BM499" i="12"/>
  <c r="BL499" i="12"/>
  <c r="BK499" i="12"/>
  <c r="BJ499" i="12"/>
  <c r="BI499" i="12"/>
  <c r="BH499" i="12"/>
  <c r="BG499" i="12"/>
  <c r="BF499" i="12"/>
  <c r="BE499" i="12"/>
  <c r="BD499" i="12"/>
  <c r="BC499" i="12"/>
  <c r="BB499" i="12"/>
  <c r="BA499" i="12"/>
  <c r="AZ499" i="12"/>
  <c r="AY499" i="12"/>
  <c r="AX499" i="12"/>
  <c r="AW499" i="12"/>
  <c r="AV499" i="12"/>
  <c r="CE498" i="12"/>
  <c r="CD498" i="12"/>
  <c r="CC498" i="12"/>
  <c r="CB498" i="12"/>
  <c r="CA498" i="12"/>
  <c r="BZ498" i="12"/>
  <c r="BY498" i="12"/>
  <c r="BX498" i="12"/>
  <c r="BW498" i="12"/>
  <c r="BV498" i="12"/>
  <c r="BU498" i="12"/>
  <c r="BT498" i="12"/>
  <c r="BS498" i="12"/>
  <c r="BR498" i="12"/>
  <c r="BQ498" i="12"/>
  <c r="BP498" i="12"/>
  <c r="BO498" i="12"/>
  <c r="BN498" i="12"/>
  <c r="BM498" i="12"/>
  <c r="BL498" i="12"/>
  <c r="BK498" i="12"/>
  <c r="BJ498" i="12"/>
  <c r="BI498" i="12"/>
  <c r="BH498" i="12"/>
  <c r="BG498" i="12"/>
  <c r="BF498" i="12"/>
  <c r="BE498" i="12"/>
  <c r="BD498" i="12"/>
  <c r="BC498" i="12"/>
  <c r="BB498" i="12"/>
  <c r="BA498" i="12"/>
  <c r="AZ498" i="12"/>
  <c r="AY498" i="12"/>
  <c r="AX498" i="12"/>
  <c r="AW498" i="12"/>
  <c r="AV498" i="12"/>
  <c r="CE497" i="12"/>
  <c r="CD497" i="12"/>
  <c r="CC497" i="12"/>
  <c r="CB497" i="12"/>
  <c r="CA497" i="12"/>
  <c r="BZ497" i="12"/>
  <c r="BY497" i="12"/>
  <c r="BX497" i="12"/>
  <c r="BW497" i="12"/>
  <c r="BV497" i="12"/>
  <c r="BU497" i="12"/>
  <c r="BT497" i="12"/>
  <c r="BS497" i="12"/>
  <c r="BR497" i="12"/>
  <c r="BQ497" i="12"/>
  <c r="BP497" i="12"/>
  <c r="BO497" i="12"/>
  <c r="BN497" i="12"/>
  <c r="BM497" i="12"/>
  <c r="BL497" i="12"/>
  <c r="BK497" i="12"/>
  <c r="BJ497" i="12"/>
  <c r="BI497" i="12"/>
  <c r="BH497" i="12"/>
  <c r="BG497" i="12"/>
  <c r="BF497" i="12"/>
  <c r="BE497" i="12"/>
  <c r="BD497" i="12"/>
  <c r="BC497" i="12"/>
  <c r="BB497" i="12"/>
  <c r="BA497" i="12"/>
  <c r="AZ497" i="12"/>
  <c r="AY497" i="12"/>
  <c r="AX497" i="12"/>
  <c r="AW497" i="12"/>
  <c r="AV497" i="12"/>
  <c r="CE496" i="12"/>
  <c r="CD496" i="12"/>
  <c r="CC496" i="12"/>
  <c r="CB496" i="12"/>
  <c r="CA496" i="12"/>
  <c r="BZ496" i="12"/>
  <c r="BY496" i="12"/>
  <c r="BX496" i="12"/>
  <c r="BW496" i="12"/>
  <c r="BV496" i="12"/>
  <c r="BU496" i="12"/>
  <c r="BT496" i="12"/>
  <c r="BS496" i="12"/>
  <c r="BR496" i="12"/>
  <c r="BQ496" i="12"/>
  <c r="BP496" i="12"/>
  <c r="BO496" i="12"/>
  <c r="BN496" i="12"/>
  <c r="BM496" i="12"/>
  <c r="BL496" i="12"/>
  <c r="BK496" i="12"/>
  <c r="BJ496" i="12"/>
  <c r="BI496" i="12"/>
  <c r="BH496" i="12"/>
  <c r="BG496" i="12"/>
  <c r="BF496" i="12"/>
  <c r="BE496" i="12"/>
  <c r="BD496" i="12"/>
  <c r="BC496" i="12"/>
  <c r="BB496" i="12"/>
  <c r="BA496" i="12"/>
  <c r="AZ496" i="12"/>
  <c r="AY496" i="12"/>
  <c r="AX496" i="12"/>
  <c r="AW496" i="12"/>
  <c r="AV496" i="12"/>
  <c r="CE495" i="12"/>
  <c r="CD495" i="12"/>
  <c r="CC495" i="12"/>
  <c r="CB495" i="12"/>
  <c r="CA495" i="12"/>
  <c r="BZ495" i="12"/>
  <c r="BY495" i="12"/>
  <c r="BX495" i="12"/>
  <c r="BW495" i="12"/>
  <c r="BV495" i="12"/>
  <c r="BU495" i="12"/>
  <c r="BT495" i="12"/>
  <c r="BS495" i="12"/>
  <c r="BR495" i="12"/>
  <c r="BQ495" i="12"/>
  <c r="BP495" i="12"/>
  <c r="BO495" i="12"/>
  <c r="BN495" i="12"/>
  <c r="BM495" i="12"/>
  <c r="BL495" i="12"/>
  <c r="BK495" i="12"/>
  <c r="BJ495" i="12"/>
  <c r="BI495" i="12"/>
  <c r="BH495" i="12"/>
  <c r="BG495" i="12"/>
  <c r="BF495" i="12"/>
  <c r="BE495" i="12"/>
  <c r="BD495" i="12"/>
  <c r="BC495" i="12"/>
  <c r="BB495" i="12"/>
  <c r="BA495" i="12"/>
  <c r="AZ495" i="12"/>
  <c r="AY495" i="12"/>
  <c r="AX495" i="12"/>
  <c r="AW495" i="12"/>
  <c r="AV495" i="12"/>
  <c r="CE494" i="12"/>
  <c r="CD494" i="12"/>
  <c r="CC494" i="12"/>
  <c r="CB494" i="12"/>
  <c r="CA494" i="12"/>
  <c r="BZ494" i="12"/>
  <c r="BY494" i="12"/>
  <c r="BX494" i="12"/>
  <c r="BW494" i="12"/>
  <c r="BV494" i="12"/>
  <c r="BU494" i="12"/>
  <c r="BT494" i="12"/>
  <c r="BS494" i="12"/>
  <c r="BR494" i="12"/>
  <c r="BQ494" i="12"/>
  <c r="BP494" i="12"/>
  <c r="BO494" i="12"/>
  <c r="BN494" i="12"/>
  <c r="BM494" i="12"/>
  <c r="BL494" i="12"/>
  <c r="BK494" i="12"/>
  <c r="BJ494" i="12"/>
  <c r="BI494" i="12"/>
  <c r="BH494" i="12"/>
  <c r="BG494" i="12"/>
  <c r="BF494" i="12"/>
  <c r="BE494" i="12"/>
  <c r="BD494" i="12"/>
  <c r="BC494" i="12"/>
  <c r="BB494" i="12"/>
  <c r="BA494" i="12"/>
  <c r="AZ494" i="12"/>
  <c r="AY494" i="12"/>
  <c r="AX494" i="12"/>
  <c r="AW494" i="12"/>
  <c r="AV494" i="12"/>
  <c r="CE493" i="12"/>
  <c r="CD493" i="12"/>
  <c r="CC493" i="12"/>
  <c r="CB493" i="12"/>
  <c r="CA493" i="12"/>
  <c r="BZ493" i="12"/>
  <c r="BY493" i="12"/>
  <c r="BX493" i="12"/>
  <c r="BW493" i="12"/>
  <c r="BV493" i="12"/>
  <c r="BU493" i="12"/>
  <c r="BT493" i="12"/>
  <c r="BS493" i="12"/>
  <c r="BR493" i="12"/>
  <c r="BQ493" i="12"/>
  <c r="BP493" i="12"/>
  <c r="BO493" i="12"/>
  <c r="BN493" i="12"/>
  <c r="BM493" i="12"/>
  <c r="BL493" i="12"/>
  <c r="BK493" i="12"/>
  <c r="BJ493" i="12"/>
  <c r="BI493" i="12"/>
  <c r="BH493" i="12"/>
  <c r="BG493" i="12"/>
  <c r="BF493" i="12"/>
  <c r="BE493" i="12"/>
  <c r="BD493" i="12"/>
  <c r="BC493" i="12"/>
  <c r="BB493" i="12"/>
  <c r="BA493" i="12"/>
  <c r="AZ493" i="12"/>
  <c r="AY493" i="12"/>
  <c r="AX493" i="12"/>
  <c r="AW493" i="12"/>
  <c r="AV493" i="12"/>
  <c r="CE492" i="12"/>
  <c r="CD492" i="12"/>
  <c r="CC492" i="12"/>
  <c r="CB492" i="12"/>
  <c r="CA492" i="12"/>
  <c r="BZ492" i="12"/>
  <c r="BY492" i="12"/>
  <c r="BX492" i="12"/>
  <c r="BW492" i="12"/>
  <c r="BV492" i="12"/>
  <c r="BU492" i="12"/>
  <c r="BT492" i="12"/>
  <c r="BS492" i="12"/>
  <c r="BR492" i="12"/>
  <c r="BQ492" i="12"/>
  <c r="BP492" i="12"/>
  <c r="BO492" i="12"/>
  <c r="BN492" i="12"/>
  <c r="BM492" i="12"/>
  <c r="BL492" i="12"/>
  <c r="BK492" i="12"/>
  <c r="BJ492" i="12"/>
  <c r="BI492" i="12"/>
  <c r="BH492" i="12"/>
  <c r="BG492" i="12"/>
  <c r="BF492" i="12"/>
  <c r="BE492" i="12"/>
  <c r="BD492" i="12"/>
  <c r="BC492" i="12"/>
  <c r="BB492" i="12"/>
  <c r="BA492" i="12"/>
  <c r="AZ492" i="12"/>
  <c r="AY492" i="12"/>
  <c r="AX492" i="12"/>
  <c r="AW492" i="12"/>
  <c r="AV492" i="12"/>
  <c r="CE491" i="12"/>
  <c r="CD491" i="12"/>
  <c r="CC491" i="12"/>
  <c r="CB491" i="12"/>
  <c r="CA491" i="12"/>
  <c r="BZ491" i="12"/>
  <c r="BY491" i="12"/>
  <c r="BX491" i="12"/>
  <c r="BW491" i="12"/>
  <c r="BV491" i="12"/>
  <c r="BU491" i="12"/>
  <c r="BT491" i="12"/>
  <c r="BS491" i="12"/>
  <c r="BR491" i="12"/>
  <c r="BQ491" i="12"/>
  <c r="BP491" i="12"/>
  <c r="BO491" i="12"/>
  <c r="BN491" i="12"/>
  <c r="BM491" i="12"/>
  <c r="BL491" i="12"/>
  <c r="BK491" i="12"/>
  <c r="BJ491" i="12"/>
  <c r="BI491" i="12"/>
  <c r="BH491" i="12"/>
  <c r="BG491" i="12"/>
  <c r="BF491" i="12"/>
  <c r="BE491" i="12"/>
  <c r="BD491" i="12"/>
  <c r="BC491" i="12"/>
  <c r="BB491" i="12"/>
  <c r="BA491" i="12"/>
  <c r="AZ491" i="12"/>
  <c r="AY491" i="12"/>
  <c r="AX491" i="12"/>
  <c r="AW491" i="12"/>
  <c r="AV491" i="12"/>
  <c r="CE490" i="12"/>
  <c r="CD490" i="12"/>
  <c r="CC490" i="12"/>
  <c r="CB490" i="12"/>
  <c r="CA490" i="12"/>
  <c r="BZ490" i="12"/>
  <c r="BY490" i="12"/>
  <c r="BX490" i="12"/>
  <c r="BW490" i="12"/>
  <c r="BV490" i="12"/>
  <c r="BU490" i="12"/>
  <c r="BT490" i="12"/>
  <c r="BS490" i="12"/>
  <c r="BR490" i="12"/>
  <c r="BQ490" i="12"/>
  <c r="BP490" i="12"/>
  <c r="BO490" i="12"/>
  <c r="BN490" i="12"/>
  <c r="BM490" i="12"/>
  <c r="BL490" i="12"/>
  <c r="BK490" i="12"/>
  <c r="BJ490" i="12"/>
  <c r="BI490" i="12"/>
  <c r="BH490" i="12"/>
  <c r="BG490" i="12"/>
  <c r="BF490" i="12"/>
  <c r="BE490" i="12"/>
  <c r="BD490" i="12"/>
  <c r="BC490" i="12"/>
  <c r="BB490" i="12"/>
  <c r="BA490" i="12"/>
  <c r="AZ490" i="12"/>
  <c r="AY490" i="12"/>
  <c r="AX490" i="12"/>
  <c r="AW490" i="12"/>
  <c r="AV490" i="12"/>
  <c r="CE489" i="12"/>
  <c r="CD489" i="12"/>
  <c r="CC489" i="12"/>
  <c r="CB489" i="12"/>
  <c r="CA489" i="12"/>
  <c r="BZ489" i="12"/>
  <c r="BY489" i="12"/>
  <c r="BX489" i="12"/>
  <c r="BW489" i="12"/>
  <c r="BV489" i="12"/>
  <c r="BU489" i="12"/>
  <c r="BT489" i="12"/>
  <c r="BS489" i="12"/>
  <c r="BR489" i="12"/>
  <c r="BQ489" i="12"/>
  <c r="BP489" i="12"/>
  <c r="BO489" i="12"/>
  <c r="BN489" i="12"/>
  <c r="BM489" i="12"/>
  <c r="BL489" i="12"/>
  <c r="BK489" i="12"/>
  <c r="BJ489" i="12"/>
  <c r="BI489" i="12"/>
  <c r="BH489" i="12"/>
  <c r="BG489" i="12"/>
  <c r="BF489" i="12"/>
  <c r="BE489" i="12"/>
  <c r="BD489" i="12"/>
  <c r="BC489" i="12"/>
  <c r="BB489" i="12"/>
  <c r="BA489" i="12"/>
  <c r="AZ489" i="12"/>
  <c r="AY489" i="12"/>
  <c r="AX489" i="12"/>
  <c r="AW489" i="12"/>
  <c r="AV489" i="12"/>
  <c r="CE488" i="12"/>
  <c r="CD488" i="12"/>
  <c r="CC488" i="12"/>
  <c r="CB488" i="12"/>
  <c r="CA488" i="12"/>
  <c r="BZ488" i="12"/>
  <c r="BY488" i="12"/>
  <c r="BX488" i="12"/>
  <c r="BW488" i="12"/>
  <c r="BV488" i="12"/>
  <c r="BU488" i="12"/>
  <c r="BT488" i="12"/>
  <c r="BS488" i="12"/>
  <c r="BR488" i="12"/>
  <c r="BQ488" i="12"/>
  <c r="BP488" i="12"/>
  <c r="BO488" i="12"/>
  <c r="BN488" i="12"/>
  <c r="BM488" i="12"/>
  <c r="BL488" i="12"/>
  <c r="BK488" i="12"/>
  <c r="BJ488" i="12"/>
  <c r="BI488" i="12"/>
  <c r="BH488" i="12"/>
  <c r="BG488" i="12"/>
  <c r="BF488" i="12"/>
  <c r="BE488" i="12"/>
  <c r="BD488" i="12"/>
  <c r="BC488" i="12"/>
  <c r="BB488" i="12"/>
  <c r="BA488" i="12"/>
  <c r="AZ488" i="12"/>
  <c r="AY488" i="12"/>
  <c r="AX488" i="12"/>
  <c r="AW488" i="12"/>
  <c r="AV488" i="12"/>
  <c r="CE487" i="12"/>
  <c r="CD487" i="12"/>
  <c r="CC487" i="12"/>
  <c r="CB487" i="12"/>
  <c r="CA487" i="12"/>
  <c r="BZ487" i="12"/>
  <c r="BY487" i="12"/>
  <c r="BX487" i="12"/>
  <c r="BW487" i="12"/>
  <c r="BV487" i="12"/>
  <c r="BU487" i="12"/>
  <c r="BT487" i="12"/>
  <c r="BS487" i="12"/>
  <c r="BR487" i="12"/>
  <c r="BQ487" i="12"/>
  <c r="BP487" i="12"/>
  <c r="BO487" i="12"/>
  <c r="BN487" i="12"/>
  <c r="BM487" i="12"/>
  <c r="BL487" i="12"/>
  <c r="BK487" i="12"/>
  <c r="BJ487" i="12"/>
  <c r="BI487" i="12"/>
  <c r="BH487" i="12"/>
  <c r="BG487" i="12"/>
  <c r="BF487" i="12"/>
  <c r="BE487" i="12"/>
  <c r="BD487" i="12"/>
  <c r="BC487" i="12"/>
  <c r="BB487" i="12"/>
  <c r="BA487" i="12"/>
  <c r="AZ487" i="12"/>
  <c r="AY487" i="12"/>
  <c r="AX487" i="12"/>
  <c r="AW487" i="12"/>
  <c r="AV487" i="12"/>
  <c r="CE486" i="12"/>
  <c r="CD486" i="12"/>
  <c r="CC486" i="12"/>
  <c r="CB486" i="12"/>
  <c r="CA486" i="12"/>
  <c r="BZ486" i="12"/>
  <c r="BY486" i="12"/>
  <c r="BX486" i="12"/>
  <c r="BW486" i="12"/>
  <c r="BV486" i="12"/>
  <c r="BU486" i="12"/>
  <c r="BT486" i="12"/>
  <c r="BS486" i="12"/>
  <c r="BR486" i="12"/>
  <c r="BQ486" i="12"/>
  <c r="BP486" i="12"/>
  <c r="BO486" i="12"/>
  <c r="BN486" i="12"/>
  <c r="BM486" i="12"/>
  <c r="BL486" i="12"/>
  <c r="BK486" i="12"/>
  <c r="BJ486" i="12"/>
  <c r="BI486" i="12"/>
  <c r="BH486" i="12"/>
  <c r="BG486" i="12"/>
  <c r="BF486" i="12"/>
  <c r="BE486" i="12"/>
  <c r="BD486" i="12"/>
  <c r="BC486" i="12"/>
  <c r="BB486" i="12"/>
  <c r="BA486" i="12"/>
  <c r="AZ486" i="12"/>
  <c r="AY486" i="12"/>
  <c r="AX486" i="12"/>
  <c r="AW486" i="12"/>
  <c r="AV486" i="12"/>
  <c r="CE485" i="12"/>
  <c r="CD485" i="12"/>
  <c r="CC485" i="12"/>
  <c r="CB485" i="12"/>
  <c r="CA485" i="12"/>
  <c r="BZ485" i="12"/>
  <c r="BY485" i="12"/>
  <c r="BX485" i="12"/>
  <c r="BW485" i="12"/>
  <c r="BV485" i="12"/>
  <c r="BU485" i="12"/>
  <c r="BT485" i="12"/>
  <c r="BS485" i="12"/>
  <c r="BR485" i="12"/>
  <c r="BQ485" i="12"/>
  <c r="BP485" i="12"/>
  <c r="BO485" i="12"/>
  <c r="BN485" i="12"/>
  <c r="BM485" i="12"/>
  <c r="BL485" i="12"/>
  <c r="BK485" i="12"/>
  <c r="BJ485" i="12"/>
  <c r="BI485" i="12"/>
  <c r="BH485" i="12"/>
  <c r="BG485" i="12"/>
  <c r="BF485" i="12"/>
  <c r="BE485" i="12"/>
  <c r="BD485" i="12"/>
  <c r="BC485" i="12"/>
  <c r="BB485" i="12"/>
  <c r="BA485" i="12"/>
  <c r="AZ485" i="12"/>
  <c r="AY485" i="12"/>
  <c r="AX485" i="12"/>
  <c r="AW485" i="12"/>
  <c r="AV485" i="12"/>
  <c r="CE484" i="12"/>
  <c r="CD484" i="12"/>
  <c r="CC484" i="12"/>
  <c r="CB484" i="12"/>
  <c r="CA484" i="12"/>
  <c r="BZ484" i="12"/>
  <c r="BY484" i="12"/>
  <c r="BX484" i="12"/>
  <c r="BW484" i="12"/>
  <c r="BV484" i="12"/>
  <c r="BU484" i="12"/>
  <c r="BT484" i="12"/>
  <c r="BS484" i="12"/>
  <c r="BR484" i="12"/>
  <c r="BQ484" i="12"/>
  <c r="BP484" i="12"/>
  <c r="BO484" i="12"/>
  <c r="BN484" i="12"/>
  <c r="BM484" i="12"/>
  <c r="BL484" i="12"/>
  <c r="BK484" i="12"/>
  <c r="BJ484" i="12"/>
  <c r="BI484" i="12"/>
  <c r="BH484" i="12"/>
  <c r="BG484" i="12"/>
  <c r="BF484" i="12"/>
  <c r="BE484" i="12"/>
  <c r="BD484" i="12"/>
  <c r="BC484" i="12"/>
  <c r="BB484" i="12"/>
  <c r="BA484" i="12"/>
  <c r="AZ484" i="12"/>
  <c r="AY484" i="12"/>
  <c r="AX484" i="12"/>
  <c r="AW484" i="12"/>
  <c r="AV484" i="12"/>
  <c r="CE483" i="12"/>
  <c r="CD483" i="12"/>
  <c r="CC483" i="12"/>
  <c r="CB483" i="12"/>
  <c r="CA483" i="12"/>
  <c r="BZ483" i="12"/>
  <c r="BY483" i="12"/>
  <c r="BX483" i="12"/>
  <c r="BW483" i="12"/>
  <c r="BV483" i="12"/>
  <c r="BU483" i="12"/>
  <c r="BT483" i="12"/>
  <c r="BS483" i="12"/>
  <c r="BR483" i="12"/>
  <c r="BQ483" i="12"/>
  <c r="BP483" i="12"/>
  <c r="BO483" i="12"/>
  <c r="BN483" i="12"/>
  <c r="BM483" i="12"/>
  <c r="BL483" i="12"/>
  <c r="BK483" i="12"/>
  <c r="BJ483" i="12"/>
  <c r="BI483" i="12"/>
  <c r="BH483" i="12"/>
  <c r="BG483" i="12"/>
  <c r="BF483" i="12"/>
  <c r="BE483" i="12"/>
  <c r="BD483" i="12"/>
  <c r="BC483" i="12"/>
  <c r="BB483" i="12"/>
  <c r="BA483" i="12"/>
  <c r="AZ483" i="12"/>
  <c r="AY483" i="12"/>
  <c r="AX483" i="12"/>
  <c r="AW483" i="12"/>
  <c r="AV483" i="12"/>
  <c r="CE482" i="12"/>
  <c r="CD482" i="12"/>
  <c r="CC482" i="12"/>
  <c r="CB482" i="12"/>
  <c r="CA482" i="12"/>
  <c r="BZ482" i="12"/>
  <c r="BY482" i="12"/>
  <c r="BX482" i="12"/>
  <c r="BW482" i="12"/>
  <c r="BV482" i="12"/>
  <c r="BU482" i="12"/>
  <c r="BT482" i="12"/>
  <c r="BS482" i="12"/>
  <c r="BR482" i="12"/>
  <c r="BQ482" i="12"/>
  <c r="BP482" i="12"/>
  <c r="BO482" i="12"/>
  <c r="BN482" i="12"/>
  <c r="BM482" i="12"/>
  <c r="BL482" i="12"/>
  <c r="BK482" i="12"/>
  <c r="BJ482" i="12"/>
  <c r="BI482" i="12"/>
  <c r="BH482" i="12"/>
  <c r="BG482" i="12"/>
  <c r="BF482" i="12"/>
  <c r="BE482" i="12"/>
  <c r="BD482" i="12"/>
  <c r="BC482" i="12"/>
  <c r="BB482" i="12"/>
  <c r="BA482" i="12"/>
  <c r="AZ482" i="12"/>
  <c r="AY482" i="12"/>
  <c r="AX482" i="12"/>
  <c r="AW482" i="12"/>
  <c r="AV482" i="12"/>
  <c r="CE481" i="12"/>
  <c r="CD481" i="12"/>
  <c r="CC481" i="12"/>
  <c r="CB481" i="12"/>
  <c r="CA481" i="12"/>
  <c r="BZ481" i="12"/>
  <c r="BY481" i="12"/>
  <c r="BX481" i="12"/>
  <c r="BW481" i="12"/>
  <c r="BV481" i="12"/>
  <c r="BU481" i="12"/>
  <c r="BT481" i="12"/>
  <c r="BS481" i="12"/>
  <c r="BR481" i="12"/>
  <c r="BQ481" i="12"/>
  <c r="BP481" i="12"/>
  <c r="BO481" i="12"/>
  <c r="BN481" i="12"/>
  <c r="BM481" i="12"/>
  <c r="BL481" i="12"/>
  <c r="BK481" i="12"/>
  <c r="BJ481" i="12"/>
  <c r="BI481" i="12"/>
  <c r="BH481" i="12"/>
  <c r="BG481" i="12"/>
  <c r="BF481" i="12"/>
  <c r="BE481" i="12"/>
  <c r="BD481" i="12"/>
  <c r="BC481" i="12"/>
  <c r="BB481" i="12"/>
  <c r="BA481" i="12"/>
  <c r="AZ481" i="12"/>
  <c r="AY481" i="12"/>
  <c r="AX481" i="12"/>
  <c r="AW481" i="12"/>
  <c r="AV481" i="12"/>
  <c r="CE480" i="12"/>
  <c r="CD480" i="12"/>
  <c r="CC480" i="12"/>
  <c r="CB480" i="12"/>
  <c r="CA480" i="12"/>
  <c r="BZ480" i="12"/>
  <c r="BY480" i="12"/>
  <c r="BX480" i="12"/>
  <c r="BW480" i="12"/>
  <c r="BV480" i="12"/>
  <c r="BU480" i="12"/>
  <c r="BT480" i="12"/>
  <c r="BS480" i="12"/>
  <c r="BR480" i="12"/>
  <c r="BQ480" i="12"/>
  <c r="BP480" i="12"/>
  <c r="BO480" i="12"/>
  <c r="BN480" i="12"/>
  <c r="BM480" i="12"/>
  <c r="BL480" i="12"/>
  <c r="BK480" i="12"/>
  <c r="BJ480" i="12"/>
  <c r="BI480" i="12"/>
  <c r="BH480" i="12"/>
  <c r="BG480" i="12"/>
  <c r="BF480" i="12"/>
  <c r="BE480" i="12"/>
  <c r="BD480" i="12"/>
  <c r="BC480" i="12"/>
  <c r="BB480" i="12"/>
  <c r="BA480" i="12"/>
  <c r="AZ480" i="12"/>
  <c r="AY480" i="12"/>
  <c r="AX480" i="12"/>
  <c r="AW480" i="12"/>
  <c r="AV480" i="12"/>
  <c r="CE479" i="12"/>
  <c r="CD479" i="12"/>
  <c r="CC479" i="12"/>
  <c r="CB479" i="12"/>
  <c r="CA479" i="12"/>
  <c r="BZ479" i="12"/>
  <c r="BY479" i="12"/>
  <c r="BX479" i="12"/>
  <c r="BW479" i="12"/>
  <c r="BV479" i="12"/>
  <c r="BU479" i="12"/>
  <c r="BT479" i="12"/>
  <c r="BS479" i="12"/>
  <c r="BR479" i="12"/>
  <c r="BQ479" i="12"/>
  <c r="BP479" i="12"/>
  <c r="BO479" i="12"/>
  <c r="BN479" i="12"/>
  <c r="BM479" i="12"/>
  <c r="BL479" i="12"/>
  <c r="BK479" i="12"/>
  <c r="BJ479" i="12"/>
  <c r="BI479" i="12"/>
  <c r="BH479" i="12"/>
  <c r="BG479" i="12"/>
  <c r="BF479" i="12"/>
  <c r="BE479" i="12"/>
  <c r="BD479" i="12"/>
  <c r="BC479" i="12"/>
  <c r="BB479" i="12"/>
  <c r="BA479" i="12"/>
  <c r="AZ479" i="12"/>
  <c r="AY479" i="12"/>
  <c r="AX479" i="12"/>
  <c r="AW479" i="12"/>
  <c r="AV479" i="12"/>
  <c r="CE478" i="12"/>
  <c r="CD478" i="12"/>
  <c r="CC478" i="12"/>
  <c r="CB478" i="12"/>
  <c r="CA478" i="12"/>
  <c r="BZ478" i="12"/>
  <c r="BY478" i="12"/>
  <c r="BX478" i="12"/>
  <c r="BW478" i="12"/>
  <c r="BV478" i="12"/>
  <c r="BU478" i="12"/>
  <c r="BT478" i="12"/>
  <c r="BS478" i="12"/>
  <c r="BR478" i="12"/>
  <c r="BQ478" i="12"/>
  <c r="BP478" i="12"/>
  <c r="BO478" i="12"/>
  <c r="BN478" i="12"/>
  <c r="BM478" i="12"/>
  <c r="BL478" i="12"/>
  <c r="BK478" i="12"/>
  <c r="BJ478" i="12"/>
  <c r="BI478" i="12"/>
  <c r="BH478" i="12"/>
  <c r="BG478" i="12"/>
  <c r="BF478" i="12"/>
  <c r="BE478" i="12"/>
  <c r="BD478" i="12"/>
  <c r="BC478" i="12"/>
  <c r="BB478" i="12"/>
  <c r="BA478" i="12"/>
  <c r="AZ478" i="12"/>
  <c r="AY478" i="12"/>
  <c r="AX478" i="12"/>
  <c r="AW478" i="12"/>
  <c r="AV478" i="12"/>
  <c r="CE477" i="12"/>
  <c r="CD477" i="12"/>
  <c r="CC477" i="12"/>
  <c r="CB477" i="12"/>
  <c r="CA477" i="12"/>
  <c r="BZ477" i="12"/>
  <c r="BY477" i="12"/>
  <c r="BX477" i="12"/>
  <c r="BW477" i="12"/>
  <c r="BV477" i="12"/>
  <c r="BU477" i="12"/>
  <c r="BT477" i="12"/>
  <c r="BS477" i="12"/>
  <c r="BR477" i="12"/>
  <c r="BQ477" i="12"/>
  <c r="BP477" i="12"/>
  <c r="BO477" i="12"/>
  <c r="BN477" i="12"/>
  <c r="BM477" i="12"/>
  <c r="BL477" i="12"/>
  <c r="BK477" i="12"/>
  <c r="BJ477" i="12"/>
  <c r="BI477" i="12"/>
  <c r="BH477" i="12"/>
  <c r="BG477" i="12"/>
  <c r="BF477" i="12"/>
  <c r="BE477" i="12"/>
  <c r="BD477" i="12"/>
  <c r="BC477" i="12"/>
  <c r="BB477" i="12"/>
  <c r="BA477" i="12"/>
  <c r="AZ477" i="12"/>
  <c r="AY477" i="12"/>
  <c r="AX477" i="12"/>
  <c r="AW477" i="12"/>
  <c r="AV477" i="12"/>
  <c r="CE476" i="12"/>
  <c r="CD476" i="12"/>
  <c r="CC476" i="12"/>
  <c r="CB476" i="12"/>
  <c r="CA476" i="12"/>
  <c r="BZ476" i="12"/>
  <c r="BY476" i="12"/>
  <c r="BX476" i="12"/>
  <c r="BW476" i="12"/>
  <c r="BV476" i="12"/>
  <c r="BU476" i="12"/>
  <c r="BT476" i="12"/>
  <c r="BS476" i="12"/>
  <c r="BR476" i="12"/>
  <c r="BQ476" i="12"/>
  <c r="BP476" i="12"/>
  <c r="BO476" i="12"/>
  <c r="BN476" i="12"/>
  <c r="BM476" i="12"/>
  <c r="BL476" i="12"/>
  <c r="BK476" i="12"/>
  <c r="BJ476" i="12"/>
  <c r="BI476" i="12"/>
  <c r="BH476" i="12"/>
  <c r="BG476" i="12"/>
  <c r="BF476" i="12"/>
  <c r="BE476" i="12"/>
  <c r="BD476" i="12"/>
  <c r="BC476" i="12"/>
  <c r="BB476" i="12"/>
  <c r="BA476" i="12"/>
  <c r="AZ476" i="12"/>
  <c r="AY476" i="12"/>
  <c r="AX476" i="12"/>
  <c r="AW476" i="12"/>
  <c r="AV476" i="12"/>
  <c r="CE475" i="12"/>
  <c r="CD475" i="12"/>
  <c r="CC475" i="12"/>
  <c r="CB475" i="12"/>
  <c r="CA475" i="12"/>
  <c r="BZ475" i="12"/>
  <c r="BY475" i="12"/>
  <c r="BX475" i="12"/>
  <c r="BW475" i="12"/>
  <c r="BV475" i="12"/>
  <c r="BU475" i="12"/>
  <c r="BT475" i="12"/>
  <c r="BS475" i="12"/>
  <c r="BR475" i="12"/>
  <c r="BQ475" i="12"/>
  <c r="BP475" i="12"/>
  <c r="BO475" i="12"/>
  <c r="BN475" i="12"/>
  <c r="BM475" i="12"/>
  <c r="BL475" i="12"/>
  <c r="BK475" i="12"/>
  <c r="BJ475" i="12"/>
  <c r="BI475" i="12"/>
  <c r="BH475" i="12"/>
  <c r="BG475" i="12"/>
  <c r="BF475" i="12"/>
  <c r="BE475" i="12"/>
  <c r="BD475" i="12"/>
  <c r="BC475" i="12"/>
  <c r="BB475" i="12"/>
  <c r="BA475" i="12"/>
  <c r="AZ475" i="12"/>
  <c r="AY475" i="12"/>
  <c r="AX475" i="12"/>
  <c r="AW475" i="12"/>
  <c r="AV475" i="12"/>
  <c r="CE474" i="12"/>
  <c r="CD474" i="12"/>
  <c r="CC474" i="12"/>
  <c r="CB474" i="12"/>
  <c r="CA474" i="12"/>
  <c r="BZ474" i="12"/>
  <c r="BY474" i="12"/>
  <c r="BX474" i="12"/>
  <c r="BW474" i="12"/>
  <c r="BV474" i="12"/>
  <c r="BU474" i="12"/>
  <c r="BT474" i="12"/>
  <c r="BS474" i="12"/>
  <c r="BR474" i="12"/>
  <c r="BQ474" i="12"/>
  <c r="BP474" i="12"/>
  <c r="BO474" i="12"/>
  <c r="BN474" i="12"/>
  <c r="BM474" i="12"/>
  <c r="BL474" i="12"/>
  <c r="BK474" i="12"/>
  <c r="BJ474" i="12"/>
  <c r="BI474" i="12"/>
  <c r="BH474" i="12"/>
  <c r="BG474" i="12"/>
  <c r="BF474" i="12"/>
  <c r="BE474" i="12"/>
  <c r="BD474" i="12"/>
  <c r="BC474" i="12"/>
  <c r="BB474" i="12"/>
  <c r="BA474" i="12"/>
  <c r="AZ474" i="12"/>
  <c r="AY474" i="12"/>
  <c r="AX474" i="12"/>
  <c r="AW474" i="12"/>
  <c r="AV474" i="12"/>
  <c r="CE473" i="12"/>
  <c r="CD473" i="12"/>
  <c r="CC473" i="12"/>
  <c r="CB473" i="12"/>
  <c r="CA473" i="12"/>
  <c r="BZ473" i="12"/>
  <c r="BY473" i="12"/>
  <c r="BX473" i="12"/>
  <c r="BW473" i="12"/>
  <c r="BV473" i="12"/>
  <c r="BU473" i="12"/>
  <c r="BT473" i="12"/>
  <c r="BS473" i="12"/>
  <c r="BR473" i="12"/>
  <c r="BQ473" i="12"/>
  <c r="BP473" i="12"/>
  <c r="BO473" i="12"/>
  <c r="BN473" i="12"/>
  <c r="BM473" i="12"/>
  <c r="BL473" i="12"/>
  <c r="BK473" i="12"/>
  <c r="BJ473" i="12"/>
  <c r="BI473" i="12"/>
  <c r="BH473" i="12"/>
  <c r="BG473" i="12"/>
  <c r="BF473" i="12"/>
  <c r="BE473" i="12"/>
  <c r="BD473" i="12"/>
  <c r="BC473" i="12"/>
  <c r="BB473" i="12"/>
  <c r="BA473" i="12"/>
  <c r="AZ473" i="12"/>
  <c r="AY473" i="12"/>
  <c r="AX473" i="12"/>
  <c r="AW473" i="12"/>
  <c r="AV473" i="12"/>
  <c r="CE472" i="12"/>
  <c r="CD472" i="12"/>
  <c r="CC472" i="12"/>
  <c r="CB472" i="12"/>
  <c r="CA472" i="12"/>
  <c r="BZ472" i="12"/>
  <c r="BY472" i="12"/>
  <c r="BX472" i="12"/>
  <c r="BW472" i="12"/>
  <c r="BV472" i="12"/>
  <c r="BU472" i="12"/>
  <c r="BT472" i="12"/>
  <c r="BS472" i="12"/>
  <c r="BR472" i="12"/>
  <c r="BQ472" i="12"/>
  <c r="BP472" i="12"/>
  <c r="BO472" i="12"/>
  <c r="BN472" i="12"/>
  <c r="BM472" i="12"/>
  <c r="BL472" i="12"/>
  <c r="BK472" i="12"/>
  <c r="BJ472" i="12"/>
  <c r="BI472" i="12"/>
  <c r="BH472" i="12"/>
  <c r="BG472" i="12"/>
  <c r="BF472" i="12"/>
  <c r="BE472" i="12"/>
  <c r="BD472" i="12"/>
  <c r="BC472" i="12"/>
  <c r="BB472" i="12"/>
  <c r="BA472" i="12"/>
  <c r="AZ472" i="12"/>
  <c r="AY472" i="12"/>
  <c r="AX472" i="12"/>
  <c r="AW472" i="12"/>
  <c r="AV472" i="12"/>
  <c r="CE471" i="12"/>
  <c r="CD471" i="12"/>
  <c r="CC471" i="12"/>
  <c r="CB471" i="12"/>
  <c r="CA471" i="12"/>
  <c r="BZ471" i="12"/>
  <c r="BY471" i="12"/>
  <c r="BX471" i="12"/>
  <c r="BW471" i="12"/>
  <c r="BV471" i="12"/>
  <c r="BU471" i="12"/>
  <c r="BT471" i="12"/>
  <c r="BS471" i="12"/>
  <c r="BR471" i="12"/>
  <c r="BQ471" i="12"/>
  <c r="BP471" i="12"/>
  <c r="BO471" i="12"/>
  <c r="BN471" i="12"/>
  <c r="BM471" i="12"/>
  <c r="BL471" i="12"/>
  <c r="BK471" i="12"/>
  <c r="BJ471" i="12"/>
  <c r="BI471" i="12"/>
  <c r="BH471" i="12"/>
  <c r="BG471" i="12"/>
  <c r="BF471" i="12"/>
  <c r="BE471" i="12"/>
  <c r="BD471" i="12"/>
  <c r="BC471" i="12"/>
  <c r="BB471" i="12"/>
  <c r="BA471" i="12"/>
  <c r="AZ471" i="12"/>
  <c r="AY471" i="12"/>
  <c r="AX471" i="12"/>
  <c r="AW471" i="12"/>
  <c r="AV471" i="12"/>
  <c r="CE470" i="12"/>
  <c r="CD470" i="12"/>
  <c r="CC470" i="12"/>
  <c r="CB470" i="12"/>
  <c r="CA470" i="12"/>
  <c r="BZ470" i="12"/>
  <c r="BY470" i="12"/>
  <c r="BX470" i="12"/>
  <c r="BW470" i="12"/>
  <c r="BV470" i="12"/>
  <c r="BU470" i="12"/>
  <c r="BT470" i="12"/>
  <c r="BS470" i="12"/>
  <c r="BR470" i="12"/>
  <c r="BQ470" i="12"/>
  <c r="BP470" i="12"/>
  <c r="BO470" i="12"/>
  <c r="BN470" i="12"/>
  <c r="BM470" i="12"/>
  <c r="BL470" i="12"/>
  <c r="BK470" i="12"/>
  <c r="BJ470" i="12"/>
  <c r="BI470" i="12"/>
  <c r="BH470" i="12"/>
  <c r="BG470" i="12"/>
  <c r="BF470" i="12"/>
  <c r="BE470" i="12"/>
  <c r="BD470" i="12"/>
  <c r="BC470" i="12"/>
  <c r="BB470" i="12"/>
  <c r="BA470" i="12"/>
  <c r="AZ470" i="12"/>
  <c r="AY470" i="12"/>
  <c r="AX470" i="12"/>
  <c r="AW470" i="12"/>
  <c r="AV470" i="12"/>
  <c r="CE469" i="12"/>
  <c r="CD469" i="12"/>
  <c r="CC469" i="12"/>
  <c r="CB469" i="12"/>
  <c r="CA469" i="12"/>
  <c r="BZ469" i="12"/>
  <c r="BY469" i="12"/>
  <c r="BX469" i="12"/>
  <c r="BW469" i="12"/>
  <c r="BV469" i="12"/>
  <c r="BU469" i="12"/>
  <c r="BT469" i="12"/>
  <c r="BS469" i="12"/>
  <c r="BR469" i="12"/>
  <c r="BQ469" i="12"/>
  <c r="BP469" i="12"/>
  <c r="BO469" i="12"/>
  <c r="BN469" i="12"/>
  <c r="BM469" i="12"/>
  <c r="BL469" i="12"/>
  <c r="BK469" i="12"/>
  <c r="BJ469" i="12"/>
  <c r="BI469" i="12"/>
  <c r="BH469" i="12"/>
  <c r="BG469" i="12"/>
  <c r="BF469" i="12"/>
  <c r="BE469" i="12"/>
  <c r="BD469" i="12"/>
  <c r="BC469" i="12"/>
  <c r="BB469" i="12"/>
  <c r="BA469" i="12"/>
  <c r="AZ469" i="12"/>
  <c r="AY469" i="12"/>
  <c r="AX469" i="12"/>
  <c r="AW469" i="12"/>
  <c r="AV469" i="12"/>
  <c r="CE468" i="12"/>
  <c r="CD468" i="12"/>
  <c r="CC468" i="12"/>
  <c r="CB468" i="12"/>
  <c r="CA468" i="12"/>
  <c r="BZ468" i="12"/>
  <c r="BY468" i="12"/>
  <c r="BX468" i="12"/>
  <c r="BW468" i="12"/>
  <c r="BV468" i="12"/>
  <c r="BU468" i="12"/>
  <c r="BT468" i="12"/>
  <c r="BS468" i="12"/>
  <c r="BR468" i="12"/>
  <c r="BQ468" i="12"/>
  <c r="BP468" i="12"/>
  <c r="BO468" i="12"/>
  <c r="BN468" i="12"/>
  <c r="BM468" i="12"/>
  <c r="BL468" i="12"/>
  <c r="BK468" i="12"/>
  <c r="BJ468" i="12"/>
  <c r="BI468" i="12"/>
  <c r="BH468" i="12"/>
  <c r="BG468" i="12"/>
  <c r="BF468" i="12"/>
  <c r="BE468" i="12"/>
  <c r="BD468" i="12"/>
  <c r="BC468" i="12"/>
  <c r="BB468" i="12"/>
  <c r="BA468" i="12"/>
  <c r="AZ468" i="12"/>
  <c r="AY468" i="12"/>
  <c r="AX468" i="12"/>
  <c r="AW468" i="12"/>
  <c r="AV468" i="12"/>
  <c r="CE467" i="12"/>
  <c r="CD467" i="12"/>
  <c r="CC467" i="12"/>
  <c r="CB467" i="12"/>
  <c r="CA467" i="12"/>
  <c r="BZ467" i="12"/>
  <c r="BY467" i="12"/>
  <c r="BX467" i="12"/>
  <c r="BW467" i="12"/>
  <c r="BV467" i="12"/>
  <c r="BU467" i="12"/>
  <c r="BT467" i="12"/>
  <c r="BS467" i="12"/>
  <c r="BR467" i="12"/>
  <c r="BQ467" i="12"/>
  <c r="BP467" i="12"/>
  <c r="BO467" i="12"/>
  <c r="BN467" i="12"/>
  <c r="BM467" i="12"/>
  <c r="BL467" i="12"/>
  <c r="BK467" i="12"/>
  <c r="BJ467" i="12"/>
  <c r="BI467" i="12"/>
  <c r="BH467" i="12"/>
  <c r="BG467" i="12"/>
  <c r="BF467" i="12"/>
  <c r="BE467" i="12"/>
  <c r="BD467" i="12"/>
  <c r="BC467" i="12"/>
  <c r="BB467" i="12"/>
  <c r="BA467" i="12"/>
  <c r="AZ467" i="12"/>
  <c r="AY467" i="12"/>
  <c r="AX467" i="12"/>
  <c r="AW467" i="12"/>
  <c r="AV467" i="12"/>
  <c r="CE466" i="12"/>
  <c r="CD466" i="12"/>
  <c r="CC466" i="12"/>
  <c r="CB466" i="12"/>
  <c r="CA466" i="12"/>
  <c r="BZ466" i="12"/>
  <c r="BY466" i="12"/>
  <c r="BX466" i="12"/>
  <c r="BW466" i="12"/>
  <c r="BV466" i="12"/>
  <c r="BU466" i="12"/>
  <c r="BT466" i="12"/>
  <c r="BS466" i="12"/>
  <c r="BR466" i="12"/>
  <c r="BQ466" i="12"/>
  <c r="BP466" i="12"/>
  <c r="BO466" i="12"/>
  <c r="BN466" i="12"/>
  <c r="BM466" i="12"/>
  <c r="BL466" i="12"/>
  <c r="BK466" i="12"/>
  <c r="BJ466" i="12"/>
  <c r="BI466" i="12"/>
  <c r="BH466" i="12"/>
  <c r="BG466" i="12"/>
  <c r="BF466" i="12"/>
  <c r="BE466" i="12"/>
  <c r="BD466" i="12"/>
  <c r="BC466" i="12"/>
  <c r="BB466" i="12"/>
  <c r="BA466" i="12"/>
  <c r="AZ466" i="12"/>
  <c r="AY466" i="12"/>
  <c r="AX466" i="12"/>
  <c r="AW466" i="12"/>
  <c r="AV466" i="12"/>
  <c r="CE465" i="12"/>
  <c r="CD465" i="12"/>
  <c r="CC465" i="12"/>
  <c r="CB465" i="12"/>
  <c r="CA465" i="12"/>
  <c r="BZ465" i="12"/>
  <c r="BY465" i="12"/>
  <c r="BX465" i="12"/>
  <c r="BW465" i="12"/>
  <c r="BV465" i="12"/>
  <c r="BU465" i="12"/>
  <c r="BT465" i="12"/>
  <c r="BS465" i="12"/>
  <c r="BR465" i="12"/>
  <c r="BQ465" i="12"/>
  <c r="BP465" i="12"/>
  <c r="BO465" i="12"/>
  <c r="BN465" i="12"/>
  <c r="BM465" i="12"/>
  <c r="BL465" i="12"/>
  <c r="BK465" i="12"/>
  <c r="BJ465" i="12"/>
  <c r="BI465" i="12"/>
  <c r="BH465" i="12"/>
  <c r="BG465" i="12"/>
  <c r="BF465" i="12"/>
  <c r="BE465" i="12"/>
  <c r="BD465" i="12"/>
  <c r="BC465" i="12"/>
  <c r="BB465" i="12"/>
  <c r="BA465" i="12"/>
  <c r="AZ465" i="12"/>
  <c r="AY465" i="12"/>
  <c r="AX465" i="12"/>
  <c r="AW465" i="12"/>
  <c r="AV465" i="12"/>
  <c r="CE464" i="12"/>
  <c r="CD464" i="12"/>
  <c r="CC464" i="12"/>
  <c r="CB464" i="12"/>
  <c r="CA464" i="12"/>
  <c r="BZ464" i="12"/>
  <c r="BY464" i="12"/>
  <c r="BX464" i="12"/>
  <c r="BW464" i="12"/>
  <c r="BV464" i="12"/>
  <c r="BU464" i="12"/>
  <c r="BT464" i="12"/>
  <c r="BS464" i="12"/>
  <c r="BR464" i="12"/>
  <c r="BQ464" i="12"/>
  <c r="BP464" i="12"/>
  <c r="BO464" i="12"/>
  <c r="BN464" i="12"/>
  <c r="BM464" i="12"/>
  <c r="BL464" i="12"/>
  <c r="BK464" i="12"/>
  <c r="BJ464" i="12"/>
  <c r="BI464" i="12"/>
  <c r="BH464" i="12"/>
  <c r="BG464" i="12"/>
  <c r="BF464" i="12"/>
  <c r="BE464" i="12"/>
  <c r="BD464" i="12"/>
  <c r="BC464" i="12"/>
  <c r="BB464" i="12"/>
  <c r="BA464" i="12"/>
  <c r="AZ464" i="12"/>
  <c r="AY464" i="12"/>
  <c r="AX464" i="12"/>
  <c r="AW464" i="12"/>
  <c r="AV464" i="12"/>
  <c r="CE463" i="12"/>
  <c r="CD463" i="12"/>
  <c r="CC463" i="12"/>
  <c r="CB463" i="12"/>
  <c r="CA463" i="12"/>
  <c r="BZ463" i="12"/>
  <c r="BY463" i="12"/>
  <c r="BX463" i="12"/>
  <c r="BW463" i="12"/>
  <c r="BV463" i="12"/>
  <c r="BU463" i="12"/>
  <c r="BT463" i="12"/>
  <c r="BS463" i="12"/>
  <c r="BR463" i="12"/>
  <c r="BQ463" i="12"/>
  <c r="BP463" i="12"/>
  <c r="BO463" i="12"/>
  <c r="BN463" i="12"/>
  <c r="BM463" i="12"/>
  <c r="BL463" i="12"/>
  <c r="BK463" i="12"/>
  <c r="BJ463" i="12"/>
  <c r="BI463" i="12"/>
  <c r="BH463" i="12"/>
  <c r="BG463" i="12"/>
  <c r="BF463" i="12"/>
  <c r="BE463" i="12"/>
  <c r="BD463" i="12"/>
  <c r="BC463" i="12"/>
  <c r="BB463" i="12"/>
  <c r="BA463" i="12"/>
  <c r="AZ463" i="12"/>
  <c r="AY463" i="12"/>
  <c r="AX463" i="12"/>
  <c r="AW463" i="12"/>
  <c r="AV463" i="12"/>
  <c r="CE462" i="12"/>
  <c r="CD462" i="12"/>
  <c r="CC462" i="12"/>
  <c r="CB462" i="12"/>
  <c r="CA462" i="12"/>
  <c r="BZ462" i="12"/>
  <c r="BY462" i="12"/>
  <c r="BX462" i="12"/>
  <c r="BW462" i="12"/>
  <c r="BV462" i="12"/>
  <c r="BU462" i="12"/>
  <c r="BT462" i="12"/>
  <c r="BS462" i="12"/>
  <c r="BR462" i="12"/>
  <c r="BQ462" i="12"/>
  <c r="BP462" i="12"/>
  <c r="BO462" i="12"/>
  <c r="BN462" i="12"/>
  <c r="BM462" i="12"/>
  <c r="BL462" i="12"/>
  <c r="BK462" i="12"/>
  <c r="BJ462" i="12"/>
  <c r="BI462" i="12"/>
  <c r="BH462" i="12"/>
  <c r="BG462" i="12"/>
  <c r="BF462" i="12"/>
  <c r="BE462" i="12"/>
  <c r="BD462" i="12"/>
  <c r="BC462" i="12"/>
  <c r="BB462" i="12"/>
  <c r="BA462" i="12"/>
  <c r="AZ462" i="12"/>
  <c r="AY462" i="12"/>
  <c r="AX462" i="12"/>
  <c r="AW462" i="12"/>
  <c r="AV462" i="12"/>
  <c r="CE461" i="12"/>
  <c r="CD461" i="12"/>
  <c r="CC461" i="12"/>
  <c r="CB461" i="12"/>
  <c r="CA461" i="12"/>
  <c r="BZ461" i="12"/>
  <c r="BY461" i="12"/>
  <c r="BX461" i="12"/>
  <c r="BW461" i="12"/>
  <c r="BV461" i="12"/>
  <c r="BU461" i="12"/>
  <c r="BT461" i="12"/>
  <c r="BS461" i="12"/>
  <c r="BR461" i="12"/>
  <c r="BQ461" i="12"/>
  <c r="BP461" i="12"/>
  <c r="BO461" i="12"/>
  <c r="BN461" i="12"/>
  <c r="BM461" i="12"/>
  <c r="BL461" i="12"/>
  <c r="BK461" i="12"/>
  <c r="BJ461" i="12"/>
  <c r="BI461" i="12"/>
  <c r="BH461" i="12"/>
  <c r="BG461" i="12"/>
  <c r="BF461" i="12"/>
  <c r="BE461" i="12"/>
  <c r="BD461" i="12"/>
  <c r="BC461" i="12"/>
  <c r="BB461" i="12"/>
  <c r="BA461" i="12"/>
  <c r="AZ461" i="12"/>
  <c r="AY461" i="12"/>
  <c r="AX461" i="12"/>
  <c r="AW461" i="12"/>
  <c r="AV461" i="12"/>
  <c r="CE460" i="12"/>
  <c r="CD460" i="12"/>
  <c r="CC460" i="12"/>
  <c r="CB460" i="12"/>
  <c r="CA460" i="12"/>
  <c r="BZ460" i="12"/>
  <c r="BY460" i="12"/>
  <c r="BX460" i="12"/>
  <c r="BW460" i="12"/>
  <c r="BV460" i="12"/>
  <c r="BU460" i="12"/>
  <c r="BT460" i="12"/>
  <c r="BS460" i="12"/>
  <c r="BR460" i="12"/>
  <c r="BQ460" i="12"/>
  <c r="BP460" i="12"/>
  <c r="BO460" i="12"/>
  <c r="BN460" i="12"/>
  <c r="BM460" i="12"/>
  <c r="BL460" i="12"/>
  <c r="BK460" i="12"/>
  <c r="BJ460" i="12"/>
  <c r="BI460" i="12"/>
  <c r="BH460" i="12"/>
  <c r="BG460" i="12"/>
  <c r="BF460" i="12"/>
  <c r="BE460" i="12"/>
  <c r="BD460" i="12"/>
  <c r="BC460" i="12"/>
  <c r="BB460" i="12"/>
  <c r="BA460" i="12"/>
  <c r="AZ460" i="12"/>
  <c r="AY460" i="12"/>
  <c r="AX460" i="12"/>
  <c r="AW460" i="12"/>
  <c r="AV460" i="12"/>
  <c r="CE459" i="12"/>
  <c r="CD459" i="12"/>
  <c r="CC459" i="12"/>
  <c r="CB459" i="12"/>
  <c r="CA459" i="12"/>
  <c r="BZ459" i="12"/>
  <c r="BY459" i="12"/>
  <c r="BX459" i="12"/>
  <c r="BW459" i="12"/>
  <c r="BV459" i="12"/>
  <c r="BU459" i="12"/>
  <c r="BT459" i="12"/>
  <c r="BS459" i="12"/>
  <c r="BR459" i="12"/>
  <c r="BQ459" i="12"/>
  <c r="BP459" i="12"/>
  <c r="BO459" i="12"/>
  <c r="BN459" i="12"/>
  <c r="BM459" i="12"/>
  <c r="BL459" i="12"/>
  <c r="BK459" i="12"/>
  <c r="BJ459" i="12"/>
  <c r="BI459" i="12"/>
  <c r="BH459" i="12"/>
  <c r="BG459" i="12"/>
  <c r="BF459" i="12"/>
  <c r="BE459" i="12"/>
  <c r="BD459" i="12"/>
  <c r="BC459" i="12"/>
  <c r="BB459" i="12"/>
  <c r="BA459" i="12"/>
  <c r="AZ459" i="12"/>
  <c r="AY459" i="12"/>
  <c r="AX459" i="12"/>
  <c r="AW459" i="12"/>
  <c r="AV459" i="12"/>
  <c r="CE458" i="12"/>
  <c r="CD458" i="12"/>
  <c r="CC458" i="12"/>
  <c r="CB458" i="12"/>
  <c r="CA458" i="12"/>
  <c r="BZ458" i="12"/>
  <c r="BY458" i="12"/>
  <c r="BX458" i="12"/>
  <c r="BW458" i="12"/>
  <c r="BV458" i="12"/>
  <c r="BU458" i="12"/>
  <c r="BT458" i="12"/>
  <c r="BS458" i="12"/>
  <c r="BR458" i="12"/>
  <c r="BQ458" i="12"/>
  <c r="BP458" i="12"/>
  <c r="BO458" i="12"/>
  <c r="BN458" i="12"/>
  <c r="BM458" i="12"/>
  <c r="BL458" i="12"/>
  <c r="BK458" i="12"/>
  <c r="BJ458" i="12"/>
  <c r="BI458" i="12"/>
  <c r="BH458" i="12"/>
  <c r="BG458" i="12"/>
  <c r="BF458" i="12"/>
  <c r="BE458" i="12"/>
  <c r="BD458" i="12"/>
  <c r="BC458" i="12"/>
  <c r="BB458" i="12"/>
  <c r="BA458" i="12"/>
  <c r="AZ458" i="12"/>
  <c r="AY458" i="12"/>
  <c r="AX458" i="12"/>
  <c r="AW458" i="12"/>
  <c r="AV458" i="12"/>
  <c r="CE457" i="12"/>
  <c r="CD457" i="12"/>
  <c r="CC457" i="12"/>
  <c r="CB457" i="12"/>
  <c r="CA457" i="12"/>
  <c r="BZ457" i="12"/>
  <c r="BY457" i="12"/>
  <c r="BX457" i="12"/>
  <c r="BW457" i="12"/>
  <c r="BV457" i="12"/>
  <c r="BU457" i="12"/>
  <c r="BT457" i="12"/>
  <c r="BS457" i="12"/>
  <c r="BR457" i="12"/>
  <c r="BQ457" i="12"/>
  <c r="BP457" i="12"/>
  <c r="BO457" i="12"/>
  <c r="BN457" i="12"/>
  <c r="BM457" i="12"/>
  <c r="BL457" i="12"/>
  <c r="BK457" i="12"/>
  <c r="BJ457" i="12"/>
  <c r="BI457" i="12"/>
  <c r="BH457" i="12"/>
  <c r="BG457" i="12"/>
  <c r="BF457" i="12"/>
  <c r="BE457" i="12"/>
  <c r="BD457" i="12"/>
  <c r="BC457" i="12"/>
  <c r="BB457" i="12"/>
  <c r="BA457" i="12"/>
  <c r="AZ457" i="12"/>
  <c r="AY457" i="12"/>
  <c r="AX457" i="12"/>
  <c r="AW457" i="12"/>
  <c r="AV457" i="12"/>
  <c r="CE456" i="12"/>
  <c r="CD456" i="12"/>
  <c r="CC456" i="12"/>
  <c r="CB456" i="12"/>
  <c r="CA456" i="12"/>
  <c r="BZ456" i="12"/>
  <c r="BY456" i="12"/>
  <c r="BX456" i="12"/>
  <c r="BW456" i="12"/>
  <c r="BV456" i="12"/>
  <c r="BU456" i="12"/>
  <c r="BT456" i="12"/>
  <c r="BS456" i="12"/>
  <c r="BR456" i="12"/>
  <c r="BQ456" i="12"/>
  <c r="BP456" i="12"/>
  <c r="BO456" i="12"/>
  <c r="BN456" i="12"/>
  <c r="BM456" i="12"/>
  <c r="BL456" i="12"/>
  <c r="BK456" i="12"/>
  <c r="BJ456" i="12"/>
  <c r="BI456" i="12"/>
  <c r="BH456" i="12"/>
  <c r="BG456" i="12"/>
  <c r="BF456" i="12"/>
  <c r="BE456" i="12"/>
  <c r="BD456" i="12"/>
  <c r="BC456" i="12"/>
  <c r="BB456" i="12"/>
  <c r="BA456" i="12"/>
  <c r="AZ456" i="12"/>
  <c r="AY456" i="12"/>
  <c r="AX456" i="12"/>
  <c r="AW456" i="12"/>
  <c r="AV456" i="12"/>
  <c r="CE455" i="12"/>
  <c r="CD455" i="12"/>
  <c r="CC455" i="12"/>
  <c r="CB455" i="12"/>
  <c r="CA455" i="12"/>
  <c r="BZ455" i="12"/>
  <c r="BY455" i="12"/>
  <c r="BX455" i="12"/>
  <c r="BW455" i="12"/>
  <c r="BV455" i="12"/>
  <c r="BU455" i="12"/>
  <c r="BT455" i="12"/>
  <c r="BS455" i="12"/>
  <c r="BR455" i="12"/>
  <c r="BQ455" i="12"/>
  <c r="BP455" i="12"/>
  <c r="BO455" i="12"/>
  <c r="BN455" i="12"/>
  <c r="BM455" i="12"/>
  <c r="BL455" i="12"/>
  <c r="BK455" i="12"/>
  <c r="BJ455" i="12"/>
  <c r="BI455" i="12"/>
  <c r="BH455" i="12"/>
  <c r="BG455" i="12"/>
  <c r="BF455" i="12"/>
  <c r="BE455" i="12"/>
  <c r="BD455" i="12"/>
  <c r="BC455" i="12"/>
  <c r="BB455" i="12"/>
  <c r="BA455" i="12"/>
  <c r="AZ455" i="12"/>
  <c r="AY455" i="12"/>
  <c r="AX455" i="12"/>
  <c r="AW455" i="12"/>
  <c r="AV455" i="12"/>
  <c r="CE454" i="12"/>
  <c r="CD454" i="12"/>
  <c r="CC454" i="12"/>
  <c r="CB454" i="12"/>
  <c r="CA454" i="12"/>
  <c r="BZ454" i="12"/>
  <c r="BY454" i="12"/>
  <c r="BX454" i="12"/>
  <c r="BW454" i="12"/>
  <c r="BV454" i="12"/>
  <c r="BU454" i="12"/>
  <c r="BT454" i="12"/>
  <c r="BS454" i="12"/>
  <c r="BR454" i="12"/>
  <c r="BQ454" i="12"/>
  <c r="BP454" i="12"/>
  <c r="BO454" i="12"/>
  <c r="BN454" i="12"/>
  <c r="BM454" i="12"/>
  <c r="BL454" i="12"/>
  <c r="BK454" i="12"/>
  <c r="BJ454" i="12"/>
  <c r="BI454" i="12"/>
  <c r="BH454" i="12"/>
  <c r="BG454" i="12"/>
  <c r="BF454" i="12"/>
  <c r="BE454" i="12"/>
  <c r="BD454" i="12"/>
  <c r="BC454" i="12"/>
  <c r="BB454" i="12"/>
  <c r="BA454" i="12"/>
  <c r="AZ454" i="12"/>
  <c r="AY454" i="12"/>
  <c r="AX454" i="12"/>
  <c r="AW454" i="12"/>
  <c r="AV454" i="12"/>
  <c r="CE453" i="12"/>
  <c r="CD453" i="12"/>
  <c r="CC453" i="12"/>
  <c r="CB453" i="12"/>
  <c r="CA453" i="12"/>
  <c r="BZ453" i="12"/>
  <c r="BY453" i="12"/>
  <c r="BX453" i="12"/>
  <c r="BW453" i="12"/>
  <c r="BV453" i="12"/>
  <c r="BU453" i="12"/>
  <c r="BT453" i="12"/>
  <c r="BS453" i="12"/>
  <c r="BR453" i="12"/>
  <c r="BQ453" i="12"/>
  <c r="BP453" i="12"/>
  <c r="BO453" i="12"/>
  <c r="BN453" i="12"/>
  <c r="BM453" i="12"/>
  <c r="BL453" i="12"/>
  <c r="BK453" i="12"/>
  <c r="BJ453" i="12"/>
  <c r="BI453" i="12"/>
  <c r="BH453" i="12"/>
  <c r="BG453" i="12"/>
  <c r="BF453" i="12"/>
  <c r="BE453" i="12"/>
  <c r="BD453" i="12"/>
  <c r="BC453" i="12"/>
  <c r="BB453" i="12"/>
  <c r="BA453" i="12"/>
  <c r="AZ453" i="12"/>
  <c r="AY453" i="12"/>
  <c r="AX453" i="12"/>
  <c r="AW453" i="12"/>
  <c r="AV453" i="12"/>
  <c r="CE452" i="12"/>
  <c r="CD452" i="12"/>
  <c r="CC452" i="12"/>
  <c r="CB452" i="12"/>
  <c r="CA452" i="12"/>
  <c r="BZ452" i="12"/>
  <c r="BY452" i="12"/>
  <c r="BX452" i="12"/>
  <c r="BW452" i="12"/>
  <c r="BV452" i="12"/>
  <c r="BU452" i="12"/>
  <c r="BT452" i="12"/>
  <c r="BS452" i="12"/>
  <c r="BR452" i="12"/>
  <c r="BQ452" i="12"/>
  <c r="BP452" i="12"/>
  <c r="BO452" i="12"/>
  <c r="BN452" i="12"/>
  <c r="BM452" i="12"/>
  <c r="BL452" i="12"/>
  <c r="BK452" i="12"/>
  <c r="BJ452" i="12"/>
  <c r="BI452" i="12"/>
  <c r="BH452" i="12"/>
  <c r="BG452" i="12"/>
  <c r="BF452" i="12"/>
  <c r="BE452" i="12"/>
  <c r="BD452" i="12"/>
  <c r="BC452" i="12"/>
  <c r="BB452" i="12"/>
  <c r="BA452" i="12"/>
  <c r="AZ452" i="12"/>
  <c r="AY452" i="12"/>
  <c r="AX452" i="12"/>
  <c r="AW452" i="12"/>
  <c r="AV452" i="12"/>
  <c r="CE451" i="12"/>
  <c r="CD451" i="12"/>
  <c r="CC451" i="12"/>
  <c r="CB451" i="12"/>
  <c r="CA451" i="12"/>
  <c r="BZ451" i="12"/>
  <c r="BY451" i="12"/>
  <c r="BX451" i="12"/>
  <c r="BW451" i="12"/>
  <c r="BV451" i="12"/>
  <c r="BU451" i="12"/>
  <c r="BT451" i="12"/>
  <c r="BS451" i="12"/>
  <c r="BR451" i="12"/>
  <c r="BQ451" i="12"/>
  <c r="BP451" i="12"/>
  <c r="BO451" i="12"/>
  <c r="BN451" i="12"/>
  <c r="BM451" i="12"/>
  <c r="BL451" i="12"/>
  <c r="BK451" i="12"/>
  <c r="BJ451" i="12"/>
  <c r="BI451" i="12"/>
  <c r="BH451" i="12"/>
  <c r="BG451" i="12"/>
  <c r="BF451" i="12"/>
  <c r="BE451" i="12"/>
  <c r="BD451" i="12"/>
  <c r="BC451" i="12"/>
  <c r="BB451" i="12"/>
  <c r="BA451" i="12"/>
  <c r="AZ451" i="12"/>
  <c r="AY451" i="12"/>
  <c r="AX451" i="12"/>
  <c r="AW451" i="12"/>
  <c r="AV451" i="12"/>
  <c r="CE450" i="12"/>
  <c r="CD450" i="12"/>
  <c r="CC450" i="12"/>
  <c r="CB450" i="12"/>
  <c r="CA450" i="12"/>
  <c r="BZ450" i="12"/>
  <c r="BY450" i="12"/>
  <c r="BX450" i="12"/>
  <c r="BW450" i="12"/>
  <c r="BV450" i="12"/>
  <c r="BU450" i="12"/>
  <c r="BT450" i="12"/>
  <c r="BS450" i="12"/>
  <c r="BR450" i="12"/>
  <c r="BQ450" i="12"/>
  <c r="BP450" i="12"/>
  <c r="BO450" i="12"/>
  <c r="BN450" i="12"/>
  <c r="BM450" i="12"/>
  <c r="BL450" i="12"/>
  <c r="BK450" i="12"/>
  <c r="BJ450" i="12"/>
  <c r="BI450" i="12"/>
  <c r="BH450" i="12"/>
  <c r="BG450" i="12"/>
  <c r="BF450" i="12"/>
  <c r="BE450" i="12"/>
  <c r="BD450" i="12"/>
  <c r="BC450" i="12"/>
  <c r="BB450" i="12"/>
  <c r="BA450" i="12"/>
  <c r="AZ450" i="12"/>
  <c r="AY450" i="12"/>
  <c r="AX450" i="12"/>
  <c r="AW450" i="12"/>
  <c r="AV450" i="12"/>
  <c r="CE449" i="12"/>
  <c r="CD449" i="12"/>
  <c r="CC449" i="12"/>
  <c r="CB449" i="12"/>
  <c r="CA449" i="12"/>
  <c r="BZ449" i="12"/>
  <c r="BY449" i="12"/>
  <c r="BX449" i="12"/>
  <c r="BW449" i="12"/>
  <c r="BV449" i="12"/>
  <c r="BU449" i="12"/>
  <c r="BT449" i="12"/>
  <c r="BS449" i="12"/>
  <c r="BR449" i="12"/>
  <c r="BQ449" i="12"/>
  <c r="BP449" i="12"/>
  <c r="BO449" i="12"/>
  <c r="BN449" i="12"/>
  <c r="BM449" i="12"/>
  <c r="BL449" i="12"/>
  <c r="BK449" i="12"/>
  <c r="BJ449" i="12"/>
  <c r="BI449" i="12"/>
  <c r="BH449" i="12"/>
  <c r="BG449" i="12"/>
  <c r="BF449" i="12"/>
  <c r="BE449" i="12"/>
  <c r="BD449" i="12"/>
  <c r="BC449" i="12"/>
  <c r="BB449" i="12"/>
  <c r="BA449" i="12"/>
  <c r="AZ449" i="12"/>
  <c r="AY449" i="12"/>
  <c r="AX449" i="12"/>
  <c r="AW449" i="12"/>
  <c r="AV449" i="12"/>
  <c r="CE448" i="12"/>
  <c r="CD448" i="12"/>
  <c r="CC448" i="12"/>
  <c r="CB448" i="12"/>
  <c r="CA448" i="12"/>
  <c r="BZ448" i="12"/>
  <c r="BY448" i="12"/>
  <c r="BX448" i="12"/>
  <c r="BW448" i="12"/>
  <c r="BV448" i="12"/>
  <c r="BU448" i="12"/>
  <c r="BT448" i="12"/>
  <c r="BS448" i="12"/>
  <c r="BR448" i="12"/>
  <c r="BQ448" i="12"/>
  <c r="BP448" i="12"/>
  <c r="BO448" i="12"/>
  <c r="BN448" i="12"/>
  <c r="BM448" i="12"/>
  <c r="BL448" i="12"/>
  <c r="BK448" i="12"/>
  <c r="BJ448" i="12"/>
  <c r="BI448" i="12"/>
  <c r="BH448" i="12"/>
  <c r="BG448" i="12"/>
  <c r="BF448" i="12"/>
  <c r="BE448" i="12"/>
  <c r="BD448" i="12"/>
  <c r="BC448" i="12"/>
  <c r="BB448" i="12"/>
  <c r="BA448" i="12"/>
  <c r="AZ448" i="12"/>
  <c r="AY448" i="12"/>
  <c r="AX448" i="12"/>
  <c r="AW448" i="12"/>
  <c r="AV448" i="12"/>
  <c r="CE447" i="12"/>
  <c r="CD447" i="12"/>
  <c r="CC447" i="12"/>
  <c r="CB447" i="12"/>
  <c r="CA447" i="12"/>
  <c r="BZ447" i="12"/>
  <c r="BY447" i="12"/>
  <c r="BX447" i="12"/>
  <c r="BW447" i="12"/>
  <c r="BV447" i="12"/>
  <c r="BU447" i="12"/>
  <c r="BT447" i="12"/>
  <c r="BS447" i="12"/>
  <c r="BR447" i="12"/>
  <c r="BQ447" i="12"/>
  <c r="BP447" i="12"/>
  <c r="BO447" i="12"/>
  <c r="BN447" i="12"/>
  <c r="BM447" i="12"/>
  <c r="BL447" i="12"/>
  <c r="BK447" i="12"/>
  <c r="BJ447" i="12"/>
  <c r="BI447" i="12"/>
  <c r="BH447" i="12"/>
  <c r="BG447" i="12"/>
  <c r="BF447" i="12"/>
  <c r="BE447" i="12"/>
  <c r="BD447" i="12"/>
  <c r="BC447" i="12"/>
  <c r="BB447" i="12"/>
  <c r="BA447" i="12"/>
  <c r="AZ447" i="12"/>
  <c r="AY447" i="12"/>
  <c r="AX447" i="12"/>
  <c r="AW447" i="12"/>
  <c r="AV447" i="12"/>
  <c r="CE446" i="12"/>
  <c r="CD446" i="12"/>
  <c r="CC446" i="12"/>
  <c r="CB446" i="12"/>
  <c r="CA446" i="12"/>
  <c r="BZ446" i="12"/>
  <c r="BY446" i="12"/>
  <c r="BX446" i="12"/>
  <c r="BW446" i="12"/>
  <c r="BV446" i="12"/>
  <c r="BU446" i="12"/>
  <c r="BT446" i="12"/>
  <c r="BS446" i="12"/>
  <c r="BR446" i="12"/>
  <c r="BQ446" i="12"/>
  <c r="BP446" i="12"/>
  <c r="BO446" i="12"/>
  <c r="BN446" i="12"/>
  <c r="BM446" i="12"/>
  <c r="BL446" i="12"/>
  <c r="BK446" i="12"/>
  <c r="BJ446" i="12"/>
  <c r="BI446" i="12"/>
  <c r="BH446" i="12"/>
  <c r="BG446" i="12"/>
  <c r="BF446" i="12"/>
  <c r="BE446" i="12"/>
  <c r="BD446" i="12"/>
  <c r="BC446" i="12"/>
  <c r="BB446" i="12"/>
  <c r="BA446" i="12"/>
  <c r="AZ446" i="12"/>
  <c r="AY446" i="12"/>
  <c r="AX446" i="12"/>
  <c r="AW446" i="12"/>
  <c r="AV446" i="12"/>
  <c r="CE445" i="12"/>
  <c r="CD445" i="12"/>
  <c r="CC445" i="12"/>
  <c r="CB445" i="12"/>
  <c r="CA445" i="12"/>
  <c r="BZ445" i="12"/>
  <c r="BY445" i="12"/>
  <c r="BX445" i="12"/>
  <c r="BW445" i="12"/>
  <c r="BV445" i="12"/>
  <c r="BU445" i="12"/>
  <c r="BT445" i="12"/>
  <c r="BS445" i="12"/>
  <c r="BR445" i="12"/>
  <c r="BQ445" i="12"/>
  <c r="BP445" i="12"/>
  <c r="BO445" i="12"/>
  <c r="BN445" i="12"/>
  <c r="BM445" i="12"/>
  <c r="BL445" i="12"/>
  <c r="BK445" i="12"/>
  <c r="BJ445" i="12"/>
  <c r="BI445" i="12"/>
  <c r="BH445" i="12"/>
  <c r="BG445" i="12"/>
  <c r="BF445" i="12"/>
  <c r="BE445" i="12"/>
  <c r="BD445" i="12"/>
  <c r="BC445" i="12"/>
  <c r="BB445" i="12"/>
  <c r="BA445" i="12"/>
  <c r="AZ445" i="12"/>
  <c r="AY445" i="12"/>
  <c r="AX445" i="12"/>
  <c r="AW445" i="12"/>
  <c r="AV445" i="12"/>
  <c r="CE444" i="12"/>
  <c r="CD444" i="12"/>
  <c r="CC444" i="12"/>
  <c r="CB444" i="12"/>
  <c r="CA444" i="12"/>
  <c r="BZ444" i="12"/>
  <c r="BY444" i="12"/>
  <c r="BX444" i="12"/>
  <c r="BW444" i="12"/>
  <c r="BV444" i="12"/>
  <c r="BU444" i="12"/>
  <c r="BT444" i="12"/>
  <c r="BS444" i="12"/>
  <c r="BR444" i="12"/>
  <c r="BQ444" i="12"/>
  <c r="BP444" i="12"/>
  <c r="BO444" i="12"/>
  <c r="BN444" i="12"/>
  <c r="BM444" i="12"/>
  <c r="BL444" i="12"/>
  <c r="BK444" i="12"/>
  <c r="BJ444" i="12"/>
  <c r="BI444" i="12"/>
  <c r="BH444" i="12"/>
  <c r="BG444" i="12"/>
  <c r="BF444" i="12"/>
  <c r="BE444" i="12"/>
  <c r="BD444" i="12"/>
  <c r="BC444" i="12"/>
  <c r="BB444" i="12"/>
  <c r="BA444" i="12"/>
  <c r="AZ444" i="12"/>
  <c r="AY444" i="12"/>
  <c r="AX444" i="12"/>
  <c r="AW444" i="12"/>
  <c r="AV444" i="12"/>
  <c r="CE443" i="12"/>
  <c r="CD443" i="12"/>
  <c r="CC443" i="12"/>
  <c r="CB443" i="12"/>
  <c r="CA443" i="12"/>
  <c r="BZ443" i="12"/>
  <c r="BY443" i="12"/>
  <c r="BX443" i="12"/>
  <c r="BW443" i="12"/>
  <c r="BV443" i="12"/>
  <c r="BU443" i="12"/>
  <c r="BT443" i="12"/>
  <c r="BS443" i="12"/>
  <c r="BR443" i="12"/>
  <c r="BQ443" i="12"/>
  <c r="BP443" i="12"/>
  <c r="BO443" i="12"/>
  <c r="BN443" i="12"/>
  <c r="BM443" i="12"/>
  <c r="BL443" i="12"/>
  <c r="BK443" i="12"/>
  <c r="BJ443" i="12"/>
  <c r="BI443" i="12"/>
  <c r="BH443" i="12"/>
  <c r="BG443" i="12"/>
  <c r="BF443" i="12"/>
  <c r="BE443" i="12"/>
  <c r="BD443" i="12"/>
  <c r="BC443" i="12"/>
  <c r="BB443" i="12"/>
  <c r="BA443" i="12"/>
  <c r="AZ443" i="12"/>
  <c r="AY443" i="12"/>
  <c r="AX443" i="12"/>
  <c r="AW443" i="12"/>
  <c r="AV443" i="12"/>
  <c r="CE442" i="12"/>
  <c r="CD442" i="12"/>
  <c r="CC442" i="12"/>
  <c r="CB442" i="12"/>
  <c r="CA442" i="12"/>
  <c r="BZ442" i="12"/>
  <c r="BY442" i="12"/>
  <c r="BX442" i="12"/>
  <c r="BW442" i="12"/>
  <c r="BV442" i="12"/>
  <c r="BU442" i="12"/>
  <c r="BT442" i="12"/>
  <c r="BS442" i="12"/>
  <c r="BR442" i="12"/>
  <c r="BQ442" i="12"/>
  <c r="BP442" i="12"/>
  <c r="BO442" i="12"/>
  <c r="BN442" i="12"/>
  <c r="BM442" i="12"/>
  <c r="BL442" i="12"/>
  <c r="BK442" i="12"/>
  <c r="BJ442" i="12"/>
  <c r="BI442" i="12"/>
  <c r="BH442" i="12"/>
  <c r="BG442" i="12"/>
  <c r="BF442" i="12"/>
  <c r="BE442" i="12"/>
  <c r="BD442" i="12"/>
  <c r="BC442" i="12"/>
  <c r="BB442" i="12"/>
  <c r="BA442" i="12"/>
  <c r="AZ442" i="12"/>
  <c r="AY442" i="12"/>
  <c r="AX442" i="12"/>
  <c r="AW442" i="12"/>
  <c r="AV442" i="12"/>
  <c r="CE441" i="12"/>
  <c r="CD441" i="12"/>
  <c r="CC441" i="12"/>
  <c r="CB441" i="12"/>
  <c r="CA441" i="12"/>
  <c r="BZ441" i="12"/>
  <c r="BY441" i="12"/>
  <c r="BX441" i="12"/>
  <c r="BW441" i="12"/>
  <c r="BV441" i="12"/>
  <c r="BU441" i="12"/>
  <c r="BT441" i="12"/>
  <c r="BS441" i="12"/>
  <c r="BR441" i="12"/>
  <c r="BQ441" i="12"/>
  <c r="BP441" i="12"/>
  <c r="BO441" i="12"/>
  <c r="BN441" i="12"/>
  <c r="BM441" i="12"/>
  <c r="BL441" i="12"/>
  <c r="BK441" i="12"/>
  <c r="BJ441" i="12"/>
  <c r="BI441" i="12"/>
  <c r="BH441" i="12"/>
  <c r="BG441" i="12"/>
  <c r="BF441" i="12"/>
  <c r="BE441" i="12"/>
  <c r="BD441" i="12"/>
  <c r="BC441" i="12"/>
  <c r="BB441" i="12"/>
  <c r="BA441" i="12"/>
  <c r="AZ441" i="12"/>
  <c r="AY441" i="12"/>
  <c r="AX441" i="12"/>
  <c r="AW441" i="12"/>
  <c r="AV441" i="12"/>
  <c r="CE440" i="12"/>
  <c r="CD440" i="12"/>
  <c r="CC440" i="12"/>
  <c r="CB440" i="12"/>
  <c r="CA440" i="12"/>
  <c r="BZ440" i="12"/>
  <c r="BY440" i="12"/>
  <c r="BX440" i="12"/>
  <c r="BW440" i="12"/>
  <c r="BV440" i="12"/>
  <c r="BU440" i="12"/>
  <c r="BT440" i="12"/>
  <c r="BS440" i="12"/>
  <c r="BR440" i="12"/>
  <c r="BQ440" i="12"/>
  <c r="BP440" i="12"/>
  <c r="BO440" i="12"/>
  <c r="BN440" i="12"/>
  <c r="BM440" i="12"/>
  <c r="BL440" i="12"/>
  <c r="BK440" i="12"/>
  <c r="BJ440" i="12"/>
  <c r="BI440" i="12"/>
  <c r="BH440" i="12"/>
  <c r="BG440" i="12"/>
  <c r="BF440" i="12"/>
  <c r="BE440" i="12"/>
  <c r="BD440" i="12"/>
  <c r="BC440" i="12"/>
  <c r="BB440" i="12"/>
  <c r="BA440" i="12"/>
  <c r="AZ440" i="12"/>
  <c r="AY440" i="12"/>
  <c r="AX440" i="12"/>
  <c r="AW440" i="12"/>
  <c r="AV440" i="12"/>
  <c r="CE439" i="12"/>
  <c r="CD439" i="12"/>
  <c r="CC439" i="12"/>
  <c r="CB439" i="12"/>
  <c r="CA439" i="12"/>
  <c r="BZ439" i="12"/>
  <c r="BY439" i="12"/>
  <c r="BX439" i="12"/>
  <c r="BW439" i="12"/>
  <c r="BV439" i="12"/>
  <c r="BU439" i="12"/>
  <c r="BT439" i="12"/>
  <c r="BS439" i="12"/>
  <c r="BR439" i="12"/>
  <c r="BQ439" i="12"/>
  <c r="BP439" i="12"/>
  <c r="BO439" i="12"/>
  <c r="BN439" i="12"/>
  <c r="BM439" i="12"/>
  <c r="BL439" i="12"/>
  <c r="BK439" i="12"/>
  <c r="BJ439" i="12"/>
  <c r="BI439" i="12"/>
  <c r="BH439" i="12"/>
  <c r="BG439" i="12"/>
  <c r="BF439" i="12"/>
  <c r="BE439" i="12"/>
  <c r="BD439" i="12"/>
  <c r="BC439" i="12"/>
  <c r="BB439" i="12"/>
  <c r="BA439" i="12"/>
  <c r="AZ439" i="12"/>
  <c r="AY439" i="12"/>
  <c r="AX439" i="12"/>
  <c r="AW439" i="12"/>
  <c r="AV439" i="12"/>
  <c r="CE438" i="12"/>
  <c r="CD438" i="12"/>
  <c r="CC438" i="12"/>
  <c r="CB438" i="12"/>
  <c r="CA438" i="12"/>
  <c r="BZ438" i="12"/>
  <c r="BY438" i="12"/>
  <c r="BX438" i="12"/>
  <c r="BW438" i="12"/>
  <c r="BV438" i="12"/>
  <c r="BU438" i="12"/>
  <c r="BT438" i="12"/>
  <c r="BS438" i="12"/>
  <c r="BR438" i="12"/>
  <c r="BQ438" i="12"/>
  <c r="BP438" i="12"/>
  <c r="BO438" i="12"/>
  <c r="BN438" i="12"/>
  <c r="BM438" i="12"/>
  <c r="BL438" i="12"/>
  <c r="BK438" i="12"/>
  <c r="BJ438" i="12"/>
  <c r="BI438" i="12"/>
  <c r="BH438" i="12"/>
  <c r="BG438" i="12"/>
  <c r="BF438" i="12"/>
  <c r="BE438" i="12"/>
  <c r="BD438" i="12"/>
  <c r="BC438" i="12"/>
  <c r="BB438" i="12"/>
  <c r="BA438" i="12"/>
  <c r="AZ438" i="12"/>
  <c r="AY438" i="12"/>
  <c r="AX438" i="12"/>
  <c r="AW438" i="12"/>
  <c r="AV438" i="12"/>
  <c r="CE437" i="12"/>
  <c r="CD437" i="12"/>
  <c r="CC437" i="12"/>
  <c r="CB437" i="12"/>
  <c r="CA437" i="12"/>
  <c r="BZ437" i="12"/>
  <c r="BY437" i="12"/>
  <c r="BX437" i="12"/>
  <c r="BW437" i="12"/>
  <c r="BV437" i="12"/>
  <c r="BU437" i="12"/>
  <c r="BT437" i="12"/>
  <c r="BS437" i="12"/>
  <c r="BR437" i="12"/>
  <c r="BQ437" i="12"/>
  <c r="BP437" i="12"/>
  <c r="BO437" i="12"/>
  <c r="BN437" i="12"/>
  <c r="BM437" i="12"/>
  <c r="BL437" i="12"/>
  <c r="BK437" i="12"/>
  <c r="BJ437" i="12"/>
  <c r="BI437" i="12"/>
  <c r="BH437" i="12"/>
  <c r="BG437" i="12"/>
  <c r="BF437" i="12"/>
  <c r="BE437" i="12"/>
  <c r="BD437" i="12"/>
  <c r="BC437" i="12"/>
  <c r="BB437" i="12"/>
  <c r="BA437" i="12"/>
  <c r="AZ437" i="12"/>
  <c r="AY437" i="12"/>
  <c r="AX437" i="12"/>
  <c r="AW437" i="12"/>
  <c r="AV437" i="12"/>
  <c r="CE436" i="12"/>
  <c r="CD436" i="12"/>
  <c r="CC436" i="12"/>
  <c r="CB436" i="12"/>
  <c r="CA436" i="12"/>
  <c r="BZ436" i="12"/>
  <c r="BY436" i="12"/>
  <c r="BX436" i="12"/>
  <c r="BW436" i="12"/>
  <c r="BV436" i="12"/>
  <c r="BU436" i="12"/>
  <c r="BT436" i="12"/>
  <c r="BS436" i="12"/>
  <c r="BR436" i="12"/>
  <c r="BQ436" i="12"/>
  <c r="BP436" i="12"/>
  <c r="BO436" i="12"/>
  <c r="BN436" i="12"/>
  <c r="BM436" i="12"/>
  <c r="BL436" i="12"/>
  <c r="BK436" i="12"/>
  <c r="BJ436" i="12"/>
  <c r="BI436" i="12"/>
  <c r="BH436" i="12"/>
  <c r="BG436" i="12"/>
  <c r="BF436" i="12"/>
  <c r="BE436" i="12"/>
  <c r="BD436" i="12"/>
  <c r="BC436" i="12"/>
  <c r="BB436" i="12"/>
  <c r="BA436" i="12"/>
  <c r="AZ436" i="12"/>
  <c r="AY436" i="12"/>
  <c r="AX436" i="12"/>
  <c r="AW436" i="12"/>
  <c r="AV436" i="12"/>
  <c r="CE435" i="12"/>
  <c r="CD435" i="12"/>
  <c r="CC435" i="12"/>
  <c r="CB435" i="12"/>
  <c r="CA435" i="12"/>
  <c r="BZ435" i="12"/>
  <c r="BY435" i="12"/>
  <c r="BX435" i="12"/>
  <c r="BW435" i="12"/>
  <c r="BV435" i="12"/>
  <c r="BU435" i="12"/>
  <c r="BT435" i="12"/>
  <c r="BS435" i="12"/>
  <c r="BR435" i="12"/>
  <c r="BQ435" i="12"/>
  <c r="BP435" i="12"/>
  <c r="BO435" i="12"/>
  <c r="BN435" i="12"/>
  <c r="BM435" i="12"/>
  <c r="BL435" i="12"/>
  <c r="BK435" i="12"/>
  <c r="BJ435" i="12"/>
  <c r="BI435" i="12"/>
  <c r="BH435" i="12"/>
  <c r="BG435" i="12"/>
  <c r="BF435" i="12"/>
  <c r="BE435" i="12"/>
  <c r="BD435" i="12"/>
  <c r="BC435" i="12"/>
  <c r="BB435" i="12"/>
  <c r="BA435" i="12"/>
  <c r="AZ435" i="12"/>
  <c r="AY435" i="12"/>
  <c r="AX435" i="12"/>
  <c r="AW435" i="12"/>
  <c r="AV435" i="12"/>
  <c r="CE434" i="12"/>
  <c r="CD434" i="12"/>
  <c r="CC434" i="12"/>
  <c r="CB434" i="12"/>
  <c r="CA434" i="12"/>
  <c r="BZ434" i="12"/>
  <c r="BY434" i="12"/>
  <c r="BX434" i="12"/>
  <c r="BW434" i="12"/>
  <c r="BV434" i="12"/>
  <c r="BU434" i="12"/>
  <c r="BT434" i="12"/>
  <c r="BS434" i="12"/>
  <c r="BR434" i="12"/>
  <c r="BQ434" i="12"/>
  <c r="BP434" i="12"/>
  <c r="BO434" i="12"/>
  <c r="BN434" i="12"/>
  <c r="BM434" i="12"/>
  <c r="BL434" i="12"/>
  <c r="BK434" i="12"/>
  <c r="BJ434" i="12"/>
  <c r="BI434" i="12"/>
  <c r="BH434" i="12"/>
  <c r="BG434" i="12"/>
  <c r="BF434" i="12"/>
  <c r="BE434" i="12"/>
  <c r="BD434" i="12"/>
  <c r="BC434" i="12"/>
  <c r="BB434" i="12"/>
  <c r="BA434" i="12"/>
  <c r="AZ434" i="12"/>
  <c r="AY434" i="12"/>
  <c r="AX434" i="12"/>
  <c r="AW434" i="12"/>
  <c r="AV434" i="12"/>
  <c r="CE433" i="12"/>
  <c r="CD433" i="12"/>
  <c r="CC433" i="12"/>
  <c r="CB433" i="12"/>
  <c r="CA433" i="12"/>
  <c r="BZ433" i="12"/>
  <c r="BY433" i="12"/>
  <c r="BX433" i="12"/>
  <c r="BW433" i="12"/>
  <c r="BV433" i="12"/>
  <c r="BU433" i="12"/>
  <c r="BT433" i="12"/>
  <c r="BS433" i="12"/>
  <c r="BR433" i="12"/>
  <c r="BQ433" i="12"/>
  <c r="BP433" i="12"/>
  <c r="BO433" i="12"/>
  <c r="BN433" i="12"/>
  <c r="BM433" i="12"/>
  <c r="BL433" i="12"/>
  <c r="BK433" i="12"/>
  <c r="BJ433" i="12"/>
  <c r="BI433" i="12"/>
  <c r="BH433" i="12"/>
  <c r="BG433" i="12"/>
  <c r="BF433" i="12"/>
  <c r="BE433" i="12"/>
  <c r="BD433" i="12"/>
  <c r="BC433" i="12"/>
  <c r="BB433" i="12"/>
  <c r="BA433" i="12"/>
  <c r="AZ433" i="12"/>
  <c r="AY433" i="12"/>
  <c r="AX433" i="12"/>
  <c r="AW433" i="12"/>
  <c r="AV433" i="12"/>
  <c r="CE432" i="12"/>
  <c r="CD432" i="12"/>
  <c r="CC432" i="12"/>
  <c r="CB432" i="12"/>
  <c r="CA432" i="12"/>
  <c r="BZ432" i="12"/>
  <c r="BY432" i="12"/>
  <c r="BX432" i="12"/>
  <c r="BW432" i="12"/>
  <c r="BV432" i="12"/>
  <c r="BU432" i="12"/>
  <c r="BT432" i="12"/>
  <c r="BS432" i="12"/>
  <c r="BR432" i="12"/>
  <c r="BQ432" i="12"/>
  <c r="BP432" i="12"/>
  <c r="BO432" i="12"/>
  <c r="BN432" i="12"/>
  <c r="BM432" i="12"/>
  <c r="BL432" i="12"/>
  <c r="BK432" i="12"/>
  <c r="BJ432" i="12"/>
  <c r="BI432" i="12"/>
  <c r="BH432" i="12"/>
  <c r="BG432" i="12"/>
  <c r="BF432" i="12"/>
  <c r="BE432" i="12"/>
  <c r="BD432" i="12"/>
  <c r="BC432" i="12"/>
  <c r="BB432" i="12"/>
  <c r="BA432" i="12"/>
  <c r="AZ432" i="12"/>
  <c r="AY432" i="12"/>
  <c r="AX432" i="12"/>
  <c r="AW432" i="12"/>
  <c r="AV432" i="12"/>
  <c r="CE431" i="12"/>
  <c r="CD431" i="12"/>
  <c r="CC431" i="12"/>
  <c r="CB431" i="12"/>
  <c r="CA431" i="12"/>
  <c r="BZ431" i="12"/>
  <c r="BY431" i="12"/>
  <c r="BX431" i="12"/>
  <c r="BW431" i="12"/>
  <c r="BV431" i="12"/>
  <c r="BU431" i="12"/>
  <c r="BT431" i="12"/>
  <c r="BS431" i="12"/>
  <c r="BR431" i="12"/>
  <c r="BQ431" i="12"/>
  <c r="BP431" i="12"/>
  <c r="BO431" i="12"/>
  <c r="BN431" i="12"/>
  <c r="BM431" i="12"/>
  <c r="BL431" i="12"/>
  <c r="BK431" i="12"/>
  <c r="BJ431" i="12"/>
  <c r="BI431" i="12"/>
  <c r="BH431" i="12"/>
  <c r="BG431" i="12"/>
  <c r="BF431" i="12"/>
  <c r="BE431" i="12"/>
  <c r="BD431" i="12"/>
  <c r="BC431" i="12"/>
  <c r="BB431" i="12"/>
  <c r="BA431" i="12"/>
  <c r="AZ431" i="12"/>
  <c r="AY431" i="12"/>
  <c r="AX431" i="12"/>
  <c r="AW431" i="12"/>
  <c r="AV431" i="12"/>
  <c r="CE430" i="12"/>
  <c r="CD430" i="12"/>
  <c r="CC430" i="12"/>
  <c r="CB430" i="12"/>
  <c r="CA430" i="12"/>
  <c r="BZ430" i="12"/>
  <c r="BY430" i="12"/>
  <c r="BX430" i="12"/>
  <c r="BW430" i="12"/>
  <c r="BV430" i="12"/>
  <c r="BU430" i="12"/>
  <c r="BT430" i="12"/>
  <c r="BS430" i="12"/>
  <c r="BR430" i="12"/>
  <c r="BQ430" i="12"/>
  <c r="BP430" i="12"/>
  <c r="BO430" i="12"/>
  <c r="BN430" i="12"/>
  <c r="BM430" i="12"/>
  <c r="BL430" i="12"/>
  <c r="BK430" i="12"/>
  <c r="BJ430" i="12"/>
  <c r="BI430" i="12"/>
  <c r="BH430" i="12"/>
  <c r="BG430" i="12"/>
  <c r="BF430" i="12"/>
  <c r="BE430" i="12"/>
  <c r="BD430" i="12"/>
  <c r="BC430" i="12"/>
  <c r="BB430" i="12"/>
  <c r="BA430" i="12"/>
  <c r="AZ430" i="12"/>
  <c r="AY430" i="12"/>
  <c r="AX430" i="12"/>
  <c r="AW430" i="12"/>
  <c r="AV430" i="12"/>
  <c r="CE429" i="12"/>
  <c r="CD429" i="12"/>
  <c r="CC429" i="12"/>
  <c r="CB429" i="12"/>
  <c r="CA429" i="12"/>
  <c r="BZ429" i="12"/>
  <c r="BY429" i="12"/>
  <c r="BX429" i="12"/>
  <c r="BW429" i="12"/>
  <c r="BV429" i="12"/>
  <c r="BU429" i="12"/>
  <c r="BT429" i="12"/>
  <c r="BS429" i="12"/>
  <c r="BR429" i="12"/>
  <c r="BQ429" i="12"/>
  <c r="BP429" i="12"/>
  <c r="BO429" i="12"/>
  <c r="BN429" i="12"/>
  <c r="BM429" i="12"/>
  <c r="BL429" i="12"/>
  <c r="BK429" i="12"/>
  <c r="BJ429" i="12"/>
  <c r="BI429" i="12"/>
  <c r="BH429" i="12"/>
  <c r="BG429" i="12"/>
  <c r="BF429" i="12"/>
  <c r="BE429" i="12"/>
  <c r="BD429" i="12"/>
  <c r="BC429" i="12"/>
  <c r="BB429" i="12"/>
  <c r="BA429" i="12"/>
  <c r="AZ429" i="12"/>
  <c r="AY429" i="12"/>
  <c r="AX429" i="12"/>
  <c r="AW429" i="12"/>
  <c r="AV429" i="12"/>
  <c r="CE428" i="12"/>
  <c r="CD428" i="12"/>
  <c r="CC428" i="12"/>
  <c r="CB428" i="12"/>
  <c r="CA428" i="12"/>
  <c r="BZ428" i="12"/>
  <c r="BY428" i="12"/>
  <c r="BX428" i="12"/>
  <c r="BW428" i="12"/>
  <c r="BV428" i="12"/>
  <c r="BU428" i="12"/>
  <c r="BT428" i="12"/>
  <c r="BS428" i="12"/>
  <c r="BR428" i="12"/>
  <c r="BQ428" i="12"/>
  <c r="BP428" i="12"/>
  <c r="BO428" i="12"/>
  <c r="BN428" i="12"/>
  <c r="BM428" i="12"/>
  <c r="BL428" i="12"/>
  <c r="BK428" i="12"/>
  <c r="BJ428" i="12"/>
  <c r="BI428" i="12"/>
  <c r="BH428" i="12"/>
  <c r="BG428" i="12"/>
  <c r="BF428" i="12"/>
  <c r="BE428" i="12"/>
  <c r="BD428" i="12"/>
  <c r="BC428" i="12"/>
  <c r="BB428" i="12"/>
  <c r="BA428" i="12"/>
  <c r="AZ428" i="12"/>
  <c r="AY428" i="12"/>
  <c r="AX428" i="12"/>
  <c r="AW428" i="12"/>
  <c r="AV428" i="12"/>
  <c r="CE427" i="12"/>
  <c r="CD427" i="12"/>
  <c r="CC427" i="12"/>
  <c r="CB427" i="12"/>
  <c r="CA427" i="12"/>
  <c r="BZ427" i="12"/>
  <c r="BY427" i="12"/>
  <c r="BX427" i="12"/>
  <c r="BW427" i="12"/>
  <c r="BV427" i="12"/>
  <c r="BU427" i="12"/>
  <c r="BT427" i="12"/>
  <c r="BS427" i="12"/>
  <c r="BR427" i="12"/>
  <c r="BQ427" i="12"/>
  <c r="BP427" i="12"/>
  <c r="BO427" i="12"/>
  <c r="BN427" i="12"/>
  <c r="BM427" i="12"/>
  <c r="BL427" i="12"/>
  <c r="BK427" i="12"/>
  <c r="BJ427" i="12"/>
  <c r="BI427" i="12"/>
  <c r="BH427" i="12"/>
  <c r="BG427" i="12"/>
  <c r="BF427" i="12"/>
  <c r="BE427" i="12"/>
  <c r="BD427" i="12"/>
  <c r="BC427" i="12"/>
  <c r="BB427" i="12"/>
  <c r="BA427" i="12"/>
  <c r="AZ427" i="12"/>
  <c r="AY427" i="12"/>
  <c r="AX427" i="12"/>
  <c r="AW427" i="12"/>
  <c r="AV427" i="12"/>
  <c r="CE426" i="12"/>
  <c r="CD426" i="12"/>
  <c r="CC426" i="12"/>
  <c r="CB426" i="12"/>
  <c r="CA426" i="12"/>
  <c r="BZ426" i="12"/>
  <c r="BY426" i="12"/>
  <c r="BX426" i="12"/>
  <c r="BW426" i="12"/>
  <c r="BV426" i="12"/>
  <c r="BU426" i="12"/>
  <c r="BT426" i="12"/>
  <c r="BS426" i="12"/>
  <c r="BR426" i="12"/>
  <c r="BQ426" i="12"/>
  <c r="BP426" i="12"/>
  <c r="BO426" i="12"/>
  <c r="BN426" i="12"/>
  <c r="BM426" i="12"/>
  <c r="BL426" i="12"/>
  <c r="BK426" i="12"/>
  <c r="BJ426" i="12"/>
  <c r="BI426" i="12"/>
  <c r="BH426" i="12"/>
  <c r="BG426" i="12"/>
  <c r="BF426" i="12"/>
  <c r="BE426" i="12"/>
  <c r="BD426" i="12"/>
  <c r="BC426" i="12"/>
  <c r="BB426" i="12"/>
  <c r="BA426" i="12"/>
  <c r="AZ426" i="12"/>
  <c r="AY426" i="12"/>
  <c r="AX426" i="12"/>
  <c r="AW426" i="12"/>
  <c r="AV426" i="12"/>
  <c r="CE425" i="12"/>
  <c r="CD425" i="12"/>
  <c r="CC425" i="12"/>
  <c r="CB425" i="12"/>
  <c r="CA425" i="12"/>
  <c r="BZ425" i="12"/>
  <c r="BY425" i="12"/>
  <c r="BX425" i="12"/>
  <c r="BW425" i="12"/>
  <c r="BV425" i="12"/>
  <c r="BU425" i="12"/>
  <c r="BT425" i="12"/>
  <c r="BS425" i="12"/>
  <c r="BR425" i="12"/>
  <c r="BQ425" i="12"/>
  <c r="BP425" i="12"/>
  <c r="BO425" i="12"/>
  <c r="BN425" i="12"/>
  <c r="BM425" i="12"/>
  <c r="BL425" i="12"/>
  <c r="BK425" i="12"/>
  <c r="BJ425" i="12"/>
  <c r="BI425" i="12"/>
  <c r="BH425" i="12"/>
  <c r="BG425" i="12"/>
  <c r="BF425" i="12"/>
  <c r="BE425" i="12"/>
  <c r="BD425" i="12"/>
  <c r="BC425" i="12"/>
  <c r="BB425" i="12"/>
  <c r="BA425" i="12"/>
  <c r="AZ425" i="12"/>
  <c r="AY425" i="12"/>
  <c r="AX425" i="12"/>
  <c r="AW425" i="12"/>
  <c r="AV425" i="12"/>
  <c r="CE424" i="12"/>
  <c r="CD424" i="12"/>
  <c r="CC424" i="12"/>
  <c r="CB424" i="12"/>
  <c r="CA424" i="12"/>
  <c r="BZ424" i="12"/>
  <c r="BY424" i="12"/>
  <c r="BX424" i="12"/>
  <c r="BW424" i="12"/>
  <c r="BV424" i="12"/>
  <c r="BU424" i="12"/>
  <c r="BT424" i="12"/>
  <c r="BS424" i="12"/>
  <c r="BR424" i="12"/>
  <c r="BQ424" i="12"/>
  <c r="BP424" i="12"/>
  <c r="BO424" i="12"/>
  <c r="BN424" i="12"/>
  <c r="BM424" i="12"/>
  <c r="BL424" i="12"/>
  <c r="BK424" i="12"/>
  <c r="BJ424" i="12"/>
  <c r="BI424" i="12"/>
  <c r="BH424" i="12"/>
  <c r="BG424" i="12"/>
  <c r="BF424" i="12"/>
  <c r="BE424" i="12"/>
  <c r="BD424" i="12"/>
  <c r="BC424" i="12"/>
  <c r="BB424" i="12"/>
  <c r="BA424" i="12"/>
  <c r="AZ424" i="12"/>
  <c r="AY424" i="12"/>
  <c r="AX424" i="12"/>
  <c r="AW424" i="12"/>
  <c r="AV424" i="12"/>
  <c r="CE423" i="12"/>
  <c r="CD423" i="12"/>
  <c r="CC423" i="12"/>
  <c r="CB423" i="12"/>
  <c r="CA423" i="12"/>
  <c r="BZ423" i="12"/>
  <c r="BY423" i="12"/>
  <c r="BX423" i="12"/>
  <c r="BW423" i="12"/>
  <c r="BV423" i="12"/>
  <c r="BU423" i="12"/>
  <c r="BT423" i="12"/>
  <c r="BS423" i="12"/>
  <c r="BR423" i="12"/>
  <c r="BQ423" i="12"/>
  <c r="BP423" i="12"/>
  <c r="BO423" i="12"/>
  <c r="BN423" i="12"/>
  <c r="BM423" i="12"/>
  <c r="BL423" i="12"/>
  <c r="BK423" i="12"/>
  <c r="BJ423" i="12"/>
  <c r="BI423" i="12"/>
  <c r="BH423" i="12"/>
  <c r="BG423" i="12"/>
  <c r="BF423" i="12"/>
  <c r="BE423" i="12"/>
  <c r="BD423" i="12"/>
  <c r="BC423" i="12"/>
  <c r="BB423" i="12"/>
  <c r="BA423" i="12"/>
  <c r="AZ423" i="12"/>
  <c r="AY423" i="12"/>
  <c r="AX423" i="12"/>
  <c r="AW423" i="12"/>
  <c r="AV423" i="12"/>
  <c r="CE422" i="12"/>
  <c r="CD422" i="12"/>
  <c r="CC422" i="12"/>
  <c r="CB422" i="12"/>
  <c r="CA422" i="12"/>
  <c r="BZ422" i="12"/>
  <c r="BY422" i="12"/>
  <c r="BX422" i="12"/>
  <c r="BW422" i="12"/>
  <c r="BV422" i="12"/>
  <c r="BU422" i="12"/>
  <c r="BT422" i="12"/>
  <c r="BS422" i="12"/>
  <c r="BR422" i="12"/>
  <c r="BQ422" i="12"/>
  <c r="BP422" i="12"/>
  <c r="BO422" i="12"/>
  <c r="BN422" i="12"/>
  <c r="BM422" i="12"/>
  <c r="BL422" i="12"/>
  <c r="BK422" i="12"/>
  <c r="BJ422" i="12"/>
  <c r="BI422" i="12"/>
  <c r="BH422" i="12"/>
  <c r="BG422" i="12"/>
  <c r="BF422" i="12"/>
  <c r="BE422" i="12"/>
  <c r="BD422" i="12"/>
  <c r="BC422" i="12"/>
  <c r="BB422" i="12"/>
  <c r="BA422" i="12"/>
  <c r="AZ422" i="12"/>
  <c r="AY422" i="12"/>
  <c r="AX422" i="12"/>
  <c r="AW422" i="12"/>
  <c r="AV422" i="12"/>
  <c r="CE421" i="12"/>
  <c r="CD421" i="12"/>
  <c r="CC421" i="12"/>
  <c r="CB421" i="12"/>
  <c r="CA421" i="12"/>
  <c r="BZ421" i="12"/>
  <c r="BY421" i="12"/>
  <c r="BX421" i="12"/>
  <c r="BW421" i="12"/>
  <c r="BV421" i="12"/>
  <c r="BU421" i="12"/>
  <c r="BT421" i="12"/>
  <c r="BS421" i="12"/>
  <c r="BR421" i="12"/>
  <c r="BQ421" i="12"/>
  <c r="BP421" i="12"/>
  <c r="BO421" i="12"/>
  <c r="BN421" i="12"/>
  <c r="BM421" i="12"/>
  <c r="BL421" i="12"/>
  <c r="BK421" i="12"/>
  <c r="BJ421" i="12"/>
  <c r="BI421" i="12"/>
  <c r="BH421" i="12"/>
  <c r="BG421" i="12"/>
  <c r="BF421" i="12"/>
  <c r="BE421" i="12"/>
  <c r="BD421" i="12"/>
  <c r="BC421" i="12"/>
  <c r="BB421" i="12"/>
  <c r="BA421" i="12"/>
  <c r="AZ421" i="12"/>
  <c r="AY421" i="12"/>
  <c r="AX421" i="12"/>
  <c r="AW421" i="12"/>
  <c r="AV421" i="12"/>
  <c r="CE420" i="12"/>
  <c r="CD420" i="12"/>
  <c r="CC420" i="12"/>
  <c r="CB420" i="12"/>
  <c r="CA420" i="12"/>
  <c r="BZ420" i="12"/>
  <c r="BY420" i="12"/>
  <c r="BX420" i="12"/>
  <c r="BW420" i="12"/>
  <c r="BV420" i="12"/>
  <c r="BU420" i="12"/>
  <c r="BT420" i="12"/>
  <c r="BS420" i="12"/>
  <c r="BR420" i="12"/>
  <c r="BQ420" i="12"/>
  <c r="BP420" i="12"/>
  <c r="BO420" i="12"/>
  <c r="BN420" i="12"/>
  <c r="BM420" i="12"/>
  <c r="BL420" i="12"/>
  <c r="BK420" i="12"/>
  <c r="BJ420" i="12"/>
  <c r="BI420" i="12"/>
  <c r="BH420" i="12"/>
  <c r="BG420" i="12"/>
  <c r="BF420" i="12"/>
  <c r="BE420" i="12"/>
  <c r="BD420" i="12"/>
  <c r="BC420" i="12"/>
  <c r="BB420" i="12"/>
  <c r="BA420" i="12"/>
  <c r="AZ420" i="12"/>
  <c r="AY420" i="12"/>
  <c r="AX420" i="12"/>
  <c r="AW420" i="12"/>
  <c r="AV420" i="12"/>
  <c r="CE419" i="12"/>
  <c r="CD419" i="12"/>
  <c r="CC419" i="12"/>
  <c r="CB419" i="12"/>
  <c r="CA419" i="12"/>
  <c r="BZ419" i="12"/>
  <c r="BY419" i="12"/>
  <c r="BX419" i="12"/>
  <c r="BW419" i="12"/>
  <c r="BV419" i="12"/>
  <c r="BU419" i="12"/>
  <c r="BT419" i="12"/>
  <c r="BS419" i="12"/>
  <c r="BR419" i="12"/>
  <c r="BQ419" i="12"/>
  <c r="BP419" i="12"/>
  <c r="BO419" i="12"/>
  <c r="BN419" i="12"/>
  <c r="BM419" i="12"/>
  <c r="BL419" i="12"/>
  <c r="BK419" i="12"/>
  <c r="BJ419" i="12"/>
  <c r="BI419" i="12"/>
  <c r="BH419" i="12"/>
  <c r="BG419" i="12"/>
  <c r="BF419" i="12"/>
  <c r="BE419" i="12"/>
  <c r="BD419" i="12"/>
  <c r="BC419" i="12"/>
  <c r="BB419" i="12"/>
  <c r="BA419" i="12"/>
  <c r="AZ419" i="12"/>
  <c r="AY419" i="12"/>
  <c r="AX419" i="12"/>
  <c r="AW419" i="12"/>
  <c r="AV419" i="12"/>
  <c r="CE418" i="12"/>
  <c r="CD418" i="12"/>
  <c r="CC418" i="12"/>
  <c r="CB418" i="12"/>
  <c r="CA418" i="12"/>
  <c r="BZ418" i="12"/>
  <c r="BY418" i="12"/>
  <c r="BX418" i="12"/>
  <c r="BW418" i="12"/>
  <c r="BV418" i="12"/>
  <c r="BU418" i="12"/>
  <c r="BT418" i="12"/>
  <c r="BS418" i="12"/>
  <c r="BR418" i="12"/>
  <c r="BQ418" i="12"/>
  <c r="BP418" i="12"/>
  <c r="BO418" i="12"/>
  <c r="BN418" i="12"/>
  <c r="BM418" i="12"/>
  <c r="BL418" i="12"/>
  <c r="BK418" i="12"/>
  <c r="BJ418" i="12"/>
  <c r="BI418" i="12"/>
  <c r="BH418" i="12"/>
  <c r="BG418" i="12"/>
  <c r="BF418" i="12"/>
  <c r="BE418" i="12"/>
  <c r="BD418" i="12"/>
  <c r="BC418" i="12"/>
  <c r="BB418" i="12"/>
  <c r="BA418" i="12"/>
  <c r="AZ418" i="12"/>
  <c r="AY418" i="12"/>
  <c r="AX418" i="12"/>
  <c r="AW418" i="12"/>
  <c r="AV418" i="12"/>
  <c r="CE417" i="12"/>
  <c r="CD417" i="12"/>
  <c r="CC417" i="12"/>
  <c r="CB417" i="12"/>
  <c r="CA417" i="12"/>
  <c r="BZ417" i="12"/>
  <c r="BY417" i="12"/>
  <c r="BX417" i="12"/>
  <c r="BW417" i="12"/>
  <c r="BV417" i="12"/>
  <c r="BU417" i="12"/>
  <c r="BT417" i="12"/>
  <c r="BS417" i="12"/>
  <c r="BR417" i="12"/>
  <c r="BQ417" i="12"/>
  <c r="BP417" i="12"/>
  <c r="BO417" i="12"/>
  <c r="BN417" i="12"/>
  <c r="BM417" i="12"/>
  <c r="BL417" i="12"/>
  <c r="BK417" i="12"/>
  <c r="BJ417" i="12"/>
  <c r="BI417" i="12"/>
  <c r="BH417" i="12"/>
  <c r="BG417" i="12"/>
  <c r="BF417" i="12"/>
  <c r="BE417" i="12"/>
  <c r="BD417" i="12"/>
  <c r="BC417" i="12"/>
  <c r="BB417" i="12"/>
  <c r="BA417" i="12"/>
  <c r="AZ417" i="12"/>
  <c r="AY417" i="12"/>
  <c r="AX417" i="12"/>
  <c r="AW417" i="12"/>
  <c r="AV417" i="12"/>
  <c r="CE416" i="12"/>
  <c r="CD416" i="12"/>
  <c r="CC416" i="12"/>
  <c r="CB416" i="12"/>
  <c r="CA416" i="12"/>
  <c r="BZ416" i="12"/>
  <c r="BY416" i="12"/>
  <c r="BX416" i="12"/>
  <c r="BW416" i="12"/>
  <c r="BV416" i="12"/>
  <c r="BU416" i="12"/>
  <c r="BT416" i="12"/>
  <c r="BS416" i="12"/>
  <c r="BR416" i="12"/>
  <c r="BQ416" i="12"/>
  <c r="BP416" i="12"/>
  <c r="BO416" i="12"/>
  <c r="BN416" i="12"/>
  <c r="BM416" i="12"/>
  <c r="BL416" i="12"/>
  <c r="BK416" i="12"/>
  <c r="BJ416" i="12"/>
  <c r="BI416" i="12"/>
  <c r="BH416" i="12"/>
  <c r="BG416" i="12"/>
  <c r="BF416" i="12"/>
  <c r="BE416" i="12"/>
  <c r="BD416" i="12"/>
  <c r="BC416" i="12"/>
  <c r="BB416" i="12"/>
  <c r="BA416" i="12"/>
  <c r="AZ416" i="12"/>
  <c r="AY416" i="12"/>
  <c r="AX416" i="12"/>
  <c r="AW416" i="12"/>
  <c r="AV416" i="12"/>
  <c r="CE415" i="12"/>
  <c r="CD415" i="12"/>
  <c r="CC415" i="12"/>
  <c r="CB415" i="12"/>
  <c r="CA415" i="12"/>
  <c r="BZ415" i="12"/>
  <c r="BY415" i="12"/>
  <c r="BX415" i="12"/>
  <c r="BW415" i="12"/>
  <c r="BV415" i="12"/>
  <c r="BU415" i="12"/>
  <c r="BT415" i="12"/>
  <c r="BS415" i="12"/>
  <c r="BR415" i="12"/>
  <c r="BQ415" i="12"/>
  <c r="BP415" i="12"/>
  <c r="BO415" i="12"/>
  <c r="BN415" i="12"/>
  <c r="BM415" i="12"/>
  <c r="BL415" i="12"/>
  <c r="BK415" i="12"/>
  <c r="BJ415" i="12"/>
  <c r="BI415" i="12"/>
  <c r="BH415" i="12"/>
  <c r="BG415" i="12"/>
  <c r="BF415" i="12"/>
  <c r="BE415" i="12"/>
  <c r="BD415" i="12"/>
  <c r="BC415" i="12"/>
  <c r="BB415" i="12"/>
  <c r="BA415" i="12"/>
  <c r="AZ415" i="12"/>
  <c r="AY415" i="12"/>
  <c r="AX415" i="12"/>
  <c r="AW415" i="12"/>
  <c r="AV415" i="12"/>
  <c r="CE414" i="12"/>
  <c r="CD414" i="12"/>
  <c r="CC414" i="12"/>
  <c r="CB414" i="12"/>
  <c r="CA414" i="12"/>
  <c r="BZ414" i="12"/>
  <c r="BY414" i="12"/>
  <c r="BX414" i="12"/>
  <c r="BW414" i="12"/>
  <c r="BV414" i="12"/>
  <c r="BU414" i="12"/>
  <c r="BT414" i="12"/>
  <c r="BS414" i="12"/>
  <c r="BR414" i="12"/>
  <c r="BQ414" i="12"/>
  <c r="BP414" i="12"/>
  <c r="BO414" i="12"/>
  <c r="BN414" i="12"/>
  <c r="BM414" i="12"/>
  <c r="BL414" i="12"/>
  <c r="BK414" i="12"/>
  <c r="BJ414" i="12"/>
  <c r="BI414" i="12"/>
  <c r="BH414" i="12"/>
  <c r="BG414" i="12"/>
  <c r="BF414" i="12"/>
  <c r="BE414" i="12"/>
  <c r="BD414" i="12"/>
  <c r="BC414" i="12"/>
  <c r="BB414" i="12"/>
  <c r="BA414" i="12"/>
  <c r="AZ414" i="12"/>
  <c r="AY414" i="12"/>
  <c r="AX414" i="12"/>
  <c r="AW414" i="12"/>
  <c r="AV414" i="12"/>
  <c r="CE413" i="12"/>
  <c r="CD413" i="12"/>
  <c r="CC413" i="12"/>
  <c r="CB413" i="12"/>
  <c r="CA413" i="12"/>
  <c r="BZ413" i="12"/>
  <c r="BY413" i="12"/>
  <c r="BX413" i="12"/>
  <c r="BW413" i="12"/>
  <c r="BV413" i="12"/>
  <c r="BU413" i="12"/>
  <c r="BT413" i="12"/>
  <c r="BS413" i="12"/>
  <c r="BR413" i="12"/>
  <c r="BQ413" i="12"/>
  <c r="BP413" i="12"/>
  <c r="BO413" i="12"/>
  <c r="BN413" i="12"/>
  <c r="BM413" i="12"/>
  <c r="BL413" i="12"/>
  <c r="BK413" i="12"/>
  <c r="BJ413" i="12"/>
  <c r="BI413" i="12"/>
  <c r="BH413" i="12"/>
  <c r="BG413" i="12"/>
  <c r="BF413" i="12"/>
  <c r="BE413" i="12"/>
  <c r="BD413" i="12"/>
  <c r="BC413" i="12"/>
  <c r="BB413" i="12"/>
  <c r="BA413" i="12"/>
  <c r="AZ413" i="12"/>
  <c r="AY413" i="12"/>
  <c r="AX413" i="12"/>
  <c r="AW413" i="12"/>
  <c r="AV413" i="12"/>
  <c r="CE412" i="12"/>
  <c r="CD412" i="12"/>
  <c r="CC412" i="12"/>
  <c r="CB412" i="12"/>
  <c r="CA412" i="12"/>
  <c r="BZ412" i="12"/>
  <c r="BY412" i="12"/>
  <c r="BX412" i="12"/>
  <c r="BW412" i="12"/>
  <c r="BV412" i="12"/>
  <c r="BU412" i="12"/>
  <c r="BT412" i="12"/>
  <c r="BS412" i="12"/>
  <c r="BR412" i="12"/>
  <c r="BQ412" i="12"/>
  <c r="BP412" i="12"/>
  <c r="BO412" i="12"/>
  <c r="BN412" i="12"/>
  <c r="BM412" i="12"/>
  <c r="BL412" i="12"/>
  <c r="BK412" i="12"/>
  <c r="BJ412" i="12"/>
  <c r="BI412" i="12"/>
  <c r="BH412" i="12"/>
  <c r="BG412" i="12"/>
  <c r="BF412" i="12"/>
  <c r="BE412" i="12"/>
  <c r="BD412" i="12"/>
  <c r="BC412" i="12"/>
  <c r="BB412" i="12"/>
  <c r="BA412" i="12"/>
  <c r="AZ412" i="12"/>
  <c r="AY412" i="12"/>
  <c r="AX412" i="12"/>
  <c r="AW412" i="12"/>
  <c r="AV412" i="12"/>
  <c r="CE411" i="12"/>
  <c r="CD411" i="12"/>
  <c r="CC411" i="12"/>
  <c r="CB411" i="12"/>
  <c r="CA411" i="12"/>
  <c r="BZ411" i="12"/>
  <c r="BY411" i="12"/>
  <c r="BX411" i="12"/>
  <c r="BW411" i="12"/>
  <c r="BV411" i="12"/>
  <c r="BU411" i="12"/>
  <c r="BT411" i="12"/>
  <c r="BS411" i="12"/>
  <c r="BR411" i="12"/>
  <c r="BQ411" i="12"/>
  <c r="BP411" i="12"/>
  <c r="BO411" i="12"/>
  <c r="BN411" i="12"/>
  <c r="BM411" i="12"/>
  <c r="BL411" i="12"/>
  <c r="BK411" i="12"/>
  <c r="BJ411" i="12"/>
  <c r="BI411" i="12"/>
  <c r="BH411" i="12"/>
  <c r="BG411" i="12"/>
  <c r="BF411" i="12"/>
  <c r="BE411" i="12"/>
  <c r="BD411" i="12"/>
  <c r="BC411" i="12"/>
  <c r="BB411" i="12"/>
  <c r="BA411" i="12"/>
  <c r="AZ411" i="12"/>
  <c r="AY411" i="12"/>
  <c r="AX411" i="12"/>
  <c r="AW411" i="12"/>
  <c r="AV411" i="12"/>
  <c r="CE410" i="12"/>
  <c r="CD410" i="12"/>
  <c r="CC410" i="12"/>
  <c r="CB410" i="12"/>
  <c r="CA410" i="12"/>
  <c r="BZ410" i="12"/>
  <c r="BY410" i="12"/>
  <c r="BX410" i="12"/>
  <c r="BW410" i="12"/>
  <c r="BV410" i="12"/>
  <c r="BU410" i="12"/>
  <c r="BT410" i="12"/>
  <c r="BS410" i="12"/>
  <c r="BR410" i="12"/>
  <c r="BQ410" i="12"/>
  <c r="BP410" i="12"/>
  <c r="BO410" i="12"/>
  <c r="BN410" i="12"/>
  <c r="BM410" i="12"/>
  <c r="BL410" i="12"/>
  <c r="BK410" i="12"/>
  <c r="BJ410" i="12"/>
  <c r="BI410" i="12"/>
  <c r="BH410" i="12"/>
  <c r="BG410" i="12"/>
  <c r="BF410" i="12"/>
  <c r="BE410" i="12"/>
  <c r="BD410" i="12"/>
  <c r="BC410" i="12"/>
  <c r="BB410" i="12"/>
  <c r="BA410" i="12"/>
  <c r="AZ410" i="12"/>
  <c r="AY410" i="12"/>
  <c r="AX410" i="12"/>
  <c r="AW410" i="12"/>
  <c r="AV410" i="12"/>
  <c r="CE409" i="12"/>
  <c r="CD409" i="12"/>
  <c r="CC409" i="12"/>
  <c r="CB409" i="12"/>
  <c r="CA409" i="12"/>
  <c r="BZ409" i="12"/>
  <c r="BY409" i="12"/>
  <c r="BX409" i="12"/>
  <c r="BW409" i="12"/>
  <c r="BV409" i="12"/>
  <c r="BU409" i="12"/>
  <c r="BT409" i="12"/>
  <c r="BS409" i="12"/>
  <c r="BR409" i="12"/>
  <c r="BQ409" i="12"/>
  <c r="BP409" i="12"/>
  <c r="BO409" i="12"/>
  <c r="BN409" i="12"/>
  <c r="BM409" i="12"/>
  <c r="BL409" i="12"/>
  <c r="BK409" i="12"/>
  <c r="BJ409" i="12"/>
  <c r="BI409" i="12"/>
  <c r="BH409" i="12"/>
  <c r="BG409" i="12"/>
  <c r="BF409" i="12"/>
  <c r="BE409" i="12"/>
  <c r="BD409" i="12"/>
  <c r="BC409" i="12"/>
  <c r="BB409" i="12"/>
  <c r="BA409" i="12"/>
  <c r="AZ409" i="12"/>
  <c r="AY409" i="12"/>
  <c r="AX409" i="12"/>
  <c r="AW409" i="12"/>
  <c r="AV409" i="12"/>
  <c r="CE408" i="12"/>
  <c r="CD408" i="12"/>
  <c r="CC408" i="12"/>
  <c r="CB408" i="12"/>
  <c r="CA408" i="12"/>
  <c r="BZ408" i="12"/>
  <c r="BY408" i="12"/>
  <c r="BX408" i="12"/>
  <c r="BW408" i="12"/>
  <c r="BV408" i="12"/>
  <c r="BU408" i="12"/>
  <c r="BT408" i="12"/>
  <c r="BS408" i="12"/>
  <c r="BR408" i="12"/>
  <c r="BQ408" i="12"/>
  <c r="BP408" i="12"/>
  <c r="BO408" i="12"/>
  <c r="BN408" i="12"/>
  <c r="BM408" i="12"/>
  <c r="BL408" i="12"/>
  <c r="BK408" i="12"/>
  <c r="BJ408" i="12"/>
  <c r="BI408" i="12"/>
  <c r="BH408" i="12"/>
  <c r="BG408" i="12"/>
  <c r="BF408" i="12"/>
  <c r="BE408" i="12"/>
  <c r="BD408" i="12"/>
  <c r="BC408" i="12"/>
  <c r="BB408" i="12"/>
  <c r="BA408" i="12"/>
  <c r="AZ408" i="12"/>
  <c r="AY408" i="12"/>
  <c r="AX408" i="12"/>
  <c r="AW408" i="12"/>
  <c r="AV408" i="12"/>
  <c r="CE407" i="12"/>
  <c r="CD407" i="12"/>
  <c r="CC407" i="12"/>
  <c r="CB407" i="12"/>
  <c r="CA407" i="12"/>
  <c r="BZ407" i="12"/>
  <c r="BY407" i="12"/>
  <c r="BX407" i="12"/>
  <c r="BW407" i="12"/>
  <c r="BV407" i="12"/>
  <c r="BU407" i="12"/>
  <c r="BT407" i="12"/>
  <c r="BS407" i="12"/>
  <c r="BR407" i="12"/>
  <c r="BQ407" i="12"/>
  <c r="BP407" i="12"/>
  <c r="BO407" i="12"/>
  <c r="BN407" i="12"/>
  <c r="BM407" i="12"/>
  <c r="BL407" i="12"/>
  <c r="BK407" i="12"/>
  <c r="BJ407" i="12"/>
  <c r="BI407" i="12"/>
  <c r="BH407" i="12"/>
  <c r="BG407" i="12"/>
  <c r="BF407" i="12"/>
  <c r="BE407" i="12"/>
  <c r="BD407" i="12"/>
  <c r="BC407" i="12"/>
  <c r="BB407" i="12"/>
  <c r="BA407" i="12"/>
  <c r="AZ407" i="12"/>
  <c r="AY407" i="12"/>
  <c r="AX407" i="12"/>
  <c r="AW407" i="12"/>
  <c r="AV407" i="12"/>
  <c r="CE406" i="12"/>
  <c r="CD406" i="12"/>
  <c r="CC406" i="12"/>
  <c r="CB406" i="12"/>
  <c r="CA406" i="12"/>
  <c r="BZ406" i="12"/>
  <c r="BY406" i="12"/>
  <c r="BX406" i="12"/>
  <c r="BW406" i="12"/>
  <c r="BV406" i="12"/>
  <c r="BU406" i="12"/>
  <c r="BT406" i="12"/>
  <c r="BS406" i="12"/>
  <c r="BR406" i="12"/>
  <c r="BQ406" i="12"/>
  <c r="BP406" i="12"/>
  <c r="BO406" i="12"/>
  <c r="BN406" i="12"/>
  <c r="BM406" i="12"/>
  <c r="BL406" i="12"/>
  <c r="BK406" i="12"/>
  <c r="BJ406" i="12"/>
  <c r="BI406" i="12"/>
  <c r="BH406" i="12"/>
  <c r="BG406" i="12"/>
  <c r="BF406" i="12"/>
  <c r="BE406" i="12"/>
  <c r="BD406" i="12"/>
  <c r="BC406" i="12"/>
  <c r="BB406" i="12"/>
  <c r="BA406" i="12"/>
  <c r="AZ406" i="12"/>
  <c r="AY406" i="12"/>
  <c r="AX406" i="12"/>
  <c r="AW406" i="12"/>
  <c r="AV406" i="12"/>
  <c r="CE405" i="12"/>
  <c r="CD405" i="12"/>
  <c r="CC405" i="12"/>
  <c r="CB405" i="12"/>
  <c r="CA405" i="12"/>
  <c r="BZ405" i="12"/>
  <c r="BY405" i="12"/>
  <c r="BX405" i="12"/>
  <c r="BW405" i="12"/>
  <c r="BV405" i="12"/>
  <c r="BU405" i="12"/>
  <c r="BT405" i="12"/>
  <c r="BS405" i="12"/>
  <c r="BR405" i="12"/>
  <c r="BQ405" i="12"/>
  <c r="BP405" i="12"/>
  <c r="BO405" i="12"/>
  <c r="BN405" i="12"/>
  <c r="BM405" i="12"/>
  <c r="BL405" i="12"/>
  <c r="BK405" i="12"/>
  <c r="BJ405" i="12"/>
  <c r="BI405" i="12"/>
  <c r="BH405" i="12"/>
  <c r="BG405" i="12"/>
  <c r="BF405" i="12"/>
  <c r="BE405" i="12"/>
  <c r="BD405" i="12"/>
  <c r="BC405" i="12"/>
  <c r="BB405" i="12"/>
  <c r="BA405" i="12"/>
  <c r="AZ405" i="12"/>
  <c r="AY405" i="12"/>
  <c r="AX405" i="12"/>
  <c r="AW405" i="12"/>
  <c r="AV405" i="12"/>
  <c r="CE404" i="12"/>
  <c r="CD404" i="12"/>
  <c r="CC404" i="12"/>
  <c r="CB404" i="12"/>
  <c r="CA404" i="12"/>
  <c r="BZ404" i="12"/>
  <c r="BY404" i="12"/>
  <c r="BX404" i="12"/>
  <c r="BW404" i="12"/>
  <c r="BV404" i="12"/>
  <c r="BU404" i="12"/>
  <c r="BT404" i="12"/>
  <c r="BS404" i="12"/>
  <c r="BR404" i="12"/>
  <c r="BQ404" i="12"/>
  <c r="BP404" i="12"/>
  <c r="BO404" i="12"/>
  <c r="BN404" i="12"/>
  <c r="BM404" i="12"/>
  <c r="BL404" i="12"/>
  <c r="BK404" i="12"/>
  <c r="BJ404" i="12"/>
  <c r="BI404" i="12"/>
  <c r="BH404" i="12"/>
  <c r="BG404" i="12"/>
  <c r="BF404" i="12"/>
  <c r="BE404" i="12"/>
  <c r="BD404" i="12"/>
  <c r="BC404" i="12"/>
  <c r="BB404" i="12"/>
  <c r="BA404" i="12"/>
  <c r="AZ404" i="12"/>
  <c r="AY404" i="12"/>
  <c r="AX404" i="12"/>
  <c r="AW404" i="12"/>
  <c r="AV404" i="12"/>
  <c r="CE403" i="12"/>
  <c r="CD403" i="12"/>
  <c r="CC403" i="12"/>
  <c r="CB403" i="12"/>
  <c r="CA403" i="12"/>
  <c r="BZ403" i="12"/>
  <c r="BY403" i="12"/>
  <c r="BX403" i="12"/>
  <c r="BW403" i="12"/>
  <c r="BV403" i="12"/>
  <c r="BU403" i="12"/>
  <c r="BT403" i="12"/>
  <c r="BS403" i="12"/>
  <c r="BR403" i="12"/>
  <c r="BQ403" i="12"/>
  <c r="BP403" i="12"/>
  <c r="BO403" i="12"/>
  <c r="BN403" i="12"/>
  <c r="BM403" i="12"/>
  <c r="BL403" i="12"/>
  <c r="BK403" i="12"/>
  <c r="BJ403" i="12"/>
  <c r="BI403" i="12"/>
  <c r="BH403" i="12"/>
  <c r="BG403" i="12"/>
  <c r="BF403" i="12"/>
  <c r="BE403" i="12"/>
  <c r="BD403" i="12"/>
  <c r="BC403" i="12"/>
  <c r="BB403" i="12"/>
  <c r="BA403" i="12"/>
  <c r="AZ403" i="12"/>
  <c r="AY403" i="12"/>
  <c r="AX403" i="12"/>
  <c r="AW403" i="12"/>
  <c r="AV403" i="12"/>
  <c r="CE402" i="12"/>
  <c r="CD402" i="12"/>
  <c r="CC402" i="12"/>
  <c r="CB402" i="12"/>
  <c r="CA402" i="12"/>
  <c r="BZ402" i="12"/>
  <c r="BY402" i="12"/>
  <c r="BX402" i="12"/>
  <c r="BW402" i="12"/>
  <c r="BV402" i="12"/>
  <c r="BU402" i="12"/>
  <c r="BT402" i="12"/>
  <c r="BS402" i="12"/>
  <c r="BR402" i="12"/>
  <c r="BQ402" i="12"/>
  <c r="BP402" i="12"/>
  <c r="BO402" i="12"/>
  <c r="BN402" i="12"/>
  <c r="BM402" i="12"/>
  <c r="BL402" i="12"/>
  <c r="BK402" i="12"/>
  <c r="BJ402" i="12"/>
  <c r="BI402" i="12"/>
  <c r="BH402" i="12"/>
  <c r="BG402" i="12"/>
  <c r="BF402" i="12"/>
  <c r="BE402" i="12"/>
  <c r="BD402" i="12"/>
  <c r="BC402" i="12"/>
  <c r="BB402" i="12"/>
  <c r="BA402" i="12"/>
  <c r="AZ402" i="12"/>
  <c r="AY402" i="12"/>
  <c r="AX402" i="12"/>
  <c r="AW402" i="12"/>
  <c r="AV402" i="12"/>
  <c r="CE401" i="12"/>
  <c r="CD401" i="12"/>
  <c r="CC401" i="12"/>
  <c r="CB401" i="12"/>
  <c r="CA401" i="12"/>
  <c r="BZ401" i="12"/>
  <c r="BY401" i="12"/>
  <c r="BX401" i="12"/>
  <c r="BW401" i="12"/>
  <c r="BV401" i="12"/>
  <c r="BU401" i="12"/>
  <c r="BT401" i="12"/>
  <c r="BS401" i="12"/>
  <c r="BR401" i="12"/>
  <c r="BQ401" i="12"/>
  <c r="BP401" i="12"/>
  <c r="BO401" i="12"/>
  <c r="BN401" i="12"/>
  <c r="BM401" i="12"/>
  <c r="BL401" i="12"/>
  <c r="BK401" i="12"/>
  <c r="BJ401" i="12"/>
  <c r="BI401" i="12"/>
  <c r="BH401" i="12"/>
  <c r="BG401" i="12"/>
  <c r="BF401" i="12"/>
  <c r="BE401" i="12"/>
  <c r="BD401" i="12"/>
  <c r="BC401" i="12"/>
  <c r="BB401" i="12"/>
  <c r="BA401" i="12"/>
  <c r="AZ401" i="12"/>
  <c r="AY401" i="12"/>
  <c r="AX401" i="12"/>
  <c r="AW401" i="12"/>
  <c r="AV401" i="12"/>
  <c r="CE400" i="12"/>
  <c r="CD400" i="12"/>
  <c r="CC400" i="12"/>
  <c r="CB400" i="12"/>
  <c r="CA400" i="12"/>
  <c r="BZ400" i="12"/>
  <c r="BY400" i="12"/>
  <c r="BX400" i="12"/>
  <c r="BW400" i="12"/>
  <c r="BV400" i="12"/>
  <c r="BU400" i="12"/>
  <c r="BT400" i="12"/>
  <c r="BS400" i="12"/>
  <c r="BR400" i="12"/>
  <c r="BQ400" i="12"/>
  <c r="BP400" i="12"/>
  <c r="BO400" i="12"/>
  <c r="BN400" i="12"/>
  <c r="BM400" i="12"/>
  <c r="BL400" i="12"/>
  <c r="BK400" i="12"/>
  <c r="BJ400" i="12"/>
  <c r="BI400" i="12"/>
  <c r="BH400" i="12"/>
  <c r="BG400" i="12"/>
  <c r="BF400" i="12"/>
  <c r="BE400" i="12"/>
  <c r="BD400" i="12"/>
  <c r="BC400" i="12"/>
  <c r="BB400" i="12"/>
  <c r="BA400" i="12"/>
  <c r="AZ400" i="12"/>
  <c r="AY400" i="12"/>
  <c r="AX400" i="12"/>
  <c r="AW400" i="12"/>
  <c r="AV400" i="12"/>
  <c r="CE399" i="12"/>
  <c r="CD399" i="12"/>
  <c r="CC399" i="12"/>
  <c r="CB399" i="12"/>
  <c r="CA399" i="12"/>
  <c r="BZ399" i="12"/>
  <c r="BY399" i="12"/>
  <c r="BX399" i="12"/>
  <c r="BW399" i="12"/>
  <c r="BV399" i="12"/>
  <c r="BU399" i="12"/>
  <c r="BT399" i="12"/>
  <c r="BS399" i="12"/>
  <c r="BR399" i="12"/>
  <c r="BQ399" i="12"/>
  <c r="BP399" i="12"/>
  <c r="BO399" i="12"/>
  <c r="BN399" i="12"/>
  <c r="BM399" i="12"/>
  <c r="BL399" i="12"/>
  <c r="BK399" i="12"/>
  <c r="BJ399" i="12"/>
  <c r="BI399" i="12"/>
  <c r="BH399" i="12"/>
  <c r="BG399" i="12"/>
  <c r="BF399" i="12"/>
  <c r="BE399" i="12"/>
  <c r="BD399" i="12"/>
  <c r="BC399" i="12"/>
  <c r="BB399" i="12"/>
  <c r="BA399" i="12"/>
  <c r="AZ399" i="12"/>
  <c r="AY399" i="12"/>
  <c r="AX399" i="12"/>
  <c r="AW399" i="12"/>
  <c r="AV399" i="12"/>
  <c r="CE398" i="12"/>
  <c r="CD398" i="12"/>
  <c r="CC398" i="12"/>
  <c r="CB398" i="12"/>
  <c r="CA398" i="12"/>
  <c r="BZ398" i="12"/>
  <c r="BY398" i="12"/>
  <c r="BX398" i="12"/>
  <c r="BW398" i="12"/>
  <c r="BV398" i="12"/>
  <c r="BU398" i="12"/>
  <c r="BT398" i="12"/>
  <c r="BS398" i="12"/>
  <c r="BR398" i="12"/>
  <c r="BQ398" i="12"/>
  <c r="BP398" i="12"/>
  <c r="BO398" i="12"/>
  <c r="BN398" i="12"/>
  <c r="BM398" i="12"/>
  <c r="BL398" i="12"/>
  <c r="BK398" i="12"/>
  <c r="BJ398" i="12"/>
  <c r="BI398" i="12"/>
  <c r="BH398" i="12"/>
  <c r="BG398" i="12"/>
  <c r="BF398" i="12"/>
  <c r="BE398" i="12"/>
  <c r="BD398" i="12"/>
  <c r="BC398" i="12"/>
  <c r="BB398" i="12"/>
  <c r="BA398" i="12"/>
  <c r="AZ398" i="12"/>
  <c r="AY398" i="12"/>
  <c r="AX398" i="12"/>
  <c r="AW398" i="12"/>
  <c r="AV398" i="12"/>
  <c r="CE397" i="12"/>
  <c r="CD397" i="12"/>
  <c r="CC397" i="12"/>
  <c r="CB397" i="12"/>
  <c r="CA397" i="12"/>
  <c r="BZ397" i="12"/>
  <c r="BY397" i="12"/>
  <c r="BX397" i="12"/>
  <c r="BW397" i="12"/>
  <c r="BV397" i="12"/>
  <c r="BU397" i="12"/>
  <c r="BT397" i="12"/>
  <c r="BS397" i="12"/>
  <c r="BR397" i="12"/>
  <c r="BQ397" i="12"/>
  <c r="BP397" i="12"/>
  <c r="BO397" i="12"/>
  <c r="BN397" i="12"/>
  <c r="BM397" i="12"/>
  <c r="BL397" i="12"/>
  <c r="BK397" i="12"/>
  <c r="BJ397" i="12"/>
  <c r="BI397" i="12"/>
  <c r="BH397" i="12"/>
  <c r="BG397" i="12"/>
  <c r="BF397" i="12"/>
  <c r="BE397" i="12"/>
  <c r="BD397" i="12"/>
  <c r="BC397" i="12"/>
  <c r="BB397" i="12"/>
  <c r="BA397" i="12"/>
  <c r="AZ397" i="12"/>
  <c r="AY397" i="12"/>
  <c r="AX397" i="12"/>
  <c r="AW397" i="12"/>
  <c r="AV397" i="12"/>
  <c r="CE396" i="12"/>
  <c r="CD396" i="12"/>
  <c r="CC396" i="12"/>
  <c r="CB396" i="12"/>
  <c r="CA396" i="12"/>
  <c r="BZ396" i="12"/>
  <c r="BY396" i="12"/>
  <c r="BX396" i="12"/>
  <c r="BW396" i="12"/>
  <c r="BV396" i="12"/>
  <c r="BU396" i="12"/>
  <c r="BT396" i="12"/>
  <c r="BS396" i="12"/>
  <c r="BR396" i="12"/>
  <c r="BQ396" i="12"/>
  <c r="BP396" i="12"/>
  <c r="BO396" i="12"/>
  <c r="BN396" i="12"/>
  <c r="BM396" i="12"/>
  <c r="BL396" i="12"/>
  <c r="BK396" i="12"/>
  <c r="BJ396" i="12"/>
  <c r="BI396" i="12"/>
  <c r="BH396" i="12"/>
  <c r="BG396" i="12"/>
  <c r="BF396" i="12"/>
  <c r="BE396" i="12"/>
  <c r="BD396" i="12"/>
  <c r="BC396" i="12"/>
  <c r="BB396" i="12"/>
  <c r="BA396" i="12"/>
  <c r="AZ396" i="12"/>
  <c r="AY396" i="12"/>
  <c r="AX396" i="12"/>
  <c r="AW396" i="12"/>
  <c r="AV396" i="12"/>
  <c r="CE395" i="12"/>
  <c r="CD395" i="12"/>
  <c r="CC395" i="12"/>
  <c r="CB395" i="12"/>
  <c r="CA395" i="12"/>
  <c r="BZ395" i="12"/>
  <c r="BY395" i="12"/>
  <c r="BX395" i="12"/>
  <c r="BW395" i="12"/>
  <c r="BV395" i="12"/>
  <c r="BU395" i="12"/>
  <c r="BT395" i="12"/>
  <c r="BS395" i="12"/>
  <c r="BR395" i="12"/>
  <c r="BQ395" i="12"/>
  <c r="BP395" i="12"/>
  <c r="BO395" i="12"/>
  <c r="BN395" i="12"/>
  <c r="BM395" i="12"/>
  <c r="BL395" i="12"/>
  <c r="BK395" i="12"/>
  <c r="BJ395" i="12"/>
  <c r="BI395" i="12"/>
  <c r="BH395" i="12"/>
  <c r="BG395" i="12"/>
  <c r="BF395" i="12"/>
  <c r="BE395" i="12"/>
  <c r="BD395" i="12"/>
  <c r="BC395" i="12"/>
  <c r="BB395" i="12"/>
  <c r="BA395" i="12"/>
  <c r="AZ395" i="12"/>
  <c r="AY395" i="12"/>
  <c r="AX395" i="12"/>
  <c r="AW395" i="12"/>
  <c r="AV395" i="12"/>
  <c r="CE394" i="12"/>
  <c r="CD394" i="12"/>
  <c r="CC394" i="12"/>
  <c r="CB394" i="12"/>
  <c r="CA394" i="12"/>
  <c r="BZ394" i="12"/>
  <c r="BY394" i="12"/>
  <c r="BX394" i="12"/>
  <c r="BW394" i="12"/>
  <c r="BV394" i="12"/>
  <c r="BU394" i="12"/>
  <c r="BT394" i="12"/>
  <c r="BS394" i="12"/>
  <c r="BR394" i="12"/>
  <c r="BQ394" i="12"/>
  <c r="BP394" i="12"/>
  <c r="BO394" i="12"/>
  <c r="BN394" i="12"/>
  <c r="BM394" i="12"/>
  <c r="BL394" i="12"/>
  <c r="BK394" i="12"/>
  <c r="BJ394" i="12"/>
  <c r="BI394" i="12"/>
  <c r="BH394" i="12"/>
  <c r="BG394" i="12"/>
  <c r="BF394" i="12"/>
  <c r="BE394" i="12"/>
  <c r="BD394" i="12"/>
  <c r="BC394" i="12"/>
  <c r="BB394" i="12"/>
  <c r="BA394" i="12"/>
  <c r="AZ394" i="12"/>
  <c r="AY394" i="12"/>
  <c r="AX394" i="12"/>
  <c r="AW394" i="12"/>
  <c r="AV394" i="12"/>
  <c r="CE393" i="12"/>
  <c r="CD393" i="12"/>
  <c r="CC393" i="12"/>
  <c r="CB393" i="12"/>
  <c r="CA393" i="12"/>
  <c r="BZ393" i="12"/>
  <c r="BY393" i="12"/>
  <c r="BX393" i="12"/>
  <c r="BW393" i="12"/>
  <c r="BV393" i="12"/>
  <c r="BU393" i="12"/>
  <c r="BT393" i="12"/>
  <c r="BS393" i="12"/>
  <c r="BR393" i="12"/>
  <c r="BQ393" i="12"/>
  <c r="BP393" i="12"/>
  <c r="BO393" i="12"/>
  <c r="BN393" i="12"/>
  <c r="BM393" i="12"/>
  <c r="BL393" i="12"/>
  <c r="BK393" i="12"/>
  <c r="BJ393" i="12"/>
  <c r="BI393" i="12"/>
  <c r="BH393" i="12"/>
  <c r="BG393" i="12"/>
  <c r="BF393" i="12"/>
  <c r="BE393" i="12"/>
  <c r="BD393" i="12"/>
  <c r="BC393" i="12"/>
  <c r="BB393" i="12"/>
  <c r="BA393" i="12"/>
  <c r="AZ393" i="12"/>
  <c r="AY393" i="12"/>
  <c r="AX393" i="12"/>
  <c r="AW393" i="12"/>
  <c r="AV393" i="12"/>
  <c r="CE392" i="12"/>
  <c r="CD392" i="12"/>
  <c r="CC392" i="12"/>
  <c r="CB392" i="12"/>
  <c r="CA392" i="12"/>
  <c r="BZ392" i="12"/>
  <c r="BY392" i="12"/>
  <c r="BX392" i="12"/>
  <c r="BW392" i="12"/>
  <c r="BV392" i="12"/>
  <c r="BU392" i="12"/>
  <c r="BT392" i="12"/>
  <c r="BS392" i="12"/>
  <c r="BR392" i="12"/>
  <c r="BQ392" i="12"/>
  <c r="BP392" i="12"/>
  <c r="BO392" i="12"/>
  <c r="BN392" i="12"/>
  <c r="BM392" i="12"/>
  <c r="BL392" i="12"/>
  <c r="BK392" i="12"/>
  <c r="BJ392" i="12"/>
  <c r="BI392" i="12"/>
  <c r="BH392" i="12"/>
  <c r="BG392" i="12"/>
  <c r="BF392" i="12"/>
  <c r="BE392" i="12"/>
  <c r="BD392" i="12"/>
  <c r="BC392" i="12"/>
  <c r="BB392" i="12"/>
  <c r="BA392" i="12"/>
  <c r="AZ392" i="12"/>
  <c r="AY392" i="12"/>
  <c r="AX392" i="12"/>
  <c r="AW392" i="12"/>
  <c r="AV392" i="12"/>
  <c r="CE391" i="12"/>
  <c r="CD391" i="12"/>
  <c r="CC391" i="12"/>
  <c r="CB391" i="12"/>
  <c r="CA391" i="12"/>
  <c r="BZ391" i="12"/>
  <c r="BY391" i="12"/>
  <c r="BX391" i="12"/>
  <c r="BW391" i="12"/>
  <c r="BV391" i="12"/>
  <c r="BU391" i="12"/>
  <c r="BT391" i="12"/>
  <c r="BS391" i="12"/>
  <c r="BR391" i="12"/>
  <c r="BQ391" i="12"/>
  <c r="BP391" i="12"/>
  <c r="BO391" i="12"/>
  <c r="BN391" i="12"/>
  <c r="BM391" i="12"/>
  <c r="BL391" i="12"/>
  <c r="BK391" i="12"/>
  <c r="BJ391" i="12"/>
  <c r="BI391" i="12"/>
  <c r="BH391" i="12"/>
  <c r="BG391" i="12"/>
  <c r="BF391" i="12"/>
  <c r="BE391" i="12"/>
  <c r="BD391" i="12"/>
  <c r="BC391" i="12"/>
  <c r="BB391" i="12"/>
  <c r="BA391" i="12"/>
  <c r="AZ391" i="12"/>
  <c r="AY391" i="12"/>
  <c r="AX391" i="12"/>
  <c r="AW391" i="12"/>
  <c r="AV391" i="12"/>
  <c r="CE390" i="12"/>
  <c r="CD390" i="12"/>
  <c r="CC390" i="12"/>
  <c r="CB390" i="12"/>
  <c r="CA390" i="12"/>
  <c r="BZ390" i="12"/>
  <c r="BY390" i="12"/>
  <c r="BX390" i="12"/>
  <c r="BW390" i="12"/>
  <c r="BV390" i="12"/>
  <c r="BU390" i="12"/>
  <c r="BT390" i="12"/>
  <c r="BS390" i="12"/>
  <c r="BR390" i="12"/>
  <c r="BQ390" i="12"/>
  <c r="BP390" i="12"/>
  <c r="BO390" i="12"/>
  <c r="BN390" i="12"/>
  <c r="BM390" i="12"/>
  <c r="BL390" i="12"/>
  <c r="BK390" i="12"/>
  <c r="BJ390" i="12"/>
  <c r="BI390" i="12"/>
  <c r="BH390" i="12"/>
  <c r="BG390" i="12"/>
  <c r="BF390" i="12"/>
  <c r="BE390" i="12"/>
  <c r="BD390" i="12"/>
  <c r="BC390" i="12"/>
  <c r="BB390" i="12"/>
  <c r="BA390" i="12"/>
  <c r="AZ390" i="12"/>
  <c r="AY390" i="12"/>
  <c r="AX390" i="12"/>
  <c r="AW390" i="12"/>
  <c r="AV390" i="12"/>
  <c r="CE389" i="12"/>
  <c r="CD389" i="12"/>
  <c r="CC389" i="12"/>
  <c r="CB389" i="12"/>
  <c r="CA389" i="12"/>
  <c r="BZ389" i="12"/>
  <c r="BY389" i="12"/>
  <c r="BX389" i="12"/>
  <c r="BW389" i="12"/>
  <c r="BV389" i="12"/>
  <c r="BU389" i="12"/>
  <c r="BT389" i="12"/>
  <c r="BS389" i="12"/>
  <c r="BR389" i="12"/>
  <c r="BQ389" i="12"/>
  <c r="BP389" i="12"/>
  <c r="BO389" i="12"/>
  <c r="BN389" i="12"/>
  <c r="BM389" i="12"/>
  <c r="BL389" i="12"/>
  <c r="BK389" i="12"/>
  <c r="BJ389" i="12"/>
  <c r="BI389" i="12"/>
  <c r="BH389" i="12"/>
  <c r="BG389" i="12"/>
  <c r="BF389" i="12"/>
  <c r="BE389" i="12"/>
  <c r="BD389" i="12"/>
  <c r="BC389" i="12"/>
  <c r="BB389" i="12"/>
  <c r="BA389" i="12"/>
  <c r="AZ389" i="12"/>
  <c r="AY389" i="12"/>
  <c r="AX389" i="12"/>
  <c r="AW389" i="12"/>
  <c r="AV389" i="12"/>
  <c r="CE388" i="12"/>
  <c r="CD388" i="12"/>
  <c r="CC388" i="12"/>
  <c r="CB388" i="12"/>
  <c r="CA388" i="12"/>
  <c r="BZ388" i="12"/>
  <c r="BY388" i="12"/>
  <c r="BX388" i="12"/>
  <c r="BW388" i="12"/>
  <c r="BV388" i="12"/>
  <c r="BU388" i="12"/>
  <c r="BT388" i="12"/>
  <c r="BS388" i="12"/>
  <c r="BR388" i="12"/>
  <c r="BQ388" i="12"/>
  <c r="BP388" i="12"/>
  <c r="BO388" i="12"/>
  <c r="BN388" i="12"/>
  <c r="BM388" i="12"/>
  <c r="BL388" i="12"/>
  <c r="BK388" i="12"/>
  <c r="BJ388" i="12"/>
  <c r="BI388" i="12"/>
  <c r="BH388" i="12"/>
  <c r="BG388" i="12"/>
  <c r="BF388" i="12"/>
  <c r="BE388" i="12"/>
  <c r="BD388" i="12"/>
  <c r="BC388" i="12"/>
  <c r="BB388" i="12"/>
  <c r="BA388" i="12"/>
  <c r="AZ388" i="12"/>
  <c r="AY388" i="12"/>
  <c r="AX388" i="12"/>
  <c r="AW388" i="12"/>
  <c r="AV388" i="12"/>
  <c r="CE387" i="12"/>
  <c r="CD387" i="12"/>
  <c r="CC387" i="12"/>
  <c r="CB387" i="12"/>
  <c r="CA387" i="12"/>
  <c r="BZ387" i="12"/>
  <c r="BY387" i="12"/>
  <c r="BX387" i="12"/>
  <c r="BW387" i="12"/>
  <c r="BV387" i="12"/>
  <c r="BU387" i="12"/>
  <c r="BT387" i="12"/>
  <c r="BS387" i="12"/>
  <c r="BR387" i="12"/>
  <c r="BQ387" i="12"/>
  <c r="BP387" i="12"/>
  <c r="BO387" i="12"/>
  <c r="BN387" i="12"/>
  <c r="BM387" i="12"/>
  <c r="BL387" i="12"/>
  <c r="BK387" i="12"/>
  <c r="BJ387" i="12"/>
  <c r="BI387" i="12"/>
  <c r="BH387" i="12"/>
  <c r="BG387" i="12"/>
  <c r="BF387" i="12"/>
  <c r="BE387" i="12"/>
  <c r="BD387" i="12"/>
  <c r="BC387" i="12"/>
  <c r="BB387" i="12"/>
  <c r="BA387" i="12"/>
  <c r="AZ387" i="12"/>
  <c r="AY387" i="12"/>
  <c r="AX387" i="12"/>
  <c r="AW387" i="12"/>
  <c r="AV387" i="12"/>
  <c r="CE386" i="12"/>
  <c r="CD386" i="12"/>
  <c r="CC386" i="12"/>
  <c r="CB386" i="12"/>
  <c r="CA386" i="12"/>
  <c r="BZ386" i="12"/>
  <c r="BY386" i="12"/>
  <c r="BX386" i="12"/>
  <c r="BW386" i="12"/>
  <c r="BV386" i="12"/>
  <c r="BU386" i="12"/>
  <c r="BT386" i="12"/>
  <c r="BS386" i="12"/>
  <c r="BR386" i="12"/>
  <c r="BQ386" i="12"/>
  <c r="BP386" i="12"/>
  <c r="BO386" i="12"/>
  <c r="BN386" i="12"/>
  <c r="BM386" i="12"/>
  <c r="BL386" i="12"/>
  <c r="BK386" i="12"/>
  <c r="BJ386" i="12"/>
  <c r="BI386" i="12"/>
  <c r="BH386" i="12"/>
  <c r="BG386" i="12"/>
  <c r="BF386" i="12"/>
  <c r="BE386" i="12"/>
  <c r="BD386" i="12"/>
  <c r="BC386" i="12"/>
  <c r="BB386" i="12"/>
  <c r="BA386" i="12"/>
  <c r="AZ386" i="12"/>
  <c r="AY386" i="12"/>
  <c r="AX386" i="12"/>
  <c r="AW386" i="12"/>
  <c r="AV386" i="12"/>
  <c r="CE385" i="12"/>
  <c r="CD385" i="12"/>
  <c r="CC385" i="12"/>
  <c r="CB385" i="12"/>
  <c r="CA385" i="12"/>
  <c r="BZ385" i="12"/>
  <c r="BY385" i="12"/>
  <c r="BX385" i="12"/>
  <c r="BW385" i="12"/>
  <c r="BV385" i="12"/>
  <c r="BU385" i="12"/>
  <c r="BT385" i="12"/>
  <c r="BS385" i="12"/>
  <c r="BR385" i="12"/>
  <c r="BQ385" i="12"/>
  <c r="BP385" i="12"/>
  <c r="BO385" i="12"/>
  <c r="BN385" i="12"/>
  <c r="BM385" i="12"/>
  <c r="BL385" i="12"/>
  <c r="BK385" i="12"/>
  <c r="BJ385" i="12"/>
  <c r="BI385" i="12"/>
  <c r="BH385" i="12"/>
  <c r="BG385" i="12"/>
  <c r="BF385" i="12"/>
  <c r="BE385" i="12"/>
  <c r="BD385" i="12"/>
  <c r="BC385" i="12"/>
  <c r="BB385" i="12"/>
  <c r="BA385" i="12"/>
  <c r="AZ385" i="12"/>
  <c r="AY385" i="12"/>
  <c r="AX385" i="12"/>
  <c r="AW385" i="12"/>
  <c r="AV385" i="12"/>
  <c r="CE384" i="12"/>
  <c r="CD384" i="12"/>
  <c r="CC384" i="12"/>
  <c r="CB384" i="12"/>
  <c r="CA384" i="12"/>
  <c r="BZ384" i="12"/>
  <c r="BY384" i="12"/>
  <c r="BX384" i="12"/>
  <c r="BW384" i="12"/>
  <c r="BV384" i="12"/>
  <c r="BU384" i="12"/>
  <c r="BT384" i="12"/>
  <c r="BS384" i="12"/>
  <c r="BR384" i="12"/>
  <c r="BQ384" i="12"/>
  <c r="BP384" i="12"/>
  <c r="BO384" i="12"/>
  <c r="BN384" i="12"/>
  <c r="BM384" i="12"/>
  <c r="BL384" i="12"/>
  <c r="BK384" i="12"/>
  <c r="BJ384" i="12"/>
  <c r="BI384" i="12"/>
  <c r="BH384" i="12"/>
  <c r="BG384" i="12"/>
  <c r="BF384" i="12"/>
  <c r="BE384" i="12"/>
  <c r="BD384" i="12"/>
  <c r="BC384" i="12"/>
  <c r="BB384" i="12"/>
  <c r="BA384" i="12"/>
  <c r="AZ384" i="12"/>
  <c r="AY384" i="12"/>
  <c r="AX384" i="12"/>
  <c r="AW384" i="12"/>
  <c r="AV384" i="12"/>
  <c r="CE383" i="12"/>
  <c r="CD383" i="12"/>
  <c r="CC383" i="12"/>
  <c r="CB383" i="12"/>
  <c r="CA383" i="12"/>
  <c r="BZ383" i="12"/>
  <c r="BY383" i="12"/>
  <c r="BX383" i="12"/>
  <c r="BW383" i="12"/>
  <c r="BV383" i="12"/>
  <c r="BU383" i="12"/>
  <c r="BT383" i="12"/>
  <c r="BS383" i="12"/>
  <c r="BR383" i="12"/>
  <c r="BQ383" i="12"/>
  <c r="BP383" i="12"/>
  <c r="BO383" i="12"/>
  <c r="BN383" i="12"/>
  <c r="BM383" i="12"/>
  <c r="BL383" i="12"/>
  <c r="BK383" i="12"/>
  <c r="BJ383" i="12"/>
  <c r="BI383" i="12"/>
  <c r="BH383" i="12"/>
  <c r="BG383" i="12"/>
  <c r="BF383" i="12"/>
  <c r="BE383" i="12"/>
  <c r="BD383" i="12"/>
  <c r="BC383" i="12"/>
  <c r="BB383" i="12"/>
  <c r="BA383" i="12"/>
  <c r="AZ383" i="12"/>
  <c r="AY383" i="12"/>
  <c r="AX383" i="12"/>
  <c r="AW383" i="12"/>
  <c r="AV383" i="12"/>
  <c r="CE382" i="12"/>
  <c r="CD382" i="12"/>
  <c r="CC382" i="12"/>
  <c r="CB382" i="12"/>
  <c r="CA382" i="12"/>
  <c r="BZ382" i="12"/>
  <c r="BY382" i="12"/>
  <c r="BX382" i="12"/>
  <c r="BW382" i="12"/>
  <c r="BV382" i="12"/>
  <c r="BU382" i="12"/>
  <c r="BT382" i="12"/>
  <c r="BS382" i="12"/>
  <c r="BR382" i="12"/>
  <c r="BQ382" i="12"/>
  <c r="BP382" i="12"/>
  <c r="BO382" i="12"/>
  <c r="BN382" i="12"/>
  <c r="BM382" i="12"/>
  <c r="BL382" i="12"/>
  <c r="BK382" i="12"/>
  <c r="BJ382" i="12"/>
  <c r="BI382" i="12"/>
  <c r="BH382" i="12"/>
  <c r="BG382" i="12"/>
  <c r="BF382" i="12"/>
  <c r="BE382" i="12"/>
  <c r="BD382" i="12"/>
  <c r="BC382" i="12"/>
  <c r="BB382" i="12"/>
  <c r="BA382" i="12"/>
  <c r="AZ382" i="12"/>
  <c r="AY382" i="12"/>
  <c r="AX382" i="12"/>
  <c r="AW382" i="12"/>
  <c r="AV382" i="12"/>
  <c r="CE381" i="12"/>
  <c r="CD381" i="12"/>
  <c r="CC381" i="12"/>
  <c r="CB381" i="12"/>
  <c r="CA381" i="12"/>
  <c r="BZ381" i="12"/>
  <c r="BY381" i="12"/>
  <c r="BX381" i="12"/>
  <c r="BW381" i="12"/>
  <c r="BV381" i="12"/>
  <c r="BU381" i="12"/>
  <c r="BT381" i="12"/>
  <c r="BS381" i="12"/>
  <c r="BR381" i="12"/>
  <c r="BQ381" i="12"/>
  <c r="BP381" i="12"/>
  <c r="BO381" i="12"/>
  <c r="BN381" i="12"/>
  <c r="BM381" i="12"/>
  <c r="BL381" i="12"/>
  <c r="BK381" i="12"/>
  <c r="BJ381" i="12"/>
  <c r="BI381" i="12"/>
  <c r="BH381" i="12"/>
  <c r="BG381" i="12"/>
  <c r="BF381" i="12"/>
  <c r="BE381" i="12"/>
  <c r="BD381" i="12"/>
  <c r="BC381" i="12"/>
  <c r="BB381" i="12"/>
  <c r="BA381" i="12"/>
  <c r="AZ381" i="12"/>
  <c r="AY381" i="12"/>
  <c r="AX381" i="12"/>
  <c r="AW381" i="12"/>
  <c r="AV381" i="12"/>
  <c r="CE380" i="12"/>
  <c r="CD380" i="12"/>
  <c r="CC380" i="12"/>
  <c r="CB380" i="12"/>
  <c r="CA380" i="12"/>
  <c r="BZ380" i="12"/>
  <c r="BY380" i="12"/>
  <c r="BX380" i="12"/>
  <c r="BW380" i="12"/>
  <c r="BV380" i="12"/>
  <c r="BU380" i="12"/>
  <c r="BT380" i="12"/>
  <c r="BS380" i="12"/>
  <c r="BR380" i="12"/>
  <c r="BQ380" i="12"/>
  <c r="BP380" i="12"/>
  <c r="BO380" i="12"/>
  <c r="BN380" i="12"/>
  <c r="BM380" i="12"/>
  <c r="BL380" i="12"/>
  <c r="BK380" i="12"/>
  <c r="BJ380" i="12"/>
  <c r="BI380" i="12"/>
  <c r="BH380" i="12"/>
  <c r="BG380" i="12"/>
  <c r="BF380" i="12"/>
  <c r="BE380" i="12"/>
  <c r="BD380" i="12"/>
  <c r="BC380" i="12"/>
  <c r="BB380" i="12"/>
  <c r="BA380" i="12"/>
  <c r="AZ380" i="12"/>
  <c r="AY380" i="12"/>
  <c r="AX380" i="12"/>
  <c r="AW380" i="12"/>
  <c r="AV380" i="12"/>
  <c r="CE379" i="12"/>
  <c r="CD379" i="12"/>
  <c r="CC379" i="12"/>
  <c r="CB379" i="12"/>
  <c r="CA379" i="12"/>
  <c r="BZ379" i="12"/>
  <c r="BY379" i="12"/>
  <c r="BX379" i="12"/>
  <c r="BW379" i="12"/>
  <c r="BV379" i="12"/>
  <c r="BU379" i="12"/>
  <c r="BT379" i="12"/>
  <c r="BS379" i="12"/>
  <c r="BR379" i="12"/>
  <c r="BQ379" i="12"/>
  <c r="BP379" i="12"/>
  <c r="BO379" i="12"/>
  <c r="BN379" i="12"/>
  <c r="BM379" i="12"/>
  <c r="BL379" i="12"/>
  <c r="BK379" i="12"/>
  <c r="BJ379" i="12"/>
  <c r="BI379" i="12"/>
  <c r="BH379" i="12"/>
  <c r="BG379" i="12"/>
  <c r="BF379" i="12"/>
  <c r="BE379" i="12"/>
  <c r="BD379" i="12"/>
  <c r="BC379" i="12"/>
  <c r="BB379" i="12"/>
  <c r="BA379" i="12"/>
  <c r="AZ379" i="12"/>
  <c r="AY379" i="12"/>
  <c r="AX379" i="12"/>
  <c r="AW379" i="12"/>
  <c r="AV379" i="12"/>
  <c r="CE378" i="12"/>
  <c r="CD378" i="12"/>
  <c r="CC378" i="12"/>
  <c r="CB378" i="12"/>
  <c r="CA378" i="12"/>
  <c r="BZ378" i="12"/>
  <c r="BY378" i="12"/>
  <c r="BX378" i="12"/>
  <c r="BW378" i="12"/>
  <c r="BV378" i="12"/>
  <c r="BU378" i="12"/>
  <c r="BT378" i="12"/>
  <c r="BS378" i="12"/>
  <c r="BR378" i="12"/>
  <c r="BQ378" i="12"/>
  <c r="BP378" i="12"/>
  <c r="BO378" i="12"/>
  <c r="BN378" i="12"/>
  <c r="BM378" i="12"/>
  <c r="BL378" i="12"/>
  <c r="BK378" i="12"/>
  <c r="BJ378" i="12"/>
  <c r="BI378" i="12"/>
  <c r="BH378" i="12"/>
  <c r="BG378" i="12"/>
  <c r="BF378" i="12"/>
  <c r="BE378" i="12"/>
  <c r="BD378" i="12"/>
  <c r="BC378" i="12"/>
  <c r="BB378" i="12"/>
  <c r="BA378" i="12"/>
  <c r="AZ378" i="12"/>
  <c r="AY378" i="12"/>
  <c r="AX378" i="12"/>
  <c r="AW378" i="12"/>
  <c r="AV378" i="12"/>
  <c r="CE377" i="12"/>
  <c r="CD377" i="12"/>
  <c r="CC377" i="12"/>
  <c r="CB377" i="12"/>
  <c r="CA377" i="12"/>
  <c r="BZ377" i="12"/>
  <c r="BY377" i="12"/>
  <c r="BX377" i="12"/>
  <c r="BW377" i="12"/>
  <c r="BV377" i="12"/>
  <c r="BU377" i="12"/>
  <c r="BT377" i="12"/>
  <c r="BS377" i="12"/>
  <c r="BR377" i="12"/>
  <c r="BQ377" i="12"/>
  <c r="BP377" i="12"/>
  <c r="BO377" i="12"/>
  <c r="BN377" i="12"/>
  <c r="BM377" i="12"/>
  <c r="BL377" i="12"/>
  <c r="BK377" i="12"/>
  <c r="BJ377" i="12"/>
  <c r="BI377" i="12"/>
  <c r="BH377" i="12"/>
  <c r="BG377" i="12"/>
  <c r="BF377" i="12"/>
  <c r="BE377" i="12"/>
  <c r="BD377" i="12"/>
  <c r="BC377" i="12"/>
  <c r="BB377" i="12"/>
  <c r="BA377" i="12"/>
  <c r="AZ377" i="12"/>
  <c r="AY377" i="12"/>
  <c r="AX377" i="12"/>
  <c r="AW377" i="12"/>
  <c r="AV377" i="12"/>
  <c r="CE376" i="12"/>
  <c r="CD376" i="12"/>
  <c r="CC376" i="12"/>
  <c r="CB376" i="12"/>
  <c r="CA376" i="12"/>
  <c r="BZ376" i="12"/>
  <c r="BY376" i="12"/>
  <c r="BX376" i="12"/>
  <c r="BW376" i="12"/>
  <c r="BV376" i="12"/>
  <c r="BU376" i="12"/>
  <c r="BT376" i="12"/>
  <c r="BS376" i="12"/>
  <c r="BR376" i="12"/>
  <c r="BQ376" i="12"/>
  <c r="BP376" i="12"/>
  <c r="BO376" i="12"/>
  <c r="BN376" i="12"/>
  <c r="BM376" i="12"/>
  <c r="BL376" i="12"/>
  <c r="BK376" i="12"/>
  <c r="BJ376" i="12"/>
  <c r="BI376" i="12"/>
  <c r="BH376" i="12"/>
  <c r="BG376" i="12"/>
  <c r="BF376" i="12"/>
  <c r="BE376" i="12"/>
  <c r="BD376" i="12"/>
  <c r="BC376" i="12"/>
  <c r="BB376" i="12"/>
  <c r="BA376" i="12"/>
  <c r="AZ376" i="12"/>
  <c r="AY376" i="12"/>
  <c r="AX376" i="12"/>
  <c r="AW376" i="12"/>
  <c r="AV376" i="12"/>
  <c r="CE375" i="12"/>
  <c r="CD375" i="12"/>
  <c r="CC375" i="12"/>
  <c r="CB375" i="12"/>
  <c r="CA375" i="12"/>
  <c r="BZ375" i="12"/>
  <c r="BY375" i="12"/>
  <c r="BX375" i="12"/>
  <c r="BW375" i="12"/>
  <c r="BV375" i="12"/>
  <c r="BU375" i="12"/>
  <c r="BT375" i="12"/>
  <c r="BS375" i="12"/>
  <c r="BR375" i="12"/>
  <c r="BQ375" i="12"/>
  <c r="BP375" i="12"/>
  <c r="BO375" i="12"/>
  <c r="BN375" i="12"/>
  <c r="BM375" i="12"/>
  <c r="BL375" i="12"/>
  <c r="BK375" i="12"/>
  <c r="BJ375" i="12"/>
  <c r="BI375" i="12"/>
  <c r="BH375" i="12"/>
  <c r="BG375" i="12"/>
  <c r="BF375" i="12"/>
  <c r="BE375" i="12"/>
  <c r="BD375" i="12"/>
  <c r="BC375" i="12"/>
  <c r="BB375" i="12"/>
  <c r="BA375" i="12"/>
  <c r="AZ375" i="12"/>
  <c r="AY375" i="12"/>
  <c r="AX375" i="12"/>
  <c r="AW375" i="12"/>
  <c r="AV375" i="12"/>
  <c r="CE374" i="12"/>
  <c r="CD374" i="12"/>
  <c r="CC374" i="12"/>
  <c r="CB374" i="12"/>
  <c r="CA374" i="12"/>
  <c r="BZ374" i="12"/>
  <c r="BY374" i="12"/>
  <c r="BX374" i="12"/>
  <c r="BW374" i="12"/>
  <c r="BV374" i="12"/>
  <c r="BU374" i="12"/>
  <c r="BT374" i="12"/>
  <c r="BS374" i="12"/>
  <c r="BR374" i="12"/>
  <c r="BQ374" i="12"/>
  <c r="BP374" i="12"/>
  <c r="BO374" i="12"/>
  <c r="BN374" i="12"/>
  <c r="BM374" i="12"/>
  <c r="BL374" i="12"/>
  <c r="BK374" i="12"/>
  <c r="BJ374" i="12"/>
  <c r="BI374" i="12"/>
  <c r="BH374" i="12"/>
  <c r="BG374" i="12"/>
  <c r="BF374" i="12"/>
  <c r="BE374" i="12"/>
  <c r="BD374" i="12"/>
  <c r="BC374" i="12"/>
  <c r="BB374" i="12"/>
  <c r="BA374" i="12"/>
  <c r="AZ374" i="12"/>
  <c r="AY374" i="12"/>
  <c r="AX374" i="12"/>
  <c r="AW374" i="12"/>
  <c r="AV374" i="12"/>
  <c r="CE373" i="12"/>
  <c r="CD373" i="12"/>
  <c r="CC373" i="12"/>
  <c r="CB373" i="12"/>
  <c r="CA373" i="12"/>
  <c r="BZ373" i="12"/>
  <c r="BY373" i="12"/>
  <c r="BX373" i="12"/>
  <c r="BW373" i="12"/>
  <c r="BV373" i="12"/>
  <c r="BU373" i="12"/>
  <c r="BT373" i="12"/>
  <c r="BS373" i="12"/>
  <c r="BR373" i="12"/>
  <c r="BQ373" i="12"/>
  <c r="BP373" i="12"/>
  <c r="BO373" i="12"/>
  <c r="BN373" i="12"/>
  <c r="BM373" i="12"/>
  <c r="BL373" i="12"/>
  <c r="BK373" i="12"/>
  <c r="BJ373" i="12"/>
  <c r="BI373" i="12"/>
  <c r="BH373" i="12"/>
  <c r="BG373" i="12"/>
  <c r="BF373" i="12"/>
  <c r="BE373" i="12"/>
  <c r="BD373" i="12"/>
  <c r="BC373" i="12"/>
  <c r="BB373" i="12"/>
  <c r="BA373" i="12"/>
  <c r="AZ373" i="12"/>
  <c r="AY373" i="12"/>
  <c r="AX373" i="12"/>
  <c r="AW373" i="12"/>
  <c r="AV373" i="12"/>
  <c r="CE372" i="12"/>
  <c r="CD372" i="12"/>
  <c r="CC372" i="12"/>
  <c r="CB372" i="12"/>
  <c r="CA372" i="12"/>
  <c r="BZ372" i="12"/>
  <c r="BY372" i="12"/>
  <c r="BX372" i="12"/>
  <c r="BW372" i="12"/>
  <c r="BV372" i="12"/>
  <c r="BU372" i="12"/>
  <c r="BT372" i="12"/>
  <c r="BS372" i="12"/>
  <c r="BR372" i="12"/>
  <c r="BQ372" i="12"/>
  <c r="BP372" i="12"/>
  <c r="BO372" i="12"/>
  <c r="BN372" i="12"/>
  <c r="BM372" i="12"/>
  <c r="BL372" i="12"/>
  <c r="BK372" i="12"/>
  <c r="BJ372" i="12"/>
  <c r="BI372" i="12"/>
  <c r="BH372" i="12"/>
  <c r="BG372" i="12"/>
  <c r="BF372" i="12"/>
  <c r="BE372" i="12"/>
  <c r="BD372" i="12"/>
  <c r="BC372" i="12"/>
  <c r="BB372" i="12"/>
  <c r="BA372" i="12"/>
  <c r="AZ372" i="12"/>
  <c r="AY372" i="12"/>
  <c r="AX372" i="12"/>
  <c r="AW372" i="12"/>
  <c r="AV372" i="12"/>
  <c r="CE371" i="12"/>
  <c r="CD371" i="12"/>
  <c r="CC371" i="12"/>
  <c r="CB371" i="12"/>
  <c r="CA371" i="12"/>
  <c r="BZ371" i="12"/>
  <c r="BY371" i="12"/>
  <c r="BX371" i="12"/>
  <c r="BW371" i="12"/>
  <c r="BV371" i="12"/>
  <c r="BU371" i="12"/>
  <c r="BT371" i="12"/>
  <c r="BS371" i="12"/>
  <c r="BR371" i="12"/>
  <c r="BQ371" i="12"/>
  <c r="BP371" i="12"/>
  <c r="BO371" i="12"/>
  <c r="BN371" i="12"/>
  <c r="BM371" i="12"/>
  <c r="BL371" i="12"/>
  <c r="BK371" i="12"/>
  <c r="BJ371" i="12"/>
  <c r="BI371" i="12"/>
  <c r="BH371" i="12"/>
  <c r="BG371" i="12"/>
  <c r="BF371" i="12"/>
  <c r="BE371" i="12"/>
  <c r="BD371" i="12"/>
  <c r="BC371" i="12"/>
  <c r="BB371" i="12"/>
  <c r="BA371" i="12"/>
  <c r="AZ371" i="12"/>
  <c r="AY371" i="12"/>
  <c r="AX371" i="12"/>
  <c r="AW371" i="12"/>
  <c r="AV371" i="12"/>
  <c r="CE370" i="12"/>
  <c r="CD370" i="12"/>
  <c r="CC370" i="12"/>
  <c r="CB370" i="12"/>
  <c r="CA370" i="12"/>
  <c r="BZ370" i="12"/>
  <c r="BY370" i="12"/>
  <c r="BX370" i="12"/>
  <c r="BW370" i="12"/>
  <c r="BV370" i="12"/>
  <c r="BU370" i="12"/>
  <c r="BT370" i="12"/>
  <c r="BS370" i="12"/>
  <c r="BR370" i="12"/>
  <c r="BQ370" i="12"/>
  <c r="BP370" i="12"/>
  <c r="BO370" i="12"/>
  <c r="BN370" i="12"/>
  <c r="BM370" i="12"/>
  <c r="BL370" i="12"/>
  <c r="BK370" i="12"/>
  <c r="BJ370" i="12"/>
  <c r="BI370" i="12"/>
  <c r="BH370" i="12"/>
  <c r="BG370" i="12"/>
  <c r="BF370" i="12"/>
  <c r="BE370" i="12"/>
  <c r="BD370" i="12"/>
  <c r="BC370" i="12"/>
  <c r="BB370" i="12"/>
  <c r="BA370" i="12"/>
  <c r="AZ370" i="12"/>
  <c r="AY370" i="12"/>
  <c r="AX370" i="12"/>
  <c r="AW370" i="12"/>
  <c r="AV370" i="12"/>
  <c r="CE369" i="12"/>
  <c r="CD369" i="12"/>
  <c r="CC369" i="12"/>
  <c r="CB369" i="12"/>
  <c r="CA369" i="12"/>
  <c r="BZ369" i="12"/>
  <c r="BY369" i="12"/>
  <c r="BX369" i="12"/>
  <c r="BW369" i="12"/>
  <c r="BV369" i="12"/>
  <c r="BU369" i="12"/>
  <c r="BT369" i="12"/>
  <c r="BS369" i="12"/>
  <c r="BR369" i="12"/>
  <c r="BQ369" i="12"/>
  <c r="BP369" i="12"/>
  <c r="BO369" i="12"/>
  <c r="BN369" i="12"/>
  <c r="BM369" i="12"/>
  <c r="BL369" i="12"/>
  <c r="BK369" i="12"/>
  <c r="BJ369" i="12"/>
  <c r="BI369" i="12"/>
  <c r="BH369" i="12"/>
  <c r="BG369" i="12"/>
  <c r="BF369" i="12"/>
  <c r="BE369" i="12"/>
  <c r="BD369" i="12"/>
  <c r="BC369" i="12"/>
  <c r="BB369" i="12"/>
  <c r="BA369" i="12"/>
  <c r="AZ369" i="12"/>
  <c r="AY369" i="12"/>
  <c r="AX369" i="12"/>
  <c r="AW369" i="12"/>
  <c r="AV369" i="12"/>
  <c r="CE368" i="12"/>
  <c r="CD368" i="12"/>
  <c r="CC368" i="12"/>
  <c r="CB368" i="12"/>
  <c r="CA368" i="12"/>
  <c r="BZ368" i="12"/>
  <c r="BY368" i="12"/>
  <c r="BX368" i="12"/>
  <c r="BW368" i="12"/>
  <c r="BV368" i="12"/>
  <c r="BU368" i="12"/>
  <c r="BT368" i="12"/>
  <c r="BS368" i="12"/>
  <c r="BR368" i="12"/>
  <c r="BQ368" i="12"/>
  <c r="BP368" i="12"/>
  <c r="BO368" i="12"/>
  <c r="BN368" i="12"/>
  <c r="BM368" i="12"/>
  <c r="BL368" i="12"/>
  <c r="BK368" i="12"/>
  <c r="BJ368" i="12"/>
  <c r="BI368" i="12"/>
  <c r="BH368" i="12"/>
  <c r="BG368" i="12"/>
  <c r="BF368" i="12"/>
  <c r="BE368" i="12"/>
  <c r="BD368" i="12"/>
  <c r="BC368" i="12"/>
  <c r="BB368" i="12"/>
  <c r="BA368" i="12"/>
  <c r="AZ368" i="12"/>
  <c r="AY368" i="12"/>
  <c r="AX368" i="12"/>
  <c r="AW368" i="12"/>
  <c r="AV368" i="12"/>
  <c r="CE367" i="12"/>
  <c r="CD367" i="12"/>
  <c r="CC367" i="12"/>
  <c r="CB367" i="12"/>
  <c r="CA367" i="12"/>
  <c r="BZ367" i="12"/>
  <c r="BY367" i="12"/>
  <c r="BX367" i="12"/>
  <c r="BW367" i="12"/>
  <c r="BV367" i="12"/>
  <c r="BU367" i="12"/>
  <c r="BT367" i="12"/>
  <c r="BS367" i="12"/>
  <c r="BR367" i="12"/>
  <c r="BQ367" i="12"/>
  <c r="BP367" i="12"/>
  <c r="BO367" i="12"/>
  <c r="BN367" i="12"/>
  <c r="BM367" i="12"/>
  <c r="BL367" i="12"/>
  <c r="BK367" i="12"/>
  <c r="BJ367" i="12"/>
  <c r="BI367" i="12"/>
  <c r="BH367" i="12"/>
  <c r="BG367" i="12"/>
  <c r="BF367" i="12"/>
  <c r="BE367" i="12"/>
  <c r="BD367" i="12"/>
  <c r="BC367" i="12"/>
  <c r="BB367" i="12"/>
  <c r="BA367" i="12"/>
  <c r="AZ367" i="12"/>
  <c r="AY367" i="12"/>
  <c r="AX367" i="12"/>
  <c r="AW367" i="12"/>
  <c r="AV367" i="12"/>
  <c r="CE366" i="12"/>
  <c r="CD366" i="12"/>
  <c r="CC366" i="12"/>
  <c r="CB366" i="12"/>
  <c r="CA366" i="12"/>
  <c r="BZ366" i="12"/>
  <c r="BY366" i="12"/>
  <c r="BX366" i="12"/>
  <c r="BW366" i="12"/>
  <c r="BV366" i="12"/>
  <c r="BU366" i="12"/>
  <c r="BT366" i="12"/>
  <c r="BS366" i="12"/>
  <c r="BR366" i="12"/>
  <c r="BQ366" i="12"/>
  <c r="BP366" i="12"/>
  <c r="BO366" i="12"/>
  <c r="BN366" i="12"/>
  <c r="BM366" i="12"/>
  <c r="BL366" i="12"/>
  <c r="BK366" i="12"/>
  <c r="BJ366" i="12"/>
  <c r="BI366" i="12"/>
  <c r="BH366" i="12"/>
  <c r="BG366" i="12"/>
  <c r="BF366" i="12"/>
  <c r="BE366" i="12"/>
  <c r="BD366" i="12"/>
  <c r="BC366" i="12"/>
  <c r="BB366" i="12"/>
  <c r="BA366" i="12"/>
  <c r="AZ366" i="12"/>
  <c r="AY366" i="12"/>
  <c r="AX366" i="12"/>
  <c r="AW366" i="12"/>
  <c r="AV366" i="12"/>
  <c r="CE365" i="12"/>
  <c r="CD365" i="12"/>
  <c r="CC365" i="12"/>
  <c r="CB365" i="12"/>
  <c r="CA365" i="12"/>
  <c r="BZ365" i="12"/>
  <c r="BY365" i="12"/>
  <c r="BX365" i="12"/>
  <c r="BW365" i="12"/>
  <c r="BV365" i="12"/>
  <c r="BU365" i="12"/>
  <c r="BT365" i="12"/>
  <c r="BS365" i="12"/>
  <c r="BR365" i="12"/>
  <c r="BQ365" i="12"/>
  <c r="BP365" i="12"/>
  <c r="BO365" i="12"/>
  <c r="BN365" i="12"/>
  <c r="BM365" i="12"/>
  <c r="BL365" i="12"/>
  <c r="BK365" i="12"/>
  <c r="BJ365" i="12"/>
  <c r="BI365" i="12"/>
  <c r="BH365" i="12"/>
  <c r="BG365" i="12"/>
  <c r="BF365" i="12"/>
  <c r="BE365" i="12"/>
  <c r="BD365" i="12"/>
  <c r="BC365" i="12"/>
  <c r="BB365" i="12"/>
  <c r="BA365" i="12"/>
  <c r="AZ365" i="12"/>
  <c r="AY365" i="12"/>
  <c r="AX365" i="12"/>
  <c r="AW365" i="12"/>
  <c r="AV365" i="12"/>
  <c r="CE364" i="12"/>
  <c r="CD364" i="12"/>
  <c r="CC364" i="12"/>
  <c r="CB364" i="12"/>
  <c r="CA364" i="12"/>
  <c r="BZ364" i="12"/>
  <c r="BY364" i="12"/>
  <c r="BX364" i="12"/>
  <c r="BW364" i="12"/>
  <c r="BV364" i="12"/>
  <c r="BU364" i="12"/>
  <c r="BT364" i="12"/>
  <c r="BS364" i="12"/>
  <c r="BR364" i="12"/>
  <c r="BQ364" i="12"/>
  <c r="BP364" i="12"/>
  <c r="BO364" i="12"/>
  <c r="BN364" i="12"/>
  <c r="BM364" i="12"/>
  <c r="BL364" i="12"/>
  <c r="BK364" i="12"/>
  <c r="BJ364" i="12"/>
  <c r="BI364" i="12"/>
  <c r="BH364" i="12"/>
  <c r="BG364" i="12"/>
  <c r="BF364" i="12"/>
  <c r="BE364" i="12"/>
  <c r="BD364" i="12"/>
  <c r="BC364" i="12"/>
  <c r="BB364" i="12"/>
  <c r="BA364" i="12"/>
  <c r="AZ364" i="12"/>
  <c r="AY364" i="12"/>
  <c r="AX364" i="12"/>
  <c r="AW364" i="12"/>
  <c r="AV364" i="12"/>
  <c r="CE363" i="12"/>
  <c r="CD363" i="12"/>
  <c r="CC363" i="12"/>
  <c r="CB363" i="12"/>
  <c r="CA363" i="12"/>
  <c r="BZ363" i="12"/>
  <c r="BY363" i="12"/>
  <c r="BX363" i="12"/>
  <c r="BW363" i="12"/>
  <c r="BV363" i="12"/>
  <c r="BU363" i="12"/>
  <c r="BT363" i="12"/>
  <c r="BS363" i="12"/>
  <c r="BR363" i="12"/>
  <c r="BQ363" i="12"/>
  <c r="BP363" i="12"/>
  <c r="BO363" i="12"/>
  <c r="BN363" i="12"/>
  <c r="BM363" i="12"/>
  <c r="BL363" i="12"/>
  <c r="BK363" i="12"/>
  <c r="BJ363" i="12"/>
  <c r="BI363" i="12"/>
  <c r="BH363" i="12"/>
  <c r="BG363" i="12"/>
  <c r="BF363" i="12"/>
  <c r="BE363" i="12"/>
  <c r="BD363" i="12"/>
  <c r="BC363" i="12"/>
  <c r="BB363" i="12"/>
  <c r="BA363" i="12"/>
  <c r="AZ363" i="12"/>
  <c r="AY363" i="12"/>
  <c r="AX363" i="12"/>
  <c r="AW363" i="12"/>
  <c r="AV363" i="12"/>
  <c r="CE362" i="12"/>
  <c r="CD362" i="12"/>
  <c r="CC362" i="12"/>
  <c r="CB362" i="12"/>
  <c r="CA362" i="12"/>
  <c r="BZ362" i="12"/>
  <c r="BY362" i="12"/>
  <c r="BX362" i="12"/>
  <c r="BW362" i="12"/>
  <c r="BV362" i="12"/>
  <c r="BU362" i="12"/>
  <c r="BT362" i="12"/>
  <c r="BS362" i="12"/>
  <c r="BR362" i="12"/>
  <c r="BQ362" i="12"/>
  <c r="BP362" i="12"/>
  <c r="BO362" i="12"/>
  <c r="BN362" i="12"/>
  <c r="BM362" i="12"/>
  <c r="BL362" i="12"/>
  <c r="BK362" i="12"/>
  <c r="BJ362" i="12"/>
  <c r="BI362" i="12"/>
  <c r="BH362" i="12"/>
  <c r="BG362" i="12"/>
  <c r="BF362" i="12"/>
  <c r="BE362" i="12"/>
  <c r="BD362" i="12"/>
  <c r="BC362" i="12"/>
  <c r="BB362" i="12"/>
  <c r="BA362" i="12"/>
  <c r="AZ362" i="12"/>
  <c r="AY362" i="12"/>
  <c r="AX362" i="12"/>
  <c r="AW362" i="12"/>
  <c r="AV362" i="12"/>
  <c r="CE361" i="12"/>
  <c r="CD361" i="12"/>
  <c r="CC361" i="12"/>
  <c r="CB361" i="12"/>
  <c r="CA361" i="12"/>
  <c r="BZ361" i="12"/>
  <c r="BY361" i="12"/>
  <c r="BX361" i="12"/>
  <c r="BW361" i="12"/>
  <c r="BV361" i="12"/>
  <c r="BU361" i="12"/>
  <c r="BT361" i="12"/>
  <c r="BS361" i="12"/>
  <c r="BR361" i="12"/>
  <c r="BQ361" i="12"/>
  <c r="BP361" i="12"/>
  <c r="BO361" i="12"/>
  <c r="BN361" i="12"/>
  <c r="BM361" i="12"/>
  <c r="BL361" i="12"/>
  <c r="BK361" i="12"/>
  <c r="BJ361" i="12"/>
  <c r="BI361" i="12"/>
  <c r="BH361" i="12"/>
  <c r="BG361" i="12"/>
  <c r="BF361" i="12"/>
  <c r="BE361" i="12"/>
  <c r="BD361" i="12"/>
  <c r="BC361" i="12"/>
  <c r="BB361" i="12"/>
  <c r="BA361" i="12"/>
  <c r="AZ361" i="12"/>
  <c r="AY361" i="12"/>
  <c r="AX361" i="12"/>
  <c r="AW361" i="12"/>
  <c r="AV361" i="12"/>
  <c r="CE360" i="12"/>
  <c r="CD360" i="12"/>
  <c r="CC360" i="12"/>
  <c r="CB360" i="12"/>
  <c r="CA360" i="12"/>
  <c r="BZ360" i="12"/>
  <c r="BY360" i="12"/>
  <c r="BX360" i="12"/>
  <c r="BW360" i="12"/>
  <c r="BV360" i="12"/>
  <c r="BU360" i="12"/>
  <c r="BT360" i="12"/>
  <c r="BS360" i="12"/>
  <c r="BR360" i="12"/>
  <c r="BQ360" i="12"/>
  <c r="BP360" i="12"/>
  <c r="BO360" i="12"/>
  <c r="BN360" i="12"/>
  <c r="BM360" i="12"/>
  <c r="BL360" i="12"/>
  <c r="BK360" i="12"/>
  <c r="BJ360" i="12"/>
  <c r="BI360" i="12"/>
  <c r="BH360" i="12"/>
  <c r="BG360" i="12"/>
  <c r="BF360" i="12"/>
  <c r="BE360" i="12"/>
  <c r="BD360" i="12"/>
  <c r="BC360" i="12"/>
  <c r="BB360" i="12"/>
  <c r="BA360" i="12"/>
  <c r="AZ360" i="12"/>
  <c r="AY360" i="12"/>
  <c r="AX360" i="12"/>
  <c r="AW360" i="12"/>
  <c r="AV360" i="12"/>
  <c r="CE359" i="12"/>
  <c r="CD359" i="12"/>
  <c r="CC359" i="12"/>
  <c r="CB359" i="12"/>
  <c r="CA359" i="12"/>
  <c r="BZ359" i="12"/>
  <c r="BY359" i="12"/>
  <c r="BX359" i="12"/>
  <c r="BW359" i="12"/>
  <c r="BV359" i="12"/>
  <c r="BU359" i="12"/>
  <c r="BT359" i="12"/>
  <c r="BS359" i="12"/>
  <c r="BR359" i="12"/>
  <c r="BQ359" i="12"/>
  <c r="BP359" i="12"/>
  <c r="BO359" i="12"/>
  <c r="BN359" i="12"/>
  <c r="BM359" i="12"/>
  <c r="BL359" i="12"/>
  <c r="BK359" i="12"/>
  <c r="BJ359" i="12"/>
  <c r="BI359" i="12"/>
  <c r="BH359" i="12"/>
  <c r="BG359" i="12"/>
  <c r="BF359" i="12"/>
  <c r="BE359" i="12"/>
  <c r="BD359" i="12"/>
  <c r="BC359" i="12"/>
  <c r="BB359" i="12"/>
  <c r="BA359" i="12"/>
  <c r="AZ359" i="12"/>
  <c r="AY359" i="12"/>
  <c r="AX359" i="12"/>
  <c r="AW359" i="12"/>
  <c r="AV359" i="12"/>
  <c r="CE358" i="12"/>
  <c r="CD358" i="12"/>
  <c r="CC358" i="12"/>
  <c r="CB358" i="12"/>
  <c r="CA358" i="12"/>
  <c r="BZ358" i="12"/>
  <c r="BY358" i="12"/>
  <c r="BX358" i="12"/>
  <c r="BW358" i="12"/>
  <c r="BV358" i="12"/>
  <c r="BU358" i="12"/>
  <c r="BT358" i="12"/>
  <c r="BS358" i="12"/>
  <c r="BR358" i="12"/>
  <c r="BQ358" i="12"/>
  <c r="BP358" i="12"/>
  <c r="BO358" i="12"/>
  <c r="BN358" i="12"/>
  <c r="BM358" i="12"/>
  <c r="BL358" i="12"/>
  <c r="BK358" i="12"/>
  <c r="BJ358" i="12"/>
  <c r="BI358" i="12"/>
  <c r="BH358" i="12"/>
  <c r="BG358" i="12"/>
  <c r="BF358" i="12"/>
  <c r="BE358" i="12"/>
  <c r="BD358" i="12"/>
  <c r="BC358" i="12"/>
  <c r="BB358" i="12"/>
  <c r="BA358" i="12"/>
  <c r="AZ358" i="12"/>
  <c r="AY358" i="12"/>
  <c r="AX358" i="12"/>
  <c r="AW358" i="12"/>
  <c r="AV358" i="12"/>
  <c r="CE357" i="12"/>
  <c r="CD357" i="12"/>
  <c r="CC357" i="12"/>
  <c r="CB357" i="12"/>
  <c r="CA357" i="12"/>
  <c r="BZ357" i="12"/>
  <c r="BY357" i="12"/>
  <c r="BX357" i="12"/>
  <c r="BW357" i="12"/>
  <c r="BV357" i="12"/>
  <c r="BU357" i="12"/>
  <c r="BT357" i="12"/>
  <c r="BS357" i="12"/>
  <c r="BR357" i="12"/>
  <c r="BQ357" i="12"/>
  <c r="BP357" i="12"/>
  <c r="BO357" i="12"/>
  <c r="BN357" i="12"/>
  <c r="BM357" i="12"/>
  <c r="BL357" i="12"/>
  <c r="BK357" i="12"/>
  <c r="BJ357" i="12"/>
  <c r="BI357" i="12"/>
  <c r="BH357" i="12"/>
  <c r="BG357" i="12"/>
  <c r="BF357" i="12"/>
  <c r="BE357" i="12"/>
  <c r="BD357" i="12"/>
  <c r="BC357" i="12"/>
  <c r="BB357" i="12"/>
  <c r="BA357" i="12"/>
  <c r="AZ357" i="12"/>
  <c r="AY357" i="12"/>
  <c r="AX357" i="12"/>
  <c r="AW357" i="12"/>
  <c r="AV357" i="12"/>
  <c r="CE356" i="12"/>
  <c r="CD356" i="12"/>
  <c r="CC356" i="12"/>
  <c r="CB356" i="12"/>
  <c r="CA356" i="12"/>
  <c r="BZ356" i="12"/>
  <c r="BY356" i="12"/>
  <c r="BX356" i="12"/>
  <c r="BW356" i="12"/>
  <c r="BV356" i="12"/>
  <c r="BU356" i="12"/>
  <c r="BT356" i="12"/>
  <c r="BS356" i="12"/>
  <c r="BR356" i="12"/>
  <c r="BQ356" i="12"/>
  <c r="BP356" i="12"/>
  <c r="BO356" i="12"/>
  <c r="BN356" i="12"/>
  <c r="BM356" i="12"/>
  <c r="BL356" i="12"/>
  <c r="BK356" i="12"/>
  <c r="BJ356" i="12"/>
  <c r="BI356" i="12"/>
  <c r="BH356" i="12"/>
  <c r="BG356" i="12"/>
  <c r="BF356" i="12"/>
  <c r="BE356" i="12"/>
  <c r="BD356" i="12"/>
  <c r="BC356" i="12"/>
  <c r="BB356" i="12"/>
  <c r="BA356" i="12"/>
  <c r="AZ356" i="12"/>
  <c r="AY356" i="12"/>
  <c r="AX356" i="12"/>
  <c r="AW356" i="12"/>
  <c r="AV356" i="12"/>
  <c r="CE355" i="12"/>
  <c r="CD355" i="12"/>
  <c r="CC355" i="12"/>
  <c r="CB355" i="12"/>
  <c r="CA355" i="12"/>
  <c r="BZ355" i="12"/>
  <c r="BY355" i="12"/>
  <c r="BX355" i="12"/>
  <c r="BW355" i="12"/>
  <c r="BV355" i="12"/>
  <c r="BU355" i="12"/>
  <c r="BT355" i="12"/>
  <c r="BS355" i="12"/>
  <c r="BR355" i="12"/>
  <c r="BQ355" i="12"/>
  <c r="BP355" i="12"/>
  <c r="BO355" i="12"/>
  <c r="BN355" i="12"/>
  <c r="BM355" i="12"/>
  <c r="BL355" i="12"/>
  <c r="BK355" i="12"/>
  <c r="BJ355" i="12"/>
  <c r="BI355" i="12"/>
  <c r="BH355" i="12"/>
  <c r="BG355" i="12"/>
  <c r="BF355" i="12"/>
  <c r="BE355" i="12"/>
  <c r="BD355" i="12"/>
  <c r="BC355" i="12"/>
  <c r="BB355" i="12"/>
  <c r="BA355" i="12"/>
  <c r="AZ355" i="12"/>
  <c r="AY355" i="12"/>
  <c r="AX355" i="12"/>
  <c r="AW355" i="12"/>
  <c r="AV355" i="12"/>
  <c r="CE354" i="12"/>
  <c r="CD354" i="12"/>
  <c r="CC354" i="12"/>
  <c r="CB354" i="12"/>
  <c r="CA354" i="12"/>
  <c r="BZ354" i="12"/>
  <c r="BY354" i="12"/>
  <c r="BX354" i="12"/>
  <c r="BW354" i="12"/>
  <c r="BV354" i="12"/>
  <c r="BU354" i="12"/>
  <c r="BT354" i="12"/>
  <c r="BS354" i="12"/>
  <c r="BR354" i="12"/>
  <c r="BQ354" i="12"/>
  <c r="BP354" i="12"/>
  <c r="BO354" i="12"/>
  <c r="BN354" i="12"/>
  <c r="BM354" i="12"/>
  <c r="BL354" i="12"/>
  <c r="BK354" i="12"/>
  <c r="BJ354" i="12"/>
  <c r="BI354" i="12"/>
  <c r="BH354" i="12"/>
  <c r="BG354" i="12"/>
  <c r="BF354" i="12"/>
  <c r="BE354" i="12"/>
  <c r="BD354" i="12"/>
  <c r="BC354" i="12"/>
  <c r="BB354" i="12"/>
  <c r="BA354" i="12"/>
  <c r="AZ354" i="12"/>
  <c r="AY354" i="12"/>
  <c r="AX354" i="12"/>
  <c r="AW354" i="12"/>
  <c r="AV354" i="12"/>
  <c r="CE353" i="12"/>
  <c r="CD353" i="12"/>
  <c r="CC353" i="12"/>
  <c r="CB353" i="12"/>
  <c r="CA353" i="12"/>
  <c r="BZ353" i="12"/>
  <c r="BY353" i="12"/>
  <c r="BX353" i="12"/>
  <c r="BW353" i="12"/>
  <c r="BV353" i="12"/>
  <c r="BU353" i="12"/>
  <c r="BT353" i="12"/>
  <c r="BS353" i="12"/>
  <c r="BR353" i="12"/>
  <c r="BQ353" i="12"/>
  <c r="BP353" i="12"/>
  <c r="BO353" i="12"/>
  <c r="BN353" i="12"/>
  <c r="BM353" i="12"/>
  <c r="BL353" i="12"/>
  <c r="BK353" i="12"/>
  <c r="BJ353" i="12"/>
  <c r="BI353" i="12"/>
  <c r="BH353" i="12"/>
  <c r="BG353" i="12"/>
  <c r="BF353" i="12"/>
  <c r="BE353" i="12"/>
  <c r="BD353" i="12"/>
  <c r="BC353" i="12"/>
  <c r="BB353" i="12"/>
  <c r="BA353" i="12"/>
  <c r="AZ353" i="12"/>
  <c r="AY353" i="12"/>
  <c r="AX353" i="12"/>
  <c r="AW353" i="12"/>
  <c r="AV353" i="12"/>
  <c r="CE352" i="12"/>
  <c r="CD352" i="12"/>
  <c r="CC352" i="12"/>
  <c r="CB352" i="12"/>
  <c r="CA352" i="12"/>
  <c r="BZ352" i="12"/>
  <c r="BY352" i="12"/>
  <c r="BX352" i="12"/>
  <c r="BW352" i="12"/>
  <c r="BV352" i="12"/>
  <c r="BU352" i="12"/>
  <c r="BT352" i="12"/>
  <c r="BS352" i="12"/>
  <c r="BR352" i="12"/>
  <c r="BQ352" i="12"/>
  <c r="BP352" i="12"/>
  <c r="BO352" i="12"/>
  <c r="BN352" i="12"/>
  <c r="BM352" i="12"/>
  <c r="BL352" i="12"/>
  <c r="BK352" i="12"/>
  <c r="BJ352" i="12"/>
  <c r="BI352" i="12"/>
  <c r="BH352" i="12"/>
  <c r="BG352" i="12"/>
  <c r="BF352" i="12"/>
  <c r="BE352" i="12"/>
  <c r="BD352" i="12"/>
  <c r="BC352" i="12"/>
  <c r="BB352" i="12"/>
  <c r="BA352" i="12"/>
  <c r="AZ352" i="12"/>
  <c r="AY352" i="12"/>
  <c r="AX352" i="12"/>
  <c r="AW352" i="12"/>
  <c r="AV352" i="12"/>
  <c r="CE351" i="12"/>
  <c r="CD351" i="12"/>
  <c r="CC351" i="12"/>
  <c r="CB351" i="12"/>
  <c r="CA351" i="12"/>
  <c r="BZ351" i="12"/>
  <c r="BY351" i="12"/>
  <c r="BX351" i="12"/>
  <c r="BW351" i="12"/>
  <c r="BV351" i="12"/>
  <c r="BU351" i="12"/>
  <c r="BT351" i="12"/>
  <c r="BS351" i="12"/>
  <c r="BR351" i="12"/>
  <c r="BQ351" i="12"/>
  <c r="BP351" i="12"/>
  <c r="BO351" i="12"/>
  <c r="BN351" i="12"/>
  <c r="BM351" i="12"/>
  <c r="BL351" i="12"/>
  <c r="BK351" i="12"/>
  <c r="BJ351" i="12"/>
  <c r="BI351" i="12"/>
  <c r="BH351" i="12"/>
  <c r="BG351" i="12"/>
  <c r="BF351" i="12"/>
  <c r="BE351" i="12"/>
  <c r="BD351" i="12"/>
  <c r="BC351" i="12"/>
  <c r="BB351" i="12"/>
  <c r="BA351" i="12"/>
  <c r="AZ351" i="12"/>
  <c r="AY351" i="12"/>
  <c r="AX351" i="12"/>
  <c r="AW351" i="12"/>
  <c r="AV351" i="12"/>
  <c r="CE350" i="12"/>
  <c r="CD350" i="12"/>
  <c r="CC350" i="12"/>
  <c r="CB350" i="12"/>
  <c r="CA350" i="12"/>
  <c r="BZ350" i="12"/>
  <c r="BY350" i="12"/>
  <c r="BX350" i="12"/>
  <c r="BW350" i="12"/>
  <c r="BV350" i="12"/>
  <c r="BU350" i="12"/>
  <c r="BT350" i="12"/>
  <c r="BS350" i="12"/>
  <c r="BR350" i="12"/>
  <c r="BQ350" i="12"/>
  <c r="BP350" i="12"/>
  <c r="BO350" i="12"/>
  <c r="BN350" i="12"/>
  <c r="BM350" i="12"/>
  <c r="BL350" i="12"/>
  <c r="BK350" i="12"/>
  <c r="BJ350" i="12"/>
  <c r="BI350" i="12"/>
  <c r="BH350" i="12"/>
  <c r="BG350" i="12"/>
  <c r="BF350" i="12"/>
  <c r="BE350" i="12"/>
  <c r="BD350" i="12"/>
  <c r="BC350" i="12"/>
  <c r="BB350" i="12"/>
  <c r="BA350" i="12"/>
  <c r="AZ350" i="12"/>
  <c r="AY350" i="12"/>
  <c r="AX350" i="12"/>
  <c r="AW350" i="12"/>
  <c r="AV350" i="12"/>
  <c r="CE349" i="12"/>
  <c r="CD349" i="12"/>
  <c r="CC349" i="12"/>
  <c r="CB349" i="12"/>
  <c r="CA349" i="12"/>
  <c r="BZ349" i="12"/>
  <c r="BY349" i="12"/>
  <c r="BX349" i="12"/>
  <c r="BW349" i="12"/>
  <c r="BV349" i="12"/>
  <c r="BU349" i="12"/>
  <c r="BT349" i="12"/>
  <c r="BS349" i="12"/>
  <c r="BR349" i="12"/>
  <c r="BQ349" i="12"/>
  <c r="BP349" i="12"/>
  <c r="BO349" i="12"/>
  <c r="BN349" i="12"/>
  <c r="BM349" i="12"/>
  <c r="BL349" i="12"/>
  <c r="BK349" i="12"/>
  <c r="BJ349" i="12"/>
  <c r="BI349" i="12"/>
  <c r="BH349" i="12"/>
  <c r="BG349" i="12"/>
  <c r="BF349" i="12"/>
  <c r="BE349" i="12"/>
  <c r="BD349" i="12"/>
  <c r="BC349" i="12"/>
  <c r="BB349" i="12"/>
  <c r="BA349" i="12"/>
  <c r="AZ349" i="12"/>
  <c r="AY349" i="12"/>
  <c r="AX349" i="12"/>
  <c r="AW349" i="12"/>
  <c r="AV349" i="12"/>
  <c r="CE348" i="12"/>
  <c r="CD348" i="12"/>
  <c r="CC348" i="12"/>
  <c r="CB348" i="12"/>
  <c r="CA348" i="12"/>
  <c r="BZ348" i="12"/>
  <c r="BY348" i="12"/>
  <c r="BX348" i="12"/>
  <c r="BW348" i="12"/>
  <c r="BV348" i="12"/>
  <c r="BU348" i="12"/>
  <c r="BT348" i="12"/>
  <c r="BS348" i="12"/>
  <c r="BR348" i="12"/>
  <c r="BQ348" i="12"/>
  <c r="BP348" i="12"/>
  <c r="BO348" i="12"/>
  <c r="BN348" i="12"/>
  <c r="BM348" i="12"/>
  <c r="BL348" i="12"/>
  <c r="BK348" i="12"/>
  <c r="BJ348" i="12"/>
  <c r="BI348" i="12"/>
  <c r="BH348" i="12"/>
  <c r="BG348" i="12"/>
  <c r="BF348" i="12"/>
  <c r="BE348" i="12"/>
  <c r="BD348" i="12"/>
  <c r="BC348" i="12"/>
  <c r="BB348" i="12"/>
  <c r="BA348" i="12"/>
  <c r="AZ348" i="12"/>
  <c r="AY348" i="12"/>
  <c r="AX348" i="12"/>
  <c r="AW348" i="12"/>
  <c r="AV348" i="12"/>
  <c r="CE347" i="12"/>
  <c r="CD347" i="12"/>
  <c r="CC347" i="12"/>
  <c r="CB347" i="12"/>
  <c r="CA347" i="12"/>
  <c r="BZ347" i="12"/>
  <c r="BY347" i="12"/>
  <c r="BX347" i="12"/>
  <c r="BW347" i="12"/>
  <c r="BV347" i="12"/>
  <c r="BU347" i="12"/>
  <c r="BT347" i="12"/>
  <c r="BS347" i="12"/>
  <c r="BR347" i="12"/>
  <c r="BQ347" i="12"/>
  <c r="BP347" i="12"/>
  <c r="BO347" i="12"/>
  <c r="BN347" i="12"/>
  <c r="BM347" i="12"/>
  <c r="BL347" i="12"/>
  <c r="BK347" i="12"/>
  <c r="BJ347" i="12"/>
  <c r="BI347" i="12"/>
  <c r="BH347" i="12"/>
  <c r="BG347" i="12"/>
  <c r="BF347" i="12"/>
  <c r="BE347" i="12"/>
  <c r="BD347" i="12"/>
  <c r="BC347" i="12"/>
  <c r="BB347" i="12"/>
  <c r="BA347" i="12"/>
  <c r="AZ347" i="12"/>
  <c r="AY347" i="12"/>
  <c r="AX347" i="12"/>
  <c r="AW347" i="12"/>
  <c r="AV347" i="12"/>
  <c r="CE346" i="12"/>
  <c r="CD346" i="12"/>
  <c r="CC346" i="12"/>
  <c r="CB346" i="12"/>
  <c r="CA346" i="12"/>
  <c r="BZ346" i="12"/>
  <c r="BY346" i="12"/>
  <c r="BX346" i="12"/>
  <c r="BW346" i="12"/>
  <c r="BV346" i="12"/>
  <c r="BU346" i="12"/>
  <c r="BT346" i="12"/>
  <c r="BS346" i="12"/>
  <c r="BR346" i="12"/>
  <c r="BQ346" i="12"/>
  <c r="BP346" i="12"/>
  <c r="BO346" i="12"/>
  <c r="BN346" i="12"/>
  <c r="BM346" i="12"/>
  <c r="BL346" i="12"/>
  <c r="BK346" i="12"/>
  <c r="BJ346" i="12"/>
  <c r="BI346" i="12"/>
  <c r="BH346" i="12"/>
  <c r="BG346" i="12"/>
  <c r="BF346" i="12"/>
  <c r="BE346" i="12"/>
  <c r="BD346" i="12"/>
  <c r="BC346" i="12"/>
  <c r="BB346" i="12"/>
  <c r="BA346" i="12"/>
  <c r="AZ346" i="12"/>
  <c r="AY346" i="12"/>
  <c r="AX346" i="12"/>
  <c r="AW346" i="12"/>
  <c r="AV346" i="12"/>
  <c r="CE345" i="12"/>
  <c r="CD345" i="12"/>
  <c r="CC345" i="12"/>
  <c r="CB345" i="12"/>
  <c r="CA345" i="12"/>
  <c r="BZ345" i="12"/>
  <c r="BY345" i="12"/>
  <c r="BX345" i="12"/>
  <c r="BW345" i="12"/>
  <c r="BV345" i="12"/>
  <c r="BU345" i="12"/>
  <c r="BT345" i="12"/>
  <c r="BS345" i="12"/>
  <c r="BR345" i="12"/>
  <c r="BQ345" i="12"/>
  <c r="BP345" i="12"/>
  <c r="BO345" i="12"/>
  <c r="BN345" i="12"/>
  <c r="BM345" i="12"/>
  <c r="BL345" i="12"/>
  <c r="BK345" i="12"/>
  <c r="BJ345" i="12"/>
  <c r="BI345" i="12"/>
  <c r="BH345" i="12"/>
  <c r="BG345" i="12"/>
  <c r="BF345" i="12"/>
  <c r="BE345" i="12"/>
  <c r="BD345" i="12"/>
  <c r="BC345" i="12"/>
  <c r="BB345" i="12"/>
  <c r="BA345" i="12"/>
  <c r="AZ345" i="12"/>
  <c r="AY345" i="12"/>
  <c r="AX345" i="12"/>
  <c r="AW345" i="12"/>
  <c r="AV345" i="12"/>
  <c r="CE344" i="12"/>
  <c r="CD344" i="12"/>
  <c r="CC344" i="12"/>
  <c r="CB344" i="12"/>
  <c r="CA344" i="12"/>
  <c r="BZ344" i="12"/>
  <c r="BY344" i="12"/>
  <c r="BX344" i="12"/>
  <c r="BW344" i="12"/>
  <c r="BV344" i="12"/>
  <c r="BU344" i="12"/>
  <c r="BT344" i="12"/>
  <c r="BS344" i="12"/>
  <c r="BR344" i="12"/>
  <c r="BQ344" i="12"/>
  <c r="BP344" i="12"/>
  <c r="BO344" i="12"/>
  <c r="BN344" i="12"/>
  <c r="BM344" i="12"/>
  <c r="BL344" i="12"/>
  <c r="BK344" i="12"/>
  <c r="BJ344" i="12"/>
  <c r="BI344" i="12"/>
  <c r="BH344" i="12"/>
  <c r="BG344" i="12"/>
  <c r="BF344" i="12"/>
  <c r="BE344" i="12"/>
  <c r="BD344" i="12"/>
  <c r="BC344" i="12"/>
  <c r="BB344" i="12"/>
  <c r="BA344" i="12"/>
  <c r="AZ344" i="12"/>
  <c r="AY344" i="12"/>
  <c r="AX344" i="12"/>
  <c r="AW344" i="12"/>
  <c r="AV344" i="12"/>
  <c r="CE343" i="12"/>
  <c r="CD343" i="12"/>
  <c r="CC343" i="12"/>
  <c r="CB343" i="12"/>
  <c r="CA343" i="12"/>
  <c r="BZ343" i="12"/>
  <c r="BY343" i="12"/>
  <c r="BX343" i="12"/>
  <c r="BW343" i="12"/>
  <c r="BV343" i="12"/>
  <c r="BU343" i="12"/>
  <c r="BT343" i="12"/>
  <c r="BS343" i="12"/>
  <c r="BR343" i="12"/>
  <c r="BQ343" i="12"/>
  <c r="BP343" i="12"/>
  <c r="BO343" i="12"/>
  <c r="BN343" i="12"/>
  <c r="BM343" i="12"/>
  <c r="BL343" i="12"/>
  <c r="BK343" i="12"/>
  <c r="BJ343" i="12"/>
  <c r="BI343" i="12"/>
  <c r="BH343" i="12"/>
  <c r="BG343" i="12"/>
  <c r="BF343" i="12"/>
  <c r="BE343" i="12"/>
  <c r="BD343" i="12"/>
  <c r="BC343" i="12"/>
  <c r="BB343" i="12"/>
  <c r="BA343" i="12"/>
  <c r="AZ343" i="12"/>
  <c r="AY343" i="12"/>
  <c r="AX343" i="12"/>
  <c r="AW343" i="12"/>
  <c r="AV343" i="12"/>
  <c r="CE342" i="12"/>
  <c r="CD342" i="12"/>
  <c r="CC342" i="12"/>
  <c r="CB342" i="12"/>
  <c r="CA342" i="12"/>
  <c r="BZ342" i="12"/>
  <c r="BY342" i="12"/>
  <c r="BX342" i="12"/>
  <c r="BW342" i="12"/>
  <c r="BV342" i="12"/>
  <c r="BU342" i="12"/>
  <c r="BT342" i="12"/>
  <c r="BS342" i="12"/>
  <c r="BR342" i="12"/>
  <c r="BQ342" i="12"/>
  <c r="BP342" i="12"/>
  <c r="BO342" i="12"/>
  <c r="BN342" i="12"/>
  <c r="BM342" i="12"/>
  <c r="BL342" i="12"/>
  <c r="BK342" i="12"/>
  <c r="BJ342" i="12"/>
  <c r="BI342" i="12"/>
  <c r="BH342" i="12"/>
  <c r="BG342" i="12"/>
  <c r="BF342" i="12"/>
  <c r="BE342" i="12"/>
  <c r="BD342" i="12"/>
  <c r="BC342" i="12"/>
  <c r="BB342" i="12"/>
  <c r="BA342" i="12"/>
  <c r="AZ342" i="12"/>
  <c r="AY342" i="12"/>
  <c r="AX342" i="12"/>
  <c r="AW342" i="12"/>
  <c r="AV342" i="12"/>
  <c r="CE341" i="12"/>
  <c r="CD341" i="12"/>
  <c r="CC341" i="12"/>
  <c r="CB341" i="12"/>
  <c r="CA341" i="12"/>
  <c r="BZ341" i="12"/>
  <c r="BY341" i="12"/>
  <c r="BX341" i="12"/>
  <c r="BW341" i="12"/>
  <c r="BV341" i="12"/>
  <c r="BU341" i="12"/>
  <c r="BT341" i="12"/>
  <c r="BS341" i="12"/>
  <c r="BR341" i="12"/>
  <c r="BQ341" i="12"/>
  <c r="BP341" i="12"/>
  <c r="BO341" i="12"/>
  <c r="BN341" i="12"/>
  <c r="BM341" i="12"/>
  <c r="BL341" i="12"/>
  <c r="BK341" i="12"/>
  <c r="BJ341" i="12"/>
  <c r="BI341" i="12"/>
  <c r="BH341" i="12"/>
  <c r="BG341" i="12"/>
  <c r="BF341" i="12"/>
  <c r="BE341" i="12"/>
  <c r="BD341" i="12"/>
  <c r="BC341" i="12"/>
  <c r="BB341" i="12"/>
  <c r="BA341" i="12"/>
  <c r="AZ341" i="12"/>
  <c r="AY341" i="12"/>
  <c r="AX341" i="12"/>
  <c r="AW341" i="12"/>
  <c r="AV341" i="12"/>
  <c r="CE340" i="12"/>
  <c r="CD340" i="12"/>
  <c r="CC340" i="12"/>
  <c r="CB340" i="12"/>
  <c r="CA340" i="12"/>
  <c r="BZ340" i="12"/>
  <c r="BY340" i="12"/>
  <c r="BX340" i="12"/>
  <c r="BW340" i="12"/>
  <c r="BV340" i="12"/>
  <c r="BU340" i="12"/>
  <c r="BT340" i="12"/>
  <c r="BS340" i="12"/>
  <c r="BR340" i="12"/>
  <c r="BQ340" i="12"/>
  <c r="BP340" i="12"/>
  <c r="BO340" i="12"/>
  <c r="BN340" i="12"/>
  <c r="BM340" i="12"/>
  <c r="BL340" i="12"/>
  <c r="BK340" i="12"/>
  <c r="BJ340" i="12"/>
  <c r="BI340" i="12"/>
  <c r="BH340" i="12"/>
  <c r="BG340" i="12"/>
  <c r="BF340" i="12"/>
  <c r="BE340" i="12"/>
  <c r="BD340" i="12"/>
  <c r="BC340" i="12"/>
  <c r="BB340" i="12"/>
  <c r="BA340" i="12"/>
  <c r="AZ340" i="12"/>
  <c r="AY340" i="12"/>
  <c r="AX340" i="12"/>
  <c r="AW340" i="12"/>
  <c r="AV340" i="12"/>
  <c r="CE339" i="12"/>
  <c r="CD339" i="12"/>
  <c r="CC339" i="12"/>
  <c r="CB339" i="12"/>
  <c r="CA339" i="12"/>
  <c r="BZ339" i="12"/>
  <c r="BY339" i="12"/>
  <c r="BX339" i="12"/>
  <c r="BW339" i="12"/>
  <c r="BV339" i="12"/>
  <c r="BU339" i="12"/>
  <c r="BT339" i="12"/>
  <c r="BS339" i="12"/>
  <c r="BR339" i="12"/>
  <c r="BQ339" i="12"/>
  <c r="BP339" i="12"/>
  <c r="BO339" i="12"/>
  <c r="BN339" i="12"/>
  <c r="BM339" i="12"/>
  <c r="BL339" i="12"/>
  <c r="BK339" i="12"/>
  <c r="BJ339" i="12"/>
  <c r="BI339" i="12"/>
  <c r="BH339" i="12"/>
  <c r="BG339" i="12"/>
  <c r="BF339" i="12"/>
  <c r="BE339" i="12"/>
  <c r="BD339" i="12"/>
  <c r="BC339" i="12"/>
  <c r="BB339" i="12"/>
  <c r="BA339" i="12"/>
  <c r="AZ339" i="12"/>
  <c r="AY339" i="12"/>
  <c r="AX339" i="12"/>
  <c r="AW339" i="12"/>
  <c r="AV339" i="12"/>
  <c r="CE338" i="12"/>
  <c r="CD338" i="12"/>
  <c r="CC338" i="12"/>
  <c r="CB338" i="12"/>
  <c r="CA338" i="12"/>
  <c r="BZ338" i="12"/>
  <c r="BY338" i="12"/>
  <c r="BX338" i="12"/>
  <c r="BW338" i="12"/>
  <c r="BV338" i="12"/>
  <c r="BU338" i="12"/>
  <c r="BT338" i="12"/>
  <c r="BS338" i="12"/>
  <c r="BR338" i="12"/>
  <c r="BQ338" i="12"/>
  <c r="BP338" i="12"/>
  <c r="BO338" i="12"/>
  <c r="BN338" i="12"/>
  <c r="BM338" i="12"/>
  <c r="BL338" i="12"/>
  <c r="BK338" i="12"/>
  <c r="BJ338" i="12"/>
  <c r="BI338" i="12"/>
  <c r="BH338" i="12"/>
  <c r="BG338" i="12"/>
  <c r="BF338" i="12"/>
  <c r="BE338" i="12"/>
  <c r="BD338" i="12"/>
  <c r="BC338" i="12"/>
  <c r="BB338" i="12"/>
  <c r="BA338" i="12"/>
  <c r="AZ338" i="12"/>
  <c r="AY338" i="12"/>
  <c r="AX338" i="12"/>
  <c r="AW338" i="12"/>
  <c r="AV338" i="12"/>
  <c r="CE337" i="12"/>
  <c r="CD337" i="12"/>
  <c r="CC337" i="12"/>
  <c r="CB337" i="12"/>
  <c r="CA337" i="12"/>
  <c r="BZ337" i="12"/>
  <c r="BY337" i="12"/>
  <c r="BX337" i="12"/>
  <c r="BW337" i="12"/>
  <c r="BV337" i="12"/>
  <c r="BU337" i="12"/>
  <c r="BT337" i="12"/>
  <c r="BS337" i="12"/>
  <c r="BR337" i="12"/>
  <c r="BQ337" i="12"/>
  <c r="BP337" i="12"/>
  <c r="BO337" i="12"/>
  <c r="BN337" i="12"/>
  <c r="BM337" i="12"/>
  <c r="BL337" i="12"/>
  <c r="BK337" i="12"/>
  <c r="BJ337" i="12"/>
  <c r="BI337" i="12"/>
  <c r="BH337" i="12"/>
  <c r="BG337" i="12"/>
  <c r="BF337" i="12"/>
  <c r="BE337" i="12"/>
  <c r="BD337" i="12"/>
  <c r="BC337" i="12"/>
  <c r="BB337" i="12"/>
  <c r="BA337" i="12"/>
  <c r="AZ337" i="12"/>
  <c r="AY337" i="12"/>
  <c r="AX337" i="12"/>
  <c r="AW337" i="12"/>
  <c r="AV337" i="12"/>
  <c r="CE336" i="12"/>
  <c r="CD336" i="12"/>
  <c r="CC336" i="12"/>
  <c r="CB336" i="12"/>
  <c r="CA336" i="12"/>
  <c r="BZ336" i="12"/>
  <c r="BY336" i="12"/>
  <c r="BX336" i="12"/>
  <c r="BW336" i="12"/>
  <c r="BV336" i="12"/>
  <c r="BU336" i="12"/>
  <c r="BT336" i="12"/>
  <c r="BS336" i="12"/>
  <c r="BR336" i="12"/>
  <c r="BQ336" i="12"/>
  <c r="BP336" i="12"/>
  <c r="BO336" i="12"/>
  <c r="BN336" i="12"/>
  <c r="BM336" i="12"/>
  <c r="BL336" i="12"/>
  <c r="BK336" i="12"/>
  <c r="BJ336" i="12"/>
  <c r="BI336" i="12"/>
  <c r="BH336" i="12"/>
  <c r="BG336" i="12"/>
  <c r="BF336" i="12"/>
  <c r="BE336" i="12"/>
  <c r="BD336" i="12"/>
  <c r="BC336" i="12"/>
  <c r="BB336" i="12"/>
  <c r="BA336" i="12"/>
  <c r="AZ336" i="12"/>
  <c r="AY336" i="12"/>
  <c r="AX336" i="12"/>
  <c r="AW336" i="12"/>
  <c r="AV336" i="12"/>
  <c r="CE335" i="12"/>
  <c r="CD335" i="12"/>
  <c r="CC335" i="12"/>
  <c r="CB335" i="12"/>
  <c r="CA335" i="12"/>
  <c r="BZ335" i="12"/>
  <c r="BY335" i="12"/>
  <c r="BX335" i="12"/>
  <c r="BW335" i="12"/>
  <c r="BV335" i="12"/>
  <c r="BU335" i="12"/>
  <c r="BT335" i="12"/>
  <c r="BS335" i="12"/>
  <c r="BR335" i="12"/>
  <c r="BQ335" i="12"/>
  <c r="BP335" i="12"/>
  <c r="BO335" i="12"/>
  <c r="BN335" i="12"/>
  <c r="BM335" i="12"/>
  <c r="BL335" i="12"/>
  <c r="BK335" i="12"/>
  <c r="BJ335" i="12"/>
  <c r="BI335" i="12"/>
  <c r="BH335" i="12"/>
  <c r="BG335" i="12"/>
  <c r="BF335" i="12"/>
  <c r="BE335" i="12"/>
  <c r="BD335" i="12"/>
  <c r="BC335" i="12"/>
  <c r="BB335" i="12"/>
  <c r="BA335" i="12"/>
  <c r="AZ335" i="12"/>
  <c r="AY335" i="12"/>
  <c r="AX335" i="12"/>
  <c r="AW335" i="12"/>
  <c r="AV335" i="12"/>
  <c r="CE334" i="12"/>
  <c r="CD334" i="12"/>
  <c r="CC334" i="12"/>
  <c r="CB334" i="12"/>
  <c r="CA334" i="12"/>
  <c r="BZ334" i="12"/>
  <c r="BY334" i="12"/>
  <c r="BX334" i="12"/>
  <c r="BW334" i="12"/>
  <c r="BV334" i="12"/>
  <c r="BU334" i="12"/>
  <c r="BT334" i="12"/>
  <c r="BS334" i="12"/>
  <c r="BR334" i="12"/>
  <c r="BQ334" i="12"/>
  <c r="BP334" i="12"/>
  <c r="BO334" i="12"/>
  <c r="BN334" i="12"/>
  <c r="BM334" i="12"/>
  <c r="BL334" i="12"/>
  <c r="BK334" i="12"/>
  <c r="BJ334" i="12"/>
  <c r="BI334" i="12"/>
  <c r="BH334" i="12"/>
  <c r="BG334" i="12"/>
  <c r="BF334" i="12"/>
  <c r="BE334" i="12"/>
  <c r="BD334" i="12"/>
  <c r="BC334" i="12"/>
  <c r="BB334" i="12"/>
  <c r="BA334" i="12"/>
  <c r="AZ334" i="12"/>
  <c r="AY334" i="12"/>
  <c r="AX334" i="12"/>
  <c r="AW334" i="12"/>
  <c r="AV334" i="12"/>
  <c r="CE333" i="12"/>
  <c r="CD333" i="12"/>
  <c r="CC333" i="12"/>
  <c r="CB333" i="12"/>
  <c r="CA333" i="12"/>
  <c r="BZ333" i="12"/>
  <c r="BY333" i="12"/>
  <c r="BX333" i="12"/>
  <c r="BW333" i="12"/>
  <c r="BV333" i="12"/>
  <c r="BU333" i="12"/>
  <c r="BT333" i="12"/>
  <c r="BS333" i="12"/>
  <c r="BR333" i="12"/>
  <c r="BQ333" i="12"/>
  <c r="BP333" i="12"/>
  <c r="BO333" i="12"/>
  <c r="BN333" i="12"/>
  <c r="BM333" i="12"/>
  <c r="BL333" i="12"/>
  <c r="BK333" i="12"/>
  <c r="BJ333" i="12"/>
  <c r="BI333" i="12"/>
  <c r="BH333" i="12"/>
  <c r="BG333" i="12"/>
  <c r="BF333" i="12"/>
  <c r="BE333" i="12"/>
  <c r="BD333" i="12"/>
  <c r="BC333" i="12"/>
  <c r="BB333" i="12"/>
  <c r="BA333" i="12"/>
  <c r="AZ333" i="12"/>
  <c r="AY333" i="12"/>
  <c r="AX333" i="12"/>
  <c r="AW333" i="12"/>
  <c r="AV333" i="12"/>
  <c r="CE332" i="12"/>
  <c r="CD332" i="12"/>
  <c r="CC332" i="12"/>
  <c r="CB332" i="12"/>
  <c r="CA332" i="12"/>
  <c r="BZ332" i="12"/>
  <c r="BY332" i="12"/>
  <c r="BX332" i="12"/>
  <c r="BW332" i="12"/>
  <c r="BV332" i="12"/>
  <c r="BU332" i="12"/>
  <c r="BT332" i="12"/>
  <c r="BS332" i="12"/>
  <c r="BR332" i="12"/>
  <c r="BQ332" i="12"/>
  <c r="BP332" i="12"/>
  <c r="BO332" i="12"/>
  <c r="BN332" i="12"/>
  <c r="BM332" i="12"/>
  <c r="BL332" i="12"/>
  <c r="BK332" i="12"/>
  <c r="BJ332" i="12"/>
  <c r="BI332" i="12"/>
  <c r="BH332" i="12"/>
  <c r="BG332" i="12"/>
  <c r="BF332" i="12"/>
  <c r="BE332" i="12"/>
  <c r="BD332" i="12"/>
  <c r="BC332" i="12"/>
  <c r="BB332" i="12"/>
  <c r="BA332" i="12"/>
  <c r="AZ332" i="12"/>
  <c r="AY332" i="12"/>
  <c r="AX332" i="12"/>
  <c r="AW332" i="12"/>
  <c r="AV332" i="12"/>
  <c r="CE331" i="12"/>
  <c r="CD331" i="12"/>
  <c r="CC331" i="12"/>
  <c r="CB331" i="12"/>
  <c r="CA331" i="12"/>
  <c r="BZ331" i="12"/>
  <c r="BY331" i="12"/>
  <c r="BX331" i="12"/>
  <c r="BW331" i="12"/>
  <c r="BV331" i="12"/>
  <c r="BU331" i="12"/>
  <c r="BT331" i="12"/>
  <c r="BS331" i="12"/>
  <c r="BR331" i="12"/>
  <c r="BQ331" i="12"/>
  <c r="BP331" i="12"/>
  <c r="BO331" i="12"/>
  <c r="BN331" i="12"/>
  <c r="BM331" i="12"/>
  <c r="BL331" i="12"/>
  <c r="BK331" i="12"/>
  <c r="BJ331" i="12"/>
  <c r="BI331" i="12"/>
  <c r="BH331" i="12"/>
  <c r="BG331" i="12"/>
  <c r="BF331" i="12"/>
  <c r="BE331" i="12"/>
  <c r="BD331" i="12"/>
  <c r="BC331" i="12"/>
  <c r="BB331" i="12"/>
  <c r="BA331" i="12"/>
  <c r="AZ331" i="12"/>
  <c r="AY331" i="12"/>
  <c r="AX331" i="12"/>
  <c r="AW331" i="12"/>
  <c r="AV331" i="12"/>
  <c r="CE330" i="12"/>
  <c r="CD330" i="12"/>
  <c r="CC330" i="12"/>
  <c r="CB330" i="12"/>
  <c r="CA330" i="12"/>
  <c r="BZ330" i="12"/>
  <c r="BY330" i="12"/>
  <c r="BX330" i="12"/>
  <c r="BW330" i="12"/>
  <c r="BV330" i="12"/>
  <c r="BU330" i="12"/>
  <c r="BT330" i="12"/>
  <c r="BS330" i="12"/>
  <c r="BR330" i="12"/>
  <c r="BQ330" i="12"/>
  <c r="BP330" i="12"/>
  <c r="BO330" i="12"/>
  <c r="BN330" i="12"/>
  <c r="BM330" i="12"/>
  <c r="BL330" i="12"/>
  <c r="BK330" i="12"/>
  <c r="BJ330" i="12"/>
  <c r="BI330" i="12"/>
  <c r="BH330" i="12"/>
  <c r="BG330" i="12"/>
  <c r="BF330" i="12"/>
  <c r="BE330" i="12"/>
  <c r="BD330" i="12"/>
  <c r="BC330" i="12"/>
  <c r="BB330" i="12"/>
  <c r="BA330" i="12"/>
  <c r="AZ330" i="12"/>
  <c r="AY330" i="12"/>
  <c r="AX330" i="12"/>
  <c r="AW330" i="12"/>
  <c r="AV330" i="12"/>
  <c r="CE329" i="12"/>
  <c r="CD329" i="12"/>
  <c r="CC329" i="12"/>
  <c r="CB329" i="12"/>
  <c r="CA329" i="12"/>
  <c r="BZ329" i="12"/>
  <c r="BY329" i="12"/>
  <c r="BX329" i="12"/>
  <c r="BW329" i="12"/>
  <c r="BV329" i="12"/>
  <c r="BU329" i="12"/>
  <c r="BT329" i="12"/>
  <c r="BS329" i="12"/>
  <c r="BR329" i="12"/>
  <c r="BQ329" i="12"/>
  <c r="BP329" i="12"/>
  <c r="BO329" i="12"/>
  <c r="BN329" i="12"/>
  <c r="BM329" i="12"/>
  <c r="BL329" i="12"/>
  <c r="BK329" i="12"/>
  <c r="BJ329" i="12"/>
  <c r="BI329" i="12"/>
  <c r="BH329" i="12"/>
  <c r="BG329" i="12"/>
  <c r="BF329" i="12"/>
  <c r="BE329" i="12"/>
  <c r="BD329" i="12"/>
  <c r="BC329" i="12"/>
  <c r="BB329" i="12"/>
  <c r="BA329" i="12"/>
  <c r="AZ329" i="12"/>
  <c r="AY329" i="12"/>
  <c r="AX329" i="12"/>
  <c r="AW329" i="12"/>
  <c r="AV329" i="12"/>
  <c r="CE328" i="12"/>
  <c r="CD328" i="12"/>
  <c r="CC328" i="12"/>
  <c r="CB328" i="12"/>
  <c r="CA328" i="12"/>
  <c r="BZ328" i="12"/>
  <c r="BY328" i="12"/>
  <c r="BX328" i="12"/>
  <c r="BW328" i="12"/>
  <c r="BV328" i="12"/>
  <c r="BU328" i="12"/>
  <c r="BT328" i="12"/>
  <c r="BS328" i="12"/>
  <c r="BR328" i="12"/>
  <c r="BQ328" i="12"/>
  <c r="BP328" i="12"/>
  <c r="BO328" i="12"/>
  <c r="BN328" i="12"/>
  <c r="BM328" i="12"/>
  <c r="BL328" i="12"/>
  <c r="BK328" i="12"/>
  <c r="BJ328" i="12"/>
  <c r="BI328" i="12"/>
  <c r="BH328" i="12"/>
  <c r="BG328" i="12"/>
  <c r="BF328" i="12"/>
  <c r="BE328" i="12"/>
  <c r="BD328" i="12"/>
  <c r="BC328" i="12"/>
  <c r="BB328" i="12"/>
  <c r="BA328" i="12"/>
  <c r="AZ328" i="12"/>
  <c r="AY328" i="12"/>
  <c r="AX328" i="12"/>
  <c r="AW328" i="12"/>
  <c r="AV328" i="12"/>
  <c r="CE327" i="12"/>
  <c r="CD327" i="12"/>
  <c r="CC327" i="12"/>
  <c r="CB327" i="12"/>
  <c r="CA327" i="12"/>
  <c r="BZ327" i="12"/>
  <c r="BY327" i="12"/>
  <c r="BX327" i="12"/>
  <c r="BW327" i="12"/>
  <c r="BV327" i="12"/>
  <c r="BU327" i="12"/>
  <c r="BT327" i="12"/>
  <c r="BS327" i="12"/>
  <c r="BR327" i="12"/>
  <c r="BQ327" i="12"/>
  <c r="BP327" i="12"/>
  <c r="BO327" i="12"/>
  <c r="BN327" i="12"/>
  <c r="BM327" i="12"/>
  <c r="BL327" i="12"/>
  <c r="BK327" i="12"/>
  <c r="BJ327" i="12"/>
  <c r="BI327" i="12"/>
  <c r="BH327" i="12"/>
  <c r="BG327" i="12"/>
  <c r="BF327" i="12"/>
  <c r="BE327" i="12"/>
  <c r="BD327" i="12"/>
  <c r="BC327" i="12"/>
  <c r="BB327" i="12"/>
  <c r="BA327" i="12"/>
  <c r="AZ327" i="12"/>
  <c r="AY327" i="12"/>
  <c r="AX327" i="12"/>
  <c r="AW327" i="12"/>
  <c r="AV327" i="12"/>
  <c r="CE326" i="12"/>
  <c r="CD326" i="12"/>
  <c r="CC326" i="12"/>
  <c r="CB326" i="12"/>
  <c r="CA326" i="12"/>
  <c r="BZ326" i="12"/>
  <c r="BY326" i="12"/>
  <c r="BX326" i="12"/>
  <c r="BW326" i="12"/>
  <c r="BV326" i="12"/>
  <c r="BU326" i="12"/>
  <c r="BT326" i="12"/>
  <c r="BS326" i="12"/>
  <c r="BR326" i="12"/>
  <c r="BQ326" i="12"/>
  <c r="BP326" i="12"/>
  <c r="BO326" i="12"/>
  <c r="BN326" i="12"/>
  <c r="BM326" i="12"/>
  <c r="BL326" i="12"/>
  <c r="BK326" i="12"/>
  <c r="BJ326" i="12"/>
  <c r="BI326" i="12"/>
  <c r="BH326" i="12"/>
  <c r="BG326" i="12"/>
  <c r="BF326" i="12"/>
  <c r="BE326" i="12"/>
  <c r="BD326" i="12"/>
  <c r="BC326" i="12"/>
  <c r="BB326" i="12"/>
  <c r="BA326" i="12"/>
  <c r="AZ326" i="12"/>
  <c r="AY326" i="12"/>
  <c r="AX326" i="12"/>
  <c r="AW326" i="12"/>
  <c r="AV326" i="12"/>
  <c r="CE325" i="12"/>
  <c r="CD325" i="12"/>
  <c r="CC325" i="12"/>
  <c r="CB325" i="12"/>
  <c r="CA325" i="12"/>
  <c r="BZ325" i="12"/>
  <c r="BY325" i="12"/>
  <c r="BX325" i="12"/>
  <c r="BW325" i="12"/>
  <c r="BV325" i="12"/>
  <c r="BU325" i="12"/>
  <c r="BT325" i="12"/>
  <c r="BS325" i="12"/>
  <c r="BR325" i="12"/>
  <c r="BQ325" i="12"/>
  <c r="BP325" i="12"/>
  <c r="BO325" i="12"/>
  <c r="BN325" i="12"/>
  <c r="BM325" i="12"/>
  <c r="BL325" i="12"/>
  <c r="BK325" i="12"/>
  <c r="BJ325" i="12"/>
  <c r="BI325" i="12"/>
  <c r="BH325" i="12"/>
  <c r="BG325" i="12"/>
  <c r="BF325" i="12"/>
  <c r="BE325" i="12"/>
  <c r="BD325" i="12"/>
  <c r="BC325" i="12"/>
  <c r="BB325" i="12"/>
  <c r="BA325" i="12"/>
  <c r="AZ325" i="12"/>
  <c r="AY325" i="12"/>
  <c r="AX325" i="12"/>
  <c r="AW325" i="12"/>
  <c r="AV325" i="12"/>
  <c r="CE324" i="12"/>
  <c r="CD324" i="12"/>
  <c r="CC324" i="12"/>
  <c r="CB324" i="12"/>
  <c r="CA324" i="12"/>
  <c r="BZ324" i="12"/>
  <c r="BY324" i="12"/>
  <c r="BX324" i="12"/>
  <c r="BW324" i="12"/>
  <c r="BV324" i="12"/>
  <c r="BU324" i="12"/>
  <c r="BT324" i="12"/>
  <c r="BS324" i="12"/>
  <c r="BR324" i="12"/>
  <c r="BQ324" i="12"/>
  <c r="BP324" i="12"/>
  <c r="BO324" i="12"/>
  <c r="BN324" i="12"/>
  <c r="BM324" i="12"/>
  <c r="BL324" i="12"/>
  <c r="BK324" i="12"/>
  <c r="BJ324" i="12"/>
  <c r="BI324" i="12"/>
  <c r="BH324" i="12"/>
  <c r="BG324" i="12"/>
  <c r="BF324" i="12"/>
  <c r="BE324" i="12"/>
  <c r="BD324" i="12"/>
  <c r="BC324" i="12"/>
  <c r="BB324" i="12"/>
  <c r="BA324" i="12"/>
  <c r="AZ324" i="12"/>
  <c r="AY324" i="12"/>
  <c r="AX324" i="12"/>
  <c r="AW324" i="12"/>
  <c r="AV324" i="12"/>
  <c r="CE323" i="12"/>
  <c r="CD323" i="12"/>
  <c r="CC323" i="12"/>
  <c r="CB323" i="12"/>
  <c r="CA323" i="12"/>
  <c r="BZ323" i="12"/>
  <c r="BY323" i="12"/>
  <c r="BX323" i="12"/>
  <c r="BW323" i="12"/>
  <c r="BV323" i="12"/>
  <c r="BU323" i="12"/>
  <c r="BT323" i="12"/>
  <c r="BS323" i="12"/>
  <c r="BR323" i="12"/>
  <c r="BQ323" i="12"/>
  <c r="BP323" i="12"/>
  <c r="BO323" i="12"/>
  <c r="BN323" i="12"/>
  <c r="BM323" i="12"/>
  <c r="BL323" i="12"/>
  <c r="BK323" i="12"/>
  <c r="BJ323" i="12"/>
  <c r="BI323" i="12"/>
  <c r="BH323" i="12"/>
  <c r="BG323" i="12"/>
  <c r="BF323" i="12"/>
  <c r="BE323" i="12"/>
  <c r="BD323" i="12"/>
  <c r="BC323" i="12"/>
  <c r="BB323" i="12"/>
  <c r="BA323" i="12"/>
  <c r="AZ323" i="12"/>
  <c r="AY323" i="12"/>
  <c r="AX323" i="12"/>
  <c r="AW323" i="12"/>
  <c r="AV323" i="12"/>
  <c r="CE322" i="12"/>
  <c r="CD322" i="12"/>
  <c r="CC322" i="12"/>
  <c r="CB322" i="12"/>
  <c r="CA322" i="12"/>
  <c r="BZ322" i="12"/>
  <c r="BY322" i="12"/>
  <c r="BX322" i="12"/>
  <c r="BW322" i="12"/>
  <c r="BV322" i="12"/>
  <c r="BU322" i="12"/>
  <c r="BT322" i="12"/>
  <c r="BS322" i="12"/>
  <c r="BR322" i="12"/>
  <c r="BQ322" i="12"/>
  <c r="BP322" i="12"/>
  <c r="BO322" i="12"/>
  <c r="BN322" i="12"/>
  <c r="BM322" i="12"/>
  <c r="BL322" i="12"/>
  <c r="BK322" i="12"/>
  <c r="BJ322" i="12"/>
  <c r="BI322" i="12"/>
  <c r="BH322" i="12"/>
  <c r="BG322" i="12"/>
  <c r="BF322" i="12"/>
  <c r="BE322" i="12"/>
  <c r="BD322" i="12"/>
  <c r="BC322" i="12"/>
  <c r="BB322" i="12"/>
  <c r="BA322" i="12"/>
  <c r="AZ322" i="12"/>
  <c r="AY322" i="12"/>
  <c r="AX322" i="12"/>
  <c r="AW322" i="12"/>
  <c r="AV322" i="12"/>
  <c r="CE321" i="12"/>
  <c r="CD321" i="12"/>
  <c r="CC321" i="12"/>
  <c r="CB321" i="12"/>
  <c r="CA321" i="12"/>
  <c r="BZ321" i="12"/>
  <c r="BY321" i="12"/>
  <c r="BX321" i="12"/>
  <c r="BW321" i="12"/>
  <c r="BV321" i="12"/>
  <c r="BU321" i="12"/>
  <c r="BT321" i="12"/>
  <c r="BS321" i="12"/>
  <c r="BR321" i="12"/>
  <c r="BQ321" i="12"/>
  <c r="BP321" i="12"/>
  <c r="BO321" i="12"/>
  <c r="BN321" i="12"/>
  <c r="BM321" i="12"/>
  <c r="BL321" i="12"/>
  <c r="BK321" i="12"/>
  <c r="BJ321" i="12"/>
  <c r="BI321" i="12"/>
  <c r="BH321" i="12"/>
  <c r="BG321" i="12"/>
  <c r="BF321" i="12"/>
  <c r="BE321" i="12"/>
  <c r="BD321" i="12"/>
  <c r="BC321" i="12"/>
  <c r="BB321" i="12"/>
  <c r="BA321" i="12"/>
  <c r="AZ321" i="12"/>
  <c r="AY321" i="12"/>
  <c r="AX321" i="12"/>
  <c r="AW321" i="12"/>
  <c r="AV321" i="12"/>
  <c r="CE320" i="12"/>
  <c r="CD320" i="12"/>
  <c r="CC320" i="12"/>
  <c r="CB320" i="12"/>
  <c r="CA320" i="12"/>
  <c r="BZ320" i="12"/>
  <c r="BY320" i="12"/>
  <c r="BX320" i="12"/>
  <c r="BW320" i="12"/>
  <c r="BV320" i="12"/>
  <c r="BU320" i="12"/>
  <c r="BT320" i="12"/>
  <c r="BS320" i="12"/>
  <c r="BR320" i="12"/>
  <c r="BQ320" i="12"/>
  <c r="BP320" i="12"/>
  <c r="BO320" i="12"/>
  <c r="BN320" i="12"/>
  <c r="BM320" i="12"/>
  <c r="BL320" i="12"/>
  <c r="BK320" i="12"/>
  <c r="BJ320" i="12"/>
  <c r="BI320" i="12"/>
  <c r="BH320" i="12"/>
  <c r="BG320" i="12"/>
  <c r="BF320" i="12"/>
  <c r="BE320" i="12"/>
  <c r="BD320" i="12"/>
  <c r="BC320" i="12"/>
  <c r="BB320" i="12"/>
  <c r="BA320" i="12"/>
  <c r="AZ320" i="12"/>
  <c r="AY320" i="12"/>
  <c r="AX320" i="12"/>
  <c r="AW320" i="12"/>
  <c r="AV320" i="12"/>
  <c r="CE319" i="12"/>
  <c r="CD319" i="12"/>
  <c r="CC319" i="12"/>
  <c r="CB319" i="12"/>
  <c r="CA319" i="12"/>
  <c r="BZ319" i="12"/>
  <c r="BY319" i="12"/>
  <c r="BX319" i="12"/>
  <c r="BW319" i="12"/>
  <c r="BV319" i="12"/>
  <c r="BU319" i="12"/>
  <c r="BT319" i="12"/>
  <c r="BS319" i="12"/>
  <c r="BR319" i="12"/>
  <c r="BQ319" i="12"/>
  <c r="BP319" i="12"/>
  <c r="BO319" i="12"/>
  <c r="BN319" i="12"/>
  <c r="BM319" i="12"/>
  <c r="BL319" i="12"/>
  <c r="BK319" i="12"/>
  <c r="BJ319" i="12"/>
  <c r="BI319" i="12"/>
  <c r="BH319" i="12"/>
  <c r="BG319" i="12"/>
  <c r="BF319" i="12"/>
  <c r="BE319" i="12"/>
  <c r="BD319" i="12"/>
  <c r="BC319" i="12"/>
  <c r="BB319" i="12"/>
  <c r="BA319" i="12"/>
  <c r="AZ319" i="12"/>
  <c r="AY319" i="12"/>
  <c r="AX319" i="12"/>
  <c r="AW319" i="12"/>
  <c r="AV319" i="12"/>
  <c r="CE318" i="12"/>
  <c r="CD318" i="12"/>
  <c r="CC318" i="12"/>
  <c r="CB318" i="12"/>
  <c r="CA318" i="12"/>
  <c r="BZ318" i="12"/>
  <c r="BY318" i="12"/>
  <c r="BX318" i="12"/>
  <c r="BW318" i="12"/>
  <c r="BV318" i="12"/>
  <c r="BU318" i="12"/>
  <c r="BT318" i="12"/>
  <c r="BS318" i="12"/>
  <c r="BR318" i="12"/>
  <c r="BQ318" i="12"/>
  <c r="BP318" i="12"/>
  <c r="BO318" i="12"/>
  <c r="BN318" i="12"/>
  <c r="BM318" i="12"/>
  <c r="BL318" i="12"/>
  <c r="BK318" i="12"/>
  <c r="BJ318" i="12"/>
  <c r="BI318" i="12"/>
  <c r="BH318" i="12"/>
  <c r="BG318" i="12"/>
  <c r="BF318" i="12"/>
  <c r="BE318" i="12"/>
  <c r="BD318" i="12"/>
  <c r="BC318" i="12"/>
  <c r="BB318" i="12"/>
  <c r="BA318" i="12"/>
  <c r="AZ318" i="12"/>
  <c r="AY318" i="12"/>
  <c r="AX318" i="12"/>
  <c r="AW318" i="12"/>
  <c r="AV318" i="12"/>
  <c r="CE317" i="12"/>
  <c r="CD317" i="12"/>
  <c r="CC317" i="12"/>
  <c r="CB317" i="12"/>
  <c r="CA317" i="12"/>
  <c r="BZ317" i="12"/>
  <c r="BY317" i="12"/>
  <c r="BX317" i="12"/>
  <c r="BW317" i="12"/>
  <c r="BV317" i="12"/>
  <c r="BU317" i="12"/>
  <c r="BT317" i="12"/>
  <c r="BS317" i="12"/>
  <c r="BR317" i="12"/>
  <c r="BQ317" i="12"/>
  <c r="BP317" i="12"/>
  <c r="BO317" i="12"/>
  <c r="BN317" i="12"/>
  <c r="BM317" i="12"/>
  <c r="BL317" i="12"/>
  <c r="BK317" i="12"/>
  <c r="BJ317" i="12"/>
  <c r="BI317" i="12"/>
  <c r="BH317" i="12"/>
  <c r="BG317" i="12"/>
  <c r="BF317" i="12"/>
  <c r="BE317" i="12"/>
  <c r="BD317" i="12"/>
  <c r="BC317" i="12"/>
  <c r="BB317" i="12"/>
  <c r="BA317" i="12"/>
  <c r="AZ317" i="12"/>
  <c r="AY317" i="12"/>
  <c r="AX317" i="12"/>
  <c r="AW317" i="12"/>
  <c r="AV317" i="12"/>
  <c r="CE316" i="12"/>
  <c r="CD316" i="12"/>
  <c r="CC316" i="12"/>
  <c r="CB316" i="12"/>
  <c r="CA316" i="12"/>
  <c r="BZ316" i="12"/>
  <c r="BY316" i="12"/>
  <c r="BX316" i="12"/>
  <c r="BW316" i="12"/>
  <c r="BV316" i="12"/>
  <c r="BU316" i="12"/>
  <c r="BT316" i="12"/>
  <c r="BS316" i="12"/>
  <c r="BR316" i="12"/>
  <c r="BQ316" i="12"/>
  <c r="BP316" i="12"/>
  <c r="BO316" i="12"/>
  <c r="BN316" i="12"/>
  <c r="BM316" i="12"/>
  <c r="BL316" i="12"/>
  <c r="BK316" i="12"/>
  <c r="BJ316" i="12"/>
  <c r="BI316" i="12"/>
  <c r="BH316" i="12"/>
  <c r="BG316" i="12"/>
  <c r="BF316" i="12"/>
  <c r="BE316" i="12"/>
  <c r="BD316" i="12"/>
  <c r="BC316" i="12"/>
  <c r="BB316" i="12"/>
  <c r="BA316" i="12"/>
  <c r="AZ316" i="12"/>
  <c r="AY316" i="12"/>
  <c r="AX316" i="12"/>
  <c r="AW316" i="12"/>
  <c r="AV316" i="12"/>
  <c r="CE315" i="12"/>
  <c r="CD315" i="12"/>
  <c r="CC315" i="12"/>
  <c r="CB315" i="12"/>
  <c r="CA315" i="12"/>
  <c r="BZ315" i="12"/>
  <c r="BY315" i="12"/>
  <c r="BX315" i="12"/>
  <c r="BW315" i="12"/>
  <c r="BV315" i="12"/>
  <c r="BU315" i="12"/>
  <c r="BT315" i="12"/>
  <c r="BS315" i="12"/>
  <c r="BR315" i="12"/>
  <c r="BQ315" i="12"/>
  <c r="BP315" i="12"/>
  <c r="BO315" i="12"/>
  <c r="BN315" i="12"/>
  <c r="BM315" i="12"/>
  <c r="BL315" i="12"/>
  <c r="BK315" i="12"/>
  <c r="BJ315" i="12"/>
  <c r="BI315" i="12"/>
  <c r="BH315" i="12"/>
  <c r="BG315" i="12"/>
  <c r="BF315" i="12"/>
  <c r="BE315" i="12"/>
  <c r="BD315" i="12"/>
  <c r="BC315" i="12"/>
  <c r="BB315" i="12"/>
  <c r="BA315" i="12"/>
  <c r="AZ315" i="12"/>
  <c r="AY315" i="12"/>
  <c r="AX315" i="12"/>
  <c r="AW315" i="12"/>
  <c r="AV315" i="12"/>
  <c r="CE314" i="12"/>
  <c r="CD314" i="12"/>
  <c r="CC314" i="12"/>
  <c r="CB314" i="12"/>
  <c r="CA314" i="12"/>
  <c r="BZ314" i="12"/>
  <c r="BY314" i="12"/>
  <c r="BX314" i="12"/>
  <c r="BW314" i="12"/>
  <c r="BV314" i="12"/>
  <c r="BU314" i="12"/>
  <c r="BT314" i="12"/>
  <c r="BS314" i="12"/>
  <c r="BR314" i="12"/>
  <c r="BQ314" i="12"/>
  <c r="BP314" i="12"/>
  <c r="BO314" i="12"/>
  <c r="BN314" i="12"/>
  <c r="BM314" i="12"/>
  <c r="BL314" i="12"/>
  <c r="BK314" i="12"/>
  <c r="BJ314" i="12"/>
  <c r="BI314" i="12"/>
  <c r="BH314" i="12"/>
  <c r="BG314" i="12"/>
  <c r="BF314" i="12"/>
  <c r="BE314" i="12"/>
  <c r="BD314" i="12"/>
  <c r="BC314" i="12"/>
  <c r="BB314" i="12"/>
  <c r="BA314" i="12"/>
  <c r="AZ314" i="12"/>
  <c r="AY314" i="12"/>
  <c r="AX314" i="12"/>
  <c r="AW314" i="12"/>
  <c r="AV314" i="12"/>
  <c r="CE313" i="12"/>
  <c r="CD313" i="12"/>
  <c r="CC313" i="12"/>
  <c r="CB313" i="12"/>
  <c r="CA313" i="12"/>
  <c r="BZ313" i="12"/>
  <c r="BY313" i="12"/>
  <c r="BX313" i="12"/>
  <c r="BW313" i="12"/>
  <c r="BV313" i="12"/>
  <c r="BU313" i="12"/>
  <c r="BT313" i="12"/>
  <c r="BS313" i="12"/>
  <c r="BR313" i="12"/>
  <c r="BQ313" i="12"/>
  <c r="BP313" i="12"/>
  <c r="BO313" i="12"/>
  <c r="BN313" i="12"/>
  <c r="BM313" i="12"/>
  <c r="BL313" i="12"/>
  <c r="BK313" i="12"/>
  <c r="BJ313" i="12"/>
  <c r="BI313" i="12"/>
  <c r="BH313" i="12"/>
  <c r="BG313" i="12"/>
  <c r="BF313" i="12"/>
  <c r="BE313" i="12"/>
  <c r="BD313" i="12"/>
  <c r="BC313" i="12"/>
  <c r="BB313" i="12"/>
  <c r="BA313" i="12"/>
  <c r="AZ313" i="12"/>
  <c r="AY313" i="12"/>
  <c r="AX313" i="12"/>
  <c r="AW313" i="12"/>
  <c r="AV313" i="12"/>
  <c r="CE312" i="12"/>
  <c r="CD312" i="12"/>
  <c r="CC312" i="12"/>
  <c r="CB312" i="12"/>
  <c r="CA312" i="12"/>
  <c r="BZ312" i="12"/>
  <c r="BY312" i="12"/>
  <c r="BX312" i="12"/>
  <c r="BW312" i="12"/>
  <c r="BV312" i="12"/>
  <c r="BU312" i="12"/>
  <c r="BT312" i="12"/>
  <c r="BS312" i="12"/>
  <c r="BR312" i="12"/>
  <c r="BQ312" i="12"/>
  <c r="BP312" i="12"/>
  <c r="BO312" i="12"/>
  <c r="BN312" i="12"/>
  <c r="BM312" i="12"/>
  <c r="BL312" i="12"/>
  <c r="BK312" i="12"/>
  <c r="BJ312" i="12"/>
  <c r="BI312" i="12"/>
  <c r="BH312" i="12"/>
  <c r="BG312" i="12"/>
  <c r="BF312" i="12"/>
  <c r="BE312" i="12"/>
  <c r="BD312" i="12"/>
  <c r="BC312" i="12"/>
  <c r="BB312" i="12"/>
  <c r="BA312" i="12"/>
  <c r="AZ312" i="12"/>
  <c r="AY312" i="12"/>
  <c r="AX312" i="12"/>
  <c r="AW312" i="12"/>
  <c r="AV312" i="12"/>
  <c r="CE311" i="12"/>
  <c r="CD311" i="12"/>
  <c r="CC311" i="12"/>
  <c r="CB311" i="12"/>
  <c r="CA311" i="12"/>
  <c r="BZ311" i="12"/>
  <c r="BY311" i="12"/>
  <c r="BX311" i="12"/>
  <c r="BW311" i="12"/>
  <c r="BV311" i="12"/>
  <c r="BU311" i="12"/>
  <c r="BT311" i="12"/>
  <c r="BS311" i="12"/>
  <c r="BR311" i="12"/>
  <c r="BQ311" i="12"/>
  <c r="BP311" i="12"/>
  <c r="BO311" i="12"/>
  <c r="BN311" i="12"/>
  <c r="BM311" i="12"/>
  <c r="BL311" i="12"/>
  <c r="BK311" i="12"/>
  <c r="BJ311" i="12"/>
  <c r="BI311" i="12"/>
  <c r="BH311" i="12"/>
  <c r="BG311" i="12"/>
  <c r="BF311" i="12"/>
  <c r="BE311" i="12"/>
  <c r="BD311" i="12"/>
  <c r="BC311" i="12"/>
  <c r="BB311" i="12"/>
  <c r="BA311" i="12"/>
  <c r="AZ311" i="12"/>
  <c r="AY311" i="12"/>
  <c r="AX311" i="12"/>
  <c r="AW311" i="12"/>
  <c r="AV311" i="12"/>
  <c r="CE310" i="12"/>
  <c r="CD310" i="12"/>
  <c r="CC310" i="12"/>
  <c r="CB310" i="12"/>
  <c r="CA310" i="12"/>
  <c r="BZ310" i="12"/>
  <c r="BY310" i="12"/>
  <c r="BX310" i="12"/>
  <c r="BW310" i="12"/>
  <c r="BV310" i="12"/>
  <c r="BU310" i="12"/>
  <c r="BT310" i="12"/>
  <c r="BS310" i="12"/>
  <c r="BR310" i="12"/>
  <c r="BQ310" i="12"/>
  <c r="BP310" i="12"/>
  <c r="BO310" i="12"/>
  <c r="BN310" i="12"/>
  <c r="BM310" i="12"/>
  <c r="BL310" i="12"/>
  <c r="BK310" i="12"/>
  <c r="BJ310" i="12"/>
  <c r="BI310" i="12"/>
  <c r="BH310" i="12"/>
  <c r="BG310" i="12"/>
  <c r="BF310" i="12"/>
  <c r="BE310" i="12"/>
  <c r="BD310" i="12"/>
  <c r="BC310" i="12"/>
  <c r="BB310" i="12"/>
  <c r="BA310" i="12"/>
  <c r="AZ310" i="12"/>
  <c r="AY310" i="12"/>
  <c r="AX310" i="12"/>
  <c r="AW310" i="12"/>
  <c r="AV310" i="12"/>
  <c r="CE309" i="12"/>
  <c r="CD309" i="12"/>
  <c r="CC309" i="12"/>
  <c r="CB309" i="12"/>
  <c r="CA309" i="12"/>
  <c r="BZ309" i="12"/>
  <c r="BY309" i="12"/>
  <c r="BX309" i="12"/>
  <c r="BW309" i="12"/>
  <c r="BV309" i="12"/>
  <c r="BU309" i="12"/>
  <c r="BT309" i="12"/>
  <c r="BS309" i="12"/>
  <c r="BR309" i="12"/>
  <c r="BQ309" i="12"/>
  <c r="BP309" i="12"/>
  <c r="BO309" i="12"/>
  <c r="BN309" i="12"/>
  <c r="BM309" i="12"/>
  <c r="BL309" i="12"/>
  <c r="BK309" i="12"/>
  <c r="BJ309" i="12"/>
  <c r="BI309" i="12"/>
  <c r="BH309" i="12"/>
  <c r="BG309" i="12"/>
  <c r="BF309" i="12"/>
  <c r="BE309" i="12"/>
  <c r="BD309" i="12"/>
  <c r="BC309" i="12"/>
  <c r="BB309" i="12"/>
  <c r="BA309" i="12"/>
  <c r="AZ309" i="12"/>
  <c r="AY309" i="12"/>
  <c r="AX309" i="12"/>
  <c r="AW309" i="12"/>
  <c r="AV309" i="12"/>
  <c r="CE308" i="12"/>
  <c r="CD308" i="12"/>
  <c r="CC308" i="12"/>
  <c r="CB308" i="12"/>
  <c r="CA308" i="12"/>
  <c r="BZ308" i="12"/>
  <c r="BY308" i="12"/>
  <c r="BX308" i="12"/>
  <c r="BW308" i="12"/>
  <c r="BV308" i="12"/>
  <c r="BU308" i="12"/>
  <c r="BT308" i="12"/>
  <c r="BS308" i="12"/>
  <c r="BR308" i="12"/>
  <c r="BQ308" i="12"/>
  <c r="BP308" i="12"/>
  <c r="BO308" i="12"/>
  <c r="BN308" i="12"/>
  <c r="BM308" i="12"/>
  <c r="BL308" i="12"/>
  <c r="BK308" i="12"/>
  <c r="BJ308" i="12"/>
  <c r="BI308" i="12"/>
  <c r="BH308" i="12"/>
  <c r="BG308" i="12"/>
  <c r="BF308" i="12"/>
  <c r="BE308" i="12"/>
  <c r="BD308" i="12"/>
  <c r="BC308" i="12"/>
  <c r="BB308" i="12"/>
  <c r="BA308" i="12"/>
  <c r="AZ308" i="12"/>
  <c r="AY308" i="12"/>
  <c r="AX308" i="12"/>
  <c r="AW308" i="12"/>
  <c r="AV308" i="12"/>
  <c r="CE307" i="12"/>
  <c r="CD307" i="12"/>
  <c r="CC307" i="12"/>
  <c r="CB307" i="12"/>
  <c r="CA307" i="12"/>
  <c r="BZ307" i="12"/>
  <c r="BY307" i="12"/>
  <c r="BX307" i="12"/>
  <c r="BW307" i="12"/>
  <c r="BV307" i="12"/>
  <c r="BU307" i="12"/>
  <c r="BT307" i="12"/>
  <c r="BS307" i="12"/>
  <c r="BR307" i="12"/>
  <c r="BQ307" i="12"/>
  <c r="BP307" i="12"/>
  <c r="BO307" i="12"/>
  <c r="BN307" i="12"/>
  <c r="BM307" i="12"/>
  <c r="BL307" i="12"/>
  <c r="BK307" i="12"/>
  <c r="BJ307" i="12"/>
  <c r="BI307" i="12"/>
  <c r="BH307" i="12"/>
  <c r="BG307" i="12"/>
  <c r="BF307" i="12"/>
  <c r="BE307" i="12"/>
  <c r="BD307" i="12"/>
  <c r="BC307" i="12"/>
  <c r="BB307" i="12"/>
  <c r="BA307" i="12"/>
  <c r="AZ307" i="12"/>
  <c r="AY307" i="12"/>
  <c r="AX307" i="12"/>
  <c r="AW307" i="12"/>
  <c r="AV307" i="12"/>
  <c r="CE306" i="12"/>
  <c r="CD306" i="12"/>
  <c r="CC306" i="12"/>
  <c r="CB306" i="12"/>
  <c r="CA306" i="12"/>
  <c r="BZ306" i="12"/>
  <c r="BY306" i="12"/>
  <c r="BX306" i="12"/>
  <c r="BW306" i="12"/>
  <c r="BV306" i="12"/>
  <c r="BU306" i="12"/>
  <c r="BT306" i="12"/>
  <c r="BS306" i="12"/>
  <c r="BR306" i="12"/>
  <c r="BQ306" i="12"/>
  <c r="BP306" i="12"/>
  <c r="BO306" i="12"/>
  <c r="BN306" i="12"/>
  <c r="BM306" i="12"/>
  <c r="BL306" i="12"/>
  <c r="BK306" i="12"/>
  <c r="BJ306" i="12"/>
  <c r="BI306" i="12"/>
  <c r="BH306" i="12"/>
  <c r="BG306" i="12"/>
  <c r="BF306" i="12"/>
  <c r="BE306" i="12"/>
  <c r="BD306" i="12"/>
  <c r="BC306" i="12"/>
  <c r="BB306" i="12"/>
  <c r="BA306" i="12"/>
  <c r="AZ306" i="12"/>
  <c r="AY306" i="12"/>
  <c r="AX306" i="12"/>
  <c r="AW306" i="12"/>
  <c r="AV306" i="12"/>
  <c r="CE305" i="12"/>
  <c r="CD305" i="12"/>
  <c r="CC305" i="12"/>
  <c r="CB305" i="12"/>
  <c r="CA305" i="12"/>
  <c r="BZ305" i="12"/>
  <c r="BY305" i="12"/>
  <c r="BX305" i="12"/>
  <c r="BW305" i="12"/>
  <c r="BV305" i="12"/>
  <c r="BU305" i="12"/>
  <c r="BT305" i="12"/>
  <c r="BS305" i="12"/>
  <c r="BR305" i="12"/>
  <c r="BQ305" i="12"/>
  <c r="BP305" i="12"/>
  <c r="BO305" i="12"/>
  <c r="BN305" i="12"/>
  <c r="BM305" i="12"/>
  <c r="BL305" i="12"/>
  <c r="BK305" i="12"/>
  <c r="BJ305" i="12"/>
  <c r="BI305" i="12"/>
  <c r="BH305" i="12"/>
  <c r="BG305" i="12"/>
  <c r="BF305" i="12"/>
  <c r="BE305" i="12"/>
  <c r="BD305" i="12"/>
  <c r="BC305" i="12"/>
  <c r="BB305" i="12"/>
  <c r="BA305" i="12"/>
  <c r="AZ305" i="12"/>
  <c r="AY305" i="12"/>
  <c r="AX305" i="12"/>
  <c r="AW305" i="12"/>
  <c r="AV305" i="12"/>
  <c r="CE304" i="12"/>
  <c r="CD304" i="12"/>
  <c r="CC304" i="12"/>
  <c r="CB304" i="12"/>
  <c r="CA304" i="12"/>
  <c r="BZ304" i="12"/>
  <c r="BY304" i="12"/>
  <c r="BX304" i="12"/>
  <c r="BW304" i="12"/>
  <c r="BV304" i="12"/>
  <c r="BU304" i="12"/>
  <c r="BT304" i="12"/>
  <c r="BS304" i="12"/>
  <c r="BR304" i="12"/>
  <c r="BQ304" i="12"/>
  <c r="BP304" i="12"/>
  <c r="BO304" i="12"/>
  <c r="BN304" i="12"/>
  <c r="BM304" i="12"/>
  <c r="BL304" i="12"/>
  <c r="BK304" i="12"/>
  <c r="BJ304" i="12"/>
  <c r="BI304" i="12"/>
  <c r="BH304" i="12"/>
  <c r="BG304" i="12"/>
  <c r="BF304" i="12"/>
  <c r="BE304" i="12"/>
  <c r="BD304" i="12"/>
  <c r="BC304" i="12"/>
  <c r="BB304" i="12"/>
  <c r="BA304" i="12"/>
  <c r="AZ304" i="12"/>
  <c r="AY304" i="12"/>
  <c r="AX304" i="12"/>
  <c r="AW304" i="12"/>
  <c r="AV304" i="12"/>
  <c r="CE303" i="12"/>
  <c r="CD303" i="12"/>
  <c r="CC303" i="12"/>
  <c r="CB303" i="12"/>
  <c r="CA303" i="12"/>
  <c r="BZ303" i="12"/>
  <c r="BY303" i="12"/>
  <c r="BX303" i="12"/>
  <c r="BW303" i="12"/>
  <c r="BV303" i="12"/>
  <c r="BU303" i="12"/>
  <c r="BT303" i="12"/>
  <c r="BS303" i="12"/>
  <c r="BR303" i="12"/>
  <c r="BQ303" i="12"/>
  <c r="BP303" i="12"/>
  <c r="BO303" i="12"/>
  <c r="BN303" i="12"/>
  <c r="BM303" i="12"/>
  <c r="BL303" i="12"/>
  <c r="BK303" i="12"/>
  <c r="BJ303" i="12"/>
  <c r="BI303" i="12"/>
  <c r="BH303" i="12"/>
  <c r="BG303" i="12"/>
  <c r="BF303" i="12"/>
  <c r="BE303" i="12"/>
  <c r="BD303" i="12"/>
  <c r="BC303" i="12"/>
  <c r="BB303" i="12"/>
  <c r="BA303" i="12"/>
  <c r="AZ303" i="12"/>
  <c r="AY303" i="12"/>
  <c r="AX303" i="12"/>
  <c r="AW303" i="12"/>
  <c r="AV303" i="12"/>
  <c r="CE302" i="12"/>
  <c r="CD302" i="12"/>
  <c r="CC302" i="12"/>
  <c r="CB302" i="12"/>
  <c r="CA302" i="12"/>
  <c r="BZ302" i="12"/>
  <c r="BY302" i="12"/>
  <c r="BX302" i="12"/>
  <c r="BW302" i="12"/>
  <c r="BV302" i="12"/>
  <c r="BU302" i="12"/>
  <c r="BT302" i="12"/>
  <c r="BS302" i="12"/>
  <c r="BR302" i="12"/>
  <c r="BQ302" i="12"/>
  <c r="BP302" i="12"/>
  <c r="BO302" i="12"/>
  <c r="BN302" i="12"/>
  <c r="BM302" i="12"/>
  <c r="BL302" i="12"/>
  <c r="BK302" i="12"/>
  <c r="BJ302" i="12"/>
  <c r="BI302" i="12"/>
  <c r="BH302" i="12"/>
  <c r="BG302" i="12"/>
  <c r="BF302" i="12"/>
  <c r="BE302" i="12"/>
  <c r="BD302" i="12"/>
  <c r="BC302" i="12"/>
  <c r="BB302" i="12"/>
  <c r="BA302" i="12"/>
  <c r="AZ302" i="12"/>
  <c r="AY302" i="12"/>
  <c r="AX302" i="12"/>
  <c r="AW302" i="12"/>
  <c r="AV302" i="12"/>
  <c r="CE301" i="12"/>
  <c r="CD301" i="12"/>
  <c r="CC301" i="12"/>
  <c r="CB301" i="12"/>
  <c r="CA301" i="12"/>
  <c r="BZ301" i="12"/>
  <c r="BY301" i="12"/>
  <c r="BX301" i="12"/>
  <c r="BW301" i="12"/>
  <c r="BV301" i="12"/>
  <c r="BU301" i="12"/>
  <c r="BT301" i="12"/>
  <c r="BS301" i="12"/>
  <c r="BR301" i="12"/>
  <c r="BQ301" i="12"/>
  <c r="BP301" i="12"/>
  <c r="BO301" i="12"/>
  <c r="BN301" i="12"/>
  <c r="BM301" i="12"/>
  <c r="BL301" i="12"/>
  <c r="BK301" i="12"/>
  <c r="BJ301" i="12"/>
  <c r="BI301" i="12"/>
  <c r="BH301" i="12"/>
  <c r="BG301" i="12"/>
  <c r="BF301" i="12"/>
  <c r="BE301" i="12"/>
  <c r="BD301" i="12"/>
  <c r="BC301" i="12"/>
  <c r="BB301" i="12"/>
  <c r="BA301" i="12"/>
  <c r="AZ301" i="12"/>
  <c r="AY301" i="12"/>
  <c r="AX301" i="12"/>
  <c r="AW301" i="12"/>
  <c r="AV301" i="12"/>
  <c r="CE300" i="12"/>
  <c r="CD300" i="12"/>
  <c r="CC300" i="12"/>
  <c r="CB300" i="12"/>
  <c r="CA300" i="12"/>
  <c r="BZ300" i="12"/>
  <c r="BY300" i="12"/>
  <c r="BX300" i="12"/>
  <c r="BW300" i="12"/>
  <c r="BV300" i="12"/>
  <c r="BU300" i="12"/>
  <c r="BT300" i="12"/>
  <c r="BS300" i="12"/>
  <c r="BR300" i="12"/>
  <c r="BQ300" i="12"/>
  <c r="BP300" i="12"/>
  <c r="BO300" i="12"/>
  <c r="BN300" i="12"/>
  <c r="BM300" i="12"/>
  <c r="BL300" i="12"/>
  <c r="BK300" i="12"/>
  <c r="BJ300" i="12"/>
  <c r="BI300" i="12"/>
  <c r="BH300" i="12"/>
  <c r="BG300" i="12"/>
  <c r="BF300" i="12"/>
  <c r="BE300" i="12"/>
  <c r="BD300" i="12"/>
  <c r="BC300" i="12"/>
  <c r="BB300" i="12"/>
  <c r="BA300" i="12"/>
  <c r="AZ300" i="12"/>
  <c r="AY300" i="12"/>
  <c r="AX300" i="12"/>
  <c r="AW300" i="12"/>
  <c r="AV300" i="12"/>
  <c r="CE299" i="12"/>
  <c r="CD299" i="12"/>
  <c r="CC299" i="12"/>
  <c r="CB299" i="12"/>
  <c r="CA299" i="12"/>
  <c r="BZ299" i="12"/>
  <c r="BY299" i="12"/>
  <c r="BX299" i="12"/>
  <c r="BW299" i="12"/>
  <c r="BV299" i="12"/>
  <c r="BU299" i="12"/>
  <c r="BT299" i="12"/>
  <c r="BS299" i="12"/>
  <c r="BR299" i="12"/>
  <c r="BQ299" i="12"/>
  <c r="BP299" i="12"/>
  <c r="BO299" i="12"/>
  <c r="BN299" i="12"/>
  <c r="BM299" i="12"/>
  <c r="BL299" i="12"/>
  <c r="BK299" i="12"/>
  <c r="BJ299" i="12"/>
  <c r="BI299" i="12"/>
  <c r="BH299" i="12"/>
  <c r="BG299" i="12"/>
  <c r="BF299" i="12"/>
  <c r="BE299" i="12"/>
  <c r="BD299" i="12"/>
  <c r="BC299" i="12"/>
  <c r="BB299" i="12"/>
  <c r="BA299" i="12"/>
  <c r="AZ299" i="12"/>
  <c r="AY299" i="12"/>
  <c r="AX299" i="12"/>
  <c r="AW299" i="12"/>
  <c r="AV299" i="12"/>
  <c r="CE298" i="12"/>
  <c r="CD298" i="12"/>
  <c r="CC298" i="12"/>
  <c r="CB298" i="12"/>
  <c r="CA298" i="12"/>
  <c r="BZ298" i="12"/>
  <c r="BY298" i="12"/>
  <c r="BX298" i="12"/>
  <c r="BW298" i="12"/>
  <c r="BV298" i="12"/>
  <c r="BU298" i="12"/>
  <c r="BT298" i="12"/>
  <c r="BS298" i="12"/>
  <c r="BR298" i="12"/>
  <c r="BQ298" i="12"/>
  <c r="BP298" i="12"/>
  <c r="BO298" i="12"/>
  <c r="BN298" i="12"/>
  <c r="BM298" i="12"/>
  <c r="BL298" i="12"/>
  <c r="BK298" i="12"/>
  <c r="BJ298" i="12"/>
  <c r="BI298" i="12"/>
  <c r="BH298" i="12"/>
  <c r="BG298" i="12"/>
  <c r="BF298" i="12"/>
  <c r="BE298" i="12"/>
  <c r="BD298" i="12"/>
  <c r="BC298" i="12"/>
  <c r="BB298" i="12"/>
  <c r="BA298" i="12"/>
  <c r="AZ298" i="12"/>
  <c r="AY298" i="12"/>
  <c r="AX298" i="12"/>
  <c r="AW298" i="12"/>
  <c r="AV298" i="12"/>
  <c r="CE297" i="12"/>
  <c r="CD297" i="12"/>
  <c r="CC297" i="12"/>
  <c r="CB297" i="12"/>
  <c r="CA297" i="12"/>
  <c r="BZ297" i="12"/>
  <c r="BY297" i="12"/>
  <c r="BX297" i="12"/>
  <c r="BW297" i="12"/>
  <c r="BV297" i="12"/>
  <c r="BU297" i="12"/>
  <c r="BT297" i="12"/>
  <c r="BS297" i="12"/>
  <c r="BR297" i="12"/>
  <c r="BQ297" i="12"/>
  <c r="BP297" i="12"/>
  <c r="BO297" i="12"/>
  <c r="BN297" i="12"/>
  <c r="BM297" i="12"/>
  <c r="BL297" i="12"/>
  <c r="BK297" i="12"/>
  <c r="BJ297" i="12"/>
  <c r="BI297" i="12"/>
  <c r="BH297" i="12"/>
  <c r="BG297" i="12"/>
  <c r="BF297" i="12"/>
  <c r="BE297" i="12"/>
  <c r="BD297" i="12"/>
  <c r="BC297" i="12"/>
  <c r="BB297" i="12"/>
  <c r="BA297" i="12"/>
  <c r="AZ297" i="12"/>
  <c r="AY297" i="12"/>
  <c r="AX297" i="12"/>
  <c r="AW297" i="12"/>
  <c r="AV297" i="12"/>
  <c r="CE296" i="12"/>
  <c r="CD296" i="12"/>
  <c r="CC296" i="12"/>
  <c r="CB296" i="12"/>
  <c r="CA296" i="12"/>
  <c r="BZ296" i="12"/>
  <c r="BY296" i="12"/>
  <c r="BX296" i="12"/>
  <c r="BW296" i="12"/>
  <c r="BV296" i="12"/>
  <c r="BU296" i="12"/>
  <c r="BT296" i="12"/>
  <c r="BS296" i="12"/>
  <c r="BR296" i="12"/>
  <c r="BQ296" i="12"/>
  <c r="BP296" i="12"/>
  <c r="BO296" i="12"/>
  <c r="BN296" i="12"/>
  <c r="BM296" i="12"/>
  <c r="BL296" i="12"/>
  <c r="BK296" i="12"/>
  <c r="BJ296" i="12"/>
  <c r="BI296" i="12"/>
  <c r="BH296" i="12"/>
  <c r="BG296" i="12"/>
  <c r="BF296" i="12"/>
  <c r="BE296" i="12"/>
  <c r="BD296" i="12"/>
  <c r="BC296" i="12"/>
  <c r="BB296" i="12"/>
  <c r="BA296" i="12"/>
  <c r="AZ296" i="12"/>
  <c r="AY296" i="12"/>
  <c r="AX296" i="12"/>
  <c r="AW296" i="12"/>
  <c r="AV296" i="12"/>
  <c r="CE295" i="12"/>
  <c r="CD295" i="12"/>
  <c r="CC295" i="12"/>
  <c r="CB295" i="12"/>
  <c r="CA295" i="12"/>
  <c r="BZ295" i="12"/>
  <c r="BY295" i="12"/>
  <c r="BX295" i="12"/>
  <c r="BW295" i="12"/>
  <c r="BV295" i="12"/>
  <c r="BU295" i="12"/>
  <c r="BT295" i="12"/>
  <c r="BS295" i="12"/>
  <c r="BR295" i="12"/>
  <c r="BQ295" i="12"/>
  <c r="BP295" i="12"/>
  <c r="BO295" i="12"/>
  <c r="BN295" i="12"/>
  <c r="BM295" i="12"/>
  <c r="BL295" i="12"/>
  <c r="BK295" i="12"/>
  <c r="BJ295" i="12"/>
  <c r="BI295" i="12"/>
  <c r="BH295" i="12"/>
  <c r="BG295" i="12"/>
  <c r="BF295" i="12"/>
  <c r="BE295" i="12"/>
  <c r="BD295" i="12"/>
  <c r="BC295" i="12"/>
  <c r="BB295" i="12"/>
  <c r="BA295" i="12"/>
  <c r="AZ295" i="12"/>
  <c r="AY295" i="12"/>
  <c r="AX295" i="12"/>
  <c r="AW295" i="12"/>
  <c r="AV295" i="12"/>
  <c r="CE294" i="12"/>
  <c r="CD294" i="12"/>
  <c r="CC294" i="12"/>
  <c r="CB294" i="12"/>
  <c r="CA294" i="12"/>
  <c r="BZ294" i="12"/>
  <c r="BY294" i="12"/>
  <c r="BX294" i="12"/>
  <c r="BW294" i="12"/>
  <c r="BV294" i="12"/>
  <c r="BU294" i="12"/>
  <c r="BT294" i="12"/>
  <c r="BS294" i="12"/>
  <c r="BR294" i="12"/>
  <c r="BQ294" i="12"/>
  <c r="BP294" i="12"/>
  <c r="BO294" i="12"/>
  <c r="BN294" i="12"/>
  <c r="BM294" i="12"/>
  <c r="BL294" i="12"/>
  <c r="BK294" i="12"/>
  <c r="BJ294" i="12"/>
  <c r="BI294" i="12"/>
  <c r="BH294" i="12"/>
  <c r="BG294" i="12"/>
  <c r="BF294" i="12"/>
  <c r="BE294" i="12"/>
  <c r="BD294" i="12"/>
  <c r="BC294" i="12"/>
  <c r="BB294" i="12"/>
  <c r="BA294" i="12"/>
  <c r="AZ294" i="12"/>
  <c r="AY294" i="12"/>
  <c r="AX294" i="12"/>
  <c r="AW294" i="12"/>
  <c r="AV294" i="12"/>
  <c r="CE293" i="12"/>
  <c r="CD293" i="12"/>
  <c r="CC293" i="12"/>
  <c r="CB293" i="12"/>
  <c r="CA293" i="12"/>
  <c r="BZ293" i="12"/>
  <c r="BY293" i="12"/>
  <c r="BX293" i="12"/>
  <c r="BW293" i="12"/>
  <c r="BV293" i="12"/>
  <c r="BU293" i="12"/>
  <c r="BT293" i="12"/>
  <c r="BS293" i="12"/>
  <c r="BR293" i="12"/>
  <c r="BQ293" i="12"/>
  <c r="BP293" i="12"/>
  <c r="BO293" i="12"/>
  <c r="BN293" i="12"/>
  <c r="BM293" i="12"/>
  <c r="BL293" i="12"/>
  <c r="BK293" i="12"/>
  <c r="BJ293" i="12"/>
  <c r="BI293" i="12"/>
  <c r="BH293" i="12"/>
  <c r="BG293" i="12"/>
  <c r="BF293" i="12"/>
  <c r="BE293" i="12"/>
  <c r="BD293" i="12"/>
  <c r="BC293" i="12"/>
  <c r="BB293" i="12"/>
  <c r="BA293" i="12"/>
  <c r="AZ293" i="12"/>
  <c r="AY293" i="12"/>
  <c r="AX293" i="12"/>
  <c r="AW293" i="12"/>
  <c r="AV293" i="12"/>
  <c r="CE292" i="12"/>
  <c r="CD292" i="12"/>
  <c r="CC292" i="12"/>
  <c r="CB292" i="12"/>
  <c r="CA292" i="12"/>
  <c r="BZ292" i="12"/>
  <c r="BY292" i="12"/>
  <c r="BX292" i="12"/>
  <c r="BW292" i="12"/>
  <c r="BV292" i="12"/>
  <c r="BU292" i="12"/>
  <c r="BT292" i="12"/>
  <c r="BS292" i="12"/>
  <c r="BR292" i="12"/>
  <c r="BQ292" i="12"/>
  <c r="BP292" i="12"/>
  <c r="BO292" i="12"/>
  <c r="BN292" i="12"/>
  <c r="BM292" i="12"/>
  <c r="BL292" i="12"/>
  <c r="BK292" i="12"/>
  <c r="BJ292" i="12"/>
  <c r="BI292" i="12"/>
  <c r="BH292" i="12"/>
  <c r="BG292" i="12"/>
  <c r="BF292" i="12"/>
  <c r="BE292" i="12"/>
  <c r="BD292" i="12"/>
  <c r="BC292" i="12"/>
  <c r="BB292" i="12"/>
  <c r="BA292" i="12"/>
  <c r="AZ292" i="12"/>
  <c r="AY292" i="12"/>
  <c r="AX292" i="12"/>
  <c r="AW292" i="12"/>
  <c r="AV292" i="12"/>
  <c r="CE291" i="12"/>
  <c r="CD291" i="12"/>
  <c r="CC291" i="12"/>
  <c r="CB291" i="12"/>
  <c r="CA291" i="12"/>
  <c r="BZ291" i="12"/>
  <c r="BY291" i="12"/>
  <c r="BX291" i="12"/>
  <c r="BW291" i="12"/>
  <c r="BV291" i="12"/>
  <c r="BU291" i="12"/>
  <c r="BT291" i="12"/>
  <c r="BS291" i="12"/>
  <c r="BR291" i="12"/>
  <c r="BQ291" i="12"/>
  <c r="BP291" i="12"/>
  <c r="BO291" i="12"/>
  <c r="BN291" i="12"/>
  <c r="BM291" i="12"/>
  <c r="BL291" i="12"/>
  <c r="BK291" i="12"/>
  <c r="BJ291" i="12"/>
  <c r="BI291" i="12"/>
  <c r="BH291" i="12"/>
  <c r="BG291" i="12"/>
  <c r="BF291" i="12"/>
  <c r="BE291" i="12"/>
  <c r="BD291" i="12"/>
  <c r="BC291" i="12"/>
  <c r="BB291" i="12"/>
  <c r="BA291" i="12"/>
  <c r="AZ291" i="12"/>
  <c r="AY291" i="12"/>
  <c r="AX291" i="12"/>
  <c r="AW291" i="12"/>
  <c r="AV291" i="12"/>
  <c r="CE290" i="12"/>
  <c r="CD290" i="12"/>
  <c r="CC290" i="12"/>
  <c r="CB290" i="12"/>
  <c r="CA290" i="12"/>
  <c r="BZ290" i="12"/>
  <c r="BY290" i="12"/>
  <c r="BX290" i="12"/>
  <c r="BW290" i="12"/>
  <c r="BV290" i="12"/>
  <c r="BU290" i="12"/>
  <c r="BT290" i="12"/>
  <c r="BS290" i="12"/>
  <c r="BR290" i="12"/>
  <c r="BQ290" i="12"/>
  <c r="BP290" i="12"/>
  <c r="BO290" i="12"/>
  <c r="BN290" i="12"/>
  <c r="BM290" i="12"/>
  <c r="BL290" i="12"/>
  <c r="BK290" i="12"/>
  <c r="BJ290" i="12"/>
  <c r="BI290" i="12"/>
  <c r="BH290" i="12"/>
  <c r="BG290" i="12"/>
  <c r="BF290" i="12"/>
  <c r="BE290" i="12"/>
  <c r="BD290" i="12"/>
  <c r="BC290" i="12"/>
  <c r="BB290" i="12"/>
  <c r="BA290" i="12"/>
  <c r="AZ290" i="12"/>
  <c r="AY290" i="12"/>
  <c r="AX290" i="12"/>
  <c r="AW290" i="12"/>
  <c r="AV290" i="12"/>
  <c r="CE289" i="12"/>
  <c r="CD289" i="12"/>
  <c r="CC289" i="12"/>
  <c r="CB289" i="12"/>
  <c r="CA289" i="12"/>
  <c r="BZ289" i="12"/>
  <c r="BY289" i="12"/>
  <c r="BX289" i="12"/>
  <c r="BW289" i="12"/>
  <c r="BV289" i="12"/>
  <c r="BU289" i="12"/>
  <c r="BT289" i="12"/>
  <c r="BS289" i="12"/>
  <c r="BR289" i="12"/>
  <c r="BQ289" i="12"/>
  <c r="BP289" i="12"/>
  <c r="BO289" i="12"/>
  <c r="BN289" i="12"/>
  <c r="BM289" i="12"/>
  <c r="BL289" i="12"/>
  <c r="BK289" i="12"/>
  <c r="BJ289" i="12"/>
  <c r="BI289" i="12"/>
  <c r="BH289" i="12"/>
  <c r="BG289" i="12"/>
  <c r="BF289" i="12"/>
  <c r="BE289" i="12"/>
  <c r="BD289" i="12"/>
  <c r="BC289" i="12"/>
  <c r="BB289" i="12"/>
  <c r="BA289" i="12"/>
  <c r="AZ289" i="12"/>
  <c r="AY289" i="12"/>
  <c r="AX289" i="12"/>
  <c r="AW289" i="12"/>
  <c r="AV289" i="12"/>
  <c r="CE288" i="12"/>
  <c r="CD288" i="12"/>
  <c r="CC288" i="12"/>
  <c r="CB288" i="12"/>
  <c r="CA288" i="12"/>
  <c r="BZ288" i="12"/>
  <c r="BY288" i="12"/>
  <c r="BX288" i="12"/>
  <c r="BW288" i="12"/>
  <c r="BV288" i="12"/>
  <c r="BU288" i="12"/>
  <c r="BT288" i="12"/>
  <c r="BS288" i="12"/>
  <c r="BR288" i="12"/>
  <c r="BQ288" i="12"/>
  <c r="BP288" i="12"/>
  <c r="BO288" i="12"/>
  <c r="BN288" i="12"/>
  <c r="BM288" i="12"/>
  <c r="BL288" i="12"/>
  <c r="BK288" i="12"/>
  <c r="BJ288" i="12"/>
  <c r="BI288" i="12"/>
  <c r="BH288" i="12"/>
  <c r="BG288" i="12"/>
  <c r="BF288" i="12"/>
  <c r="BE288" i="12"/>
  <c r="BD288" i="12"/>
  <c r="BC288" i="12"/>
  <c r="BB288" i="12"/>
  <c r="BA288" i="12"/>
  <c r="AZ288" i="12"/>
  <c r="AY288" i="12"/>
  <c r="AX288" i="12"/>
  <c r="AW288" i="12"/>
  <c r="AV288" i="12"/>
  <c r="CE287" i="12"/>
  <c r="CD287" i="12"/>
  <c r="CC287" i="12"/>
  <c r="CB287" i="12"/>
  <c r="CA287" i="12"/>
  <c r="BZ287" i="12"/>
  <c r="BY287" i="12"/>
  <c r="BX287" i="12"/>
  <c r="BW287" i="12"/>
  <c r="BV287" i="12"/>
  <c r="BU287" i="12"/>
  <c r="BT287" i="12"/>
  <c r="BS287" i="12"/>
  <c r="BR287" i="12"/>
  <c r="BQ287" i="12"/>
  <c r="BP287" i="12"/>
  <c r="BO287" i="12"/>
  <c r="BN287" i="12"/>
  <c r="BM287" i="12"/>
  <c r="BL287" i="12"/>
  <c r="BK287" i="12"/>
  <c r="BJ287" i="12"/>
  <c r="BI287" i="12"/>
  <c r="BH287" i="12"/>
  <c r="BG287" i="12"/>
  <c r="BF287" i="12"/>
  <c r="BE287" i="12"/>
  <c r="BD287" i="12"/>
  <c r="BC287" i="12"/>
  <c r="BB287" i="12"/>
  <c r="BA287" i="12"/>
  <c r="AZ287" i="12"/>
  <c r="AY287" i="12"/>
  <c r="AX287" i="12"/>
  <c r="AW287" i="12"/>
  <c r="AV287" i="12"/>
  <c r="CE286" i="12"/>
  <c r="CD286" i="12"/>
  <c r="CC286" i="12"/>
  <c r="CB286" i="12"/>
  <c r="CA286" i="12"/>
  <c r="BZ286" i="12"/>
  <c r="BY286" i="12"/>
  <c r="BX286" i="12"/>
  <c r="BW286" i="12"/>
  <c r="BV286" i="12"/>
  <c r="BU286" i="12"/>
  <c r="BT286" i="12"/>
  <c r="BS286" i="12"/>
  <c r="BR286" i="12"/>
  <c r="BQ286" i="12"/>
  <c r="BP286" i="12"/>
  <c r="BO286" i="12"/>
  <c r="BN286" i="12"/>
  <c r="BM286" i="12"/>
  <c r="BL286" i="12"/>
  <c r="BK286" i="12"/>
  <c r="BJ286" i="12"/>
  <c r="BI286" i="12"/>
  <c r="BH286" i="12"/>
  <c r="BG286" i="12"/>
  <c r="BF286" i="12"/>
  <c r="BE286" i="12"/>
  <c r="BD286" i="12"/>
  <c r="BC286" i="12"/>
  <c r="BB286" i="12"/>
  <c r="BA286" i="12"/>
  <c r="AZ286" i="12"/>
  <c r="AY286" i="12"/>
  <c r="AX286" i="12"/>
  <c r="AW286" i="12"/>
  <c r="AV286" i="12"/>
  <c r="CE285" i="12"/>
  <c r="CD285" i="12"/>
  <c r="CC285" i="12"/>
  <c r="CB285" i="12"/>
  <c r="CA285" i="12"/>
  <c r="BZ285" i="12"/>
  <c r="BY285" i="12"/>
  <c r="BX285" i="12"/>
  <c r="BW285" i="12"/>
  <c r="BV285" i="12"/>
  <c r="BU285" i="12"/>
  <c r="BT285" i="12"/>
  <c r="BS285" i="12"/>
  <c r="BR285" i="12"/>
  <c r="BQ285" i="12"/>
  <c r="BP285" i="12"/>
  <c r="BO285" i="12"/>
  <c r="BN285" i="12"/>
  <c r="BM285" i="12"/>
  <c r="BL285" i="12"/>
  <c r="BK285" i="12"/>
  <c r="BJ285" i="12"/>
  <c r="BI285" i="12"/>
  <c r="BH285" i="12"/>
  <c r="BG285" i="12"/>
  <c r="BF285" i="12"/>
  <c r="BE285" i="12"/>
  <c r="BD285" i="12"/>
  <c r="BC285" i="12"/>
  <c r="BB285" i="12"/>
  <c r="BA285" i="12"/>
  <c r="AZ285" i="12"/>
  <c r="AY285" i="12"/>
  <c r="AX285" i="12"/>
  <c r="AW285" i="12"/>
  <c r="AV285" i="12"/>
  <c r="CE284" i="12"/>
  <c r="CD284" i="12"/>
  <c r="CC284" i="12"/>
  <c r="CB284" i="12"/>
  <c r="CA284" i="12"/>
  <c r="BZ284" i="12"/>
  <c r="BY284" i="12"/>
  <c r="BX284" i="12"/>
  <c r="BW284" i="12"/>
  <c r="BV284" i="12"/>
  <c r="BU284" i="12"/>
  <c r="BT284" i="12"/>
  <c r="BS284" i="12"/>
  <c r="BR284" i="12"/>
  <c r="BQ284" i="12"/>
  <c r="BP284" i="12"/>
  <c r="BO284" i="12"/>
  <c r="BN284" i="12"/>
  <c r="BM284" i="12"/>
  <c r="BL284" i="12"/>
  <c r="BK284" i="12"/>
  <c r="BJ284" i="12"/>
  <c r="BI284" i="12"/>
  <c r="BH284" i="12"/>
  <c r="BG284" i="12"/>
  <c r="BF284" i="12"/>
  <c r="BE284" i="12"/>
  <c r="BD284" i="12"/>
  <c r="BC284" i="12"/>
  <c r="BB284" i="12"/>
  <c r="BA284" i="12"/>
  <c r="AZ284" i="12"/>
  <c r="AY284" i="12"/>
  <c r="AX284" i="12"/>
  <c r="AW284" i="12"/>
  <c r="AV284" i="12"/>
  <c r="CE283" i="12"/>
  <c r="CD283" i="12"/>
  <c r="CC283" i="12"/>
  <c r="CB283" i="12"/>
  <c r="CA283" i="12"/>
  <c r="BZ283" i="12"/>
  <c r="BY283" i="12"/>
  <c r="BX283" i="12"/>
  <c r="BW283" i="12"/>
  <c r="BV283" i="12"/>
  <c r="BU283" i="12"/>
  <c r="BT283" i="12"/>
  <c r="BS283" i="12"/>
  <c r="BR283" i="12"/>
  <c r="BQ283" i="12"/>
  <c r="BP283" i="12"/>
  <c r="BO283" i="12"/>
  <c r="BN283" i="12"/>
  <c r="BM283" i="12"/>
  <c r="BL283" i="12"/>
  <c r="BK283" i="12"/>
  <c r="BJ283" i="12"/>
  <c r="BI283" i="12"/>
  <c r="BH283" i="12"/>
  <c r="BG283" i="12"/>
  <c r="BF283" i="12"/>
  <c r="BE283" i="12"/>
  <c r="BD283" i="12"/>
  <c r="BC283" i="12"/>
  <c r="BB283" i="12"/>
  <c r="BA283" i="12"/>
  <c r="AZ283" i="12"/>
  <c r="AY283" i="12"/>
  <c r="AX283" i="12"/>
  <c r="AW283" i="12"/>
  <c r="AV283" i="12"/>
  <c r="CE282" i="12"/>
  <c r="CD282" i="12"/>
  <c r="CC282" i="12"/>
  <c r="CB282" i="12"/>
  <c r="CA282" i="12"/>
  <c r="BZ282" i="12"/>
  <c r="BY282" i="12"/>
  <c r="BX282" i="12"/>
  <c r="BW282" i="12"/>
  <c r="BV282" i="12"/>
  <c r="BU282" i="12"/>
  <c r="BT282" i="12"/>
  <c r="BS282" i="12"/>
  <c r="BR282" i="12"/>
  <c r="BQ282" i="12"/>
  <c r="BP282" i="12"/>
  <c r="BO282" i="12"/>
  <c r="BN282" i="12"/>
  <c r="BM282" i="12"/>
  <c r="BL282" i="12"/>
  <c r="BK282" i="12"/>
  <c r="BJ282" i="12"/>
  <c r="BI282" i="12"/>
  <c r="BH282" i="12"/>
  <c r="BG282" i="12"/>
  <c r="BF282" i="12"/>
  <c r="BE282" i="12"/>
  <c r="BD282" i="12"/>
  <c r="BC282" i="12"/>
  <c r="BB282" i="12"/>
  <c r="BA282" i="12"/>
  <c r="AZ282" i="12"/>
  <c r="AY282" i="12"/>
  <c r="AX282" i="12"/>
  <c r="AW282" i="12"/>
  <c r="AV282" i="12"/>
  <c r="CE281" i="12"/>
  <c r="CD281" i="12"/>
  <c r="CC281" i="12"/>
  <c r="CB281" i="12"/>
  <c r="CA281" i="12"/>
  <c r="BZ281" i="12"/>
  <c r="BY281" i="12"/>
  <c r="BX281" i="12"/>
  <c r="BW281" i="12"/>
  <c r="BV281" i="12"/>
  <c r="BU281" i="12"/>
  <c r="BT281" i="12"/>
  <c r="BS281" i="12"/>
  <c r="BR281" i="12"/>
  <c r="BQ281" i="12"/>
  <c r="BP281" i="12"/>
  <c r="BO281" i="12"/>
  <c r="BN281" i="12"/>
  <c r="BM281" i="12"/>
  <c r="BL281" i="12"/>
  <c r="BK281" i="12"/>
  <c r="BJ281" i="12"/>
  <c r="BI281" i="12"/>
  <c r="BH281" i="12"/>
  <c r="BG281" i="12"/>
  <c r="BF281" i="12"/>
  <c r="BE281" i="12"/>
  <c r="BD281" i="12"/>
  <c r="BC281" i="12"/>
  <c r="BB281" i="12"/>
  <c r="BA281" i="12"/>
  <c r="AZ281" i="12"/>
  <c r="AY281" i="12"/>
  <c r="AX281" i="12"/>
  <c r="AW281" i="12"/>
  <c r="AV281" i="12"/>
  <c r="CE280" i="12"/>
  <c r="CD280" i="12"/>
  <c r="CC280" i="12"/>
  <c r="CB280" i="12"/>
  <c r="CA280" i="12"/>
  <c r="BZ280" i="12"/>
  <c r="BY280" i="12"/>
  <c r="BX280" i="12"/>
  <c r="BW280" i="12"/>
  <c r="BV280" i="12"/>
  <c r="BU280" i="12"/>
  <c r="BT280" i="12"/>
  <c r="BS280" i="12"/>
  <c r="BR280" i="12"/>
  <c r="BQ280" i="12"/>
  <c r="BP280" i="12"/>
  <c r="BO280" i="12"/>
  <c r="BN280" i="12"/>
  <c r="BM280" i="12"/>
  <c r="BL280" i="12"/>
  <c r="BK280" i="12"/>
  <c r="BJ280" i="12"/>
  <c r="BI280" i="12"/>
  <c r="BH280" i="12"/>
  <c r="BG280" i="12"/>
  <c r="BF280" i="12"/>
  <c r="BE280" i="12"/>
  <c r="BD280" i="12"/>
  <c r="BC280" i="12"/>
  <c r="BB280" i="12"/>
  <c r="BA280" i="12"/>
  <c r="AZ280" i="12"/>
  <c r="AY280" i="12"/>
  <c r="AX280" i="12"/>
  <c r="AW280" i="12"/>
  <c r="AV280" i="12"/>
  <c r="CE279" i="12"/>
  <c r="CD279" i="12"/>
  <c r="CC279" i="12"/>
  <c r="CB279" i="12"/>
  <c r="CA279" i="12"/>
  <c r="BZ279" i="12"/>
  <c r="BY279" i="12"/>
  <c r="BX279" i="12"/>
  <c r="BW279" i="12"/>
  <c r="BV279" i="12"/>
  <c r="BU279" i="12"/>
  <c r="BT279" i="12"/>
  <c r="BS279" i="12"/>
  <c r="BR279" i="12"/>
  <c r="BQ279" i="12"/>
  <c r="BP279" i="12"/>
  <c r="BO279" i="12"/>
  <c r="BN279" i="12"/>
  <c r="BM279" i="12"/>
  <c r="BL279" i="12"/>
  <c r="BK279" i="12"/>
  <c r="BJ279" i="12"/>
  <c r="BI279" i="12"/>
  <c r="BH279" i="12"/>
  <c r="BG279" i="12"/>
  <c r="BF279" i="12"/>
  <c r="BE279" i="12"/>
  <c r="BD279" i="12"/>
  <c r="BC279" i="12"/>
  <c r="BB279" i="12"/>
  <c r="BA279" i="12"/>
  <c r="AZ279" i="12"/>
  <c r="AY279" i="12"/>
  <c r="AX279" i="12"/>
  <c r="AW279" i="12"/>
  <c r="AV279" i="12"/>
  <c r="CE278" i="12"/>
  <c r="CD278" i="12"/>
  <c r="CC278" i="12"/>
  <c r="CB278" i="12"/>
  <c r="CA278" i="12"/>
  <c r="BZ278" i="12"/>
  <c r="BY278" i="12"/>
  <c r="BX278" i="12"/>
  <c r="BW278" i="12"/>
  <c r="BV278" i="12"/>
  <c r="BU278" i="12"/>
  <c r="BT278" i="12"/>
  <c r="BS278" i="12"/>
  <c r="BR278" i="12"/>
  <c r="BQ278" i="12"/>
  <c r="BP278" i="12"/>
  <c r="BO278" i="12"/>
  <c r="BN278" i="12"/>
  <c r="BM278" i="12"/>
  <c r="BL278" i="12"/>
  <c r="BK278" i="12"/>
  <c r="BJ278" i="12"/>
  <c r="BI278" i="12"/>
  <c r="BH278" i="12"/>
  <c r="BG278" i="12"/>
  <c r="BF278" i="12"/>
  <c r="BE278" i="12"/>
  <c r="BD278" i="12"/>
  <c r="BC278" i="12"/>
  <c r="BB278" i="12"/>
  <c r="BA278" i="12"/>
  <c r="AZ278" i="12"/>
  <c r="AY278" i="12"/>
  <c r="AX278" i="12"/>
  <c r="AW278" i="12"/>
  <c r="AV278" i="12"/>
  <c r="CE277" i="12"/>
  <c r="CD277" i="12"/>
  <c r="CC277" i="12"/>
  <c r="CB277" i="12"/>
  <c r="CA277" i="12"/>
  <c r="BZ277" i="12"/>
  <c r="BY277" i="12"/>
  <c r="BX277" i="12"/>
  <c r="BW277" i="12"/>
  <c r="BV277" i="12"/>
  <c r="BU277" i="12"/>
  <c r="BT277" i="12"/>
  <c r="BS277" i="12"/>
  <c r="BR277" i="12"/>
  <c r="BQ277" i="12"/>
  <c r="BP277" i="12"/>
  <c r="BO277" i="12"/>
  <c r="BN277" i="12"/>
  <c r="BM277" i="12"/>
  <c r="BL277" i="12"/>
  <c r="BK277" i="12"/>
  <c r="BJ277" i="12"/>
  <c r="BI277" i="12"/>
  <c r="BH277" i="12"/>
  <c r="BG277" i="12"/>
  <c r="BF277" i="12"/>
  <c r="BE277" i="12"/>
  <c r="BD277" i="12"/>
  <c r="BC277" i="12"/>
  <c r="BB277" i="12"/>
  <c r="BA277" i="12"/>
  <c r="AZ277" i="12"/>
  <c r="AY277" i="12"/>
  <c r="AX277" i="12"/>
  <c r="AW277" i="12"/>
  <c r="AV277" i="12"/>
  <c r="CE276" i="12"/>
  <c r="CD276" i="12"/>
  <c r="CC276" i="12"/>
  <c r="CB276" i="12"/>
  <c r="CA276" i="12"/>
  <c r="BZ276" i="12"/>
  <c r="BY276" i="12"/>
  <c r="BX276" i="12"/>
  <c r="BW276" i="12"/>
  <c r="BV276" i="12"/>
  <c r="BU276" i="12"/>
  <c r="BT276" i="12"/>
  <c r="BS276" i="12"/>
  <c r="BR276" i="12"/>
  <c r="BQ276" i="12"/>
  <c r="BP276" i="12"/>
  <c r="BO276" i="12"/>
  <c r="BN276" i="12"/>
  <c r="BM276" i="12"/>
  <c r="BL276" i="12"/>
  <c r="BK276" i="12"/>
  <c r="BJ276" i="12"/>
  <c r="BI276" i="12"/>
  <c r="BH276" i="12"/>
  <c r="BG276" i="12"/>
  <c r="BF276" i="12"/>
  <c r="BE276" i="12"/>
  <c r="BD276" i="12"/>
  <c r="BC276" i="12"/>
  <c r="BB276" i="12"/>
  <c r="BA276" i="12"/>
  <c r="AZ276" i="12"/>
  <c r="AY276" i="12"/>
  <c r="AX276" i="12"/>
  <c r="AW276" i="12"/>
  <c r="AV276" i="12"/>
  <c r="CE275" i="12"/>
  <c r="CD275" i="12"/>
  <c r="CC275" i="12"/>
  <c r="CB275" i="12"/>
  <c r="CA275" i="12"/>
  <c r="BZ275" i="12"/>
  <c r="BY275" i="12"/>
  <c r="BX275" i="12"/>
  <c r="BW275" i="12"/>
  <c r="BV275" i="12"/>
  <c r="BU275" i="12"/>
  <c r="BT275" i="12"/>
  <c r="BS275" i="12"/>
  <c r="BR275" i="12"/>
  <c r="BQ275" i="12"/>
  <c r="BP275" i="12"/>
  <c r="BO275" i="12"/>
  <c r="BN275" i="12"/>
  <c r="BM275" i="12"/>
  <c r="BL275" i="12"/>
  <c r="BK275" i="12"/>
  <c r="BJ275" i="12"/>
  <c r="BI275" i="12"/>
  <c r="BH275" i="12"/>
  <c r="BG275" i="12"/>
  <c r="BF275" i="12"/>
  <c r="BE275" i="12"/>
  <c r="BD275" i="12"/>
  <c r="BC275" i="12"/>
  <c r="BB275" i="12"/>
  <c r="BA275" i="12"/>
  <c r="AZ275" i="12"/>
  <c r="AY275" i="12"/>
  <c r="AX275" i="12"/>
  <c r="AW275" i="12"/>
  <c r="AV275" i="12"/>
  <c r="CE274" i="12"/>
  <c r="CD274" i="12"/>
  <c r="CC274" i="12"/>
  <c r="CB274" i="12"/>
  <c r="CA274" i="12"/>
  <c r="BZ274" i="12"/>
  <c r="BY274" i="12"/>
  <c r="BX274" i="12"/>
  <c r="BW274" i="12"/>
  <c r="BV274" i="12"/>
  <c r="BU274" i="12"/>
  <c r="BT274" i="12"/>
  <c r="BS274" i="12"/>
  <c r="BR274" i="12"/>
  <c r="BQ274" i="12"/>
  <c r="BP274" i="12"/>
  <c r="BO274" i="12"/>
  <c r="BN274" i="12"/>
  <c r="BM274" i="12"/>
  <c r="BL274" i="12"/>
  <c r="BK274" i="12"/>
  <c r="BJ274" i="12"/>
  <c r="BI274" i="12"/>
  <c r="BH274" i="12"/>
  <c r="BG274" i="12"/>
  <c r="BF274" i="12"/>
  <c r="BE274" i="12"/>
  <c r="BD274" i="12"/>
  <c r="BC274" i="12"/>
  <c r="BB274" i="12"/>
  <c r="BA274" i="12"/>
  <c r="AZ274" i="12"/>
  <c r="AY274" i="12"/>
  <c r="AX274" i="12"/>
  <c r="AW274" i="12"/>
  <c r="AV274" i="12"/>
  <c r="CE273" i="12"/>
  <c r="CD273" i="12"/>
  <c r="CC273" i="12"/>
  <c r="CB273" i="12"/>
  <c r="CA273" i="12"/>
  <c r="BZ273" i="12"/>
  <c r="BY273" i="12"/>
  <c r="BX273" i="12"/>
  <c r="BW273" i="12"/>
  <c r="BV273" i="12"/>
  <c r="BU273" i="12"/>
  <c r="BT273" i="12"/>
  <c r="BS273" i="12"/>
  <c r="BR273" i="12"/>
  <c r="BQ273" i="12"/>
  <c r="BP273" i="12"/>
  <c r="BO273" i="12"/>
  <c r="BN273" i="12"/>
  <c r="BM273" i="12"/>
  <c r="BL273" i="12"/>
  <c r="BK273" i="12"/>
  <c r="BJ273" i="12"/>
  <c r="BI273" i="12"/>
  <c r="BH273" i="12"/>
  <c r="BG273" i="12"/>
  <c r="BF273" i="12"/>
  <c r="BE273" i="12"/>
  <c r="BD273" i="12"/>
  <c r="BC273" i="12"/>
  <c r="BB273" i="12"/>
  <c r="BA273" i="12"/>
  <c r="AZ273" i="12"/>
  <c r="AY273" i="12"/>
  <c r="AX273" i="12"/>
  <c r="AW273" i="12"/>
  <c r="AV273" i="12"/>
  <c r="CE272" i="12"/>
  <c r="CD272" i="12"/>
  <c r="CC272" i="12"/>
  <c r="CB272" i="12"/>
  <c r="CA272" i="12"/>
  <c r="BZ272" i="12"/>
  <c r="BY272" i="12"/>
  <c r="BX272" i="12"/>
  <c r="BW272" i="12"/>
  <c r="BV272" i="12"/>
  <c r="BU272" i="12"/>
  <c r="BT272" i="12"/>
  <c r="BS272" i="12"/>
  <c r="BR272" i="12"/>
  <c r="BQ272" i="12"/>
  <c r="BP272" i="12"/>
  <c r="BO272" i="12"/>
  <c r="BN272" i="12"/>
  <c r="BM272" i="12"/>
  <c r="BL272" i="12"/>
  <c r="BK272" i="12"/>
  <c r="BJ272" i="12"/>
  <c r="BI272" i="12"/>
  <c r="BH272" i="12"/>
  <c r="BG272" i="12"/>
  <c r="BF272" i="12"/>
  <c r="BE272" i="12"/>
  <c r="BD272" i="12"/>
  <c r="BC272" i="12"/>
  <c r="BB272" i="12"/>
  <c r="BA272" i="12"/>
  <c r="AZ272" i="12"/>
  <c r="AY272" i="12"/>
  <c r="AX272" i="12"/>
  <c r="AW272" i="12"/>
  <c r="AV272" i="12"/>
  <c r="CE271" i="12"/>
  <c r="CD271" i="12"/>
  <c r="CC271" i="12"/>
  <c r="CB271" i="12"/>
  <c r="CA271" i="12"/>
  <c r="BZ271" i="12"/>
  <c r="BY271" i="12"/>
  <c r="BX271" i="12"/>
  <c r="BW271" i="12"/>
  <c r="BV271" i="12"/>
  <c r="BU271" i="12"/>
  <c r="BT271" i="12"/>
  <c r="BS271" i="12"/>
  <c r="BR271" i="12"/>
  <c r="BQ271" i="12"/>
  <c r="BP271" i="12"/>
  <c r="BO271" i="12"/>
  <c r="BN271" i="12"/>
  <c r="BM271" i="12"/>
  <c r="BL271" i="12"/>
  <c r="BK271" i="12"/>
  <c r="BJ271" i="12"/>
  <c r="BI271" i="12"/>
  <c r="BH271" i="12"/>
  <c r="BG271" i="12"/>
  <c r="BF271" i="12"/>
  <c r="BE271" i="12"/>
  <c r="BD271" i="12"/>
  <c r="BC271" i="12"/>
  <c r="BB271" i="12"/>
  <c r="BA271" i="12"/>
  <c r="AZ271" i="12"/>
  <c r="AY271" i="12"/>
  <c r="AX271" i="12"/>
  <c r="AW271" i="12"/>
  <c r="AV271" i="12"/>
  <c r="CE270" i="12"/>
  <c r="CD270" i="12"/>
  <c r="CC270" i="12"/>
  <c r="CB270" i="12"/>
  <c r="CA270" i="12"/>
  <c r="BZ270" i="12"/>
  <c r="BY270" i="12"/>
  <c r="BX270" i="12"/>
  <c r="BW270" i="12"/>
  <c r="BV270" i="12"/>
  <c r="BU270" i="12"/>
  <c r="BT270" i="12"/>
  <c r="BS270" i="12"/>
  <c r="BR270" i="12"/>
  <c r="BQ270" i="12"/>
  <c r="BP270" i="12"/>
  <c r="BO270" i="12"/>
  <c r="BN270" i="12"/>
  <c r="BM270" i="12"/>
  <c r="BL270" i="12"/>
  <c r="BK270" i="12"/>
  <c r="BJ270" i="12"/>
  <c r="BI270" i="12"/>
  <c r="BH270" i="12"/>
  <c r="BG270" i="12"/>
  <c r="BF270" i="12"/>
  <c r="BE270" i="12"/>
  <c r="BD270" i="12"/>
  <c r="BC270" i="12"/>
  <c r="BB270" i="12"/>
  <c r="BA270" i="12"/>
  <c r="AZ270" i="12"/>
  <c r="AY270" i="12"/>
  <c r="AX270" i="12"/>
  <c r="AW270" i="12"/>
  <c r="AV270" i="12"/>
  <c r="CE269" i="12"/>
  <c r="CD269" i="12"/>
  <c r="CC269" i="12"/>
  <c r="CB269" i="12"/>
  <c r="CA269" i="12"/>
  <c r="BZ269" i="12"/>
  <c r="BY269" i="12"/>
  <c r="BX269" i="12"/>
  <c r="BW269" i="12"/>
  <c r="BV269" i="12"/>
  <c r="BU269" i="12"/>
  <c r="BT269" i="12"/>
  <c r="BS269" i="12"/>
  <c r="BR269" i="12"/>
  <c r="BQ269" i="12"/>
  <c r="BP269" i="12"/>
  <c r="BO269" i="12"/>
  <c r="BN269" i="12"/>
  <c r="BM269" i="12"/>
  <c r="BL269" i="12"/>
  <c r="BK269" i="12"/>
  <c r="BJ269" i="12"/>
  <c r="BI269" i="12"/>
  <c r="BH269" i="12"/>
  <c r="BG269" i="12"/>
  <c r="BF269" i="12"/>
  <c r="BE269" i="12"/>
  <c r="BD269" i="12"/>
  <c r="BC269" i="12"/>
  <c r="BB269" i="12"/>
  <c r="BA269" i="12"/>
  <c r="AZ269" i="12"/>
  <c r="AY269" i="12"/>
  <c r="AX269" i="12"/>
  <c r="AW269" i="12"/>
  <c r="AV269" i="12"/>
  <c r="CE268" i="12"/>
  <c r="CD268" i="12"/>
  <c r="CC268" i="12"/>
  <c r="CB268" i="12"/>
  <c r="CA268" i="12"/>
  <c r="BZ268" i="12"/>
  <c r="BY268" i="12"/>
  <c r="BX268" i="12"/>
  <c r="BW268" i="12"/>
  <c r="BV268" i="12"/>
  <c r="BU268" i="12"/>
  <c r="BT268" i="12"/>
  <c r="BS268" i="12"/>
  <c r="BR268" i="12"/>
  <c r="BQ268" i="12"/>
  <c r="BP268" i="12"/>
  <c r="BO268" i="12"/>
  <c r="BN268" i="12"/>
  <c r="BM268" i="12"/>
  <c r="BL268" i="12"/>
  <c r="BK268" i="12"/>
  <c r="BJ268" i="12"/>
  <c r="BI268" i="12"/>
  <c r="BH268" i="12"/>
  <c r="BG268" i="12"/>
  <c r="BF268" i="12"/>
  <c r="BE268" i="12"/>
  <c r="BD268" i="12"/>
  <c r="BC268" i="12"/>
  <c r="BB268" i="12"/>
  <c r="BA268" i="12"/>
  <c r="AZ268" i="12"/>
  <c r="AY268" i="12"/>
  <c r="AX268" i="12"/>
  <c r="AW268" i="12"/>
  <c r="AV268" i="12"/>
  <c r="CE267" i="12"/>
  <c r="CD267" i="12"/>
  <c r="CC267" i="12"/>
  <c r="CB267" i="12"/>
  <c r="CA267" i="12"/>
  <c r="BZ267" i="12"/>
  <c r="BY267" i="12"/>
  <c r="BX267" i="12"/>
  <c r="BW267" i="12"/>
  <c r="BV267" i="12"/>
  <c r="BU267" i="12"/>
  <c r="BT267" i="12"/>
  <c r="BS267" i="12"/>
  <c r="BR267" i="12"/>
  <c r="BQ267" i="12"/>
  <c r="BP267" i="12"/>
  <c r="BO267" i="12"/>
  <c r="BN267" i="12"/>
  <c r="BM267" i="12"/>
  <c r="BL267" i="12"/>
  <c r="BK267" i="12"/>
  <c r="BJ267" i="12"/>
  <c r="BI267" i="12"/>
  <c r="BH267" i="12"/>
  <c r="BG267" i="12"/>
  <c r="BF267" i="12"/>
  <c r="BE267" i="12"/>
  <c r="BD267" i="12"/>
  <c r="BC267" i="12"/>
  <c r="BB267" i="12"/>
  <c r="BA267" i="12"/>
  <c r="AZ267" i="12"/>
  <c r="AY267" i="12"/>
  <c r="AX267" i="12"/>
  <c r="AW267" i="12"/>
  <c r="AV267" i="12"/>
  <c r="CE266" i="12"/>
  <c r="CD266" i="12"/>
  <c r="CC266" i="12"/>
  <c r="CB266" i="12"/>
  <c r="CA266" i="12"/>
  <c r="BZ266" i="12"/>
  <c r="BY266" i="12"/>
  <c r="BX266" i="12"/>
  <c r="BW266" i="12"/>
  <c r="BV266" i="12"/>
  <c r="BU266" i="12"/>
  <c r="BT266" i="12"/>
  <c r="BS266" i="12"/>
  <c r="BR266" i="12"/>
  <c r="BQ266" i="12"/>
  <c r="BP266" i="12"/>
  <c r="BO266" i="12"/>
  <c r="BN266" i="12"/>
  <c r="BM266" i="12"/>
  <c r="BL266" i="12"/>
  <c r="BK266" i="12"/>
  <c r="BJ266" i="12"/>
  <c r="BI266" i="12"/>
  <c r="BH266" i="12"/>
  <c r="BG266" i="12"/>
  <c r="BF266" i="12"/>
  <c r="BE266" i="12"/>
  <c r="BD266" i="12"/>
  <c r="BC266" i="12"/>
  <c r="BB266" i="12"/>
  <c r="BA266" i="12"/>
  <c r="AZ266" i="12"/>
  <c r="AY266" i="12"/>
  <c r="AX266" i="12"/>
  <c r="AW266" i="12"/>
  <c r="AV266" i="12"/>
  <c r="CE265" i="12"/>
  <c r="CD265" i="12"/>
  <c r="CC265" i="12"/>
  <c r="CB265" i="12"/>
  <c r="CA265" i="12"/>
  <c r="BZ265" i="12"/>
  <c r="BY265" i="12"/>
  <c r="BX265" i="12"/>
  <c r="BW265" i="12"/>
  <c r="BV265" i="12"/>
  <c r="BU265" i="12"/>
  <c r="BT265" i="12"/>
  <c r="BS265" i="12"/>
  <c r="BR265" i="12"/>
  <c r="BQ265" i="12"/>
  <c r="BP265" i="12"/>
  <c r="BO265" i="12"/>
  <c r="BN265" i="12"/>
  <c r="BM265" i="12"/>
  <c r="BL265" i="12"/>
  <c r="BK265" i="12"/>
  <c r="BJ265" i="12"/>
  <c r="BI265" i="12"/>
  <c r="BH265" i="12"/>
  <c r="BG265" i="12"/>
  <c r="BF265" i="12"/>
  <c r="BE265" i="12"/>
  <c r="BD265" i="12"/>
  <c r="BC265" i="12"/>
  <c r="BB265" i="12"/>
  <c r="BA265" i="12"/>
  <c r="AZ265" i="12"/>
  <c r="AY265" i="12"/>
  <c r="AX265" i="12"/>
  <c r="AW265" i="12"/>
  <c r="AV265" i="12"/>
  <c r="CE264" i="12"/>
  <c r="CD264" i="12"/>
  <c r="CC264" i="12"/>
  <c r="CB264" i="12"/>
  <c r="CA264" i="12"/>
  <c r="BZ264" i="12"/>
  <c r="BY264" i="12"/>
  <c r="BX264" i="12"/>
  <c r="BW264" i="12"/>
  <c r="BV264" i="12"/>
  <c r="BU264" i="12"/>
  <c r="BT264" i="12"/>
  <c r="BS264" i="12"/>
  <c r="BR264" i="12"/>
  <c r="BQ264" i="12"/>
  <c r="BP264" i="12"/>
  <c r="BO264" i="12"/>
  <c r="BN264" i="12"/>
  <c r="BM264" i="12"/>
  <c r="BL264" i="12"/>
  <c r="BK264" i="12"/>
  <c r="BJ264" i="12"/>
  <c r="BI264" i="12"/>
  <c r="BH264" i="12"/>
  <c r="BG264" i="12"/>
  <c r="BF264" i="12"/>
  <c r="BE264" i="12"/>
  <c r="BD264" i="12"/>
  <c r="BC264" i="12"/>
  <c r="BB264" i="12"/>
  <c r="BA264" i="12"/>
  <c r="AZ264" i="12"/>
  <c r="AY264" i="12"/>
  <c r="AX264" i="12"/>
  <c r="AW264" i="12"/>
  <c r="AV264" i="12"/>
  <c r="CE263" i="12"/>
  <c r="CD263" i="12"/>
  <c r="CC263" i="12"/>
  <c r="CB263" i="12"/>
  <c r="CA263" i="12"/>
  <c r="BZ263" i="12"/>
  <c r="BY263" i="12"/>
  <c r="BX263" i="12"/>
  <c r="BW263" i="12"/>
  <c r="BV263" i="12"/>
  <c r="BU263" i="12"/>
  <c r="BT263" i="12"/>
  <c r="BS263" i="12"/>
  <c r="BR263" i="12"/>
  <c r="BQ263" i="12"/>
  <c r="BP263" i="12"/>
  <c r="BO263" i="12"/>
  <c r="BN263" i="12"/>
  <c r="BM263" i="12"/>
  <c r="BL263" i="12"/>
  <c r="BK263" i="12"/>
  <c r="BJ263" i="12"/>
  <c r="BI263" i="12"/>
  <c r="BH263" i="12"/>
  <c r="BG263" i="12"/>
  <c r="BF263" i="12"/>
  <c r="BE263" i="12"/>
  <c r="BD263" i="12"/>
  <c r="BC263" i="12"/>
  <c r="BB263" i="12"/>
  <c r="BA263" i="12"/>
  <c r="AZ263" i="12"/>
  <c r="AY263" i="12"/>
  <c r="AX263" i="12"/>
  <c r="AW263" i="12"/>
  <c r="AV263" i="12"/>
  <c r="CE262" i="12"/>
  <c r="CD262" i="12"/>
  <c r="CC262" i="12"/>
  <c r="CB262" i="12"/>
  <c r="CA262" i="12"/>
  <c r="BZ262" i="12"/>
  <c r="BY262" i="12"/>
  <c r="BX262" i="12"/>
  <c r="BW262" i="12"/>
  <c r="BV262" i="12"/>
  <c r="BU262" i="12"/>
  <c r="BT262" i="12"/>
  <c r="BS262" i="12"/>
  <c r="BR262" i="12"/>
  <c r="BQ262" i="12"/>
  <c r="BP262" i="12"/>
  <c r="BO262" i="12"/>
  <c r="BN262" i="12"/>
  <c r="BM262" i="12"/>
  <c r="BL262" i="12"/>
  <c r="BK262" i="12"/>
  <c r="BJ262" i="12"/>
  <c r="BI262" i="12"/>
  <c r="BH262" i="12"/>
  <c r="BG262" i="12"/>
  <c r="BF262" i="12"/>
  <c r="BE262" i="12"/>
  <c r="BD262" i="12"/>
  <c r="BC262" i="12"/>
  <c r="BB262" i="12"/>
  <c r="BA262" i="12"/>
  <c r="AZ262" i="12"/>
  <c r="AY262" i="12"/>
  <c r="AX262" i="12"/>
  <c r="AW262" i="12"/>
  <c r="AV262" i="12"/>
  <c r="CE261" i="12"/>
  <c r="CD261" i="12"/>
  <c r="CC261" i="12"/>
  <c r="CB261" i="12"/>
  <c r="CA261" i="12"/>
  <c r="BZ261" i="12"/>
  <c r="BY261" i="12"/>
  <c r="BX261" i="12"/>
  <c r="BW261" i="12"/>
  <c r="BV261" i="12"/>
  <c r="BU261" i="12"/>
  <c r="BT261" i="12"/>
  <c r="BS261" i="12"/>
  <c r="BR261" i="12"/>
  <c r="BQ261" i="12"/>
  <c r="BP261" i="12"/>
  <c r="BO261" i="12"/>
  <c r="BN261" i="12"/>
  <c r="BM261" i="12"/>
  <c r="BL261" i="12"/>
  <c r="BK261" i="12"/>
  <c r="BJ261" i="12"/>
  <c r="BI261" i="12"/>
  <c r="BH261" i="12"/>
  <c r="BG261" i="12"/>
  <c r="BF261" i="12"/>
  <c r="BE261" i="12"/>
  <c r="BD261" i="12"/>
  <c r="BC261" i="12"/>
  <c r="BB261" i="12"/>
  <c r="BA261" i="12"/>
  <c r="AZ261" i="12"/>
  <c r="AY261" i="12"/>
  <c r="AX261" i="12"/>
  <c r="AW261" i="12"/>
  <c r="AV261" i="12"/>
  <c r="CE260" i="12"/>
  <c r="CD260" i="12"/>
  <c r="CC260" i="12"/>
  <c r="CB260" i="12"/>
  <c r="CA260" i="12"/>
  <c r="BZ260" i="12"/>
  <c r="BY260" i="12"/>
  <c r="BX260" i="12"/>
  <c r="BW260" i="12"/>
  <c r="BV260" i="12"/>
  <c r="BU260" i="12"/>
  <c r="BT260" i="12"/>
  <c r="BS260" i="12"/>
  <c r="BR260" i="12"/>
  <c r="BQ260" i="12"/>
  <c r="BP260" i="12"/>
  <c r="BO260" i="12"/>
  <c r="BN260" i="12"/>
  <c r="BM260" i="12"/>
  <c r="BL260" i="12"/>
  <c r="BK260" i="12"/>
  <c r="BJ260" i="12"/>
  <c r="BI260" i="12"/>
  <c r="BH260" i="12"/>
  <c r="BG260" i="12"/>
  <c r="BF260" i="12"/>
  <c r="BE260" i="12"/>
  <c r="BD260" i="12"/>
  <c r="BC260" i="12"/>
  <c r="BB260" i="12"/>
  <c r="BA260" i="12"/>
  <c r="AZ260" i="12"/>
  <c r="AY260" i="12"/>
  <c r="AX260" i="12"/>
  <c r="AW260" i="12"/>
  <c r="AV260" i="12"/>
  <c r="CE259" i="12"/>
  <c r="CD259" i="12"/>
  <c r="CC259" i="12"/>
  <c r="CB259" i="12"/>
  <c r="CA259" i="12"/>
  <c r="BZ259" i="12"/>
  <c r="BY259" i="12"/>
  <c r="BX259" i="12"/>
  <c r="BW259" i="12"/>
  <c r="BV259" i="12"/>
  <c r="BU259" i="12"/>
  <c r="BT259" i="12"/>
  <c r="BS259" i="12"/>
  <c r="BR259" i="12"/>
  <c r="BQ259" i="12"/>
  <c r="BP259" i="12"/>
  <c r="BO259" i="12"/>
  <c r="BN259" i="12"/>
  <c r="BM259" i="12"/>
  <c r="BL259" i="12"/>
  <c r="BK259" i="12"/>
  <c r="BJ259" i="12"/>
  <c r="BI259" i="12"/>
  <c r="BH259" i="12"/>
  <c r="BG259" i="12"/>
  <c r="BF259" i="12"/>
  <c r="BE259" i="12"/>
  <c r="BD259" i="12"/>
  <c r="BC259" i="12"/>
  <c r="BB259" i="12"/>
  <c r="BA259" i="12"/>
  <c r="AZ259" i="12"/>
  <c r="AY259" i="12"/>
  <c r="AX259" i="12"/>
  <c r="AW259" i="12"/>
  <c r="AV259" i="12"/>
  <c r="CE258" i="12"/>
  <c r="CD258" i="12"/>
  <c r="CC258" i="12"/>
  <c r="CB258" i="12"/>
  <c r="CA258" i="12"/>
  <c r="BZ258" i="12"/>
  <c r="BY258" i="12"/>
  <c r="BX258" i="12"/>
  <c r="BW258" i="12"/>
  <c r="BV258" i="12"/>
  <c r="BU258" i="12"/>
  <c r="BT258" i="12"/>
  <c r="BS258" i="12"/>
  <c r="BR258" i="12"/>
  <c r="BQ258" i="12"/>
  <c r="BP258" i="12"/>
  <c r="BO258" i="12"/>
  <c r="BN258" i="12"/>
  <c r="BM258" i="12"/>
  <c r="BL258" i="12"/>
  <c r="BK258" i="12"/>
  <c r="BJ258" i="12"/>
  <c r="BI258" i="12"/>
  <c r="BH258" i="12"/>
  <c r="BG258" i="12"/>
  <c r="BF258" i="12"/>
  <c r="BE258" i="12"/>
  <c r="BD258" i="12"/>
  <c r="BC258" i="12"/>
  <c r="BB258" i="12"/>
  <c r="BA258" i="12"/>
  <c r="AZ258" i="12"/>
  <c r="AY258" i="12"/>
  <c r="AX258" i="12"/>
  <c r="AW258" i="12"/>
  <c r="AV258" i="12"/>
  <c r="CE257" i="12"/>
  <c r="CD257" i="12"/>
  <c r="CC257" i="12"/>
  <c r="CB257" i="12"/>
  <c r="CA257" i="12"/>
  <c r="BZ257" i="12"/>
  <c r="BY257" i="12"/>
  <c r="BX257" i="12"/>
  <c r="BW257" i="12"/>
  <c r="BV257" i="12"/>
  <c r="BU257" i="12"/>
  <c r="BT257" i="12"/>
  <c r="BS257" i="12"/>
  <c r="BR257" i="12"/>
  <c r="BQ257" i="12"/>
  <c r="BP257" i="12"/>
  <c r="BO257" i="12"/>
  <c r="BN257" i="12"/>
  <c r="BM257" i="12"/>
  <c r="BL257" i="12"/>
  <c r="BK257" i="12"/>
  <c r="BJ257" i="12"/>
  <c r="BI257" i="12"/>
  <c r="BH257" i="12"/>
  <c r="BG257" i="12"/>
  <c r="BF257" i="12"/>
  <c r="BE257" i="12"/>
  <c r="BD257" i="12"/>
  <c r="BC257" i="12"/>
  <c r="BB257" i="12"/>
  <c r="BA257" i="12"/>
  <c r="AZ257" i="12"/>
  <c r="AY257" i="12"/>
  <c r="AX257" i="12"/>
  <c r="AW257" i="12"/>
  <c r="AV257" i="12"/>
  <c r="CE256" i="12"/>
  <c r="CD256" i="12"/>
  <c r="CC256" i="12"/>
  <c r="CB256" i="12"/>
  <c r="CA256" i="12"/>
  <c r="BZ256" i="12"/>
  <c r="BY256" i="12"/>
  <c r="BX256" i="12"/>
  <c r="BW256" i="12"/>
  <c r="BV256" i="12"/>
  <c r="BU256" i="12"/>
  <c r="BT256" i="12"/>
  <c r="BS256" i="12"/>
  <c r="BR256" i="12"/>
  <c r="BQ256" i="12"/>
  <c r="BP256" i="12"/>
  <c r="BO256" i="12"/>
  <c r="BN256" i="12"/>
  <c r="BM256" i="12"/>
  <c r="BL256" i="12"/>
  <c r="BK256" i="12"/>
  <c r="BJ256" i="12"/>
  <c r="BI256" i="12"/>
  <c r="BH256" i="12"/>
  <c r="BG256" i="12"/>
  <c r="BF256" i="12"/>
  <c r="BE256" i="12"/>
  <c r="BD256" i="12"/>
  <c r="BC256" i="12"/>
  <c r="BB256" i="12"/>
  <c r="BA256" i="12"/>
  <c r="AZ256" i="12"/>
  <c r="AY256" i="12"/>
  <c r="AX256" i="12"/>
  <c r="AW256" i="12"/>
  <c r="AV256" i="12"/>
  <c r="CE255" i="12"/>
  <c r="CD255" i="12"/>
  <c r="CC255" i="12"/>
  <c r="CB255" i="12"/>
  <c r="CA255" i="12"/>
  <c r="BZ255" i="12"/>
  <c r="BY255" i="12"/>
  <c r="BX255" i="12"/>
  <c r="BW255" i="12"/>
  <c r="BV255" i="12"/>
  <c r="BU255" i="12"/>
  <c r="BT255" i="12"/>
  <c r="BS255" i="12"/>
  <c r="BR255" i="12"/>
  <c r="BQ255" i="12"/>
  <c r="BP255" i="12"/>
  <c r="BO255" i="12"/>
  <c r="BN255" i="12"/>
  <c r="BM255" i="12"/>
  <c r="BL255" i="12"/>
  <c r="BK255" i="12"/>
  <c r="BJ255" i="12"/>
  <c r="BI255" i="12"/>
  <c r="BH255" i="12"/>
  <c r="BG255" i="12"/>
  <c r="BF255" i="12"/>
  <c r="BE255" i="12"/>
  <c r="BD255" i="12"/>
  <c r="BC255" i="12"/>
  <c r="BB255" i="12"/>
  <c r="BA255" i="12"/>
  <c r="AZ255" i="12"/>
  <c r="AY255" i="12"/>
  <c r="AX255" i="12"/>
  <c r="AW255" i="12"/>
  <c r="AV255" i="12"/>
  <c r="CE254" i="12"/>
  <c r="CD254" i="12"/>
  <c r="CC254" i="12"/>
  <c r="CB254" i="12"/>
  <c r="CA254" i="12"/>
  <c r="BZ254" i="12"/>
  <c r="BY254" i="12"/>
  <c r="BX254" i="12"/>
  <c r="BW254" i="12"/>
  <c r="BV254" i="12"/>
  <c r="BU254" i="12"/>
  <c r="BT254" i="12"/>
  <c r="BS254" i="12"/>
  <c r="BR254" i="12"/>
  <c r="BQ254" i="12"/>
  <c r="BP254" i="12"/>
  <c r="BO254" i="12"/>
  <c r="BN254" i="12"/>
  <c r="BM254" i="12"/>
  <c r="BL254" i="12"/>
  <c r="BK254" i="12"/>
  <c r="BJ254" i="12"/>
  <c r="BI254" i="12"/>
  <c r="BH254" i="12"/>
  <c r="BG254" i="12"/>
  <c r="BF254" i="12"/>
  <c r="BE254" i="12"/>
  <c r="BD254" i="12"/>
  <c r="BC254" i="12"/>
  <c r="BB254" i="12"/>
  <c r="BA254" i="12"/>
  <c r="AZ254" i="12"/>
  <c r="AY254" i="12"/>
  <c r="AX254" i="12"/>
  <c r="AW254" i="12"/>
  <c r="AV254" i="12"/>
  <c r="CE253" i="12"/>
  <c r="CD253" i="12"/>
  <c r="CC253" i="12"/>
  <c r="CB253" i="12"/>
  <c r="CA253" i="12"/>
  <c r="BZ253" i="12"/>
  <c r="BY253" i="12"/>
  <c r="BX253" i="12"/>
  <c r="BW253" i="12"/>
  <c r="BV253" i="12"/>
  <c r="BU253" i="12"/>
  <c r="BT253" i="12"/>
  <c r="BS253" i="12"/>
  <c r="BR253" i="12"/>
  <c r="BQ253" i="12"/>
  <c r="BP253" i="12"/>
  <c r="BO253" i="12"/>
  <c r="BN253" i="12"/>
  <c r="BM253" i="12"/>
  <c r="BL253" i="12"/>
  <c r="BK253" i="12"/>
  <c r="BJ253" i="12"/>
  <c r="BI253" i="12"/>
  <c r="BH253" i="12"/>
  <c r="BG253" i="12"/>
  <c r="BF253" i="12"/>
  <c r="BE253" i="12"/>
  <c r="BD253" i="12"/>
  <c r="BC253" i="12"/>
  <c r="BB253" i="12"/>
  <c r="BA253" i="12"/>
  <c r="AZ253" i="12"/>
  <c r="AY253" i="12"/>
  <c r="AX253" i="12"/>
  <c r="AW253" i="12"/>
  <c r="AV253" i="12"/>
  <c r="CE252" i="12"/>
  <c r="CD252" i="12"/>
  <c r="CC252" i="12"/>
  <c r="CB252" i="12"/>
  <c r="CA252" i="12"/>
  <c r="BZ252" i="12"/>
  <c r="BY252" i="12"/>
  <c r="BX252" i="12"/>
  <c r="BW252" i="12"/>
  <c r="BV252" i="12"/>
  <c r="BU252" i="12"/>
  <c r="BT252" i="12"/>
  <c r="BS252" i="12"/>
  <c r="BR252" i="12"/>
  <c r="BQ252" i="12"/>
  <c r="BP252" i="12"/>
  <c r="BO252" i="12"/>
  <c r="BN252" i="12"/>
  <c r="BM252" i="12"/>
  <c r="BL252" i="12"/>
  <c r="BK252" i="12"/>
  <c r="BJ252" i="12"/>
  <c r="BI252" i="12"/>
  <c r="BH252" i="12"/>
  <c r="BG252" i="12"/>
  <c r="BF252" i="12"/>
  <c r="BE252" i="12"/>
  <c r="BD252" i="12"/>
  <c r="BC252" i="12"/>
  <c r="BB252" i="12"/>
  <c r="BA252" i="12"/>
  <c r="AZ252" i="12"/>
  <c r="AY252" i="12"/>
  <c r="AX252" i="12"/>
  <c r="AW252" i="12"/>
  <c r="AV252" i="12"/>
  <c r="CE251" i="12"/>
  <c r="CD251" i="12"/>
  <c r="CC251" i="12"/>
  <c r="CB251" i="12"/>
  <c r="CA251" i="12"/>
  <c r="BZ251" i="12"/>
  <c r="BY251" i="12"/>
  <c r="BX251" i="12"/>
  <c r="BW251" i="12"/>
  <c r="BV251" i="12"/>
  <c r="BU251" i="12"/>
  <c r="BT251" i="12"/>
  <c r="BS251" i="12"/>
  <c r="BR251" i="12"/>
  <c r="BQ251" i="12"/>
  <c r="BP251" i="12"/>
  <c r="BO251" i="12"/>
  <c r="BN251" i="12"/>
  <c r="BM251" i="12"/>
  <c r="BL251" i="12"/>
  <c r="BK251" i="12"/>
  <c r="BJ251" i="12"/>
  <c r="BI251" i="12"/>
  <c r="BH251" i="12"/>
  <c r="BG251" i="12"/>
  <c r="BF251" i="12"/>
  <c r="BE251" i="12"/>
  <c r="BD251" i="12"/>
  <c r="BC251" i="12"/>
  <c r="BB251" i="12"/>
  <c r="BA251" i="12"/>
  <c r="AZ251" i="12"/>
  <c r="AY251" i="12"/>
  <c r="AX251" i="12"/>
  <c r="AW251" i="12"/>
  <c r="AV251" i="12"/>
  <c r="CE250" i="12"/>
  <c r="CD250" i="12"/>
  <c r="CC250" i="12"/>
  <c r="CB250" i="12"/>
  <c r="CA250" i="12"/>
  <c r="BZ250" i="12"/>
  <c r="BY250" i="12"/>
  <c r="BX250" i="12"/>
  <c r="BW250" i="12"/>
  <c r="BV250" i="12"/>
  <c r="BU250" i="12"/>
  <c r="BT250" i="12"/>
  <c r="BS250" i="12"/>
  <c r="BR250" i="12"/>
  <c r="BQ250" i="12"/>
  <c r="BP250" i="12"/>
  <c r="BO250" i="12"/>
  <c r="BN250" i="12"/>
  <c r="BM250" i="12"/>
  <c r="BL250" i="12"/>
  <c r="BK250" i="12"/>
  <c r="BJ250" i="12"/>
  <c r="BI250" i="12"/>
  <c r="BH250" i="12"/>
  <c r="BG250" i="12"/>
  <c r="BF250" i="12"/>
  <c r="BE250" i="12"/>
  <c r="BD250" i="12"/>
  <c r="BC250" i="12"/>
  <c r="BB250" i="12"/>
  <c r="BA250" i="12"/>
  <c r="AZ250" i="12"/>
  <c r="AY250" i="12"/>
  <c r="AX250" i="12"/>
  <c r="AW250" i="12"/>
  <c r="AV250" i="12"/>
  <c r="CE249" i="12"/>
  <c r="CD249" i="12"/>
  <c r="CC249" i="12"/>
  <c r="CB249" i="12"/>
  <c r="CA249" i="12"/>
  <c r="BZ249" i="12"/>
  <c r="BY249" i="12"/>
  <c r="BX249" i="12"/>
  <c r="BW249" i="12"/>
  <c r="BV249" i="12"/>
  <c r="BU249" i="12"/>
  <c r="BT249" i="12"/>
  <c r="BS249" i="12"/>
  <c r="BR249" i="12"/>
  <c r="BQ249" i="12"/>
  <c r="BP249" i="12"/>
  <c r="BO249" i="12"/>
  <c r="BN249" i="12"/>
  <c r="BM249" i="12"/>
  <c r="BL249" i="12"/>
  <c r="BK249" i="12"/>
  <c r="BJ249" i="12"/>
  <c r="BI249" i="12"/>
  <c r="BH249" i="12"/>
  <c r="BG249" i="12"/>
  <c r="BF249" i="12"/>
  <c r="BE249" i="12"/>
  <c r="BD249" i="12"/>
  <c r="BC249" i="12"/>
  <c r="BB249" i="12"/>
  <c r="BA249" i="12"/>
  <c r="AZ249" i="12"/>
  <c r="AY249" i="12"/>
  <c r="AX249" i="12"/>
  <c r="AW249" i="12"/>
  <c r="AV249" i="12"/>
  <c r="CE248" i="12"/>
  <c r="CD248" i="12"/>
  <c r="CC248" i="12"/>
  <c r="CB248" i="12"/>
  <c r="CA248" i="12"/>
  <c r="BZ248" i="12"/>
  <c r="BY248" i="12"/>
  <c r="BX248" i="12"/>
  <c r="BW248" i="12"/>
  <c r="BV248" i="12"/>
  <c r="BU248" i="12"/>
  <c r="BT248" i="12"/>
  <c r="BS248" i="12"/>
  <c r="BR248" i="12"/>
  <c r="BQ248" i="12"/>
  <c r="BP248" i="12"/>
  <c r="BO248" i="12"/>
  <c r="BN248" i="12"/>
  <c r="BM248" i="12"/>
  <c r="BL248" i="12"/>
  <c r="BK248" i="12"/>
  <c r="BJ248" i="12"/>
  <c r="BI248" i="12"/>
  <c r="BH248" i="12"/>
  <c r="BG248" i="12"/>
  <c r="BF248" i="12"/>
  <c r="BE248" i="12"/>
  <c r="BD248" i="12"/>
  <c r="BC248" i="12"/>
  <c r="BB248" i="12"/>
  <c r="BA248" i="12"/>
  <c r="AZ248" i="12"/>
  <c r="AY248" i="12"/>
  <c r="AX248" i="12"/>
  <c r="AW248" i="12"/>
  <c r="AV248" i="12"/>
  <c r="CE247" i="12"/>
  <c r="CD247" i="12"/>
  <c r="CC247" i="12"/>
  <c r="CB247" i="12"/>
  <c r="CA247" i="12"/>
  <c r="BZ247" i="12"/>
  <c r="BY247" i="12"/>
  <c r="BX247" i="12"/>
  <c r="BW247" i="12"/>
  <c r="BV247" i="12"/>
  <c r="BU247" i="12"/>
  <c r="BT247" i="12"/>
  <c r="BS247" i="12"/>
  <c r="BR247" i="12"/>
  <c r="BQ247" i="12"/>
  <c r="BP247" i="12"/>
  <c r="BO247" i="12"/>
  <c r="BN247" i="12"/>
  <c r="BM247" i="12"/>
  <c r="BL247" i="12"/>
  <c r="BK247" i="12"/>
  <c r="BJ247" i="12"/>
  <c r="BI247" i="12"/>
  <c r="BH247" i="12"/>
  <c r="BG247" i="12"/>
  <c r="BF247" i="12"/>
  <c r="BE247" i="12"/>
  <c r="BD247" i="12"/>
  <c r="BC247" i="12"/>
  <c r="BB247" i="12"/>
  <c r="BA247" i="12"/>
  <c r="AZ247" i="12"/>
  <c r="AY247" i="12"/>
  <c r="AX247" i="12"/>
  <c r="AW247" i="12"/>
  <c r="AV247" i="12"/>
  <c r="CE246" i="12"/>
  <c r="CD246" i="12"/>
  <c r="CC246" i="12"/>
  <c r="CB246" i="12"/>
  <c r="CA246" i="12"/>
  <c r="BZ246" i="12"/>
  <c r="BY246" i="12"/>
  <c r="BX246" i="12"/>
  <c r="BW246" i="12"/>
  <c r="BV246" i="12"/>
  <c r="BU246" i="12"/>
  <c r="BT246" i="12"/>
  <c r="BS246" i="12"/>
  <c r="BR246" i="12"/>
  <c r="BQ246" i="12"/>
  <c r="BP246" i="12"/>
  <c r="BO246" i="12"/>
  <c r="BN246" i="12"/>
  <c r="BM246" i="12"/>
  <c r="BL246" i="12"/>
  <c r="BK246" i="12"/>
  <c r="BJ246" i="12"/>
  <c r="BI246" i="12"/>
  <c r="BH246" i="12"/>
  <c r="BG246" i="12"/>
  <c r="BF246" i="12"/>
  <c r="BE246" i="12"/>
  <c r="BD246" i="12"/>
  <c r="BC246" i="12"/>
  <c r="BB246" i="12"/>
  <c r="BA246" i="12"/>
  <c r="AZ246" i="12"/>
  <c r="AY246" i="12"/>
  <c r="AX246" i="12"/>
  <c r="AW246" i="12"/>
  <c r="AV246" i="12"/>
  <c r="CE245" i="12"/>
  <c r="CD245" i="12"/>
  <c r="CC245" i="12"/>
  <c r="CB245" i="12"/>
  <c r="CA245" i="12"/>
  <c r="BZ245" i="12"/>
  <c r="BY245" i="12"/>
  <c r="BX245" i="12"/>
  <c r="BW245" i="12"/>
  <c r="BV245" i="12"/>
  <c r="BU245" i="12"/>
  <c r="BT245" i="12"/>
  <c r="BS245" i="12"/>
  <c r="BR245" i="12"/>
  <c r="BQ245" i="12"/>
  <c r="BP245" i="12"/>
  <c r="BO245" i="12"/>
  <c r="BN245" i="12"/>
  <c r="BM245" i="12"/>
  <c r="BL245" i="12"/>
  <c r="BK245" i="12"/>
  <c r="BJ245" i="12"/>
  <c r="BI245" i="12"/>
  <c r="BH245" i="12"/>
  <c r="BG245" i="12"/>
  <c r="BF245" i="12"/>
  <c r="BE245" i="12"/>
  <c r="BD245" i="12"/>
  <c r="BC245" i="12"/>
  <c r="BB245" i="12"/>
  <c r="BA245" i="12"/>
  <c r="AZ245" i="12"/>
  <c r="AY245" i="12"/>
  <c r="AX245" i="12"/>
  <c r="AW245" i="12"/>
  <c r="AV245" i="12"/>
  <c r="CE244" i="12"/>
  <c r="CD244" i="12"/>
  <c r="CC244" i="12"/>
  <c r="CB244" i="12"/>
  <c r="CA244" i="12"/>
  <c r="BZ244" i="12"/>
  <c r="BY244" i="12"/>
  <c r="BX244" i="12"/>
  <c r="BW244" i="12"/>
  <c r="BV244" i="12"/>
  <c r="BU244" i="12"/>
  <c r="BT244" i="12"/>
  <c r="BS244" i="12"/>
  <c r="BR244" i="12"/>
  <c r="BQ244" i="12"/>
  <c r="BP244" i="12"/>
  <c r="BO244" i="12"/>
  <c r="BN244" i="12"/>
  <c r="BM244" i="12"/>
  <c r="BL244" i="12"/>
  <c r="BK244" i="12"/>
  <c r="BJ244" i="12"/>
  <c r="BI244" i="12"/>
  <c r="BH244" i="12"/>
  <c r="BG244" i="12"/>
  <c r="BF244" i="12"/>
  <c r="BE244" i="12"/>
  <c r="BD244" i="12"/>
  <c r="BC244" i="12"/>
  <c r="BB244" i="12"/>
  <c r="BA244" i="12"/>
  <c r="AZ244" i="12"/>
  <c r="AY244" i="12"/>
  <c r="AX244" i="12"/>
  <c r="AW244" i="12"/>
  <c r="AV244" i="12"/>
  <c r="CE243" i="12"/>
  <c r="CD243" i="12"/>
  <c r="CC243" i="12"/>
  <c r="CB243" i="12"/>
  <c r="CA243" i="12"/>
  <c r="BZ243" i="12"/>
  <c r="BY243" i="12"/>
  <c r="BX243" i="12"/>
  <c r="BW243" i="12"/>
  <c r="BV243" i="12"/>
  <c r="BU243" i="12"/>
  <c r="BT243" i="12"/>
  <c r="BS243" i="12"/>
  <c r="BR243" i="12"/>
  <c r="BQ243" i="12"/>
  <c r="BP243" i="12"/>
  <c r="BO243" i="12"/>
  <c r="BN243" i="12"/>
  <c r="BM243" i="12"/>
  <c r="BL243" i="12"/>
  <c r="BK243" i="12"/>
  <c r="BJ243" i="12"/>
  <c r="BI243" i="12"/>
  <c r="BH243" i="12"/>
  <c r="BG243" i="12"/>
  <c r="BF243" i="12"/>
  <c r="BE243" i="12"/>
  <c r="BD243" i="12"/>
  <c r="BC243" i="12"/>
  <c r="BB243" i="12"/>
  <c r="BA243" i="12"/>
  <c r="AZ243" i="12"/>
  <c r="AY243" i="12"/>
  <c r="AX243" i="12"/>
  <c r="AW243" i="12"/>
  <c r="AV243" i="12"/>
  <c r="CE242" i="12"/>
  <c r="CD242" i="12"/>
  <c r="CC242" i="12"/>
  <c r="CB242" i="12"/>
  <c r="CA242" i="12"/>
  <c r="BZ242" i="12"/>
  <c r="BY242" i="12"/>
  <c r="BX242" i="12"/>
  <c r="BW242" i="12"/>
  <c r="BV242" i="12"/>
  <c r="BU242" i="12"/>
  <c r="BT242" i="12"/>
  <c r="BS242" i="12"/>
  <c r="BR242" i="12"/>
  <c r="BQ242" i="12"/>
  <c r="BP242" i="12"/>
  <c r="BO242" i="12"/>
  <c r="BN242" i="12"/>
  <c r="BM242" i="12"/>
  <c r="BL242" i="12"/>
  <c r="BK242" i="12"/>
  <c r="BJ242" i="12"/>
  <c r="BI242" i="12"/>
  <c r="BH242" i="12"/>
  <c r="BG242" i="12"/>
  <c r="BF242" i="12"/>
  <c r="BE242" i="12"/>
  <c r="BD242" i="12"/>
  <c r="BC242" i="12"/>
  <c r="BB242" i="12"/>
  <c r="BA242" i="12"/>
  <c r="AZ242" i="12"/>
  <c r="AY242" i="12"/>
  <c r="AX242" i="12"/>
  <c r="AW242" i="12"/>
  <c r="AV242" i="12"/>
  <c r="CE241" i="12"/>
  <c r="CD241" i="12"/>
  <c r="CC241" i="12"/>
  <c r="CB241" i="12"/>
  <c r="CA241" i="12"/>
  <c r="BZ241" i="12"/>
  <c r="BY241" i="12"/>
  <c r="BX241" i="12"/>
  <c r="BW241" i="12"/>
  <c r="BV241" i="12"/>
  <c r="BU241" i="12"/>
  <c r="BT241" i="12"/>
  <c r="BS241" i="12"/>
  <c r="BR241" i="12"/>
  <c r="BQ241" i="12"/>
  <c r="BP241" i="12"/>
  <c r="BO241" i="12"/>
  <c r="BN241" i="12"/>
  <c r="BM241" i="12"/>
  <c r="BL241" i="12"/>
  <c r="BK241" i="12"/>
  <c r="BJ241" i="12"/>
  <c r="BI241" i="12"/>
  <c r="BH241" i="12"/>
  <c r="BG241" i="12"/>
  <c r="BF241" i="12"/>
  <c r="BE241" i="12"/>
  <c r="BD241" i="12"/>
  <c r="BC241" i="12"/>
  <c r="BB241" i="12"/>
  <c r="BA241" i="12"/>
  <c r="AZ241" i="12"/>
  <c r="AY241" i="12"/>
  <c r="AX241" i="12"/>
  <c r="AW241" i="12"/>
  <c r="AV241" i="12"/>
  <c r="CE240" i="12"/>
  <c r="CD240" i="12"/>
  <c r="CC240" i="12"/>
  <c r="CB240" i="12"/>
  <c r="CA240" i="12"/>
  <c r="BZ240" i="12"/>
  <c r="BY240" i="12"/>
  <c r="BX240" i="12"/>
  <c r="BW240" i="12"/>
  <c r="BV240" i="12"/>
  <c r="BU240" i="12"/>
  <c r="BT240" i="12"/>
  <c r="BS240" i="12"/>
  <c r="BR240" i="12"/>
  <c r="BQ240" i="12"/>
  <c r="BP240" i="12"/>
  <c r="BO240" i="12"/>
  <c r="BN240" i="12"/>
  <c r="BM240" i="12"/>
  <c r="BL240" i="12"/>
  <c r="BK240" i="12"/>
  <c r="BJ240" i="12"/>
  <c r="BI240" i="12"/>
  <c r="BH240" i="12"/>
  <c r="BG240" i="12"/>
  <c r="BF240" i="12"/>
  <c r="BE240" i="12"/>
  <c r="BD240" i="12"/>
  <c r="BC240" i="12"/>
  <c r="BB240" i="12"/>
  <c r="BA240" i="12"/>
  <c r="AZ240" i="12"/>
  <c r="AY240" i="12"/>
  <c r="AX240" i="12"/>
  <c r="AW240" i="12"/>
  <c r="AV240" i="12"/>
  <c r="CE239" i="12"/>
  <c r="CD239" i="12"/>
  <c r="CC239" i="12"/>
  <c r="CB239" i="12"/>
  <c r="CA239" i="12"/>
  <c r="BZ239" i="12"/>
  <c r="BY239" i="12"/>
  <c r="BX239" i="12"/>
  <c r="BW239" i="12"/>
  <c r="BV239" i="12"/>
  <c r="BU239" i="12"/>
  <c r="BT239" i="12"/>
  <c r="BS239" i="12"/>
  <c r="BR239" i="12"/>
  <c r="BQ239" i="12"/>
  <c r="BP239" i="12"/>
  <c r="BO239" i="12"/>
  <c r="BN239" i="12"/>
  <c r="BM239" i="12"/>
  <c r="BL239" i="12"/>
  <c r="BK239" i="12"/>
  <c r="BJ239" i="12"/>
  <c r="BI239" i="12"/>
  <c r="BH239" i="12"/>
  <c r="BG239" i="12"/>
  <c r="BF239" i="12"/>
  <c r="BE239" i="12"/>
  <c r="BD239" i="12"/>
  <c r="BC239" i="12"/>
  <c r="BB239" i="12"/>
  <c r="BA239" i="12"/>
  <c r="AZ239" i="12"/>
  <c r="AY239" i="12"/>
  <c r="AX239" i="12"/>
  <c r="AW239" i="12"/>
  <c r="AV239" i="12"/>
  <c r="CE238" i="12"/>
  <c r="CD238" i="12"/>
  <c r="CC238" i="12"/>
  <c r="CB238" i="12"/>
  <c r="CA238" i="12"/>
  <c r="BZ238" i="12"/>
  <c r="BY238" i="12"/>
  <c r="BX238" i="12"/>
  <c r="BW238" i="12"/>
  <c r="BV238" i="12"/>
  <c r="BU238" i="12"/>
  <c r="BT238" i="12"/>
  <c r="BS238" i="12"/>
  <c r="BR238" i="12"/>
  <c r="BQ238" i="12"/>
  <c r="BP238" i="12"/>
  <c r="BO238" i="12"/>
  <c r="BN238" i="12"/>
  <c r="BM238" i="12"/>
  <c r="BL238" i="12"/>
  <c r="BK238" i="12"/>
  <c r="BJ238" i="12"/>
  <c r="BI238" i="12"/>
  <c r="BH238" i="12"/>
  <c r="BG238" i="12"/>
  <c r="BF238" i="12"/>
  <c r="BE238" i="12"/>
  <c r="BD238" i="12"/>
  <c r="BC238" i="12"/>
  <c r="BB238" i="12"/>
  <c r="BA238" i="12"/>
  <c r="AZ238" i="12"/>
  <c r="AY238" i="12"/>
  <c r="AX238" i="12"/>
  <c r="AW238" i="12"/>
  <c r="AV238" i="12"/>
  <c r="CE237" i="12"/>
  <c r="CD237" i="12"/>
  <c r="CC237" i="12"/>
  <c r="CB237" i="12"/>
  <c r="CA237" i="12"/>
  <c r="BZ237" i="12"/>
  <c r="BY237" i="12"/>
  <c r="BX237" i="12"/>
  <c r="BW237" i="12"/>
  <c r="BV237" i="12"/>
  <c r="BU237" i="12"/>
  <c r="BT237" i="12"/>
  <c r="BS237" i="12"/>
  <c r="BR237" i="12"/>
  <c r="BQ237" i="12"/>
  <c r="BP237" i="12"/>
  <c r="BO237" i="12"/>
  <c r="BN237" i="12"/>
  <c r="BM237" i="12"/>
  <c r="BL237" i="12"/>
  <c r="BK237" i="12"/>
  <c r="BJ237" i="12"/>
  <c r="BI237" i="12"/>
  <c r="BH237" i="12"/>
  <c r="BG237" i="12"/>
  <c r="BF237" i="12"/>
  <c r="BE237" i="12"/>
  <c r="BD237" i="12"/>
  <c r="BC237" i="12"/>
  <c r="BB237" i="12"/>
  <c r="BA237" i="12"/>
  <c r="AZ237" i="12"/>
  <c r="AY237" i="12"/>
  <c r="AX237" i="12"/>
  <c r="AW237" i="12"/>
  <c r="AV237" i="12"/>
  <c r="CE236" i="12"/>
  <c r="CD236" i="12"/>
  <c r="CC236" i="12"/>
  <c r="CB236" i="12"/>
  <c r="CA236" i="12"/>
  <c r="BZ236" i="12"/>
  <c r="BY236" i="12"/>
  <c r="BX236" i="12"/>
  <c r="BW236" i="12"/>
  <c r="BV236" i="12"/>
  <c r="BU236" i="12"/>
  <c r="BT236" i="12"/>
  <c r="BS236" i="12"/>
  <c r="BR236" i="12"/>
  <c r="BQ236" i="12"/>
  <c r="BP236" i="12"/>
  <c r="BO236" i="12"/>
  <c r="BN236" i="12"/>
  <c r="BM236" i="12"/>
  <c r="BL236" i="12"/>
  <c r="BK236" i="12"/>
  <c r="BJ236" i="12"/>
  <c r="BI236" i="12"/>
  <c r="BH236" i="12"/>
  <c r="BG236" i="12"/>
  <c r="BF236" i="12"/>
  <c r="BE236" i="12"/>
  <c r="BD236" i="12"/>
  <c r="BC236" i="12"/>
  <c r="BB236" i="12"/>
  <c r="BA236" i="12"/>
  <c r="AZ236" i="12"/>
  <c r="AY236" i="12"/>
  <c r="AX236" i="12"/>
  <c r="AW236" i="12"/>
  <c r="AV236" i="12"/>
  <c r="CE235" i="12"/>
  <c r="CD235" i="12"/>
  <c r="CC235" i="12"/>
  <c r="CB235" i="12"/>
  <c r="CA235" i="12"/>
  <c r="BZ235" i="12"/>
  <c r="BY235" i="12"/>
  <c r="BX235" i="12"/>
  <c r="BW235" i="12"/>
  <c r="BV235" i="12"/>
  <c r="BU235" i="12"/>
  <c r="BT235" i="12"/>
  <c r="BS235" i="12"/>
  <c r="BR235" i="12"/>
  <c r="BQ235" i="12"/>
  <c r="BP235" i="12"/>
  <c r="BO235" i="12"/>
  <c r="BN235" i="12"/>
  <c r="BM235" i="12"/>
  <c r="BL235" i="12"/>
  <c r="BK235" i="12"/>
  <c r="BJ235" i="12"/>
  <c r="BI235" i="12"/>
  <c r="BH235" i="12"/>
  <c r="BG235" i="12"/>
  <c r="BF235" i="12"/>
  <c r="BE235" i="12"/>
  <c r="BD235" i="12"/>
  <c r="BC235" i="12"/>
  <c r="BB235" i="12"/>
  <c r="BA235" i="12"/>
  <c r="AZ235" i="12"/>
  <c r="AY235" i="12"/>
  <c r="AX235" i="12"/>
  <c r="AW235" i="12"/>
  <c r="AV235" i="12"/>
  <c r="CE234" i="12"/>
  <c r="CD234" i="12"/>
  <c r="CC234" i="12"/>
  <c r="CB234" i="12"/>
  <c r="CA234" i="12"/>
  <c r="BZ234" i="12"/>
  <c r="BY234" i="12"/>
  <c r="BX234" i="12"/>
  <c r="BW234" i="12"/>
  <c r="BV234" i="12"/>
  <c r="BU234" i="12"/>
  <c r="BT234" i="12"/>
  <c r="BS234" i="12"/>
  <c r="BR234" i="12"/>
  <c r="BQ234" i="12"/>
  <c r="BP234" i="12"/>
  <c r="BO234" i="12"/>
  <c r="BN234" i="12"/>
  <c r="BM234" i="12"/>
  <c r="BL234" i="12"/>
  <c r="BK234" i="12"/>
  <c r="BJ234" i="12"/>
  <c r="BI234" i="12"/>
  <c r="BH234" i="12"/>
  <c r="BG234" i="12"/>
  <c r="BF234" i="12"/>
  <c r="BE234" i="12"/>
  <c r="BD234" i="12"/>
  <c r="BC234" i="12"/>
  <c r="BB234" i="12"/>
  <c r="BA234" i="12"/>
  <c r="AZ234" i="12"/>
  <c r="AY234" i="12"/>
  <c r="AX234" i="12"/>
  <c r="AW234" i="12"/>
  <c r="AV234" i="12"/>
  <c r="CE233" i="12"/>
  <c r="CD233" i="12"/>
  <c r="CC233" i="12"/>
  <c r="CB233" i="12"/>
  <c r="CA233" i="12"/>
  <c r="BZ233" i="12"/>
  <c r="BY233" i="12"/>
  <c r="BX233" i="12"/>
  <c r="BW233" i="12"/>
  <c r="BV233" i="12"/>
  <c r="BU233" i="12"/>
  <c r="BT233" i="12"/>
  <c r="BS233" i="12"/>
  <c r="BR233" i="12"/>
  <c r="BQ233" i="12"/>
  <c r="BP233" i="12"/>
  <c r="BO233" i="12"/>
  <c r="BN233" i="12"/>
  <c r="BM233" i="12"/>
  <c r="BL233" i="12"/>
  <c r="BK233" i="12"/>
  <c r="BJ233" i="12"/>
  <c r="BI233" i="12"/>
  <c r="BH233" i="12"/>
  <c r="BG233" i="12"/>
  <c r="BF233" i="12"/>
  <c r="BE233" i="12"/>
  <c r="BD233" i="12"/>
  <c r="BC233" i="12"/>
  <c r="BB233" i="12"/>
  <c r="BA233" i="12"/>
  <c r="AZ233" i="12"/>
  <c r="AY233" i="12"/>
  <c r="AX233" i="12"/>
  <c r="AW233" i="12"/>
  <c r="AV233" i="12"/>
  <c r="CE232" i="12"/>
  <c r="CD232" i="12"/>
  <c r="CC232" i="12"/>
  <c r="CB232" i="12"/>
  <c r="CA232" i="12"/>
  <c r="BZ232" i="12"/>
  <c r="BY232" i="12"/>
  <c r="BX232" i="12"/>
  <c r="BW232" i="12"/>
  <c r="BV232" i="12"/>
  <c r="BU232" i="12"/>
  <c r="BT232" i="12"/>
  <c r="BS232" i="12"/>
  <c r="BR232" i="12"/>
  <c r="BQ232" i="12"/>
  <c r="BP232" i="12"/>
  <c r="BO232" i="12"/>
  <c r="BN232" i="12"/>
  <c r="BM232" i="12"/>
  <c r="BL232" i="12"/>
  <c r="BK232" i="12"/>
  <c r="BJ232" i="12"/>
  <c r="BI232" i="12"/>
  <c r="BH232" i="12"/>
  <c r="BG232" i="12"/>
  <c r="BF232" i="12"/>
  <c r="BE232" i="12"/>
  <c r="BD232" i="12"/>
  <c r="BC232" i="12"/>
  <c r="BB232" i="12"/>
  <c r="BA232" i="12"/>
  <c r="AZ232" i="12"/>
  <c r="AY232" i="12"/>
  <c r="AX232" i="12"/>
  <c r="AW232" i="12"/>
  <c r="AV232" i="12"/>
  <c r="CE231" i="12"/>
  <c r="CD231" i="12"/>
  <c r="CC231" i="12"/>
  <c r="CB231" i="12"/>
  <c r="CA231" i="12"/>
  <c r="BZ231" i="12"/>
  <c r="BY231" i="12"/>
  <c r="BX231" i="12"/>
  <c r="BW231" i="12"/>
  <c r="BV231" i="12"/>
  <c r="BU231" i="12"/>
  <c r="BT231" i="12"/>
  <c r="BS231" i="12"/>
  <c r="BR231" i="12"/>
  <c r="BQ231" i="12"/>
  <c r="BP231" i="12"/>
  <c r="BO231" i="12"/>
  <c r="BN231" i="12"/>
  <c r="BM231" i="12"/>
  <c r="BL231" i="12"/>
  <c r="BK231" i="12"/>
  <c r="BJ231" i="12"/>
  <c r="BI231" i="12"/>
  <c r="BH231" i="12"/>
  <c r="BG231" i="12"/>
  <c r="BF231" i="12"/>
  <c r="BE231" i="12"/>
  <c r="BD231" i="12"/>
  <c r="BC231" i="12"/>
  <c r="BB231" i="12"/>
  <c r="BA231" i="12"/>
  <c r="AZ231" i="12"/>
  <c r="AY231" i="12"/>
  <c r="AX231" i="12"/>
  <c r="AW231" i="12"/>
  <c r="AV231" i="12"/>
  <c r="CE230" i="12"/>
  <c r="CD230" i="12"/>
  <c r="CC230" i="12"/>
  <c r="CB230" i="12"/>
  <c r="CA230" i="12"/>
  <c r="BZ230" i="12"/>
  <c r="BY230" i="12"/>
  <c r="BX230" i="12"/>
  <c r="BW230" i="12"/>
  <c r="BV230" i="12"/>
  <c r="BU230" i="12"/>
  <c r="BT230" i="12"/>
  <c r="BS230" i="12"/>
  <c r="BR230" i="12"/>
  <c r="BQ230" i="12"/>
  <c r="BP230" i="12"/>
  <c r="BO230" i="12"/>
  <c r="BN230" i="12"/>
  <c r="BM230" i="12"/>
  <c r="BL230" i="12"/>
  <c r="BK230" i="12"/>
  <c r="BJ230" i="12"/>
  <c r="BI230" i="12"/>
  <c r="BH230" i="12"/>
  <c r="BG230" i="12"/>
  <c r="BF230" i="12"/>
  <c r="BE230" i="12"/>
  <c r="BD230" i="12"/>
  <c r="BC230" i="12"/>
  <c r="BB230" i="12"/>
  <c r="BA230" i="12"/>
  <c r="AZ230" i="12"/>
  <c r="AY230" i="12"/>
  <c r="AX230" i="12"/>
  <c r="AW230" i="12"/>
  <c r="AV230" i="12"/>
  <c r="CE229" i="12"/>
  <c r="CD229" i="12"/>
  <c r="CC229" i="12"/>
  <c r="CB229" i="12"/>
  <c r="CA229" i="12"/>
  <c r="BZ229" i="12"/>
  <c r="BY229" i="12"/>
  <c r="BX229" i="12"/>
  <c r="BW229" i="12"/>
  <c r="BV229" i="12"/>
  <c r="BU229" i="12"/>
  <c r="BT229" i="12"/>
  <c r="BS229" i="12"/>
  <c r="BR229" i="12"/>
  <c r="BQ229" i="12"/>
  <c r="BP229" i="12"/>
  <c r="BO229" i="12"/>
  <c r="BN229" i="12"/>
  <c r="BM229" i="12"/>
  <c r="BL229" i="12"/>
  <c r="BK229" i="12"/>
  <c r="BJ229" i="12"/>
  <c r="BI229" i="12"/>
  <c r="BH229" i="12"/>
  <c r="BG229" i="12"/>
  <c r="BF229" i="12"/>
  <c r="BE229" i="12"/>
  <c r="BD229" i="12"/>
  <c r="BC229" i="12"/>
  <c r="BB229" i="12"/>
  <c r="BA229" i="12"/>
  <c r="AZ229" i="12"/>
  <c r="AY229" i="12"/>
  <c r="AX229" i="12"/>
  <c r="AW229" i="12"/>
  <c r="AV229" i="12"/>
  <c r="CE228" i="12"/>
  <c r="CD228" i="12"/>
  <c r="CC228" i="12"/>
  <c r="CB228" i="12"/>
  <c r="CA228" i="12"/>
  <c r="BZ228" i="12"/>
  <c r="BY228" i="12"/>
  <c r="BX228" i="12"/>
  <c r="BW228" i="12"/>
  <c r="BV228" i="12"/>
  <c r="BU228" i="12"/>
  <c r="BT228" i="12"/>
  <c r="BS228" i="12"/>
  <c r="BR228" i="12"/>
  <c r="BQ228" i="12"/>
  <c r="BP228" i="12"/>
  <c r="BO228" i="12"/>
  <c r="BN228" i="12"/>
  <c r="BM228" i="12"/>
  <c r="BL228" i="12"/>
  <c r="BK228" i="12"/>
  <c r="BJ228" i="12"/>
  <c r="BI228" i="12"/>
  <c r="BH228" i="12"/>
  <c r="BG228" i="12"/>
  <c r="BF228" i="12"/>
  <c r="BE228" i="12"/>
  <c r="BD228" i="12"/>
  <c r="BC228" i="12"/>
  <c r="BB228" i="12"/>
  <c r="BA228" i="12"/>
  <c r="AZ228" i="12"/>
  <c r="AY228" i="12"/>
  <c r="AX228" i="12"/>
  <c r="AW228" i="12"/>
  <c r="AV228" i="12"/>
  <c r="CE227" i="12"/>
  <c r="CD227" i="12"/>
  <c r="CC227" i="12"/>
  <c r="CB227" i="12"/>
  <c r="CA227" i="12"/>
  <c r="BZ227" i="12"/>
  <c r="BY227" i="12"/>
  <c r="BX227" i="12"/>
  <c r="BW227" i="12"/>
  <c r="BV227" i="12"/>
  <c r="BU227" i="12"/>
  <c r="BT227" i="12"/>
  <c r="BS227" i="12"/>
  <c r="BR227" i="12"/>
  <c r="BQ227" i="12"/>
  <c r="BP227" i="12"/>
  <c r="BO227" i="12"/>
  <c r="BN227" i="12"/>
  <c r="BM227" i="12"/>
  <c r="BL227" i="12"/>
  <c r="BK227" i="12"/>
  <c r="BJ227" i="12"/>
  <c r="BI227" i="12"/>
  <c r="BH227" i="12"/>
  <c r="BG227" i="12"/>
  <c r="BF227" i="12"/>
  <c r="BE227" i="12"/>
  <c r="BD227" i="12"/>
  <c r="BC227" i="12"/>
  <c r="BB227" i="12"/>
  <c r="BA227" i="12"/>
  <c r="AZ227" i="12"/>
  <c r="AY227" i="12"/>
  <c r="AX227" i="12"/>
  <c r="AW227" i="12"/>
  <c r="AV227" i="12"/>
  <c r="CE226" i="12"/>
  <c r="CD226" i="12"/>
  <c r="CC226" i="12"/>
  <c r="CB226" i="12"/>
  <c r="CA226" i="12"/>
  <c r="BZ226" i="12"/>
  <c r="BY226" i="12"/>
  <c r="BX226" i="12"/>
  <c r="BW226" i="12"/>
  <c r="BV226" i="12"/>
  <c r="BU226" i="12"/>
  <c r="BT226" i="12"/>
  <c r="BS226" i="12"/>
  <c r="BR226" i="12"/>
  <c r="BQ226" i="12"/>
  <c r="BP226" i="12"/>
  <c r="BO226" i="12"/>
  <c r="BN226" i="12"/>
  <c r="BM226" i="12"/>
  <c r="BL226" i="12"/>
  <c r="BK226" i="12"/>
  <c r="BJ226" i="12"/>
  <c r="BI226" i="12"/>
  <c r="BH226" i="12"/>
  <c r="BG226" i="12"/>
  <c r="BF226" i="12"/>
  <c r="BE226" i="12"/>
  <c r="BD226" i="12"/>
  <c r="BC226" i="12"/>
  <c r="BB226" i="12"/>
  <c r="BA226" i="12"/>
  <c r="AZ226" i="12"/>
  <c r="AY226" i="12"/>
  <c r="AX226" i="12"/>
  <c r="AW226" i="12"/>
  <c r="AV226" i="12"/>
  <c r="CE225" i="12"/>
  <c r="CD225" i="12"/>
  <c r="CC225" i="12"/>
  <c r="CB225" i="12"/>
  <c r="CA225" i="12"/>
  <c r="BZ225" i="12"/>
  <c r="BY225" i="12"/>
  <c r="BX225" i="12"/>
  <c r="BW225" i="12"/>
  <c r="BV225" i="12"/>
  <c r="BU225" i="12"/>
  <c r="BT225" i="12"/>
  <c r="BS225" i="12"/>
  <c r="BR225" i="12"/>
  <c r="BQ225" i="12"/>
  <c r="BP225" i="12"/>
  <c r="BO225" i="12"/>
  <c r="BN225" i="12"/>
  <c r="BM225" i="12"/>
  <c r="BL225" i="12"/>
  <c r="BK225" i="12"/>
  <c r="BJ225" i="12"/>
  <c r="BI225" i="12"/>
  <c r="BH225" i="12"/>
  <c r="BG225" i="12"/>
  <c r="BF225" i="12"/>
  <c r="BE225" i="12"/>
  <c r="BD225" i="12"/>
  <c r="BC225" i="12"/>
  <c r="BB225" i="12"/>
  <c r="BA225" i="12"/>
  <c r="AZ225" i="12"/>
  <c r="AY225" i="12"/>
  <c r="AX225" i="12"/>
  <c r="AW225" i="12"/>
  <c r="AV225" i="12"/>
  <c r="CE224" i="12"/>
  <c r="CD224" i="12"/>
  <c r="CC224" i="12"/>
  <c r="CB224" i="12"/>
  <c r="CA224" i="12"/>
  <c r="BZ224" i="12"/>
  <c r="BY224" i="12"/>
  <c r="BX224" i="12"/>
  <c r="BW224" i="12"/>
  <c r="BV224" i="12"/>
  <c r="BU224" i="12"/>
  <c r="BT224" i="12"/>
  <c r="BS224" i="12"/>
  <c r="BR224" i="12"/>
  <c r="BQ224" i="12"/>
  <c r="BP224" i="12"/>
  <c r="BO224" i="12"/>
  <c r="BN224" i="12"/>
  <c r="BM224" i="12"/>
  <c r="BL224" i="12"/>
  <c r="BK224" i="12"/>
  <c r="BJ224" i="12"/>
  <c r="BI224" i="12"/>
  <c r="BH224" i="12"/>
  <c r="BG224" i="12"/>
  <c r="BF224" i="12"/>
  <c r="BE224" i="12"/>
  <c r="BD224" i="12"/>
  <c r="BC224" i="12"/>
  <c r="BB224" i="12"/>
  <c r="BA224" i="12"/>
  <c r="AZ224" i="12"/>
  <c r="AY224" i="12"/>
  <c r="AX224" i="12"/>
  <c r="AW224" i="12"/>
  <c r="AV224" i="12"/>
  <c r="CE223" i="12"/>
  <c r="CD223" i="12"/>
  <c r="CC223" i="12"/>
  <c r="CB223" i="12"/>
  <c r="CA223" i="12"/>
  <c r="BZ223" i="12"/>
  <c r="BY223" i="12"/>
  <c r="BX223" i="12"/>
  <c r="BW223" i="12"/>
  <c r="BV223" i="12"/>
  <c r="BU223" i="12"/>
  <c r="BT223" i="12"/>
  <c r="BS223" i="12"/>
  <c r="BR223" i="12"/>
  <c r="BQ223" i="12"/>
  <c r="BP223" i="12"/>
  <c r="BO223" i="12"/>
  <c r="BN223" i="12"/>
  <c r="BM223" i="12"/>
  <c r="BL223" i="12"/>
  <c r="BK223" i="12"/>
  <c r="BJ223" i="12"/>
  <c r="BI223" i="12"/>
  <c r="BH223" i="12"/>
  <c r="BG223" i="12"/>
  <c r="BF223" i="12"/>
  <c r="BE223" i="12"/>
  <c r="BD223" i="12"/>
  <c r="BC223" i="12"/>
  <c r="BB223" i="12"/>
  <c r="BA223" i="12"/>
  <c r="AZ223" i="12"/>
  <c r="AY223" i="12"/>
  <c r="AX223" i="12"/>
  <c r="AW223" i="12"/>
  <c r="AV223" i="12"/>
  <c r="CE222" i="12"/>
  <c r="CD222" i="12"/>
  <c r="CC222" i="12"/>
  <c r="CB222" i="12"/>
  <c r="CA222" i="12"/>
  <c r="BZ222" i="12"/>
  <c r="BY222" i="12"/>
  <c r="BX222" i="12"/>
  <c r="BW222" i="12"/>
  <c r="BV222" i="12"/>
  <c r="BU222" i="12"/>
  <c r="BT222" i="12"/>
  <c r="BS222" i="12"/>
  <c r="BR222" i="12"/>
  <c r="BQ222" i="12"/>
  <c r="BP222" i="12"/>
  <c r="BO222" i="12"/>
  <c r="BN222" i="12"/>
  <c r="BM222" i="12"/>
  <c r="BL222" i="12"/>
  <c r="BK222" i="12"/>
  <c r="BJ222" i="12"/>
  <c r="BI222" i="12"/>
  <c r="BH222" i="12"/>
  <c r="BG222" i="12"/>
  <c r="BF222" i="12"/>
  <c r="BE222" i="12"/>
  <c r="BD222" i="12"/>
  <c r="BC222" i="12"/>
  <c r="BB222" i="12"/>
  <c r="BA222" i="12"/>
  <c r="AZ222" i="12"/>
  <c r="AY222" i="12"/>
  <c r="AX222" i="12"/>
  <c r="AW222" i="12"/>
  <c r="AV222" i="12"/>
  <c r="CE221" i="12"/>
  <c r="CD221" i="12"/>
  <c r="CC221" i="12"/>
  <c r="CB221" i="12"/>
  <c r="CA221" i="12"/>
  <c r="BZ221" i="12"/>
  <c r="BY221" i="12"/>
  <c r="BX221" i="12"/>
  <c r="BW221" i="12"/>
  <c r="BV221" i="12"/>
  <c r="BU221" i="12"/>
  <c r="BT221" i="12"/>
  <c r="BS221" i="12"/>
  <c r="BR221" i="12"/>
  <c r="BQ221" i="12"/>
  <c r="BP221" i="12"/>
  <c r="BO221" i="12"/>
  <c r="BN221" i="12"/>
  <c r="BM221" i="12"/>
  <c r="BL221" i="12"/>
  <c r="BK221" i="12"/>
  <c r="BJ221" i="12"/>
  <c r="BI221" i="12"/>
  <c r="BH221" i="12"/>
  <c r="BG221" i="12"/>
  <c r="BF221" i="12"/>
  <c r="BE221" i="12"/>
  <c r="BD221" i="12"/>
  <c r="BC221" i="12"/>
  <c r="BB221" i="12"/>
  <c r="BA221" i="12"/>
  <c r="AZ221" i="12"/>
  <c r="AY221" i="12"/>
  <c r="AX221" i="12"/>
  <c r="AW221" i="12"/>
  <c r="AV221" i="12"/>
  <c r="CE220" i="12"/>
  <c r="CD220" i="12"/>
  <c r="CC220" i="12"/>
  <c r="CB220" i="12"/>
  <c r="CA220" i="12"/>
  <c r="BZ220" i="12"/>
  <c r="BY220" i="12"/>
  <c r="BX220" i="12"/>
  <c r="BW220" i="12"/>
  <c r="BV220" i="12"/>
  <c r="BU220" i="12"/>
  <c r="BT220" i="12"/>
  <c r="BS220" i="12"/>
  <c r="BR220" i="12"/>
  <c r="BQ220" i="12"/>
  <c r="BP220" i="12"/>
  <c r="BO220" i="12"/>
  <c r="BN220" i="12"/>
  <c r="BM220" i="12"/>
  <c r="BL220" i="12"/>
  <c r="BK220" i="12"/>
  <c r="BJ220" i="12"/>
  <c r="BI220" i="12"/>
  <c r="BH220" i="12"/>
  <c r="BG220" i="12"/>
  <c r="BF220" i="12"/>
  <c r="BE220" i="12"/>
  <c r="BD220" i="12"/>
  <c r="BC220" i="12"/>
  <c r="BB220" i="12"/>
  <c r="BA220" i="12"/>
  <c r="AZ220" i="12"/>
  <c r="AY220" i="12"/>
  <c r="AX220" i="12"/>
  <c r="AW220" i="12"/>
  <c r="AV220" i="12"/>
  <c r="CE219" i="12"/>
  <c r="CD219" i="12"/>
  <c r="CC219" i="12"/>
  <c r="CB219" i="12"/>
  <c r="CA219" i="12"/>
  <c r="BZ219" i="12"/>
  <c r="BY219" i="12"/>
  <c r="BX219" i="12"/>
  <c r="BW219" i="12"/>
  <c r="BV219" i="12"/>
  <c r="BU219" i="12"/>
  <c r="BT219" i="12"/>
  <c r="BS219" i="12"/>
  <c r="BR219" i="12"/>
  <c r="BQ219" i="12"/>
  <c r="BP219" i="12"/>
  <c r="BO219" i="12"/>
  <c r="BN219" i="12"/>
  <c r="BM219" i="12"/>
  <c r="BL219" i="12"/>
  <c r="BK219" i="12"/>
  <c r="BJ219" i="12"/>
  <c r="BI219" i="12"/>
  <c r="BH219" i="12"/>
  <c r="BG219" i="12"/>
  <c r="BF219" i="12"/>
  <c r="BE219" i="12"/>
  <c r="BD219" i="12"/>
  <c r="BC219" i="12"/>
  <c r="BB219" i="12"/>
  <c r="BA219" i="12"/>
  <c r="AZ219" i="12"/>
  <c r="AY219" i="12"/>
  <c r="AX219" i="12"/>
  <c r="AW219" i="12"/>
  <c r="AV219" i="12"/>
  <c r="CE218" i="12"/>
  <c r="CD218" i="12"/>
  <c r="CC218" i="12"/>
  <c r="CB218" i="12"/>
  <c r="CA218" i="12"/>
  <c r="BZ218" i="12"/>
  <c r="BY218" i="12"/>
  <c r="BX218" i="12"/>
  <c r="BW218" i="12"/>
  <c r="BV218" i="12"/>
  <c r="BU218" i="12"/>
  <c r="BT218" i="12"/>
  <c r="BS218" i="12"/>
  <c r="BR218" i="12"/>
  <c r="BQ218" i="12"/>
  <c r="BP218" i="12"/>
  <c r="BO218" i="12"/>
  <c r="BN218" i="12"/>
  <c r="BM218" i="12"/>
  <c r="BL218" i="12"/>
  <c r="BK218" i="12"/>
  <c r="BJ218" i="12"/>
  <c r="BI218" i="12"/>
  <c r="BH218" i="12"/>
  <c r="BG218" i="12"/>
  <c r="BF218" i="12"/>
  <c r="BE218" i="12"/>
  <c r="BD218" i="12"/>
  <c r="BC218" i="12"/>
  <c r="BB218" i="12"/>
  <c r="BA218" i="12"/>
  <c r="AZ218" i="12"/>
  <c r="AY218" i="12"/>
  <c r="AX218" i="12"/>
  <c r="AW218" i="12"/>
  <c r="AV218" i="12"/>
  <c r="CE217" i="12"/>
  <c r="CD217" i="12"/>
  <c r="CC217" i="12"/>
  <c r="CB217" i="12"/>
  <c r="CA217" i="12"/>
  <c r="BZ217" i="12"/>
  <c r="BY217" i="12"/>
  <c r="BX217" i="12"/>
  <c r="BW217" i="12"/>
  <c r="BV217" i="12"/>
  <c r="BU217" i="12"/>
  <c r="BT217" i="12"/>
  <c r="BS217" i="12"/>
  <c r="BR217" i="12"/>
  <c r="BQ217" i="12"/>
  <c r="BP217" i="12"/>
  <c r="BO217" i="12"/>
  <c r="BN217" i="12"/>
  <c r="BM217" i="12"/>
  <c r="BL217" i="12"/>
  <c r="BK217" i="12"/>
  <c r="BJ217" i="12"/>
  <c r="BI217" i="12"/>
  <c r="BH217" i="12"/>
  <c r="BG217" i="12"/>
  <c r="BF217" i="12"/>
  <c r="BE217" i="12"/>
  <c r="BD217" i="12"/>
  <c r="BC217" i="12"/>
  <c r="BB217" i="12"/>
  <c r="BA217" i="12"/>
  <c r="AZ217" i="12"/>
  <c r="AY217" i="12"/>
  <c r="AX217" i="12"/>
  <c r="AW217" i="12"/>
  <c r="AV217" i="12"/>
  <c r="CE216" i="12"/>
  <c r="CD216" i="12"/>
  <c r="CC216" i="12"/>
  <c r="CB216" i="12"/>
  <c r="CA216" i="12"/>
  <c r="BZ216" i="12"/>
  <c r="BY216" i="12"/>
  <c r="BX216" i="12"/>
  <c r="BW216" i="12"/>
  <c r="BV216" i="12"/>
  <c r="BU216" i="12"/>
  <c r="BT216" i="12"/>
  <c r="BS216" i="12"/>
  <c r="BR216" i="12"/>
  <c r="BQ216" i="12"/>
  <c r="BP216" i="12"/>
  <c r="BO216" i="12"/>
  <c r="BN216" i="12"/>
  <c r="BM216" i="12"/>
  <c r="BL216" i="12"/>
  <c r="BK216" i="12"/>
  <c r="BJ216" i="12"/>
  <c r="BI216" i="12"/>
  <c r="BH216" i="12"/>
  <c r="BG216" i="12"/>
  <c r="BF216" i="12"/>
  <c r="BE216" i="12"/>
  <c r="BD216" i="12"/>
  <c r="BC216" i="12"/>
  <c r="BB216" i="12"/>
  <c r="BA216" i="12"/>
  <c r="AZ216" i="12"/>
  <c r="AY216" i="12"/>
  <c r="AX216" i="12"/>
  <c r="AW216" i="12"/>
  <c r="AV216" i="12"/>
  <c r="CE215" i="12"/>
  <c r="CD215" i="12"/>
  <c r="CC215" i="12"/>
  <c r="CB215" i="12"/>
  <c r="CA215" i="12"/>
  <c r="BZ215" i="12"/>
  <c r="BY215" i="12"/>
  <c r="BX215" i="12"/>
  <c r="BW215" i="12"/>
  <c r="BV215" i="12"/>
  <c r="BU215" i="12"/>
  <c r="BT215" i="12"/>
  <c r="BS215" i="12"/>
  <c r="BR215" i="12"/>
  <c r="BQ215" i="12"/>
  <c r="BP215" i="12"/>
  <c r="BO215" i="12"/>
  <c r="BN215" i="12"/>
  <c r="BM215" i="12"/>
  <c r="BL215" i="12"/>
  <c r="BK215" i="12"/>
  <c r="BJ215" i="12"/>
  <c r="BI215" i="12"/>
  <c r="BH215" i="12"/>
  <c r="BG215" i="12"/>
  <c r="BF215" i="12"/>
  <c r="BE215" i="12"/>
  <c r="BD215" i="12"/>
  <c r="BC215" i="12"/>
  <c r="BB215" i="12"/>
  <c r="BA215" i="12"/>
  <c r="AZ215" i="12"/>
  <c r="AY215" i="12"/>
  <c r="AX215" i="12"/>
  <c r="AW215" i="12"/>
  <c r="AV215" i="12"/>
  <c r="CE214" i="12"/>
  <c r="CD214" i="12"/>
  <c r="CC214" i="12"/>
  <c r="CB214" i="12"/>
  <c r="CA214" i="12"/>
  <c r="BZ214" i="12"/>
  <c r="BY214" i="12"/>
  <c r="BX214" i="12"/>
  <c r="BW214" i="12"/>
  <c r="BV214" i="12"/>
  <c r="BU214" i="12"/>
  <c r="BT214" i="12"/>
  <c r="BS214" i="12"/>
  <c r="BR214" i="12"/>
  <c r="BQ214" i="12"/>
  <c r="BP214" i="12"/>
  <c r="BO214" i="12"/>
  <c r="BN214" i="12"/>
  <c r="BM214" i="12"/>
  <c r="BL214" i="12"/>
  <c r="BK214" i="12"/>
  <c r="BJ214" i="12"/>
  <c r="BI214" i="12"/>
  <c r="BH214" i="12"/>
  <c r="BG214" i="12"/>
  <c r="BF214" i="12"/>
  <c r="BE214" i="12"/>
  <c r="BD214" i="12"/>
  <c r="BC214" i="12"/>
  <c r="BB214" i="12"/>
  <c r="BA214" i="12"/>
  <c r="AZ214" i="12"/>
  <c r="AY214" i="12"/>
  <c r="AX214" i="12"/>
  <c r="AW214" i="12"/>
  <c r="AV214" i="12"/>
  <c r="CE213" i="12"/>
  <c r="CD213" i="12"/>
  <c r="CC213" i="12"/>
  <c r="CB213" i="12"/>
  <c r="CA213" i="12"/>
  <c r="BZ213" i="12"/>
  <c r="BY213" i="12"/>
  <c r="BX213" i="12"/>
  <c r="BW213" i="12"/>
  <c r="BV213" i="12"/>
  <c r="BU213" i="12"/>
  <c r="BT213" i="12"/>
  <c r="BS213" i="12"/>
  <c r="BR213" i="12"/>
  <c r="BQ213" i="12"/>
  <c r="BP213" i="12"/>
  <c r="BO213" i="12"/>
  <c r="BN213" i="12"/>
  <c r="BM213" i="12"/>
  <c r="BL213" i="12"/>
  <c r="BK213" i="12"/>
  <c r="BJ213" i="12"/>
  <c r="BI213" i="12"/>
  <c r="BH213" i="12"/>
  <c r="BG213" i="12"/>
  <c r="BF213" i="12"/>
  <c r="BE213" i="12"/>
  <c r="BD213" i="12"/>
  <c r="BC213" i="12"/>
  <c r="BB213" i="12"/>
  <c r="BA213" i="12"/>
  <c r="AZ213" i="12"/>
  <c r="AY213" i="12"/>
  <c r="AX213" i="12"/>
  <c r="AW213" i="12"/>
  <c r="AV213" i="12"/>
  <c r="CE212" i="12"/>
  <c r="CD212" i="12"/>
  <c r="CC212" i="12"/>
  <c r="CB212" i="12"/>
  <c r="CA212" i="12"/>
  <c r="BZ212" i="12"/>
  <c r="BY212" i="12"/>
  <c r="BX212" i="12"/>
  <c r="BW212" i="12"/>
  <c r="BV212" i="12"/>
  <c r="BU212" i="12"/>
  <c r="BT212" i="12"/>
  <c r="BS212" i="12"/>
  <c r="BR212" i="12"/>
  <c r="BQ212" i="12"/>
  <c r="BP212" i="12"/>
  <c r="BO212" i="12"/>
  <c r="BN212" i="12"/>
  <c r="BM212" i="12"/>
  <c r="BL212" i="12"/>
  <c r="BK212" i="12"/>
  <c r="BJ212" i="12"/>
  <c r="BI212" i="12"/>
  <c r="BH212" i="12"/>
  <c r="BG212" i="12"/>
  <c r="BF212" i="12"/>
  <c r="BE212" i="12"/>
  <c r="BD212" i="12"/>
  <c r="BC212" i="12"/>
  <c r="BB212" i="12"/>
  <c r="BA212" i="12"/>
  <c r="AZ212" i="12"/>
  <c r="AY212" i="12"/>
  <c r="AX212" i="12"/>
  <c r="AW212" i="12"/>
  <c r="AV212" i="12"/>
  <c r="CE211" i="12"/>
  <c r="CD211" i="12"/>
  <c r="CC211" i="12"/>
  <c r="CB211" i="12"/>
  <c r="CA211" i="12"/>
  <c r="BZ211" i="12"/>
  <c r="BY211" i="12"/>
  <c r="BX211" i="12"/>
  <c r="BW211" i="12"/>
  <c r="BV211" i="12"/>
  <c r="BU211" i="12"/>
  <c r="BT211" i="12"/>
  <c r="BS211" i="12"/>
  <c r="BR211" i="12"/>
  <c r="BQ211" i="12"/>
  <c r="BP211" i="12"/>
  <c r="BO211" i="12"/>
  <c r="BN211" i="12"/>
  <c r="BM211" i="12"/>
  <c r="BL211" i="12"/>
  <c r="BK211" i="12"/>
  <c r="BJ211" i="12"/>
  <c r="BI211" i="12"/>
  <c r="BH211" i="12"/>
  <c r="BG211" i="12"/>
  <c r="BF211" i="12"/>
  <c r="BE211" i="12"/>
  <c r="BD211" i="12"/>
  <c r="BC211" i="12"/>
  <c r="BB211" i="12"/>
  <c r="BA211" i="12"/>
  <c r="AZ211" i="12"/>
  <c r="AY211" i="12"/>
  <c r="AX211" i="12"/>
  <c r="AW211" i="12"/>
  <c r="AV211" i="12"/>
  <c r="CE210" i="12"/>
  <c r="CD210" i="12"/>
  <c r="CC210" i="12"/>
  <c r="CB210" i="12"/>
  <c r="CA210" i="12"/>
  <c r="BZ210" i="12"/>
  <c r="BY210" i="12"/>
  <c r="BX210" i="12"/>
  <c r="BW210" i="12"/>
  <c r="BV210" i="12"/>
  <c r="BU210" i="12"/>
  <c r="BT210" i="12"/>
  <c r="BS210" i="12"/>
  <c r="BR210" i="12"/>
  <c r="BQ210" i="12"/>
  <c r="BP210" i="12"/>
  <c r="BO210" i="12"/>
  <c r="BN210" i="12"/>
  <c r="BM210" i="12"/>
  <c r="BL210" i="12"/>
  <c r="BK210" i="12"/>
  <c r="BJ210" i="12"/>
  <c r="BI210" i="12"/>
  <c r="BH210" i="12"/>
  <c r="BG210" i="12"/>
  <c r="BF210" i="12"/>
  <c r="BE210" i="12"/>
  <c r="BD210" i="12"/>
  <c r="BC210" i="12"/>
  <c r="BB210" i="12"/>
  <c r="BA210" i="12"/>
  <c r="AZ210" i="12"/>
  <c r="AY210" i="12"/>
  <c r="AX210" i="12"/>
  <c r="AW210" i="12"/>
  <c r="AV210" i="12"/>
  <c r="CE209" i="12"/>
  <c r="CD209" i="12"/>
  <c r="CC209" i="12"/>
  <c r="CB209" i="12"/>
  <c r="CA209" i="12"/>
  <c r="BZ209" i="12"/>
  <c r="BY209" i="12"/>
  <c r="BX209" i="12"/>
  <c r="BW209" i="12"/>
  <c r="BV209" i="12"/>
  <c r="BU209" i="12"/>
  <c r="BT209" i="12"/>
  <c r="BS209" i="12"/>
  <c r="BR209" i="12"/>
  <c r="BQ209" i="12"/>
  <c r="BP209" i="12"/>
  <c r="BO209" i="12"/>
  <c r="BN209" i="12"/>
  <c r="BM209" i="12"/>
  <c r="BL209" i="12"/>
  <c r="BK209" i="12"/>
  <c r="BJ209" i="12"/>
  <c r="BI209" i="12"/>
  <c r="BH209" i="12"/>
  <c r="BG209" i="12"/>
  <c r="BF209" i="12"/>
  <c r="BE209" i="12"/>
  <c r="BD209" i="12"/>
  <c r="BC209" i="12"/>
  <c r="BB209" i="12"/>
  <c r="BA209" i="12"/>
  <c r="AZ209" i="12"/>
  <c r="AY209" i="12"/>
  <c r="AX209" i="12"/>
  <c r="AW209" i="12"/>
  <c r="AV209" i="12"/>
  <c r="CE208" i="12"/>
  <c r="CD208" i="12"/>
  <c r="CC208" i="12"/>
  <c r="CB208" i="12"/>
  <c r="CA208" i="12"/>
  <c r="BZ208" i="12"/>
  <c r="BY208" i="12"/>
  <c r="BX208" i="12"/>
  <c r="BW208" i="12"/>
  <c r="BV208" i="12"/>
  <c r="BU208" i="12"/>
  <c r="BT208" i="12"/>
  <c r="BS208" i="12"/>
  <c r="BR208" i="12"/>
  <c r="BQ208" i="12"/>
  <c r="BP208" i="12"/>
  <c r="BO208" i="12"/>
  <c r="BN208" i="12"/>
  <c r="BM208" i="12"/>
  <c r="BL208" i="12"/>
  <c r="BK208" i="12"/>
  <c r="BJ208" i="12"/>
  <c r="BI208" i="12"/>
  <c r="BH208" i="12"/>
  <c r="BG208" i="12"/>
  <c r="BF208" i="12"/>
  <c r="BE208" i="12"/>
  <c r="BD208" i="12"/>
  <c r="BC208" i="12"/>
  <c r="BB208" i="12"/>
  <c r="BA208" i="12"/>
  <c r="AZ208" i="12"/>
  <c r="AY208" i="12"/>
  <c r="AX208" i="12"/>
  <c r="AW208" i="12"/>
  <c r="AV208" i="12"/>
  <c r="CE207" i="12"/>
  <c r="CD207" i="12"/>
  <c r="CC207" i="12"/>
  <c r="CB207" i="12"/>
  <c r="CA207" i="12"/>
  <c r="BZ207" i="12"/>
  <c r="BY207" i="12"/>
  <c r="BX207" i="12"/>
  <c r="BW207" i="12"/>
  <c r="BV207" i="12"/>
  <c r="BU207" i="12"/>
  <c r="BT207" i="12"/>
  <c r="BS207" i="12"/>
  <c r="BR207" i="12"/>
  <c r="BQ207" i="12"/>
  <c r="BP207" i="12"/>
  <c r="BO207" i="12"/>
  <c r="BN207" i="12"/>
  <c r="BM207" i="12"/>
  <c r="BL207" i="12"/>
  <c r="BK207" i="12"/>
  <c r="BJ207" i="12"/>
  <c r="BI207" i="12"/>
  <c r="BH207" i="12"/>
  <c r="BG207" i="12"/>
  <c r="BF207" i="12"/>
  <c r="BE207" i="12"/>
  <c r="BD207" i="12"/>
  <c r="BC207" i="12"/>
  <c r="BB207" i="12"/>
  <c r="BA207" i="12"/>
  <c r="AZ207" i="12"/>
  <c r="AY207" i="12"/>
  <c r="AX207" i="12"/>
  <c r="AW207" i="12"/>
  <c r="AV207" i="12"/>
  <c r="CE206" i="12"/>
  <c r="CD206" i="12"/>
  <c r="CC206" i="12"/>
  <c r="CB206" i="12"/>
  <c r="CA206" i="12"/>
  <c r="BZ206" i="12"/>
  <c r="BY206" i="12"/>
  <c r="BX206" i="12"/>
  <c r="BW206" i="12"/>
  <c r="BV206" i="12"/>
  <c r="BU206" i="12"/>
  <c r="BT206" i="12"/>
  <c r="BS206" i="12"/>
  <c r="BR206" i="12"/>
  <c r="BQ206" i="12"/>
  <c r="BP206" i="12"/>
  <c r="BO206" i="12"/>
  <c r="BN206" i="12"/>
  <c r="BM206" i="12"/>
  <c r="BL206" i="12"/>
  <c r="BK206" i="12"/>
  <c r="BJ206" i="12"/>
  <c r="BI206" i="12"/>
  <c r="BH206" i="12"/>
  <c r="BG206" i="12"/>
  <c r="BF206" i="12"/>
  <c r="BE206" i="12"/>
  <c r="BD206" i="12"/>
  <c r="BC206" i="12"/>
  <c r="BB206" i="12"/>
  <c r="BA206" i="12"/>
  <c r="AZ206" i="12"/>
  <c r="AY206" i="12"/>
  <c r="AX206" i="12"/>
  <c r="AW206" i="12"/>
  <c r="AV206" i="12"/>
  <c r="CE205" i="12"/>
  <c r="CD205" i="12"/>
  <c r="CC205" i="12"/>
  <c r="CB205" i="12"/>
  <c r="CA205" i="12"/>
  <c r="BZ205" i="12"/>
  <c r="BY205" i="12"/>
  <c r="BX205" i="12"/>
  <c r="BW205" i="12"/>
  <c r="BV205" i="12"/>
  <c r="BU205" i="12"/>
  <c r="BT205" i="12"/>
  <c r="BS205" i="12"/>
  <c r="BR205" i="12"/>
  <c r="BQ205" i="12"/>
  <c r="BP205" i="12"/>
  <c r="BO205" i="12"/>
  <c r="BN205" i="12"/>
  <c r="BM205" i="12"/>
  <c r="BL205" i="12"/>
  <c r="BK205" i="12"/>
  <c r="BJ205" i="12"/>
  <c r="BI205" i="12"/>
  <c r="BH205" i="12"/>
  <c r="BG205" i="12"/>
  <c r="BF205" i="12"/>
  <c r="BE205" i="12"/>
  <c r="BD205" i="12"/>
  <c r="BC205" i="12"/>
  <c r="BB205" i="12"/>
  <c r="BA205" i="12"/>
  <c r="AZ205" i="12"/>
  <c r="AY205" i="12"/>
  <c r="AX205" i="12"/>
  <c r="AW205" i="12"/>
  <c r="AV205" i="12"/>
  <c r="CE204" i="12"/>
  <c r="CD204" i="12"/>
  <c r="CC204" i="12"/>
  <c r="CB204" i="12"/>
  <c r="CA204" i="12"/>
  <c r="BZ204" i="12"/>
  <c r="BY204" i="12"/>
  <c r="BX204" i="12"/>
  <c r="BW204" i="12"/>
  <c r="BV204" i="12"/>
  <c r="BU204" i="12"/>
  <c r="BT204" i="12"/>
  <c r="BS204" i="12"/>
  <c r="BR204" i="12"/>
  <c r="BQ204" i="12"/>
  <c r="BP204" i="12"/>
  <c r="BO204" i="12"/>
  <c r="BN204" i="12"/>
  <c r="BM204" i="12"/>
  <c r="BL204" i="12"/>
  <c r="BK204" i="12"/>
  <c r="BJ204" i="12"/>
  <c r="BI204" i="12"/>
  <c r="BH204" i="12"/>
  <c r="BG204" i="12"/>
  <c r="BF204" i="12"/>
  <c r="BE204" i="12"/>
  <c r="BD204" i="12"/>
  <c r="BC204" i="12"/>
  <c r="BB204" i="12"/>
  <c r="BA204" i="12"/>
  <c r="AZ204" i="12"/>
  <c r="AY204" i="12"/>
  <c r="AX204" i="12"/>
  <c r="AW204" i="12"/>
  <c r="AV204" i="12"/>
  <c r="CE203" i="12"/>
  <c r="CD203" i="12"/>
  <c r="CC203" i="12"/>
  <c r="CB203" i="12"/>
  <c r="CA203" i="12"/>
  <c r="BZ203" i="12"/>
  <c r="BY203" i="12"/>
  <c r="BX203" i="12"/>
  <c r="BW203" i="12"/>
  <c r="BV203" i="12"/>
  <c r="BU203" i="12"/>
  <c r="BT203" i="12"/>
  <c r="BS203" i="12"/>
  <c r="BR203" i="12"/>
  <c r="BQ203" i="12"/>
  <c r="BP203" i="12"/>
  <c r="BO203" i="12"/>
  <c r="BN203" i="12"/>
  <c r="BM203" i="12"/>
  <c r="BL203" i="12"/>
  <c r="BK203" i="12"/>
  <c r="BJ203" i="12"/>
  <c r="BI203" i="12"/>
  <c r="BH203" i="12"/>
  <c r="BG203" i="12"/>
  <c r="BF203" i="12"/>
  <c r="BE203" i="12"/>
  <c r="BD203" i="12"/>
  <c r="BC203" i="12"/>
  <c r="BB203" i="12"/>
  <c r="BA203" i="12"/>
  <c r="AZ203" i="12"/>
  <c r="AY203" i="12"/>
  <c r="AX203" i="12"/>
  <c r="AW203" i="12"/>
  <c r="AV203" i="12"/>
  <c r="CE202" i="12"/>
  <c r="CD202" i="12"/>
  <c r="CC202" i="12"/>
  <c r="CB202" i="12"/>
  <c r="CA202" i="12"/>
  <c r="BZ202" i="12"/>
  <c r="BY202" i="12"/>
  <c r="BX202" i="12"/>
  <c r="BW202" i="12"/>
  <c r="BV202" i="12"/>
  <c r="BU202" i="12"/>
  <c r="BT202" i="12"/>
  <c r="BS202" i="12"/>
  <c r="BR202" i="12"/>
  <c r="BQ202" i="12"/>
  <c r="BP202" i="12"/>
  <c r="BO202" i="12"/>
  <c r="BN202" i="12"/>
  <c r="BM202" i="12"/>
  <c r="BL202" i="12"/>
  <c r="BK202" i="12"/>
  <c r="BJ202" i="12"/>
  <c r="BI202" i="12"/>
  <c r="BH202" i="12"/>
  <c r="BG202" i="12"/>
  <c r="BF202" i="12"/>
  <c r="BE202" i="12"/>
  <c r="BD202" i="12"/>
  <c r="BC202" i="12"/>
  <c r="BB202" i="12"/>
  <c r="BA202" i="12"/>
  <c r="AZ202" i="12"/>
  <c r="AY202" i="12"/>
  <c r="AX202" i="12"/>
  <c r="AW202" i="12"/>
  <c r="AV202" i="12"/>
  <c r="CE201" i="12"/>
  <c r="CD201" i="12"/>
  <c r="CC201" i="12"/>
  <c r="CB201" i="12"/>
  <c r="CA201" i="12"/>
  <c r="BZ201" i="12"/>
  <c r="BY201" i="12"/>
  <c r="BX201" i="12"/>
  <c r="BW201" i="12"/>
  <c r="BV201" i="12"/>
  <c r="BU201" i="12"/>
  <c r="BT201" i="12"/>
  <c r="BS201" i="12"/>
  <c r="BR201" i="12"/>
  <c r="BQ201" i="12"/>
  <c r="BP201" i="12"/>
  <c r="BO201" i="12"/>
  <c r="BN201" i="12"/>
  <c r="BM201" i="12"/>
  <c r="BL201" i="12"/>
  <c r="BK201" i="12"/>
  <c r="BJ201" i="12"/>
  <c r="BI201" i="12"/>
  <c r="BH201" i="12"/>
  <c r="BG201" i="12"/>
  <c r="BF201" i="12"/>
  <c r="BE201" i="12"/>
  <c r="BD201" i="12"/>
  <c r="BC201" i="12"/>
  <c r="BB201" i="12"/>
  <c r="BA201" i="12"/>
  <c r="AZ201" i="12"/>
  <c r="AY201" i="12"/>
  <c r="AX201" i="12"/>
  <c r="AW201" i="12"/>
  <c r="AV201" i="12"/>
  <c r="CE200" i="12"/>
  <c r="CD200" i="12"/>
  <c r="CC200" i="12"/>
  <c r="CB200" i="12"/>
  <c r="CA200" i="12"/>
  <c r="BZ200" i="12"/>
  <c r="BY200" i="12"/>
  <c r="BX200" i="12"/>
  <c r="BW200" i="12"/>
  <c r="BV200" i="12"/>
  <c r="BU200" i="12"/>
  <c r="BT200" i="12"/>
  <c r="BS200" i="12"/>
  <c r="BR200" i="12"/>
  <c r="BQ200" i="12"/>
  <c r="BP200" i="12"/>
  <c r="BO200" i="12"/>
  <c r="BN200" i="12"/>
  <c r="BM200" i="12"/>
  <c r="BL200" i="12"/>
  <c r="BK200" i="12"/>
  <c r="BJ200" i="12"/>
  <c r="BI200" i="12"/>
  <c r="BH200" i="12"/>
  <c r="BG200" i="12"/>
  <c r="BF200" i="12"/>
  <c r="BE200" i="12"/>
  <c r="BD200" i="12"/>
  <c r="BC200" i="12"/>
  <c r="BB200" i="12"/>
  <c r="BA200" i="12"/>
  <c r="AZ200" i="12"/>
  <c r="AY200" i="12"/>
  <c r="AX200" i="12"/>
  <c r="AW200" i="12"/>
  <c r="AV200" i="12"/>
  <c r="CE199" i="12"/>
  <c r="CD199" i="12"/>
  <c r="CC199" i="12"/>
  <c r="CB199" i="12"/>
  <c r="CA199" i="12"/>
  <c r="BZ199" i="12"/>
  <c r="BY199" i="12"/>
  <c r="BX199" i="12"/>
  <c r="BW199" i="12"/>
  <c r="BV199" i="12"/>
  <c r="BU199" i="12"/>
  <c r="BT199" i="12"/>
  <c r="BS199" i="12"/>
  <c r="BR199" i="12"/>
  <c r="BQ199" i="12"/>
  <c r="BP199" i="12"/>
  <c r="BO199" i="12"/>
  <c r="BN199" i="12"/>
  <c r="BM199" i="12"/>
  <c r="BL199" i="12"/>
  <c r="BK199" i="12"/>
  <c r="BJ199" i="12"/>
  <c r="BI199" i="12"/>
  <c r="BH199" i="12"/>
  <c r="BG199" i="12"/>
  <c r="BF199" i="12"/>
  <c r="BE199" i="12"/>
  <c r="BD199" i="12"/>
  <c r="BC199" i="12"/>
  <c r="BB199" i="12"/>
  <c r="BA199" i="12"/>
  <c r="AZ199" i="12"/>
  <c r="AY199" i="12"/>
  <c r="AX199" i="12"/>
  <c r="AW199" i="12"/>
  <c r="AV199" i="12"/>
  <c r="CE198" i="12"/>
  <c r="CD198" i="12"/>
  <c r="CC198" i="12"/>
  <c r="CB198" i="12"/>
  <c r="CA198" i="12"/>
  <c r="BZ198" i="12"/>
  <c r="BY198" i="12"/>
  <c r="BX198" i="12"/>
  <c r="BW198" i="12"/>
  <c r="BV198" i="12"/>
  <c r="BU198" i="12"/>
  <c r="BT198" i="12"/>
  <c r="BS198" i="12"/>
  <c r="BR198" i="12"/>
  <c r="BQ198" i="12"/>
  <c r="BP198" i="12"/>
  <c r="BO198" i="12"/>
  <c r="BN198" i="12"/>
  <c r="BM198" i="12"/>
  <c r="BL198" i="12"/>
  <c r="BK198" i="12"/>
  <c r="BJ198" i="12"/>
  <c r="BI198" i="12"/>
  <c r="BH198" i="12"/>
  <c r="BG198" i="12"/>
  <c r="BF198" i="12"/>
  <c r="BE198" i="12"/>
  <c r="BD198" i="12"/>
  <c r="BC198" i="12"/>
  <c r="BB198" i="12"/>
  <c r="BA198" i="12"/>
  <c r="AZ198" i="12"/>
  <c r="AY198" i="12"/>
  <c r="AX198" i="12"/>
  <c r="AW198" i="12"/>
  <c r="AV198" i="12"/>
  <c r="CE197" i="12"/>
  <c r="CD197" i="12"/>
  <c r="CC197" i="12"/>
  <c r="CB197" i="12"/>
  <c r="CA197" i="12"/>
  <c r="BZ197" i="12"/>
  <c r="BY197" i="12"/>
  <c r="BX197" i="12"/>
  <c r="BW197" i="12"/>
  <c r="BV197" i="12"/>
  <c r="BU197" i="12"/>
  <c r="BT197" i="12"/>
  <c r="BS197" i="12"/>
  <c r="BR197" i="12"/>
  <c r="BQ197" i="12"/>
  <c r="BP197" i="12"/>
  <c r="BO197" i="12"/>
  <c r="BN197" i="12"/>
  <c r="BM197" i="12"/>
  <c r="BL197" i="12"/>
  <c r="BK197" i="12"/>
  <c r="BJ197" i="12"/>
  <c r="BI197" i="12"/>
  <c r="BH197" i="12"/>
  <c r="BG197" i="12"/>
  <c r="BF197" i="12"/>
  <c r="BE197" i="12"/>
  <c r="BD197" i="12"/>
  <c r="BC197" i="12"/>
  <c r="BB197" i="12"/>
  <c r="BA197" i="12"/>
  <c r="AZ197" i="12"/>
  <c r="AY197" i="12"/>
  <c r="AX197" i="12"/>
  <c r="AW197" i="12"/>
  <c r="AV197" i="12"/>
  <c r="CE196" i="12"/>
  <c r="CD196" i="12"/>
  <c r="CC196" i="12"/>
  <c r="CB196" i="12"/>
  <c r="CA196" i="12"/>
  <c r="BZ196" i="12"/>
  <c r="BY196" i="12"/>
  <c r="BX196" i="12"/>
  <c r="BW196" i="12"/>
  <c r="BV196" i="12"/>
  <c r="BU196" i="12"/>
  <c r="BT196" i="12"/>
  <c r="BS196" i="12"/>
  <c r="BR196" i="12"/>
  <c r="BQ196" i="12"/>
  <c r="BP196" i="12"/>
  <c r="BO196" i="12"/>
  <c r="BN196" i="12"/>
  <c r="BM196" i="12"/>
  <c r="BL196" i="12"/>
  <c r="BK196" i="12"/>
  <c r="BJ196" i="12"/>
  <c r="BI196" i="12"/>
  <c r="BH196" i="12"/>
  <c r="BG196" i="12"/>
  <c r="BF196" i="12"/>
  <c r="BE196" i="12"/>
  <c r="BD196" i="12"/>
  <c r="BC196" i="12"/>
  <c r="BB196" i="12"/>
  <c r="BA196" i="12"/>
  <c r="AZ196" i="12"/>
  <c r="AY196" i="12"/>
  <c r="AX196" i="12"/>
  <c r="AW196" i="12"/>
  <c r="AV196" i="12"/>
  <c r="CE195" i="12"/>
  <c r="CD195" i="12"/>
  <c r="CC195" i="12"/>
  <c r="CB195" i="12"/>
  <c r="CA195" i="12"/>
  <c r="BZ195" i="12"/>
  <c r="BY195" i="12"/>
  <c r="BX195" i="12"/>
  <c r="BW195" i="12"/>
  <c r="BV195" i="12"/>
  <c r="BU195" i="12"/>
  <c r="BT195" i="12"/>
  <c r="BS195" i="12"/>
  <c r="BR195" i="12"/>
  <c r="BQ195" i="12"/>
  <c r="BP195" i="12"/>
  <c r="BO195" i="12"/>
  <c r="BN195" i="12"/>
  <c r="BM195" i="12"/>
  <c r="BL195" i="12"/>
  <c r="BK195" i="12"/>
  <c r="BJ195" i="12"/>
  <c r="BI195" i="12"/>
  <c r="BH195" i="12"/>
  <c r="BG195" i="12"/>
  <c r="BF195" i="12"/>
  <c r="BE195" i="12"/>
  <c r="BD195" i="12"/>
  <c r="BC195" i="12"/>
  <c r="BB195" i="12"/>
  <c r="BA195" i="12"/>
  <c r="AZ195" i="12"/>
  <c r="AY195" i="12"/>
  <c r="AX195" i="12"/>
  <c r="AW195" i="12"/>
  <c r="AV195" i="12"/>
  <c r="CE194" i="12"/>
  <c r="CD194" i="12"/>
  <c r="CC194" i="12"/>
  <c r="CB194" i="12"/>
  <c r="CA194" i="12"/>
  <c r="BZ194" i="12"/>
  <c r="BY194" i="12"/>
  <c r="BX194" i="12"/>
  <c r="BW194" i="12"/>
  <c r="BV194" i="12"/>
  <c r="BU194" i="12"/>
  <c r="BT194" i="12"/>
  <c r="BS194" i="12"/>
  <c r="BR194" i="12"/>
  <c r="BQ194" i="12"/>
  <c r="BP194" i="12"/>
  <c r="BO194" i="12"/>
  <c r="BN194" i="12"/>
  <c r="BM194" i="12"/>
  <c r="BL194" i="12"/>
  <c r="BK194" i="12"/>
  <c r="BJ194" i="12"/>
  <c r="BI194" i="12"/>
  <c r="BH194" i="12"/>
  <c r="BG194" i="12"/>
  <c r="BF194" i="12"/>
  <c r="BE194" i="12"/>
  <c r="BD194" i="12"/>
  <c r="BC194" i="12"/>
  <c r="BB194" i="12"/>
  <c r="BA194" i="12"/>
  <c r="AZ194" i="12"/>
  <c r="AY194" i="12"/>
  <c r="AX194" i="12"/>
  <c r="AW194" i="12"/>
  <c r="AV194" i="12"/>
  <c r="CE193" i="12"/>
  <c r="CD193" i="12"/>
  <c r="CC193" i="12"/>
  <c r="CB193" i="12"/>
  <c r="CA193" i="12"/>
  <c r="BZ193" i="12"/>
  <c r="BY193" i="12"/>
  <c r="BX193" i="12"/>
  <c r="BW193" i="12"/>
  <c r="BV193" i="12"/>
  <c r="BU193" i="12"/>
  <c r="BT193" i="12"/>
  <c r="BS193" i="12"/>
  <c r="BR193" i="12"/>
  <c r="BQ193" i="12"/>
  <c r="BP193" i="12"/>
  <c r="BO193" i="12"/>
  <c r="BN193" i="12"/>
  <c r="BM193" i="12"/>
  <c r="BL193" i="12"/>
  <c r="BK193" i="12"/>
  <c r="BJ193" i="12"/>
  <c r="BI193" i="12"/>
  <c r="BH193" i="12"/>
  <c r="BG193" i="12"/>
  <c r="BF193" i="12"/>
  <c r="BE193" i="12"/>
  <c r="BD193" i="12"/>
  <c r="BC193" i="12"/>
  <c r="BB193" i="12"/>
  <c r="BA193" i="12"/>
  <c r="AZ193" i="12"/>
  <c r="AY193" i="12"/>
  <c r="AX193" i="12"/>
  <c r="AW193" i="12"/>
  <c r="AV193" i="12"/>
  <c r="CE192" i="12"/>
  <c r="CD192" i="12"/>
  <c r="CC192" i="12"/>
  <c r="CB192" i="12"/>
  <c r="CA192" i="12"/>
  <c r="BZ192" i="12"/>
  <c r="BY192" i="12"/>
  <c r="BX192" i="12"/>
  <c r="BW192" i="12"/>
  <c r="BV192" i="12"/>
  <c r="BU192" i="12"/>
  <c r="BT192" i="12"/>
  <c r="BS192" i="12"/>
  <c r="BR192" i="12"/>
  <c r="BQ192" i="12"/>
  <c r="BP192" i="12"/>
  <c r="BO192" i="12"/>
  <c r="BN192" i="12"/>
  <c r="BM192" i="12"/>
  <c r="BL192" i="12"/>
  <c r="BK192" i="12"/>
  <c r="BJ192" i="12"/>
  <c r="BI192" i="12"/>
  <c r="BH192" i="12"/>
  <c r="BG192" i="12"/>
  <c r="BF192" i="12"/>
  <c r="BE192" i="12"/>
  <c r="BD192" i="12"/>
  <c r="BC192" i="12"/>
  <c r="BB192" i="12"/>
  <c r="BA192" i="12"/>
  <c r="AZ192" i="12"/>
  <c r="AY192" i="12"/>
  <c r="AX192" i="12"/>
  <c r="AW192" i="12"/>
  <c r="AV192" i="12"/>
  <c r="H192" i="12" a="1"/>
  <c r="H192" i="12" s="1"/>
  <c r="CE191" i="12"/>
  <c r="CD191" i="12"/>
  <c r="CC191" i="12"/>
  <c r="CB191" i="12"/>
  <c r="CA191" i="12"/>
  <c r="BZ191" i="12"/>
  <c r="BY191" i="12"/>
  <c r="BX191" i="12"/>
  <c r="BW191" i="12"/>
  <c r="BV191" i="12"/>
  <c r="BU191" i="12"/>
  <c r="BT191" i="12"/>
  <c r="BS191" i="12"/>
  <c r="BR191" i="12"/>
  <c r="BQ191" i="12"/>
  <c r="BP191" i="12"/>
  <c r="BO191" i="12"/>
  <c r="BN191" i="12"/>
  <c r="BM191" i="12"/>
  <c r="BL191" i="12"/>
  <c r="BK191" i="12"/>
  <c r="BJ191" i="12"/>
  <c r="BI191" i="12"/>
  <c r="BH191" i="12"/>
  <c r="BG191" i="12"/>
  <c r="BF191" i="12"/>
  <c r="BE191" i="12"/>
  <c r="BD191" i="12"/>
  <c r="BC191" i="12"/>
  <c r="BB191" i="12"/>
  <c r="BA191" i="12"/>
  <c r="AZ191" i="12"/>
  <c r="AY191" i="12"/>
  <c r="AX191" i="12"/>
  <c r="AW191" i="12"/>
  <c r="AV191" i="12"/>
  <c r="CE190" i="12"/>
  <c r="CD190" i="12"/>
  <c r="CC190" i="12"/>
  <c r="CB190" i="12"/>
  <c r="CA190" i="12"/>
  <c r="BZ190" i="12"/>
  <c r="BY190" i="12"/>
  <c r="BX190" i="12"/>
  <c r="BW190" i="12"/>
  <c r="BV190" i="12"/>
  <c r="BU190" i="12"/>
  <c r="BT190" i="12"/>
  <c r="BS190" i="12"/>
  <c r="BR190" i="12"/>
  <c r="BQ190" i="12"/>
  <c r="BP190" i="12"/>
  <c r="BO190" i="12"/>
  <c r="BN190" i="12"/>
  <c r="BM190" i="12"/>
  <c r="BL190" i="12"/>
  <c r="BK190" i="12"/>
  <c r="BJ190" i="12"/>
  <c r="BI190" i="12"/>
  <c r="BH190" i="12"/>
  <c r="BG190" i="12"/>
  <c r="BF190" i="12"/>
  <c r="BE190" i="12"/>
  <c r="BD190" i="12"/>
  <c r="BC190" i="12"/>
  <c r="BB190" i="12"/>
  <c r="BA190" i="12"/>
  <c r="AZ190" i="12"/>
  <c r="AY190" i="12"/>
  <c r="AX190" i="12"/>
  <c r="AW190" i="12"/>
  <c r="AV190" i="12"/>
  <c r="CE189" i="12"/>
  <c r="CD189" i="12"/>
  <c r="CC189" i="12"/>
  <c r="CB189" i="12"/>
  <c r="CA189" i="12"/>
  <c r="BZ189" i="12"/>
  <c r="BY189" i="12"/>
  <c r="BX189" i="12"/>
  <c r="BW189" i="12"/>
  <c r="BV189" i="12"/>
  <c r="BU189" i="12"/>
  <c r="BT189" i="12"/>
  <c r="BS189" i="12"/>
  <c r="BR189" i="12"/>
  <c r="BQ189" i="12"/>
  <c r="BP189" i="12"/>
  <c r="BO189" i="12"/>
  <c r="BN189" i="12"/>
  <c r="BM189" i="12"/>
  <c r="BL189" i="12"/>
  <c r="BK189" i="12"/>
  <c r="BJ189" i="12"/>
  <c r="BI189" i="12"/>
  <c r="BH189" i="12"/>
  <c r="BG189" i="12"/>
  <c r="BF189" i="12"/>
  <c r="BE189" i="12"/>
  <c r="BD189" i="12"/>
  <c r="BC189" i="12"/>
  <c r="BB189" i="12"/>
  <c r="BA189" i="12"/>
  <c r="AZ189" i="12"/>
  <c r="AY189" i="12"/>
  <c r="AX189" i="12"/>
  <c r="AW189" i="12"/>
  <c r="AV189" i="12"/>
  <c r="CE188" i="12"/>
  <c r="CD188" i="12"/>
  <c r="CC188" i="12"/>
  <c r="CB188" i="12"/>
  <c r="CA188" i="12"/>
  <c r="BZ188" i="12"/>
  <c r="BY188" i="12"/>
  <c r="BX188" i="12"/>
  <c r="BW188" i="12"/>
  <c r="BV188" i="12"/>
  <c r="BU188" i="12"/>
  <c r="BT188" i="12"/>
  <c r="BS188" i="12"/>
  <c r="BR188" i="12"/>
  <c r="BQ188" i="12"/>
  <c r="BP188" i="12"/>
  <c r="BO188" i="12"/>
  <c r="BN188" i="12"/>
  <c r="BM188" i="12"/>
  <c r="BL188" i="12"/>
  <c r="BK188" i="12"/>
  <c r="BJ188" i="12"/>
  <c r="BI188" i="12"/>
  <c r="BH188" i="12"/>
  <c r="BG188" i="12"/>
  <c r="BF188" i="12"/>
  <c r="BE188" i="12"/>
  <c r="BD188" i="12"/>
  <c r="BC188" i="12"/>
  <c r="BB188" i="12"/>
  <c r="BA188" i="12"/>
  <c r="AZ188" i="12"/>
  <c r="AY188" i="12"/>
  <c r="AX188" i="12"/>
  <c r="AW188" i="12"/>
  <c r="AV188" i="12"/>
  <c r="CE187" i="12"/>
  <c r="CD187" i="12"/>
  <c r="CC187" i="12"/>
  <c r="CB187" i="12"/>
  <c r="CA187" i="12"/>
  <c r="BZ187" i="12"/>
  <c r="BY187" i="12"/>
  <c r="BX187" i="12"/>
  <c r="BW187" i="12"/>
  <c r="BV187" i="12"/>
  <c r="BU187" i="12"/>
  <c r="BT187" i="12"/>
  <c r="BS187" i="12"/>
  <c r="BR187" i="12"/>
  <c r="BQ187" i="12"/>
  <c r="BP187" i="12"/>
  <c r="BO187" i="12"/>
  <c r="BN187" i="12"/>
  <c r="BM187" i="12"/>
  <c r="BL187" i="12"/>
  <c r="BK187" i="12"/>
  <c r="BJ187" i="12"/>
  <c r="BI187" i="12"/>
  <c r="BH187" i="12"/>
  <c r="BG187" i="12"/>
  <c r="BF187" i="12"/>
  <c r="BE187" i="12"/>
  <c r="BD187" i="12"/>
  <c r="BC187" i="12"/>
  <c r="BB187" i="12"/>
  <c r="BA187" i="12"/>
  <c r="AZ187" i="12"/>
  <c r="AY187" i="12"/>
  <c r="AX187" i="12"/>
  <c r="AW187" i="12"/>
  <c r="AV187" i="12"/>
  <c r="CE186" i="12"/>
  <c r="CD186" i="12"/>
  <c r="CC186" i="12"/>
  <c r="CB186" i="12"/>
  <c r="CA186" i="12"/>
  <c r="BZ186" i="12"/>
  <c r="BY186" i="12"/>
  <c r="BX186" i="12"/>
  <c r="BW186" i="12"/>
  <c r="BV186" i="12"/>
  <c r="BU186" i="12"/>
  <c r="BT186" i="12"/>
  <c r="BS186" i="12"/>
  <c r="BR186" i="12"/>
  <c r="BQ186" i="12"/>
  <c r="BP186" i="12"/>
  <c r="BO186" i="12"/>
  <c r="BN186" i="12"/>
  <c r="BM186" i="12"/>
  <c r="BL186" i="12"/>
  <c r="BK186" i="12"/>
  <c r="BJ186" i="12"/>
  <c r="BI186" i="12"/>
  <c r="BH186" i="12"/>
  <c r="BG186" i="12"/>
  <c r="BF186" i="12"/>
  <c r="BE186" i="12"/>
  <c r="BD186" i="12"/>
  <c r="BC186" i="12"/>
  <c r="BB186" i="12"/>
  <c r="BA186" i="12"/>
  <c r="AZ186" i="12"/>
  <c r="AY186" i="12"/>
  <c r="AX186" i="12"/>
  <c r="AW186" i="12"/>
  <c r="AV186" i="12"/>
  <c r="CE185" i="12"/>
  <c r="CD185" i="12"/>
  <c r="CC185" i="12"/>
  <c r="CB185" i="12"/>
  <c r="CA185" i="12"/>
  <c r="BZ185" i="12"/>
  <c r="BY185" i="12"/>
  <c r="BX185" i="12"/>
  <c r="BW185" i="12"/>
  <c r="BV185" i="12"/>
  <c r="BU185" i="12"/>
  <c r="BT185" i="12"/>
  <c r="BS185" i="12"/>
  <c r="BR185" i="12"/>
  <c r="BQ185" i="12"/>
  <c r="BP185" i="12"/>
  <c r="BO185" i="12"/>
  <c r="BN185" i="12"/>
  <c r="BM185" i="12"/>
  <c r="BL185" i="12"/>
  <c r="BK185" i="12"/>
  <c r="BJ185" i="12"/>
  <c r="BI185" i="12"/>
  <c r="BH185" i="12"/>
  <c r="BG185" i="12"/>
  <c r="BF185" i="12"/>
  <c r="BE185" i="12"/>
  <c r="BD185" i="12"/>
  <c r="BC185" i="12"/>
  <c r="BB185" i="12"/>
  <c r="BA185" i="12"/>
  <c r="AZ185" i="12"/>
  <c r="AY185" i="12"/>
  <c r="AX185" i="12"/>
  <c r="AW185" i="12"/>
  <c r="AV185" i="12"/>
  <c r="CE184" i="12"/>
  <c r="CD184" i="12"/>
  <c r="CC184" i="12"/>
  <c r="CB184" i="12"/>
  <c r="CA184" i="12"/>
  <c r="BZ184" i="12"/>
  <c r="BY184" i="12"/>
  <c r="BX184" i="12"/>
  <c r="BW184" i="12"/>
  <c r="BV184" i="12"/>
  <c r="BU184" i="12"/>
  <c r="BT184" i="12"/>
  <c r="BS184" i="12"/>
  <c r="BR184" i="12"/>
  <c r="BQ184" i="12"/>
  <c r="BP184" i="12"/>
  <c r="BO184" i="12"/>
  <c r="BN184" i="12"/>
  <c r="BM184" i="12"/>
  <c r="BL184" i="12"/>
  <c r="BK184" i="12"/>
  <c r="BJ184" i="12"/>
  <c r="BI184" i="12"/>
  <c r="BH184" i="12"/>
  <c r="BG184" i="12"/>
  <c r="BF184" i="12"/>
  <c r="BE184" i="12"/>
  <c r="BD184" i="12"/>
  <c r="BC184" i="12"/>
  <c r="BB184" i="12"/>
  <c r="BA184" i="12"/>
  <c r="AZ184" i="12"/>
  <c r="AY184" i="12"/>
  <c r="AX184" i="12"/>
  <c r="AW184" i="12"/>
  <c r="AV184" i="12"/>
  <c r="CE183" i="12"/>
  <c r="CD183" i="12"/>
  <c r="CC183" i="12"/>
  <c r="CB183" i="12"/>
  <c r="CA183" i="12"/>
  <c r="BZ183" i="12"/>
  <c r="BY183" i="12"/>
  <c r="BX183" i="12"/>
  <c r="BW183" i="12"/>
  <c r="BV183" i="12"/>
  <c r="BU183" i="12"/>
  <c r="BT183" i="12"/>
  <c r="BS183" i="12"/>
  <c r="BR183" i="12"/>
  <c r="BQ183" i="12"/>
  <c r="BP183" i="12"/>
  <c r="BO183" i="12"/>
  <c r="BN183" i="12"/>
  <c r="BM183" i="12"/>
  <c r="BL183" i="12"/>
  <c r="BK183" i="12"/>
  <c r="BJ183" i="12"/>
  <c r="BI183" i="12"/>
  <c r="BH183" i="12"/>
  <c r="BG183" i="12"/>
  <c r="BF183" i="12"/>
  <c r="BE183" i="12"/>
  <c r="BD183" i="12"/>
  <c r="BC183" i="12"/>
  <c r="BB183" i="12"/>
  <c r="BA183" i="12"/>
  <c r="AZ183" i="12"/>
  <c r="AY183" i="12"/>
  <c r="AX183" i="12"/>
  <c r="AW183" i="12"/>
  <c r="AV183" i="12"/>
  <c r="CE182" i="12"/>
  <c r="CD182" i="12"/>
  <c r="CC182" i="12"/>
  <c r="CB182" i="12"/>
  <c r="CA182" i="12"/>
  <c r="BZ182" i="12"/>
  <c r="BY182" i="12"/>
  <c r="BX182" i="12"/>
  <c r="BW182" i="12"/>
  <c r="BV182" i="12"/>
  <c r="BU182" i="12"/>
  <c r="BT182" i="12"/>
  <c r="BS182" i="12"/>
  <c r="BR182" i="12"/>
  <c r="BQ182" i="12"/>
  <c r="BP182" i="12"/>
  <c r="BO182" i="12"/>
  <c r="BN182" i="12"/>
  <c r="BM182" i="12"/>
  <c r="BL182" i="12"/>
  <c r="BK182" i="12"/>
  <c r="BJ182" i="12"/>
  <c r="BI182" i="12"/>
  <c r="BH182" i="12"/>
  <c r="BG182" i="12"/>
  <c r="BF182" i="12"/>
  <c r="BE182" i="12"/>
  <c r="BD182" i="12"/>
  <c r="BC182" i="12"/>
  <c r="BB182" i="12"/>
  <c r="BA182" i="12"/>
  <c r="AZ182" i="12"/>
  <c r="AY182" i="12"/>
  <c r="AX182" i="12"/>
  <c r="AW182" i="12"/>
  <c r="AV182" i="12"/>
  <c r="CE181" i="12"/>
  <c r="CD181" i="12"/>
  <c r="CC181" i="12"/>
  <c r="CB181" i="12"/>
  <c r="CA181" i="12"/>
  <c r="BZ181" i="12"/>
  <c r="BY181" i="12"/>
  <c r="BX181" i="12"/>
  <c r="BW181" i="12"/>
  <c r="BV181" i="12"/>
  <c r="BU181" i="12"/>
  <c r="BT181" i="12"/>
  <c r="BS181" i="12"/>
  <c r="BR181" i="12"/>
  <c r="BQ181" i="12"/>
  <c r="BP181" i="12"/>
  <c r="BO181" i="12"/>
  <c r="BN181" i="12"/>
  <c r="BM181" i="12"/>
  <c r="BL181" i="12"/>
  <c r="BK181" i="12"/>
  <c r="BJ181" i="12"/>
  <c r="BI181" i="12"/>
  <c r="BH181" i="12"/>
  <c r="BG181" i="12"/>
  <c r="BF181" i="12"/>
  <c r="BE181" i="12"/>
  <c r="BD181" i="12"/>
  <c r="BC181" i="12"/>
  <c r="BB181" i="12"/>
  <c r="BA181" i="12"/>
  <c r="AZ181" i="12"/>
  <c r="AY181" i="12"/>
  <c r="AX181" i="12"/>
  <c r="AW181" i="12"/>
  <c r="AV181" i="12"/>
  <c r="CE180" i="12"/>
  <c r="CD180" i="12"/>
  <c r="CC180" i="12"/>
  <c r="CB180" i="12"/>
  <c r="CA180" i="12"/>
  <c r="BZ180" i="12"/>
  <c r="BY180" i="12"/>
  <c r="BX180" i="12"/>
  <c r="BW180" i="12"/>
  <c r="BV180" i="12"/>
  <c r="BU180" i="12"/>
  <c r="BT180" i="12"/>
  <c r="BS180" i="12"/>
  <c r="BR180" i="12"/>
  <c r="BQ180" i="12"/>
  <c r="BP180" i="12"/>
  <c r="BO180" i="12"/>
  <c r="BN180" i="12"/>
  <c r="BM180" i="12"/>
  <c r="BL180" i="12"/>
  <c r="BK180" i="12"/>
  <c r="BJ180" i="12"/>
  <c r="BI180" i="12"/>
  <c r="BH180" i="12"/>
  <c r="BG180" i="12"/>
  <c r="BF180" i="12"/>
  <c r="BE180" i="12"/>
  <c r="BD180" i="12"/>
  <c r="BC180" i="12"/>
  <c r="BB180" i="12"/>
  <c r="BA180" i="12"/>
  <c r="AZ180" i="12"/>
  <c r="AY180" i="12"/>
  <c r="AX180" i="12"/>
  <c r="AW180" i="12"/>
  <c r="AV180" i="12"/>
  <c r="CE179" i="12"/>
  <c r="CD179" i="12"/>
  <c r="CC179" i="12"/>
  <c r="CB179" i="12"/>
  <c r="CA179" i="12"/>
  <c r="BZ179" i="12"/>
  <c r="BY179" i="12"/>
  <c r="BX179" i="12"/>
  <c r="BW179" i="12"/>
  <c r="BV179" i="12"/>
  <c r="BU179" i="12"/>
  <c r="BT179" i="12"/>
  <c r="BS179" i="12"/>
  <c r="BR179" i="12"/>
  <c r="BQ179" i="12"/>
  <c r="BP179" i="12"/>
  <c r="BO179" i="12"/>
  <c r="BN179" i="12"/>
  <c r="BM179" i="12"/>
  <c r="BL179" i="12"/>
  <c r="BK179" i="12"/>
  <c r="BJ179" i="12"/>
  <c r="BI179" i="12"/>
  <c r="BH179" i="12"/>
  <c r="BG179" i="12"/>
  <c r="BF179" i="12"/>
  <c r="BE179" i="12"/>
  <c r="BD179" i="12"/>
  <c r="BC179" i="12"/>
  <c r="BB179" i="12"/>
  <c r="BA179" i="12"/>
  <c r="AZ179" i="12"/>
  <c r="AY179" i="12"/>
  <c r="AX179" i="12"/>
  <c r="AW179" i="12"/>
  <c r="AV179" i="12"/>
  <c r="CE178" i="12"/>
  <c r="CD178" i="12"/>
  <c r="CC178" i="12"/>
  <c r="CB178" i="12"/>
  <c r="CA178" i="12"/>
  <c r="BZ178" i="12"/>
  <c r="BY178" i="12"/>
  <c r="BX178" i="12"/>
  <c r="BW178" i="12"/>
  <c r="BV178" i="12"/>
  <c r="BU178" i="12"/>
  <c r="BT178" i="12"/>
  <c r="BS178" i="12"/>
  <c r="BR178" i="12"/>
  <c r="BQ178" i="12"/>
  <c r="BP178" i="12"/>
  <c r="BO178" i="12"/>
  <c r="BN178" i="12"/>
  <c r="BM178" i="12"/>
  <c r="BL178" i="12"/>
  <c r="BK178" i="12"/>
  <c r="BJ178" i="12"/>
  <c r="BI178" i="12"/>
  <c r="BH178" i="12"/>
  <c r="BG178" i="12"/>
  <c r="BF178" i="12"/>
  <c r="BE178" i="12"/>
  <c r="BD178" i="12"/>
  <c r="BC178" i="12"/>
  <c r="BB178" i="12"/>
  <c r="BA178" i="12"/>
  <c r="AZ178" i="12"/>
  <c r="AY178" i="12"/>
  <c r="AX178" i="12"/>
  <c r="AW178" i="12"/>
  <c r="AV178" i="12"/>
  <c r="CE177" i="12"/>
  <c r="CD177" i="12"/>
  <c r="CC177" i="12"/>
  <c r="CB177" i="12"/>
  <c r="CA177" i="12"/>
  <c r="BZ177" i="12"/>
  <c r="BY177" i="12"/>
  <c r="BX177" i="12"/>
  <c r="BW177" i="12"/>
  <c r="BV177" i="12"/>
  <c r="BU177" i="12"/>
  <c r="BT177" i="12"/>
  <c r="BS177" i="12"/>
  <c r="BR177" i="12"/>
  <c r="BQ177" i="12"/>
  <c r="BP177" i="12"/>
  <c r="BO177" i="12"/>
  <c r="BN177" i="12"/>
  <c r="BM177" i="12"/>
  <c r="BL177" i="12"/>
  <c r="BK177" i="12"/>
  <c r="BJ177" i="12"/>
  <c r="BI177" i="12"/>
  <c r="BH177" i="12"/>
  <c r="BG177" i="12"/>
  <c r="BF177" i="12"/>
  <c r="BE177" i="12"/>
  <c r="BD177" i="12"/>
  <c r="BC177" i="12"/>
  <c r="BB177" i="12"/>
  <c r="BA177" i="12"/>
  <c r="AZ177" i="12"/>
  <c r="AY177" i="12"/>
  <c r="AX177" i="12"/>
  <c r="AW177" i="12"/>
  <c r="AV177" i="12"/>
  <c r="CE176" i="12"/>
  <c r="CD176" i="12"/>
  <c r="CC176" i="12"/>
  <c r="CB176" i="12"/>
  <c r="CA176" i="12"/>
  <c r="BZ176" i="12"/>
  <c r="BY176" i="12"/>
  <c r="BX176" i="12"/>
  <c r="BW176" i="12"/>
  <c r="BV176" i="12"/>
  <c r="BU176" i="12"/>
  <c r="BT176" i="12"/>
  <c r="BS176" i="12"/>
  <c r="BR176" i="12"/>
  <c r="BQ176" i="12"/>
  <c r="BP176" i="12"/>
  <c r="BO176" i="12"/>
  <c r="BN176" i="12"/>
  <c r="BM176" i="12"/>
  <c r="BL176" i="12"/>
  <c r="BK176" i="12"/>
  <c r="BJ176" i="12"/>
  <c r="BI176" i="12"/>
  <c r="BH176" i="12"/>
  <c r="BG176" i="12"/>
  <c r="BF176" i="12"/>
  <c r="BE176" i="12"/>
  <c r="BD176" i="12"/>
  <c r="BC176" i="12"/>
  <c r="BB176" i="12"/>
  <c r="BA176" i="12"/>
  <c r="AZ176" i="12"/>
  <c r="AY176" i="12"/>
  <c r="AX176" i="12"/>
  <c r="AW176" i="12"/>
  <c r="AV176" i="12"/>
  <c r="CE175" i="12"/>
  <c r="CD175" i="12"/>
  <c r="CC175" i="12"/>
  <c r="CB175" i="12"/>
  <c r="CA175" i="12"/>
  <c r="BZ175" i="12"/>
  <c r="BY175" i="12"/>
  <c r="BX175" i="12"/>
  <c r="BW175" i="12"/>
  <c r="BV175" i="12"/>
  <c r="BU175" i="12"/>
  <c r="BT175" i="12"/>
  <c r="BS175" i="12"/>
  <c r="BR175" i="12"/>
  <c r="BQ175" i="12"/>
  <c r="BP175" i="12"/>
  <c r="BO175" i="12"/>
  <c r="BN175" i="12"/>
  <c r="BM175" i="12"/>
  <c r="BL175" i="12"/>
  <c r="BK175" i="12"/>
  <c r="BJ175" i="12"/>
  <c r="BI175" i="12"/>
  <c r="BH175" i="12"/>
  <c r="BG175" i="12"/>
  <c r="BF175" i="12"/>
  <c r="BE175" i="12"/>
  <c r="BD175" i="12"/>
  <c r="BC175" i="12"/>
  <c r="BB175" i="12"/>
  <c r="BA175" i="12"/>
  <c r="AZ175" i="12"/>
  <c r="AY175" i="12"/>
  <c r="AX175" i="12"/>
  <c r="AW175" i="12"/>
  <c r="AV175" i="12"/>
  <c r="CE174" i="12"/>
  <c r="CD174" i="12"/>
  <c r="CC174" i="12"/>
  <c r="CB174" i="12"/>
  <c r="CA174" i="12"/>
  <c r="BZ174" i="12"/>
  <c r="BY174" i="12"/>
  <c r="BX174" i="12"/>
  <c r="BW174" i="12"/>
  <c r="BV174" i="12"/>
  <c r="BU174" i="12"/>
  <c r="BT174" i="12"/>
  <c r="BS174" i="12"/>
  <c r="BR174" i="12"/>
  <c r="BQ174" i="12"/>
  <c r="BP174" i="12"/>
  <c r="BO174" i="12"/>
  <c r="BN174" i="12"/>
  <c r="BM174" i="12"/>
  <c r="BL174" i="12"/>
  <c r="BK174" i="12"/>
  <c r="BJ174" i="12"/>
  <c r="BI174" i="12"/>
  <c r="BH174" i="12"/>
  <c r="BG174" i="12"/>
  <c r="BF174" i="12"/>
  <c r="BE174" i="12"/>
  <c r="BD174" i="12"/>
  <c r="BC174" i="12"/>
  <c r="BB174" i="12"/>
  <c r="BA174" i="12"/>
  <c r="AZ174" i="12"/>
  <c r="AY174" i="12"/>
  <c r="AX174" i="12"/>
  <c r="AW174" i="12"/>
  <c r="AV174" i="12"/>
  <c r="CE173" i="12"/>
  <c r="CD173" i="12"/>
  <c r="CC173" i="12"/>
  <c r="CB173" i="12"/>
  <c r="CA173" i="12"/>
  <c r="BZ173" i="12"/>
  <c r="BY173" i="12"/>
  <c r="BX173" i="12"/>
  <c r="BW173" i="12"/>
  <c r="BV173" i="12"/>
  <c r="BU173" i="12"/>
  <c r="BT173" i="12"/>
  <c r="BS173" i="12"/>
  <c r="BR173" i="12"/>
  <c r="BQ173" i="12"/>
  <c r="BP173" i="12"/>
  <c r="BO173" i="12"/>
  <c r="BN173" i="12"/>
  <c r="BM173" i="12"/>
  <c r="BL173" i="12"/>
  <c r="BK173" i="12"/>
  <c r="BJ173" i="12"/>
  <c r="BI173" i="12"/>
  <c r="BH173" i="12"/>
  <c r="BG173" i="12"/>
  <c r="BF173" i="12"/>
  <c r="BE173" i="12"/>
  <c r="BD173" i="12"/>
  <c r="BC173" i="12"/>
  <c r="BB173" i="12"/>
  <c r="BA173" i="12"/>
  <c r="AZ173" i="12"/>
  <c r="AY173" i="12"/>
  <c r="AX173" i="12"/>
  <c r="AW173" i="12"/>
  <c r="AV173" i="12"/>
  <c r="CE172" i="12"/>
  <c r="CD172" i="12"/>
  <c r="CC172" i="12"/>
  <c r="CB172" i="12"/>
  <c r="CA172" i="12"/>
  <c r="BZ172" i="12"/>
  <c r="BY172" i="12"/>
  <c r="BX172" i="12"/>
  <c r="BW172" i="12"/>
  <c r="BV172" i="12"/>
  <c r="BU172" i="12"/>
  <c r="BT172" i="12"/>
  <c r="BS172" i="12"/>
  <c r="BR172" i="12"/>
  <c r="BQ172" i="12"/>
  <c r="BP172" i="12"/>
  <c r="BO172" i="12"/>
  <c r="BN172" i="12"/>
  <c r="BM172" i="12"/>
  <c r="BL172" i="12"/>
  <c r="BK172" i="12"/>
  <c r="BJ172" i="12"/>
  <c r="BI172" i="12"/>
  <c r="BH172" i="12"/>
  <c r="BG172" i="12"/>
  <c r="BF172" i="12"/>
  <c r="BE172" i="12"/>
  <c r="BD172" i="12"/>
  <c r="BC172" i="12"/>
  <c r="BB172" i="12"/>
  <c r="BA172" i="12"/>
  <c r="AZ172" i="12"/>
  <c r="AY172" i="12"/>
  <c r="AX172" i="12"/>
  <c r="AW172" i="12"/>
  <c r="AV172" i="12"/>
  <c r="CE171" i="12"/>
  <c r="CD171" i="12"/>
  <c r="CC171" i="12"/>
  <c r="CB171" i="12"/>
  <c r="CA171" i="12"/>
  <c r="BZ171" i="12"/>
  <c r="BY171" i="12"/>
  <c r="BX171" i="12"/>
  <c r="BW171" i="12"/>
  <c r="BV171" i="12"/>
  <c r="BU171" i="12"/>
  <c r="BT171" i="12"/>
  <c r="BS171" i="12"/>
  <c r="BR171" i="12"/>
  <c r="BQ171" i="12"/>
  <c r="BP171" i="12"/>
  <c r="BO171" i="12"/>
  <c r="BN171" i="12"/>
  <c r="BM171" i="12"/>
  <c r="BL171" i="12"/>
  <c r="BK171" i="12"/>
  <c r="BJ171" i="12"/>
  <c r="BI171" i="12"/>
  <c r="BH171" i="12"/>
  <c r="BG171" i="12"/>
  <c r="BF171" i="12"/>
  <c r="BE171" i="12"/>
  <c r="BD171" i="12"/>
  <c r="BC171" i="12"/>
  <c r="BB171" i="12"/>
  <c r="BA171" i="12"/>
  <c r="AZ171" i="12"/>
  <c r="AY171" i="12"/>
  <c r="AX171" i="12"/>
  <c r="AW171" i="12"/>
  <c r="AV171" i="12"/>
  <c r="CE170" i="12"/>
  <c r="CD170" i="12"/>
  <c r="CC170" i="12"/>
  <c r="CB170" i="12"/>
  <c r="CA170" i="12"/>
  <c r="BZ170" i="12"/>
  <c r="BY170" i="12"/>
  <c r="BX170" i="12"/>
  <c r="BW170" i="12"/>
  <c r="BV170" i="12"/>
  <c r="BU170" i="12"/>
  <c r="BT170" i="12"/>
  <c r="BS170" i="12"/>
  <c r="BR170" i="12"/>
  <c r="BQ170" i="12"/>
  <c r="BP170" i="12"/>
  <c r="BO170" i="12"/>
  <c r="BN170" i="12"/>
  <c r="BM170" i="12"/>
  <c r="BL170" i="12"/>
  <c r="BK170" i="12"/>
  <c r="BJ170" i="12"/>
  <c r="BI170" i="12"/>
  <c r="BH170" i="12"/>
  <c r="BG170" i="12"/>
  <c r="BF170" i="12"/>
  <c r="BE170" i="12"/>
  <c r="BD170" i="12"/>
  <c r="BC170" i="12"/>
  <c r="BB170" i="12"/>
  <c r="BA170" i="12"/>
  <c r="AZ170" i="12"/>
  <c r="AY170" i="12"/>
  <c r="AX170" i="12"/>
  <c r="AW170" i="12"/>
  <c r="AV170" i="12"/>
  <c r="CE169" i="12"/>
  <c r="CD169" i="12"/>
  <c r="CC169" i="12"/>
  <c r="CB169" i="12"/>
  <c r="CA169" i="12"/>
  <c r="BZ169" i="12"/>
  <c r="BY169" i="12"/>
  <c r="BX169" i="12"/>
  <c r="BW169" i="12"/>
  <c r="BV169" i="12"/>
  <c r="BU169" i="12"/>
  <c r="BT169" i="12"/>
  <c r="BS169" i="12"/>
  <c r="BR169" i="12"/>
  <c r="BQ169" i="12"/>
  <c r="BP169" i="12"/>
  <c r="BO169" i="12"/>
  <c r="BN169" i="12"/>
  <c r="BM169" i="12"/>
  <c r="BL169" i="12"/>
  <c r="BK169" i="12"/>
  <c r="BJ169" i="12"/>
  <c r="BI169" i="12"/>
  <c r="BH169" i="12"/>
  <c r="BG169" i="12"/>
  <c r="BF169" i="12"/>
  <c r="BE169" i="12"/>
  <c r="BD169" i="12"/>
  <c r="BC169" i="12"/>
  <c r="BB169" i="12"/>
  <c r="BA169" i="12"/>
  <c r="AZ169" i="12"/>
  <c r="AY169" i="12"/>
  <c r="AX169" i="12"/>
  <c r="AW169" i="12"/>
  <c r="AV169" i="12"/>
  <c r="CE168" i="12"/>
  <c r="CD168" i="12"/>
  <c r="CC168" i="12"/>
  <c r="CB168" i="12"/>
  <c r="CA168" i="12"/>
  <c r="BZ168" i="12"/>
  <c r="BY168" i="12"/>
  <c r="BX168" i="12"/>
  <c r="BW168" i="12"/>
  <c r="BV168" i="12"/>
  <c r="BU168" i="12"/>
  <c r="BT168" i="12"/>
  <c r="BS168" i="12"/>
  <c r="BR168" i="12"/>
  <c r="BQ168" i="12"/>
  <c r="BP168" i="12"/>
  <c r="BO168" i="12"/>
  <c r="BN168" i="12"/>
  <c r="BM168" i="12"/>
  <c r="BL168" i="12"/>
  <c r="BK168" i="12"/>
  <c r="BJ168" i="12"/>
  <c r="BI168" i="12"/>
  <c r="BH168" i="12"/>
  <c r="BG168" i="12"/>
  <c r="BF168" i="12"/>
  <c r="BE168" i="12"/>
  <c r="BD168" i="12"/>
  <c r="BC168" i="12"/>
  <c r="BB168" i="12"/>
  <c r="BA168" i="12"/>
  <c r="AZ168" i="12"/>
  <c r="AY168" i="12"/>
  <c r="AX168" i="12"/>
  <c r="AW168" i="12"/>
  <c r="AV168" i="12"/>
  <c r="CE167" i="12"/>
  <c r="CD167" i="12"/>
  <c r="CC167" i="12"/>
  <c r="CB167" i="12"/>
  <c r="CA167" i="12"/>
  <c r="BZ167" i="12"/>
  <c r="BY167" i="12"/>
  <c r="BX167" i="12"/>
  <c r="BW167" i="12"/>
  <c r="BV167" i="12"/>
  <c r="BU167" i="12"/>
  <c r="BT167" i="12"/>
  <c r="BS167" i="12"/>
  <c r="BR167" i="12"/>
  <c r="BQ167" i="12"/>
  <c r="BP167" i="12"/>
  <c r="BO167" i="12"/>
  <c r="BN167" i="12"/>
  <c r="BM167" i="12"/>
  <c r="BL167" i="12"/>
  <c r="BK167" i="12"/>
  <c r="BJ167" i="12"/>
  <c r="BI167" i="12"/>
  <c r="BH167" i="12"/>
  <c r="BG167" i="12"/>
  <c r="BF167" i="12"/>
  <c r="BE167" i="12"/>
  <c r="BD167" i="12"/>
  <c r="BC167" i="12"/>
  <c r="BB167" i="12"/>
  <c r="BA167" i="12"/>
  <c r="AZ167" i="12"/>
  <c r="AY167" i="12"/>
  <c r="AX167" i="12"/>
  <c r="AW167" i="12"/>
  <c r="AV167" i="12"/>
  <c r="CE166" i="12"/>
  <c r="CD166" i="12"/>
  <c r="CC166" i="12"/>
  <c r="CB166" i="12"/>
  <c r="CA166" i="12"/>
  <c r="BZ166" i="12"/>
  <c r="BY166" i="12"/>
  <c r="BX166" i="12"/>
  <c r="BW166" i="12"/>
  <c r="BV166" i="12"/>
  <c r="BU166" i="12"/>
  <c r="BT166" i="12"/>
  <c r="BS166" i="12"/>
  <c r="BR166" i="12"/>
  <c r="BQ166" i="12"/>
  <c r="BP166" i="12"/>
  <c r="BO166" i="12"/>
  <c r="BN166" i="12"/>
  <c r="BM166" i="12"/>
  <c r="BL166" i="12"/>
  <c r="BK166" i="12"/>
  <c r="BJ166" i="12"/>
  <c r="BI166" i="12"/>
  <c r="BH166" i="12"/>
  <c r="BG166" i="12"/>
  <c r="BF166" i="12"/>
  <c r="BE166" i="12"/>
  <c r="BD166" i="12"/>
  <c r="BC166" i="12"/>
  <c r="BB166" i="12"/>
  <c r="BA166" i="12"/>
  <c r="AZ166" i="12"/>
  <c r="AY166" i="12"/>
  <c r="AX166" i="12"/>
  <c r="AW166" i="12"/>
  <c r="AV166" i="12"/>
  <c r="CE165" i="12"/>
  <c r="CD165" i="12"/>
  <c r="CC165" i="12"/>
  <c r="CB165" i="12"/>
  <c r="CA165" i="12"/>
  <c r="BZ165" i="12"/>
  <c r="BY165" i="12"/>
  <c r="BX165" i="12"/>
  <c r="BW165" i="12"/>
  <c r="BV165" i="12"/>
  <c r="BU165" i="12"/>
  <c r="BT165" i="12"/>
  <c r="BS165" i="12"/>
  <c r="BR165" i="12"/>
  <c r="BQ165" i="12"/>
  <c r="BP165" i="12"/>
  <c r="BO165" i="12"/>
  <c r="BN165" i="12"/>
  <c r="BM165" i="12"/>
  <c r="BL165" i="12"/>
  <c r="BK165" i="12"/>
  <c r="BJ165" i="12"/>
  <c r="BI165" i="12"/>
  <c r="BH165" i="12"/>
  <c r="BG165" i="12"/>
  <c r="BF165" i="12"/>
  <c r="BE165" i="12"/>
  <c r="BD165" i="12"/>
  <c r="BC165" i="12"/>
  <c r="BB165" i="12"/>
  <c r="BA165" i="12"/>
  <c r="AZ165" i="12"/>
  <c r="AY165" i="12"/>
  <c r="AX165" i="12"/>
  <c r="AW165" i="12"/>
  <c r="AV165" i="12"/>
  <c r="CE164" i="12"/>
  <c r="CD164" i="12"/>
  <c r="CC164" i="12"/>
  <c r="CB164" i="12"/>
  <c r="CA164" i="12"/>
  <c r="BZ164" i="12"/>
  <c r="BY164" i="12"/>
  <c r="BX164" i="12"/>
  <c r="BW164" i="12"/>
  <c r="BV164" i="12"/>
  <c r="BU164" i="12"/>
  <c r="BT164" i="12"/>
  <c r="BS164" i="12"/>
  <c r="BR164" i="12"/>
  <c r="BQ164" i="12"/>
  <c r="BP164" i="12"/>
  <c r="BO164" i="12"/>
  <c r="BN164" i="12"/>
  <c r="BM164" i="12"/>
  <c r="BL164" i="12"/>
  <c r="BK164" i="12"/>
  <c r="BJ164" i="12"/>
  <c r="BI164" i="12"/>
  <c r="BH164" i="12"/>
  <c r="BG164" i="12"/>
  <c r="BF164" i="12"/>
  <c r="BE164" i="12"/>
  <c r="BD164" i="12"/>
  <c r="BC164" i="12"/>
  <c r="BB164" i="12"/>
  <c r="BA164" i="12"/>
  <c r="AZ164" i="12"/>
  <c r="AY164" i="12"/>
  <c r="AX164" i="12"/>
  <c r="AW164" i="12"/>
  <c r="AV164" i="12"/>
  <c r="CE163" i="12"/>
  <c r="CD163" i="12"/>
  <c r="CC163" i="12"/>
  <c r="CB163" i="12"/>
  <c r="CA163" i="12"/>
  <c r="BZ163" i="12"/>
  <c r="BY163" i="12"/>
  <c r="BX163" i="12"/>
  <c r="BW163" i="12"/>
  <c r="BV163" i="12"/>
  <c r="BU163" i="12"/>
  <c r="BT163" i="12"/>
  <c r="BS163" i="12"/>
  <c r="BR163" i="12"/>
  <c r="BQ163" i="12"/>
  <c r="BP163" i="12"/>
  <c r="BO163" i="12"/>
  <c r="BN163" i="12"/>
  <c r="BM163" i="12"/>
  <c r="BL163" i="12"/>
  <c r="BK163" i="12"/>
  <c r="BJ163" i="12"/>
  <c r="BI163" i="12"/>
  <c r="BH163" i="12"/>
  <c r="BG163" i="12"/>
  <c r="BF163" i="12"/>
  <c r="BE163" i="12"/>
  <c r="BD163" i="12"/>
  <c r="BC163" i="12"/>
  <c r="BB163" i="12"/>
  <c r="BA163" i="12"/>
  <c r="AZ163" i="12"/>
  <c r="AY163" i="12"/>
  <c r="AX163" i="12"/>
  <c r="AW163" i="12"/>
  <c r="AV163" i="12"/>
  <c r="CE162" i="12"/>
  <c r="CD162" i="12"/>
  <c r="CC162" i="12"/>
  <c r="CB162" i="12"/>
  <c r="CA162" i="12"/>
  <c r="BZ162" i="12"/>
  <c r="BY162" i="12"/>
  <c r="BX162" i="12"/>
  <c r="BW162" i="12"/>
  <c r="BV162" i="12"/>
  <c r="BU162" i="12"/>
  <c r="BT162" i="12"/>
  <c r="BS162" i="12"/>
  <c r="BR162" i="12"/>
  <c r="BQ162" i="12"/>
  <c r="BP162" i="12"/>
  <c r="BO162" i="12"/>
  <c r="BN162" i="12"/>
  <c r="BM162" i="12"/>
  <c r="BL162" i="12"/>
  <c r="BK162" i="12"/>
  <c r="BJ162" i="12"/>
  <c r="BI162" i="12"/>
  <c r="BH162" i="12"/>
  <c r="BG162" i="12"/>
  <c r="BF162" i="12"/>
  <c r="BE162" i="12"/>
  <c r="BD162" i="12"/>
  <c r="BC162" i="12"/>
  <c r="BB162" i="12"/>
  <c r="BA162" i="12"/>
  <c r="AZ162" i="12"/>
  <c r="AY162" i="12"/>
  <c r="AX162" i="12"/>
  <c r="AW162" i="12"/>
  <c r="AV162" i="12"/>
  <c r="CE161" i="12"/>
  <c r="CD161" i="12"/>
  <c r="CC161" i="12"/>
  <c r="CB161" i="12"/>
  <c r="CA161" i="12"/>
  <c r="BZ161" i="12"/>
  <c r="BY161" i="12"/>
  <c r="BX161" i="12"/>
  <c r="BW161" i="12"/>
  <c r="BV161" i="12"/>
  <c r="BU161" i="12"/>
  <c r="BT161" i="12"/>
  <c r="BS161" i="12"/>
  <c r="BR161" i="12"/>
  <c r="BQ161" i="12"/>
  <c r="BP161" i="12"/>
  <c r="BO161" i="12"/>
  <c r="BN161" i="12"/>
  <c r="BM161" i="12"/>
  <c r="BL161" i="12"/>
  <c r="BK161" i="12"/>
  <c r="BJ161" i="12"/>
  <c r="BI161" i="12"/>
  <c r="BH161" i="12"/>
  <c r="BG161" i="12"/>
  <c r="BF161" i="12"/>
  <c r="BE161" i="12"/>
  <c r="BD161" i="12"/>
  <c r="BC161" i="12"/>
  <c r="BB161" i="12"/>
  <c r="BA161" i="12"/>
  <c r="AZ161" i="12"/>
  <c r="AY161" i="12"/>
  <c r="AX161" i="12"/>
  <c r="AW161" i="12"/>
  <c r="AV161" i="12"/>
  <c r="CE160" i="12"/>
  <c r="CD160" i="12"/>
  <c r="CC160" i="12"/>
  <c r="CB160" i="12"/>
  <c r="CA160" i="12"/>
  <c r="BZ160" i="12"/>
  <c r="BY160" i="12"/>
  <c r="BX160" i="12"/>
  <c r="BW160" i="12"/>
  <c r="BV160" i="12"/>
  <c r="BU160" i="12"/>
  <c r="BT160" i="12"/>
  <c r="BS160" i="12"/>
  <c r="BR160" i="12"/>
  <c r="BQ160" i="12"/>
  <c r="BP160" i="12"/>
  <c r="BO160" i="12"/>
  <c r="BN160" i="12"/>
  <c r="BM160" i="12"/>
  <c r="BL160" i="12"/>
  <c r="BK160" i="12"/>
  <c r="BJ160" i="12"/>
  <c r="BI160" i="12"/>
  <c r="BH160" i="12"/>
  <c r="BG160" i="12"/>
  <c r="BF160" i="12"/>
  <c r="BE160" i="12"/>
  <c r="BD160" i="12"/>
  <c r="BC160" i="12"/>
  <c r="BB160" i="12"/>
  <c r="BA160" i="12"/>
  <c r="AZ160" i="12"/>
  <c r="AY160" i="12"/>
  <c r="AX160" i="12"/>
  <c r="AW160" i="12"/>
  <c r="AV160" i="12"/>
  <c r="CE159" i="12"/>
  <c r="CD159" i="12"/>
  <c r="CC159" i="12"/>
  <c r="CB159" i="12"/>
  <c r="CA159" i="12"/>
  <c r="BZ159" i="12"/>
  <c r="BY159" i="12"/>
  <c r="BX159" i="12"/>
  <c r="BW159" i="12"/>
  <c r="BV159" i="12"/>
  <c r="BU159" i="12"/>
  <c r="BT159" i="12"/>
  <c r="BS159" i="12"/>
  <c r="BR159" i="12"/>
  <c r="BQ159" i="12"/>
  <c r="BP159" i="12"/>
  <c r="BO159" i="12"/>
  <c r="BN159" i="12"/>
  <c r="BM159" i="12"/>
  <c r="BL159" i="12"/>
  <c r="BK159" i="12"/>
  <c r="BJ159" i="12"/>
  <c r="BI159" i="12"/>
  <c r="BH159" i="12"/>
  <c r="BG159" i="12"/>
  <c r="BF159" i="12"/>
  <c r="BE159" i="12"/>
  <c r="BD159" i="12"/>
  <c r="BC159" i="12"/>
  <c r="BB159" i="12"/>
  <c r="BA159" i="12"/>
  <c r="AZ159" i="12"/>
  <c r="AY159" i="12"/>
  <c r="AX159" i="12"/>
  <c r="AW159" i="12"/>
  <c r="AV159" i="12"/>
  <c r="CE158" i="12"/>
  <c r="CD158" i="12"/>
  <c r="CC158" i="12"/>
  <c r="CB158" i="12"/>
  <c r="CA158" i="12"/>
  <c r="BZ158" i="12"/>
  <c r="BY158" i="12"/>
  <c r="BX158" i="12"/>
  <c r="BW158" i="12"/>
  <c r="BV158" i="12"/>
  <c r="BU158" i="12"/>
  <c r="BT158" i="12"/>
  <c r="BS158" i="12"/>
  <c r="BR158" i="12"/>
  <c r="BQ158" i="12"/>
  <c r="BP158" i="12"/>
  <c r="BO158" i="12"/>
  <c r="BN158" i="12"/>
  <c r="BM158" i="12"/>
  <c r="BL158" i="12"/>
  <c r="BK158" i="12"/>
  <c r="BJ158" i="12"/>
  <c r="BI158" i="12"/>
  <c r="BH158" i="12"/>
  <c r="BG158" i="12"/>
  <c r="BF158" i="12"/>
  <c r="BE158" i="12"/>
  <c r="BD158" i="12"/>
  <c r="BC158" i="12"/>
  <c r="BB158" i="12"/>
  <c r="BA158" i="12"/>
  <c r="AZ158" i="12"/>
  <c r="AY158" i="12"/>
  <c r="AX158" i="12"/>
  <c r="AW158" i="12"/>
  <c r="AV158" i="12"/>
  <c r="CE157" i="12"/>
  <c r="CD157" i="12"/>
  <c r="CC157" i="12"/>
  <c r="CB157" i="12"/>
  <c r="CA157" i="12"/>
  <c r="BZ157" i="12"/>
  <c r="BY157" i="12"/>
  <c r="BX157" i="12"/>
  <c r="BW157" i="12"/>
  <c r="BV157" i="12"/>
  <c r="BU157" i="12"/>
  <c r="BT157" i="12"/>
  <c r="BS157" i="12"/>
  <c r="BR157" i="12"/>
  <c r="BQ157" i="12"/>
  <c r="BP157" i="12"/>
  <c r="BO157" i="12"/>
  <c r="BN157" i="12"/>
  <c r="BM157" i="12"/>
  <c r="BL157" i="12"/>
  <c r="BK157" i="12"/>
  <c r="BJ157" i="12"/>
  <c r="BI157" i="12"/>
  <c r="BH157" i="12"/>
  <c r="BG157" i="12"/>
  <c r="BF157" i="12"/>
  <c r="BE157" i="12"/>
  <c r="BD157" i="12"/>
  <c r="BC157" i="12"/>
  <c r="BB157" i="12"/>
  <c r="BA157" i="12"/>
  <c r="AZ157" i="12"/>
  <c r="AY157" i="12"/>
  <c r="AX157" i="12"/>
  <c r="AW157" i="12"/>
  <c r="AV157" i="12"/>
  <c r="CE156" i="12"/>
  <c r="CD156" i="12"/>
  <c r="CC156" i="12"/>
  <c r="CB156" i="12"/>
  <c r="CA156" i="12"/>
  <c r="BZ156" i="12"/>
  <c r="BY156" i="12"/>
  <c r="BX156" i="12"/>
  <c r="BW156" i="12"/>
  <c r="BV156" i="12"/>
  <c r="BU156" i="12"/>
  <c r="BT156" i="12"/>
  <c r="BS156" i="12"/>
  <c r="BR156" i="12"/>
  <c r="BQ156" i="12"/>
  <c r="BP156" i="12"/>
  <c r="BO156" i="12"/>
  <c r="BN156" i="12"/>
  <c r="BM156" i="12"/>
  <c r="BL156" i="12"/>
  <c r="BK156" i="12"/>
  <c r="BJ156" i="12"/>
  <c r="BI156" i="12"/>
  <c r="BH156" i="12"/>
  <c r="BG156" i="12"/>
  <c r="BF156" i="12"/>
  <c r="BE156" i="12"/>
  <c r="BD156" i="12"/>
  <c r="BC156" i="12"/>
  <c r="BB156" i="12"/>
  <c r="BA156" i="12"/>
  <c r="AZ156" i="12"/>
  <c r="AY156" i="12"/>
  <c r="AX156" i="12"/>
  <c r="AW156" i="12"/>
  <c r="AV156" i="12"/>
  <c r="CE155" i="12"/>
  <c r="CD155" i="12"/>
  <c r="CC155" i="12"/>
  <c r="CB155" i="12"/>
  <c r="CA155" i="12"/>
  <c r="BZ155" i="12"/>
  <c r="BY155" i="12"/>
  <c r="BX155" i="12"/>
  <c r="BW155" i="12"/>
  <c r="BV155" i="12"/>
  <c r="BU155" i="12"/>
  <c r="BT155" i="12"/>
  <c r="BS155" i="12"/>
  <c r="BR155" i="12"/>
  <c r="BQ155" i="12"/>
  <c r="BP155" i="12"/>
  <c r="BO155" i="12"/>
  <c r="BN155" i="12"/>
  <c r="BM155" i="12"/>
  <c r="BL155" i="12"/>
  <c r="BK155" i="12"/>
  <c r="BJ155" i="12"/>
  <c r="BI155" i="12"/>
  <c r="BH155" i="12"/>
  <c r="BG155" i="12"/>
  <c r="BF155" i="12"/>
  <c r="BE155" i="12"/>
  <c r="BD155" i="12"/>
  <c r="BC155" i="12"/>
  <c r="BB155" i="12"/>
  <c r="BA155" i="12"/>
  <c r="AZ155" i="12"/>
  <c r="AY155" i="12"/>
  <c r="AX155" i="12"/>
  <c r="AW155" i="12"/>
  <c r="AV155" i="12"/>
  <c r="CE154" i="12"/>
  <c r="CD154" i="12"/>
  <c r="CC154" i="12"/>
  <c r="CB154" i="12"/>
  <c r="CA154" i="12"/>
  <c r="BZ154" i="12"/>
  <c r="BY154" i="12"/>
  <c r="BX154" i="12"/>
  <c r="BW154" i="12"/>
  <c r="BV154" i="12"/>
  <c r="BU154" i="12"/>
  <c r="BT154" i="12"/>
  <c r="BS154" i="12"/>
  <c r="BR154" i="12"/>
  <c r="BQ154" i="12"/>
  <c r="BP154" i="12"/>
  <c r="BO154" i="12"/>
  <c r="BN154" i="12"/>
  <c r="BM154" i="12"/>
  <c r="BL154" i="12"/>
  <c r="BK154" i="12"/>
  <c r="BJ154" i="12"/>
  <c r="BI154" i="12"/>
  <c r="BH154" i="12"/>
  <c r="BG154" i="12"/>
  <c r="BF154" i="12"/>
  <c r="BE154" i="12"/>
  <c r="BD154" i="12"/>
  <c r="BC154" i="12"/>
  <c r="BB154" i="12"/>
  <c r="BA154" i="12"/>
  <c r="AZ154" i="12"/>
  <c r="AY154" i="12"/>
  <c r="AX154" i="12"/>
  <c r="AW154" i="12"/>
  <c r="AV154" i="12"/>
  <c r="CE153" i="12"/>
  <c r="CD153" i="12"/>
  <c r="CC153" i="12"/>
  <c r="CB153" i="12"/>
  <c r="CA153" i="12"/>
  <c r="BZ153" i="12"/>
  <c r="BY153" i="12"/>
  <c r="BX153" i="12"/>
  <c r="BW153" i="12"/>
  <c r="BV153" i="12"/>
  <c r="BU153" i="12"/>
  <c r="BT153" i="12"/>
  <c r="BS153" i="12"/>
  <c r="BR153" i="12"/>
  <c r="BQ153" i="12"/>
  <c r="BP153" i="12"/>
  <c r="BO153" i="12"/>
  <c r="BN153" i="12"/>
  <c r="BM153" i="12"/>
  <c r="BL153" i="12"/>
  <c r="BK153" i="12"/>
  <c r="BJ153" i="12"/>
  <c r="BI153" i="12"/>
  <c r="BH153" i="12"/>
  <c r="BG153" i="12"/>
  <c r="BF153" i="12"/>
  <c r="BE153" i="12"/>
  <c r="BD153" i="12"/>
  <c r="BC153" i="12"/>
  <c r="BB153" i="12"/>
  <c r="BA153" i="12"/>
  <c r="AZ153" i="12"/>
  <c r="AY153" i="12"/>
  <c r="AX153" i="12"/>
  <c r="AW153" i="12"/>
  <c r="AV153" i="12"/>
  <c r="CE152" i="12"/>
  <c r="CD152" i="12"/>
  <c r="CC152" i="12"/>
  <c r="CB152" i="12"/>
  <c r="CA152" i="12"/>
  <c r="BZ152" i="12"/>
  <c r="BY152" i="12"/>
  <c r="BX152" i="12"/>
  <c r="BW152" i="12"/>
  <c r="BV152" i="12"/>
  <c r="BU152" i="12"/>
  <c r="BT152" i="12"/>
  <c r="BS152" i="12"/>
  <c r="BR152" i="12"/>
  <c r="BQ152" i="12"/>
  <c r="BP152" i="12"/>
  <c r="BO152" i="12"/>
  <c r="BN152" i="12"/>
  <c r="BM152" i="12"/>
  <c r="BL152" i="12"/>
  <c r="BK152" i="12"/>
  <c r="BJ152" i="12"/>
  <c r="BI152" i="12"/>
  <c r="BH152" i="12"/>
  <c r="BG152" i="12"/>
  <c r="BF152" i="12"/>
  <c r="BE152" i="12"/>
  <c r="BD152" i="12"/>
  <c r="BC152" i="12"/>
  <c r="BB152" i="12"/>
  <c r="BA152" i="12"/>
  <c r="AZ152" i="12"/>
  <c r="AY152" i="12"/>
  <c r="AX152" i="12"/>
  <c r="AW152" i="12"/>
  <c r="AV152" i="12"/>
  <c r="CE151" i="12"/>
  <c r="CD151" i="12"/>
  <c r="CC151" i="12"/>
  <c r="CB151" i="12"/>
  <c r="CA151" i="12"/>
  <c r="BZ151" i="12"/>
  <c r="BY151" i="12"/>
  <c r="BX151" i="12"/>
  <c r="BW151" i="12"/>
  <c r="BV151" i="12"/>
  <c r="BU151" i="12"/>
  <c r="BT151" i="12"/>
  <c r="BS151" i="12"/>
  <c r="BR151" i="12"/>
  <c r="BQ151" i="12"/>
  <c r="BP151" i="12"/>
  <c r="BO151" i="12"/>
  <c r="BN151" i="12"/>
  <c r="BM151" i="12"/>
  <c r="BL151" i="12"/>
  <c r="BK151" i="12"/>
  <c r="BJ151" i="12"/>
  <c r="BI151" i="12"/>
  <c r="BH151" i="12"/>
  <c r="BG151" i="12"/>
  <c r="BF151" i="12"/>
  <c r="BE151" i="12"/>
  <c r="BD151" i="12"/>
  <c r="BC151" i="12"/>
  <c r="BB151" i="12"/>
  <c r="BA151" i="12"/>
  <c r="AZ151" i="12"/>
  <c r="AY151" i="12"/>
  <c r="AX151" i="12"/>
  <c r="AW151" i="12"/>
  <c r="AV151" i="12"/>
  <c r="CE150" i="12"/>
  <c r="CD150" i="12"/>
  <c r="CC150" i="12"/>
  <c r="CB150" i="12"/>
  <c r="CA150" i="12"/>
  <c r="BZ150" i="12"/>
  <c r="BY150" i="12"/>
  <c r="BX150" i="12"/>
  <c r="BW150" i="12"/>
  <c r="BV150" i="12"/>
  <c r="BU150" i="12"/>
  <c r="BT150" i="12"/>
  <c r="BS150" i="12"/>
  <c r="BR150" i="12"/>
  <c r="BQ150" i="12"/>
  <c r="BP150" i="12"/>
  <c r="BO150" i="12"/>
  <c r="BN150" i="12"/>
  <c r="BM150" i="12"/>
  <c r="BL150" i="12"/>
  <c r="BK150" i="12"/>
  <c r="BJ150" i="12"/>
  <c r="BI150" i="12"/>
  <c r="BH150" i="12"/>
  <c r="BG150" i="12"/>
  <c r="BF150" i="12"/>
  <c r="BE150" i="12"/>
  <c r="BD150" i="12"/>
  <c r="BC150" i="12"/>
  <c r="BB150" i="12"/>
  <c r="BA150" i="12"/>
  <c r="AZ150" i="12"/>
  <c r="AY150" i="12"/>
  <c r="AX150" i="12"/>
  <c r="AW150" i="12"/>
  <c r="AV150" i="12"/>
  <c r="CE149" i="12"/>
  <c r="CD149" i="12"/>
  <c r="CC149" i="12"/>
  <c r="CB149" i="12"/>
  <c r="CA149" i="12"/>
  <c r="BZ149" i="12"/>
  <c r="BY149" i="12"/>
  <c r="BX149" i="12"/>
  <c r="BW149" i="12"/>
  <c r="BV149" i="12"/>
  <c r="BU149" i="12"/>
  <c r="BT149" i="12"/>
  <c r="BS149" i="12"/>
  <c r="BR149" i="12"/>
  <c r="BQ149" i="12"/>
  <c r="BP149" i="12"/>
  <c r="BO149" i="12"/>
  <c r="BN149" i="12"/>
  <c r="BM149" i="12"/>
  <c r="BL149" i="12"/>
  <c r="BK149" i="12"/>
  <c r="BJ149" i="12"/>
  <c r="BI149" i="12"/>
  <c r="BH149" i="12"/>
  <c r="BG149" i="12"/>
  <c r="BF149" i="12"/>
  <c r="BE149" i="12"/>
  <c r="BD149" i="12"/>
  <c r="BC149" i="12"/>
  <c r="BB149" i="12"/>
  <c r="BA149" i="12"/>
  <c r="AZ149" i="12"/>
  <c r="AY149" i="12"/>
  <c r="AX149" i="12"/>
  <c r="AW149" i="12"/>
  <c r="AV149" i="12"/>
  <c r="CE148" i="12"/>
  <c r="CD148" i="12"/>
  <c r="CC148" i="12"/>
  <c r="CB148" i="12"/>
  <c r="CA148" i="12"/>
  <c r="BZ148" i="12"/>
  <c r="BY148" i="12"/>
  <c r="BX148" i="12"/>
  <c r="BW148" i="12"/>
  <c r="BV148" i="12"/>
  <c r="BU148" i="12"/>
  <c r="BT148" i="12"/>
  <c r="BS148" i="12"/>
  <c r="BR148" i="12"/>
  <c r="BQ148" i="12"/>
  <c r="BP148" i="12"/>
  <c r="BO148" i="12"/>
  <c r="BN148" i="12"/>
  <c r="BM148" i="12"/>
  <c r="BL148" i="12"/>
  <c r="BK148" i="12"/>
  <c r="BJ148" i="12"/>
  <c r="BI148" i="12"/>
  <c r="BH148" i="12"/>
  <c r="BG148" i="12"/>
  <c r="BF148" i="12"/>
  <c r="BE148" i="12"/>
  <c r="BD148" i="12"/>
  <c r="BC148" i="12"/>
  <c r="BB148" i="12"/>
  <c r="BA148" i="12"/>
  <c r="AZ148" i="12"/>
  <c r="AY148" i="12"/>
  <c r="AX148" i="12"/>
  <c r="AW148" i="12"/>
  <c r="AV148" i="12"/>
  <c r="CE147" i="12"/>
  <c r="CD147" i="12"/>
  <c r="CC147" i="12"/>
  <c r="CB147" i="12"/>
  <c r="CA147" i="12"/>
  <c r="BZ147" i="12"/>
  <c r="BY147" i="12"/>
  <c r="BX147" i="12"/>
  <c r="BW147" i="12"/>
  <c r="BV147" i="12"/>
  <c r="BU147" i="12"/>
  <c r="BT147" i="12"/>
  <c r="BS147" i="12"/>
  <c r="BR147" i="12"/>
  <c r="BQ147" i="12"/>
  <c r="BP147" i="12"/>
  <c r="BO147" i="12"/>
  <c r="BN147" i="12"/>
  <c r="BM147" i="12"/>
  <c r="BL147" i="12"/>
  <c r="BK147" i="12"/>
  <c r="BJ147" i="12"/>
  <c r="BI147" i="12"/>
  <c r="BH147" i="12"/>
  <c r="BG147" i="12"/>
  <c r="BF147" i="12"/>
  <c r="BE147" i="12"/>
  <c r="BD147" i="12"/>
  <c r="BC147" i="12"/>
  <c r="BB147" i="12"/>
  <c r="BA147" i="12"/>
  <c r="AZ147" i="12"/>
  <c r="AY147" i="12"/>
  <c r="AX147" i="12"/>
  <c r="AW147" i="12"/>
  <c r="AV147" i="12"/>
  <c r="CE146" i="12"/>
  <c r="CD146" i="12"/>
  <c r="CC146" i="12"/>
  <c r="CB146" i="12"/>
  <c r="CA146" i="12"/>
  <c r="BZ146" i="12"/>
  <c r="BY146" i="12"/>
  <c r="BX146" i="12"/>
  <c r="BW146" i="12"/>
  <c r="BV146" i="12"/>
  <c r="BU146" i="12"/>
  <c r="BT146" i="12"/>
  <c r="BS146" i="12"/>
  <c r="BR146" i="12"/>
  <c r="BQ146" i="12"/>
  <c r="BP146" i="12"/>
  <c r="BO146" i="12"/>
  <c r="BN146" i="12"/>
  <c r="BM146" i="12"/>
  <c r="BL146" i="12"/>
  <c r="BK146" i="12"/>
  <c r="BJ146" i="12"/>
  <c r="BI146" i="12"/>
  <c r="BH146" i="12"/>
  <c r="BG146" i="12"/>
  <c r="BF146" i="12"/>
  <c r="BE146" i="12"/>
  <c r="BD146" i="12"/>
  <c r="BC146" i="12"/>
  <c r="BB146" i="12"/>
  <c r="BA146" i="12"/>
  <c r="AZ146" i="12"/>
  <c r="AY146" i="12"/>
  <c r="AX146" i="12"/>
  <c r="AW146" i="12"/>
  <c r="AV146" i="12"/>
  <c r="CE145" i="12"/>
  <c r="CD145" i="12"/>
  <c r="CC145" i="12"/>
  <c r="CB145" i="12"/>
  <c r="CA145" i="12"/>
  <c r="BZ145" i="12"/>
  <c r="BY145" i="12"/>
  <c r="BX145" i="12"/>
  <c r="BW145" i="12"/>
  <c r="BV145" i="12"/>
  <c r="BU145" i="12"/>
  <c r="BT145" i="12"/>
  <c r="BS145" i="12"/>
  <c r="BR145" i="12"/>
  <c r="BQ145" i="12"/>
  <c r="BP145" i="12"/>
  <c r="BO145" i="12"/>
  <c r="BN145" i="12"/>
  <c r="BM145" i="12"/>
  <c r="BL145" i="12"/>
  <c r="BK145" i="12"/>
  <c r="BJ145" i="12"/>
  <c r="BI145" i="12"/>
  <c r="BH145" i="12"/>
  <c r="BG145" i="12"/>
  <c r="BF145" i="12"/>
  <c r="BE145" i="12"/>
  <c r="BD145" i="12"/>
  <c r="BC145" i="12"/>
  <c r="BB145" i="12"/>
  <c r="BA145" i="12"/>
  <c r="AZ145" i="12"/>
  <c r="AY145" i="12"/>
  <c r="AX145" i="12"/>
  <c r="AW145" i="12"/>
  <c r="AV145" i="12"/>
  <c r="CE144" i="12"/>
  <c r="CD144" i="12"/>
  <c r="CC144" i="12"/>
  <c r="CB144" i="12"/>
  <c r="CA144" i="12"/>
  <c r="BZ144" i="12"/>
  <c r="BY144" i="12"/>
  <c r="BX144" i="12"/>
  <c r="BW144" i="12"/>
  <c r="BV144" i="12"/>
  <c r="BU144" i="12"/>
  <c r="BT144" i="12"/>
  <c r="BS144" i="12"/>
  <c r="BR144" i="12"/>
  <c r="BQ144" i="12"/>
  <c r="BP144" i="12"/>
  <c r="BO144" i="12"/>
  <c r="BN144" i="12"/>
  <c r="BM144" i="12"/>
  <c r="BL144" i="12"/>
  <c r="BK144" i="12"/>
  <c r="BJ144" i="12"/>
  <c r="BI144" i="12"/>
  <c r="BH144" i="12"/>
  <c r="BG144" i="12"/>
  <c r="BF144" i="12"/>
  <c r="BE144" i="12"/>
  <c r="BD144" i="12"/>
  <c r="BC144" i="12"/>
  <c r="BB144" i="12"/>
  <c r="BA144" i="12"/>
  <c r="AZ144" i="12"/>
  <c r="AY144" i="12"/>
  <c r="AX144" i="12"/>
  <c r="AW144" i="12"/>
  <c r="AV144" i="12"/>
  <c r="CE143" i="12"/>
  <c r="CD143" i="12"/>
  <c r="CC143" i="12"/>
  <c r="CB143" i="12"/>
  <c r="CA143" i="12"/>
  <c r="BZ143" i="12"/>
  <c r="BY143" i="12"/>
  <c r="BX143" i="12"/>
  <c r="BW143" i="12"/>
  <c r="BV143" i="12"/>
  <c r="BU143" i="12"/>
  <c r="BT143" i="12"/>
  <c r="BS143" i="12"/>
  <c r="BR143" i="12"/>
  <c r="BQ143" i="12"/>
  <c r="BP143" i="12"/>
  <c r="BO143" i="12"/>
  <c r="BN143" i="12"/>
  <c r="BM143" i="12"/>
  <c r="BL143" i="12"/>
  <c r="BK143" i="12"/>
  <c r="BJ143" i="12"/>
  <c r="BI143" i="12"/>
  <c r="BH143" i="12"/>
  <c r="BG143" i="12"/>
  <c r="BF143" i="12"/>
  <c r="BE143" i="12"/>
  <c r="BD143" i="12"/>
  <c r="BC143" i="12"/>
  <c r="BB143" i="12"/>
  <c r="BA143" i="12"/>
  <c r="AZ143" i="12"/>
  <c r="AY143" i="12"/>
  <c r="AX143" i="12"/>
  <c r="AW143" i="12"/>
  <c r="AV143" i="12"/>
  <c r="CE142" i="12"/>
  <c r="CD142" i="12"/>
  <c r="CC142" i="12"/>
  <c r="CB142" i="12"/>
  <c r="CA142" i="12"/>
  <c r="BZ142" i="12"/>
  <c r="BY142" i="12"/>
  <c r="BX142" i="12"/>
  <c r="BW142" i="12"/>
  <c r="BV142" i="12"/>
  <c r="BU142" i="12"/>
  <c r="BT142" i="12"/>
  <c r="BS142" i="12"/>
  <c r="BR142" i="12"/>
  <c r="BQ142" i="12"/>
  <c r="BP142" i="12"/>
  <c r="BO142" i="12"/>
  <c r="BN142" i="12"/>
  <c r="BM142" i="12"/>
  <c r="BL142" i="12"/>
  <c r="BK142" i="12"/>
  <c r="BJ142" i="12"/>
  <c r="BI142" i="12"/>
  <c r="BH142" i="12"/>
  <c r="BG142" i="12"/>
  <c r="BF142" i="12"/>
  <c r="BE142" i="12"/>
  <c r="BD142" i="12"/>
  <c r="BC142" i="12"/>
  <c r="BB142" i="12"/>
  <c r="BA142" i="12"/>
  <c r="AZ142" i="12"/>
  <c r="AY142" i="12"/>
  <c r="AX142" i="12"/>
  <c r="AW142" i="12"/>
  <c r="AV142" i="12"/>
  <c r="CE141" i="12"/>
  <c r="CD141" i="12"/>
  <c r="CC141" i="12"/>
  <c r="CB141" i="12"/>
  <c r="CA141" i="12"/>
  <c r="BZ141" i="12"/>
  <c r="BY141" i="12"/>
  <c r="BX141" i="12"/>
  <c r="BW141" i="12"/>
  <c r="BV141" i="12"/>
  <c r="BU141" i="12"/>
  <c r="BT141" i="12"/>
  <c r="BS141" i="12"/>
  <c r="BR141" i="12"/>
  <c r="BQ141" i="12"/>
  <c r="BP141" i="12"/>
  <c r="BO141" i="12"/>
  <c r="BN141" i="12"/>
  <c r="BM141" i="12"/>
  <c r="BL141" i="12"/>
  <c r="BK141" i="12"/>
  <c r="BJ141" i="12"/>
  <c r="BI141" i="12"/>
  <c r="BH141" i="12"/>
  <c r="BG141" i="12"/>
  <c r="BF141" i="12"/>
  <c r="BE141" i="12"/>
  <c r="BD141" i="12"/>
  <c r="BC141" i="12"/>
  <c r="BB141" i="12"/>
  <c r="BA141" i="12"/>
  <c r="AZ141" i="12"/>
  <c r="AY141" i="12"/>
  <c r="AX141" i="12"/>
  <c r="AW141" i="12"/>
  <c r="AV141" i="12"/>
  <c r="CE140" i="12"/>
  <c r="CD140" i="12"/>
  <c r="CC140" i="12"/>
  <c r="CB140" i="12"/>
  <c r="CA140" i="12"/>
  <c r="BZ140" i="12"/>
  <c r="BY140" i="12"/>
  <c r="BX140" i="12"/>
  <c r="BW140" i="12"/>
  <c r="BV140" i="12"/>
  <c r="BU140" i="12"/>
  <c r="BT140" i="12"/>
  <c r="BS140" i="12"/>
  <c r="BR140" i="12"/>
  <c r="BQ140" i="12"/>
  <c r="BP140" i="12"/>
  <c r="BO140" i="12"/>
  <c r="BN140" i="12"/>
  <c r="BM140" i="12"/>
  <c r="BL140" i="12"/>
  <c r="BK140" i="12"/>
  <c r="BJ140" i="12"/>
  <c r="BI140" i="12"/>
  <c r="BH140" i="12"/>
  <c r="BG140" i="12"/>
  <c r="BF140" i="12"/>
  <c r="BE140" i="12"/>
  <c r="BD140" i="12"/>
  <c r="BC140" i="12"/>
  <c r="BB140" i="12"/>
  <c r="BA140" i="12"/>
  <c r="AZ140" i="12"/>
  <c r="AY140" i="12"/>
  <c r="AX140" i="12"/>
  <c r="AW140" i="12"/>
  <c r="AV140" i="12"/>
  <c r="CE139" i="12"/>
  <c r="CD139" i="12"/>
  <c r="CC139" i="12"/>
  <c r="CB139" i="12"/>
  <c r="CA139" i="12"/>
  <c r="BZ139" i="12"/>
  <c r="BY139" i="12"/>
  <c r="BX139" i="12"/>
  <c r="BW139" i="12"/>
  <c r="BV139" i="12"/>
  <c r="BU139" i="12"/>
  <c r="BT139" i="12"/>
  <c r="BS139" i="12"/>
  <c r="BR139" i="12"/>
  <c r="BQ139" i="12"/>
  <c r="BP139" i="12"/>
  <c r="BO139" i="12"/>
  <c r="BN139" i="12"/>
  <c r="BM139" i="12"/>
  <c r="BL139" i="12"/>
  <c r="BK139" i="12"/>
  <c r="BJ139" i="12"/>
  <c r="BI139" i="12"/>
  <c r="BH139" i="12"/>
  <c r="BG139" i="12"/>
  <c r="BF139" i="12"/>
  <c r="BE139" i="12"/>
  <c r="BD139" i="12"/>
  <c r="BC139" i="12"/>
  <c r="BB139" i="12"/>
  <c r="BA139" i="12"/>
  <c r="AZ139" i="12"/>
  <c r="AY139" i="12"/>
  <c r="AX139" i="12"/>
  <c r="AW139" i="12"/>
  <c r="AV139" i="12"/>
  <c r="CE138" i="12"/>
  <c r="CD138" i="12"/>
  <c r="CC138" i="12"/>
  <c r="CB138" i="12"/>
  <c r="CA138" i="12"/>
  <c r="BZ138" i="12"/>
  <c r="BY138" i="12"/>
  <c r="BX138" i="12"/>
  <c r="BW138" i="12"/>
  <c r="BV138" i="12"/>
  <c r="BU138" i="12"/>
  <c r="BT138" i="12"/>
  <c r="BS138" i="12"/>
  <c r="BR138" i="12"/>
  <c r="BQ138" i="12"/>
  <c r="BP138" i="12"/>
  <c r="BO138" i="12"/>
  <c r="BN138" i="12"/>
  <c r="BM138" i="12"/>
  <c r="BL138" i="12"/>
  <c r="BK138" i="12"/>
  <c r="BJ138" i="12"/>
  <c r="BI138" i="12"/>
  <c r="BH138" i="12"/>
  <c r="BG138" i="12"/>
  <c r="BF138" i="12"/>
  <c r="BE138" i="12"/>
  <c r="BD138" i="12"/>
  <c r="BC138" i="12"/>
  <c r="BB138" i="12"/>
  <c r="BA138" i="12"/>
  <c r="AZ138" i="12"/>
  <c r="AY138" i="12"/>
  <c r="AX138" i="12"/>
  <c r="AW138" i="12"/>
  <c r="AV138" i="12"/>
  <c r="CE137" i="12"/>
  <c r="CD137" i="12"/>
  <c r="CC137" i="12"/>
  <c r="CB137" i="12"/>
  <c r="CA137" i="12"/>
  <c r="BZ137" i="12"/>
  <c r="BY137" i="12"/>
  <c r="BX137" i="12"/>
  <c r="BW137" i="12"/>
  <c r="BV137" i="12"/>
  <c r="BU137" i="12"/>
  <c r="BT137" i="12"/>
  <c r="BS137" i="12"/>
  <c r="BR137" i="12"/>
  <c r="BQ137" i="12"/>
  <c r="BP137" i="12"/>
  <c r="BO137" i="12"/>
  <c r="BN137" i="12"/>
  <c r="BM137" i="12"/>
  <c r="BL137" i="12"/>
  <c r="BK137" i="12"/>
  <c r="BJ137" i="12"/>
  <c r="BI137" i="12"/>
  <c r="BH137" i="12"/>
  <c r="BG137" i="12"/>
  <c r="BF137" i="12"/>
  <c r="BE137" i="12"/>
  <c r="BD137" i="12"/>
  <c r="BC137" i="12"/>
  <c r="BB137" i="12"/>
  <c r="BA137" i="12"/>
  <c r="AZ137" i="12"/>
  <c r="AY137" i="12"/>
  <c r="AX137" i="12"/>
  <c r="AW137" i="12"/>
  <c r="AV137" i="12"/>
  <c r="CE136" i="12"/>
  <c r="CD136" i="12"/>
  <c r="CC136" i="12"/>
  <c r="CB136" i="12"/>
  <c r="CA136" i="12"/>
  <c r="BZ136" i="12"/>
  <c r="BY136" i="12"/>
  <c r="BX136" i="12"/>
  <c r="BW136" i="12"/>
  <c r="BV136" i="12"/>
  <c r="BU136" i="12"/>
  <c r="BT136" i="12"/>
  <c r="BS136" i="12"/>
  <c r="BR136" i="12"/>
  <c r="BQ136" i="12"/>
  <c r="BP136" i="12"/>
  <c r="BO136" i="12"/>
  <c r="BN136" i="12"/>
  <c r="BM136" i="12"/>
  <c r="BL136" i="12"/>
  <c r="BK136" i="12"/>
  <c r="BJ136" i="12"/>
  <c r="BI136" i="12"/>
  <c r="BH136" i="12"/>
  <c r="BG136" i="12"/>
  <c r="BF136" i="12"/>
  <c r="BE136" i="12"/>
  <c r="BD136" i="12"/>
  <c r="BC136" i="12"/>
  <c r="BB136" i="12"/>
  <c r="BA136" i="12"/>
  <c r="AZ136" i="12"/>
  <c r="AY136" i="12"/>
  <c r="AX136" i="12"/>
  <c r="AW136" i="12"/>
  <c r="AV136" i="12"/>
  <c r="CE135" i="12"/>
  <c r="CD135" i="12"/>
  <c r="CC135" i="12"/>
  <c r="CB135" i="12"/>
  <c r="CA135" i="12"/>
  <c r="BZ135" i="12"/>
  <c r="BY135" i="12"/>
  <c r="BX135" i="12"/>
  <c r="BW135" i="12"/>
  <c r="BV135" i="12"/>
  <c r="BU135" i="12"/>
  <c r="BT135" i="12"/>
  <c r="BS135" i="12"/>
  <c r="BR135" i="12"/>
  <c r="BQ135" i="12"/>
  <c r="BP135" i="12"/>
  <c r="BO135" i="12"/>
  <c r="BN135" i="12"/>
  <c r="BM135" i="12"/>
  <c r="BL135" i="12"/>
  <c r="BK135" i="12"/>
  <c r="BJ135" i="12"/>
  <c r="BI135" i="12"/>
  <c r="BH135" i="12"/>
  <c r="BG135" i="12"/>
  <c r="BF135" i="12"/>
  <c r="BE135" i="12"/>
  <c r="BD135" i="12"/>
  <c r="BC135" i="12"/>
  <c r="BB135" i="12"/>
  <c r="BA135" i="12"/>
  <c r="AZ135" i="12"/>
  <c r="AY135" i="12"/>
  <c r="AX135" i="12"/>
  <c r="AW135" i="12"/>
  <c r="AV135" i="12"/>
  <c r="CE134" i="12"/>
  <c r="CD134" i="12"/>
  <c r="CC134" i="12"/>
  <c r="CB134" i="12"/>
  <c r="CA134" i="12"/>
  <c r="BZ134" i="12"/>
  <c r="BY134" i="12"/>
  <c r="BX134" i="12"/>
  <c r="BW134" i="12"/>
  <c r="BV134" i="12"/>
  <c r="BU134" i="12"/>
  <c r="BT134" i="12"/>
  <c r="BS134" i="12"/>
  <c r="BR134" i="12"/>
  <c r="BQ134" i="12"/>
  <c r="BP134" i="12"/>
  <c r="BO134" i="12"/>
  <c r="BN134" i="12"/>
  <c r="BM134" i="12"/>
  <c r="BL134" i="12"/>
  <c r="BK134" i="12"/>
  <c r="BJ134" i="12"/>
  <c r="BI134" i="12"/>
  <c r="BH134" i="12"/>
  <c r="BG134" i="12"/>
  <c r="BF134" i="12"/>
  <c r="BE134" i="12"/>
  <c r="BD134" i="12"/>
  <c r="BC134" i="12"/>
  <c r="BB134" i="12"/>
  <c r="BA134" i="12"/>
  <c r="AZ134" i="12"/>
  <c r="AY134" i="12"/>
  <c r="AX134" i="12"/>
  <c r="AW134" i="12"/>
  <c r="AV134" i="12"/>
  <c r="CE133" i="12"/>
  <c r="CD133" i="12"/>
  <c r="CC133" i="12"/>
  <c r="CB133" i="12"/>
  <c r="CA133" i="12"/>
  <c r="BZ133" i="12"/>
  <c r="BY133" i="12"/>
  <c r="BX133" i="12"/>
  <c r="BW133" i="12"/>
  <c r="BV133" i="12"/>
  <c r="BU133" i="12"/>
  <c r="BT133" i="12"/>
  <c r="BS133" i="12"/>
  <c r="BR133" i="12"/>
  <c r="BQ133" i="12"/>
  <c r="BP133" i="12"/>
  <c r="BO133" i="12"/>
  <c r="BN133" i="12"/>
  <c r="BM133" i="12"/>
  <c r="BL133" i="12"/>
  <c r="BK133" i="12"/>
  <c r="BJ133" i="12"/>
  <c r="BI133" i="12"/>
  <c r="BH133" i="12"/>
  <c r="BG133" i="12"/>
  <c r="BF133" i="12"/>
  <c r="BE133" i="12"/>
  <c r="BD133" i="12"/>
  <c r="BC133" i="12"/>
  <c r="BB133" i="12"/>
  <c r="BA133" i="12"/>
  <c r="AZ133" i="12"/>
  <c r="AY133" i="12"/>
  <c r="AX133" i="12"/>
  <c r="AW133" i="12"/>
  <c r="AV133" i="12"/>
  <c r="CE132" i="12"/>
  <c r="CD132" i="12"/>
  <c r="CC132" i="12"/>
  <c r="CB132" i="12"/>
  <c r="CA132" i="12"/>
  <c r="BZ132" i="12"/>
  <c r="BY132" i="12"/>
  <c r="BX132" i="12"/>
  <c r="BW132" i="12"/>
  <c r="BV132" i="12"/>
  <c r="BU132" i="12"/>
  <c r="BT132" i="12"/>
  <c r="BS132" i="12"/>
  <c r="BR132" i="12"/>
  <c r="BQ132" i="12"/>
  <c r="BP132" i="12"/>
  <c r="BO132" i="12"/>
  <c r="BN132" i="12"/>
  <c r="BM132" i="12"/>
  <c r="BL132" i="12"/>
  <c r="BK132" i="12"/>
  <c r="BJ132" i="12"/>
  <c r="BI132" i="12"/>
  <c r="BH132" i="12"/>
  <c r="BG132" i="12"/>
  <c r="BF132" i="12"/>
  <c r="BE132" i="12"/>
  <c r="BD132" i="12"/>
  <c r="BC132" i="12"/>
  <c r="BB132" i="12"/>
  <c r="BA132" i="12"/>
  <c r="AZ132" i="12"/>
  <c r="AY132" i="12"/>
  <c r="AX132" i="12"/>
  <c r="AW132" i="12"/>
  <c r="AV132" i="12"/>
  <c r="CE131" i="12"/>
  <c r="CD131" i="12"/>
  <c r="CC131" i="12"/>
  <c r="CB131" i="12"/>
  <c r="CA131" i="12"/>
  <c r="BZ131" i="12"/>
  <c r="BY131" i="12"/>
  <c r="BX131" i="12"/>
  <c r="BW131" i="12"/>
  <c r="BV131" i="12"/>
  <c r="BU131" i="12"/>
  <c r="BT131" i="12"/>
  <c r="BS131" i="12"/>
  <c r="BR131" i="12"/>
  <c r="BQ131" i="12"/>
  <c r="BP131" i="12"/>
  <c r="BO131" i="12"/>
  <c r="BN131" i="12"/>
  <c r="BM131" i="12"/>
  <c r="BL131" i="12"/>
  <c r="BK131" i="12"/>
  <c r="BJ131" i="12"/>
  <c r="BI131" i="12"/>
  <c r="BH131" i="12"/>
  <c r="BG131" i="12"/>
  <c r="BF131" i="12"/>
  <c r="BE131" i="12"/>
  <c r="BD131" i="12"/>
  <c r="BC131" i="12"/>
  <c r="BB131" i="12"/>
  <c r="BA131" i="12"/>
  <c r="AZ131" i="12"/>
  <c r="AY131" i="12"/>
  <c r="AX131" i="12"/>
  <c r="AW131" i="12"/>
  <c r="AV131" i="12"/>
  <c r="CE130" i="12"/>
  <c r="CD130" i="12"/>
  <c r="CC130" i="12"/>
  <c r="CB130" i="12"/>
  <c r="CA130" i="12"/>
  <c r="BZ130" i="12"/>
  <c r="BY130" i="12"/>
  <c r="BX130" i="12"/>
  <c r="BW130" i="12"/>
  <c r="BV130" i="12"/>
  <c r="BU130" i="12"/>
  <c r="BT130" i="12"/>
  <c r="BS130" i="12"/>
  <c r="BR130" i="12"/>
  <c r="BQ130" i="12"/>
  <c r="BP130" i="12"/>
  <c r="BO130" i="12"/>
  <c r="BN130" i="12"/>
  <c r="BM130" i="12"/>
  <c r="BL130" i="12"/>
  <c r="BK130" i="12"/>
  <c r="BJ130" i="12"/>
  <c r="BI130" i="12"/>
  <c r="BH130" i="12"/>
  <c r="BG130" i="12"/>
  <c r="BF130" i="12"/>
  <c r="BE130" i="12"/>
  <c r="BD130" i="12"/>
  <c r="BC130" i="12"/>
  <c r="BB130" i="12"/>
  <c r="BA130" i="12"/>
  <c r="AZ130" i="12"/>
  <c r="AY130" i="12"/>
  <c r="AX130" i="12"/>
  <c r="AW130" i="12"/>
  <c r="AV130" i="12"/>
  <c r="CE129" i="12"/>
  <c r="CD129" i="12"/>
  <c r="CC129" i="12"/>
  <c r="CB129" i="12"/>
  <c r="CA129" i="12"/>
  <c r="BZ129" i="12"/>
  <c r="BY129" i="12"/>
  <c r="BX129" i="12"/>
  <c r="BW129" i="12"/>
  <c r="BV129" i="12"/>
  <c r="BU129" i="12"/>
  <c r="BT129" i="12"/>
  <c r="BS129" i="12"/>
  <c r="BR129" i="12"/>
  <c r="BQ129" i="12"/>
  <c r="BP129" i="12"/>
  <c r="BO129" i="12"/>
  <c r="BN129" i="12"/>
  <c r="BM129" i="12"/>
  <c r="BL129" i="12"/>
  <c r="BK129" i="12"/>
  <c r="BJ129" i="12"/>
  <c r="BI129" i="12"/>
  <c r="BH129" i="12"/>
  <c r="BG129" i="12"/>
  <c r="BF129" i="12"/>
  <c r="BE129" i="12"/>
  <c r="BD129" i="12"/>
  <c r="BC129" i="12"/>
  <c r="BB129" i="12"/>
  <c r="BA129" i="12"/>
  <c r="AZ129" i="12"/>
  <c r="AY129" i="12"/>
  <c r="AX129" i="12"/>
  <c r="AW129" i="12"/>
  <c r="AV129" i="12"/>
  <c r="CE128" i="12"/>
  <c r="CD128" i="12"/>
  <c r="CC128" i="12"/>
  <c r="CB128" i="12"/>
  <c r="CA128" i="12"/>
  <c r="BZ128" i="12"/>
  <c r="BY128" i="12"/>
  <c r="BX128" i="12"/>
  <c r="BW128" i="12"/>
  <c r="BV128" i="12"/>
  <c r="BU128" i="12"/>
  <c r="BT128" i="12"/>
  <c r="BS128" i="12"/>
  <c r="BR128" i="12"/>
  <c r="BQ128" i="12"/>
  <c r="BP128" i="12"/>
  <c r="BO128" i="12"/>
  <c r="BN128" i="12"/>
  <c r="BM128" i="12"/>
  <c r="BL128" i="12"/>
  <c r="BK128" i="12"/>
  <c r="BJ128" i="12"/>
  <c r="BI128" i="12"/>
  <c r="BH128" i="12"/>
  <c r="BG128" i="12"/>
  <c r="BF128" i="12"/>
  <c r="BE128" i="12"/>
  <c r="BD128" i="12"/>
  <c r="BC128" i="12"/>
  <c r="BB128" i="12"/>
  <c r="BA128" i="12"/>
  <c r="AZ128" i="12"/>
  <c r="AY128" i="12"/>
  <c r="AX128" i="12"/>
  <c r="AW128" i="12"/>
  <c r="AV128" i="12"/>
  <c r="CE127" i="12"/>
  <c r="CD127" i="12"/>
  <c r="CC127" i="12"/>
  <c r="CB127" i="12"/>
  <c r="CA127" i="12"/>
  <c r="BZ127" i="12"/>
  <c r="BY127" i="12"/>
  <c r="BX127" i="12"/>
  <c r="BW127" i="12"/>
  <c r="BV127" i="12"/>
  <c r="BU127" i="12"/>
  <c r="BT127" i="12"/>
  <c r="BS127" i="12"/>
  <c r="BR127" i="12"/>
  <c r="BQ127" i="12"/>
  <c r="BP127" i="12"/>
  <c r="BO127" i="12"/>
  <c r="BN127" i="12"/>
  <c r="BM127" i="12"/>
  <c r="BL127" i="12"/>
  <c r="BK127" i="12"/>
  <c r="BJ127" i="12"/>
  <c r="BI127" i="12"/>
  <c r="BH127" i="12"/>
  <c r="BG127" i="12"/>
  <c r="BF127" i="12"/>
  <c r="BE127" i="12"/>
  <c r="BD127" i="12"/>
  <c r="BC127" i="12"/>
  <c r="BB127" i="12"/>
  <c r="BA127" i="12"/>
  <c r="AZ127" i="12"/>
  <c r="AY127" i="12"/>
  <c r="AX127" i="12"/>
  <c r="AW127" i="12"/>
  <c r="AV127" i="12"/>
  <c r="CE126" i="12"/>
  <c r="CD126" i="12"/>
  <c r="CC126" i="12"/>
  <c r="CB126" i="12"/>
  <c r="CA126" i="12"/>
  <c r="BZ126" i="12"/>
  <c r="BY126" i="12"/>
  <c r="BX126" i="12"/>
  <c r="BW126" i="12"/>
  <c r="BV126" i="12"/>
  <c r="BU126" i="12"/>
  <c r="BT126" i="12"/>
  <c r="BS126" i="12"/>
  <c r="BR126" i="12"/>
  <c r="BQ126" i="12"/>
  <c r="BP126" i="12"/>
  <c r="BO126" i="12"/>
  <c r="BN126" i="12"/>
  <c r="BM126" i="12"/>
  <c r="BL126" i="12"/>
  <c r="BK126" i="12"/>
  <c r="BJ126" i="12"/>
  <c r="BI126" i="12"/>
  <c r="BH126" i="12"/>
  <c r="BG126" i="12"/>
  <c r="BF126" i="12"/>
  <c r="BE126" i="12"/>
  <c r="BD126" i="12"/>
  <c r="BC126" i="12"/>
  <c r="BB126" i="12"/>
  <c r="BA126" i="12"/>
  <c r="AZ126" i="12"/>
  <c r="AY126" i="12"/>
  <c r="AX126" i="12"/>
  <c r="AW126" i="12"/>
  <c r="AV126" i="12"/>
  <c r="CE125" i="12"/>
  <c r="CD125" i="12"/>
  <c r="CC125" i="12"/>
  <c r="CB125" i="12"/>
  <c r="CA125" i="12"/>
  <c r="BZ125" i="12"/>
  <c r="BY125" i="12"/>
  <c r="BX125" i="12"/>
  <c r="BW125" i="12"/>
  <c r="BV125" i="12"/>
  <c r="BU125" i="12"/>
  <c r="BT125" i="12"/>
  <c r="BS125" i="12"/>
  <c r="BR125" i="12"/>
  <c r="BQ125" i="12"/>
  <c r="BP125" i="12"/>
  <c r="BO125" i="12"/>
  <c r="BN125" i="12"/>
  <c r="BM125" i="12"/>
  <c r="BL125" i="12"/>
  <c r="BK125" i="12"/>
  <c r="BJ125" i="12"/>
  <c r="BI125" i="12"/>
  <c r="BH125" i="12"/>
  <c r="BG125" i="12"/>
  <c r="BF125" i="12"/>
  <c r="BE125" i="12"/>
  <c r="BD125" i="12"/>
  <c r="BC125" i="12"/>
  <c r="BB125" i="12"/>
  <c r="BA125" i="12"/>
  <c r="AZ125" i="12"/>
  <c r="AY125" i="12"/>
  <c r="AX125" i="12"/>
  <c r="AW125" i="12"/>
  <c r="AV125" i="12"/>
  <c r="CE124" i="12"/>
  <c r="CD124" i="12"/>
  <c r="CC124" i="12"/>
  <c r="CB124" i="12"/>
  <c r="CA124" i="12"/>
  <c r="BZ124" i="12"/>
  <c r="BY124" i="12"/>
  <c r="BX124" i="12"/>
  <c r="BW124" i="12"/>
  <c r="BV124" i="12"/>
  <c r="BU124" i="12"/>
  <c r="BT124" i="12"/>
  <c r="BS124" i="12"/>
  <c r="BR124" i="12"/>
  <c r="BQ124" i="12"/>
  <c r="BP124" i="12"/>
  <c r="BO124" i="12"/>
  <c r="BN124" i="12"/>
  <c r="BM124" i="12"/>
  <c r="BL124" i="12"/>
  <c r="BK124" i="12"/>
  <c r="BJ124" i="12"/>
  <c r="BI124" i="12"/>
  <c r="BH124" i="12"/>
  <c r="BG124" i="12"/>
  <c r="BF124" i="12"/>
  <c r="BE124" i="12"/>
  <c r="BD124" i="12"/>
  <c r="BC124" i="12"/>
  <c r="BB124" i="12"/>
  <c r="BA124" i="12"/>
  <c r="AZ124" i="12"/>
  <c r="AY124" i="12"/>
  <c r="AX124" i="12"/>
  <c r="AW124" i="12"/>
  <c r="AV124" i="12"/>
  <c r="CE123" i="12"/>
  <c r="CD123" i="12"/>
  <c r="CC123" i="12"/>
  <c r="CB123" i="12"/>
  <c r="CA123" i="12"/>
  <c r="BZ123" i="12"/>
  <c r="BY123" i="12"/>
  <c r="BX123" i="12"/>
  <c r="BW123" i="12"/>
  <c r="BV123" i="12"/>
  <c r="BU123" i="12"/>
  <c r="BT123" i="12"/>
  <c r="BS123" i="12"/>
  <c r="BR123" i="12"/>
  <c r="BQ123" i="12"/>
  <c r="BP123" i="12"/>
  <c r="BO123" i="12"/>
  <c r="BN123" i="12"/>
  <c r="BM123" i="12"/>
  <c r="BL123" i="12"/>
  <c r="BK123" i="12"/>
  <c r="BJ123" i="12"/>
  <c r="BI123" i="12"/>
  <c r="BH123" i="12"/>
  <c r="BG123" i="12"/>
  <c r="BF123" i="12"/>
  <c r="BE123" i="12"/>
  <c r="BD123" i="12"/>
  <c r="BC123" i="12"/>
  <c r="BB123" i="12"/>
  <c r="BA123" i="12"/>
  <c r="AZ123" i="12"/>
  <c r="AY123" i="12"/>
  <c r="AX123" i="12"/>
  <c r="AW123" i="12"/>
  <c r="AV123" i="12"/>
  <c r="CE122" i="12"/>
  <c r="CD122" i="12"/>
  <c r="CC122" i="12"/>
  <c r="CB122" i="12"/>
  <c r="CA122" i="12"/>
  <c r="BZ122" i="12"/>
  <c r="BY122" i="12"/>
  <c r="BX122" i="12"/>
  <c r="BW122" i="12"/>
  <c r="BV122" i="12"/>
  <c r="BU122" i="12"/>
  <c r="BT122" i="12"/>
  <c r="BS122" i="12"/>
  <c r="BR122" i="12"/>
  <c r="BQ122" i="12"/>
  <c r="BP122" i="12"/>
  <c r="BO122" i="12"/>
  <c r="BN122" i="12"/>
  <c r="BM122" i="12"/>
  <c r="BL122" i="12"/>
  <c r="BK122" i="12"/>
  <c r="BJ122" i="12"/>
  <c r="BI122" i="12"/>
  <c r="BH122" i="12"/>
  <c r="BG122" i="12"/>
  <c r="BF122" i="12"/>
  <c r="BE122" i="12"/>
  <c r="BD122" i="12"/>
  <c r="BC122" i="12"/>
  <c r="BB122" i="12"/>
  <c r="BA122" i="12"/>
  <c r="AZ122" i="12"/>
  <c r="AY122" i="12"/>
  <c r="AX122" i="12"/>
  <c r="AW122" i="12"/>
  <c r="AV122" i="12"/>
  <c r="CE121" i="12"/>
  <c r="CD121" i="12"/>
  <c r="CC121" i="12"/>
  <c r="CB121" i="12"/>
  <c r="CA121" i="12"/>
  <c r="BZ121" i="12"/>
  <c r="BY121" i="12"/>
  <c r="BX121" i="12"/>
  <c r="BW121" i="12"/>
  <c r="BV121" i="12"/>
  <c r="BU121" i="12"/>
  <c r="BT121" i="12"/>
  <c r="BS121" i="12"/>
  <c r="BR121" i="12"/>
  <c r="BQ121" i="12"/>
  <c r="BP121" i="12"/>
  <c r="BO121" i="12"/>
  <c r="BN121" i="12"/>
  <c r="BM121" i="12"/>
  <c r="BL121" i="12"/>
  <c r="BK121" i="12"/>
  <c r="BJ121" i="12"/>
  <c r="BI121" i="12"/>
  <c r="BH121" i="12"/>
  <c r="BG121" i="12"/>
  <c r="BF121" i="12"/>
  <c r="BE121" i="12"/>
  <c r="BD121" i="12"/>
  <c r="BC121" i="12"/>
  <c r="BB121" i="12"/>
  <c r="BA121" i="12"/>
  <c r="AZ121" i="12"/>
  <c r="AY121" i="12"/>
  <c r="AX121" i="12"/>
  <c r="AW121" i="12"/>
  <c r="AV121" i="12"/>
  <c r="CE120" i="12"/>
  <c r="CD120" i="12"/>
  <c r="CC120" i="12"/>
  <c r="CB120" i="12"/>
  <c r="CA120" i="12"/>
  <c r="BZ120" i="12"/>
  <c r="BY120" i="12"/>
  <c r="BX120" i="12"/>
  <c r="BW120" i="12"/>
  <c r="BV120" i="12"/>
  <c r="BU120" i="12"/>
  <c r="BT120" i="12"/>
  <c r="BS120" i="12"/>
  <c r="BR120" i="12"/>
  <c r="BQ120" i="12"/>
  <c r="BP120" i="12"/>
  <c r="BO120" i="12"/>
  <c r="BN120" i="12"/>
  <c r="BM120" i="12"/>
  <c r="BL120" i="12"/>
  <c r="BK120" i="12"/>
  <c r="BJ120" i="12"/>
  <c r="BI120" i="12"/>
  <c r="BH120" i="12"/>
  <c r="BG120" i="12"/>
  <c r="BF120" i="12"/>
  <c r="BE120" i="12"/>
  <c r="BD120" i="12"/>
  <c r="BC120" i="12"/>
  <c r="BB120" i="12"/>
  <c r="BA120" i="12"/>
  <c r="AZ120" i="12"/>
  <c r="AY120" i="12"/>
  <c r="AX120" i="12"/>
  <c r="AW120" i="12"/>
  <c r="AV120" i="12"/>
  <c r="CE119" i="12"/>
  <c r="CD119" i="12"/>
  <c r="CC119" i="12"/>
  <c r="CB119" i="12"/>
  <c r="CA119" i="12"/>
  <c r="BZ119" i="12"/>
  <c r="BY119" i="12"/>
  <c r="BX119" i="12"/>
  <c r="BW119" i="12"/>
  <c r="BV119" i="12"/>
  <c r="BU119" i="12"/>
  <c r="BT119" i="12"/>
  <c r="BS119" i="12"/>
  <c r="BR119" i="12"/>
  <c r="BQ119" i="12"/>
  <c r="BP119" i="12"/>
  <c r="BO119" i="12"/>
  <c r="BN119" i="12"/>
  <c r="BM119" i="12"/>
  <c r="BL119" i="12"/>
  <c r="BK119" i="12"/>
  <c r="BJ119" i="12"/>
  <c r="BI119" i="12"/>
  <c r="BH119" i="12"/>
  <c r="BG119" i="12"/>
  <c r="BF119" i="12"/>
  <c r="BE119" i="12"/>
  <c r="BD119" i="12"/>
  <c r="BC119" i="12"/>
  <c r="BB119" i="12"/>
  <c r="BA119" i="12"/>
  <c r="AZ119" i="12"/>
  <c r="AY119" i="12"/>
  <c r="AX119" i="12"/>
  <c r="AW119" i="12"/>
  <c r="AV119" i="12"/>
  <c r="CE118" i="12"/>
  <c r="CD118" i="12"/>
  <c r="CC118" i="12"/>
  <c r="CB118" i="12"/>
  <c r="CA118" i="12"/>
  <c r="BZ118" i="12"/>
  <c r="BY118" i="12"/>
  <c r="BX118" i="12"/>
  <c r="BW118" i="12"/>
  <c r="BV118" i="12"/>
  <c r="BU118" i="12"/>
  <c r="BT118" i="12"/>
  <c r="BS118" i="12"/>
  <c r="BR118" i="12"/>
  <c r="BQ118" i="12"/>
  <c r="BP118" i="12"/>
  <c r="BO118" i="12"/>
  <c r="BN118" i="12"/>
  <c r="BM118" i="12"/>
  <c r="BL118" i="12"/>
  <c r="BK118" i="12"/>
  <c r="BJ118" i="12"/>
  <c r="BI118" i="12"/>
  <c r="BH118" i="12"/>
  <c r="BG118" i="12"/>
  <c r="BF118" i="12"/>
  <c r="BE118" i="12"/>
  <c r="BD118" i="12"/>
  <c r="BC118" i="12"/>
  <c r="BB118" i="12"/>
  <c r="BA118" i="12"/>
  <c r="AZ118" i="12"/>
  <c r="AY118" i="12"/>
  <c r="AX118" i="12"/>
  <c r="AW118" i="12"/>
  <c r="AV118" i="12"/>
  <c r="CE117" i="12"/>
  <c r="CD117" i="12"/>
  <c r="CC117" i="12"/>
  <c r="CB117" i="12"/>
  <c r="CA117" i="12"/>
  <c r="BZ117" i="12"/>
  <c r="BY117" i="12"/>
  <c r="BX117" i="12"/>
  <c r="BW117" i="12"/>
  <c r="BV117" i="12"/>
  <c r="BU117" i="12"/>
  <c r="BT117" i="12"/>
  <c r="BS117" i="12"/>
  <c r="BR117" i="12"/>
  <c r="BQ117" i="12"/>
  <c r="BP117" i="12"/>
  <c r="BO117" i="12"/>
  <c r="BN117" i="12"/>
  <c r="BM117" i="12"/>
  <c r="BL117" i="12"/>
  <c r="BK117" i="12"/>
  <c r="BJ117" i="12"/>
  <c r="BI117" i="12"/>
  <c r="BH117" i="12"/>
  <c r="BG117" i="12"/>
  <c r="BF117" i="12"/>
  <c r="BE117" i="12"/>
  <c r="BD117" i="12"/>
  <c r="BC117" i="12"/>
  <c r="BB117" i="12"/>
  <c r="BA117" i="12"/>
  <c r="AZ117" i="12"/>
  <c r="AY117" i="12"/>
  <c r="AX117" i="12"/>
  <c r="AW117" i="12"/>
  <c r="AV117" i="12"/>
  <c r="CE116" i="12"/>
  <c r="CD116" i="12"/>
  <c r="CC116" i="12"/>
  <c r="CB116" i="12"/>
  <c r="CA116" i="12"/>
  <c r="BZ116" i="12"/>
  <c r="BY116" i="12"/>
  <c r="BX116" i="12"/>
  <c r="BW116" i="12"/>
  <c r="BV116" i="12"/>
  <c r="BU116" i="12"/>
  <c r="BT116" i="12"/>
  <c r="BS116" i="12"/>
  <c r="BR116" i="12"/>
  <c r="BQ116" i="12"/>
  <c r="BP116" i="12"/>
  <c r="BO116" i="12"/>
  <c r="BN116" i="12"/>
  <c r="BM116" i="12"/>
  <c r="BL116" i="12"/>
  <c r="BK116" i="12"/>
  <c r="BJ116" i="12"/>
  <c r="BI116" i="12"/>
  <c r="BH116" i="12"/>
  <c r="BG116" i="12"/>
  <c r="BF116" i="12"/>
  <c r="BE116" i="12"/>
  <c r="BD116" i="12"/>
  <c r="BC116" i="12"/>
  <c r="BB116" i="12"/>
  <c r="BA116" i="12"/>
  <c r="AZ116" i="12"/>
  <c r="AY116" i="12"/>
  <c r="AX116" i="12"/>
  <c r="AW116" i="12"/>
  <c r="AV116" i="12"/>
  <c r="CE115" i="12"/>
  <c r="CD115" i="12"/>
  <c r="CC115" i="12"/>
  <c r="CB115" i="12"/>
  <c r="CA115" i="12"/>
  <c r="BZ115" i="12"/>
  <c r="BY115" i="12"/>
  <c r="BX115" i="12"/>
  <c r="BW115" i="12"/>
  <c r="BV115" i="12"/>
  <c r="BU115" i="12"/>
  <c r="BT115" i="12"/>
  <c r="BS115" i="12"/>
  <c r="BR115" i="12"/>
  <c r="BQ115" i="12"/>
  <c r="BP115" i="12"/>
  <c r="BO115" i="12"/>
  <c r="BN115" i="12"/>
  <c r="BM115" i="12"/>
  <c r="BL115" i="12"/>
  <c r="BK115" i="12"/>
  <c r="BJ115" i="12"/>
  <c r="BI115" i="12"/>
  <c r="BH115" i="12"/>
  <c r="BG115" i="12"/>
  <c r="BF115" i="12"/>
  <c r="BE115" i="12"/>
  <c r="BD115" i="12"/>
  <c r="BC115" i="12"/>
  <c r="BB115" i="12"/>
  <c r="BA115" i="12"/>
  <c r="AZ115" i="12"/>
  <c r="AY115" i="12"/>
  <c r="AX115" i="12"/>
  <c r="AW115" i="12"/>
  <c r="AV115" i="12"/>
  <c r="CE114" i="12"/>
  <c r="CD114" i="12"/>
  <c r="CC114" i="12"/>
  <c r="CB114" i="12"/>
  <c r="CA114" i="12"/>
  <c r="BZ114" i="12"/>
  <c r="BY114" i="12"/>
  <c r="BX114" i="12"/>
  <c r="BW114" i="12"/>
  <c r="BV114" i="12"/>
  <c r="BU114" i="12"/>
  <c r="BT114" i="12"/>
  <c r="BS114" i="12"/>
  <c r="BR114" i="12"/>
  <c r="BQ114" i="12"/>
  <c r="BP114" i="12"/>
  <c r="BO114" i="12"/>
  <c r="BN114" i="12"/>
  <c r="BM114" i="12"/>
  <c r="BL114" i="12"/>
  <c r="BK114" i="12"/>
  <c r="BJ114" i="12"/>
  <c r="BI114" i="12"/>
  <c r="BH114" i="12"/>
  <c r="BG114" i="12"/>
  <c r="BF114" i="12"/>
  <c r="BE114" i="12"/>
  <c r="BD114" i="12"/>
  <c r="BC114" i="12"/>
  <c r="BB114" i="12"/>
  <c r="BA114" i="12"/>
  <c r="AZ114" i="12"/>
  <c r="AY114" i="12"/>
  <c r="AX114" i="12"/>
  <c r="AW114" i="12"/>
  <c r="AV114" i="12"/>
  <c r="CE113" i="12"/>
  <c r="CD113" i="12"/>
  <c r="CC113" i="12"/>
  <c r="CB113" i="12"/>
  <c r="CA113" i="12"/>
  <c r="BZ113" i="12"/>
  <c r="BY113" i="12"/>
  <c r="BX113" i="12"/>
  <c r="BW113" i="12"/>
  <c r="BV113" i="12"/>
  <c r="BU113" i="12"/>
  <c r="BT113" i="12"/>
  <c r="BS113" i="12"/>
  <c r="BR113" i="12"/>
  <c r="BQ113" i="12"/>
  <c r="BP113" i="12"/>
  <c r="BO113" i="12"/>
  <c r="BN113" i="12"/>
  <c r="BM113" i="12"/>
  <c r="BL113" i="12"/>
  <c r="BK113" i="12"/>
  <c r="BJ113" i="12"/>
  <c r="BI113" i="12"/>
  <c r="BH113" i="12"/>
  <c r="BG113" i="12"/>
  <c r="BF113" i="12"/>
  <c r="BE113" i="12"/>
  <c r="BD113" i="12"/>
  <c r="BC113" i="12"/>
  <c r="BB113" i="12"/>
  <c r="BA113" i="12"/>
  <c r="AZ113" i="12"/>
  <c r="AY113" i="12"/>
  <c r="AX113" i="12"/>
  <c r="AW113" i="12"/>
  <c r="AV113" i="12"/>
  <c r="CE112" i="12"/>
  <c r="CD112" i="12"/>
  <c r="CC112" i="12"/>
  <c r="CB112" i="12"/>
  <c r="CA112" i="12"/>
  <c r="BZ112" i="12"/>
  <c r="BY112" i="12"/>
  <c r="BX112" i="12"/>
  <c r="BW112" i="12"/>
  <c r="BV112" i="12"/>
  <c r="BU112" i="12"/>
  <c r="BT112" i="12"/>
  <c r="BS112" i="12"/>
  <c r="BR112" i="12"/>
  <c r="BQ112" i="12"/>
  <c r="BP112" i="12"/>
  <c r="BO112" i="12"/>
  <c r="BN112" i="12"/>
  <c r="BM112" i="12"/>
  <c r="BL112" i="12"/>
  <c r="BK112" i="12"/>
  <c r="BJ112" i="12"/>
  <c r="BI112" i="12"/>
  <c r="BH112" i="12"/>
  <c r="BG112" i="12"/>
  <c r="BF112" i="12"/>
  <c r="BE112" i="12"/>
  <c r="BD112" i="12"/>
  <c r="BC112" i="12"/>
  <c r="BB112" i="12"/>
  <c r="BA112" i="12"/>
  <c r="AZ112" i="12"/>
  <c r="AY112" i="12"/>
  <c r="AX112" i="12"/>
  <c r="AW112" i="12"/>
  <c r="AV112" i="12"/>
  <c r="CE111" i="12"/>
  <c r="CD111" i="12"/>
  <c r="CC111" i="12"/>
  <c r="CB111" i="12"/>
  <c r="CA111" i="12"/>
  <c r="BZ111" i="12"/>
  <c r="BY111" i="12"/>
  <c r="BX111" i="12"/>
  <c r="BW111" i="12"/>
  <c r="BV111" i="12"/>
  <c r="BU111" i="12"/>
  <c r="BT111" i="12"/>
  <c r="BS111" i="12"/>
  <c r="BR111" i="12"/>
  <c r="BQ111" i="12"/>
  <c r="BP111" i="12"/>
  <c r="BO111" i="12"/>
  <c r="BN111" i="12"/>
  <c r="BM111" i="12"/>
  <c r="BL111" i="12"/>
  <c r="BK111" i="12"/>
  <c r="BJ111" i="12"/>
  <c r="BI111" i="12"/>
  <c r="BH111" i="12"/>
  <c r="BG111" i="12"/>
  <c r="BF111" i="12"/>
  <c r="BE111" i="12"/>
  <c r="BD111" i="12"/>
  <c r="BC111" i="12"/>
  <c r="BB111" i="12"/>
  <c r="BA111" i="12"/>
  <c r="AZ111" i="12"/>
  <c r="AY111" i="12"/>
  <c r="AX111" i="12"/>
  <c r="AW111" i="12"/>
  <c r="AV111" i="12"/>
  <c r="CE110" i="12"/>
  <c r="CD110" i="12"/>
  <c r="CC110" i="12"/>
  <c r="CB110" i="12"/>
  <c r="CA110" i="12"/>
  <c r="BZ110" i="12"/>
  <c r="BY110" i="12"/>
  <c r="BX110" i="12"/>
  <c r="BW110" i="12"/>
  <c r="BV110" i="12"/>
  <c r="BU110" i="12"/>
  <c r="BT110" i="12"/>
  <c r="BS110" i="12"/>
  <c r="BR110" i="12"/>
  <c r="BQ110" i="12"/>
  <c r="BP110" i="12"/>
  <c r="BO110" i="12"/>
  <c r="BN110" i="12"/>
  <c r="BM110" i="12"/>
  <c r="BL110" i="12"/>
  <c r="BK110" i="12"/>
  <c r="BJ110" i="12"/>
  <c r="BI110" i="12"/>
  <c r="BH110" i="12"/>
  <c r="BG110" i="12"/>
  <c r="BF110" i="12"/>
  <c r="BE110" i="12"/>
  <c r="BD110" i="12"/>
  <c r="BC110" i="12"/>
  <c r="BB110" i="12"/>
  <c r="BA110" i="12"/>
  <c r="AZ110" i="12"/>
  <c r="AY110" i="12"/>
  <c r="AX110" i="12"/>
  <c r="AW110" i="12"/>
  <c r="AV110" i="12"/>
  <c r="CE109" i="12"/>
  <c r="CD109" i="12"/>
  <c r="CC109" i="12"/>
  <c r="CB109" i="12"/>
  <c r="CA109" i="12"/>
  <c r="BZ109" i="12"/>
  <c r="BY109" i="12"/>
  <c r="BX109" i="12"/>
  <c r="BW109" i="12"/>
  <c r="BV109" i="12"/>
  <c r="BU109" i="12"/>
  <c r="BT109" i="12"/>
  <c r="BS109" i="12"/>
  <c r="BR109" i="12"/>
  <c r="BQ109" i="12"/>
  <c r="BP109" i="12"/>
  <c r="BO109" i="12"/>
  <c r="BN109" i="12"/>
  <c r="BM109" i="12"/>
  <c r="BL109" i="12"/>
  <c r="BK109" i="12"/>
  <c r="BJ109" i="12"/>
  <c r="BI109" i="12"/>
  <c r="BH109" i="12"/>
  <c r="BG109" i="12"/>
  <c r="BF109" i="12"/>
  <c r="BE109" i="12"/>
  <c r="BD109" i="12"/>
  <c r="BC109" i="12"/>
  <c r="BB109" i="12"/>
  <c r="BA109" i="12"/>
  <c r="AZ109" i="12"/>
  <c r="AY109" i="12"/>
  <c r="AX109" i="12"/>
  <c r="AW109" i="12"/>
  <c r="AV109" i="12"/>
  <c r="CE108" i="12"/>
  <c r="CD108" i="12"/>
  <c r="CC108" i="12"/>
  <c r="CB108" i="12"/>
  <c r="CA108" i="12"/>
  <c r="BZ108" i="12"/>
  <c r="BY108" i="12"/>
  <c r="BX108" i="12"/>
  <c r="BW108" i="12"/>
  <c r="BV108" i="12"/>
  <c r="BU108" i="12"/>
  <c r="BT108" i="12"/>
  <c r="BS108" i="12"/>
  <c r="BR108" i="12"/>
  <c r="BQ108" i="12"/>
  <c r="BP108" i="12"/>
  <c r="BO108" i="12"/>
  <c r="BN108" i="12"/>
  <c r="BM108" i="12"/>
  <c r="BL108" i="12"/>
  <c r="BK108" i="12"/>
  <c r="BJ108" i="12"/>
  <c r="BI108" i="12"/>
  <c r="BH108" i="12"/>
  <c r="BG108" i="12"/>
  <c r="BF108" i="12"/>
  <c r="BE108" i="12"/>
  <c r="BD108" i="12"/>
  <c r="BC108" i="12"/>
  <c r="BB108" i="12"/>
  <c r="BA108" i="12"/>
  <c r="AZ108" i="12"/>
  <c r="AY108" i="12"/>
  <c r="AX108" i="12"/>
  <c r="AW108" i="12"/>
  <c r="AV108" i="12"/>
  <c r="CE107" i="12"/>
  <c r="CD107" i="12"/>
  <c r="CC107" i="12"/>
  <c r="CB107" i="12"/>
  <c r="CA107" i="12"/>
  <c r="BZ107" i="12"/>
  <c r="BY107" i="12"/>
  <c r="BX107" i="12"/>
  <c r="BW107" i="12"/>
  <c r="BV107" i="12"/>
  <c r="BU107" i="12"/>
  <c r="BT107" i="12"/>
  <c r="BS107" i="12"/>
  <c r="BR107" i="12"/>
  <c r="BQ107" i="12"/>
  <c r="BP107" i="12"/>
  <c r="BO107" i="12"/>
  <c r="BN107" i="12"/>
  <c r="BM107" i="12"/>
  <c r="BL107" i="12"/>
  <c r="BK107" i="12"/>
  <c r="BJ107" i="12"/>
  <c r="BI107" i="12"/>
  <c r="BH107" i="12"/>
  <c r="BG107" i="12"/>
  <c r="BF107" i="12"/>
  <c r="BE107" i="12"/>
  <c r="BD107" i="12"/>
  <c r="BC107" i="12"/>
  <c r="BB107" i="12"/>
  <c r="BA107" i="12"/>
  <c r="AZ107" i="12"/>
  <c r="AY107" i="12"/>
  <c r="AX107" i="12"/>
  <c r="AW107" i="12"/>
  <c r="AV107" i="12"/>
  <c r="CE106" i="12"/>
  <c r="CD106" i="12"/>
  <c r="CC106" i="12"/>
  <c r="CB106" i="12"/>
  <c r="CA106" i="12"/>
  <c r="BZ106" i="12"/>
  <c r="BY106" i="12"/>
  <c r="BX106" i="12"/>
  <c r="BW106" i="12"/>
  <c r="BV106" i="12"/>
  <c r="BU106" i="12"/>
  <c r="BT106" i="12"/>
  <c r="BS106" i="12"/>
  <c r="BR106" i="12"/>
  <c r="BQ106" i="12"/>
  <c r="BP106" i="12"/>
  <c r="BO106" i="12"/>
  <c r="BN106" i="12"/>
  <c r="BM106" i="12"/>
  <c r="BL106" i="12"/>
  <c r="BK106" i="12"/>
  <c r="BJ106" i="12"/>
  <c r="BI106" i="12"/>
  <c r="BH106" i="12"/>
  <c r="BG106" i="12"/>
  <c r="BF106" i="12"/>
  <c r="BE106" i="12"/>
  <c r="BD106" i="12"/>
  <c r="BC106" i="12"/>
  <c r="BB106" i="12"/>
  <c r="BA106" i="12"/>
  <c r="AZ106" i="12"/>
  <c r="AY106" i="12"/>
  <c r="AX106" i="12"/>
  <c r="AW106" i="12"/>
  <c r="AV106" i="12"/>
  <c r="CE105" i="12"/>
  <c r="CD105" i="12"/>
  <c r="CC105" i="12"/>
  <c r="CB105" i="12"/>
  <c r="CA105" i="12"/>
  <c r="BZ105" i="12"/>
  <c r="BY105" i="12"/>
  <c r="BX105" i="12"/>
  <c r="BW105" i="12"/>
  <c r="BV105" i="12"/>
  <c r="BU105" i="12"/>
  <c r="BT105" i="12"/>
  <c r="BS105" i="12"/>
  <c r="BR105" i="12"/>
  <c r="BQ105" i="12"/>
  <c r="BP105" i="12"/>
  <c r="BO105" i="12"/>
  <c r="BN105" i="12"/>
  <c r="BM105" i="12"/>
  <c r="BL105" i="12"/>
  <c r="BK105" i="12"/>
  <c r="BJ105" i="12"/>
  <c r="BI105" i="12"/>
  <c r="BH105" i="12"/>
  <c r="BG105" i="12"/>
  <c r="BF105" i="12"/>
  <c r="BE105" i="12"/>
  <c r="BD105" i="12"/>
  <c r="BC105" i="12"/>
  <c r="BB105" i="12"/>
  <c r="BA105" i="12"/>
  <c r="AZ105" i="12"/>
  <c r="AY105" i="12"/>
  <c r="AX105" i="12"/>
  <c r="AW105" i="12"/>
  <c r="AV105" i="12"/>
  <c r="CE104" i="12"/>
  <c r="CD104" i="12"/>
  <c r="CC104" i="12"/>
  <c r="CB104" i="12"/>
  <c r="CA104" i="12"/>
  <c r="BZ104" i="12"/>
  <c r="BY104" i="12"/>
  <c r="BX104" i="12"/>
  <c r="BW104" i="12"/>
  <c r="BV104" i="12"/>
  <c r="BU104" i="12"/>
  <c r="BT104" i="12"/>
  <c r="BS104" i="12"/>
  <c r="BR104" i="12"/>
  <c r="BQ104" i="12"/>
  <c r="BP104" i="12"/>
  <c r="BO104" i="12"/>
  <c r="BN104" i="12"/>
  <c r="BM104" i="12"/>
  <c r="BL104" i="12"/>
  <c r="BK104" i="12"/>
  <c r="BJ104" i="12"/>
  <c r="BI104" i="12"/>
  <c r="BH104" i="12"/>
  <c r="BG104" i="12"/>
  <c r="BF104" i="12"/>
  <c r="BE104" i="12"/>
  <c r="BD104" i="12"/>
  <c r="BC104" i="12"/>
  <c r="BB104" i="12"/>
  <c r="BA104" i="12"/>
  <c r="AZ104" i="12"/>
  <c r="AY104" i="12"/>
  <c r="AX104" i="12"/>
  <c r="AW104" i="12"/>
  <c r="AV104" i="12"/>
  <c r="CE103" i="12"/>
  <c r="CD103" i="12"/>
  <c r="CC103" i="12"/>
  <c r="CB103" i="12"/>
  <c r="CA103" i="12"/>
  <c r="BZ103" i="12"/>
  <c r="BY103" i="12"/>
  <c r="BX103" i="12"/>
  <c r="BW103" i="12"/>
  <c r="BV103" i="12"/>
  <c r="BU103" i="12"/>
  <c r="BT103" i="12"/>
  <c r="BS103" i="12"/>
  <c r="BR103" i="12"/>
  <c r="BQ103" i="12"/>
  <c r="BP103" i="12"/>
  <c r="BO103" i="12"/>
  <c r="BN103" i="12"/>
  <c r="BM103" i="12"/>
  <c r="BL103" i="12"/>
  <c r="BK103" i="12"/>
  <c r="BJ103" i="12"/>
  <c r="BI103" i="12"/>
  <c r="BH103" i="12"/>
  <c r="BG103" i="12"/>
  <c r="BF103" i="12"/>
  <c r="BE103" i="12"/>
  <c r="BD103" i="12"/>
  <c r="BC103" i="12"/>
  <c r="BB103" i="12"/>
  <c r="BA103" i="12"/>
  <c r="AZ103" i="12"/>
  <c r="AY103" i="12"/>
  <c r="AX103" i="12"/>
  <c r="AW103" i="12"/>
  <c r="AV103" i="12"/>
  <c r="CE102" i="12"/>
  <c r="CD102" i="12"/>
  <c r="CC102" i="12"/>
  <c r="CB102" i="12"/>
  <c r="CA102" i="12"/>
  <c r="BZ102" i="12"/>
  <c r="BY102" i="12"/>
  <c r="BX102" i="12"/>
  <c r="BW102" i="12"/>
  <c r="BV102" i="12"/>
  <c r="BU102" i="12"/>
  <c r="BT102" i="12"/>
  <c r="BS102" i="12"/>
  <c r="BR102" i="12"/>
  <c r="BQ102" i="12"/>
  <c r="BP102" i="12"/>
  <c r="BO102" i="12"/>
  <c r="BN102" i="12"/>
  <c r="BM102" i="12"/>
  <c r="BL102" i="12"/>
  <c r="BK102" i="12"/>
  <c r="BJ102" i="12"/>
  <c r="BI102" i="12"/>
  <c r="BH102" i="12"/>
  <c r="BG102" i="12"/>
  <c r="BF102" i="12"/>
  <c r="BE102" i="12"/>
  <c r="BD102" i="12"/>
  <c r="BC102" i="12"/>
  <c r="BB102" i="12"/>
  <c r="BA102" i="12"/>
  <c r="AZ102" i="12"/>
  <c r="AY102" i="12"/>
  <c r="AX102" i="12"/>
  <c r="AW102" i="12"/>
  <c r="AV102" i="12"/>
  <c r="CE101" i="12"/>
  <c r="CD101" i="12"/>
  <c r="CC101" i="12"/>
  <c r="CB101" i="12"/>
  <c r="CA101" i="12"/>
  <c r="BZ101" i="12"/>
  <c r="BY101" i="12"/>
  <c r="BX101" i="12"/>
  <c r="BW101" i="12"/>
  <c r="BV101" i="12"/>
  <c r="BU101" i="12"/>
  <c r="BT101" i="12"/>
  <c r="BS101" i="12"/>
  <c r="BR101" i="12"/>
  <c r="BQ101" i="12"/>
  <c r="BP101" i="12"/>
  <c r="BO101" i="12"/>
  <c r="BN101" i="12"/>
  <c r="BM101" i="12"/>
  <c r="BL101" i="12"/>
  <c r="BK101" i="12"/>
  <c r="BJ101" i="12"/>
  <c r="BI101" i="12"/>
  <c r="BH101" i="12"/>
  <c r="BG101" i="12"/>
  <c r="BF101" i="12"/>
  <c r="BE101" i="12"/>
  <c r="BD101" i="12"/>
  <c r="BC101" i="12"/>
  <c r="BB101" i="12"/>
  <c r="BA101" i="12"/>
  <c r="AZ101" i="12"/>
  <c r="AY101" i="12"/>
  <c r="AX101" i="12"/>
  <c r="AW101" i="12"/>
  <c r="AV101" i="12"/>
  <c r="CE100" i="12"/>
  <c r="CD100" i="12"/>
  <c r="CC100" i="12"/>
  <c r="CB100" i="12"/>
  <c r="CA100" i="12"/>
  <c r="BZ100" i="12"/>
  <c r="BY100" i="12"/>
  <c r="BX100" i="12"/>
  <c r="BW100" i="12"/>
  <c r="BV100" i="12"/>
  <c r="BU100" i="12"/>
  <c r="BT100" i="12"/>
  <c r="BS100" i="12"/>
  <c r="BR100" i="12"/>
  <c r="BQ100" i="12"/>
  <c r="BP100" i="12"/>
  <c r="BO100" i="12"/>
  <c r="BN100" i="12"/>
  <c r="BM100" i="12"/>
  <c r="BL100" i="12"/>
  <c r="BK100" i="12"/>
  <c r="BJ100" i="12"/>
  <c r="BI100" i="12"/>
  <c r="BH100" i="12"/>
  <c r="BG100" i="12"/>
  <c r="BF100" i="12"/>
  <c r="BE100" i="12"/>
  <c r="BD100" i="12"/>
  <c r="BC100" i="12"/>
  <c r="BB100" i="12"/>
  <c r="BA100" i="12"/>
  <c r="AZ100" i="12"/>
  <c r="AY100" i="12"/>
  <c r="AX100" i="12"/>
  <c r="AW100" i="12"/>
  <c r="AV100" i="12"/>
  <c r="CE99" i="12"/>
  <c r="CD99" i="12"/>
  <c r="CC99" i="12"/>
  <c r="CB99" i="12"/>
  <c r="CA99" i="12"/>
  <c r="BZ99" i="12"/>
  <c r="BY99" i="12"/>
  <c r="BX99" i="12"/>
  <c r="BW99" i="12"/>
  <c r="BV99" i="12"/>
  <c r="BU99" i="12"/>
  <c r="BT99" i="12"/>
  <c r="BS99" i="12"/>
  <c r="BR99" i="12"/>
  <c r="BQ99" i="12"/>
  <c r="BP99" i="12"/>
  <c r="BO99" i="12"/>
  <c r="BN99" i="12"/>
  <c r="BM99" i="12"/>
  <c r="BL99" i="12"/>
  <c r="BK99" i="12"/>
  <c r="BJ99" i="12"/>
  <c r="BI99" i="12"/>
  <c r="BH99" i="12"/>
  <c r="BG99" i="12"/>
  <c r="BF99" i="12"/>
  <c r="BE99" i="12"/>
  <c r="BD99" i="12"/>
  <c r="BC99" i="12"/>
  <c r="BB99" i="12"/>
  <c r="BA99" i="12"/>
  <c r="AZ99" i="12"/>
  <c r="AY99" i="12"/>
  <c r="AX99" i="12"/>
  <c r="AW99" i="12"/>
  <c r="AV99" i="12"/>
  <c r="CE98" i="12"/>
  <c r="CD98" i="12"/>
  <c r="CC98" i="12"/>
  <c r="CB98" i="12"/>
  <c r="CA98" i="12"/>
  <c r="BZ98" i="12"/>
  <c r="BY98" i="12"/>
  <c r="BX98" i="12"/>
  <c r="BW98" i="12"/>
  <c r="BV98" i="12"/>
  <c r="BU98" i="12"/>
  <c r="BT98" i="12"/>
  <c r="BS98" i="12"/>
  <c r="BR98" i="12"/>
  <c r="BQ98" i="12"/>
  <c r="BP98" i="12"/>
  <c r="BO98" i="12"/>
  <c r="BN98" i="12"/>
  <c r="BM98" i="12"/>
  <c r="BL98" i="12"/>
  <c r="BK98" i="12"/>
  <c r="BJ98" i="12"/>
  <c r="BI98" i="12"/>
  <c r="BH98" i="12"/>
  <c r="BG98" i="12"/>
  <c r="BF98" i="12"/>
  <c r="BE98" i="12"/>
  <c r="BD98" i="12"/>
  <c r="BC98" i="12"/>
  <c r="BB98" i="12"/>
  <c r="BA98" i="12"/>
  <c r="AZ98" i="12"/>
  <c r="AY98" i="12"/>
  <c r="AX98" i="12"/>
  <c r="AW98" i="12"/>
  <c r="AV98" i="12"/>
  <c r="CE97" i="12"/>
  <c r="CD97" i="12"/>
  <c r="CC97" i="12"/>
  <c r="CB97" i="12"/>
  <c r="CA97" i="12"/>
  <c r="BZ97" i="12"/>
  <c r="BY97" i="12"/>
  <c r="BX97" i="12"/>
  <c r="BW97" i="12"/>
  <c r="BV97" i="12"/>
  <c r="BU97" i="12"/>
  <c r="BT97" i="12"/>
  <c r="BS97" i="12"/>
  <c r="BR97" i="12"/>
  <c r="BQ97" i="12"/>
  <c r="BP97" i="12"/>
  <c r="BO97" i="12"/>
  <c r="BN97" i="12"/>
  <c r="BM97" i="12"/>
  <c r="BL97" i="12"/>
  <c r="BK97" i="12"/>
  <c r="BJ97" i="12"/>
  <c r="BI97" i="12"/>
  <c r="BH97" i="12"/>
  <c r="BG97" i="12"/>
  <c r="BF97" i="12"/>
  <c r="BE97" i="12"/>
  <c r="BD97" i="12"/>
  <c r="BC97" i="12"/>
  <c r="BB97" i="12"/>
  <c r="BA97" i="12"/>
  <c r="AZ97" i="12"/>
  <c r="AY97" i="12"/>
  <c r="AX97" i="12"/>
  <c r="AW97" i="12"/>
  <c r="AV97" i="12"/>
  <c r="CE96" i="12"/>
  <c r="CD96" i="12"/>
  <c r="CC96" i="12"/>
  <c r="CB96" i="12"/>
  <c r="CA96" i="12"/>
  <c r="BZ96" i="12"/>
  <c r="BY96" i="12"/>
  <c r="BX96" i="12"/>
  <c r="BW96" i="12"/>
  <c r="BV96" i="12"/>
  <c r="BU96" i="12"/>
  <c r="BT96" i="12"/>
  <c r="BS96" i="12"/>
  <c r="BR96" i="12"/>
  <c r="BQ96" i="12"/>
  <c r="BP96" i="12"/>
  <c r="BO96" i="12"/>
  <c r="BN96" i="12"/>
  <c r="BM96" i="12"/>
  <c r="BL96" i="12"/>
  <c r="BK96" i="12"/>
  <c r="BJ96" i="12"/>
  <c r="BI96" i="12"/>
  <c r="BH96" i="12"/>
  <c r="BG96" i="12"/>
  <c r="BF96" i="12"/>
  <c r="BE96" i="12"/>
  <c r="BD96" i="12"/>
  <c r="BC96" i="12"/>
  <c r="BB96" i="12"/>
  <c r="BA96" i="12"/>
  <c r="AZ96" i="12"/>
  <c r="AY96" i="12"/>
  <c r="AX96" i="12"/>
  <c r="AW96" i="12"/>
  <c r="AV96" i="12"/>
  <c r="CE95" i="12"/>
  <c r="CD95" i="12"/>
  <c r="CC95" i="12"/>
  <c r="CB95" i="12"/>
  <c r="CA95" i="12"/>
  <c r="BZ95" i="12"/>
  <c r="BY95" i="12"/>
  <c r="BX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12"/>
  <c r="AZ95" i="12"/>
  <c r="AY95" i="12"/>
  <c r="AX95" i="12"/>
  <c r="AW95" i="12"/>
  <c r="AV95" i="12"/>
  <c r="CE94" i="12"/>
  <c r="CD94" i="12"/>
  <c r="CC94" i="12"/>
  <c r="CB94" i="12"/>
  <c r="CA94" i="12"/>
  <c r="BZ94" i="12"/>
  <c r="BY94" i="12"/>
  <c r="BX94" i="12"/>
  <c r="BW94" i="12"/>
  <c r="BV94" i="12"/>
  <c r="BU94" i="12"/>
  <c r="BT94" i="12"/>
  <c r="BS94" i="12"/>
  <c r="BR94" i="12"/>
  <c r="BQ94" i="12"/>
  <c r="BP94" i="12"/>
  <c r="BO94" i="12"/>
  <c r="BN94" i="12"/>
  <c r="BM94" i="12"/>
  <c r="BL94" i="12"/>
  <c r="BK94" i="12"/>
  <c r="BJ94" i="12"/>
  <c r="BI94" i="12"/>
  <c r="BH94" i="12"/>
  <c r="BG94" i="12"/>
  <c r="BF94" i="12"/>
  <c r="BE94" i="12"/>
  <c r="BD94" i="12"/>
  <c r="BC94" i="12"/>
  <c r="BB94" i="12"/>
  <c r="BA94" i="12"/>
  <c r="AZ94" i="12"/>
  <c r="AY94" i="12"/>
  <c r="AX94" i="12"/>
  <c r="AW94" i="12"/>
  <c r="AV94" i="12"/>
  <c r="CE93" i="12"/>
  <c r="CD93" i="12"/>
  <c r="CC93" i="12"/>
  <c r="CB93" i="12"/>
  <c r="CA93" i="12"/>
  <c r="BZ93" i="12"/>
  <c r="BY93" i="12"/>
  <c r="BX93" i="12"/>
  <c r="BW93" i="12"/>
  <c r="BV93" i="12"/>
  <c r="BU93" i="12"/>
  <c r="BT93" i="12"/>
  <c r="BS93" i="12"/>
  <c r="BR93" i="12"/>
  <c r="BQ93" i="12"/>
  <c r="BP93" i="12"/>
  <c r="BO93" i="12"/>
  <c r="BN93" i="12"/>
  <c r="BM93" i="12"/>
  <c r="BL93" i="12"/>
  <c r="BK93" i="12"/>
  <c r="BJ93" i="12"/>
  <c r="BI93" i="12"/>
  <c r="BH93" i="12"/>
  <c r="BG93" i="12"/>
  <c r="BF93" i="12"/>
  <c r="BE93" i="12"/>
  <c r="BD93" i="12"/>
  <c r="BC93" i="12"/>
  <c r="BB93" i="12"/>
  <c r="BA93" i="12"/>
  <c r="AZ93" i="12"/>
  <c r="AY93" i="12"/>
  <c r="AX93" i="12"/>
  <c r="AW93" i="12"/>
  <c r="AV93" i="12"/>
  <c r="CE92" i="12"/>
  <c r="CD92" i="12"/>
  <c r="CC92" i="12"/>
  <c r="CB92" i="12"/>
  <c r="CA92" i="12"/>
  <c r="BZ92" i="12"/>
  <c r="BY92" i="12"/>
  <c r="BX92" i="12"/>
  <c r="BW92" i="12"/>
  <c r="BV92" i="12"/>
  <c r="BU92" i="12"/>
  <c r="BT92" i="12"/>
  <c r="BS92" i="12"/>
  <c r="BR92" i="12"/>
  <c r="BQ92" i="12"/>
  <c r="BP92" i="12"/>
  <c r="BO92" i="12"/>
  <c r="BN92" i="12"/>
  <c r="BM92" i="12"/>
  <c r="BL92" i="12"/>
  <c r="BK92" i="12"/>
  <c r="BJ92" i="12"/>
  <c r="BI92" i="12"/>
  <c r="BH92" i="12"/>
  <c r="BG92" i="12"/>
  <c r="BF92" i="12"/>
  <c r="BE92" i="12"/>
  <c r="BD92" i="12"/>
  <c r="BC92" i="12"/>
  <c r="BB92" i="12"/>
  <c r="BA92" i="12"/>
  <c r="AZ92" i="12"/>
  <c r="AY92" i="12"/>
  <c r="AX92" i="12"/>
  <c r="AW92" i="12"/>
  <c r="AV92" i="12"/>
  <c r="CE91" i="12"/>
  <c r="CD91" i="12"/>
  <c r="CC91" i="12"/>
  <c r="CB91" i="12"/>
  <c r="CA91" i="12"/>
  <c r="BZ91" i="12"/>
  <c r="BY91" i="12"/>
  <c r="BX91" i="12"/>
  <c r="BW91" i="12"/>
  <c r="BV91" i="12"/>
  <c r="BU91" i="12"/>
  <c r="BT91" i="12"/>
  <c r="BS91" i="12"/>
  <c r="BR91" i="12"/>
  <c r="BQ91" i="12"/>
  <c r="BP91" i="12"/>
  <c r="BO91" i="12"/>
  <c r="BN91" i="12"/>
  <c r="BM91" i="12"/>
  <c r="BL91" i="12"/>
  <c r="BK91" i="12"/>
  <c r="BJ91" i="12"/>
  <c r="BI91" i="12"/>
  <c r="BH91" i="12"/>
  <c r="BG91" i="12"/>
  <c r="BF91" i="12"/>
  <c r="BE91" i="12"/>
  <c r="BD91" i="12"/>
  <c r="BC91" i="12"/>
  <c r="BB91" i="12"/>
  <c r="BA91" i="12"/>
  <c r="AZ91" i="12"/>
  <c r="AY91" i="12"/>
  <c r="AX91" i="12"/>
  <c r="AW91" i="12"/>
  <c r="AV91" i="12"/>
  <c r="CE90" i="12"/>
  <c r="CD90" i="12"/>
  <c r="CC90" i="12"/>
  <c r="CB90" i="12"/>
  <c r="CA90" i="12"/>
  <c r="BZ90" i="12"/>
  <c r="BY90" i="12"/>
  <c r="BX90" i="12"/>
  <c r="BW90" i="12"/>
  <c r="BV90" i="12"/>
  <c r="BU90" i="12"/>
  <c r="BT90" i="12"/>
  <c r="BS90" i="12"/>
  <c r="BR90" i="12"/>
  <c r="BQ90" i="12"/>
  <c r="BP90" i="12"/>
  <c r="BO90" i="12"/>
  <c r="BN90" i="12"/>
  <c r="BM90" i="12"/>
  <c r="BL90" i="12"/>
  <c r="BK90" i="12"/>
  <c r="BJ90" i="12"/>
  <c r="BI90" i="12"/>
  <c r="BH90" i="12"/>
  <c r="BG90" i="12"/>
  <c r="BF90" i="12"/>
  <c r="BE90" i="12"/>
  <c r="BD90" i="12"/>
  <c r="BC90" i="12"/>
  <c r="BB90" i="12"/>
  <c r="BA90" i="12"/>
  <c r="AZ90" i="12"/>
  <c r="AY90" i="12"/>
  <c r="AX90" i="12"/>
  <c r="AW90" i="12"/>
  <c r="AV90" i="12"/>
  <c r="CE89" i="12"/>
  <c r="CD89" i="12"/>
  <c r="CC89" i="12"/>
  <c r="CB89" i="12"/>
  <c r="CA89" i="12"/>
  <c r="BZ89" i="12"/>
  <c r="BY89" i="12"/>
  <c r="BX89" i="12"/>
  <c r="BW89" i="12"/>
  <c r="BV89" i="12"/>
  <c r="BU89" i="12"/>
  <c r="BT89" i="12"/>
  <c r="BS89" i="12"/>
  <c r="BR89" i="12"/>
  <c r="BQ89" i="12"/>
  <c r="BP89" i="12"/>
  <c r="BO89" i="12"/>
  <c r="BN89" i="12"/>
  <c r="BM89" i="12"/>
  <c r="BL89" i="12"/>
  <c r="BK89" i="12"/>
  <c r="BJ89" i="12"/>
  <c r="BI89" i="12"/>
  <c r="BH89" i="12"/>
  <c r="BG89" i="12"/>
  <c r="BF89" i="12"/>
  <c r="BE89" i="12"/>
  <c r="BD89" i="12"/>
  <c r="BC89" i="12"/>
  <c r="BB89" i="12"/>
  <c r="BA89" i="12"/>
  <c r="AZ89" i="12"/>
  <c r="AY89" i="12"/>
  <c r="AX89" i="12"/>
  <c r="AW89" i="12"/>
  <c r="AV89" i="12"/>
  <c r="CE88" i="12"/>
  <c r="CD88" i="12"/>
  <c r="CC88" i="12"/>
  <c r="CB88" i="12"/>
  <c r="CA88" i="12"/>
  <c r="BZ88" i="12"/>
  <c r="BY88" i="12"/>
  <c r="BX88" i="12"/>
  <c r="BW88" i="12"/>
  <c r="BV88" i="12"/>
  <c r="BU88" i="12"/>
  <c r="BT88" i="12"/>
  <c r="BS88" i="12"/>
  <c r="BR88" i="12"/>
  <c r="BQ88" i="12"/>
  <c r="BP88" i="12"/>
  <c r="BO88" i="12"/>
  <c r="BN88" i="12"/>
  <c r="BM88" i="12"/>
  <c r="BL88" i="12"/>
  <c r="BK88" i="12"/>
  <c r="BJ88" i="12"/>
  <c r="BI88" i="12"/>
  <c r="BH88" i="12"/>
  <c r="BG88" i="12"/>
  <c r="BF88" i="12"/>
  <c r="BE88" i="12"/>
  <c r="BD88" i="12"/>
  <c r="BC88" i="12"/>
  <c r="BB88" i="12"/>
  <c r="BA88" i="12"/>
  <c r="AZ88" i="12"/>
  <c r="AY88" i="12"/>
  <c r="AX88" i="12"/>
  <c r="AW88" i="12"/>
  <c r="AV88" i="12"/>
  <c r="CE87" i="12"/>
  <c r="CD87" i="12"/>
  <c r="CC87" i="12"/>
  <c r="CB87" i="12"/>
  <c r="CA87" i="12"/>
  <c r="BZ87" i="12"/>
  <c r="BY87" i="12"/>
  <c r="BX87" i="12"/>
  <c r="BW87" i="12"/>
  <c r="BV87" i="12"/>
  <c r="BU87" i="12"/>
  <c r="BT87" i="12"/>
  <c r="BS87" i="12"/>
  <c r="BR87" i="12"/>
  <c r="BQ87" i="12"/>
  <c r="BP87" i="12"/>
  <c r="BO87" i="12"/>
  <c r="BN87" i="12"/>
  <c r="BM87" i="12"/>
  <c r="BL87" i="12"/>
  <c r="BK87" i="12"/>
  <c r="BJ87" i="12"/>
  <c r="BI87" i="12"/>
  <c r="BH87" i="12"/>
  <c r="BG87" i="12"/>
  <c r="BF87" i="12"/>
  <c r="BE87" i="12"/>
  <c r="BD87" i="12"/>
  <c r="BC87" i="12"/>
  <c r="BB87" i="12"/>
  <c r="BA87" i="12"/>
  <c r="AZ87" i="12"/>
  <c r="AY87" i="12"/>
  <c r="AX87" i="12"/>
  <c r="AW87" i="12"/>
  <c r="AV87" i="12"/>
  <c r="CE86" i="12"/>
  <c r="CD86" i="12"/>
  <c r="CC86" i="12"/>
  <c r="CB86" i="12"/>
  <c r="CA86" i="12"/>
  <c r="BZ86" i="12"/>
  <c r="BY86" i="12"/>
  <c r="BX86" i="12"/>
  <c r="BW86" i="12"/>
  <c r="BV86" i="12"/>
  <c r="BU86" i="12"/>
  <c r="BT86" i="12"/>
  <c r="BS86" i="12"/>
  <c r="BR86" i="12"/>
  <c r="BQ86" i="12"/>
  <c r="BP86" i="12"/>
  <c r="BO86" i="12"/>
  <c r="BN86" i="12"/>
  <c r="BM86" i="12"/>
  <c r="BL86" i="12"/>
  <c r="BK86" i="12"/>
  <c r="BJ86" i="12"/>
  <c r="BI86" i="12"/>
  <c r="BH86" i="12"/>
  <c r="BG86" i="12"/>
  <c r="BF86" i="12"/>
  <c r="BE86" i="12"/>
  <c r="BD86" i="12"/>
  <c r="BC86" i="12"/>
  <c r="BB86" i="12"/>
  <c r="BA86" i="12"/>
  <c r="AZ86" i="12"/>
  <c r="AY86" i="12"/>
  <c r="AX86" i="12"/>
  <c r="AW86" i="12"/>
  <c r="AV86" i="12"/>
  <c r="CE85" i="12"/>
  <c r="CD85" i="12"/>
  <c r="CC85" i="12"/>
  <c r="CB85" i="12"/>
  <c r="CA85" i="12"/>
  <c r="BZ85" i="12"/>
  <c r="BY85" i="12"/>
  <c r="BX85" i="12"/>
  <c r="BW85" i="12"/>
  <c r="BV85" i="12"/>
  <c r="BU85" i="12"/>
  <c r="BT85" i="12"/>
  <c r="BS85" i="12"/>
  <c r="BR85" i="12"/>
  <c r="BQ85" i="12"/>
  <c r="BP85" i="12"/>
  <c r="BO85" i="12"/>
  <c r="BN85" i="12"/>
  <c r="BM85" i="12"/>
  <c r="BL85" i="12"/>
  <c r="BK85" i="12"/>
  <c r="BJ85" i="12"/>
  <c r="BI85" i="12"/>
  <c r="BH85" i="12"/>
  <c r="BG85" i="12"/>
  <c r="BF85" i="12"/>
  <c r="BE85" i="12"/>
  <c r="BD85" i="12"/>
  <c r="BC85" i="12"/>
  <c r="BB85" i="12"/>
  <c r="BA85" i="12"/>
  <c r="AZ85" i="12"/>
  <c r="AY85" i="12"/>
  <c r="AX85" i="12"/>
  <c r="AW85" i="12"/>
  <c r="AV85" i="12"/>
  <c r="CE84" i="12"/>
  <c r="CD84" i="12"/>
  <c r="CC84" i="12"/>
  <c r="CB84" i="12"/>
  <c r="CA84" i="12"/>
  <c r="BZ84" i="12"/>
  <c r="BY84" i="12"/>
  <c r="BX84" i="12"/>
  <c r="BW84" i="12"/>
  <c r="BV84" i="12"/>
  <c r="BU84" i="12"/>
  <c r="BT84" i="12"/>
  <c r="BS84" i="12"/>
  <c r="BR84" i="12"/>
  <c r="BQ84" i="12"/>
  <c r="BP84" i="12"/>
  <c r="BO84" i="12"/>
  <c r="BN84" i="12"/>
  <c r="BM84" i="12"/>
  <c r="BL84" i="12"/>
  <c r="BK84" i="12"/>
  <c r="BJ84" i="12"/>
  <c r="BI84" i="12"/>
  <c r="BH84" i="12"/>
  <c r="BG84" i="12"/>
  <c r="BF84" i="12"/>
  <c r="BE84" i="12"/>
  <c r="BD84" i="12"/>
  <c r="BC84" i="12"/>
  <c r="BB84" i="12"/>
  <c r="BA84" i="12"/>
  <c r="AZ84" i="12"/>
  <c r="AY84" i="12"/>
  <c r="AX84" i="12"/>
  <c r="AW84" i="12"/>
  <c r="AV84" i="12"/>
  <c r="CE83" i="12"/>
  <c r="CD83" i="12"/>
  <c r="CC83" i="12"/>
  <c r="CB83" i="12"/>
  <c r="CA83" i="12"/>
  <c r="BZ83" i="12"/>
  <c r="BY83" i="12"/>
  <c r="BX83" i="12"/>
  <c r="BW83" i="12"/>
  <c r="BV83" i="12"/>
  <c r="BU83" i="12"/>
  <c r="BT83" i="12"/>
  <c r="BS83" i="12"/>
  <c r="BR83" i="12"/>
  <c r="BQ83" i="12"/>
  <c r="BP83" i="12"/>
  <c r="BO83" i="12"/>
  <c r="BN83" i="12"/>
  <c r="BM83" i="12"/>
  <c r="BL83" i="12"/>
  <c r="BK83" i="12"/>
  <c r="BJ83" i="12"/>
  <c r="BI83" i="12"/>
  <c r="BH83" i="12"/>
  <c r="BG83" i="12"/>
  <c r="BF83" i="12"/>
  <c r="BE83" i="12"/>
  <c r="BD83" i="12"/>
  <c r="BC83" i="12"/>
  <c r="BB83" i="12"/>
  <c r="BA83" i="12"/>
  <c r="AZ83" i="12"/>
  <c r="AY83" i="12"/>
  <c r="AX83" i="12"/>
  <c r="AW83" i="12"/>
  <c r="AV83" i="12"/>
  <c r="CE82" i="12"/>
  <c r="CD82" i="12"/>
  <c r="CC82" i="12"/>
  <c r="CB82" i="12"/>
  <c r="CA82" i="12"/>
  <c r="BZ82" i="12"/>
  <c r="BY82" i="12"/>
  <c r="BX82" i="12"/>
  <c r="BW82" i="12"/>
  <c r="BV82" i="12"/>
  <c r="BU82" i="12"/>
  <c r="BT82" i="12"/>
  <c r="BS82" i="12"/>
  <c r="BR82" i="12"/>
  <c r="BQ82" i="12"/>
  <c r="BP82" i="12"/>
  <c r="BO82" i="12"/>
  <c r="BN82" i="12"/>
  <c r="BM82" i="12"/>
  <c r="BL82" i="12"/>
  <c r="BK82" i="12"/>
  <c r="BJ82" i="12"/>
  <c r="BI82" i="12"/>
  <c r="BH82" i="12"/>
  <c r="BG82" i="12"/>
  <c r="BF82" i="12"/>
  <c r="BE82" i="12"/>
  <c r="BD82" i="12"/>
  <c r="BC82" i="12"/>
  <c r="BB82" i="12"/>
  <c r="BA82" i="12"/>
  <c r="AZ82" i="12"/>
  <c r="AY82" i="12"/>
  <c r="AX82" i="12"/>
  <c r="AW82" i="12"/>
  <c r="AV82" i="12"/>
  <c r="CE81" i="12"/>
  <c r="CD81" i="12"/>
  <c r="CC81" i="12"/>
  <c r="CB81" i="12"/>
  <c r="CA81" i="12"/>
  <c r="BZ81" i="12"/>
  <c r="BY81" i="12"/>
  <c r="BX81" i="12"/>
  <c r="BW81" i="12"/>
  <c r="BV81" i="12"/>
  <c r="BU81" i="12"/>
  <c r="BT81" i="12"/>
  <c r="BS81" i="12"/>
  <c r="BR81" i="12"/>
  <c r="BQ81" i="12"/>
  <c r="BP81" i="12"/>
  <c r="BO81" i="12"/>
  <c r="BN81" i="12"/>
  <c r="BM81" i="12"/>
  <c r="BL81" i="12"/>
  <c r="BK81" i="12"/>
  <c r="BJ81" i="12"/>
  <c r="BI81" i="12"/>
  <c r="BH81" i="12"/>
  <c r="BG81" i="12"/>
  <c r="BF81" i="12"/>
  <c r="BE81" i="12"/>
  <c r="BD81" i="12"/>
  <c r="BC81" i="12"/>
  <c r="BB81" i="12"/>
  <c r="BA81" i="12"/>
  <c r="AZ81" i="12"/>
  <c r="AY81" i="12"/>
  <c r="AX81" i="12"/>
  <c r="AW81" i="12"/>
  <c r="AV81" i="12"/>
  <c r="CE80" i="12"/>
  <c r="CD80" i="12"/>
  <c r="CC80" i="12"/>
  <c r="CB80" i="12"/>
  <c r="CA80" i="12"/>
  <c r="BZ80" i="12"/>
  <c r="BY80" i="12"/>
  <c r="BX80" i="12"/>
  <c r="BW80" i="12"/>
  <c r="BV80" i="12"/>
  <c r="BU80" i="12"/>
  <c r="BT80" i="12"/>
  <c r="BS80" i="12"/>
  <c r="BR80" i="12"/>
  <c r="BQ80" i="12"/>
  <c r="BP80" i="12"/>
  <c r="BO80" i="12"/>
  <c r="BN80" i="12"/>
  <c r="BM80" i="12"/>
  <c r="BL80" i="12"/>
  <c r="BK80" i="12"/>
  <c r="BJ80" i="12"/>
  <c r="BI80" i="12"/>
  <c r="BH80" i="12"/>
  <c r="BG80" i="12"/>
  <c r="BF80" i="12"/>
  <c r="BE80" i="12"/>
  <c r="BD80" i="12"/>
  <c r="BC80" i="12"/>
  <c r="BB80" i="12"/>
  <c r="BA80" i="12"/>
  <c r="AZ80" i="12"/>
  <c r="AY80" i="12"/>
  <c r="AX80" i="12"/>
  <c r="AW80" i="12"/>
  <c r="AV80" i="12"/>
  <c r="CE79" i="12"/>
  <c r="CD79" i="12"/>
  <c r="CC79" i="12"/>
  <c r="CB79" i="12"/>
  <c r="CA79" i="12"/>
  <c r="BZ79" i="12"/>
  <c r="BY79" i="12"/>
  <c r="BX79" i="12"/>
  <c r="BW79" i="12"/>
  <c r="BV79" i="12"/>
  <c r="BU79" i="12"/>
  <c r="BT79" i="12"/>
  <c r="BS79" i="12"/>
  <c r="BR79" i="12"/>
  <c r="BQ79" i="12"/>
  <c r="BP79" i="12"/>
  <c r="BO79" i="12"/>
  <c r="BN79" i="12"/>
  <c r="BM79" i="12"/>
  <c r="BL79" i="12"/>
  <c r="BK79" i="12"/>
  <c r="BJ79" i="12"/>
  <c r="BI79" i="12"/>
  <c r="BH79" i="12"/>
  <c r="BG79" i="12"/>
  <c r="BF79" i="12"/>
  <c r="BE79" i="12"/>
  <c r="BD79" i="12"/>
  <c r="BC79" i="12"/>
  <c r="BB79" i="12"/>
  <c r="BA79" i="12"/>
  <c r="AZ79" i="12"/>
  <c r="AY79" i="12"/>
  <c r="AX79" i="12"/>
  <c r="AW79" i="12"/>
  <c r="AV79" i="12"/>
  <c r="CE78" i="12"/>
  <c r="CD78" i="12"/>
  <c r="CC78" i="12"/>
  <c r="CB78" i="12"/>
  <c r="CA78" i="12"/>
  <c r="BZ78" i="12"/>
  <c r="BY78" i="12"/>
  <c r="BX78" i="12"/>
  <c r="BW78" i="12"/>
  <c r="BV78" i="12"/>
  <c r="BU78" i="12"/>
  <c r="BT78" i="12"/>
  <c r="BS78" i="12"/>
  <c r="BR78" i="12"/>
  <c r="BQ78" i="12"/>
  <c r="BP78" i="12"/>
  <c r="BO78" i="12"/>
  <c r="BN78" i="12"/>
  <c r="BM78" i="12"/>
  <c r="BL78" i="12"/>
  <c r="BK78" i="12"/>
  <c r="BJ78" i="12"/>
  <c r="BI78" i="12"/>
  <c r="BH78" i="12"/>
  <c r="BG78" i="12"/>
  <c r="BF78" i="12"/>
  <c r="BE78" i="12"/>
  <c r="BD78" i="12"/>
  <c r="BC78" i="12"/>
  <c r="BB78" i="12"/>
  <c r="BA78" i="12"/>
  <c r="AZ78" i="12"/>
  <c r="AY78" i="12"/>
  <c r="AX78" i="12"/>
  <c r="AW78" i="12"/>
  <c r="AV78" i="12"/>
  <c r="CE77" i="12"/>
  <c r="CD77" i="12"/>
  <c r="CC77" i="12"/>
  <c r="CB77" i="12"/>
  <c r="CA77" i="12"/>
  <c r="BZ77" i="12"/>
  <c r="BY77" i="12"/>
  <c r="BX77" i="12"/>
  <c r="BW77" i="12"/>
  <c r="BV77" i="12"/>
  <c r="BU77" i="12"/>
  <c r="BT77" i="12"/>
  <c r="BS77" i="12"/>
  <c r="BR77" i="12"/>
  <c r="BQ77" i="12"/>
  <c r="BP77" i="12"/>
  <c r="BO77" i="12"/>
  <c r="BN77" i="12"/>
  <c r="BM77" i="12"/>
  <c r="BL77" i="12"/>
  <c r="BK77" i="12"/>
  <c r="BJ77" i="12"/>
  <c r="BI77" i="12"/>
  <c r="BH77" i="12"/>
  <c r="BG77" i="12"/>
  <c r="BF77" i="12"/>
  <c r="BE77" i="12"/>
  <c r="BD77" i="12"/>
  <c r="BC77" i="12"/>
  <c r="BB77" i="12"/>
  <c r="BA77" i="12"/>
  <c r="AZ77" i="12"/>
  <c r="AY77" i="12"/>
  <c r="AX77" i="12"/>
  <c r="AW77" i="12"/>
  <c r="AV77" i="12"/>
  <c r="CE76" i="12"/>
  <c r="CD76" i="12"/>
  <c r="CC76" i="12"/>
  <c r="CB76" i="12"/>
  <c r="CA76" i="12"/>
  <c r="BZ76" i="12"/>
  <c r="BY76" i="12"/>
  <c r="BX76" i="12"/>
  <c r="BW76" i="12"/>
  <c r="BV76" i="12"/>
  <c r="BU76" i="12"/>
  <c r="BT76" i="12"/>
  <c r="BS76" i="12"/>
  <c r="BR76" i="12"/>
  <c r="BQ76" i="12"/>
  <c r="BP76" i="12"/>
  <c r="BO76" i="12"/>
  <c r="BN76" i="12"/>
  <c r="BM76" i="12"/>
  <c r="BL76" i="12"/>
  <c r="BK76" i="12"/>
  <c r="BJ76" i="12"/>
  <c r="BI76" i="12"/>
  <c r="BH76" i="12"/>
  <c r="BG76" i="12"/>
  <c r="BF76" i="12"/>
  <c r="BE76" i="12"/>
  <c r="BD76" i="12"/>
  <c r="BC76" i="12"/>
  <c r="BB76" i="12"/>
  <c r="BA76" i="12"/>
  <c r="AZ76" i="12"/>
  <c r="AY76" i="12"/>
  <c r="AX76" i="12"/>
  <c r="AW76" i="12"/>
  <c r="AV76" i="12"/>
  <c r="CE75" i="12"/>
  <c r="CD75" i="12"/>
  <c r="CC75" i="12"/>
  <c r="CB75" i="12"/>
  <c r="CA75" i="12"/>
  <c r="BZ75" i="12"/>
  <c r="BY75" i="12"/>
  <c r="BX75" i="12"/>
  <c r="BW75" i="12"/>
  <c r="BV75" i="12"/>
  <c r="BU75" i="12"/>
  <c r="BT75" i="12"/>
  <c r="BS75" i="12"/>
  <c r="BR75" i="12"/>
  <c r="BQ75" i="12"/>
  <c r="BP75" i="12"/>
  <c r="BO75" i="12"/>
  <c r="BN75" i="12"/>
  <c r="BM75" i="12"/>
  <c r="BL75" i="12"/>
  <c r="BK75" i="12"/>
  <c r="BJ75" i="12"/>
  <c r="BI75" i="12"/>
  <c r="BH75" i="12"/>
  <c r="BG75" i="12"/>
  <c r="BF75" i="12"/>
  <c r="BE75" i="12"/>
  <c r="BD75" i="12"/>
  <c r="BC75" i="12"/>
  <c r="BB75" i="12"/>
  <c r="BA75" i="12"/>
  <c r="AZ75" i="12"/>
  <c r="AY75" i="12"/>
  <c r="AX75" i="12"/>
  <c r="AW75" i="12"/>
  <c r="AV75" i="12"/>
  <c r="CE74" i="12"/>
  <c r="CD74" i="12"/>
  <c r="CC74" i="12"/>
  <c r="CB74" i="12"/>
  <c r="CA74" i="12"/>
  <c r="BZ74" i="12"/>
  <c r="BY74" i="12"/>
  <c r="BX74" i="12"/>
  <c r="BW74" i="12"/>
  <c r="BV74" i="12"/>
  <c r="BU74" i="12"/>
  <c r="BT74" i="12"/>
  <c r="BS74" i="12"/>
  <c r="BR74" i="12"/>
  <c r="BQ74" i="12"/>
  <c r="BP74" i="12"/>
  <c r="BO74" i="12"/>
  <c r="BN74" i="12"/>
  <c r="BM74" i="12"/>
  <c r="BL74" i="12"/>
  <c r="BK74" i="12"/>
  <c r="BJ74" i="12"/>
  <c r="BI74" i="12"/>
  <c r="BH74" i="12"/>
  <c r="BG74" i="12"/>
  <c r="BF74" i="12"/>
  <c r="BE74" i="12"/>
  <c r="BD74" i="12"/>
  <c r="BC74" i="12"/>
  <c r="BB74" i="12"/>
  <c r="BA74" i="12"/>
  <c r="AZ74" i="12"/>
  <c r="AY74" i="12"/>
  <c r="AX74" i="12"/>
  <c r="AW74" i="12"/>
  <c r="AV74" i="12"/>
  <c r="CE73" i="12"/>
  <c r="CD73" i="12"/>
  <c r="CC73" i="12"/>
  <c r="CB73" i="12"/>
  <c r="CA73" i="12"/>
  <c r="BZ73" i="12"/>
  <c r="BY73" i="12"/>
  <c r="BX73" i="12"/>
  <c r="BW73" i="12"/>
  <c r="BV73" i="12"/>
  <c r="BU73" i="12"/>
  <c r="BT73" i="12"/>
  <c r="BS73" i="12"/>
  <c r="BR73" i="12"/>
  <c r="BQ73" i="12"/>
  <c r="BP73" i="12"/>
  <c r="BO73" i="12"/>
  <c r="BN73" i="12"/>
  <c r="BM73" i="12"/>
  <c r="BL73" i="12"/>
  <c r="BK73" i="12"/>
  <c r="BJ73" i="12"/>
  <c r="BI73" i="12"/>
  <c r="BH73" i="12"/>
  <c r="BG73" i="12"/>
  <c r="BF73" i="12"/>
  <c r="BE73" i="12"/>
  <c r="BD73" i="12"/>
  <c r="BC73" i="12"/>
  <c r="BB73" i="12"/>
  <c r="BA73" i="12"/>
  <c r="AZ73" i="12"/>
  <c r="AY73" i="12"/>
  <c r="AX73" i="12"/>
  <c r="AW73" i="12"/>
  <c r="AV73" i="12"/>
  <c r="CE72" i="12"/>
  <c r="CD72" i="12"/>
  <c r="CC72" i="12"/>
  <c r="CB72" i="12"/>
  <c r="CA72" i="12"/>
  <c r="BZ72" i="12"/>
  <c r="BY72" i="12"/>
  <c r="BX72" i="12"/>
  <c r="BW72" i="12"/>
  <c r="BV72" i="12"/>
  <c r="BU72" i="12"/>
  <c r="BT72" i="12"/>
  <c r="BS72" i="12"/>
  <c r="BR72" i="12"/>
  <c r="BQ72" i="12"/>
  <c r="BP72" i="12"/>
  <c r="BO72" i="12"/>
  <c r="BN72" i="12"/>
  <c r="BM72" i="12"/>
  <c r="BL72" i="12"/>
  <c r="BK72" i="12"/>
  <c r="BJ72" i="12"/>
  <c r="BI72" i="12"/>
  <c r="BH72" i="12"/>
  <c r="BG72" i="12"/>
  <c r="BF72" i="12"/>
  <c r="BE72" i="12"/>
  <c r="BD72" i="12"/>
  <c r="BC72" i="12"/>
  <c r="BB72" i="12"/>
  <c r="BA72" i="12"/>
  <c r="AZ72" i="12"/>
  <c r="AY72" i="12"/>
  <c r="AX72" i="12"/>
  <c r="AW72" i="12"/>
  <c r="AV72" i="12"/>
  <c r="CE71" i="12"/>
  <c r="CD71" i="12"/>
  <c r="CC71" i="12"/>
  <c r="CB71" i="12"/>
  <c r="CA71" i="12"/>
  <c r="BZ71" i="12"/>
  <c r="BY71" i="12"/>
  <c r="BX71" i="12"/>
  <c r="BW71" i="12"/>
  <c r="BV71" i="12"/>
  <c r="BU71" i="12"/>
  <c r="BT71" i="12"/>
  <c r="BS71" i="12"/>
  <c r="BR71" i="12"/>
  <c r="BQ71" i="12"/>
  <c r="BP71" i="12"/>
  <c r="BO71" i="12"/>
  <c r="BN71" i="12"/>
  <c r="BM71" i="12"/>
  <c r="BL71" i="12"/>
  <c r="BK71" i="12"/>
  <c r="BJ71" i="12"/>
  <c r="BI71" i="12"/>
  <c r="BH71" i="12"/>
  <c r="BG71" i="12"/>
  <c r="BF71" i="12"/>
  <c r="BE71" i="12"/>
  <c r="BD71" i="12"/>
  <c r="BC71" i="12"/>
  <c r="BB71" i="12"/>
  <c r="BA71" i="12"/>
  <c r="AZ71" i="12"/>
  <c r="AY71" i="12"/>
  <c r="AX71" i="12"/>
  <c r="AW71" i="12"/>
  <c r="AV71" i="12"/>
  <c r="CE70" i="12"/>
  <c r="CD70" i="12"/>
  <c r="CC70" i="12"/>
  <c r="CB70" i="12"/>
  <c r="CA70" i="12"/>
  <c r="BZ70" i="12"/>
  <c r="BY70" i="12"/>
  <c r="BX70" i="12"/>
  <c r="BW70" i="12"/>
  <c r="BV70" i="12"/>
  <c r="BU70" i="12"/>
  <c r="BT70" i="12"/>
  <c r="BS70" i="12"/>
  <c r="BR70" i="12"/>
  <c r="BQ70" i="12"/>
  <c r="BP70" i="12"/>
  <c r="BO70" i="12"/>
  <c r="BN70" i="12"/>
  <c r="BM70" i="12"/>
  <c r="BL70" i="12"/>
  <c r="BK70" i="12"/>
  <c r="BJ70" i="12"/>
  <c r="BI70" i="12"/>
  <c r="BH70" i="12"/>
  <c r="BG70" i="12"/>
  <c r="BF70" i="12"/>
  <c r="BE70" i="12"/>
  <c r="BD70" i="12"/>
  <c r="BC70" i="12"/>
  <c r="BB70" i="12"/>
  <c r="BA70" i="12"/>
  <c r="AZ70" i="12"/>
  <c r="AY70" i="12"/>
  <c r="AX70" i="12"/>
  <c r="AW70" i="12"/>
  <c r="AV70" i="12"/>
  <c r="CE69" i="12"/>
  <c r="CD69" i="12"/>
  <c r="CC69" i="12"/>
  <c r="CB69" i="12"/>
  <c r="CA69" i="12"/>
  <c r="BZ69" i="12"/>
  <c r="BY69" i="12"/>
  <c r="BX69" i="12"/>
  <c r="BW69" i="12"/>
  <c r="BV69" i="12"/>
  <c r="BU69" i="12"/>
  <c r="BT69" i="12"/>
  <c r="BS69" i="12"/>
  <c r="BR69" i="12"/>
  <c r="BQ69" i="12"/>
  <c r="BP69" i="12"/>
  <c r="BO69" i="12"/>
  <c r="BN69" i="12"/>
  <c r="BM69" i="12"/>
  <c r="BL69" i="12"/>
  <c r="BK69" i="12"/>
  <c r="BJ69" i="12"/>
  <c r="BI69" i="12"/>
  <c r="BH69" i="12"/>
  <c r="BG69" i="12"/>
  <c r="BF69" i="12"/>
  <c r="BE69" i="12"/>
  <c r="BD69" i="12"/>
  <c r="BC69" i="12"/>
  <c r="BB69" i="12"/>
  <c r="BA69" i="12"/>
  <c r="AZ69" i="12"/>
  <c r="AY69" i="12"/>
  <c r="AX69" i="12"/>
  <c r="AW69" i="12"/>
  <c r="AV69" i="12"/>
  <c r="CE68" i="12"/>
  <c r="CD68" i="12"/>
  <c r="CC68" i="12"/>
  <c r="CB68" i="12"/>
  <c r="CA68" i="12"/>
  <c r="BZ68" i="12"/>
  <c r="BY68" i="12"/>
  <c r="BX68" i="12"/>
  <c r="BW68" i="12"/>
  <c r="BV68" i="12"/>
  <c r="BU68" i="12"/>
  <c r="BT68" i="12"/>
  <c r="BS68" i="12"/>
  <c r="BR68" i="12"/>
  <c r="BQ68" i="12"/>
  <c r="BP68" i="12"/>
  <c r="BO68" i="12"/>
  <c r="BN68" i="12"/>
  <c r="BM68" i="12"/>
  <c r="BL68" i="12"/>
  <c r="BK68" i="12"/>
  <c r="BJ68" i="12"/>
  <c r="BI68" i="12"/>
  <c r="BH68" i="12"/>
  <c r="BG68" i="12"/>
  <c r="BF68" i="12"/>
  <c r="BE68" i="12"/>
  <c r="BD68" i="12"/>
  <c r="BC68" i="12"/>
  <c r="BB68" i="12"/>
  <c r="BA68" i="12"/>
  <c r="AZ68" i="12"/>
  <c r="AY68" i="12"/>
  <c r="AX68" i="12"/>
  <c r="AW68" i="12"/>
  <c r="AV68" i="12"/>
  <c r="CE67" i="12"/>
  <c r="CD67" i="12"/>
  <c r="CC67" i="12"/>
  <c r="CB67" i="12"/>
  <c r="CA67" i="12"/>
  <c r="BZ67" i="12"/>
  <c r="BY67" i="12"/>
  <c r="BX67" i="12"/>
  <c r="BW67" i="12"/>
  <c r="BV67" i="12"/>
  <c r="BU67" i="12"/>
  <c r="BT67" i="12"/>
  <c r="BS67" i="12"/>
  <c r="BR67" i="12"/>
  <c r="BQ67" i="12"/>
  <c r="BP67" i="12"/>
  <c r="BO67" i="12"/>
  <c r="BN67" i="12"/>
  <c r="BM67" i="12"/>
  <c r="BL67" i="12"/>
  <c r="BK67" i="12"/>
  <c r="BJ67" i="12"/>
  <c r="BI67" i="12"/>
  <c r="BH67" i="12"/>
  <c r="BG67" i="12"/>
  <c r="BF67" i="12"/>
  <c r="BE67" i="12"/>
  <c r="BD67" i="12"/>
  <c r="BC67" i="12"/>
  <c r="BB67" i="12"/>
  <c r="BA67" i="12"/>
  <c r="AZ67" i="12"/>
  <c r="AY67" i="12"/>
  <c r="AX67" i="12"/>
  <c r="AW67" i="12"/>
  <c r="AV67" i="12"/>
  <c r="CE66" i="12"/>
  <c r="CD66" i="12"/>
  <c r="CC66" i="12"/>
  <c r="CB66" i="12"/>
  <c r="CA66" i="12"/>
  <c r="BZ66" i="12"/>
  <c r="BY66" i="12"/>
  <c r="BX66" i="12"/>
  <c r="BW66" i="12"/>
  <c r="BV66" i="12"/>
  <c r="BU66" i="12"/>
  <c r="BT66" i="12"/>
  <c r="BS66" i="12"/>
  <c r="BR66" i="12"/>
  <c r="BQ66" i="12"/>
  <c r="BP66" i="12"/>
  <c r="BO66" i="12"/>
  <c r="BN66" i="12"/>
  <c r="BM66" i="12"/>
  <c r="BL66" i="12"/>
  <c r="BK66" i="12"/>
  <c r="BJ66" i="12"/>
  <c r="BI66" i="12"/>
  <c r="BH66" i="12"/>
  <c r="BG66" i="12"/>
  <c r="BF66" i="12"/>
  <c r="BE66" i="12"/>
  <c r="BD66" i="12"/>
  <c r="BC66" i="12"/>
  <c r="BB66" i="12"/>
  <c r="BA66" i="12"/>
  <c r="AZ66" i="12"/>
  <c r="AY66" i="12"/>
  <c r="AX66" i="12"/>
  <c r="AW66" i="12"/>
  <c r="AV66" i="12"/>
  <c r="CE65" i="12"/>
  <c r="CD65" i="12"/>
  <c r="CC65" i="12"/>
  <c r="CB65" i="12"/>
  <c r="CA65" i="12"/>
  <c r="BZ65" i="12"/>
  <c r="BY65" i="12"/>
  <c r="BX65" i="12"/>
  <c r="BW65" i="12"/>
  <c r="BV65" i="12"/>
  <c r="BU65" i="12"/>
  <c r="BT65" i="12"/>
  <c r="BS65" i="12"/>
  <c r="BR65" i="12"/>
  <c r="BQ65" i="12"/>
  <c r="BP65" i="12"/>
  <c r="BO65" i="12"/>
  <c r="BN65" i="12"/>
  <c r="BM65" i="12"/>
  <c r="BL65" i="12"/>
  <c r="BK65" i="12"/>
  <c r="BJ65" i="12"/>
  <c r="BI65" i="12"/>
  <c r="BH65" i="12"/>
  <c r="BG65" i="12"/>
  <c r="BF65" i="12"/>
  <c r="BE65" i="12"/>
  <c r="BD65" i="12"/>
  <c r="BC65" i="12"/>
  <c r="BB65" i="12"/>
  <c r="BA65" i="12"/>
  <c r="AZ65" i="12"/>
  <c r="AY65" i="12"/>
  <c r="AX65" i="12"/>
  <c r="AW65" i="12"/>
  <c r="AV65" i="12"/>
  <c r="CE64" i="12"/>
  <c r="CD64" i="12"/>
  <c r="CC64" i="12"/>
  <c r="CB64" i="12"/>
  <c r="CA64" i="12"/>
  <c r="BZ64" i="12"/>
  <c r="BY64" i="12"/>
  <c r="BX64" i="12"/>
  <c r="BW64" i="12"/>
  <c r="BV64" i="12"/>
  <c r="BU64" i="12"/>
  <c r="BT64" i="12"/>
  <c r="BS64" i="12"/>
  <c r="BR64" i="12"/>
  <c r="BQ64" i="12"/>
  <c r="BP64" i="12"/>
  <c r="BO64" i="12"/>
  <c r="BN64" i="12"/>
  <c r="BM64" i="12"/>
  <c r="BL64" i="12"/>
  <c r="BK64" i="12"/>
  <c r="BJ64" i="12"/>
  <c r="BI64" i="12"/>
  <c r="BH64" i="12"/>
  <c r="BG64" i="12"/>
  <c r="BF64" i="12"/>
  <c r="BE64" i="12"/>
  <c r="BD64" i="12"/>
  <c r="BC64" i="12"/>
  <c r="BB64" i="12"/>
  <c r="BA64" i="12"/>
  <c r="AZ64" i="12"/>
  <c r="AY64" i="12"/>
  <c r="AX64" i="12"/>
  <c r="AW64" i="12"/>
  <c r="AV64" i="12"/>
  <c r="CE63" i="12"/>
  <c r="CD63" i="12"/>
  <c r="CC63" i="12"/>
  <c r="CB63" i="12"/>
  <c r="CA63" i="12"/>
  <c r="BZ63" i="12"/>
  <c r="BY63" i="12"/>
  <c r="BX63" i="12"/>
  <c r="BW63" i="12"/>
  <c r="BV63" i="12"/>
  <c r="BU63" i="12"/>
  <c r="BT63" i="12"/>
  <c r="BS63" i="12"/>
  <c r="BR63" i="12"/>
  <c r="BQ63" i="12"/>
  <c r="BP63" i="12"/>
  <c r="BO63" i="12"/>
  <c r="BN63" i="12"/>
  <c r="BM63" i="12"/>
  <c r="BL63" i="12"/>
  <c r="BK63" i="12"/>
  <c r="BJ63" i="12"/>
  <c r="BI63" i="12"/>
  <c r="BH63" i="12"/>
  <c r="BG63" i="12"/>
  <c r="BF63" i="12"/>
  <c r="BE63" i="12"/>
  <c r="BD63" i="12"/>
  <c r="BC63" i="12"/>
  <c r="BB63" i="12"/>
  <c r="BA63" i="12"/>
  <c r="AZ63" i="12"/>
  <c r="AY63" i="12"/>
  <c r="AX63" i="12"/>
  <c r="AW63" i="12"/>
  <c r="AV63" i="12"/>
  <c r="CE62" i="12"/>
  <c r="CD62" i="12"/>
  <c r="CC62" i="12"/>
  <c r="CB62" i="12"/>
  <c r="CA62" i="12"/>
  <c r="BZ62" i="12"/>
  <c r="BY62" i="12"/>
  <c r="BX62" i="12"/>
  <c r="BW62" i="12"/>
  <c r="BV62" i="12"/>
  <c r="BU62" i="12"/>
  <c r="BT62" i="12"/>
  <c r="BS62" i="12"/>
  <c r="BR62" i="12"/>
  <c r="BQ62" i="12"/>
  <c r="BP62" i="12"/>
  <c r="BO62" i="12"/>
  <c r="BN62" i="12"/>
  <c r="BM62" i="12"/>
  <c r="BL62" i="12"/>
  <c r="BK62" i="12"/>
  <c r="BJ62" i="12"/>
  <c r="BI62" i="12"/>
  <c r="BH62" i="12"/>
  <c r="BG62" i="12"/>
  <c r="BF62" i="12"/>
  <c r="BE62" i="12"/>
  <c r="BD62" i="12"/>
  <c r="BC62" i="12"/>
  <c r="BB62" i="12"/>
  <c r="BA62" i="12"/>
  <c r="AZ62" i="12"/>
  <c r="AY62" i="12"/>
  <c r="AX62" i="12"/>
  <c r="AW62" i="12"/>
  <c r="AV62" i="12"/>
  <c r="CE61" i="12"/>
  <c r="CD61" i="12"/>
  <c r="CC61" i="12"/>
  <c r="CB61" i="12"/>
  <c r="CA61" i="12"/>
  <c r="BZ61" i="12"/>
  <c r="BY61" i="12"/>
  <c r="BX61" i="12"/>
  <c r="BW61" i="12"/>
  <c r="BV61" i="12"/>
  <c r="BU61" i="12"/>
  <c r="BT61" i="12"/>
  <c r="BS61" i="12"/>
  <c r="BR61" i="12"/>
  <c r="BQ61" i="12"/>
  <c r="BP61" i="12"/>
  <c r="BO61" i="12"/>
  <c r="BN61" i="12"/>
  <c r="BM61" i="12"/>
  <c r="BL61" i="12"/>
  <c r="BK61" i="12"/>
  <c r="BJ61" i="12"/>
  <c r="BI61" i="12"/>
  <c r="BH61" i="12"/>
  <c r="BG61" i="12"/>
  <c r="BF61" i="12"/>
  <c r="BE61" i="12"/>
  <c r="BD61" i="12"/>
  <c r="BC61" i="12"/>
  <c r="BB61" i="12"/>
  <c r="BA61" i="12"/>
  <c r="AZ61" i="12"/>
  <c r="AY61" i="12"/>
  <c r="AX61" i="12"/>
  <c r="AW61" i="12"/>
  <c r="AV61" i="12"/>
  <c r="CE60" i="12"/>
  <c r="CD60" i="12"/>
  <c r="CC60" i="12"/>
  <c r="CB60" i="12"/>
  <c r="CA60" i="12"/>
  <c r="BZ60" i="12"/>
  <c r="BY60" i="12"/>
  <c r="BX60" i="12"/>
  <c r="BW60" i="12"/>
  <c r="BV60" i="12"/>
  <c r="BU60" i="12"/>
  <c r="BT60" i="12"/>
  <c r="BS60" i="12"/>
  <c r="BR60" i="12"/>
  <c r="BQ60" i="12"/>
  <c r="BP60" i="12"/>
  <c r="BO60" i="12"/>
  <c r="BN60" i="12"/>
  <c r="BM60" i="12"/>
  <c r="BL60" i="12"/>
  <c r="BK60" i="12"/>
  <c r="BJ60" i="12"/>
  <c r="BI60" i="12"/>
  <c r="BH60" i="12"/>
  <c r="BG60" i="12"/>
  <c r="BF60" i="12"/>
  <c r="BE60" i="12"/>
  <c r="BD60" i="12"/>
  <c r="BC60" i="12"/>
  <c r="BB60" i="12"/>
  <c r="BA60" i="12"/>
  <c r="AZ60" i="12"/>
  <c r="AY60" i="12"/>
  <c r="AX60" i="12"/>
  <c r="AW60" i="12"/>
  <c r="AV60" i="12"/>
  <c r="CE59" i="12"/>
  <c r="CD59" i="12"/>
  <c r="CC59" i="12"/>
  <c r="CB59" i="12"/>
  <c r="CA59" i="12"/>
  <c r="BZ59" i="12"/>
  <c r="BY59" i="12"/>
  <c r="BX59" i="12"/>
  <c r="BW59" i="12"/>
  <c r="BV59" i="12"/>
  <c r="BU59" i="12"/>
  <c r="BT59" i="12"/>
  <c r="BS59" i="12"/>
  <c r="BR59" i="12"/>
  <c r="BQ59" i="12"/>
  <c r="BP59" i="12"/>
  <c r="BO59" i="12"/>
  <c r="BN59" i="12"/>
  <c r="BM59" i="12"/>
  <c r="BL59" i="12"/>
  <c r="BK59" i="12"/>
  <c r="BJ59" i="12"/>
  <c r="BI59" i="12"/>
  <c r="BH59" i="12"/>
  <c r="BG59" i="12"/>
  <c r="BF59" i="12"/>
  <c r="BE59" i="12"/>
  <c r="BD59" i="12"/>
  <c r="BC59" i="12"/>
  <c r="BB59" i="12"/>
  <c r="BA59" i="12"/>
  <c r="AZ59" i="12"/>
  <c r="AY59" i="12"/>
  <c r="AX59" i="12"/>
  <c r="AW59" i="12"/>
  <c r="AV59" i="12"/>
  <c r="CE58" i="12"/>
  <c r="CD58" i="12"/>
  <c r="CC58" i="12"/>
  <c r="CB58" i="12"/>
  <c r="CA58" i="12"/>
  <c r="BZ58" i="12"/>
  <c r="BY58" i="12"/>
  <c r="BX58" i="12"/>
  <c r="BW58" i="12"/>
  <c r="BV58" i="12"/>
  <c r="BU58" i="12"/>
  <c r="BT58" i="12"/>
  <c r="BS58" i="12"/>
  <c r="BR58" i="12"/>
  <c r="BQ58" i="12"/>
  <c r="BP58" i="12"/>
  <c r="BO58" i="12"/>
  <c r="BN58" i="12"/>
  <c r="BM58" i="12"/>
  <c r="BL58" i="12"/>
  <c r="BK58" i="12"/>
  <c r="BJ58" i="12"/>
  <c r="BI58" i="12"/>
  <c r="BH58" i="12"/>
  <c r="BG58" i="12"/>
  <c r="BF58" i="12"/>
  <c r="BE58" i="12"/>
  <c r="BD58" i="12"/>
  <c r="BC58" i="12"/>
  <c r="BB58" i="12"/>
  <c r="BA58" i="12"/>
  <c r="AZ58" i="12"/>
  <c r="AY58" i="12"/>
  <c r="AX58" i="12"/>
  <c r="AW58" i="12"/>
  <c r="AV58" i="12"/>
  <c r="CE57" i="12"/>
  <c r="CD57" i="12"/>
  <c r="CC57" i="12"/>
  <c r="CB57" i="12"/>
  <c r="CA57" i="12"/>
  <c r="BZ57" i="12"/>
  <c r="BY57" i="12"/>
  <c r="BX57" i="12"/>
  <c r="BW57" i="12"/>
  <c r="BV57" i="12"/>
  <c r="BU57" i="12"/>
  <c r="BT57" i="12"/>
  <c r="BS57" i="12"/>
  <c r="BR57" i="12"/>
  <c r="BQ57" i="12"/>
  <c r="BP57" i="12"/>
  <c r="BO57" i="12"/>
  <c r="BN57" i="12"/>
  <c r="BM57" i="12"/>
  <c r="BL57" i="12"/>
  <c r="BK57" i="12"/>
  <c r="BJ57" i="12"/>
  <c r="BI57" i="12"/>
  <c r="BH57" i="12"/>
  <c r="BG57" i="12"/>
  <c r="BF57" i="12"/>
  <c r="BE57" i="12"/>
  <c r="BD57" i="12"/>
  <c r="BC57" i="12"/>
  <c r="BB57" i="12"/>
  <c r="BA57" i="12"/>
  <c r="AZ57" i="12"/>
  <c r="AY57" i="12"/>
  <c r="AX57" i="12"/>
  <c r="AW57" i="12"/>
  <c r="AV57" i="12"/>
  <c r="CE56" i="12"/>
  <c r="CD56" i="12"/>
  <c r="CC56" i="12"/>
  <c r="CB56" i="12"/>
  <c r="CA56" i="12"/>
  <c r="BZ56" i="12"/>
  <c r="BY56" i="12"/>
  <c r="BX56" i="12"/>
  <c r="BW56" i="12"/>
  <c r="BV56" i="12"/>
  <c r="BU56" i="12"/>
  <c r="BT56" i="12"/>
  <c r="BS56" i="12"/>
  <c r="BR56" i="12"/>
  <c r="BQ56" i="12"/>
  <c r="BP56" i="12"/>
  <c r="BO56" i="12"/>
  <c r="BN56" i="12"/>
  <c r="BM56" i="12"/>
  <c r="BL56" i="12"/>
  <c r="BK56" i="12"/>
  <c r="BJ56" i="12"/>
  <c r="BI56" i="12"/>
  <c r="BH56" i="12"/>
  <c r="BG56" i="12"/>
  <c r="BF56" i="12"/>
  <c r="BE56" i="12"/>
  <c r="BD56" i="12"/>
  <c r="BC56" i="12"/>
  <c r="BB56" i="12"/>
  <c r="BA56" i="12"/>
  <c r="AZ56" i="12"/>
  <c r="AY56" i="12"/>
  <c r="AX56" i="12"/>
  <c r="AW56" i="12"/>
  <c r="AV56" i="12"/>
  <c r="CE55" i="12"/>
  <c r="CD55" i="12"/>
  <c r="CC55" i="12"/>
  <c r="CB55" i="12"/>
  <c r="CA55" i="12"/>
  <c r="BZ55" i="12"/>
  <c r="BY55" i="12"/>
  <c r="BX55" i="12"/>
  <c r="BW55" i="12"/>
  <c r="BV55" i="12"/>
  <c r="BU55" i="12"/>
  <c r="BT55" i="12"/>
  <c r="BS55" i="12"/>
  <c r="BR55" i="12"/>
  <c r="BQ55" i="12"/>
  <c r="BP55" i="12"/>
  <c r="BO55" i="12"/>
  <c r="BN55" i="12"/>
  <c r="BM55" i="12"/>
  <c r="BL55" i="12"/>
  <c r="BK55" i="12"/>
  <c r="BJ55" i="12"/>
  <c r="BI55" i="12"/>
  <c r="BH55" i="12"/>
  <c r="BG55" i="12"/>
  <c r="BF55" i="12"/>
  <c r="BE55" i="12"/>
  <c r="BD55" i="12"/>
  <c r="BC55" i="12"/>
  <c r="BB55" i="12"/>
  <c r="BA55" i="12"/>
  <c r="AZ55" i="12"/>
  <c r="AY55" i="12"/>
  <c r="AX55" i="12"/>
  <c r="AW55" i="12"/>
  <c r="AV55" i="12"/>
  <c r="CE54" i="12"/>
  <c r="CD54" i="12"/>
  <c r="CC54" i="12"/>
  <c r="CB54" i="12"/>
  <c r="CA54" i="12"/>
  <c r="BZ54" i="12"/>
  <c r="BY54" i="12"/>
  <c r="BX54" i="12"/>
  <c r="BW54" i="12"/>
  <c r="BV54" i="12"/>
  <c r="BU54" i="12"/>
  <c r="BT54" i="12"/>
  <c r="BS54" i="12"/>
  <c r="BR54" i="12"/>
  <c r="BQ54" i="12"/>
  <c r="BP54" i="12"/>
  <c r="BO54" i="12"/>
  <c r="BN54" i="12"/>
  <c r="BM54" i="12"/>
  <c r="BL54" i="12"/>
  <c r="BK54" i="12"/>
  <c r="BJ54" i="12"/>
  <c r="BI54" i="12"/>
  <c r="BH54" i="12"/>
  <c r="BG54" i="12"/>
  <c r="BF54" i="12"/>
  <c r="BE54" i="12"/>
  <c r="BD54" i="12"/>
  <c r="BC54" i="12"/>
  <c r="BB54" i="12"/>
  <c r="BA54" i="12"/>
  <c r="AZ54" i="12"/>
  <c r="AY54" i="12"/>
  <c r="AX54" i="12"/>
  <c r="AW54" i="12"/>
  <c r="AV54"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BC53" i="12"/>
  <c r="BB53" i="12"/>
  <c r="BA53" i="12"/>
  <c r="AZ53" i="12"/>
  <c r="AY53" i="12"/>
  <c r="AX53" i="12"/>
  <c r="AW53" i="12"/>
  <c r="AV53" i="12"/>
  <c r="CE52" i="12"/>
  <c r="CD52" i="12"/>
  <c r="CC52" i="12"/>
  <c r="CB52" i="12"/>
  <c r="CA52" i="12"/>
  <c r="BZ52" i="12"/>
  <c r="BY52" i="12"/>
  <c r="BX52" i="12"/>
  <c r="BW52" i="12"/>
  <c r="BV52" i="12"/>
  <c r="BU52" i="12"/>
  <c r="BT52" i="12"/>
  <c r="BS52" i="12"/>
  <c r="BR52" i="12"/>
  <c r="BQ52" i="12"/>
  <c r="BP52" i="12"/>
  <c r="BO52" i="12"/>
  <c r="BN52" i="12"/>
  <c r="BM52" i="12"/>
  <c r="BL52" i="12"/>
  <c r="BK52" i="12"/>
  <c r="BJ52" i="12"/>
  <c r="BI52" i="12"/>
  <c r="BH52" i="12"/>
  <c r="BG52" i="12"/>
  <c r="BF52" i="12"/>
  <c r="BE52" i="12"/>
  <c r="BD52" i="12"/>
  <c r="BC52" i="12"/>
  <c r="BB52" i="12"/>
  <c r="BA52" i="12"/>
  <c r="AZ52" i="12"/>
  <c r="AY52" i="12"/>
  <c r="AX52" i="12"/>
  <c r="AW52" i="12"/>
  <c r="AV52" i="12"/>
  <c r="CE51" i="12"/>
  <c r="CD51" i="12"/>
  <c r="CC51" i="12"/>
  <c r="CB51" i="12"/>
  <c r="CA51" i="12"/>
  <c r="BZ51" i="12"/>
  <c r="BY51" i="12"/>
  <c r="BX51" i="12"/>
  <c r="BW51" i="12"/>
  <c r="BV51" i="12"/>
  <c r="BU51" i="12"/>
  <c r="BT51" i="12"/>
  <c r="BS51" i="12"/>
  <c r="BR51" i="12"/>
  <c r="BQ51" i="12"/>
  <c r="BP51" i="12"/>
  <c r="BO51" i="12"/>
  <c r="BN51" i="12"/>
  <c r="BM51" i="12"/>
  <c r="BL51" i="12"/>
  <c r="BK51" i="12"/>
  <c r="BJ51" i="12"/>
  <c r="BI51" i="12"/>
  <c r="BH51" i="12"/>
  <c r="BG51" i="12"/>
  <c r="BF51" i="12"/>
  <c r="BE51" i="12"/>
  <c r="BD51" i="12"/>
  <c r="BC51" i="12"/>
  <c r="BB51" i="12"/>
  <c r="BA51" i="12"/>
  <c r="AZ51" i="12"/>
  <c r="AY51" i="12"/>
  <c r="AX51" i="12"/>
  <c r="AW51" i="12"/>
  <c r="AV51" i="12"/>
  <c r="CE50" i="12"/>
  <c r="CD50" i="12"/>
  <c r="CC50" i="12"/>
  <c r="CB50" i="12"/>
  <c r="CA50" i="12"/>
  <c r="BZ50" i="12"/>
  <c r="BY50" i="12"/>
  <c r="BX50" i="12"/>
  <c r="BW50" i="12"/>
  <c r="BV50" i="12"/>
  <c r="BU50" i="12"/>
  <c r="BT50" i="12"/>
  <c r="BS50" i="12"/>
  <c r="BR50" i="12"/>
  <c r="BQ50" i="12"/>
  <c r="BP50" i="12"/>
  <c r="BO50" i="12"/>
  <c r="BN50" i="12"/>
  <c r="BM50" i="12"/>
  <c r="BL50" i="12"/>
  <c r="BK50" i="12"/>
  <c r="BJ50" i="12"/>
  <c r="BI50" i="12"/>
  <c r="BH50" i="12"/>
  <c r="BG50" i="12"/>
  <c r="BF50" i="12"/>
  <c r="BE50" i="12"/>
  <c r="BD50" i="12"/>
  <c r="BC50" i="12"/>
  <c r="BB50" i="12"/>
  <c r="BA50" i="12"/>
  <c r="AZ50" i="12"/>
  <c r="AY50" i="12"/>
  <c r="AX50" i="12"/>
  <c r="AW50" i="12"/>
  <c r="AV50" i="12"/>
  <c r="CE49" i="12"/>
  <c r="CD49" i="12"/>
  <c r="CC49" i="12"/>
  <c r="CB49" i="12"/>
  <c r="CA49" i="12"/>
  <c r="BZ49" i="12"/>
  <c r="BY49" i="12"/>
  <c r="BX49" i="12"/>
  <c r="BW49" i="12"/>
  <c r="BV49" i="12"/>
  <c r="BU49" i="12"/>
  <c r="BT49" i="12"/>
  <c r="BS49" i="12"/>
  <c r="BR49" i="12"/>
  <c r="BQ49" i="12"/>
  <c r="BP49" i="12"/>
  <c r="BO49" i="12"/>
  <c r="BN49" i="12"/>
  <c r="BM49" i="12"/>
  <c r="BL49" i="12"/>
  <c r="BK49" i="12"/>
  <c r="BJ49" i="12"/>
  <c r="BI49" i="12"/>
  <c r="BH49" i="12"/>
  <c r="BG49" i="12"/>
  <c r="BF49" i="12"/>
  <c r="BE49" i="12"/>
  <c r="BD49" i="12"/>
  <c r="BC49" i="12"/>
  <c r="BB49" i="12"/>
  <c r="BA49" i="12"/>
  <c r="AZ49" i="12"/>
  <c r="AY49" i="12"/>
  <c r="AX49" i="12"/>
  <c r="AW49" i="12"/>
  <c r="AV49" i="12"/>
  <c r="CE48" i="12"/>
  <c r="CD48" i="12"/>
  <c r="CC48" i="12"/>
  <c r="CB48" i="12"/>
  <c r="CA48" i="12"/>
  <c r="BZ48" i="12"/>
  <c r="BY48" i="12"/>
  <c r="BX48" i="12"/>
  <c r="BW48" i="12"/>
  <c r="BV48" i="12"/>
  <c r="BU48" i="12"/>
  <c r="BT48" i="12"/>
  <c r="BS48" i="12"/>
  <c r="BR48" i="12"/>
  <c r="BQ48" i="12"/>
  <c r="BP48" i="12"/>
  <c r="BO48" i="12"/>
  <c r="BN48" i="12"/>
  <c r="BM48" i="12"/>
  <c r="BL48" i="12"/>
  <c r="BK48" i="12"/>
  <c r="BJ48" i="12"/>
  <c r="BI48" i="12"/>
  <c r="BH48" i="12"/>
  <c r="BG48" i="12"/>
  <c r="BF48" i="12"/>
  <c r="BE48" i="12"/>
  <c r="BD48" i="12"/>
  <c r="BC48" i="12"/>
  <c r="BB48" i="12"/>
  <c r="BA48" i="12"/>
  <c r="AZ48" i="12"/>
  <c r="AY48" i="12"/>
  <c r="AX48" i="12"/>
  <c r="AW48" i="12"/>
  <c r="AV48" i="12"/>
  <c r="CE47" i="12"/>
  <c r="CD47" i="12"/>
  <c r="CC47" i="12"/>
  <c r="CB47" i="12"/>
  <c r="CA47" i="12"/>
  <c r="BZ47" i="12"/>
  <c r="BY47" i="12"/>
  <c r="BX47" i="12"/>
  <c r="BW47" i="12"/>
  <c r="BV47" i="12"/>
  <c r="BU47" i="12"/>
  <c r="BT47" i="12"/>
  <c r="BS47" i="12"/>
  <c r="BR47" i="12"/>
  <c r="BQ47" i="12"/>
  <c r="BP47" i="12"/>
  <c r="BO47" i="12"/>
  <c r="BN47" i="12"/>
  <c r="BM47" i="12"/>
  <c r="BL47" i="12"/>
  <c r="BK47" i="12"/>
  <c r="BJ47" i="12"/>
  <c r="BI47" i="12"/>
  <c r="BH47" i="12"/>
  <c r="BG47" i="12"/>
  <c r="BF47" i="12"/>
  <c r="BE47" i="12"/>
  <c r="BD47" i="12"/>
  <c r="BC47" i="12"/>
  <c r="BB47" i="12"/>
  <c r="BA47" i="12"/>
  <c r="AZ47" i="12"/>
  <c r="AY47" i="12"/>
  <c r="AX47" i="12"/>
  <c r="AW47" i="12"/>
  <c r="AV47" i="12"/>
  <c r="CE46" i="12"/>
  <c r="CD46" i="12"/>
  <c r="CC46" i="12"/>
  <c r="CB46" i="12"/>
  <c r="CA46" i="12"/>
  <c r="BZ46" i="12"/>
  <c r="BY46" i="12"/>
  <c r="BX46" i="12"/>
  <c r="BW46" i="12"/>
  <c r="BV46" i="12"/>
  <c r="BU46" i="12"/>
  <c r="BT46" i="12"/>
  <c r="BS46" i="12"/>
  <c r="BR46" i="12"/>
  <c r="BQ46" i="12"/>
  <c r="BP46" i="12"/>
  <c r="BO46" i="12"/>
  <c r="BN46" i="12"/>
  <c r="BM46" i="12"/>
  <c r="BL46" i="12"/>
  <c r="BK46" i="12"/>
  <c r="BJ46" i="12"/>
  <c r="BI46" i="12"/>
  <c r="BH46" i="12"/>
  <c r="BG46" i="12"/>
  <c r="BF46" i="12"/>
  <c r="BE46" i="12"/>
  <c r="BD46" i="12"/>
  <c r="BC46" i="12"/>
  <c r="BB46" i="12"/>
  <c r="BA46" i="12"/>
  <c r="AZ46" i="12"/>
  <c r="AY46" i="12"/>
  <c r="AX46" i="12"/>
  <c r="AW46" i="12"/>
  <c r="AV46" i="12"/>
  <c r="CE45" i="12"/>
  <c r="CD45" i="12"/>
  <c r="CC45" i="12"/>
  <c r="CB45" i="12"/>
  <c r="CA45" i="12"/>
  <c r="BZ45" i="12"/>
  <c r="BY45" i="12"/>
  <c r="BX45" i="12"/>
  <c r="BW45" i="12"/>
  <c r="BV45" i="12"/>
  <c r="BU45" i="12"/>
  <c r="BT45" i="12"/>
  <c r="BS45" i="12"/>
  <c r="BR45" i="12"/>
  <c r="BQ45" i="12"/>
  <c r="BP45" i="12"/>
  <c r="BO45" i="12"/>
  <c r="BN45" i="12"/>
  <c r="BM45" i="12"/>
  <c r="BL45" i="12"/>
  <c r="BK45" i="12"/>
  <c r="BJ45" i="12"/>
  <c r="BI45" i="12"/>
  <c r="BH45" i="12"/>
  <c r="BG45" i="12"/>
  <c r="BF45" i="12"/>
  <c r="BE45" i="12"/>
  <c r="BD45" i="12"/>
  <c r="BC45" i="12"/>
  <c r="BB45" i="12"/>
  <c r="BA45" i="12"/>
  <c r="AZ45" i="12"/>
  <c r="AY45" i="12"/>
  <c r="AX45" i="12"/>
  <c r="AW45" i="12"/>
  <c r="AV45" i="12"/>
  <c r="CE44" i="12"/>
  <c r="CD44" i="12"/>
  <c r="CC44" i="12"/>
  <c r="CB44" i="12"/>
  <c r="CA44" i="12"/>
  <c r="BZ44" i="12"/>
  <c r="BY44" i="12"/>
  <c r="BX44" i="12"/>
  <c r="BW44" i="12"/>
  <c r="BV44" i="12"/>
  <c r="BU44" i="12"/>
  <c r="BT44" i="12"/>
  <c r="BS44" i="12"/>
  <c r="BR44" i="12"/>
  <c r="BQ44" i="12"/>
  <c r="BP44" i="12"/>
  <c r="BO44" i="12"/>
  <c r="BN44" i="12"/>
  <c r="BM44" i="12"/>
  <c r="BL44" i="12"/>
  <c r="BK44" i="12"/>
  <c r="BJ44" i="12"/>
  <c r="BI44" i="12"/>
  <c r="BH44" i="12"/>
  <c r="BG44" i="12"/>
  <c r="BF44" i="12"/>
  <c r="BE44" i="12"/>
  <c r="BD44" i="12"/>
  <c r="BC44" i="12"/>
  <c r="BB44" i="12"/>
  <c r="BA44" i="12"/>
  <c r="AZ44" i="12"/>
  <c r="AY44" i="12"/>
  <c r="AX44" i="12"/>
  <c r="AW44" i="12"/>
  <c r="AV44" i="12"/>
  <c r="CE43" i="12"/>
  <c r="CD43" i="12"/>
  <c r="CC43" i="12"/>
  <c r="CB43" i="12"/>
  <c r="CA43" i="12"/>
  <c r="BZ43" i="12"/>
  <c r="BY43" i="12"/>
  <c r="BX43" i="12"/>
  <c r="BW43" i="12"/>
  <c r="BV43" i="12"/>
  <c r="BU43" i="12"/>
  <c r="BT43" i="12"/>
  <c r="BS43" i="12"/>
  <c r="BR43" i="12"/>
  <c r="BQ43" i="12"/>
  <c r="BP43" i="12"/>
  <c r="BO43" i="12"/>
  <c r="BN43" i="12"/>
  <c r="BM43" i="12"/>
  <c r="BL43" i="12"/>
  <c r="BK43" i="12"/>
  <c r="BJ43" i="12"/>
  <c r="BI43" i="12"/>
  <c r="BH43" i="12"/>
  <c r="BG43" i="12"/>
  <c r="BF43" i="12"/>
  <c r="BE43" i="12"/>
  <c r="BD43" i="12"/>
  <c r="BC43" i="12"/>
  <c r="BB43" i="12"/>
  <c r="BA43" i="12"/>
  <c r="AZ43" i="12"/>
  <c r="AY43" i="12"/>
  <c r="AX43" i="12"/>
  <c r="AW43" i="12"/>
  <c r="AV43" i="12"/>
  <c r="CE42" i="12"/>
  <c r="CD42" i="12"/>
  <c r="CC42" i="12"/>
  <c r="CB42" i="12"/>
  <c r="CA42" i="12"/>
  <c r="BZ42" i="12"/>
  <c r="BY42" i="12"/>
  <c r="BX42" i="12"/>
  <c r="BW42" i="12"/>
  <c r="BV42" i="12"/>
  <c r="BU42" i="12"/>
  <c r="BT42" i="12"/>
  <c r="BS42" i="12"/>
  <c r="BR42" i="12"/>
  <c r="BQ42" i="12"/>
  <c r="BP42" i="12"/>
  <c r="BO42" i="12"/>
  <c r="BN42" i="12"/>
  <c r="BM42" i="12"/>
  <c r="BL42" i="12"/>
  <c r="BK42" i="12"/>
  <c r="BJ42" i="12"/>
  <c r="BI42" i="12"/>
  <c r="BH42" i="12"/>
  <c r="BG42" i="12"/>
  <c r="BF42" i="12"/>
  <c r="BE42" i="12"/>
  <c r="BD42" i="12"/>
  <c r="BC42" i="12"/>
  <c r="BB42" i="12"/>
  <c r="BA42" i="12"/>
  <c r="AZ42" i="12"/>
  <c r="AY42" i="12"/>
  <c r="AX42" i="12"/>
  <c r="AW42" i="12"/>
  <c r="AV42" i="12"/>
  <c r="CE41" i="12"/>
  <c r="CD41" i="12"/>
  <c r="CC41" i="12"/>
  <c r="CB41" i="12"/>
  <c r="CA41" i="12"/>
  <c r="BZ41" i="12"/>
  <c r="BY41" i="12"/>
  <c r="BX41" i="12"/>
  <c r="BW41" i="12"/>
  <c r="BV41" i="12"/>
  <c r="BU41" i="12"/>
  <c r="BT41" i="12"/>
  <c r="BS41" i="12"/>
  <c r="BR41" i="12"/>
  <c r="BQ41" i="12"/>
  <c r="BP41" i="12"/>
  <c r="BO41" i="12"/>
  <c r="BN41" i="12"/>
  <c r="BM41" i="12"/>
  <c r="BL41" i="12"/>
  <c r="BK41" i="12"/>
  <c r="BJ41" i="12"/>
  <c r="BI41" i="12"/>
  <c r="BH41" i="12"/>
  <c r="BG41" i="12"/>
  <c r="BF41" i="12"/>
  <c r="BE41" i="12"/>
  <c r="BD41" i="12"/>
  <c r="BC41" i="12"/>
  <c r="BB41" i="12"/>
  <c r="BA41" i="12"/>
  <c r="AZ41" i="12"/>
  <c r="AY41" i="12"/>
  <c r="AX41" i="12"/>
  <c r="AW41" i="12"/>
  <c r="AV41" i="12"/>
  <c r="CE40" i="12"/>
  <c r="CD40" i="12"/>
  <c r="CC40" i="12"/>
  <c r="CB40" i="12"/>
  <c r="CA40" i="12"/>
  <c r="BZ40" i="12"/>
  <c r="BY40" i="12"/>
  <c r="BX40" i="12"/>
  <c r="BW40" i="12"/>
  <c r="BV40" i="12"/>
  <c r="BU40" i="12"/>
  <c r="BT40" i="12"/>
  <c r="BS40" i="12"/>
  <c r="BR40" i="12"/>
  <c r="BQ40" i="12"/>
  <c r="BP40" i="12"/>
  <c r="BO40" i="12"/>
  <c r="BN40" i="12"/>
  <c r="BM40" i="12"/>
  <c r="BL40" i="12"/>
  <c r="BK40" i="12"/>
  <c r="BJ40" i="12"/>
  <c r="BI40" i="12"/>
  <c r="BH40" i="12"/>
  <c r="BG40" i="12"/>
  <c r="BF40" i="12"/>
  <c r="BE40" i="12"/>
  <c r="BD40" i="12"/>
  <c r="BC40" i="12"/>
  <c r="BB40" i="12"/>
  <c r="BA40" i="12"/>
  <c r="AZ40" i="12"/>
  <c r="AY40" i="12"/>
  <c r="AX40" i="12"/>
  <c r="AW40" i="12"/>
  <c r="AV40" i="12"/>
  <c r="CE39" i="12"/>
  <c r="CD39" i="12"/>
  <c r="CC39" i="12"/>
  <c r="CB39" i="12"/>
  <c r="CA39" i="12"/>
  <c r="BZ39" i="12"/>
  <c r="BY39" i="12"/>
  <c r="BX39" i="12"/>
  <c r="BW39" i="12"/>
  <c r="BV39" i="12"/>
  <c r="BU39" i="12"/>
  <c r="BT39" i="12"/>
  <c r="BS39" i="12"/>
  <c r="BR39" i="12"/>
  <c r="BQ39" i="12"/>
  <c r="BP39" i="12"/>
  <c r="BO39" i="12"/>
  <c r="BN39" i="12"/>
  <c r="BM39" i="12"/>
  <c r="BL39" i="12"/>
  <c r="BK39" i="12"/>
  <c r="BJ39" i="12"/>
  <c r="BI39" i="12"/>
  <c r="BH39" i="12"/>
  <c r="BG39" i="12"/>
  <c r="BF39" i="12"/>
  <c r="BE39" i="12"/>
  <c r="BD39" i="12"/>
  <c r="BC39" i="12"/>
  <c r="BB39" i="12"/>
  <c r="BA39" i="12"/>
  <c r="AZ39" i="12"/>
  <c r="AY39" i="12"/>
  <c r="AX39" i="12"/>
  <c r="AW39" i="12"/>
  <c r="AV39" i="12"/>
  <c r="CE38" i="12"/>
  <c r="CD38" i="12"/>
  <c r="CC38" i="12"/>
  <c r="CB38" i="12"/>
  <c r="CA38" i="12"/>
  <c r="BZ38" i="12"/>
  <c r="BY38" i="12"/>
  <c r="BX38" i="12"/>
  <c r="BW38" i="12"/>
  <c r="BV38" i="12"/>
  <c r="BU38" i="12"/>
  <c r="BT38" i="12"/>
  <c r="BS38" i="12"/>
  <c r="BR38" i="12"/>
  <c r="BQ38" i="12"/>
  <c r="BP38" i="12"/>
  <c r="BO38" i="12"/>
  <c r="BN38" i="12"/>
  <c r="BM38" i="12"/>
  <c r="BL38" i="12"/>
  <c r="BK38" i="12"/>
  <c r="BJ38" i="12"/>
  <c r="BI38" i="12"/>
  <c r="BH38" i="12"/>
  <c r="BG38" i="12"/>
  <c r="BF38" i="12"/>
  <c r="BE38" i="12"/>
  <c r="BD38" i="12"/>
  <c r="BC38" i="12"/>
  <c r="BB38" i="12"/>
  <c r="BA38" i="12"/>
  <c r="AZ38" i="12"/>
  <c r="AY38" i="12"/>
  <c r="AX38" i="12"/>
  <c r="AW38" i="12"/>
  <c r="AV38" i="12"/>
  <c r="CE37" i="12"/>
  <c r="CD37" i="12"/>
  <c r="CC37" i="12"/>
  <c r="CB37" i="12"/>
  <c r="CA37" i="12"/>
  <c r="BZ37" i="12"/>
  <c r="BY37" i="12"/>
  <c r="BX37" i="12"/>
  <c r="BW37" i="12"/>
  <c r="BV37" i="12"/>
  <c r="BU37" i="12"/>
  <c r="BT37" i="12"/>
  <c r="BS37" i="12"/>
  <c r="BR37" i="12"/>
  <c r="BQ37" i="12"/>
  <c r="BP37" i="12"/>
  <c r="BO37" i="12"/>
  <c r="BN37" i="12"/>
  <c r="BM37" i="12"/>
  <c r="BL37" i="12"/>
  <c r="BK37" i="12"/>
  <c r="BJ37" i="12"/>
  <c r="BI37" i="12"/>
  <c r="BH37" i="12"/>
  <c r="BG37" i="12"/>
  <c r="BF37" i="12"/>
  <c r="BE37" i="12"/>
  <c r="BD37" i="12"/>
  <c r="BC37" i="12"/>
  <c r="BB37" i="12"/>
  <c r="BA37" i="12"/>
  <c r="AZ37" i="12"/>
  <c r="AY37" i="12"/>
  <c r="AX37" i="12"/>
  <c r="AW37" i="12"/>
  <c r="AV37" i="12"/>
  <c r="CE36" i="12"/>
  <c r="CD36" i="12"/>
  <c r="CC36" i="12"/>
  <c r="CB36" i="12"/>
  <c r="CA36" i="12"/>
  <c r="BZ36" i="12"/>
  <c r="BY36" i="12"/>
  <c r="BX36" i="12"/>
  <c r="BW36" i="12"/>
  <c r="BV36" i="12"/>
  <c r="BU36" i="12"/>
  <c r="BT36" i="12"/>
  <c r="BS36" i="12"/>
  <c r="BR36" i="12"/>
  <c r="BQ36" i="12"/>
  <c r="BP36" i="12"/>
  <c r="BO36" i="12"/>
  <c r="BN36" i="12"/>
  <c r="BM36" i="12"/>
  <c r="BL36" i="12"/>
  <c r="BK36" i="12"/>
  <c r="BJ36" i="12"/>
  <c r="BI36" i="12"/>
  <c r="BH36" i="12"/>
  <c r="BG36" i="12"/>
  <c r="BF36" i="12"/>
  <c r="BE36" i="12"/>
  <c r="BD36" i="12"/>
  <c r="BC36" i="12"/>
  <c r="BB36" i="12"/>
  <c r="BA36" i="12"/>
  <c r="AZ36" i="12"/>
  <c r="AY36" i="12"/>
  <c r="AX36" i="12"/>
  <c r="AW36" i="12"/>
  <c r="AV36" i="12"/>
  <c r="CE35" i="12"/>
  <c r="CD35" i="12"/>
  <c r="CC35" i="12"/>
  <c r="CB35" i="12"/>
  <c r="CA35" i="12"/>
  <c r="BZ35" i="12"/>
  <c r="BY35" i="12"/>
  <c r="BX35" i="12"/>
  <c r="BW35" i="12"/>
  <c r="BV35" i="12"/>
  <c r="BU35" i="12"/>
  <c r="BT35" i="12"/>
  <c r="BS35" i="12"/>
  <c r="BR35" i="12"/>
  <c r="BQ35" i="12"/>
  <c r="BP35" i="12"/>
  <c r="BO35" i="12"/>
  <c r="BN35" i="12"/>
  <c r="BM35" i="12"/>
  <c r="BL35" i="12"/>
  <c r="BK35" i="12"/>
  <c r="BJ35" i="12"/>
  <c r="BI35" i="12"/>
  <c r="BH35" i="12"/>
  <c r="BG35" i="12"/>
  <c r="BF35" i="12"/>
  <c r="BE35" i="12"/>
  <c r="BD35" i="12"/>
  <c r="BC35" i="12"/>
  <c r="BB35" i="12"/>
  <c r="BA35" i="12"/>
  <c r="AZ35" i="12"/>
  <c r="AY35" i="12"/>
  <c r="AX35" i="12"/>
  <c r="AW35" i="12"/>
  <c r="AV35" i="12"/>
  <c r="CE34" i="12"/>
  <c r="CD34" i="12"/>
  <c r="CC34" i="12"/>
  <c r="CB34" i="12"/>
  <c r="CA34" i="12"/>
  <c r="BZ34" i="12"/>
  <c r="BY34" i="12"/>
  <c r="BX34" i="12"/>
  <c r="BW34" i="12"/>
  <c r="BV34" i="12"/>
  <c r="BU34" i="12"/>
  <c r="BT34" i="12"/>
  <c r="BS34" i="12"/>
  <c r="BR34" i="12"/>
  <c r="BQ34" i="12"/>
  <c r="BP34" i="12"/>
  <c r="BO34" i="12"/>
  <c r="BN34" i="12"/>
  <c r="BM34" i="12"/>
  <c r="BL34" i="12"/>
  <c r="BK34" i="12"/>
  <c r="BJ34" i="12"/>
  <c r="BI34" i="12"/>
  <c r="BH34" i="12"/>
  <c r="BG34" i="12"/>
  <c r="BF34" i="12"/>
  <c r="BE34" i="12"/>
  <c r="BD34" i="12"/>
  <c r="BC34" i="12"/>
  <c r="BB34" i="12"/>
  <c r="BA34" i="12"/>
  <c r="AZ34" i="12"/>
  <c r="AY34" i="12"/>
  <c r="AX34" i="12"/>
  <c r="AW34" i="12"/>
  <c r="AV34" i="12"/>
  <c r="CE33" i="12"/>
  <c r="CD33" i="12"/>
  <c r="CC33" i="12"/>
  <c r="CB33" i="12"/>
  <c r="CA33" i="12"/>
  <c r="BZ33" i="12"/>
  <c r="BY33" i="12"/>
  <c r="BX33" i="12"/>
  <c r="BW33" i="12"/>
  <c r="BV33" i="12"/>
  <c r="BU33" i="12"/>
  <c r="BT33" i="12"/>
  <c r="BS33" i="12"/>
  <c r="BR33" i="12"/>
  <c r="BQ33" i="12"/>
  <c r="BP33" i="12"/>
  <c r="BO33" i="12"/>
  <c r="BN33" i="12"/>
  <c r="BM33" i="12"/>
  <c r="BL33" i="12"/>
  <c r="BK33" i="12"/>
  <c r="BJ33" i="12"/>
  <c r="BI33" i="12"/>
  <c r="BH33" i="12"/>
  <c r="BG33" i="12"/>
  <c r="BF33" i="12"/>
  <c r="BE33" i="12"/>
  <c r="BD33" i="12"/>
  <c r="BC33" i="12"/>
  <c r="BB33" i="12"/>
  <c r="BA33" i="12"/>
  <c r="AZ33" i="12"/>
  <c r="AY33" i="12"/>
  <c r="AX33" i="12"/>
  <c r="AW33" i="12"/>
  <c r="AV33" i="12"/>
  <c r="CE32" i="12"/>
  <c r="CD32" i="12"/>
  <c r="CC32" i="12"/>
  <c r="CB32" i="12"/>
  <c r="CA32" i="12"/>
  <c r="BZ32" i="12"/>
  <c r="BY32" i="12"/>
  <c r="BX32" i="12"/>
  <c r="BW32" i="12"/>
  <c r="BV32" i="12"/>
  <c r="BU32" i="12"/>
  <c r="BT32" i="12"/>
  <c r="BS32" i="12"/>
  <c r="BR32" i="12"/>
  <c r="BQ32" i="12"/>
  <c r="BP32" i="12"/>
  <c r="BO32" i="12"/>
  <c r="BN32" i="12"/>
  <c r="BM32" i="12"/>
  <c r="BL32" i="12"/>
  <c r="BK32" i="12"/>
  <c r="BJ32" i="12"/>
  <c r="BI32" i="12"/>
  <c r="BH32" i="12"/>
  <c r="BG32" i="12"/>
  <c r="BF32" i="12"/>
  <c r="BE32" i="12"/>
  <c r="BD32" i="12"/>
  <c r="BC32" i="12"/>
  <c r="BB32" i="12"/>
  <c r="BA32" i="12"/>
  <c r="AZ32" i="12"/>
  <c r="AY32" i="12"/>
  <c r="AX32" i="12"/>
  <c r="AW32" i="12"/>
  <c r="AV32" i="12"/>
  <c r="CE31" i="12"/>
  <c r="CD31" i="12"/>
  <c r="CC31" i="12"/>
  <c r="CB31" i="12"/>
  <c r="CA31" i="12"/>
  <c r="BZ31" i="12"/>
  <c r="BY31" i="12"/>
  <c r="BX31" i="12"/>
  <c r="BW31" i="12"/>
  <c r="BV31" i="12"/>
  <c r="BU31" i="12"/>
  <c r="BT31" i="12"/>
  <c r="BS31" i="12"/>
  <c r="BR31" i="12"/>
  <c r="BQ31" i="12"/>
  <c r="BP31" i="12"/>
  <c r="BO31" i="12"/>
  <c r="BN31" i="12"/>
  <c r="BM31" i="12"/>
  <c r="BL31" i="12"/>
  <c r="BK31" i="12"/>
  <c r="BJ31" i="12"/>
  <c r="BI31" i="12"/>
  <c r="BH31" i="12"/>
  <c r="BG31" i="12"/>
  <c r="BF31" i="12"/>
  <c r="BE31" i="12"/>
  <c r="BD31" i="12"/>
  <c r="BC31" i="12"/>
  <c r="BB31" i="12"/>
  <c r="BA31" i="12"/>
  <c r="AZ31" i="12"/>
  <c r="AY31" i="12"/>
  <c r="AX31" i="12"/>
  <c r="AW31" i="12"/>
  <c r="AV31" i="12"/>
  <c r="CE30" i="12"/>
  <c r="CD30" i="12"/>
  <c r="CC30" i="12"/>
  <c r="CB30" i="12"/>
  <c r="CA30" i="12"/>
  <c r="BZ30" i="12"/>
  <c r="BY30" i="12"/>
  <c r="BX30" i="12"/>
  <c r="BW30" i="12"/>
  <c r="BV30" i="12"/>
  <c r="BU30" i="12"/>
  <c r="BT30" i="12"/>
  <c r="BS30" i="12"/>
  <c r="BR30" i="12"/>
  <c r="BQ30" i="12"/>
  <c r="BP30" i="12"/>
  <c r="BO30" i="12"/>
  <c r="BN30" i="12"/>
  <c r="BM30" i="12"/>
  <c r="BL30" i="12"/>
  <c r="BK30" i="12"/>
  <c r="BJ30" i="12"/>
  <c r="BI30" i="12"/>
  <c r="BH30" i="12"/>
  <c r="BG30" i="12"/>
  <c r="BF30" i="12"/>
  <c r="BE30" i="12"/>
  <c r="BD30" i="12"/>
  <c r="BC30" i="12"/>
  <c r="BB30" i="12"/>
  <c r="BA30" i="12"/>
  <c r="AZ30" i="12"/>
  <c r="AY30" i="12"/>
  <c r="AX30" i="12"/>
  <c r="AW30" i="12"/>
  <c r="AV30" i="12"/>
  <c r="CE29" i="12"/>
  <c r="CD29" i="12"/>
  <c r="CC29" i="12"/>
  <c r="CB29" i="12"/>
  <c r="CA29" i="12"/>
  <c r="BZ29" i="12"/>
  <c r="BY29" i="12"/>
  <c r="BX29" i="12"/>
  <c r="BW29" i="12"/>
  <c r="BV29" i="12"/>
  <c r="BU29" i="12"/>
  <c r="BT29" i="12"/>
  <c r="BS29" i="12"/>
  <c r="BR29" i="12"/>
  <c r="BQ29" i="12"/>
  <c r="BP29" i="12"/>
  <c r="BO29" i="12"/>
  <c r="BN29" i="12"/>
  <c r="BM29" i="12"/>
  <c r="BL29" i="12"/>
  <c r="BK29" i="12"/>
  <c r="BJ29" i="12"/>
  <c r="BI29" i="12"/>
  <c r="BH29" i="12"/>
  <c r="BG29" i="12"/>
  <c r="BF29" i="12"/>
  <c r="BE29" i="12"/>
  <c r="BD29" i="12"/>
  <c r="BC29" i="12"/>
  <c r="BB29" i="12"/>
  <c r="BA29" i="12"/>
  <c r="AZ29" i="12"/>
  <c r="AY29" i="12"/>
  <c r="AX29" i="12"/>
  <c r="AW29" i="12"/>
  <c r="AV29" i="12"/>
  <c r="CE28" i="12"/>
  <c r="CD28" i="12"/>
  <c r="CC28" i="12"/>
  <c r="CB28" i="12"/>
  <c r="CA28" i="12"/>
  <c r="BZ28" i="12"/>
  <c r="BY28" i="12"/>
  <c r="BX28" i="12"/>
  <c r="BW28" i="12"/>
  <c r="BV28" i="12"/>
  <c r="BU28" i="12"/>
  <c r="BT28" i="12"/>
  <c r="BS28" i="12"/>
  <c r="BR28" i="12"/>
  <c r="BQ28" i="12"/>
  <c r="BP28" i="12"/>
  <c r="BO28" i="12"/>
  <c r="BN28" i="12"/>
  <c r="BM28" i="12"/>
  <c r="BL28" i="12"/>
  <c r="BK28" i="12"/>
  <c r="BJ28" i="12"/>
  <c r="BI28" i="12"/>
  <c r="BH28" i="12"/>
  <c r="BG28" i="12"/>
  <c r="BF28" i="12"/>
  <c r="BE28" i="12"/>
  <c r="BD28" i="12"/>
  <c r="BC28" i="12"/>
  <c r="BB28" i="12"/>
  <c r="BA28" i="12"/>
  <c r="AZ28" i="12"/>
  <c r="AY28" i="12"/>
  <c r="AX28" i="12"/>
  <c r="AW28" i="12"/>
  <c r="AV28" i="12"/>
  <c r="CE27" i="12"/>
  <c r="CD27" i="12"/>
  <c r="CC27" i="12"/>
  <c r="CB27" i="12"/>
  <c r="CA27" i="12"/>
  <c r="BZ27" i="12"/>
  <c r="BY27" i="12"/>
  <c r="BX27" i="12"/>
  <c r="BW27" i="12"/>
  <c r="BV27" i="12"/>
  <c r="BU27" i="12"/>
  <c r="BT27" i="12"/>
  <c r="BS27" i="12"/>
  <c r="BR27" i="12"/>
  <c r="BQ27" i="12"/>
  <c r="BP27" i="12"/>
  <c r="BO27" i="12"/>
  <c r="BN27" i="12"/>
  <c r="BM27" i="12"/>
  <c r="BL27" i="12"/>
  <c r="BK27" i="12"/>
  <c r="BJ27" i="12"/>
  <c r="BI27" i="12"/>
  <c r="BH27" i="12"/>
  <c r="BG27" i="12"/>
  <c r="BF27" i="12"/>
  <c r="BE27" i="12"/>
  <c r="BD27" i="12"/>
  <c r="BC27" i="12"/>
  <c r="BB27" i="12"/>
  <c r="BA27" i="12"/>
  <c r="AZ27" i="12"/>
  <c r="AY27" i="12"/>
  <c r="AX27" i="12"/>
  <c r="AW27" i="12"/>
  <c r="AV27" i="12"/>
  <c r="CE26" i="12"/>
  <c r="CD26" i="12"/>
  <c r="CC26" i="12"/>
  <c r="CB26" i="12"/>
  <c r="CA26" i="12"/>
  <c r="BZ26" i="12"/>
  <c r="BY26" i="12"/>
  <c r="BX26" i="12"/>
  <c r="BW26" i="12"/>
  <c r="BV26" i="12"/>
  <c r="BU26" i="12"/>
  <c r="BT26" i="12"/>
  <c r="BS26" i="12"/>
  <c r="BR26" i="12"/>
  <c r="BQ26" i="12"/>
  <c r="BP26" i="12"/>
  <c r="BO26" i="12"/>
  <c r="BN26" i="12"/>
  <c r="BM26" i="12"/>
  <c r="BL26" i="12"/>
  <c r="BK26" i="12"/>
  <c r="BJ26" i="12"/>
  <c r="BI26" i="12"/>
  <c r="BH26" i="12"/>
  <c r="BG26" i="12"/>
  <c r="BF26" i="12"/>
  <c r="BE26" i="12"/>
  <c r="BD26" i="12"/>
  <c r="BC26" i="12"/>
  <c r="BB26" i="12"/>
  <c r="BA26" i="12"/>
  <c r="AZ26" i="12"/>
  <c r="AY26" i="12"/>
  <c r="AX26" i="12"/>
  <c r="AW26" i="12"/>
  <c r="AV26" i="12"/>
  <c r="CE25" i="12"/>
  <c r="CD25" i="12"/>
  <c r="CC25" i="12"/>
  <c r="CB25" i="12"/>
  <c r="CA25" i="12"/>
  <c r="BZ25" i="12"/>
  <c r="BY25" i="12"/>
  <c r="BX25" i="12"/>
  <c r="BW25" i="12"/>
  <c r="BV25" i="12"/>
  <c r="BU25" i="12"/>
  <c r="BT25" i="12"/>
  <c r="BS25" i="12"/>
  <c r="BR25" i="12"/>
  <c r="BQ25" i="12"/>
  <c r="BP25" i="12"/>
  <c r="BO25" i="12"/>
  <c r="BN25" i="12"/>
  <c r="BM25" i="12"/>
  <c r="BL25" i="12"/>
  <c r="BK25" i="12"/>
  <c r="BJ25" i="12"/>
  <c r="BI25" i="12"/>
  <c r="BH25" i="12"/>
  <c r="BG25" i="12"/>
  <c r="BF25" i="12"/>
  <c r="BE25" i="12"/>
  <c r="BD25" i="12"/>
  <c r="BC25" i="12"/>
  <c r="BB25" i="12"/>
  <c r="BA25" i="12"/>
  <c r="AZ25" i="12"/>
  <c r="AY25" i="12"/>
  <c r="AX25" i="12"/>
  <c r="AW25" i="12"/>
  <c r="AV25" i="12"/>
  <c r="CE24" i="12"/>
  <c r="CD24" i="12"/>
  <c r="CC24" i="12"/>
  <c r="CB24" i="12"/>
  <c r="CA24" i="12"/>
  <c r="BZ24" i="12"/>
  <c r="BY24" i="12"/>
  <c r="BX24" i="12"/>
  <c r="BW24" i="12"/>
  <c r="BV24" i="12"/>
  <c r="BU24" i="12"/>
  <c r="BT24" i="12"/>
  <c r="BS24" i="12"/>
  <c r="BR24" i="12"/>
  <c r="BQ24" i="12"/>
  <c r="BP24" i="12"/>
  <c r="BO24" i="12"/>
  <c r="BN24" i="12"/>
  <c r="BM24" i="12"/>
  <c r="BL24" i="12"/>
  <c r="BK24" i="12"/>
  <c r="BJ24" i="12"/>
  <c r="BI24" i="12"/>
  <c r="BH24" i="12"/>
  <c r="BG24" i="12"/>
  <c r="BF24" i="12"/>
  <c r="BE24" i="12"/>
  <c r="BD24" i="12"/>
  <c r="BC24" i="12"/>
  <c r="BB24" i="12"/>
  <c r="BA24" i="12"/>
  <c r="AZ24" i="12"/>
  <c r="AY24" i="12"/>
  <c r="AX24" i="12"/>
  <c r="AW24" i="12"/>
  <c r="AV24" i="12"/>
  <c r="CE23" i="12"/>
  <c r="CD23" i="12"/>
  <c r="CC23" i="12"/>
  <c r="CB23" i="12"/>
  <c r="CA23" i="12"/>
  <c r="BZ23" i="12"/>
  <c r="BY23" i="12"/>
  <c r="BX23" i="12"/>
  <c r="BW23" i="12"/>
  <c r="BV23" i="12"/>
  <c r="BU23" i="12"/>
  <c r="BT23" i="12"/>
  <c r="BS23" i="12"/>
  <c r="BR23" i="12"/>
  <c r="BQ23" i="12"/>
  <c r="BP23" i="12"/>
  <c r="BO23" i="12"/>
  <c r="BN23" i="12"/>
  <c r="BM23" i="12"/>
  <c r="BL23" i="12"/>
  <c r="BK23" i="12"/>
  <c r="BJ23" i="12"/>
  <c r="BI23" i="12"/>
  <c r="BH23" i="12"/>
  <c r="BG23" i="12"/>
  <c r="BF23" i="12"/>
  <c r="BE23" i="12"/>
  <c r="BD23" i="12"/>
  <c r="BC23" i="12"/>
  <c r="BB23" i="12"/>
  <c r="BA23" i="12"/>
  <c r="AZ23" i="12"/>
  <c r="AY23" i="12"/>
  <c r="AX23" i="12"/>
  <c r="AW23" i="12"/>
  <c r="AV23" i="12"/>
  <c r="CE22" i="12"/>
  <c r="CD22" i="12"/>
  <c r="CC22" i="12"/>
  <c r="CB22" i="12"/>
  <c r="CA22" i="12"/>
  <c r="BZ22" i="12"/>
  <c r="BY22" i="12"/>
  <c r="BX22" i="12"/>
  <c r="BW22" i="12"/>
  <c r="BV22" i="12"/>
  <c r="BU22" i="12"/>
  <c r="BT22" i="12"/>
  <c r="BS22" i="12"/>
  <c r="BR22" i="12"/>
  <c r="BQ22" i="12"/>
  <c r="BP22" i="12"/>
  <c r="BO22" i="12"/>
  <c r="BN22" i="12"/>
  <c r="BM22" i="12"/>
  <c r="BL22" i="12"/>
  <c r="BK22" i="12"/>
  <c r="BJ22" i="12"/>
  <c r="BI22" i="12"/>
  <c r="BH22" i="12"/>
  <c r="BG22" i="12"/>
  <c r="BF22" i="12"/>
  <c r="BE22" i="12"/>
  <c r="BD22" i="12"/>
  <c r="BC22" i="12"/>
  <c r="BB22" i="12"/>
  <c r="BA22" i="12"/>
  <c r="AZ22" i="12"/>
  <c r="AY22" i="12"/>
  <c r="AX22" i="12"/>
  <c r="AW22" i="12"/>
  <c r="AV22" i="12"/>
  <c r="CE21" i="12"/>
  <c r="CD21" i="12"/>
  <c r="CC21" i="12"/>
  <c r="CB21" i="12"/>
  <c r="CA21" i="12"/>
  <c r="BZ21" i="12"/>
  <c r="BY21" i="12"/>
  <c r="BX21" i="12"/>
  <c r="BW21" i="12"/>
  <c r="BV21" i="12"/>
  <c r="BU21" i="12"/>
  <c r="BT21" i="12"/>
  <c r="BS21" i="12"/>
  <c r="BR21" i="12"/>
  <c r="BQ21" i="12"/>
  <c r="BP21" i="12"/>
  <c r="BO21" i="12"/>
  <c r="BN21" i="12"/>
  <c r="BM21" i="12"/>
  <c r="BL21" i="12"/>
  <c r="BK21" i="12"/>
  <c r="BJ21" i="12"/>
  <c r="BI21" i="12"/>
  <c r="BH21" i="12"/>
  <c r="BG21" i="12"/>
  <c r="BF21" i="12"/>
  <c r="BE21" i="12"/>
  <c r="BD21" i="12"/>
  <c r="BC21" i="12"/>
  <c r="BB21" i="12"/>
  <c r="BA21" i="12"/>
  <c r="AZ21" i="12"/>
  <c r="AY21" i="12"/>
  <c r="AX21" i="12"/>
  <c r="AW21" i="12"/>
  <c r="AV21" i="12"/>
  <c r="CE20" i="12"/>
  <c r="CD20" i="12"/>
  <c r="CC20" i="12"/>
  <c r="CB20" i="12"/>
  <c r="CA20" i="12"/>
  <c r="BZ20" i="12"/>
  <c r="BY20" i="12"/>
  <c r="BX20" i="12"/>
  <c r="BW20" i="12"/>
  <c r="BV20" i="12"/>
  <c r="BU20" i="12"/>
  <c r="BT20" i="12"/>
  <c r="BS20" i="12"/>
  <c r="BR20" i="12"/>
  <c r="BQ20" i="12"/>
  <c r="BP20" i="12"/>
  <c r="BO20" i="12"/>
  <c r="BN20" i="12"/>
  <c r="BM20" i="12"/>
  <c r="BL20" i="12"/>
  <c r="BK20" i="12"/>
  <c r="BJ20" i="12"/>
  <c r="BI20" i="12"/>
  <c r="BH20" i="12"/>
  <c r="BG20" i="12"/>
  <c r="BF20" i="12"/>
  <c r="BE20" i="12"/>
  <c r="BD20" i="12"/>
  <c r="BC20" i="12"/>
  <c r="BB20" i="12"/>
  <c r="BA20" i="12"/>
  <c r="AZ20" i="12"/>
  <c r="AY20" i="12"/>
  <c r="AX20" i="12"/>
  <c r="AW20" i="12"/>
  <c r="AV20" i="12"/>
  <c r="CE19" i="12"/>
  <c r="CD19" i="12"/>
  <c r="CC19" i="12"/>
  <c r="CB19" i="12"/>
  <c r="CA19" i="12"/>
  <c r="BZ19" i="12"/>
  <c r="BY19" i="12"/>
  <c r="BX19" i="12"/>
  <c r="BW19" i="12"/>
  <c r="BV19" i="12"/>
  <c r="BU19" i="12"/>
  <c r="BT19" i="12"/>
  <c r="BS19" i="12"/>
  <c r="BR19" i="12"/>
  <c r="BQ19" i="12"/>
  <c r="BP19" i="12"/>
  <c r="BO19" i="12"/>
  <c r="BN19" i="12"/>
  <c r="BM19" i="12"/>
  <c r="BL19" i="12"/>
  <c r="BK19" i="12"/>
  <c r="BJ19" i="12"/>
  <c r="BI19" i="12"/>
  <c r="BH19" i="12"/>
  <c r="BG19" i="12"/>
  <c r="BF19" i="12"/>
  <c r="BE19" i="12"/>
  <c r="BD19" i="12"/>
  <c r="BC19" i="12"/>
  <c r="BB19" i="12"/>
  <c r="BA19" i="12"/>
  <c r="AZ19" i="12"/>
  <c r="AY19" i="12"/>
  <c r="AX19" i="12"/>
  <c r="AW19" i="12"/>
  <c r="AV19" i="12"/>
  <c r="CE18" i="12"/>
  <c r="CD18" i="12"/>
  <c r="CC18" i="12"/>
  <c r="CB18" i="12"/>
  <c r="CA18" i="12"/>
  <c r="BZ18" i="12"/>
  <c r="BY18" i="12"/>
  <c r="BX18" i="12"/>
  <c r="BW18" i="12"/>
  <c r="BV18" i="12"/>
  <c r="BU18" i="12"/>
  <c r="BT18" i="12"/>
  <c r="BS18" i="12"/>
  <c r="BR18" i="12"/>
  <c r="BQ18" i="12"/>
  <c r="BP18" i="12"/>
  <c r="BO18" i="12"/>
  <c r="BN18" i="12"/>
  <c r="BM18" i="12"/>
  <c r="BL18" i="12"/>
  <c r="BK18" i="12"/>
  <c r="BJ18" i="12"/>
  <c r="BI18" i="12"/>
  <c r="BH18" i="12"/>
  <c r="BG18" i="12"/>
  <c r="BF18" i="12"/>
  <c r="BE18" i="12"/>
  <c r="BD18" i="12"/>
  <c r="BC18" i="12"/>
  <c r="BB18" i="12"/>
  <c r="BA18" i="12"/>
  <c r="AZ18" i="12"/>
  <c r="AY18" i="12"/>
  <c r="AX18" i="12"/>
  <c r="AW18" i="12"/>
  <c r="AV18" i="12"/>
  <c r="CE17" i="12"/>
  <c r="CD17" i="12"/>
  <c r="CC17" i="12"/>
  <c r="CB17" i="12"/>
  <c r="CA17" i="12"/>
  <c r="BZ17" i="12"/>
  <c r="BY17" i="12"/>
  <c r="BX17" i="12"/>
  <c r="BW17" i="12"/>
  <c r="BV17" i="12"/>
  <c r="BU17" i="12"/>
  <c r="BT17" i="12"/>
  <c r="BS17" i="12"/>
  <c r="BR17" i="12"/>
  <c r="BQ17" i="12"/>
  <c r="BP17" i="12"/>
  <c r="BO17" i="12"/>
  <c r="BN17" i="12"/>
  <c r="BM17" i="12"/>
  <c r="BL17" i="12"/>
  <c r="BK17" i="12"/>
  <c r="BJ17" i="12"/>
  <c r="BI17" i="12"/>
  <c r="BH17" i="12"/>
  <c r="BG17" i="12"/>
  <c r="BF17" i="12"/>
  <c r="BE17" i="12"/>
  <c r="BD17" i="12"/>
  <c r="BC17" i="12"/>
  <c r="BB17" i="12"/>
  <c r="BA17" i="12"/>
  <c r="AZ17" i="12"/>
  <c r="AY17" i="12"/>
  <c r="AX17" i="12"/>
  <c r="AW17" i="12"/>
  <c r="AV17" i="12"/>
  <c r="CE16" i="12"/>
  <c r="CD16" i="12"/>
  <c r="CC16" i="12"/>
  <c r="CB16" i="12"/>
  <c r="CA16" i="12"/>
  <c r="BZ16" i="12"/>
  <c r="BY16" i="12"/>
  <c r="BX16" i="12"/>
  <c r="BW16" i="12"/>
  <c r="BV16" i="12"/>
  <c r="BU16" i="12"/>
  <c r="BT16" i="12"/>
  <c r="BS16" i="12"/>
  <c r="BR16" i="12"/>
  <c r="BQ16" i="12"/>
  <c r="BP16" i="12"/>
  <c r="BO16" i="12"/>
  <c r="BN16" i="12"/>
  <c r="BM16" i="12"/>
  <c r="BL16" i="12"/>
  <c r="BK16" i="12"/>
  <c r="BJ16" i="12"/>
  <c r="BI16" i="12"/>
  <c r="BH16" i="12"/>
  <c r="BG16" i="12"/>
  <c r="BF16" i="12"/>
  <c r="BE16" i="12"/>
  <c r="BD16" i="12"/>
  <c r="BC16" i="12"/>
  <c r="BB16" i="12"/>
  <c r="BA16" i="12"/>
  <c r="AZ16" i="12"/>
  <c r="AY16" i="12"/>
  <c r="AX16" i="12"/>
  <c r="AW16" i="12"/>
  <c r="AV16" i="12"/>
  <c r="CE15" i="12"/>
  <c r="CD15" i="12"/>
  <c r="CC15" i="12"/>
  <c r="CB15" i="12"/>
  <c r="CA15" i="12"/>
  <c r="BZ15" i="12"/>
  <c r="BY15" i="12"/>
  <c r="BX15" i="12"/>
  <c r="BW15" i="12"/>
  <c r="BV15" i="12"/>
  <c r="BU15" i="12"/>
  <c r="BT15" i="12"/>
  <c r="BS15" i="12"/>
  <c r="BR15" i="12"/>
  <c r="BQ15" i="12"/>
  <c r="BP15" i="12"/>
  <c r="BO15" i="12"/>
  <c r="BN15" i="12"/>
  <c r="BM15" i="12"/>
  <c r="BL15" i="12"/>
  <c r="BK15" i="12"/>
  <c r="BJ15" i="12"/>
  <c r="BI15" i="12"/>
  <c r="BH15" i="12"/>
  <c r="BG15" i="12"/>
  <c r="BF15" i="12"/>
  <c r="BE15" i="12"/>
  <c r="BD15" i="12"/>
  <c r="BC15" i="12"/>
  <c r="BB15" i="12"/>
  <c r="BA15" i="12"/>
  <c r="AZ15" i="12"/>
  <c r="AY15" i="12"/>
  <c r="AX15" i="12"/>
  <c r="AW15" i="12"/>
  <c r="AV15" i="12"/>
  <c r="CE14" i="12"/>
  <c r="CD14" i="12"/>
  <c r="CC14" i="12"/>
  <c r="CB14" i="12"/>
  <c r="CA14" i="12"/>
  <c r="BZ14" i="12"/>
  <c r="BY14" i="12"/>
  <c r="BX14" i="12"/>
  <c r="BW14" i="12"/>
  <c r="BV14" i="12"/>
  <c r="BU14" i="12"/>
  <c r="BT14" i="12"/>
  <c r="BS14" i="12"/>
  <c r="BR14" i="12"/>
  <c r="BQ14" i="12"/>
  <c r="BP14" i="12"/>
  <c r="BO14" i="12"/>
  <c r="BN14" i="12"/>
  <c r="BM14" i="12"/>
  <c r="BL14" i="12"/>
  <c r="BK14" i="12"/>
  <c r="BJ14" i="12"/>
  <c r="BI14" i="12"/>
  <c r="BH14" i="12"/>
  <c r="BG14" i="12"/>
  <c r="BF14" i="12"/>
  <c r="BE14" i="12"/>
  <c r="BD14" i="12"/>
  <c r="BC14" i="12"/>
  <c r="BB14" i="12"/>
  <c r="BA14" i="12"/>
  <c r="AZ14" i="12"/>
  <c r="AY14" i="12"/>
  <c r="AX14" i="12"/>
  <c r="AW14" i="12"/>
  <c r="AV14" i="12"/>
  <c r="CE13" i="12"/>
  <c r="CD13" i="12"/>
  <c r="CC13" i="12"/>
  <c r="CB13" i="12"/>
  <c r="CA13" i="12"/>
  <c r="BZ13" i="12"/>
  <c r="BY13" i="12"/>
  <c r="BX13" i="12"/>
  <c r="BW13" i="12"/>
  <c r="BV13" i="12"/>
  <c r="BU13" i="12"/>
  <c r="BT13" i="12"/>
  <c r="BS13" i="12"/>
  <c r="BR13" i="12"/>
  <c r="BQ13" i="12"/>
  <c r="BP13" i="12"/>
  <c r="BO13" i="12"/>
  <c r="BN13" i="12"/>
  <c r="BM13" i="12"/>
  <c r="BL13" i="12"/>
  <c r="BK13" i="12"/>
  <c r="BJ13" i="12"/>
  <c r="BI13" i="12"/>
  <c r="BH13" i="12"/>
  <c r="BG13" i="12"/>
  <c r="BF13" i="12"/>
  <c r="BE13" i="12"/>
  <c r="BD13" i="12"/>
  <c r="BC13" i="12"/>
  <c r="BB13" i="12"/>
  <c r="BA13" i="12"/>
  <c r="AZ13" i="12"/>
  <c r="AY13" i="12"/>
  <c r="AX13" i="12"/>
  <c r="AW13" i="12"/>
  <c r="AV13" i="12"/>
  <c r="CE12" i="12"/>
  <c r="CD12" i="12"/>
  <c r="CC12" i="12"/>
  <c r="CB12" i="12"/>
  <c r="CA12" i="12"/>
  <c r="BZ12" i="12"/>
  <c r="BY12" i="12"/>
  <c r="BX12" i="12"/>
  <c r="BW12" i="12"/>
  <c r="BV12" i="12"/>
  <c r="BU12" i="12"/>
  <c r="BT12" i="12"/>
  <c r="BS12" i="12"/>
  <c r="BR12" i="12"/>
  <c r="BQ12" i="12"/>
  <c r="BP12" i="12"/>
  <c r="BO12" i="12"/>
  <c r="BN12" i="12"/>
  <c r="BM12" i="12"/>
  <c r="BL12" i="12"/>
  <c r="BK12" i="12"/>
  <c r="BJ12" i="12"/>
  <c r="BI12" i="12"/>
  <c r="BH12" i="12"/>
  <c r="BG12" i="12"/>
  <c r="BF12" i="12"/>
  <c r="BE12" i="12"/>
  <c r="BD12" i="12"/>
  <c r="BC12" i="12"/>
  <c r="BB12" i="12"/>
  <c r="BA12" i="12"/>
  <c r="AZ12" i="12"/>
  <c r="AY12" i="12"/>
  <c r="AX12" i="12"/>
  <c r="AW12" i="12"/>
  <c r="AV12" i="12"/>
  <c r="CE11" i="12"/>
  <c r="CD11" i="12"/>
  <c r="CC11" i="12"/>
  <c r="CB11" i="12"/>
  <c r="CA11" i="12"/>
  <c r="BZ11" i="12"/>
  <c r="BY11" i="12"/>
  <c r="BX11" i="12"/>
  <c r="BW11" i="12"/>
  <c r="BV11" i="12"/>
  <c r="BU11" i="12"/>
  <c r="BT11" i="12"/>
  <c r="BS11" i="12"/>
  <c r="BR11" i="12"/>
  <c r="BQ11" i="12"/>
  <c r="BP11" i="12"/>
  <c r="BO11" i="12"/>
  <c r="BN11" i="12"/>
  <c r="BM11" i="12"/>
  <c r="BL11" i="12"/>
  <c r="BK11" i="12"/>
  <c r="BJ11" i="12"/>
  <c r="BI11" i="12"/>
  <c r="BH11" i="12"/>
  <c r="BG11" i="12"/>
  <c r="BF11" i="12"/>
  <c r="BE11" i="12"/>
  <c r="BD11" i="12"/>
  <c r="BC11" i="12"/>
  <c r="BB11" i="12"/>
  <c r="BA11" i="12"/>
  <c r="AZ11" i="12"/>
  <c r="AY11" i="12"/>
  <c r="AX11" i="12"/>
  <c r="AW11" i="12"/>
  <c r="AV11" i="12"/>
  <c r="CE10" i="12"/>
  <c r="CD10" i="12"/>
  <c r="CC10" i="12"/>
  <c r="CB10" i="12"/>
  <c r="CA10" i="12"/>
  <c r="BZ10" i="12"/>
  <c r="BY10" i="12"/>
  <c r="BX10" i="12"/>
  <c r="BW10" i="12"/>
  <c r="BV10" i="12"/>
  <c r="BU10" i="12"/>
  <c r="BT10" i="12"/>
  <c r="BS10" i="12"/>
  <c r="BR10" i="12"/>
  <c r="BQ10" i="12"/>
  <c r="BP10" i="12"/>
  <c r="BO10" i="12"/>
  <c r="BN10" i="12"/>
  <c r="BM10" i="12"/>
  <c r="BL10" i="12"/>
  <c r="BK10" i="12"/>
  <c r="BJ10" i="12"/>
  <c r="BI10" i="12"/>
  <c r="BH10" i="12"/>
  <c r="BG10" i="12"/>
  <c r="BF10" i="12"/>
  <c r="BE10" i="12"/>
  <c r="BD10" i="12"/>
  <c r="BC10" i="12"/>
  <c r="BB10" i="12"/>
  <c r="BA10" i="12"/>
  <c r="AZ10" i="12"/>
  <c r="AY10" i="12"/>
  <c r="AX10" i="12"/>
  <c r="AW10" i="12"/>
  <c r="AV10" i="12"/>
  <c r="CE9" i="12"/>
  <c r="CD9" i="12"/>
  <c r="CC9" i="12"/>
  <c r="CB9" i="12"/>
  <c r="CA9" i="12"/>
  <c r="BZ9" i="12"/>
  <c r="BY9" i="12"/>
  <c r="BX9" i="12"/>
  <c r="BW9" i="12"/>
  <c r="BV9" i="12"/>
  <c r="BU9" i="12"/>
  <c r="BT9" i="12"/>
  <c r="BS9" i="12"/>
  <c r="BR9" i="12"/>
  <c r="BQ9" i="12"/>
  <c r="BP9" i="12"/>
  <c r="BO9" i="12"/>
  <c r="BN9" i="12"/>
  <c r="BM9" i="12"/>
  <c r="BL9" i="12"/>
  <c r="BK9" i="12"/>
  <c r="BJ9" i="12"/>
  <c r="BI9" i="12"/>
  <c r="BH9" i="12"/>
  <c r="BG9" i="12"/>
  <c r="BF9" i="12"/>
  <c r="BE9" i="12"/>
  <c r="BD9" i="12"/>
  <c r="BC9" i="12"/>
  <c r="BB9" i="12"/>
  <c r="BA9" i="12"/>
  <c r="AZ9" i="12"/>
  <c r="AY9" i="12"/>
  <c r="AX9" i="12"/>
  <c r="AW9" i="12"/>
  <c r="AV9" i="12"/>
  <c r="CE8" i="12"/>
  <c r="CD8" i="12"/>
  <c r="CC8" i="12"/>
  <c r="CB8" i="12"/>
  <c r="CA8" i="12"/>
  <c r="BZ8" i="12"/>
  <c r="BY8" i="12"/>
  <c r="BX8" i="12"/>
  <c r="BW8" i="12"/>
  <c r="BV8" i="12"/>
  <c r="BU8" i="12"/>
  <c r="BT8" i="12"/>
  <c r="BS8" i="12"/>
  <c r="BR8" i="12"/>
  <c r="BQ8" i="12"/>
  <c r="BP8" i="12"/>
  <c r="BO8" i="12"/>
  <c r="BN8" i="12"/>
  <c r="BM8" i="12"/>
  <c r="BL8" i="12"/>
  <c r="BK8" i="12"/>
  <c r="BJ8" i="12"/>
  <c r="BI8" i="12"/>
  <c r="BH8" i="12"/>
  <c r="BG8" i="12"/>
  <c r="BF8" i="12"/>
  <c r="BE8" i="12"/>
  <c r="BD8" i="12"/>
  <c r="BC8" i="12"/>
  <c r="BB8" i="12"/>
  <c r="BA8" i="12"/>
  <c r="AZ8" i="12"/>
  <c r="AY8" i="12"/>
  <c r="AX8" i="12"/>
  <c r="AW8" i="12"/>
  <c r="AV8" i="12"/>
  <c r="CE7" i="12"/>
  <c r="CD7" i="12"/>
  <c r="CC7" i="12"/>
  <c r="CB7" i="12"/>
  <c r="CA7" i="12"/>
  <c r="BZ7" i="12"/>
  <c r="BY7" i="12"/>
  <c r="BX7" i="12"/>
  <c r="BW7" i="12"/>
  <c r="BV7" i="12"/>
  <c r="BU7" i="12"/>
  <c r="BT7" i="12"/>
  <c r="BS7" i="12"/>
  <c r="BR7" i="12"/>
  <c r="BQ7" i="12"/>
  <c r="BP7" i="12"/>
  <c r="BO7" i="12"/>
  <c r="BN7" i="12"/>
  <c r="BM7" i="12"/>
  <c r="BL7" i="12"/>
  <c r="BK7" i="12"/>
  <c r="BJ7" i="12"/>
  <c r="BI7" i="12"/>
  <c r="BH7" i="12"/>
  <c r="BG7" i="12"/>
  <c r="BF7" i="12"/>
  <c r="BE7" i="12"/>
  <c r="BD7" i="12"/>
  <c r="BC7" i="12"/>
  <c r="BB7" i="12"/>
  <c r="BA7" i="12"/>
  <c r="AZ7" i="12"/>
  <c r="AY7" i="12"/>
  <c r="AX7" i="12"/>
  <c r="AW7" i="12"/>
  <c r="AV7" i="12"/>
  <c r="CE6" i="12"/>
  <c r="CD6" i="12"/>
  <c r="CC6" i="12"/>
  <c r="CB6" i="12"/>
  <c r="CA6" i="12"/>
  <c r="BZ6" i="12"/>
  <c r="BY6" i="12"/>
  <c r="BX6"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CE5" i="12"/>
  <c r="CD5" i="12"/>
  <c r="CC5" i="12"/>
  <c r="CB5" i="12"/>
  <c r="CA5" i="12"/>
  <c r="BZ5" i="12"/>
  <c r="BY5" i="12"/>
  <c r="BX5" i="12"/>
  <c r="BW5" i="12"/>
  <c r="BV5" i="12"/>
  <c r="BU5" i="12"/>
  <c r="BT5" i="12"/>
  <c r="BS5" i="12"/>
  <c r="BR5" i="12"/>
  <c r="BQ5" i="12"/>
  <c r="BP5" i="12"/>
  <c r="BO5" i="12"/>
  <c r="BN5" i="12"/>
  <c r="BM5" i="12"/>
  <c r="BL5" i="12"/>
  <c r="BK5" i="12"/>
  <c r="BJ5" i="12"/>
  <c r="BI5" i="12"/>
  <c r="BH5" i="12"/>
  <c r="BG5" i="12"/>
  <c r="BF5" i="12"/>
  <c r="BE5" i="12"/>
  <c r="BD5" i="12"/>
  <c r="BC5" i="12"/>
  <c r="BB5" i="12"/>
  <c r="BA5" i="12"/>
  <c r="AZ5" i="12"/>
  <c r="AY5" i="12"/>
  <c r="AX5" i="12"/>
  <c r="AW5" i="12"/>
  <c r="AV5" i="12"/>
  <c r="CE4" i="12"/>
  <c r="CD4" i="12"/>
  <c r="CC4" i="12"/>
  <c r="CB4" i="12"/>
  <c r="CA4" i="12"/>
  <c r="BZ4" i="12"/>
  <c r="BY4" i="12"/>
  <c r="BX4" i="12"/>
  <c r="BW4" i="12"/>
  <c r="BV4" i="12"/>
  <c r="BU4" i="12"/>
  <c r="BT4" i="12"/>
  <c r="BS4" i="12"/>
  <c r="BR4" i="12"/>
  <c r="BQ4" i="12"/>
  <c r="BP4" i="12"/>
  <c r="BO4" i="12"/>
  <c r="BN4" i="12"/>
  <c r="BM4" i="12"/>
  <c r="BL4" i="12"/>
  <c r="BK4" i="12"/>
  <c r="BJ4" i="12"/>
  <c r="BI4" i="12"/>
  <c r="BH4" i="12"/>
  <c r="BG4" i="12"/>
  <c r="BF4" i="12"/>
  <c r="BE4" i="12"/>
  <c r="BD4" i="12"/>
  <c r="BC4" i="12"/>
  <c r="BB4" i="12"/>
  <c r="BA4" i="12"/>
  <c r="AZ4" i="12"/>
  <c r="AY4" i="12"/>
  <c r="AX4" i="12"/>
  <c r="AW4" i="12"/>
  <c r="AV4" i="12"/>
  <c r="K64" i="11"/>
  <c r="Q39" i="11" a="1"/>
  <c r="S43" i="11" s="1"/>
  <c r="K31" i="11"/>
  <c r="K28" i="11"/>
  <c r="K25" i="11"/>
  <c r="K22" i="11"/>
  <c r="K19" i="11"/>
  <c r="K16" i="11"/>
  <c r="O6" i="11"/>
  <c r="O5" i="11"/>
  <c r="O4" i="11"/>
  <c r="O3" i="11"/>
  <c r="O2" i="11"/>
  <c r="AB1" i="11" a="1"/>
  <c r="AB1" i="11" s="1"/>
  <c r="Q1" i="11" a="1"/>
  <c r="R9" i="11" s="1"/>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E422" i="13" l="1"/>
  <c r="E30" i="13"/>
  <c r="F97" i="13"/>
  <c r="E106" i="13"/>
  <c r="E52" i="13"/>
  <c r="F179" i="13"/>
  <c r="F9" i="13"/>
  <c r="F37" i="13"/>
  <c r="G96" i="13"/>
  <c r="G108" i="13"/>
  <c r="F117" i="13"/>
  <c r="G120" i="13"/>
  <c r="G192" i="13"/>
  <c r="E239" i="13"/>
  <c r="E253" i="13"/>
  <c r="G313" i="13"/>
  <c r="G414" i="13"/>
  <c r="G438" i="13"/>
  <c r="E62" i="13"/>
  <c r="F167" i="13"/>
  <c r="G180" i="13"/>
  <c r="G184" i="13"/>
  <c r="F197" i="13"/>
  <c r="E205" i="13"/>
  <c r="G205" i="13"/>
  <c r="E228" i="13"/>
  <c r="F261" i="13"/>
  <c r="G500" i="13"/>
  <c r="E531" i="13"/>
  <c r="F3" i="13"/>
  <c r="G4" i="13"/>
  <c r="G9" i="13"/>
  <c r="F11" i="13"/>
  <c r="G38" i="13"/>
  <c r="E119" i="13"/>
  <c r="G158" i="13"/>
  <c r="F163" i="13"/>
  <c r="F281" i="13"/>
  <c r="E282" i="13"/>
  <c r="F326" i="13"/>
  <c r="E361" i="13"/>
  <c r="F399" i="13"/>
  <c r="F407" i="13"/>
  <c r="F450" i="13"/>
  <c r="E483" i="13"/>
  <c r="F486" i="13"/>
  <c r="J12" i="14"/>
  <c r="K72" i="11"/>
  <c r="K13" i="11"/>
  <c r="K52" i="11"/>
  <c r="F175" i="13"/>
  <c r="E198" i="13"/>
  <c r="F252" i="13"/>
  <c r="F256" i="13"/>
  <c r="F469" i="13"/>
  <c r="E555" i="13"/>
  <c r="F7" i="13"/>
  <c r="G73" i="13"/>
  <c r="F170" i="13"/>
  <c r="F189" i="13"/>
  <c r="E265" i="13"/>
  <c r="G273" i="13"/>
  <c r="E371" i="13"/>
  <c r="G301" i="13"/>
  <c r="E567" i="13"/>
  <c r="G97" i="13"/>
  <c r="E146" i="13"/>
  <c r="F178" i="13"/>
  <c r="E204" i="13"/>
  <c r="F306" i="13"/>
  <c r="F342" i="13"/>
  <c r="E390" i="13"/>
  <c r="F10" i="13"/>
  <c r="G26" i="13"/>
  <c r="F79" i="13"/>
  <c r="G104" i="13"/>
  <c r="G145" i="13"/>
  <c r="G148" i="13"/>
  <c r="F177" i="13"/>
  <c r="E230" i="13"/>
  <c r="F235" i="13"/>
  <c r="F250" i="13"/>
  <c r="G265" i="13"/>
  <c r="G268" i="13"/>
  <c r="G272" i="13"/>
  <c r="F369" i="13"/>
  <c r="F270" i="13"/>
  <c r="F529" i="13"/>
  <c r="E543" i="13"/>
  <c r="G556" i="13"/>
  <c r="G560" i="13"/>
  <c r="F17" i="13"/>
  <c r="F67" i="13"/>
  <c r="G110" i="13"/>
  <c r="G122" i="13"/>
  <c r="F141" i="13"/>
  <c r="G161" i="13"/>
  <c r="F162" i="13"/>
  <c r="F165" i="13"/>
  <c r="F174" i="13"/>
  <c r="F182" i="13"/>
  <c r="F225" i="13"/>
  <c r="F286" i="13"/>
  <c r="F309" i="13"/>
  <c r="F354" i="13"/>
  <c r="F414" i="13"/>
  <c r="E471" i="13"/>
  <c r="F481" i="13"/>
  <c r="F527" i="13"/>
  <c r="E434" i="13"/>
  <c r="G14" i="13"/>
  <c r="F21" i="13"/>
  <c r="E38" i="13"/>
  <c r="F69" i="13"/>
  <c r="F106" i="13"/>
  <c r="F127" i="13"/>
  <c r="G128" i="13"/>
  <c r="F155" i="13"/>
  <c r="E159" i="13"/>
  <c r="F161" i="13"/>
  <c r="E218" i="13"/>
  <c r="F237" i="13"/>
  <c r="E266" i="13"/>
  <c r="G298" i="13"/>
  <c r="G321" i="13"/>
  <c r="E372" i="13"/>
  <c r="G372" i="13"/>
  <c r="F445" i="13"/>
  <c r="G446" i="13"/>
  <c r="E460" i="13"/>
  <c r="F491" i="13"/>
  <c r="F522" i="13"/>
  <c r="G570" i="13"/>
  <c r="F22" i="13"/>
  <c r="G80" i="13"/>
  <c r="E86" i="13"/>
  <c r="G116" i="13"/>
  <c r="F166" i="13"/>
  <c r="G197" i="13"/>
  <c r="F213" i="13"/>
  <c r="F238" i="13"/>
  <c r="G244" i="13"/>
  <c r="F273" i="13"/>
  <c r="E350" i="13"/>
  <c r="F357" i="13"/>
  <c r="G360" i="13"/>
  <c r="E363" i="13"/>
  <c r="F366" i="13"/>
  <c r="G389" i="13"/>
  <c r="F417" i="13"/>
  <c r="F426" i="13"/>
  <c r="F479" i="13"/>
  <c r="M23" i="14"/>
  <c r="J34" i="14"/>
  <c r="J30" i="14"/>
  <c r="G336" i="13"/>
  <c r="G337" i="13"/>
  <c r="F372" i="13"/>
  <c r="E495" i="13"/>
  <c r="F498" i="13"/>
  <c r="E507" i="13"/>
  <c r="E557" i="13"/>
  <c r="J23" i="14"/>
  <c r="J40" i="14"/>
  <c r="K85" i="14"/>
  <c r="J108" i="14"/>
  <c r="G376" i="13"/>
  <c r="G380" i="13"/>
  <c r="F383" i="13"/>
  <c r="F412" i="13"/>
  <c r="G433" i="13"/>
  <c r="F438" i="13"/>
  <c r="F463" i="13"/>
  <c r="E472" i="13"/>
  <c r="F482" i="13"/>
  <c r="E497" i="13"/>
  <c r="G508" i="13"/>
  <c r="G512" i="13"/>
  <c r="G573" i="13"/>
  <c r="M34" i="14"/>
  <c r="M30" i="14" s="1"/>
  <c r="J76" i="14"/>
  <c r="J91" i="14"/>
  <c r="K18" i="14"/>
  <c r="K63" i="14"/>
  <c r="M12" i="14"/>
  <c r="M54" i="14"/>
  <c r="M48" i="14" s="1"/>
  <c r="L100" i="14"/>
  <c r="L18" i="14"/>
  <c r="J63" i="14"/>
  <c r="L79" i="14"/>
  <c r="L76" i="14" s="1"/>
  <c r="J85" i="14"/>
  <c r="L40" i="14"/>
  <c r="L34" i="14" s="1"/>
  <c r="L30" i="14" s="1"/>
  <c r="J54" i="14"/>
  <c r="M85" i="14"/>
  <c r="M79" i="14" s="1"/>
  <c r="M76" i="14" s="1"/>
  <c r="L124" i="14"/>
  <c r="L48" i="14"/>
  <c r="L63" i="14"/>
  <c r="L12" i="14"/>
  <c r="L5" i="14"/>
  <c r="J18" i="14"/>
  <c r="M120" i="14"/>
  <c r="K108" i="14"/>
  <c r="L23" i="14"/>
  <c r="K100" i="14"/>
  <c r="E20" i="13"/>
  <c r="E13" i="13"/>
  <c r="E22" i="13"/>
  <c r="E34" i="13"/>
  <c r="E54" i="13"/>
  <c r="F16" i="13"/>
  <c r="F20" i="13"/>
  <c r="F44" i="13"/>
  <c r="F72" i="13"/>
  <c r="E79" i="13"/>
  <c r="G79" i="13"/>
  <c r="F102" i="13"/>
  <c r="F103" i="13"/>
  <c r="E104" i="13"/>
  <c r="E111" i="13"/>
  <c r="G111" i="13"/>
  <c r="E117" i="13"/>
  <c r="E124" i="13"/>
  <c r="G124" i="13"/>
  <c r="E135" i="13"/>
  <c r="G135" i="13"/>
  <c r="F142" i="13"/>
  <c r="G146" i="13"/>
  <c r="E149" i="13"/>
  <c r="G149" i="13"/>
  <c r="E153" i="13"/>
  <c r="E186" i="13"/>
  <c r="G186" i="13"/>
  <c r="E5" i="13"/>
  <c r="G51" i="13"/>
  <c r="F56" i="13"/>
  <c r="E61" i="13"/>
  <c r="E66" i="13"/>
  <c r="F115" i="13"/>
  <c r="E123" i="13"/>
  <c r="G123" i="13"/>
  <c r="E129" i="13"/>
  <c r="E139" i="13"/>
  <c r="E223" i="13"/>
  <c r="E236" i="13"/>
  <c r="E9" i="13"/>
  <c r="F28" i="13"/>
  <c r="F32" i="13"/>
  <c r="F42" i="13"/>
  <c r="E78" i="13"/>
  <c r="F96" i="13"/>
  <c r="E103" i="13"/>
  <c r="G103" i="13"/>
  <c r="E128" i="13"/>
  <c r="E193" i="13"/>
  <c r="G193" i="13"/>
  <c r="G3" i="13"/>
  <c r="G7" i="13"/>
  <c r="E17" i="13"/>
  <c r="E45" i="13"/>
  <c r="G62" i="13"/>
  <c r="E65" i="13"/>
  <c r="G78" i="13"/>
  <c r="E85" i="13"/>
  <c r="E90" i="13"/>
  <c r="E157" i="13"/>
  <c r="E181" i="13"/>
  <c r="E235" i="13"/>
  <c r="E21" i="13"/>
  <c r="E29" i="13"/>
  <c r="G43" i="13"/>
  <c r="F54" i="13"/>
  <c r="F68" i="13"/>
  <c r="G77" i="13"/>
  <c r="G86" i="13"/>
  <c r="E89" i="13"/>
  <c r="G102" i="13"/>
  <c r="E109" i="13"/>
  <c r="E114" i="13"/>
  <c r="E133" i="13"/>
  <c r="G138" i="13"/>
  <c r="E142" i="13"/>
  <c r="E147" i="13"/>
  <c r="F154" i="13"/>
  <c r="E192" i="13"/>
  <c r="E33" i="13"/>
  <c r="E41" i="13"/>
  <c r="F80" i="13"/>
  <c r="G89" i="13"/>
  <c r="G98" i="13"/>
  <c r="E101" i="13"/>
  <c r="G114" i="13"/>
  <c r="E121" i="13"/>
  <c r="E126" i="13"/>
  <c r="E151" i="13"/>
  <c r="G151" i="13"/>
  <c r="E176" i="13"/>
  <c r="E188" i="13"/>
  <c r="G27" i="13"/>
  <c r="G31" i="13"/>
  <c r="E37" i="13"/>
  <c r="E64" i="13"/>
  <c r="G64" i="13"/>
  <c r="G85" i="13"/>
  <c r="G101" i="13"/>
  <c r="E113" i="13"/>
  <c r="E137" i="13"/>
  <c r="E141" i="13"/>
  <c r="G39" i="13"/>
  <c r="E63" i="13"/>
  <c r="G63" i="13"/>
  <c r="E76" i="13"/>
  <c r="G76" i="13"/>
  <c r="F104" i="13"/>
  <c r="G113" i="13"/>
  <c r="E125" i="13"/>
  <c r="E195" i="13"/>
  <c r="F66" i="13"/>
  <c r="E75" i="13"/>
  <c r="G75" i="13"/>
  <c r="E81" i="13"/>
  <c r="E88" i="13"/>
  <c r="G88" i="13"/>
  <c r="G109" i="13"/>
  <c r="F116" i="13"/>
  <c r="G125" i="13"/>
  <c r="E131" i="13"/>
  <c r="E150" i="13"/>
  <c r="F153" i="13"/>
  <c r="E187" i="13"/>
  <c r="E191" i="13"/>
  <c r="E199" i="13"/>
  <c r="E212" i="13"/>
  <c r="F4" i="13"/>
  <c r="F8" i="13"/>
  <c r="E53" i="13"/>
  <c r="G54" i="13"/>
  <c r="F60" i="13"/>
  <c r="F78" i="13"/>
  <c r="E80" i="13"/>
  <c r="E87" i="13"/>
  <c r="G87" i="13"/>
  <c r="E100" i="13"/>
  <c r="G100" i="13"/>
  <c r="G121" i="13"/>
  <c r="F128" i="13"/>
  <c r="E140" i="13"/>
  <c r="E145" i="13"/>
  <c r="G150" i="13"/>
  <c r="F48" i="13"/>
  <c r="G53" i="13"/>
  <c r="G67" i="13"/>
  <c r="F90" i="13"/>
  <c r="F91" i="13"/>
  <c r="E99" i="13"/>
  <c r="G99" i="13"/>
  <c r="E105" i="13"/>
  <c r="E112" i="13"/>
  <c r="G112" i="13"/>
  <c r="E136" i="13"/>
  <c r="G136" i="13"/>
  <c r="F152" i="13"/>
  <c r="E174" i="13"/>
  <c r="E194" i="13"/>
  <c r="E242" i="13"/>
  <c r="F172" i="13"/>
  <c r="F176" i="13"/>
  <c r="E185" i="13"/>
  <c r="G195" i="13"/>
  <c r="E208" i="13"/>
  <c r="G218" i="13"/>
  <c r="F236" i="13"/>
  <c r="E255" i="13"/>
  <c r="G255" i="13"/>
  <c r="F258" i="13"/>
  <c r="E269" i="13"/>
  <c r="G274" i="13"/>
  <c r="F278" i="13"/>
  <c r="F171" i="13"/>
  <c r="E184" i="13"/>
  <c r="E189" i="13"/>
  <c r="F212" i="13"/>
  <c r="E222" i="13"/>
  <c r="G232" i="13"/>
  <c r="E245" i="13"/>
  <c r="G187" i="13"/>
  <c r="G208" i="13"/>
  <c r="G222" i="13"/>
  <c r="E231" i="13"/>
  <c r="G231" i="13"/>
  <c r="G245" i="13"/>
  <c r="E259" i="13"/>
  <c r="G269" i="13"/>
  <c r="G381" i="13"/>
  <c r="F160" i="13"/>
  <c r="F164" i="13"/>
  <c r="E173" i="13"/>
  <c r="G183" i="13"/>
  <c r="E221" i="13"/>
  <c r="E244" i="13"/>
  <c r="G259" i="13"/>
  <c r="E278" i="13"/>
  <c r="E283" i="13"/>
  <c r="E289" i="13"/>
  <c r="G318" i="13"/>
  <c r="G328" i="13"/>
  <c r="G354" i="13"/>
  <c r="E277" i="13"/>
  <c r="E300" i="13"/>
  <c r="E161" i="13"/>
  <c r="E257" i="13"/>
  <c r="F195" i="13"/>
  <c r="G206" i="13"/>
  <c r="G211" i="13"/>
  <c r="G220" i="13"/>
  <c r="F223" i="13"/>
  <c r="E234" i="13"/>
  <c r="E243" i="13"/>
  <c r="G243" i="13"/>
  <c r="G257" i="13"/>
  <c r="E267" i="13"/>
  <c r="G267" i="13"/>
  <c r="E271" i="13"/>
  <c r="E292" i="13"/>
  <c r="G159" i="13"/>
  <c r="G170" i="13"/>
  <c r="E200" i="13"/>
  <c r="E201" i="13"/>
  <c r="E210" i="13"/>
  <c r="E219" i="13"/>
  <c r="G219" i="13"/>
  <c r="G234" i="13"/>
  <c r="E256" i="13"/>
  <c r="G276" i="13"/>
  <c r="E281" i="13"/>
  <c r="F285" i="13"/>
  <c r="G300" i="13"/>
  <c r="E307" i="13"/>
  <c r="F184" i="13"/>
  <c r="F188" i="13"/>
  <c r="E197" i="13"/>
  <c r="G210" i="13"/>
  <c r="F222" i="13"/>
  <c r="E233" i="13"/>
  <c r="E247" i="13"/>
  <c r="F260" i="13"/>
  <c r="E270" i="13"/>
  <c r="E275" i="13"/>
  <c r="G292" i="13"/>
  <c r="E296" i="13"/>
  <c r="G296" i="13"/>
  <c r="E299" i="13"/>
  <c r="G312" i="13"/>
  <c r="E325" i="13"/>
  <c r="F183" i="13"/>
  <c r="E196" i="13"/>
  <c r="G199" i="13"/>
  <c r="E209" i="13"/>
  <c r="G233" i="13"/>
  <c r="G247" i="13"/>
  <c r="G256" i="13"/>
  <c r="F259" i="13"/>
  <c r="G275" i="13"/>
  <c r="E291" i="13"/>
  <c r="G209" i="13"/>
  <c r="G229" i="13"/>
  <c r="E232" i="13"/>
  <c r="G242" i="13"/>
  <c r="E246" i="13"/>
  <c r="G266" i="13"/>
  <c r="G270" i="13"/>
  <c r="E274" i="13"/>
  <c r="E302" i="13"/>
  <c r="E306" i="13"/>
  <c r="E311" i="13"/>
  <c r="F333" i="13"/>
  <c r="F385" i="13"/>
  <c r="G294" i="13"/>
  <c r="F304" i="13"/>
  <c r="E320" i="13"/>
  <c r="G324" i="13"/>
  <c r="F332" i="13"/>
  <c r="G342" i="13"/>
  <c r="E351" i="13"/>
  <c r="E355" i="13"/>
  <c r="G364" i="13"/>
  <c r="E382" i="13"/>
  <c r="E428" i="13"/>
  <c r="F284" i="13"/>
  <c r="E308" i="13"/>
  <c r="E309" i="13"/>
  <c r="F316" i="13"/>
  <c r="E328" i="13"/>
  <c r="E341" i="13"/>
  <c r="G355" i="13"/>
  <c r="E376" i="13"/>
  <c r="E381" i="13"/>
  <c r="G394" i="13"/>
  <c r="E397" i="13"/>
  <c r="G397" i="13"/>
  <c r="G401" i="13"/>
  <c r="E318" i="13"/>
  <c r="G319" i="13"/>
  <c r="G341" i="13"/>
  <c r="E354" i="13"/>
  <c r="G363" i="13"/>
  <c r="E368" i="13"/>
  <c r="G373" i="13"/>
  <c r="E391" i="13"/>
  <c r="E394" i="13"/>
  <c r="G428" i="13"/>
  <c r="F506" i="13"/>
  <c r="E513" i="13"/>
  <c r="F568" i="13"/>
  <c r="E316" i="13"/>
  <c r="E366" i="13"/>
  <c r="F272" i="13"/>
  <c r="G283" i="13"/>
  <c r="F295" i="13"/>
  <c r="G340" i="13"/>
  <c r="F356" i="13"/>
  <c r="E362" i="13"/>
  <c r="G366" i="13"/>
  <c r="E375" i="13"/>
  <c r="F424" i="13"/>
  <c r="G316" i="13"/>
  <c r="F320" i="13"/>
  <c r="G326" i="13"/>
  <c r="G327" i="13"/>
  <c r="G331" i="13"/>
  <c r="G348" i="13"/>
  <c r="E352" i="13"/>
  <c r="E365" i="13"/>
  <c r="G375" i="13"/>
  <c r="F382" i="13"/>
  <c r="F457" i="13"/>
  <c r="E326" i="13"/>
  <c r="G339" i="13"/>
  <c r="F355" i="13"/>
  <c r="G374" i="13"/>
  <c r="E378" i="13"/>
  <c r="E384" i="13"/>
  <c r="E430" i="13"/>
  <c r="F541" i="13"/>
  <c r="G302" i="13"/>
  <c r="G303" i="13"/>
  <c r="F308" i="13"/>
  <c r="F319" i="13"/>
  <c r="G330" i="13"/>
  <c r="E339" i="13"/>
  <c r="G352" i="13"/>
  <c r="F368" i="13"/>
  <c r="E374" i="13"/>
  <c r="F381" i="13"/>
  <c r="G392" i="13"/>
  <c r="E395" i="13"/>
  <c r="E398" i="13"/>
  <c r="F307" i="13"/>
  <c r="E329" i="13"/>
  <c r="E364" i="13"/>
  <c r="E377" i="13"/>
  <c r="G391" i="13"/>
  <c r="E411" i="13"/>
  <c r="G411" i="13"/>
  <c r="F422" i="13"/>
  <c r="G430" i="13"/>
  <c r="E435" i="13"/>
  <c r="G271" i="13"/>
  <c r="G295" i="13"/>
  <c r="E314" i="13"/>
  <c r="G314" i="13"/>
  <c r="G315" i="13"/>
  <c r="G329" i="13"/>
  <c r="E338" i="13"/>
  <c r="G338" i="13"/>
  <c r="E342" i="13"/>
  <c r="G351" i="13"/>
  <c r="G361" i="13"/>
  <c r="F367" i="13"/>
  <c r="G377" i="13"/>
  <c r="F380" i="13"/>
  <c r="E392" i="13"/>
  <c r="G398" i="13"/>
  <c r="E416" i="13"/>
  <c r="E419" i="13"/>
  <c r="F493" i="13"/>
  <c r="E409" i="13"/>
  <c r="F420" i="13"/>
  <c r="G466" i="13"/>
  <c r="E501" i="13"/>
  <c r="G515" i="13"/>
  <c r="E549" i="13"/>
  <c r="E562" i="13"/>
  <c r="G575" i="13"/>
  <c r="F578" i="13"/>
  <c r="E405" i="13"/>
  <c r="G427" i="13"/>
  <c r="E443" i="13"/>
  <c r="G452" i="13"/>
  <c r="E465" i="13"/>
  <c r="G488" i="13"/>
  <c r="G501" i="13"/>
  <c r="G510" i="13"/>
  <c r="E514" i="13"/>
  <c r="G536" i="13"/>
  <c r="G549" i="13"/>
  <c r="G558" i="13"/>
  <c r="G562" i="13"/>
  <c r="G407" i="13"/>
  <c r="E441" i="13"/>
  <c r="G443" i="13"/>
  <c r="E451" i="13"/>
  <c r="G465" i="13"/>
  <c r="E487" i="13"/>
  <c r="G514" i="13"/>
  <c r="E535" i="13"/>
  <c r="E561" i="13"/>
  <c r="E574" i="13"/>
  <c r="F455" i="13"/>
  <c r="E478" i="13"/>
  <c r="E526" i="13"/>
  <c r="F539" i="13"/>
  <c r="F564" i="13"/>
  <c r="E450" i="13"/>
  <c r="E455" i="13"/>
  <c r="G473" i="13"/>
  <c r="E486" i="13"/>
  <c r="E499" i="13"/>
  <c r="E512" i="13"/>
  <c r="E534" i="13"/>
  <c r="E539" i="13"/>
  <c r="F413" i="13"/>
  <c r="E417" i="13"/>
  <c r="G419" i="13"/>
  <c r="G424" i="13"/>
  <c r="F430" i="13"/>
  <c r="E438" i="13"/>
  <c r="E463" i="13"/>
  <c r="G463" i="13"/>
  <c r="E477" i="13"/>
  <c r="E525" i="13"/>
  <c r="G417" i="13"/>
  <c r="G450" i="13"/>
  <c r="E454" i="13"/>
  <c r="G477" i="13"/>
  <c r="G486" i="13"/>
  <c r="E490" i="13"/>
  <c r="F503" i="13"/>
  <c r="G525" i="13"/>
  <c r="G534" i="13"/>
  <c r="E538" i="13"/>
  <c r="F551" i="13"/>
  <c r="E572" i="13"/>
  <c r="F408" i="13"/>
  <c r="F428" i="13"/>
  <c r="F444" i="13"/>
  <c r="G449" i="13"/>
  <c r="G454" i="13"/>
  <c r="F467" i="13"/>
  <c r="E476" i="13"/>
  <c r="F480" i="13"/>
  <c r="G485" i="13"/>
  <c r="G490" i="13"/>
  <c r="E498" i="13"/>
  <c r="E511" i="13"/>
  <c r="G511" i="13"/>
  <c r="E524" i="13"/>
  <c r="F528" i="13"/>
  <c r="G533" i="13"/>
  <c r="E546" i="13"/>
  <c r="E559" i="13"/>
  <c r="G559" i="13"/>
  <c r="F562" i="13"/>
  <c r="G568" i="13"/>
  <c r="G415" i="13"/>
  <c r="E431" i="13"/>
  <c r="E453" i="13"/>
  <c r="E462" i="13"/>
  <c r="E467" i="13"/>
  <c r="G472" i="13"/>
  <c r="E489" i="13"/>
  <c r="G503" i="13"/>
  <c r="F514" i="13"/>
  <c r="G520" i="13"/>
  <c r="E537" i="13"/>
  <c r="G551" i="13"/>
  <c r="F563" i="13"/>
  <c r="G572" i="13"/>
  <c r="E576" i="13"/>
  <c r="F384" i="13"/>
  <c r="G395" i="13"/>
  <c r="F404" i="13"/>
  <c r="E414" i="13"/>
  <c r="F425" i="13"/>
  <c r="E429" i="13"/>
  <c r="G431" i="13"/>
  <c r="G436" i="13"/>
  <c r="F442" i="13"/>
  <c r="G453" i="13"/>
  <c r="G476" i="13"/>
  <c r="G489" i="13"/>
  <c r="G498" i="13"/>
  <c r="E502" i="13"/>
  <c r="G524" i="13"/>
  <c r="G537" i="13"/>
  <c r="G546" i="13"/>
  <c r="E550" i="13"/>
  <c r="E563" i="13"/>
  <c r="E571" i="13"/>
  <c r="G571" i="13"/>
  <c r="G429" i="13"/>
  <c r="E452" i="13"/>
  <c r="F456" i="13"/>
  <c r="G462" i="13"/>
  <c r="E466" i="13"/>
  <c r="E475" i="13"/>
  <c r="G475" i="13"/>
  <c r="E488" i="13"/>
  <c r="F492" i="13"/>
  <c r="G497" i="13"/>
  <c r="G502" i="13"/>
  <c r="E510" i="13"/>
  <c r="E523" i="13"/>
  <c r="G523" i="13"/>
  <c r="E536" i="13"/>
  <c r="F540" i="13"/>
  <c r="G545" i="13"/>
  <c r="G550" i="13"/>
  <c r="E558" i="13"/>
  <c r="G563" i="13"/>
  <c r="E575" i="13"/>
  <c r="K3" i="11"/>
  <c r="K5" i="11"/>
  <c r="K7" i="11"/>
  <c r="S9" i="11"/>
  <c r="R12" i="11"/>
  <c r="R15" i="11"/>
  <c r="R18" i="11"/>
  <c r="R21" i="11"/>
  <c r="R24" i="11"/>
  <c r="R27" i="11"/>
  <c r="R30" i="11"/>
  <c r="K37" i="11"/>
  <c r="R41" i="11"/>
  <c r="K46" i="11"/>
  <c r="K49" i="11"/>
  <c r="K61" i="11"/>
  <c r="O7" i="11"/>
  <c r="O10" i="11" s="1"/>
  <c r="S12" i="11"/>
  <c r="S15" i="11"/>
  <c r="S18" i="11"/>
  <c r="S21" i="11"/>
  <c r="S24" i="11"/>
  <c r="S27" i="11"/>
  <c r="S30" i="11"/>
  <c r="K38" i="11"/>
  <c r="S41" i="11"/>
  <c r="R46" i="11"/>
  <c r="K50" i="11"/>
  <c r="K62" i="11"/>
  <c r="Q1" i="11"/>
  <c r="R3" i="11"/>
  <c r="R5" i="11"/>
  <c r="R7" i="11"/>
  <c r="K10" i="11"/>
  <c r="K39" i="11"/>
  <c r="K44" i="11"/>
  <c r="S46" i="11"/>
  <c r="K51" i="11"/>
  <c r="K63" i="11"/>
  <c r="R44" i="11"/>
  <c r="R10" i="11"/>
  <c r="R13" i="11"/>
  <c r="R16" i="11"/>
  <c r="R19" i="11"/>
  <c r="R22" i="11"/>
  <c r="R25" i="11"/>
  <c r="R28" i="11"/>
  <c r="R31" i="11"/>
  <c r="Q39" i="11"/>
  <c r="K42" i="11"/>
  <c r="S44" i="11"/>
  <c r="K47" i="11"/>
  <c r="K53" i="11"/>
  <c r="K65" i="11"/>
  <c r="S7" i="11"/>
  <c r="K2" i="11"/>
  <c r="S10" i="11"/>
  <c r="S13" i="11"/>
  <c r="S16" i="11"/>
  <c r="S19" i="11"/>
  <c r="S22" i="11"/>
  <c r="S25" i="11"/>
  <c r="S28" i="11"/>
  <c r="S31" i="11"/>
  <c r="K40" i="11"/>
  <c r="R42" i="11"/>
  <c r="R47" i="11"/>
  <c r="K54" i="11"/>
  <c r="K66" i="11"/>
  <c r="K4" i="11"/>
  <c r="K6" i="11"/>
  <c r="K8" i="11"/>
  <c r="R40" i="11"/>
  <c r="S42" i="11"/>
  <c r="S47" i="11"/>
  <c r="K55" i="11"/>
  <c r="K67" i="11"/>
  <c r="R2" i="11"/>
  <c r="R8" i="11"/>
  <c r="K11" i="11"/>
  <c r="K14" i="11"/>
  <c r="K17" i="11"/>
  <c r="K20" i="11"/>
  <c r="K23" i="11"/>
  <c r="K26" i="11"/>
  <c r="K29" i="11"/>
  <c r="K32" i="11"/>
  <c r="S40" i="11"/>
  <c r="K45" i="11"/>
  <c r="K56" i="11"/>
  <c r="K68" i="11"/>
  <c r="S3" i="11"/>
  <c r="S5" i="11"/>
  <c r="S2" i="11"/>
  <c r="R4" i="11"/>
  <c r="R6" i="11"/>
  <c r="S8" i="11"/>
  <c r="R11" i="11"/>
  <c r="R14" i="11"/>
  <c r="R17" i="11"/>
  <c r="R20" i="11"/>
  <c r="R23" i="11"/>
  <c r="R26" i="11"/>
  <c r="R29" i="11"/>
  <c r="K33" i="11"/>
  <c r="R45" i="11"/>
  <c r="K48" i="11"/>
  <c r="K57" i="11"/>
  <c r="K69" i="11"/>
  <c r="S4" i="11"/>
  <c r="S6" i="11"/>
  <c r="S11" i="11"/>
  <c r="S14" i="11"/>
  <c r="S17" i="11"/>
  <c r="S20" i="11"/>
  <c r="S23" i="11"/>
  <c r="S26" i="11"/>
  <c r="S29" i="11"/>
  <c r="K34" i="11"/>
  <c r="K43" i="11"/>
  <c r="S45" i="11"/>
  <c r="R48" i="11"/>
  <c r="K58" i="11"/>
  <c r="K70" i="11"/>
  <c r="K9" i="11"/>
  <c r="K35" i="11"/>
  <c r="R43" i="11"/>
  <c r="S48" i="11"/>
  <c r="K59" i="11"/>
  <c r="K71" i="11"/>
  <c r="K12" i="11"/>
  <c r="K15" i="11"/>
  <c r="K18" i="11"/>
  <c r="K21" i="11"/>
  <c r="K24" i="11"/>
  <c r="K27" i="11"/>
  <c r="K30" i="11"/>
  <c r="K36" i="11"/>
  <c r="K41" i="11"/>
  <c r="K60" i="11"/>
  <c r="W6" i="11" l="1"/>
  <c r="W4" i="11"/>
  <c r="W2" i="11"/>
  <c r="W5" i="11"/>
  <c r="T31" i="11" s="1"/>
  <c r="W3" i="11"/>
  <c r="T17" i="11" s="1"/>
  <c r="W40" i="11"/>
  <c r="W42" i="11"/>
  <c r="W44" i="11"/>
  <c r="W41" i="11"/>
  <c r="W43" i="11"/>
  <c r="T48" i="11" s="1"/>
  <c r="T47" i="11"/>
  <c r="J7" i="14" l="1"/>
  <c r="J8" i="14"/>
  <c r="J9" i="14"/>
  <c r="J10" i="14"/>
  <c r="J11" i="14"/>
  <c r="T27" i="11"/>
  <c r="T6" i="11"/>
  <c r="T30" i="11"/>
  <c r="T19" i="11"/>
  <c r="T20" i="11"/>
  <c r="T24" i="11"/>
  <c r="T46" i="11"/>
  <c r="T9" i="11"/>
  <c r="T12" i="11"/>
  <c r="T13" i="11"/>
  <c r="T22" i="11"/>
  <c r="T45" i="11"/>
  <c r="T18" i="11"/>
  <c r="T2" i="11"/>
  <c r="T26" i="11"/>
  <c r="T8" i="11"/>
  <c r="T41" i="11"/>
  <c r="T3" i="11"/>
  <c r="T7" i="11"/>
  <c r="T15" i="11"/>
  <c r="T25" i="11"/>
  <c r="T40" i="11"/>
  <c r="T23" i="11"/>
  <c r="T42" i="11"/>
  <c r="W45" i="11"/>
  <c r="Y40" i="11"/>
  <c r="T43" i="11"/>
  <c r="T4" i="11"/>
  <c r="T21" i="11"/>
  <c r="T29" i="11"/>
  <c r="T44" i="11"/>
  <c r="T11" i="11"/>
  <c r="T10" i="11"/>
  <c r="W7" i="11"/>
  <c r="Y2" i="11" s="1"/>
  <c r="T28" i="11"/>
  <c r="T14" i="11"/>
  <c r="T5" i="11"/>
  <c r="T16" i="11"/>
  <c r="J5"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Tom Cornelius</author>
  </authors>
  <commentList>
    <comment ref="A1" authorId="0" shapeId="0" xr:uid="{C554156F-2A99-7540-B661-C055D9CBB032}">
      <text>
        <r>
          <rPr>
            <b/>
            <sz val="9"/>
            <color rgb="FF000000"/>
            <rFont val="Tahoma"/>
            <family val="2"/>
          </rPr>
          <t>Secure Controls Framework (SCF):</t>
        </r>
        <r>
          <rPr>
            <sz val="9"/>
            <color rgb="FF000000"/>
            <rFont val="Tahoma"/>
            <family val="2"/>
          </rPr>
          <t xml:space="preserve">
</t>
        </r>
        <r>
          <rPr>
            <sz val="9"/>
            <color rgb="FF000000"/>
            <rFont val="Tahoma"/>
            <family val="2"/>
          </rPr>
          <t>http://www.securecontrolsframework.com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Imanian, Tyler [USA]</author>
  </authors>
  <commentList>
    <comment ref="G2" authorId="0" shapeId="0" xr:uid="{2D1F78D4-BF41-FB41-8145-958DDB613420}">
      <text>
        <r>
          <rPr>
            <b/>
            <sz val="9"/>
            <color indexed="81"/>
            <rFont val="Tahoma"/>
            <family val="2"/>
          </rPr>
          <t>Imanian, Tyler [USA]:</t>
        </r>
        <r>
          <rPr>
            <sz val="9"/>
            <color indexed="81"/>
            <rFont val="Tahoma"/>
            <family val="2"/>
          </rPr>
          <t xml:space="preserve">
Support was not something we looked at in the assessment. It is removed from the calculation.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<sst xmlns="http://schemas.openxmlformats.org/spreadsheetml/2006/main" count="39583" uniqueCount="4231">
  <si>
    <t>id</t>
  </si>
  <si>
    <t>Evaluation Model</t>
  </si>
  <si>
    <t>Attribute Sub-Category</t>
  </si>
  <si>
    <t>Description of Measurement</t>
  </si>
  <si>
    <t>Attribute</t>
  </si>
  <si>
    <t>Attribute Description (What's being measured)</t>
  </si>
  <si>
    <t>Property</t>
  </si>
  <si>
    <t>Evidence Example (What evidence is being looked for)</t>
  </si>
  <si>
    <t>Value</t>
  </si>
  <si>
    <t>Weight</t>
  </si>
  <si>
    <t>Control Maturity Scoring System</t>
  </si>
  <si>
    <t>Implementation</t>
  </si>
  <si>
    <t>What stage of capability development and implementation is the control in?</t>
  </si>
  <si>
    <t>Implementation Stage</t>
  </si>
  <si>
    <t>None</t>
  </si>
  <si>
    <t>Planning</t>
  </si>
  <si>
    <t>Development and Testing</t>
  </si>
  <si>
    <t>Deployed (but limited implementation)</t>
  </si>
  <si>
    <t>Implemented</t>
  </si>
  <si>
    <t>Documentation</t>
  </si>
  <si>
    <t>Are control processes and procedures documented?</t>
  </si>
  <si>
    <t>Unknown</t>
  </si>
  <si>
    <t>Yes</t>
  </si>
  <si>
    <t>Documentation Quality</t>
  </si>
  <si>
    <t>Measuring the consistency of documentation</t>
  </si>
  <si>
    <t>Not Applicable</t>
  </si>
  <si>
    <t>NA</t>
  </si>
  <si>
    <t>Low</t>
  </si>
  <si>
    <t>Informally documented</t>
  </si>
  <si>
    <t>Medium</t>
  </si>
  <si>
    <t>Formally documented.  Changes are tracked.</t>
  </si>
  <si>
    <t>High</t>
  </si>
  <si>
    <t>There's a style or formatting guide that documentation has to comply with and governed.</t>
  </si>
  <si>
    <t>Documentation Accessibility</t>
  </si>
  <si>
    <t>Sharepoint</t>
  </si>
  <si>
    <t>Documentation Maintenance</t>
  </si>
  <si>
    <t>Ad Hoc</t>
  </si>
  <si>
    <t>Scheduled</t>
  </si>
  <si>
    <t>Automation</t>
  </si>
  <si>
    <t>Improvement</t>
  </si>
  <si>
    <t>Are there mechanisms for regularly reviewing and improving the process?</t>
  </si>
  <si>
    <t>Training</t>
  </si>
  <si>
    <t>Basic</t>
  </si>
  <si>
    <t>Advanced</t>
  </si>
  <si>
    <t>Feedback</t>
  </si>
  <si>
    <t>Business Centric</t>
  </si>
  <si>
    <t>There's some kind of governance that provided feedback to help improve the control or the use of the control to enhance it.</t>
  </si>
  <si>
    <t>Threat Centric</t>
  </si>
  <si>
    <t>Risk Centric</t>
  </si>
  <si>
    <t>Maintenance</t>
  </si>
  <si>
    <t>Routinely maintained</t>
  </si>
  <si>
    <t>Maintenance Frequency</t>
  </si>
  <si>
    <t>Daily</t>
  </si>
  <si>
    <t>Weekly</t>
  </si>
  <si>
    <t>Monthly</t>
  </si>
  <si>
    <t>Quarterly</t>
  </si>
  <si>
    <t>Yearly</t>
  </si>
  <si>
    <t>To what extent is the process automated and scalable</t>
  </si>
  <si>
    <t>Process Automation</t>
  </si>
  <si>
    <t>This is the most basic measure of automation, and it can be calculated by dividing the number of tasks that are automated by the total number of tasks in the process or control.</t>
  </si>
  <si>
    <t>Less than 25%</t>
  </si>
  <si>
    <t>25-50%</t>
  </si>
  <si>
    <t>50-75%</t>
  </si>
  <si>
    <t>75-90%</t>
  </si>
  <si>
    <t>More than 90%</t>
  </si>
  <si>
    <t>Automation Complexity</t>
  </si>
  <si>
    <t>Intermediate</t>
  </si>
  <si>
    <t>Integration</t>
  </si>
  <si>
    <t>To what extent is the control integrated with the organization?</t>
  </si>
  <si>
    <t>Integration Level</t>
  </si>
  <si>
    <t>Standalone</t>
  </si>
  <si>
    <t>Partially Integrated</t>
  </si>
  <si>
    <t>Fully Integrated</t>
  </si>
  <si>
    <t>Governance</t>
  </si>
  <si>
    <t>To what degree is the capability program or control managed (i.e., oversight) by the organization?</t>
  </si>
  <si>
    <t>Aligned with Department</t>
  </si>
  <si>
    <t>Aligned with Business Unit</t>
  </si>
  <si>
    <t>Aligned with Organization</t>
  </si>
  <si>
    <t>Reporting</t>
  </si>
  <si>
    <t>Continous</t>
  </si>
  <si>
    <t>Control Effectiveness Scoring System</t>
  </si>
  <si>
    <t>Operating Capability</t>
  </si>
  <si>
    <t>In terms of features and functionality, how advanced is the control?</t>
  </si>
  <si>
    <t>Capability Level</t>
  </si>
  <si>
    <t>At what level does the control perform?</t>
  </si>
  <si>
    <t>Beginner</t>
  </si>
  <si>
    <t>In terms of features and functionality, is the control able to meet its requirements?</t>
  </si>
  <si>
    <t>Control Completeness</t>
  </si>
  <si>
    <t>Does the control's breadth of features satisfy the objectives and requirements of the control?</t>
  </si>
  <si>
    <t>Objective Fullfillment</t>
  </si>
  <si>
    <t xml:space="preserve">Do the features, functionality, and overall capability of the control fulfill the objectives of the control? </t>
  </si>
  <si>
    <t>Objectiveness</t>
  </si>
  <si>
    <t>No</t>
  </si>
  <si>
    <t>Resources</t>
  </si>
  <si>
    <t>How well resourced is the control?  Does it have sufficient funding</t>
  </si>
  <si>
    <t>Funding</t>
  </si>
  <si>
    <t>Does the control have dedicated funding to operate sufficient capably?</t>
  </si>
  <si>
    <t>Indirectly Funded</t>
  </si>
  <si>
    <t>Directly Funded</t>
  </si>
  <si>
    <t>Funding is dedicated for the control.</t>
  </si>
  <si>
    <t>Funding Adequacy</t>
  </si>
  <si>
    <t>The organization should have adequate funding to support the control. This includes funding for staff, training, tools, and technologies.</t>
  </si>
  <si>
    <t>Not Adequate</t>
  </si>
  <si>
    <t>Currently Adequate</t>
  </si>
  <si>
    <t>Has what's needed for now but not for growth</t>
  </si>
  <si>
    <t>Fully Adequate</t>
  </si>
  <si>
    <t>Resource</t>
  </si>
  <si>
    <t>The control should have a sufficient number of staff dedicated to it. This includes staff with a variety of skills and experience, such as security analysts, incident responders, and risk managers.</t>
  </si>
  <si>
    <t>Undedicated</t>
  </si>
  <si>
    <t>Remotely Managed</t>
  </si>
  <si>
    <t>Hybrid</t>
  </si>
  <si>
    <t>Dedicated</t>
  </si>
  <si>
    <t>Resource Capacity</t>
  </si>
  <si>
    <t>Under utilized</t>
  </si>
  <si>
    <t>Sufficiently Utilized</t>
  </si>
  <si>
    <t xml:space="preserve">At capacity but not at risk of being burned out.  </t>
  </si>
  <si>
    <t xml:space="preserve">At capacity </t>
  </si>
  <si>
    <t>Threat Landscape Environment</t>
  </si>
  <si>
    <t>Does the control address current and emerging threats?</t>
  </si>
  <si>
    <t>Threat Coverage Type</t>
  </si>
  <si>
    <t>Current</t>
  </si>
  <si>
    <t>Emerging</t>
  </si>
  <si>
    <t>Both</t>
  </si>
  <si>
    <t>Threat Coverage</t>
  </si>
  <si>
    <t>Partial Coverage</t>
  </si>
  <si>
    <t>Full Coverage</t>
  </si>
  <si>
    <t>Adaptability</t>
  </si>
  <si>
    <t>Speed, scalability, and flexibility to update/adapt to threat, business, and regulatory environment.</t>
  </si>
  <si>
    <t>Business Adaptability</t>
  </si>
  <si>
    <t>Yes, takes too long</t>
  </si>
  <si>
    <t>Threat Adaptability</t>
  </si>
  <si>
    <t>Regulatory Adaptability</t>
  </si>
  <si>
    <t>Control Efficiency Scoring System</t>
  </si>
  <si>
    <t>Reliability</t>
  </si>
  <si>
    <t>Does the control consistently achieve it's objective.</t>
  </si>
  <si>
    <t>Contol Reliability</t>
  </si>
  <si>
    <t>What's the reliability or trustworthiness of the control's capability.</t>
  </si>
  <si>
    <t>Environment Suitability</t>
  </si>
  <si>
    <t>Does the control fit into the organization well (does it cause friction)?</t>
  </si>
  <si>
    <t>Suitability Sentiment</t>
  </si>
  <si>
    <t>Disruptive</t>
  </si>
  <si>
    <t>Disrupts Workflows</t>
  </si>
  <si>
    <t>Slightly Disruptive</t>
  </si>
  <si>
    <t>Slightly Disrupts Workflows</t>
  </si>
  <si>
    <t>Not Disruptive</t>
  </si>
  <si>
    <t xml:space="preserve">Utilization </t>
  </si>
  <si>
    <t>Resource Utilization</t>
  </si>
  <si>
    <t>Integrability</t>
  </si>
  <si>
    <t>Compatability and interoperability with other capabilities, systems, etc.</t>
  </si>
  <si>
    <t>Interoperability Level</t>
  </si>
  <si>
    <t>Manual</t>
  </si>
  <si>
    <t>Process driven</t>
  </si>
  <si>
    <t>Automation driven.  Uses APIs to integrate with other systems/controls</t>
  </si>
  <si>
    <t>Usability</t>
  </si>
  <si>
    <t>Not User Friendly</t>
  </si>
  <si>
    <t>User Friendly</t>
  </si>
  <si>
    <t>Transparency</t>
  </si>
  <si>
    <t>Logging</t>
  </si>
  <si>
    <t>Partial Logging</t>
  </si>
  <si>
    <t>Full Logging</t>
  </si>
  <si>
    <t>Reporting Efficiency</t>
  </si>
  <si>
    <t>Semi-Automated</t>
  </si>
  <si>
    <t>Automated</t>
  </si>
  <si>
    <t>Support</t>
  </si>
  <si>
    <t>What's the response time, update frequency, and accessbility to support by the vendor and/or community?</t>
  </si>
  <si>
    <t>Support Frequency</t>
  </si>
  <si>
    <t>How often is support required for the control?</t>
  </si>
  <si>
    <t>Support Accessibility</t>
  </si>
  <si>
    <t>Support Timeliness</t>
  </si>
  <si>
    <t>Hours</t>
  </si>
  <si>
    <t>Days</t>
  </si>
  <si>
    <t>Weeks</t>
  </si>
  <si>
    <t>Function ID</t>
  </si>
  <si>
    <t>Function</t>
  </si>
  <si>
    <t>Function Description</t>
  </si>
  <si>
    <t>Category ID</t>
  </si>
  <si>
    <t>Category</t>
  </si>
  <si>
    <t>Category Description</t>
  </si>
  <si>
    <t>Subcategory ID</t>
  </si>
  <si>
    <t>Subcategory</t>
  </si>
  <si>
    <t>Implementation Example ID</t>
  </si>
  <si>
    <t>Implementation Example</t>
  </si>
  <si>
    <t>GV</t>
  </si>
  <si>
    <t>Govern</t>
  </si>
  <si>
    <t xml:space="preserve"> Establish and monitor the organization's cybersecurity risk management strategy, expectations, and policy</t>
  </si>
  <si>
    <t>GV.OC</t>
  </si>
  <si>
    <t>Organizational Context</t>
  </si>
  <si>
    <t>The circumstances - mission, stakeholder expectations, and legal, regulatory, and contractual requirements - surrounding the organization's cybersecurity risk management decisions are understood (formerly ID.BE)</t>
  </si>
  <si>
    <t>GV.OC-01</t>
  </si>
  <si>
    <t>The organizational mission is understood and informs cybersecurity risk management (formerly ID.BE-02, ID.BE-03)</t>
  </si>
  <si>
    <t>GV.OC-01.EX1</t>
  </si>
  <si>
    <t>Share the organization's mission (e.g., through vision and mission statements, marketing, and service strategies) to provide a basis for identifying risks that may impede that mission</t>
  </si>
  <si>
    <t>GV.OC-02</t>
  </si>
  <si>
    <t>Internal and external stakeholders are determined, and their needs and expectations regarding cybersecurity risk management are understood</t>
  </si>
  <si>
    <t>GV.OC-02.EX1</t>
  </si>
  <si>
    <t>Identify relevant internal stakeholders and their cybersecurity-related expectations (e.g., performance and risk expectations of officers, directors, and advisors; cultural expectations of employees)</t>
  </si>
  <si>
    <t>GV.OC-02.EX2</t>
  </si>
  <si>
    <t>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</si>
  <si>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</si>
  <si>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 (formerly ID.GV-03)</t>
  </si>
  <si>
    <t>GV.OC-03.EX1</t>
  </si>
  <si>
    <t>Determine a process to track and manage legal and regulatory requirements regarding protection of individuals' information (e.g., Health Insurance Portability and Accountability Act, California Consumer Privacy Act, General Data Protection Regulation)</t>
  </si>
  <si>
    <t>GV.OC-03.EX2</t>
  </si>
  <si>
    <t>Determine a process to track and manage contractual requirements for cybersecurity management of supplier, customer, and partner information</t>
  </si>
  <si>
    <t>GV.OC-03.EX3</t>
  </si>
  <si>
    <t>Align the organization's cybersecurity strategy with legal, regulatory, and contractual requirements</t>
  </si>
  <si>
    <t>GV.OC-04</t>
  </si>
  <si>
    <t>Critical objectives, capabilities, and services that stakeholders depend on or expect from the organization are determined and communicated (formerly ID.BE-04, ID.BE-05)</t>
  </si>
  <si>
    <t>GV.OC-04.EX1</t>
  </si>
  <si>
    <t>Establish criteria for determining the criticality of capabilities and services as viewed by internal and external stakeholders</t>
  </si>
  <si>
    <t>GV.OC-04.EX2</t>
  </si>
  <si>
    <t>Determine (e.g., from a business impact analysis) assets and business operations that are vital to achieving mission objectives and the potential impact of a loss (or partial loss) of such operations</t>
  </si>
  <si>
    <t>GV.OC-04.EX3</t>
  </si>
  <si>
    <t>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</si>
  <si>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</si>
  <si>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determined and communicated (formerly ID.BE-01, ID.BE-04)</t>
  </si>
  <si>
    <t>GV.OC-05.EX1</t>
  </si>
  <si>
    <t>Create an inventory of the organization's dependencies on external resources (e.g., facilities, cloud-based hosting providers) and their relationships to organizational assets and business functions</t>
  </si>
  <si>
    <t>GV.OC-05.EX2</t>
  </si>
  <si>
    <t>Identify and document external dependencies that are potential points of failure for the organization's critical capabilities and services</t>
  </si>
  <si>
    <t>GV.RM</t>
  </si>
  <si>
    <t>Risk Management Strategy</t>
  </si>
  <si>
    <t>The organization's priorities, constraints, risk tolerance and appetite statements, and assumptions are established, communicated, and used to support operational risk decisions (formerly ID.RM)</t>
  </si>
  <si>
    <t>GV.RM-01</t>
  </si>
  <si>
    <t>Risk management objectives are established and agreed to by organizational stakeholders (formerly ID.RM-01)</t>
  </si>
  <si>
    <t>GV.RM-01.EX1</t>
  </si>
  <si>
    <t>Update near-term and long-term cybersecurity risk management objectives as part of annual strategic planning and when major changes occur</t>
  </si>
  <si>
    <t>GV.RM-01.EX2</t>
  </si>
  <si>
    <t>Establish measurable objectives for cybersecurity risk management (e.g., manage the quality of user training, ensure adequate risk protection for industrial control systems)</t>
  </si>
  <si>
    <t>GV.RM-01.EX3</t>
  </si>
  <si>
    <t>Senior leaders agree about cybersecurity objectives and use them for measuring and managing risk and performance</t>
  </si>
  <si>
    <t>GV.RM-02</t>
  </si>
  <si>
    <t>Risk appetite and risk tolerance statements are determined, communicated, and maintained (formerly ID.RM-02, ID.RM-03)</t>
  </si>
  <si>
    <t>GV.RM-02.EX1</t>
  </si>
  <si>
    <t>Determine and communicate risk appetite statements that convey expectations about the appropriate level of risk for the organization</t>
  </si>
  <si>
    <t>GV.RM-02.EX2</t>
  </si>
  <si>
    <t>Translate risk appetite statements into specific, measurable, and broadly understandable risk tolerance statements</t>
  </si>
  <si>
    <t>GV.RM-02.EX3</t>
  </si>
  <si>
    <t>Refine organizational objectives and risk appetite periodically based on known risk exposure and residual risk</t>
  </si>
  <si>
    <t>GV.RM-03</t>
  </si>
  <si>
    <t>Enterprise risk management processes include cybersecurity risk management activities and outcomes (formerly ID.GV-04)</t>
  </si>
  <si>
    <t>GV.RM-03.EX1</t>
  </si>
  <si>
    <t>Specify criteria for accepting and avoiding cybersecurity risk for various classifications of data</t>
  </si>
  <si>
    <t>GV.RM-03.EX2</t>
  </si>
  <si>
    <t>Include cybersecurity risk managers in enterprise risk management planning</t>
  </si>
  <si>
    <t>GV.RM-03.EX3</t>
  </si>
  <si>
    <t>Establish criteria for escalating cybersecurity risks within enterprise risk management</t>
  </si>
  <si>
    <t>GV.RM-04</t>
  </si>
  <si>
    <t>Strategic direction that describes appropriate risk response options is established and communicated</t>
  </si>
  <si>
    <t>GV.RM-04.EX1</t>
  </si>
  <si>
    <t>GV.RM-04.EX2</t>
  </si>
  <si>
    <t>Determine whether to purchase cybersecurity insurance</t>
  </si>
  <si>
    <t>GV.RM-04.EX3</t>
  </si>
  <si>
    <t>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</si>
  <si>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</si>
  <si>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</si>
  <si>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GV.RM-05.EX1</t>
  </si>
  <si>
    <t>Determine how to update senior executives, directors, and management on the organization's cybersecurity posture at agreed-upon intervals</t>
  </si>
  <si>
    <t>GV.RM-05.EX2</t>
  </si>
  <si>
    <t>Identify how all departments across the organization - such as management, internal auditors, legal, acquisition, physical security, and HR - will communicate with each other about cybersecurity risks</t>
  </si>
  <si>
    <t>GV.RM-05.EX3</t>
  </si>
  <si>
    <t>Identify how third parties will communicate with the organization about cybersecurity risks</t>
  </si>
  <si>
    <t>GV.RM-06</t>
  </si>
  <si>
    <t>A standardized method for calculating, documenting, categorizing, and prioritizing cybersecurity risks is established and communicated</t>
  </si>
  <si>
    <t>GV.RM-06.EX1</t>
  </si>
  <si>
    <t>Establish criteria for using a quantitative approach to cybersecurity risk analysis, and specify probability and exposure formulas</t>
  </si>
  <si>
    <t>GV.RM-06.EX2</t>
  </si>
  <si>
    <t>Create and use templates (e.g., a risk register) to document cybersecurity risk information (e.g., risk description, exposure, treatment, and ownership)</t>
  </si>
  <si>
    <t>GV.RM-06.EX3</t>
  </si>
  <si>
    <t>Establish criteria for risk prioritization at the appropriate levels within the enterprise</t>
  </si>
  <si>
    <t>GV.RM-06.EX4</t>
  </si>
  <si>
    <t>Use a consistent list of risk categories to support integrating, aggregating, and comparing cybersecurity risks</t>
  </si>
  <si>
    <t>GV.RM-07</t>
  </si>
  <si>
    <t>Strategic opportunities (i.e., positive risks) are identified and included in organizational cybersecurity risk discussions</t>
  </si>
  <si>
    <t>GV.RM-07.EX1</t>
  </si>
  <si>
    <t>Define and communicate guidance and methods for identifying opportunities and including them in risk discussions (e.g., strengths, weaknesses, opportunities, and threats [SWOT] analysis)</t>
  </si>
  <si>
    <t>GV.RM-07.EX2</t>
  </si>
  <si>
    <t>Identify stretch goals and document them</t>
  </si>
  <si>
    <t>GV.RM-07.EX3</t>
  </si>
  <si>
    <t>Calculate, document, and prioritize positive risks alongside negative risks</t>
  </si>
  <si>
    <t>GV.SC</t>
  </si>
  <si>
    <t>Cybersecurity Supply Chain Risk Management</t>
  </si>
  <si>
    <t>Cyber supply chain risk management processes are identified, established, managed, monitored, and improved by organizational stakeholders (formerly ID.SC)</t>
  </si>
  <si>
    <t>GV.SC-01</t>
  </si>
  <si>
    <t>A cybersecurity supply chain risk management program, strategy, objectives, policies, and processes are established and agreed to by organizational stakeholders (formerly ID.SC-01)</t>
  </si>
  <si>
    <t>GV.SC-01.EX1</t>
  </si>
  <si>
    <t>Establish a strategy that expresses the objectives of the cybersecurity supply chain risk management program</t>
  </si>
  <si>
    <t>GV.SC-01.EX2</t>
  </si>
  <si>
    <t>Develop the cybersecurity supply chain risk management program, including a plan (with milestones), policies, and procedures that guide implementation and improvement of the program, and share the policies and procedures with the organizational stakeholders</t>
  </si>
  <si>
    <t>GV.SC-01.EX3</t>
  </si>
  <si>
    <t>Develop and implement program processes based on the strategy, objectives, policies, and procedures that are agreed upon and performed by the organizational stakeholders</t>
  </si>
  <si>
    <t>GV.SC-01.EX4</t>
  </si>
  <si>
    <t>Establish a cross-organizational mechanism that ensures alignment between functions that contribute to cybersecurity supply chain risk management, such as cybersecurity, IT, legal, human resources, and engineering</t>
  </si>
  <si>
    <t>GV.SC-02</t>
  </si>
  <si>
    <t>Cybersecurity roles and responsibilities for suppliers, customers, and partners are established, communicated, and coordinated internally and externally (formerly ID.AM-06)</t>
  </si>
  <si>
    <t>GV.SC-02.EX1</t>
  </si>
  <si>
    <t>Identify one or more specific roles or positions that will be responsible and accountable for planning, resourcing, and executing cybersecurity supply chain risk management activities</t>
  </si>
  <si>
    <t>GV.SC-02.EX2</t>
  </si>
  <si>
    <t>Document cybersecurity supply chain risk management roles and responsibilities in policy</t>
  </si>
  <si>
    <t>GV.SC-02.EX3</t>
  </si>
  <si>
    <t>Create responsibility matrixes to document who will be responsible and accountable for cybersecurity supply chain risk management activities and how those teams and individuals will be consulted and informed</t>
  </si>
  <si>
    <t>GV.SC-02.EX4</t>
  </si>
  <si>
    <t>Include cybersecurity supply chain risk management responsibilities and performance requirements in personnel descriptions to ensure clarity and improve accountability</t>
  </si>
  <si>
    <t>GV.SC-02.EX5</t>
  </si>
  <si>
    <t>Document performance goals for personnel with cybersecurity risk management-specific responsibilities, and periodically measure them to demonstrate and improve performance</t>
  </si>
  <si>
    <t>GV.SC-02.EX6</t>
  </si>
  <si>
    <t>Develop roles and responsibilities for suppliers, customers, and business partners to address shared responsibilities for applicable cybersecurity risks, and integrate them into organizational policies and applicable third-party agreements</t>
  </si>
  <si>
    <t>GV.SC-02.EX7</t>
  </si>
  <si>
    <t>Internally communicate cybersecurity supply chain risk management roles and responsibilities for third parties</t>
  </si>
  <si>
    <t>GV.SC-02.EX8</t>
  </si>
  <si>
    <t>Establish rules and protocols for information sharing and reporting processes between the organization and its suppliers</t>
  </si>
  <si>
    <t>GV.SC-03</t>
  </si>
  <si>
    <t>Cybersecurity supply chain risk management is integrated into cybersecurity and enterprise risk management, risk assessment, and improvement processes (formerly ID.SC-02)</t>
  </si>
  <si>
    <t>GV.SC-03.EX1</t>
  </si>
  <si>
    <t>Identify areas of alignment and overlap with cybersecurity and enterprise risk management</t>
  </si>
  <si>
    <t>GV.SC-03.EX2</t>
  </si>
  <si>
    <t>Keep a record of all suppliers, and prioritize suppliers based on the criticality criteria</t>
  </si>
  <si>
    <t>GV.SC-03.EX3</t>
  </si>
  <si>
    <t>Establish integrated control sets for cybersecurity risk management and cybersecurity supply chain risk management</t>
  </si>
  <si>
    <t>GV.SC-03.EX4</t>
  </si>
  <si>
    <t>Escalate material cybersecurity risks in supply chains to senior management, and address them at the enterprise risk management level</t>
  </si>
  <si>
    <t>GV.SC-04</t>
  </si>
  <si>
    <t>Suppliers are known and prioritized by criticality</t>
  </si>
  <si>
    <t>GV.SC-04.EX1</t>
  </si>
  <si>
    <t>Develop criteria for supplier criticality based on, for example, the sensitivity of data processed or possessed by suppliers, the degree of access to the organization's systems, and the importance of the products or services to the organization's mission</t>
  </si>
  <si>
    <t>GV.SC-04.EX2</t>
  </si>
  <si>
    <t>GV.SC-05</t>
  </si>
  <si>
    <t>Requirements to address cybersecurity risks in supply chains are established, prioritized, and integrated into contracts and other types of agreements with suppliers and other relevant third parties (formerly ID.SC-03)</t>
  </si>
  <si>
    <t>GV.SC-05.EX1</t>
  </si>
  <si>
    <t>Establish security requirements for suppliers, products, and services commensurate with their criticality level and potential impact if compromised</t>
  </si>
  <si>
    <t>GV.SC-05.EX2</t>
  </si>
  <si>
    <t>Include all cybersecurity and supply chain requirements that third parties must follow and how compliance with the requirements may be verified in default contractual language</t>
  </si>
  <si>
    <t>GV.SC-05.EX3</t>
  </si>
  <si>
    <t>Define the rules and protocols for information sharing between the organization and its suppliers and sub-tier suppliers in contracts</t>
  </si>
  <si>
    <t>GV.SC-05.EX4</t>
  </si>
  <si>
    <t>Manage risk by including security requirements in contracts based on their criticality and potential impact if compromised</t>
  </si>
  <si>
    <t>GV.SC-05.EX5</t>
  </si>
  <si>
    <t>Define security requirements in service-level agreements (SLAs) for monitoring suppliers for acceptable security performance throughout the supplier relationship lifecycle</t>
  </si>
  <si>
    <t>GV.SC-05.EX6</t>
  </si>
  <si>
    <t>Contractually require suppliers to disclose cybersecurity features, functions, and vulnerabilities of their products and services for the life of the product or the term of service</t>
  </si>
  <si>
    <t>GV.SC-05.EX7</t>
  </si>
  <si>
    <t>Contractually require suppliers to provide and maintain a current component inventory (e.g., software or hardware bill of materials) for critical products</t>
  </si>
  <si>
    <t>GV.SC-05.EX8</t>
  </si>
  <si>
    <t>Contractually require suppliers to vet their employees and guard against insider threats</t>
  </si>
  <si>
    <t>GV.SC-05.EX9</t>
  </si>
  <si>
    <t>Contractually require suppliers to provide evidence of performing acceptable security practices through, for example, self-attestation, conformance to known standards, certifications, or inspections</t>
  </si>
  <si>
    <t>GV.SC-05.EX10</t>
  </si>
  <si>
    <t>Specify in contracts the rights and responsibilities of the organization, its suppliers, and applicable lower-tier suppliers and supply chains, with respect to potential cybersecurity risks</t>
  </si>
  <si>
    <t>GV.SC-06</t>
  </si>
  <si>
    <t>Planning and due diligence are performed to reduce risks before entering into formal supplier or other third-party relationships</t>
  </si>
  <si>
    <t>GV.SC-06.EX1</t>
  </si>
  <si>
    <t>Perform thorough due diligence on prospective suppliers that is consistent with procurement planning and commensurate with the level of risk, criticality, and complexity of each supplier relationship</t>
  </si>
  <si>
    <t>GV.SC-06.EX2</t>
  </si>
  <si>
    <t>Assess the suitability of the technology and cybersecurity capabilities and the risk management practices of prospective suppliers</t>
  </si>
  <si>
    <t>GV.SC-06.EX3</t>
  </si>
  <si>
    <t>Conduct supplier risk assessments against business and applicable cybersecurity requirements, including lower-tier suppliers and the supply chain for critical suppliers</t>
  </si>
  <si>
    <t>GV.SC-06.EX4</t>
  </si>
  <si>
    <t>Assess the authenticity, integrity, and security of critical products prior to acquisition and use</t>
  </si>
  <si>
    <t>GV.SC-07</t>
  </si>
  <si>
    <t>The risks posed by a supplier, their products and services, and other third parties are identified, recorded, prioritized, assessed, responded to, and monitored over the course of the relationship (formerly ID.SC-02, ID.SC-04)</t>
  </si>
  <si>
    <t>GV.SC-07.EX1</t>
  </si>
  <si>
    <t>Adjust assessment formats and frequencies based on the third party's reputation and the criticality of the products or services they provide</t>
  </si>
  <si>
    <t>GV.SC-07.EX2</t>
  </si>
  <si>
    <t>Evaluate third parties' evidence of compliance with contractual cybersecurity requirements, such as self-attestations, warranties, certifications, and other artifacts</t>
  </si>
  <si>
    <t>GV.SC-07.EX3</t>
  </si>
  <si>
    <t>Monitor critical suppliers to ensure that they are fulfilling their security obligations throughout the supplier relationship lifecycle using a variety of methods and techniques, such as inspections, audits, tests, or other forms of evaluation</t>
  </si>
  <si>
    <t>GV.SC-07.EX4</t>
  </si>
  <si>
    <t>Monitor critical suppliers, services, and products for changes to their risk profiles, and reevaluate supplier criticality and risk impact accordingly</t>
  </si>
  <si>
    <t>GV.SC-07.EX5</t>
  </si>
  <si>
    <t>Plan for unexpected supplier and supply chain-related interruptions to ensure business continuity</t>
  </si>
  <si>
    <t>GV.SC-08</t>
  </si>
  <si>
    <t>Relevant suppliers and other third parties are included in incident planning, response, and recovery activities (formerly ID.SC-05)</t>
  </si>
  <si>
    <t>GV.SC-08.EX1</t>
  </si>
  <si>
    <t>Define and use rules and protocols for reporting incident response and recovery activities and the status between the organization and its suppliers</t>
  </si>
  <si>
    <t>GV.SC-08.EX2</t>
  </si>
  <si>
    <t>Identify and document the roles and responsibilities of the organization and its suppliers for incident response</t>
  </si>
  <si>
    <t>GV.SC-08.EX3</t>
  </si>
  <si>
    <t>Include critical suppliers in incident response exercises and simulations</t>
  </si>
  <si>
    <t>GV.SC-08.EX4</t>
  </si>
  <si>
    <t>Define and coordinate crisis communication methods and protocols between the organization and its critical suppliers</t>
  </si>
  <si>
    <t>GV.SC-08.EX5</t>
  </si>
  <si>
    <t>Conduct collaborative lessons learned sessions with critical suppliers</t>
  </si>
  <si>
    <t>GV.SC-09</t>
  </si>
  <si>
    <t>Supply chain security practices are integrated into cybersecurity and enterprise risk management programs, and their performance is monitored throughout the technology product and service life cycle</t>
  </si>
  <si>
    <t>GV.SC-09.EX1</t>
  </si>
  <si>
    <t>Policies and procedures require provenance records for all acquired technology products and services</t>
  </si>
  <si>
    <t>GV.SC-09.EX2</t>
  </si>
  <si>
    <t>Periodically provide risk reporting to leaders about how acquired components are proven to be untampered and authentic.</t>
  </si>
  <si>
    <t>GV.SC-09.EX3</t>
  </si>
  <si>
    <t>Communicate regularly among cybersecurity risk managers and operations personnel about the need to acquire software patches, updates, and upgrades only from authenticated and trustworthy software providers</t>
  </si>
  <si>
    <t>GV.SC-09.EX4</t>
  </si>
  <si>
    <t>Review policies to ensure that they require approved supplier personnel to perform maintenance on supplier products</t>
  </si>
  <si>
    <t>GV.SC-09.EX5</t>
  </si>
  <si>
    <t>Policies and procedure require checking upgrades to critical hardware for unauthorized changes</t>
  </si>
  <si>
    <t>GV.SC-10</t>
  </si>
  <si>
    <t>Cybersecurity supply chain risk management plans include provisions for activities that occur after the conclusion of a partnership or service agreement</t>
  </si>
  <si>
    <t>GV.SC-10.EX1</t>
  </si>
  <si>
    <t>Establish processes for terminating critical relationships under both normal and adverse circumstances</t>
  </si>
  <si>
    <t>GV.SC-10.EX2</t>
  </si>
  <si>
    <t>Define and implement plans for component end-of-life maintenance support and obsolescence</t>
  </si>
  <si>
    <t>GV.SC-10.EX3</t>
  </si>
  <si>
    <t>Verify that supplier access to organization resources is deactivated promptly when it is no longer needed</t>
  </si>
  <si>
    <t>GV.SC-10.EX4</t>
  </si>
  <si>
    <t>Verify that assets containing the organization's data are returned or properly disposed of in a timely, controlled, and safe manner</t>
  </si>
  <si>
    <t>GV.SC-10.EX5</t>
  </si>
  <si>
    <t>Develop and execute a plan for terminating or transitioning supplier relationships that takes supply chain security risk and resiliency into account</t>
  </si>
  <si>
    <t>GV.SC-10.EX6</t>
  </si>
  <si>
    <t>Mitigate risks to data and systems created by supplier termination</t>
  </si>
  <si>
    <t>GV.SC-10.EX7</t>
  </si>
  <si>
    <t>Manage data leakage risks associated with supplier termination</t>
  </si>
  <si>
    <t>GV.RR</t>
  </si>
  <si>
    <t>Roles, Responsibilities, and Authorities</t>
  </si>
  <si>
    <t>Cybersecurity roles, responsibilities, and authorities to foster accountability, performance assessment, and continuous improvement are established and communicated (formerly ID.GV-02)</t>
  </si>
  <si>
    <t>GV.RR-01</t>
  </si>
  <si>
    <t>Organizational leadership is responsible and accountable for cybersecurity risk and fosters a culture that is risk-aware, ethical, and continually improving</t>
  </si>
  <si>
    <t>GV.RR-01.EX1</t>
  </si>
  <si>
    <t>Leaders (e.g., directors) agree on their roles and responsibilities in developing, implementing, and assessing the organization's cybersecurity strategy</t>
  </si>
  <si>
    <t>GV.RR-01.EX2</t>
  </si>
  <si>
    <t>Share leaders' expectations regarding a secure and ethical culture, especially when current events present the opportunity to highlight positive or negative examples of cybersecurity risk management</t>
  </si>
  <si>
    <t>GV.RR-01.EX3</t>
  </si>
  <si>
    <t>Leaders direct the CISO to maintain a comprehensive cybersecurity risk strategy and review and update it at least annually and after major events</t>
  </si>
  <si>
    <t>GV.RR-01.EX4</t>
  </si>
  <si>
    <t>Conduct reviews to ensure adequate authority and coordination among those responsible for managing cybersecurity risk</t>
  </si>
  <si>
    <t>GV.RR-02</t>
  </si>
  <si>
    <t>Roles, responsibilities, and authorities related to cybersecurity risk management are established, communicated, understood, and enforced (formerly ID.AM-06, ID.GV-02, DE.DP-01)</t>
  </si>
  <si>
    <t>GV.RR-02.EX1</t>
  </si>
  <si>
    <t>Document risk management roles and responsibilities in policy</t>
  </si>
  <si>
    <t>GV.RR-02.EX2</t>
  </si>
  <si>
    <t>Document who is responsible and accountable for cybersecurity risk management activities and how those teams and individuals are to be consulted and informed</t>
  </si>
  <si>
    <t>GV.RR-02.EX3</t>
  </si>
  <si>
    <t>Include cybersecurity responsibilities and performance requirements in personnel descriptions</t>
  </si>
  <si>
    <t>GV.RR-02.EX4</t>
  </si>
  <si>
    <t>Document performance goals for personnel with cybersecurity risk management responsibilities, and periodically measure performance to identify areas for improvement</t>
  </si>
  <si>
    <t>GV.RR-02.EX5</t>
  </si>
  <si>
    <t>Clearly articulate cybersecurity responsibilities within operations, risk functions, and internal audit functions</t>
  </si>
  <si>
    <t>GV.RR-03</t>
  </si>
  <si>
    <t>Adequate resources are allocated commensurate with cybersecurity risk strategy, roles and responsibilities, and policies</t>
  </si>
  <si>
    <t>GV.RR-03.EX1</t>
  </si>
  <si>
    <t>Conduct periodic management reviews to ensure that those given cybersecurity risk management responsibilities have the necessary authority</t>
  </si>
  <si>
    <t>GV.RR-03.EX2</t>
  </si>
  <si>
    <t>Identify resource allocation and investment in line with risk tolerance and response</t>
  </si>
  <si>
    <t>GV.RR-03.EX3</t>
  </si>
  <si>
    <t>Provide adequate and sufficient people, process, and technical resources to support the cybersecurity strategy</t>
  </si>
  <si>
    <t>GV.RR-04</t>
  </si>
  <si>
    <t>Cybersecurity is included in human resources practices (formerly PR.IP-11)</t>
  </si>
  <si>
    <t>GV.RR-04.EX1</t>
  </si>
  <si>
    <t>Integrate cybersecurity risk management considerations into human resources processes (e.g., personnel screening, onboarding, change notification, offboarding)</t>
  </si>
  <si>
    <t>GV.RR-04.EX2</t>
  </si>
  <si>
    <t>Consider cybersecurity knowledge to be a positive factor in hiring, training, and retention decisions</t>
  </si>
  <si>
    <t>GV.RR-04.EX3</t>
  </si>
  <si>
    <t>Conduct background checks prior to onboarding new personnel for sensitive roles</t>
  </si>
  <si>
    <t>GV.RR-04.EX4</t>
  </si>
  <si>
    <t>Define and enforce obligations for personnel to be aware of, adhere to, and uphold security policies as they relate to their roles</t>
  </si>
  <si>
    <t>GV.PO</t>
  </si>
  <si>
    <t>Policies, Processes, and Procedures</t>
  </si>
  <si>
    <t>Organizational cybersecurity policies, processes, and procedures are established, communicated, and enforced (formerly ID.GV-01)</t>
  </si>
  <si>
    <t>GV.PO-01</t>
  </si>
  <si>
    <t>Policies, processes, and procedures for managing cybersecurity risks are established based on organizational context, cybersecurity strategy, and priorities and are communicated and enforced (formerly ID.GV-01)</t>
  </si>
  <si>
    <t>GV.PO-01.EX1</t>
  </si>
  <si>
    <t>Create, disseminate, and maintain a risk management policy with statements of management intent, expectations, and direction</t>
  </si>
  <si>
    <t>GV.PO-01.EX2</t>
  </si>
  <si>
    <t>Periodically review policies and procedures to ensure that they align with risk management strategy objectives and priorities, as well as the high-level direction of the cybersecurity policy</t>
  </si>
  <si>
    <t>GV.PO-01.EX3</t>
  </si>
  <si>
    <t>Require approval from senior management on policies</t>
  </si>
  <si>
    <t>GV.PO-01.EX4</t>
  </si>
  <si>
    <t>Communicate cybersecurity risk management policies, procedures, and processes across the organization</t>
  </si>
  <si>
    <t>GV.PO-01.EX5</t>
  </si>
  <si>
    <t>Require personnel to acknowledge receipt of policies when first hired, annually, and whenever a policy is updated</t>
  </si>
  <si>
    <t>GV.PO-02</t>
  </si>
  <si>
    <t>Policies, processes, and procedures for managing cybersecurity risks are reviewed, updated, communicated, and enforced to reflect changes in requirements, threats, technology, and organizational mission (formerly ID.GV-01)</t>
  </si>
  <si>
    <t>GV.PO-02.EX1</t>
  </si>
  <si>
    <t>Update policies based on periodic reviews of cybersecurity risk management results to ensure that policies and supporting processes adequately maintain risk at an acceptable level</t>
  </si>
  <si>
    <t>GV.PO-02.EX2</t>
  </si>
  <si>
    <t>Provide a timeline for reviewing changes to the organization's risk environment (e.g., changes in risk or in the organization's mission objectives), and communicate recommended policy updates</t>
  </si>
  <si>
    <t>GV.PO-02.EX3</t>
  </si>
  <si>
    <t>Update policies to reflect changes in legal and regulatory requirements</t>
  </si>
  <si>
    <t>GV.PO-02.EX4</t>
  </si>
  <si>
    <t>Update policies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</si>
  <si>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</si>
  <si>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</si>
  <si>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</si>
  <si>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</si>
  <si>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</si>
  <si>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GV.OV-01.EX1</t>
  </si>
  <si>
    <t>Measure how well the risk management strategy and risk results have helped leaders make decisions and achieve organizational objectives</t>
  </si>
  <si>
    <t>GV.OV-01.EX2</t>
  </si>
  <si>
    <t>Examine whether cybersecurity risk strategies that impede operations or innovation should be adjusted</t>
  </si>
  <si>
    <t>GV.OV-02</t>
  </si>
  <si>
    <t>The cybersecurity risk management strategy is reviewed and adjusted to ensure coverage of organizational requirements and risks</t>
  </si>
  <si>
    <t>GV.OV-02.EX1</t>
  </si>
  <si>
    <t>Review audit findings to confirm whether the existing cybersecurity strategy has ensured compliance with internal and external requirements</t>
  </si>
  <si>
    <t>GV.OV-02.EX2</t>
  </si>
  <si>
    <t>Review the performance oversight of those in cybersecurity-related roles to determine whether policy changes are necessary</t>
  </si>
  <si>
    <t>GV.OV-02.EX3</t>
  </si>
  <si>
    <t>Review strategy in light of cybersecurity incidents</t>
  </si>
  <si>
    <t>GV.OV-03</t>
  </si>
  <si>
    <t>Organizational cybersecurity risk management performance is measured and reviewed to confirm and adjust strategic direction</t>
  </si>
  <si>
    <t>GV.OV-03.EX1</t>
  </si>
  <si>
    <t>Review key performance indicators (KPIs) to ensure that organization-wide policies and procedures achieve objectives</t>
  </si>
  <si>
    <t>GV.OV-03.EX2</t>
  </si>
  <si>
    <t>Review key risk indicators (KRIs) to identify risks the organization faces, including likelihood and potential impact</t>
  </si>
  <si>
    <t>GV.OV-03.EX3</t>
  </si>
  <si>
    <t>Collect and communicate metrics on cybersecurity risk management with senior leadership</t>
  </si>
  <si>
    <t>ID</t>
  </si>
  <si>
    <t>Identify</t>
  </si>
  <si>
    <t>Help determine the current cybersecurity risk to the organization</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</si>
  <si>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</si>
  <si>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</si>
  <si>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</si>
  <si>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</si>
  <si>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</si>
  <si>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ID.AM-01.EX1</t>
  </si>
  <si>
    <t>Maintain inventories for all types of hardware, including IT, IoT, OT, and mobile devices</t>
  </si>
  <si>
    <t>ID.AM-01.EX2</t>
  </si>
  <si>
    <t>Constantly monitor networks to detect new hardware and automatically update inventories</t>
  </si>
  <si>
    <t>ID.AM-02</t>
  </si>
  <si>
    <t>Inventories of software, services, and systems managed by the organization are maintained</t>
  </si>
  <si>
    <t>ID.AM-02.EX1</t>
  </si>
  <si>
    <t>Maintain inventories for all types of software and services, including commercial-off-the-shelf, open-source, custom applications, API services, and cloud-based applications and services</t>
  </si>
  <si>
    <t>ID.AM-02.EX2</t>
  </si>
  <si>
    <t>Constantly monitor all platforms, including containers and virtual machines, for software and service inventory changes</t>
  </si>
  <si>
    <t>ID.AM-02.EX3</t>
  </si>
  <si>
    <t>Maintain an inventory of the organization's systems</t>
  </si>
  <si>
    <t>ID.AM-03</t>
  </si>
  <si>
    <t>Representations of the organization's authorized network communication and internal and external network data flows are maintained (formerly ID.AM-03, DE.AE-01)</t>
  </si>
  <si>
    <t>ID.AM-03.EX1</t>
  </si>
  <si>
    <t>Maintain baselines of communication and data flows within the organization's wired and wireless networks</t>
  </si>
  <si>
    <t>ID.AM-03.EX2</t>
  </si>
  <si>
    <t>Maintain baselines of communication and data flows between the organization and third parties</t>
  </si>
  <si>
    <t>ID.AM-03.EX3</t>
  </si>
  <si>
    <t>Maintain documentation of expected network ports, protocols, and services that are typically used among authorized systems</t>
  </si>
  <si>
    <t>ID.AM-04</t>
  </si>
  <si>
    <t>Inventories of services provided by suppliers are maintained</t>
  </si>
  <si>
    <t>ID.AM-04.EX1</t>
  </si>
  <si>
    <t>Inventory all external services used by the organization, including third-party infrastructure-as-a-service (IaaS), platform-as-a-service (PaaS), and software-as-a-service (SaaS) offerings; APIs; and other externally hosted application services</t>
  </si>
  <si>
    <t>ID.AM-04.EX2</t>
  </si>
  <si>
    <t>Update the inventory when a new external service is going to be utilized to ensure adequate cybersecurity risk management monitoring of the organization's use of that service</t>
  </si>
  <si>
    <t>ID.AM-05</t>
  </si>
  <si>
    <t>Assets are prioritized based on classification, criticality, resources, and impact on the mission</t>
  </si>
  <si>
    <t>ID.AM-05.EX1</t>
  </si>
  <si>
    <t>Define criteria for prioritizing each class of assets</t>
  </si>
  <si>
    <t>ID.AM-05.EX2</t>
  </si>
  <si>
    <t>Apply the prioritization criteria to assets</t>
  </si>
  <si>
    <t>ID.AM-05.EX3</t>
  </si>
  <si>
    <t>Track the asset priorities and update them periodically or when significant changes to the organization occur</t>
  </si>
  <si>
    <t>ID.AM-06</t>
  </si>
  <si>
    <t>DEPRECATED</t>
  </si>
  <si>
    <t>ID.AM-07</t>
  </si>
  <si>
    <t>Inventories of data and corresponding metadata for designated data types are maintained</t>
  </si>
  <si>
    <t>ID.AM-07.EX1</t>
  </si>
  <si>
    <t>Maintain a list of the designated data types of interest (e.g., personally identifiable information, protected health information, financial account numbers, organization intellectual property)</t>
  </si>
  <si>
    <t>ID.AM-07.EX2</t>
  </si>
  <si>
    <t>Continuously discover and analyze ad hoc data to identify new instances of designated data types</t>
  </si>
  <si>
    <t>ID.AM-07.EX3</t>
  </si>
  <si>
    <t>Assign data classifications to designated data types through tags or labels</t>
  </si>
  <si>
    <t>ID.AM-07.EX4</t>
  </si>
  <si>
    <t>Track the provenance, data owner, and geolocation of each instance of designated data types</t>
  </si>
  <si>
    <t>ID.AM-08</t>
  </si>
  <si>
    <t>Systems, hardware, software, and services are managed throughout their life cycle (formerly PR.DS-03, PR.IP-02, PR.MA-01, PR.MA-02)</t>
  </si>
  <si>
    <t>ID.AM-08.EX1</t>
  </si>
  <si>
    <t>Integrate cybersecurity considerations throughout the life cycles of systems, hardware, software, and services</t>
  </si>
  <si>
    <t>ID.AM-08.EX2</t>
  </si>
  <si>
    <t>Integrate cybersecurity considerations into product life cycles</t>
  </si>
  <si>
    <t>ID.AM-08.EX3</t>
  </si>
  <si>
    <t>Identify unofficial uses of technology to meet mission objectives (i.e., shadow IT)</t>
  </si>
  <si>
    <t>ID.AM-08.EX4</t>
  </si>
  <si>
    <t>Identify redundant systems, hardware, software, and services that unnecessarily increase the organization's attack surface</t>
  </si>
  <si>
    <t>ID.AM-08.EX5</t>
  </si>
  <si>
    <t>Properly configure and secure systems, hardware, software, and services prior to their deployment in production</t>
  </si>
  <si>
    <t>ID.AM-08.EX6</t>
  </si>
  <si>
    <t>Update inventories when systems, hardware, software, and services are moved or transferred within the organization</t>
  </si>
  <si>
    <t>ID.BE</t>
  </si>
  <si>
    <t>Business Environment</t>
  </si>
  <si>
    <t>ID.BE-01</t>
  </si>
  <si>
    <t>ID.BE-02</t>
  </si>
  <si>
    <t>ID.BE-03</t>
  </si>
  <si>
    <t>ID.BE-04</t>
  </si>
  <si>
    <t>ID.BE-05</t>
  </si>
  <si>
    <t>ID.GV</t>
  </si>
  <si>
    <t>ID.GV-01</t>
  </si>
  <si>
    <t>ID.GV-02</t>
  </si>
  <si>
    <t>ID.GV-03</t>
  </si>
  <si>
    <t>ID.GV-04</t>
  </si>
  <si>
    <t>ID.RA</t>
  </si>
  <si>
    <t>Risk Assessment</t>
  </si>
  <si>
    <t>The organization understands the cybersecurity risk to the organization, assets, and individuals.</t>
  </si>
  <si>
    <t>ID.RA-01</t>
  </si>
  <si>
    <t>Vulnerabilities in assets are identified, validated, and recorded (formerly ID.RA-01, PR.IP-12, DE.CM-08)</t>
  </si>
  <si>
    <t>ID.RA-01.EX1</t>
  </si>
  <si>
    <t>Use vulnerability management technologies to identify unpatched and misconfigured software</t>
  </si>
  <si>
    <t>ID.RA-01.EX2</t>
  </si>
  <si>
    <t>Assess network and system architectures for design and implementation weaknesses that affect cybersecurity</t>
  </si>
  <si>
    <t>ID.RA-01.EX3</t>
  </si>
  <si>
    <t>Review, analyze, or test organization-developed software to identify design, coding, and default configuration vulnerabilities</t>
  </si>
  <si>
    <t>ID.RA-01.EX4</t>
  </si>
  <si>
    <t>Assess facilities that house critical computing assets for physical vulnerabilities and resilience issues</t>
  </si>
  <si>
    <t>ID.RA-01.EX5</t>
  </si>
  <si>
    <t>Monitor sources of cyber threat intelligence for information on new vulnerabilities in products and services</t>
  </si>
  <si>
    <t>ID.RA-02</t>
  </si>
  <si>
    <t>Cyber threat intelligence is received from information sharing forums and sources</t>
  </si>
  <si>
    <t>ID.RA-02.EX1</t>
  </si>
  <si>
    <t>Configure cybersecurity tools and technologies with detection or response capabilities to securely ingest cyber threat intelligence feeds</t>
  </si>
  <si>
    <t>ID.RA-02.EX2</t>
  </si>
  <si>
    <t>Receive and review advisories from reputable third parties on current threat actors and their tactics, techniques, and procedures (TTPs)</t>
  </si>
  <si>
    <t>ID.RA-02.EX3</t>
  </si>
  <si>
    <t>Monitor sources of cyber threat intelligence for information on the types of vulnerabilities that emerging technologies may have</t>
  </si>
  <si>
    <t>ID.RA-03</t>
  </si>
  <si>
    <t>Internal and external threats to the organization are identified and recorded</t>
  </si>
  <si>
    <t>ID.RA-03.EX1</t>
  </si>
  <si>
    <t>Use cyber threat intelligence to maintain awareness of the types of threat actors likely to target the organization and the TTPs they are likely to use</t>
  </si>
  <si>
    <t>ID.RA-03.EX2</t>
  </si>
  <si>
    <t>Perform threat hunting to look for signs of threat actors within the environment</t>
  </si>
  <si>
    <t>ID.RA-03.EX3</t>
  </si>
  <si>
    <t>Implement processes for identifying internal threat actors</t>
  </si>
  <si>
    <t>ID.RA-04</t>
  </si>
  <si>
    <t>Potential impacts and likelihoods of threats exploiting vulnerabilities are identified and recorded</t>
  </si>
  <si>
    <t>ID.RA-04.EX1</t>
  </si>
  <si>
    <t>Business leaders and cybersecurity risk management practitioners work together to estimate the likelihood and impact of risk scenarios and record them in risk registers</t>
  </si>
  <si>
    <t>ID.RA-04.EX2</t>
  </si>
  <si>
    <t>Enumerate the potential business impacts of unauthorized access to the organization's communications, systems, and data processed in or by those systems</t>
  </si>
  <si>
    <t>ID.RA-04.EX3</t>
  </si>
  <si>
    <t>Account for the potential impacts of cascading failures for systems of systems</t>
  </si>
  <si>
    <t>ID.RA-05</t>
  </si>
  <si>
    <t>Threats, vulnerabilities, likelihoods, and impacts are used to determine risk and inform risk prioritization</t>
  </si>
  <si>
    <t>ID.RA-05.EX1</t>
  </si>
  <si>
    <t>Develop threat models to better understand risks to the data and identify appropriate risk responses</t>
  </si>
  <si>
    <t>ID.RA-05.EX2</t>
  </si>
  <si>
    <t>Prioritize cybersecurity resource allocations and investments based on estimated likelihoods and impacts</t>
  </si>
  <si>
    <t>ID.RA-06</t>
  </si>
  <si>
    <t>Risk responses are chosen from the available options, prioritized, planned, tracked, and communicated (formerly ID.RA-06, RS.MI-03)</t>
  </si>
  <si>
    <t>ID.RA-06.EX1</t>
  </si>
  <si>
    <t>Apply the vulnerability management plan's criteria for deciding whether to accept, transfer, mitigate, or avoid risk</t>
  </si>
  <si>
    <t>ID.RA-06.EX2</t>
  </si>
  <si>
    <t>Apply the vulnerability management plan's criteria for selecting compensating controls to mitigate risk</t>
  </si>
  <si>
    <t>ID.RA-06.EX3</t>
  </si>
  <si>
    <t>Track the progress of risk response implementation (e.g., plan of action and milestones [POA&amp;M], risk register)</t>
  </si>
  <si>
    <t>ID.RA-06.EX4</t>
  </si>
  <si>
    <t>Use risk assessment findings to inform risk response decisions and actions</t>
  </si>
  <si>
    <t>ID.RA-06.EX5</t>
  </si>
  <si>
    <t>Communicate planned risk responses to affected stakeholders in priority order</t>
  </si>
  <si>
    <t>ID.RA-07</t>
  </si>
  <si>
    <t>Changes and exceptions are managed, assessed for risk impact, recorded, and tracked (formerly part of PR.IP-03)</t>
  </si>
  <si>
    <t>ID.RA-07.EX1</t>
  </si>
  <si>
    <t>Implement and follow procedures for the formal documentation, review, testing, and approval of proposed changes and requested exceptions</t>
  </si>
  <si>
    <t>ID.RA-07.EX2</t>
  </si>
  <si>
    <t>Document the possible risks of making or not making each proposed change, and provide guidance on rolling back changes</t>
  </si>
  <si>
    <t>ID.RA-07.EX3</t>
  </si>
  <si>
    <t>Document the risks related to each requested exception and the plan for responding to those risks</t>
  </si>
  <si>
    <t>ID.RA-07.EX4</t>
  </si>
  <si>
    <t>Periodically review risks that were accepted based upon planned future actions or milestones</t>
  </si>
  <si>
    <t>ID.RA-08</t>
  </si>
  <si>
    <t>Processes for receiving, analyzing, and responding to vulnerability disclosures are established (formerly RS.AN-05)</t>
  </si>
  <si>
    <t>ID.RA-08.EX1</t>
  </si>
  <si>
    <t>Conduct vulnerability information sharing between the organization and its suppliers following the rules and protocols defined in contracts</t>
  </si>
  <si>
    <t>ID.RA-08.EX2</t>
  </si>
  <si>
    <t>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</si>
  <si>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</si>
  <si>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 (formerly PR.DS-08)</t>
  </si>
  <si>
    <t>ID.RA-09.EX1</t>
  </si>
  <si>
    <t>Assess the authenticity and cybersecurity of critical technology products and services prior to acquisition and use</t>
  </si>
  <si>
    <t>IR.RM</t>
  </si>
  <si>
    <t>ID.RM-01</t>
  </si>
  <si>
    <t>ID.RM-02</t>
  </si>
  <si>
    <t>ID.RM-03</t>
  </si>
  <si>
    <t>ID.SC</t>
  </si>
  <si>
    <t>Supply Chain Risk Management</t>
  </si>
  <si>
    <t>ID.SC-01</t>
  </si>
  <si>
    <t>ID.SC-02</t>
  </si>
  <si>
    <t>ID.SC-03</t>
  </si>
  <si>
    <t>ID.SC-04</t>
  </si>
  <si>
    <t>ID.SC-05</t>
  </si>
  <si>
    <t>ID.IM</t>
  </si>
  <si>
    <t>Improvements to organizational cybersecurity risk management processes, procedures and activities are identified across all Framework Functions</t>
  </si>
  <si>
    <t>ID.IM-01</t>
  </si>
  <si>
    <t>Continuous evaluation is applied to identify improvements</t>
  </si>
  <si>
    <t>ID.IM-01.EX1</t>
  </si>
  <si>
    <t>Perform self-assessments of critical services that take current threats and TTPs into consideration</t>
  </si>
  <si>
    <t>ID.IM-01.EX2</t>
  </si>
  <si>
    <t>Invest in third-party assessments or independent audits of the effectiveness of the organization's cybersecurity program to identify areas that need improvement</t>
  </si>
  <si>
    <t>ID.IM-01.EX3</t>
  </si>
  <si>
    <t>Constantly evaluate compliance with selected cybersecurity requirements through automated means</t>
  </si>
  <si>
    <t>ID.IM-02</t>
  </si>
  <si>
    <t>Security tests and exercises, including those done in coordination with suppliers and relevant third parties, are conducted to identify improvements (formerly ID.SC-05, PR.IP-10, DE.DP-03)</t>
  </si>
  <si>
    <t>ID.IM-02.EX1</t>
  </si>
  <si>
    <t>Identify improvements for future incident response activities based on findings from incident response assessments (e.g., tabletop exercises and simulations, tests, internal reviews, independent audits)</t>
  </si>
  <si>
    <t>ID.IM-02.EX2</t>
  </si>
  <si>
    <t>Identify improvements for future business continuity, disaster recovery, and incident response activities based on exercises performed in coordination with critical service providers and product suppliers</t>
  </si>
  <si>
    <t>ID.IM-02.EX3</t>
  </si>
  <si>
    <t>Involve internal stakeholders (e.g., senior executives, legal department, HR) in security tests and exercises as appropriate</t>
  </si>
  <si>
    <t>ID.IM-02.EX4</t>
  </si>
  <si>
    <t>Perform penetration testing to identify opportunities to improve the security posture of selected high-risk systems</t>
  </si>
  <si>
    <t>ID.IM-02.EX5</t>
  </si>
  <si>
    <t>Exercise contingency plans for responding to and recovering from the discovery that products or services did not originate with the contracted supplier or partner or were altered before receipt</t>
  </si>
  <si>
    <t>ID.IM-02.EX6</t>
  </si>
  <si>
    <t>Collect and analyze performance metrics using security tools and services to inform improvements to the cybersecurity program</t>
  </si>
  <si>
    <t>ID.IM-03</t>
  </si>
  <si>
    <t>Lessons learned during execution of operational processes, procedures, and activities are used to identify improvements (formerly PR.IP-07, PR.IP-08, DE.DP-05, RS.IM-01, RS.IM-02, RC.IM-01, RC.IM-02)</t>
  </si>
  <si>
    <t>ID.IM-03.EX1</t>
  </si>
  <si>
    <t>Conduct collaborative lessons learned sessions with suppliers</t>
  </si>
  <si>
    <t>ID.IM-03.EX2</t>
  </si>
  <si>
    <t>Annually review cybersecurity policies, processes, and procedures to take lessons learned into account</t>
  </si>
  <si>
    <t>ID.IM-03.EX3</t>
  </si>
  <si>
    <t>Use metrics to assess operational cybersecurity performance over time</t>
  </si>
  <si>
    <t>ID.IM-04</t>
  </si>
  <si>
    <t>Cybersecurity plans that affect operations are communicated, maintained, and improved (formerly PR.IP-09)</t>
  </si>
  <si>
    <t>ID.IM-04.EX1</t>
  </si>
  <si>
    <t>Establish contingency plans (e.g., incident response, business continuity, disaster recovery) for responding to and recovering from adverse events that can interfere with operations, expose confidential information, or otherwise endanger the organization's mission and viability</t>
  </si>
  <si>
    <t>ID.IM-04.EX2</t>
  </si>
  <si>
    <t>Include contact and communication information, processes for handling common scenarios, and criteria for prioritization, escalation, and elevation in all contingency plans</t>
  </si>
  <si>
    <t>ID.IM-04.EX3</t>
  </si>
  <si>
    <t>Create a vulnerability management plan to identify and assess all types of vulnerabilities and to prioritize, test, and implement risk responses</t>
  </si>
  <si>
    <t>ID.IM-04.EX4</t>
  </si>
  <si>
    <t>Communicate cybersecurity plans (including updates) to those responsible for carrying them out and to affected parties</t>
  </si>
  <si>
    <t>ID.IM-04.EX5</t>
  </si>
  <si>
    <t>Review and update all cybersecurity plans annually or when a need for significant improvements is identified</t>
  </si>
  <si>
    <t>PR</t>
  </si>
  <si>
    <t>Protect</t>
  </si>
  <si>
    <t>Use safeguards to prevent or reduce cybersecurity risk</t>
  </si>
  <si>
    <t>PR.AA</t>
  </si>
  <si>
    <t>Identity Management, Authentication, and Access Control</t>
  </si>
  <si>
    <t>Access to physical and logical assets is limited to authorized users, services, and hardware, and is managed commensurate with the assessed risk of unauthorized access (formerly PR.AC)</t>
  </si>
  <si>
    <t>PR.AA-01</t>
  </si>
  <si>
    <t>Identities and credentials for authorized users, services, and hardware are managed by the organization (formerly PR.AC-01)</t>
  </si>
  <si>
    <t>PR.AA-01.EX1</t>
  </si>
  <si>
    <t>Initiate requests for new access or additional access for employees, contractors, and others, and track, review, and fulfill the requests, with permission from system or data owners when needed</t>
  </si>
  <si>
    <t>PR.AA-01.EX2</t>
  </si>
  <si>
    <t>Issue, manage, and revoke cryptographic certificates and identity tokens, cryptographic keys (i.e., key management), and other credentials</t>
  </si>
  <si>
    <t>PR.AA-01.EX3</t>
  </si>
  <si>
    <t>Select a unique identifier for each device from immutable hardware characteristics or an identifier securely provisioned to the device</t>
  </si>
  <si>
    <t>PR.AA-01.EX4</t>
  </si>
  <si>
    <t>Physically label authorized hardware with an identifier for inventory and servicing purposes</t>
  </si>
  <si>
    <t>PR.AA-02</t>
  </si>
  <si>
    <t>Identities are proofed and bound to credentials based on the context of interactions (formerly PR.AC-06)</t>
  </si>
  <si>
    <t>PR.AA-02.EX1</t>
  </si>
  <si>
    <t>Verify a person's claimed identity at enrollment time using government-issued identity credentials (e.g., passport, visa, driver's license)</t>
  </si>
  <si>
    <t>PR.AA-02.EX2</t>
  </si>
  <si>
    <t>Issue credentials only to individuals (i.e., no credential sharing)</t>
  </si>
  <si>
    <t>PR.AA-03</t>
  </si>
  <si>
    <t>Users, services, and hardware are authenticated (formerly PR.AC-03, PR.AC-07)</t>
  </si>
  <si>
    <t>PR.AA-03.EX1</t>
  </si>
  <si>
    <t>Require multifactor authentication</t>
  </si>
  <si>
    <t>PR.AA-03.EX2</t>
  </si>
  <si>
    <t>Enforce policies for the minimum strength of passwords, PINs, and similar authenticators</t>
  </si>
  <si>
    <t>PR.AA-03.EX3</t>
  </si>
  <si>
    <t>Periodically reauthenticate users, services, and hardware based on risk (e.g., in zero trust architectures)</t>
  </si>
  <si>
    <t>PR.AA-04</t>
  </si>
  <si>
    <t>Identity assertions are protected, conveyed, and verified</t>
  </si>
  <si>
    <t>PR.AA-04.EX1</t>
  </si>
  <si>
    <t>Protect identity assertions that are used to convey authentication and user information through single sign-on systems</t>
  </si>
  <si>
    <t>PR.AA-04.EX2</t>
  </si>
  <si>
    <t>Protect identity assertions that are used to convey authentication and user information between federated systems</t>
  </si>
  <si>
    <t>PR.AA-04.EX3</t>
  </si>
  <si>
    <t>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</si>
  <si>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</si>
  <si>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 (formerly PR.AC-01, PR.AC-03, PR.AC-04)</t>
  </si>
  <si>
    <t>PR.AA-05.EX1</t>
  </si>
  <si>
    <t>Review logical and physical access privileges periodically and whenever someone changes roles or leaves the organization, and promptly rescind privileges that are no longer needed</t>
  </si>
  <si>
    <t>PR.AA-05.EX2</t>
  </si>
  <si>
    <t>Take attributes of the requester and the requested resource into account for authorization decisions (e.g., geolocation, day/time, requester endpoint's cyber health)</t>
  </si>
  <si>
    <t>PR.AA-05.EX3</t>
  </si>
  <si>
    <t>Restrict access and privileges to the minimum necessary (e.g., zero trust architecture)</t>
  </si>
  <si>
    <t>PR.AA-05.EX4</t>
  </si>
  <si>
    <t>Periodically review the privileges associated with critical business functions to confirm proper separation of duties</t>
  </si>
  <si>
    <t>PR.AA-06</t>
  </si>
  <si>
    <t>Physical access to assets is managed, monitored, and enforced commensurate with risk (formerly PR.AC-02, PR.PT-04)</t>
  </si>
  <si>
    <t>PR.AA-06.EX1</t>
  </si>
  <si>
    <t>Use security guards, security cameras, locked entrances, alarm systems, and other physical controls to monitor facilities and restrict access</t>
  </si>
  <si>
    <t>PR.AA-06.EX2</t>
  </si>
  <si>
    <t>Employ additional physical security controls for areas that contain high-risk assets</t>
  </si>
  <si>
    <t>PR.AA-06.EX3</t>
  </si>
  <si>
    <t>Escort guests, vendors, and other third parties within areas that contain business-critical assets</t>
  </si>
  <si>
    <t>PR.AC</t>
  </si>
  <si>
    <t>Identity Management, Authentication and Access Control</t>
  </si>
  <si>
    <t>PR.AC-01</t>
  </si>
  <si>
    <t>PR.AC-02</t>
  </si>
  <si>
    <t>PR.AC-03</t>
  </si>
  <si>
    <t>PR.AC-04</t>
  </si>
  <si>
    <t>PR.AC-05</t>
  </si>
  <si>
    <t>PR.AC-06</t>
  </si>
  <si>
    <t>PR.AC-07</t>
  </si>
  <si>
    <t>PR.AT</t>
  </si>
  <si>
    <t>Awareness and Training</t>
  </si>
  <si>
    <t>The organization's personnel are provided cybersecurity awareness and training so they can perform their cybersecurity-related tasks</t>
  </si>
  <si>
    <t>PR.AT-01</t>
  </si>
  <si>
    <t>Users are provided awareness and training so they possess the knowledge and skills to perform general tasks with security risks in mind (formerly PR.AT-01, PR.AT-03, RS.CO-01)</t>
  </si>
  <si>
    <t>PR.AT-01.EX1</t>
  </si>
  <si>
    <t>Provide basic cybersecurity awareness and training to employees, contractors, partners, suppliers, and all other users of the organization's non-public resources</t>
  </si>
  <si>
    <t>PR.AT-01.EX2</t>
  </si>
  <si>
    <t>Train users to recognize social engineering attempts and other common attacks, report attacks and suspicious activity, comply with acceptable use policies, and perform basic cyber hygiene tasks (e.g., patching software, choosing passwords, protecting credentials)</t>
  </si>
  <si>
    <t>PR.AT-01.EX3</t>
  </si>
  <si>
    <t>Explain the consequences of cybersecurity policy violations, both to individual users and the organization as a whole</t>
  </si>
  <si>
    <t>PR.AT-01.EX4</t>
  </si>
  <si>
    <t>Periodically assess or test users on their understanding of basic cybersecurity practices</t>
  </si>
  <si>
    <t>PR.AT-01.EX5</t>
  </si>
  <si>
    <t>Require annual refreshers to reinforce existing practices and introduce new practices</t>
  </si>
  <si>
    <t>PR.AT-02</t>
  </si>
  <si>
    <t>Individuals in specialized roles are provided awareness and training so they possess the knowledge and skills to perform relevant tasks with security risks in mind (formerly PR.AT-02, PR.AT-03, PR.AT-04, PR.AT-05)</t>
  </si>
  <si>
    <t>PR.AT-02.EX1</t>
  </si>
  <si>
    <t>Identify the specialized roles within the organization that require additional cybersecurity training, such as physical and cybersecurity personnel, finance personnel, senior leadership, and anyone with access to business-critical data</t>
  </si>
  <si>
    <t>PR.AT-02.EX2</t>
  </si>
  <si>
    <t>Provide role-based cybersecurity awareness and training to all those in specialized roles, including contractors, partners, suppliers, and other third parties</t>
  </si>
  <si>
    <t>PR.AT-02.EX3</t>
  </si>
  <si>
    <t>Periodically assess or test users on their understanding of cybersecurity practices for their specialized roles</t>
  </si>
  <si>
    <t>PR.AT-02.EX4</t>
  </si>
  <si>
    <t>PR.AT-03</t>
  </si>
  <si>
    <t>PR.AT-04</t>
  </si>
  <si>
    <t>PR.AT-05</t>
  </si>
  <si>
    <t>PR.DS</t>
  </si>
  <si>
    <t>Data Security</t>
  </si>
  <si>
    <t>Data is managed consistent with the organization's risk strategy to protect the confidentiality, integrity, and availability of information</t>
  </si>
  <si>
    <t>PR.DS-01</t>
  </si>
  <si>
    <t>The confidentiality, integrity, and availability of data-at-rest are protected (formerly PR.DS-01, PR-DS.05, PR.DS-06, PR.PT-02)</t>
  </si>
  <si>
    <t>PR.DS-01.EX1</t>
  </si>
  <si>
    <t>Use encryption, digital signatures, and cryptographic hashes to protect the confidentiality and integrity of stored data in files, databases, virtual machine disk images, container images, and other resources</t>
  </si>
  <si>
    <t>PR.DS-01.EX2</t>
  </si>
  <si>
    <t>Use full disk encryption to protect data stored on user endpoints</t>
  </si>
  <si>
    <t>PR.DS-01.EX3</t>
  </si>
  <si>
    <t>Confirm the integrity of software by validating signatures</t>
  </si>
  <si>
    <t>PR.DS-01.EX4</t>
  </si>
  <si>
    <t>Restrict the use of removable media to prevent data exfiltration</t>
  </si>
  <si>
    <t>PR.DS-01.EX5</t>
  </si>
  <si>
    <t>Physically secure removable media containing unencrypted sensitive information, such as within locked offices or file cabinets</t>
  </si>
  <si>
    <t>PR.DS-02</t>
  </si>
  <si>
    <t>The confidentiality, integrity, and availability of data-in-transit are protected (formerly PR.DS-02, PR.DS-05)</t>
  </si>
  <si>
    <t>PR.DS-02.EX1</t>
  </si>
  <si>
    <t>Use encryption, digital signatures, and cryptographic hashes to protect the confidentiality and integrity of network communications</t>
  </si>
  <si>
    <t>PR.DS-02.EX2</t>
  </si>
  <si>
    <t>Automatically encrypt or block outbound emails and other communications that contain sensitive data, depending on the data classification</t>
  </si>
  <si>
    <t>PR.DS-02.EX3</t>
  </si>
  <si>
    <t>Block access to personal email, file sharing, file storage services, and other personal communications applications and services from organizational systems and networks</t>
  </si>
  <si>
    <t>PR.DS-02.EX4</t>
  </si>
  <si>
    <t>Prevent reuse of sensitive data from production environments (e.g., customer records) in development, testing, and other non-production environments</t>
  </si>
  <si>
    <t>PR.DS-03</t>
  </si>
  <si>
    <t>PR.DS-04</t>
  </si>
  <si>
    <t>PR.DS-05</t>
  </si>
  <si>
    <t>PR.DS-06</t>
  </si>
  <si>
    <t>PR.DS-07</t>
  </si>
  <si>
    <t>PR.DS-08</t>
  </si>
  <si>
    <t>PR.DS-09</t>
  </si>
  <si>
    <t>Data is managed throughout its life cycle, including destruction (formerly PR.IP-06)</t>
  </si>
  <si>
    <t>PR.DS-09.EX1</t>
  </si>
  <si>
    <t>Securely destroy stored data based on the organization's data retention policy using the prescribed destruction method</t>
  </si>
  <si>
    <t>PR.DS-09.EX2</t>
  </si>
  <si>
    <t>Securely sanitize data storage when hardware is being retired, decommissioned, reassigned, or sent for repairs or replacement</t>
  </si>
  <si>
    <t>PR.DS-09.EX3</t>
  </si>
  <si>
    <t>Offer methods for destroying paper, storage media, and other physical forms of data storage</t>
  </si>
  <si>
    <t>PR.DS-10</t>
  </si>
  <si>
    <t>The confidentiality, integrity, and availability of data-in-use are protected (formerly PR.DS-05)</t>
  </si>
  <si>
    <t>PR.DS-10.EX1</t>
  </si>
  <si>
    <t>Remove data that must remain confidential (e.g., from processors and memory) as soon as it is no longer needed</t>
  </si>
  <si>
    <t>PR.DS-10.EX2</t>
  </si>
  <si>
    <t>Protect data in use from access by other users and processes of the same platform</t>
  </si>
  <si>
    <t>PR.DS-11</t>
  </si>
  <si>
    <t>Backups of data are created, protected, maintained, and tested (formerly PR.IP-04)</t>
  </si>
  <si>
    <t>PR.DS-11.EX1</t>
  </si>
  <si>
    <t>Continuously back up critical data in near-real-time, and back up other data frequently at agreed-upon schedules</t>
  </si>
  <si>
    <t>PR.DS-11.EX2</t>
  </si>
  <si>
    <t>Test backups and restores for all types of data sources at least annually</t>
  </si>
  <si>
    <t>PR.DS-11.EX3</t>
  </si>
  <si>
    <t>Securely store some backups offline and offsite so that an incident or disaster will not damage them</t>
  </si>
  <si>
    <t>PR.DS-11.EX4</t>
  </si>
  <si>
    <t>Enforce geolocation restrictions for data backup storage</t>
  </si>
  <si>
    <t>PR.IP</t>
  </si>
  <si>
    <t>Information Protection Processes and Procedures</t>
  </si>
  <si>
    <t>PR.IP-01</t>
  </si>
  <si>
    <t>PR.IP-02</t>
  </si>
  <si>
    <t>PR.IP-03</t>
  </si>
  <si>
    <t>PR.IP-04</t>
  </si>
  <si>
    <t>PR.IP-05</t>
  </si>
  <si>
    <t>PR.IP-06</t>
  </si>
  <si>
    <t>PR.IP-07</t>
  </si>
  <si>
    <t>PR.IP-08</t>
  </si>
  <si>
    <t>PR.IP-09</t>
  </si>
  <si>
    <t>PR.IP-10</t>
  </si>
  <si>
    <t>PR.IP-11</t>
  </si>
  <si>
    <t>PR.IP-12</t>
  </si>
  <si>
    <t>PR.MA</t>
  </si>
  <si>
    <t>PR.MA-01</t>
  </si>
  <si>
    <t>PR.MA-02</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</si>
  <si>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</si>
  <si>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</si>
  <si>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</si>
  <si>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</si>
  <si>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 xml:space="preserve"> Configuration management practices are applied (formerly PR.IP-01, PR.IP-03, PR.PT-02, PR.PT-03)</t>
  </si>
  <si>
    <t>PR.PS-01.EX1</t>
  </si>
  <si>
    <t>Establish, test, deploy, and maintain hardened baselines that enforce the organization's cybersecurity policies and provide only essential capabilities (i.e., principle of least functionality)</t>
  </si>
  <si>
    <t>PR.PS-01.EX2</t>
  </si>
  <si>
    <t>Review all default configuration settings that may potentially impact cybersecurity when installing or upgrading software</t>
  </si>
  <si>
    <t>PR.PS-02</t>
  </si>
  <si>
    <t>Software is maintained, replaced, and removed commensurate with risk (formerly PR.IP-12, PR.MA-02)</t>
  </si>
  <si>
    <t>PR.PS-02.EX1</t>
  </si>
  <si>
    <t>Perform routine and emergency patching within the timeframes specified in the vulnerability management plan</t>
  </si>
  <si>
    <t>PR.PS-02.EX2</t>
  </si>
  <si>
    <t>Update container images, and deploy new container instances to replace rather than update existing instances</t>
  </si>
  <si>
    <t>PR.PS-02.EX3</t>
  </si>
  <si>
    <t>Replace end-of-life software and service versions with supported, maintained versions</t>
  </si>
  <si>
    <t>PR.PS-02.EX4</t>
  </si>
  <si>
    <t>Uninstall and remove unauthorized software and services that pose undue risks</t>
  </si>
  <si>
    <t>PR.PS-02.EX5</t>
  </si>
  <si>
    <t>Uninstall and remove any unnecessary software components (e.g., operating system utilities) that attackers might misuse</t>
  </si>
  <si>
    <t>PR.PS-02.EX6</t>
  </si>
  <si>
    <t>Define and implement plans for software and service end-of-life maintenance support and obsolescence</t>
  </si>
  <si>
    <t>PR.PS-03</t>
  </si>
  <si>
    <t>Hardware is maintained, replaced, and removed commensurate with risk (formerly PR.MA-01)</t>
  </si>
  <si>
    <t>PR.PS-03.EX1</t>
  </si>
  <si>
    <t>Replace hardware when it lacks needed security capabilities or when it cannot support software with needed security capabilities</t>
  </si>
  <si>
    <t>PR.PS-03.EX2</t>
  </si>
  <si>
    <t>Define and implement plans for hardware end-of-life maintenance support and obsolescence</t>
  </si>
  <si>
    <t>PR.PS-03.EX3</t>
  </si>
  <si>
    <t>Perform hardware disposal in a secure, responsible, and auditable manner</t>
  </si>
  <si>
    <t>PR.PS-04</t>
  </si>
  <si>
    <t>Log records are generated and made available for continuous monitoring (formerly PR.PT-01)</t>
  </si>
  <si>
    <t>PR.PS-04.EX1</t>
  </si>
  <si>
    <t>Configure all operating systems, applications, and services (including cloud-based services) to generate log records</t>
  </si>
  <si>
    <t>PR.PS-04.EX2</t>
  </si>
  <si>
    <t>Configure log generators to securely share their logs with the organization's logging infrastructure systems and services</t>
  </si>
  <si>
    <t>PR.PS-04.EX3</t>
  </si>
  <si>
    <t>Configure log generators to record the data needed by zero-trust architectures</t>
  </si>
  <si>
    <t>PR.PS-05</t>
  </si>
  <si>
    <t>Installation and execution of unauthorized software are prevented</t>
  </si>
  <si>
    <t>When risk warrants it, restrict software execution to permitted products only or deny the execution of prohibited and unauthorized software</t>
  </si>
  <si>
    <t>PR.PS-06</t>
  </si>
  <si>
    <t>Verify the source of new software and the software's integrity before installing it</t>
  </si>
  <si>
    <t>PR.PS-07</t>
  </si>
  <si>
    <t>Configure platforms to use only approved DNS services that block access to known malicious domains</t>
  </si>
  <si>
    <t>PR.PS-08</t>
  </si>
  <si>
    <t>Configure platforms to allow the installation of organization-approved software only</t>
  </si>
  <si>
    <t>Secure software development practices are integrated and their performance is monitored throughout the software development life cycle</t>
  </si>
  <si>
    <t>PR.PS-06.EX1</t>
  </si>
  <si>
    <t>Protect all components of organization-developed software from tampering and unauthorized access</t>
  </si>
  <si>
    <t>PR.PS-06.EX2</t>
  </si>
  <si>
    <t>Secure all software produced by the organization, with minimal vulnerabilities in their releases</t>
  </si>
  <si>
    <t>PR.PS-06.EX3</t>
  </si>
  <si>
    <t>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</si>
  <si>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</si>
  <si>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</si>
  <si>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</si>
  <si>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</si>
  <si>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 (formerly PR.AC-03, PR.AC-05, PR.DS-07, PR.PT-04)</t>
  </si>
  <si>
    <t>PR.IR-01.EX1</t>
  </si>
  <si>
    <t>Logically segment organization networks and cloud-based platforms according to trust boundaries and platform types (e.g., IT, IoT, OT, mobile, guests), and permit required communications only between segments</t>
  </si>
  <si>
    <t>PR.IR-01.EX2</t>
  </si>
  <si>
    <t>Logically segment organization networks from external networks, and permit only necessary communications to enter the organization's networks from the external networks</t>
  </si>
  <si>
    <t>PR.IR-01.EX3</t>
  </si>
  <si>
    <t>Implement zero trust architectures to restrict network access to each resource to the minimum necessary</t>
  </si>
  <si>
    <t>PR.IR-01.EX4</t>
  </si>
  <si>
    <t>Check the cyber health of endpoints before allowing them to access and use production resources</t>
  </si>
  <si>
    <t>PR.IR-02</t>
  </si>
  <si>
    <t>The organization's technology assets are protected from environmental threats (formerly PR.IP-05)</t>
  </si>
  <si>
    <t>PR.IR-02.EX1</t>
  </si>
  <si>
    <t>Protect organizational equipment from known environmental threats, such as flooding, fire, wind, and excessive heat and humidity</t>
  </si>
  <si>
    <t>PR.IR-02.EX2</t>
  </si>
  <si>
    <t>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</si>
  <si>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</si>
  <si>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 (formerly PR.PT-05)</t>
  </si>
  <si>
    <t>PR.IR-03.EX1</t>
  </si>
  <si>
    <t>Avoid single points of failure in systems and infrastructure</t>
  </si>
  <si>
    <t>PR.IR-03.EX2</t>
  </si>
  <si>
    <t>Use load balancing to increase capacity and improve reliability</t>
  </si>
  <si>
    <t>PR.IR-03.EX3</t>
  </si>
  <si>
    <t>Use high-availability components like redundant storage and power suppliers to improve system reliability</t>
  </si>
  <si>
    <t>PR.IR-04</t>
  </si>
  <si>
    <t>Adequate resource capacity to ensure availability is maintained (formerly PR.DS-04)</t>
  </si>
  <si>
    <t>PR.IR-04.EX1</t>
  </si>
  <si>
    <t>Monitor usage of storage, power, compute, network bandwidth, and other resources</t>
  </si>
  <si>
    <t>PR.IR-04.EX2</t>
  </si>
  <si>
    <t>Forecast future needs, and scale resources accordingly</t>
  </si>
  <si>
    <t>DE</t>
  </si>
  <si>
    <t>Detect</t>
  </si>
  <si>
    <t>Find and analyze possible cybersecurity attacks and compromises</t>
  </si>
  <si>
    <t>DE.CM</t>
  </si>
  <si>
    <t>Continuous Monitoring</t>
  </si>
  <si>
    <t>Assets are monitored to find anomalies, indicators of compromise, and other potentially adverse events</t>
  </si>
  <si>
    <t>DE.CM-01</t>
  </si>
  <si>
    <t>Networks and network services are monitored to find potentially adverse events (formerly DE.CM-01, DE.CM-04, DE.CM-05, DE.CM-07)</t>
  </si>
  <si>
    <t>DE.CM-01.EX1</t>
  </si>
  <si>
    <t>Monitor DNS, BGP, and other network services for adverse events</t>
  </si>
  <si>
    <t>DE.CM-01.EX2</t>
  </si>
  <si>
    <t>Monitor wired and wireless networks for connections from unauthorized endpoints</t>
  </si>
  <si>
    <t>DE.CM-01.EX3</t>
  </si>
  <si>
    <t>Monitor facilities for unauthorized or rogue wireless networks</t>
  </si>
  <si>
    <t>DE.CM-01.EX4</t>
  </si>
  <si>
    <t>Compare actual network flows against baselines to detect deviations</t>
  </si>
  <si>
    <t>DE.CM-01.EX5</t>
  </si>
  <si>
    <t>Monitor network communications to identify changes in security postures for zero trust purposes</t>
  </si>
  <si>
    <t>DE.CM-02</t>
  </si>
  <si>
    <t>The physical environment is monitored to find potentially adverse events</t>
  </si>
  <si>
    <t>DE.CM-02.EX1</t>
  </si>
  <si>
    <t>Monitor logs from physical access control systems (e.g., badge readers) to find unusual access patterns (e.g., deviations from the norm) and failed access attempts</t>
  </si>
  <si>
    <t>DE.CM-02.EX2</t>
  </si>
  <si>
    <t>Review and monitor physical access records (e.g., from visitor registration, sign-in sheets)</t>
  </si>
  <si>
    <t>DE.CM-02.EX3</t>
  </si>
  <si>
    <t>Monitor physical access controls (e.g., door locks, latches, hinge pins) for signs of tampering</t>
  </si>
  <si>
    <t>DE.CM-02.EX4</t>
  </si>
  <si>
    <t>Monitor the physical environment using alarm systems, cameras, and security guards</t>
  </si>
  <si>
    <t>DE.CM-03</t>
  </si>
  <si>
    <t>Personnel activity and technology usage are monitored to find potentially adverse events (formerly DE.CM-03, DE.CM-07)</t>
  </si>
  <si>
    <t>DE.CM-03.EX1</t>
  </si>
  <si>
    <t>Use behavior analytics software to detect anomalous user activity to mitigate insider threats</t>
  </si>
  <si>
    <t>DE.CM-03.EX2</t>
  </si>
  <si>
    <t>Monitor logs from logical access control systems to find unusual access patterns and failed access attempts</t>
  </si>
  <si>
    <t>DE.CM-03.EX3</t>
  </si>
  <si>
    <t>Continuously monitor deception technology, including user accounts, for any usage</t>
  </si>
  <si>
    <t>DE.CM-04</t>
  </si>
  <si>
    <t>DE.CM-05</t>
  </si>
  <si>
    <t>DE.CM-06</t>
  </si>
  <si>
    <t>External service provider activities and services are monitored to find potentially adverse events (formerly DE.CM-06, DE.CM-07)</t>
  </si>
  <si>
    <t>DE.CM-06.EX1</t>
  </si>
  <si>
    <t>Monitor remote administration and maintenance activities that external providers perform on organizational systems</t>
  </si>
  <si>
    <t>DE.CM-06.EX2</t>
  </si>
  <si>
    <t>Monitor cloud-based services, internet service providers, and other service providers for deviations from expected behavior</t>
  </si>
  <si>
    <t>DE.CM-07</t>
  </si>
  <si>
    <t>DE.CM-08</t>
  </si>
  <si>
    <t>DE.CM-09</t>
  </si>
  <si>
    <t>Computing hardware and software, runtime environments, and their data are monitored to find potentially adverse events (formerly PR.DS-06, PR.DS-08, DE.CM-04, DE.CM-05, DE.CM-07)</t>
  </si>
  <si>
    <t>DE.CM-09.EX1</t>
  </si>
  <si>
    <t>Monitor email, web, file sharing, collaboration services, and other common attack vectors to detect malware, phishing, data leaks and exfiltration, and other adverse events</t>
  </si>
  <si>
    <t>DE.CM-09.EX2</t>
  </si>
  <si>
    <t>Monitor authentication attempts to identify attacks against credentials and unauthorized credential reuse</t>
  </si>
  <si>
    <t>DE.CM-09.EX3</t>
  </si>
  <si>
    <t>Monitor software configurations for deviations from security baselines</t>
  </si>
  <si>
    <t>DE.CM-09.EX4</t>
  </si>
  <si>
    <t>Use technologies with a presence on endpoints to detect cyber health issues (e.g., missing patches, malware infections, unauthorized software), and redirect the endpoints to a remediation environment before access is authorized</t>
  </si>
  <si>
    <t>Adverse Event Analysis</t>
  </si>
  <si>
    <t>Anomalies, indicators of compromise, and other potentially adverse events are analyzed to characterize the events and detect cybersecurity incidents (formerly DE.AE, DE.DP-02)</t>
  </si>
  <si>
    <t>DE.AE-01</t>
  </si>
  <si>
    <t>DE.AE-02</t>
  </si>
  <si>
    <t>Potentially adverse events are analyzed to better understand associated activities</t>
  </si>
  <si>
    <t>DE.AE-02.EX1</t>
  </si>
  <si>
    <t>Use security information and event management (SIEM) or other tools to continuously monitor log events for known malicious and suspicious activity</t>
  </si>
  <si>
    <t>DE.AE-02.EX2</t>
  </si>
  <si>
    <t>Utilize up-to-date cyber threat intelligence in log analysis tools to improve detection accuracy and characterize threat actors, their methods, and indicators of compromise</t>
  </si>
  <si>
    <t>DE.AE-02.EX3</t>
  </si>
  <si>
    <t>Regularly conduct manual reviews of log events for technologies that cannot be sufficiently monitored through automation</t>
  </si>
  <si>
    <t>DE.AE-02.EX4</t>
  </si>
  <si>
    <t>Use log analysis tools to generate reports on their findings</t>
  </si>
  <si>
    <t>DE.AE-03</t>
  </si>
  <si>
    <t>Information is correlated from multiple sources</t>
  </si>
  <si>
    <t>DE.AE-03.EX1</t>
  </si>
  <si>
    <t>Constantly transfer log data generated by other sources to a relatively small number of log servers</t>
  </si>
  <si>
    <t>DE.AE-03.EX2</t>
  </si>
  <si>
    <t>Use event correlation technology (e.g., SIEM) to collect information captured by multiple sources</t>
  </si>
  <si>
    <t>DE.AE-03.EX3</t>
  </si>
  <si>
    <t>Utilize cyber threat intelligence to help correlate events among log sources</t>
  </si>
  <si>
    <t>DE.AE-04</t>
  </si>
  <si>
    <t>The estimated impact and scope of adverse events are determined</t>
  </si>
  <si>
    <t>DE.AE-04.EX1</t>
  </si>
  <si>
    <t>Use SIEMs or other tools to estimate impact and scope, and review and refine the estimates</t>
  </si>
  <si>
    <t>DE.AE-04.EX2</t>
  </si>
  <si>
    <t>A person creates their own estimates of impact and scope</t>
  </si>
  <si>
    <t>DE.AE-05</t>
  </si>
  <si>
    <t>DE.AE-06</t>
  </si>
  <si>
    <t>Information on adverse events is provided to authorized staff and tools (formerly DE.DP-04)</t>
  </si>
  <si>
    <t>DE.AE-06.EX1</t>
  </si>
  <si>
    <t>Use cybersecurity software to generate alerts and provide them to the security operations center (SOC), incident responders, and incident response tools</t>
  </si>
  <si>
    <t>DE.AE-06.EX2</t>
  </si>
  <si>
    <t>Incident responders and other authorized personnel can access log analysis findings at all times</t>
  </si>
  <si>
    <t>DE.AE-06.EX3</t>
  </si>
  <si>
    <t>Automatically create and assign tickets in the organization's ticketing system when certain types of alerts occur</t>
  </si>
  <si>
    <t>DE.AE-06.EX4</t>
  </si>
  <si>
    <t>Manually create and assign tickets in the organization's ticketing system when technical staff discover indicators of compromise</t>
  </si>
  <si>
    <t>DE.AE-07</t>
  </si>
  <si>
    <t>Cyber threat intelligence and other contextual information are integrated into the analysis</t>
  </si>
  <si>
    <t>DE.AE-07.EX1</t>
  </si>
  <si>
    <t>Securely provide cyber threat intelligence feeds to detection technologies, processes, and personnel</t>
  </si>
  <si>
    <t>DE.AE-07.EX2</t>
  </si>
  <si>
    <t>Securely provide information from asset inventories to detection technologies, processes, and personnel</t>
  </si>
  <si>
    <t>DE.AE-07.EX3</t>
  </si>
  <si>
    <t>Rapidly acquire and analyze vulnerability disclosures for the organization's technologies from suppliers, vendors, and third-party security advisories</t>
  </si>
  <si>
    <t>DE.AE-08</t>
  </si>
  <si>
    <t>Incidents are declared when adverse events meet the defined incident criteria (formerly DE.AE-05)</t>
  </si>
  <si>
    <t>DE.AE-08.EX1</t>
  </si>
  <si>
    <t>Apply incident criteria to known and assumed characteristics of activity in order to determine whether an incident should be declared</t>
  </si>
  <si>
    <t>DE.AE-08.EX2</t>
  </si>
  <si>
    <t>Take known false positives into account when applying incident criteria</t>
  </si>
  <si>
    <t>DE.DP</t>
  </si>
  <si>
    <t>Detection Processes</t>
  </si>
  <si>
    <t>DE.DP-01</t>
  </si>
  <si>
    <t>DE.DP-02</t>
  </si>
  <si>
    <t>DE.DP-03</t>
  </si>
  <si>
    <t>DE.DP-04</t>
  </si>
  <si>
    <t>DE.DP-05</t>
  </si>
  <si>
    <t>RS</t>
  </si>
  <si>
    <t>Respond</t>
  </si>
  <si>
    <t>Take action regarding a detected cybersecurity incident</t>
  </si>
  <si>
    <t>RS.RP</t>
  </si>
  <si>
    <t>Response Planning</t>
  </si>
  <si>
    <t>RS.RP-01</t>
  </si>
  <si>
    <t>Incident Management</t>
  </si>
  <si>
    <t>Responses to detected cybersecurity incidents are managed (formerly RS.RP)</t>
  </si>
  <si>
    <t>RS.MA-01</t>
  </si>
  <si>
    <t>The incident response plan is executed once an incident is declared in coordination with relevant third parties (formerly RS.RP-01, RS.CO-04)</t>
  </si>
  <si>
    <t>RS.MA-01.EX1</t>
  </si>
  <si>
    <t>Detection technologies automatically report confirmed incidents</t>
  </si>
  <si>
    <t>RS.MA-01.EX2</t>
  </si>
  <si>
    <t>Request incident response assistance from the organization's incident response outsourcer</t>
  </si>
  <si>
    <t>RS.MA-01.EX3</t>
  </si>
  <si>
    <t>Designate an incident lead for each incident</t>
  </si>
  <si>
    <t>RS.MA-02</t>
  </si>
  <si>
    <t>Incident reports are triaged and validated (formerly RS.AN-01, RS.AN-02)</t>
  </si>
  <si>
    <t>RS.MA-02.EX1</t>
  </si>
  <si>
    <t>Preliminarily review incident reports to confirm that they are cybersecurity-related and necessitate incident response activities</t>
  </si>
  <si>
    <t>RS.MA-02.EX2</t>
  </si>
  <si>
    <t>Apply criteria to estimate the severity of an incident</t>
  </si>
  <si>
    <t>RS.MA-03</t>
  </si>
  <si>
    <t>Incidents are categorized and prioritized (formerly RS.AN-04, RS.AN-02)</t>
  </si>
  <si>
    <t>RS.MA-03.EX1</t>
  </si>
  <si>
    <t>Further review and categorize incidents based on the type of incident (e.g., data breach, ransomware, DDoS, account compromise)</t>
  </si>
  <si>
    <t>RS.MA-03.EX2</t>
  </si>
  <si>
    <t>Prioritize incidents based on their scope, likely impact, and time-critical nature</t>
  </si>
  <si>
    <t>RS.MA-03.EX3</t>
  </si>
  <si>
    <t>Select incident response strategies for active incidents by balancing the need to quickly recover from an incident with the need to observe the attacker or conduct a more thorough investigation</t>
  </si>
  <si>
    <t>RS.MA-04</t>
  </si>
  <si>
    <t>Incidents are escalated or elevated as needed (formerly RS.AN-02, RS.CO-04)</t>
  </si>
  <si>
    <t>RS.MA-04.EX1</t>
  </si>
  <si>
    <t>Track and validate the status of all ongoing incidents</t>
  </si>
  <si>
    <t>RS.MA-04.EX2</t>
  </si>
  <si>
    <t>Coordinate incident escalation or elevation with designated internal and external stakeholders</t>
  </si>
  <si>
    <t>RS.MA-05</t>
  </si>
  <si>
    <t>The criteria for initiating incident recovery are applied</t>
  </si>
  <si>
    <t>RS.MA-05.EX1</t>
  </si>
  <si>
    <t>Apply incident recovery criteria to known and assumed characteristics of the incident to determine whether incident recovery processes should be initiated</t>
  </si>
  <si>
    <t>RS.MA-05.EX2</t>
  </si>
  <si>
    <t>Take the possible operational disruption of incident recovery activities into account</t>
  </si>
  <si>
    <t>Incident Analysis</t>
  </si>
  <si>
    <t>Investigation is conducted to ensure effective response and support forensics and recovery activities</t>
  </si>
  <si>
    <t>RS.AN-01</t>
  </si>
  <si>
    <t>RS.AN-02</t>
  </si>
  <si>
    <t>RS.AN-03</t>
  </si>
  <si>
    <t>Analysis is performed to determine what has taken place during an incident and the root cause of the incident</t>
  </si>
  <si>
    <t>RS.AN-03.EX1</t>
  </si>
  <si>
    <t>Determine the sequence of events that occurred during the incident and which assets and resources were involved in each event</t>
  </si>
  <si>
    <t>RS.AN-03.EX2</t>
  </si>
  <si>
    <t>Attempt to determine what vulnerabilities, threats, and threat actors were directly or indirectly involved in the incident</t>
  </si>
  <si>
    <t>RS.AN-03.EX3</t>
  </si>
  <si>
    <t>Analyze the incident to find the underlying, systemic root causes</t>
  </si>
  <si>
    <t>RS.AN-03.EX4</t>
  </si>
  <si>
    <t>Check any cyber deception technology for additional information on attacker behavior</t>
  </si>
  <si>
    <t>RS.AN-04</t>
  </si>
  <si>
    <t>RS.AN-05</t>
  </si>
  <si>
    <t>RS.AN-06</t>
  </si>
  <si>
    <t>Actions performed during an investigation are recorded and the records' integrity and provenance are preserved (formerly part of RS.AN-03)</t>
  </si>
  <si>
    <t>RS.AN-06.EX1</t>
  </si>
  <si>
    <t>Require each incident responder and others (e.g., system administrators, cybersecurity engineers) who perform incident response tasks to record their actions and make the record immutable</t>
  </si>
  <si>
    <t>RS.AN-06.EX2</t>
  </si>
  <si>
    <t>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</si>
  <si>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</si>
  <si>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</si>
  <si>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RS.AN-07.EX1</t>
  </si>
  <si>
    <t>Collect, preserve, and safeguard the integrity of all pertinent incident data and metadata (e.g., data source, date/time of collection) based on evidence preservation and chain-of-custody procedures</t>
  </si>
  <si>
    <t>RS.AN-08</t>
  </si>
  <si>
    <t>RS.AN-08.EX1</t>
  </si>
  <si>
    <t>Review other potential targets of the incident to search for indicators of compromise and evidence of persistence</t>
  </si>
  <si>
    <t>RS.AN-08.EX2</t>
  </si>
  <si>
    <t>Automatically run tools on targets to look for indicators of compromise and evidence of persistence</t>
  </si>
  <si>
    <t>Incident Response Reporting and Communication</t>
  </si>
  <si>
    <t>Response activities are coordinated with internal and external stakeholders as required by laws, regulations, or policies</t>
  </si>
  <si>
    <t>RS.CO-01</t>
  </si>
  <si>
    <t>RS.CO-02</t>
  </si>
  <si>
    <t>Internal and external stakeholders are notified of incidents</t>
  </si>
  <si>
    <t>RS.CO-02.EX1</t>
  </si>
  <si>
    <t>Follow the organization's breach notification procedures after discovering a data breach incident, including notifying affected customers</t>
  </si>
  <si>
    <t>RS.CO-02.EX2</t>
  </si>
  <si>
    <t>Notify business partners and customers of incidents in accordance with contractual requirements</t>
  </si>
  <si>
    <t>RS.CO-02.EX3</t>
  </si>
  <si>
    <t>Notify law enforcement agencies and regulatory bodies of incidents based on criteria in the incident response plan and management approval</t>
  </si>
  <si>
    <t>RS.CO-03</t>
  </si>
  <si>
    <t>Information is shared with designated internal and external stakeholders (formerly RS.CO-03, RS.CO-05)</t>
  </si>
  <si>
    <t>RS.CO-03.EX1</t>
  </si>
  <si>
    <t>Securely share information consistent with response plans and information sharing agreements</t>
  </si>
  <si>
    <t>RS.CO-03.EX2</t>
  </si>
  <si>
    <t>Voluntarily share information about an attacker's observed TTPs, with all sensitive data removed, with an Information Sharing and Analysis Center (ISAC)</t>
  </si>
  <si>
    <t>RS.CO-03.EX3</t>
  </si>
  <si>
    <t>Notify HR when malicious insider activity occurs</t>
  </si>
  <si>
    <t>RS.CO-03.EX4</t>
  </si>
  <si>
    <t>Regularly update senior leadership on the status of major incidents</t>
  </si>
  <si>
    <t>RS.CO-03.EX5</t>
  </si>
  <si>
    <t>Follow the rules and protocols defined in contracts for incident information sharing between the organization and its suppliers</t>
  </si>
  <si>
    <t>RS.CO-03.EX6</t>
  </si>
  <si>
    <t>Coordinate crisis communication methods between the organization and its critical suppliers</t>
  </si>
  <si>
    <t>RS.CO-04</t>
  </si>
  <si>
    <t>RS.CO-05</t>
  </si>
  <si>
    <t>Incident Mitigation</t>
  </si>
  <si>
    <t>Activities are performed to prevent expansion of an event and mitigate its effects</t>
  </si>
  <si>
    <t>RS.MI-01</t>
  </si>
  <si>
    <t>Incidents are contained</t>
  </si>
  <si>
    <t>RS.MI-01.EX1</t>
  </si>
  <si>
    <t>Cybersecurity technologies (e.g., antivirus software) and cybersecurity features of other technologies (e.g., operating systems, network infrastructure devices) automatically perform containment actions</t>
  </si>
  <si>
    <t>RS.MI-01.EX2</t>
  </si>
  <si>
    <t>Allow incident responders to manually select and perform containment actions</t>
  </si>
  <si>
    <t>RS.MI-01.EX3</t>
  </si>
  <si>
    <t>Allow a third party (e.g., internet service provider, managed security service provider) to perform containment actions on behalf of the organization</t>
  </si>
  <si>
    <t>RS.MI-01.EX4</t>
  </si>
  <si>
    <t>Automatically transfer compromised endpoints to a remediation virtual local area network (VLAN)</t>
  </si>
  <si>
    <t>RS.MI-02</t>
  </si>
  <si>
    <t>Incidents are eradicated</t>
  </si>
  <si>
    <t>RS.MI-02.EX1</t>
  </si>
  <si>
    <t>Cybersecurity technologies and cybersecurity features of other technologies (e.g., operating systems, network infrastructure devices) automatically perform eradication actions</t>
  </si>
  <si>
    <t>RS.MI-02.EX2</t>
  </si>
  <si>
    <t>Allow incident responders to manually select and perform eradication actions</t>
  </si>
  <si>
    <t>RS.MI-02.EX3</t>
  </si>
  <si>
    <t>Allow a third party (e.g., managed security service provider) to perform eradication actions on behalf of the organization</t>
  </si>
  <si>
    <t>RS.MI-03</t>
  </si>
  <si>
    <t>Improvements</t>
  </si>
  <si>
    <t>RS.IM-01</t>
  </si>
  <si>
    <t>RS.IM-02</t>
  </si>
  <si>
    <t>RC</t>
  </si>
  <si>
    <t>Recover</t>
  </si>
  <si>
    <t>Restore assets and operations that were impacted by a cybersecurity incident</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</si>
  <si>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</si>
  <si>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</si>
  <si>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</si>
  <si>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</si>
  <si>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</si>
  <si>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RC.RP-01.EX1</t>
  </si>
  <si>
    <t>Begin recovery procedures during or after incident response processes</t>
  </si>
  <si>
    <t>RC.RP-01.EX2</t>
  </si>
  <si>
    <t>Make all individuals with recovery responsibilities aware of the plans for recovery and the authorizations required to implement each aspect of the plans</t>
  </si>
  <si>
    <t>RC.RP-02</t>
  </si>
  <si>
    <t>Recovery actions are determined, scoped, prioritized, and performed</t>
  </si>
  <si>
    <t>RC.RP-02.EX1</t>
  </si>
  <si>
    <t>Select recovery actions based on the criteria defined in the incident response plan and available resources</t>
  </si>
  <si>
    <t>RC.RP-02.EX2</t>
  </si>
  <si>
    <t>Change planned recovery actions based on a reassessment of organizational needs and resources</t>
  </si>
  <si>
    <t>RC.RP-03</t>
  </si>
  <si>
    <t>The integrity of backups and other restoration assets is verified before using them for restoration</t>
  </si>
  <si>
    <t>RC.RP-03.EX1</t>
  </si>
  <si>
    <t>Check restoration assets for indicators of compromise, file corruption, and other integrity issues before use</t>
  </si>
  <si>
    <t>RC.RP-04</t>
  </si>
  <si>
    <t>Critical mission functions and cybersecurity risk management are considered to establish post-incident operational norms</t>
  </si>
  <si>
    <t>RC.RP-04.EX1</t>
  </si>
  <si>
    <t>Use business impact and system categorization records (including service delivery objectives) to validate that essential services are restored in the appropriate order</t>
  </si>
  <si>
    <t>RC.RP-04.EX2</t>
  </si>
  <si>
    <t>Work with system owners to confirm the successful restoration of systems and the return to normal operations</t>
  </si>
  <si>
    <t>RC.RP-04.EX3</t>
  </si>
  <si>
    <t>Monitor the performance of restored systems to verify the adequacy of the restoration</t>
  </si>
  <si>
    <t>RC.RP-05</t>
  </si>
  <si>
    <t>The integrity of restored assets is verified, systems and services are restored, and normal operating status is confirmed</t>
  </si>
  <si>
    <t>RC.RP-05.EX1</t>
  </si>
  <si>
    <t>Check restored assets for indicators of compromise and remediation of root causes of the incident before production use</t>
  </si>
  <si>
    <t>RC.RP-05.EX2</t>
  </si>
  <si>
    <t>Verify the correctness and adequacy of the restoration actions taken before putting a restored system online</t>
  </si>
  <si>
    <t>RC.RP-06</t>
  </si>
  <si>
    <t>The criteria for determining the end of incident recovery are applied, and incident-related documentation is completed</t>
  </si>
  <si>
    <t>RC.RP-06.EX1</t>
  </si>
  <si>
    <t>Prepare an after-action report that documents the incident itself, the response and recovery actions taken, and lessons learned</t>
  </si>
  <si>
    <t>RC.RP-06.EX2</t>
  </si>
  <si>
    <t>Declare the end of incident recovery once the criteria are met</t>
  </si>
  <si>
    <t>Incident Recovery Communication</t>
  </si>
  <si>
    <t>Restoration activities are coordinated with internal and external parties</t>
  </si>
  <si>
    <t>RC.CO-01</t>
  </si>
  <si>
    <t>RC.CO-02</t>
  </si>
  <si>
    <t>RC.CO-03</t>
  </si>
  <si>
    <t>Recovery activities and progress in restoring operational capabilities are communicated to designated internal and external stakeholders</t>
  </si>
  <si>
    <t>RC.CO-03.EX1</t>
  </si>
  <si>
    <t>Securely share recovery information, including restoration progress, consistent with response plans and information sharing agreements</t>
  </si>
  <si>
    <t>RC.CO-03.EX2</t>
  </si>
  <si>
    <t>Regularly update senior leadership on recovery status and restoration progress for major incidents</t>
  </si>
  <si>
    <t>RC.CO-03.EX3</t>
  </si>
  <si>
    <t>RC.CO-03.EX4</t>
  </si>
  <si>
    <t>Coordinate crisis communication between the organization and its critical suppliers</t>
  </si>
  <si>
    <t>RC.CO-04</t>
  </si>
  <si>
    <t>Public updates on incident recovery are properly shared using approved methods and messaging (formerly RC.CO-01, RC.CO-02)</t>
  </si>
  <si>
    <t>RC.CO-04.EX1</t>
  </si>
  <si>
    <t>Follow the organization's breach notification procedures for recovering from a data breach incident</t>
  </si>
  <si>
    <t>RC.CO-04.EX2</t>
  </si>
  <si>
    <t>Explain the steps being taken to recover from the incident and to prevent a recurrence</t>
  </si>
  <si>
    <t>Domain</t>
  </si>
  <si>
    <t>Capability</t>
  </si>
  <si>
    <t>Sub Capability</t>
  </si>
  <si>
    <t>Budget</t>
  </si>
  <si>
    <t>security Projects</t>
  </si>
  <si>
    <t>Business Case Development</t>
  </si>
  <si>
    <t>Alignment with IT Projects</t>
  </si>
  <si>
    <t>Balance FTE and Contractors</t>
  </si>
  <si>
    <t>Balance Budget for people, Training, and Tools/Technology</t>
  </si>
  <si>
    <t>CapEx and OpEx considerations</t>
  </si>
  <si>
    <t>Cyber Risk Insurance</t>
  </si>
  <si>
    <t>Technology amortization</t>
  </si>
  <si>
    <t>Retire Redundant and under utilized tools</t>
  </si>
  <si>
    <t>Security Operations Resilience</t>
  </si>
  <si>
    <t>Threat Prevention (ID/PR)</t>
  </si>
  <si>
    <t>Network/Application Firewalls</t>
  </si>
  <si>
    <t>Vulnerability Management</t>
  </si>
  <si>
    <t>Application Security</t>
  </si>
  <si>
    <t>IPS</t>
  </si>
  <si>
    <t>Identity Mangement</t>
  </si>
  <si>
    <t>DLP</t>
  </si>
  <si>
    <t>Anti Malware, Anit Spam</t>
  </si>
  <si>
    <t>Proxy/Content Filtering</t>
  </si>
  <si>
    <t>DNS security/filtering</t>
  </si>
  <si>
    <t>Patching</t>
  </si>
  <si>
    <t>DDoS Protection</t>
  </si>
  <si>
    <t>Hardening Guidelines</t>
  </si>
  <si>
    <t>Desktop Secuirty</t>
  </si>
  <si>
    <t>PKI</t>
  </si>
  <si>
    <t>Security Health Checks</t>
  </si>
  <si>
    <t>Public Software Repositories</t>
  </si>
  <si>
    <t>Threat Detection (DE)</t>
  </si>
  <si>
    <t>Log Analysis/correlation/SIEM</t>
  </si>
  <si>
    <t>Alerting (IDS/IPS, FIM, WAF, Antivirus)</t>
  </si>
  <si>
    <t>NetFlow Analysis</t>
  </si>
  <si>
    <t>Threat Hunting and Insider Threat</t>
  </si>
  <si>
    <t>MSSP Integration</t>
  </si>
  <si>
    <t>Threat Detection Capability Assessment</t>
  </si>
  <si>
    <t>SOC Operations</t>
  </si>
  <si>
    <t>Use of AI and Data Analytics</t>
  </si>
  <si>
    <t>Red/Blue Team Exercises</t>
  </si>
  <si>
    <t>Integrate Threat Intelligence Platform (TIP)</t>
  </si>
  <si>
    <t>Deception technologies for breach detection</t>
  </si>
  <si>
    <t>Ful Packet Inspection</t>
  </si>
  <si>
    <t>Detection misconfigurations</t>
  </si>
  <si>
    <t>Incidnet Management</t>
  </si>
  <si>
    <t>Adequate Incident Response Capability</t>
  </si>
  <si>
    <t>Media Relations</t>
  </si>
  <si>
    <t>incidnet Readiness Assessment</t>
  </si>
  <si>
    <t>Forensic Investigation</t>
  </si>
  <si>
    <t>Data Breach Preparation</t>
  </si>
  <si>
    <t>Ransomware</t>
  </si>
  <si>
    <t>Automation and SOAR</t>
  </si>
  <si>
    <t>Supply Chain Incident management</t>
  </si>
  <si>
    <t>Manage relationships with law enforcement</t>
  </si>
  <si>
    <t>Business Enablement</t>
  </si>
  <si>
    <t>Mergers and Acquisitions</t>
  </si>
  <si>
    <t>Cloud Computing</t>
  </si>
  <si>
    <t>Multi-cloud architecture</t>
  </si>
  <si>
    <t>strategy and guidelines</t>
  </si>
  <si>
    <t>Cloud security posture management (CSPM)</t>
  </si>
  <si>
    <t>ownership/liability/incidents</t>
  </si>
  <si>
    <t>SaaS Strategy</t>
  </si>
  <si>
    <t>Cloud log integration/APIs</t>
  </si>
  <si>
    <t>Virtualized security appliances</t>
  </si>
  <si>
    <t>cloud native apps security</t>
  </si>
  <si>
    <t>containers-to-container communication secuirty</t>
  </si>
  <si>
    <t>service mesh, micro services</t>
  </si>
  <si>
    <t>serverless computing security</t>
  </si>
  <si>
    <t>Mobile Technologies</t>
  </si>
  <si>
    <t>Lost/Stolen Devices</t>
  </si>
  <si>
    <t>BYOD and MDM</t>
  </si>
  <si>
    <t>Mobile Apps inventory</t>
  </si>
  <si>
    <t>Processes</t>
  </si>
  <si>
    <t>HR/On Boarding/Termination</t>
  </si>
  <si>
    <t>Business Partnerships</t>
  </si>
  <si>
    <t>IoT</t>
  </si>
  <si>
    <t>IoT Framework</t>
  </si>
  <si>
    <t>Hardware/Devices security Features</t>
  </si>
  <si>
    <t>IoT Communication protocols</t>
  </si>
  <si>
    <t>Device Identity, Auth and Integrity</t>
  </si>
  <si>
    <t>Over the Air updates</t>
  </si>
  <si>
    <t>IoT Use Cases</t>
  </si>
  <si>
    <t>IoT SaaS Platform</t>
  </si>
  <si>
    <t>Data Analytics</t>
  </si>
  <si>
    <t>Augmented and Virtual Reality</t>
  </si>
  <si>
    <t>Artificial Intelligence</t>
  </si>
  <si>
    <t>Train Infosec Team</t>
  </si>
  <si>
    <t>Secure Models</t>
  </si>
  <si>
    <t>Securing training and test data</t>
  </si>
  <si>
    <t>Adversarial attacks</t>
  </si>
  <si>
    <t>Chatbots and NLP</t>
  </si>
  <si>
    <t>Deep Fakes</t>
  </si>
  <si>
    <t>ChatGPT Phenomenon</t>
  </si>
  <si>
    <t>Drones</t>
  </si>
  <si>
    <t>5G use cases and security</t>
  </si>
  <si>
    <t>Edge Computing</t>
  </si>
  <si>
    <t>Project Delivery Lifecycle</t>
  </si>
  <si>
    <t>Embeddeding security in requirements</t>
  </si>
  <si>
    <t>design reviews</t>
  </si>
  <si>
    <t>security testing</t>
  </si>
  <si>
    <t>certification and accreditation</t>
  </si>
  <si>
    <t>Security Architecure</t>
  </si>
  <si>
    <t>Traditional Network Segmentation</t>
  </si>
  <si>
    <t>Micro Segmentation strategy</t>
  </si>
  <si>
    <t>application protection</t>
  </si>
  <si>
    <t>defense-in-depth</t>
  </si>
  <si>
    <t>remote access</t>
  </si>
  <si>
    <t>encryption technologies</t>
  </si>
  <si>
    <t>backup/replication/multiple sites</t>
  </si>
  <si>
    <t>clouid/hybrid/multiple cloud vendors</t>
  </si>
  <si>
    <t>software defined networking</t>
  </si>
  <si>
    <t>network function virtualization</t>
  </si>
  <si>
    <t>zero trust model and roadmap</t>
  </si>
  <si>
    <t>SASE/SEE strategy, vendors</t>
  </si>
  <si>
    <t>overlay networks, secure enclaves</t>
  </si>
  <si>
    <t>muli-cloud architecture</t>
  </si>
  <si>
    <t>Compliance and Audits</t>
  </si>
  <si>
    <t>CCPA, GDPR &amp; other data privacy laws</t>
  </si>
  <si>
    <t>PCI</t>
  </si>
  <si>
    <t>SOX</t>
  </si>
  <si>
    <t>HIPAA and HITECH</t>
  </si>
  <si>
    <t>Regular audits</t>
  </si>
  <si>
    <t>SSAE 18</t>
  </si>
  <si>
    <t>NIST/FISMA</t>
  </si>
  <si>
    <t>Executive order on improving the nation's Cybersecurity</t>
  </si>
  <si>
    <t>Other Compliance needs</t>
  </si>
  <si>
    <t>Legal and Human Resources</t>
  </si>
  <si>
    <t>Data Discovery and data Ownership</t>
  </si>
  <si>
    <t>Vendor Contracts</t>
  </si>
  <si>
    <t>Investigation/Forensics</t>
  </si>
  <si>
    <t>Attorney-Client Privileges</t>
  </si>
  <si>
    <t>Data Retention and Destruction</t>
  </si>
  <si>
    <t>Team Development, Talent Management</t>
  </si>
  <si>
    <t>Risk Management</t>
  </si>
  <si>
    <t>Physical Security</t>
  </si>
  <si>
    <t>Ongoing risk assessments / pen testing</t>
  </si>
  <si>
    <t>Integration to Project Delivery (PMO)</t>
  </si>
  <si>
    <t>Code Reviews</t>
  </si>
  <si>
    <t>Use of Risk assessment methodology and framework</t>
  </si>
  <si>
    <t>policies and procedures</t>
  </si>
  <si>
    <t>phishing and associated awareness</t>
  </si>
  <si>
    <t>testing effectiveness</t>
  </si>
  <si>
    <t>Data Centric Approach</t>
  </si>
  <si>
    <t>data discovery</t>
  </si>
  <si>
    <t>data classifcation</t>
  </si>
  <si>
    <t>access control</t>
  </si>
  <si>
    <t>data loss prevention - dlp</t>
  </si>
  <si>
    <t>partner access</t>
  </si>
  <si>
    <t>encryption/masking</t>
  </si>
  <si>
    <t>monitoring and alerting</t>
  </si>
  <si>
    <t>operational technolgoies</t>
  </si>
  <si>
    <t>ICS</t>
  </si>
  <si>
    <t>PLC</t>
  </si>
  <si>
    <t>SCADA</t>
  </si>
  <si>
    <t>HMI</t>
  </si>
  <si>
    <t>Integrated threat intelligence</t>
  </si>
  <si>
    <t>vendor risk management</t>
  </si>
  <si>
    <t>cyber risk quantification</t>
  </si>
  <si>
    <t>risk register</t>
  </si>
  <si>
    <t>loss, fraud prevention</t>
  </si>
  <si>
    <t>automate patching</t>
  </si>
  <si>
    <t>secure devOps DevSecOps</t>
  </si>
  <si>
    <t>Embedding security tools in ci/ci pipelines</t>
  </si>
  <si>
    <t>automate threat hunting</t>
  </si>
  <si>
    <t>automate risk scoring</t>
  </si>
  <si>
    <t>automate asset inventory</t>
  </si>
  <si>
    <t>security infrastructure as code</t>
  </si>
  <si>
    <t>automate api inventory</t>
  </si>
  <si>
    <t>automate risk register</t>
  </si>
  <si>
    <t>automate security metrics</t>
  </si>
  <si>
    <t>Work from Home</t>
  </si>
  <si>
    <t>enable secure application access</t>
  </si>
  <si>
    <t>secure expanded attach surface</t>
  </si>
  <si>
    <t>security of senstive data accessed from home</t>
  </si>
  <si>
    <t>Selling InfoSec (Internal Branding / Partnerships)</t>
  </si>
  <si>
    <t>Aligning with corporate objectives</t>
  </si>
  <si>
    <t>continuous mgmt updates, metrics</t>
  </si>
  <si>
    <t>innovatio nand value creation</t>
  </si>
  <si>
    <t>expectations mangement</t>
  </si>
  <si>
    <t>build project business cases</t>
  </si>
  <si>
    <t>show progress/risk reduction</t>
  </si>
  <si>
    <t>ROSI</t>
  </si>
  <si>
    <t>Strategy and business alignment</t>
  </si>
  <si>
    <t>Security policies, standards</t>
  </si>
  <si>
    <t>risk mgmt/control frameworks</t>
  </si>
  <si>
    <t>resource management</t>
  </si>
  <si>
    <t>roles and responsiblities</t>
  </si>
  <si>
    <t>data ownership, sharing, data privacy</t>
  </si>
  <si>
    <t>conflict management</t>
  </si>
  <si>
    <t>metrics and reporting</t>
  </si>
  <si>
    <t>IT,OT,IoT convergence</t>
  </si>
  <si>
    <t>Explore options for cooperative SOC, Collaborative infosec</t>
  </si>
  <si>
    <t>Tools and vendors consolidation</t>
  </si>
  <si>
    <t>Evaluating control effectiveness</t>
  </si>
  <si>
    <t>Mainaining a raodmap/plan for 1-3 years</t>
  </si>
  <si>
    <t>Identity Management</t>
  </si>
  <si>
    <t>identity credentialing</t>
  </si>
  <si>
    <t>account creation/deletion</t>
  </si>
  <si>
    <t>SSO</t>
  </si>
  <si>
    <t>Repository (LDAP,AD)</t>
  </si>
  <si>
    <t>Rederation, SAML, Shibboleth</t>
  </si>
  <si>
    <t>MFA</t>
  </si>
  <si>
    <t>RBAC</t>
  </si>
  <si>
    <t>Ecommerce and mobile apps</t>
  </si>
  <si>
    <t>password reset/self-service</t>
  </si>
  <si>
    <t>HR Process integration</t>
  </si>
  <si>
    <t>integrated cloud-based identities</t>
  </si>
  <si>
    <t>IoT device identities</t>
  </si>
  <si>
    <t>IAM SaaS Solution</t>
  </si>
  <si>
    <t>Unified identity profiles</t>
  </si>
  <si>
    <t>Passwordless authentication</t>
  </si>
  <si>
    <t>IAM with Zero Trust</t>
  </si>
  <si>
    <t>PAM</t>
  </si>
  <si>
    <t>Use of public identity (Google,FB)</t>
  </si>
  <si>
    <t>Digital Certificates</t>
  </si>
  <si>
    <t>Topic</t>
  </si>
  <si>
    <t>Control</t>
  </si>
  <si>
    <t>Control Objective</t>
  </si>
  <si>
    <t>NIST CSF Subcategory</t>
  </si>
  <si>
    <t>L1 - Aware Keywords</t>
  </si>
  <si>
    <t>L2 - Reactive Keywords</t>
  </si>
  <si>
    <t>L3 - Proactive Keywords</t>
  </si>
  <si>
    <t>L4 - Integrated Keywords</t>
  </si>
  <si>
    <t>L5 - Adaptive Keywords</t>
  </si>
  <si>
    <t>Cybersecurity &amp; Data Protection Governance</t>
  </si>
  <si>
    <t>Governance Framework</t>
  </si>
  <si>
    <t>Governance Model</t>
  </si>
  <si>
    <t>To establish governance structure and responsibilities</t>
  </si>
  <si>
    <t>ID.GV-1, ID.GV-2</t>
  </si>
  <si>
    <t>Informal Structure, Lack of Accountability, Compliance Gaps</t>
  </si>
  <si>
    <t>Policy Review, Compliance Audits, Assigned Responsibilities</t>
  </si>
  <si>
    <t>Stakeholder Analysis, Governance Metrics, Resource Allocation</t>
  </si>
  <si>
    <t>Data-Driven Governance, Cross-Departmental Collaboration, Ethical Compliance</t>
  </si>
  <si>
    <t>Adaptive Governance, Continuous Feedback, Scalable Complianc</t>
  </si>
  <si>
    <t>Steering Committee</t>
  </si>
  <si>
    <t>To provide executive oversight</t>
  </si>
  <si>
    <t>ID.GV-2</t>
  </si>
  <si>
    <t>Policy Management</t>
  </si>
  <si>
    <t>Policy Framework</t>
  </si>
  <si>
    <t>To create and maintain security policies</t>
  </si>
  <si>
    <t>ID.GV-2, PR.IP-1</t>
  </si>
  <si>
    <t>Policy Review</t>
  </si>
  <si>
    <t>To regularly update policies</t>
  </si>
  <si>
    <t>PR.IP-1</t>
  </si>
  <si>
    <t>Compliance</t>
  </si>
  <si>
    <t>Compliance Mapping</t>
  </si>
  <si>
    <t>To align controls with legal requirements</t>
  </si>
  <si>
    <t>ID.GV-3, PR.IP-3</t>
  </si>
  <si>
    <t>Compliance Auditing</t>
  </si>
  <si>
    <t>To validate compliance</t>
  </si>
  <si>
    <t>ME.ME-2</t>
  </si>
  <si>
    <t>Data Protection</t>
  </si>
  <si>
    <t>Data Classification</t>
  </si>
  <si>
    <t>To categorize data based on sensitivity</t>
  </si>
  <si>
    <t>PR.DS-1, ID.GV-4</t>
  </si>
  <si>
    <t>Data Loss Prevention</t>
  </si>
  <si>
    <t>To prevent unauthorized data transfers</t>
  </si>
  <si>
    <t>PR.DS-1</t>
  </si>
  <si>
    <t>To identify and evaluate risks</t>
  </si>
  <si>
    <t>ID.RA-1</t>
  </si>
  <si>
    <t>Risk Treatment Plan</t>
  </si>
  <si>
    <t>To define risk mitigation strategies</t>
  </si>
  <si>
    <t>ID.RA-2</t>
  </si>
  <si>
    <t>Internal Auditing</t>
  </si>
  <si>
    <t>Audit Framework</t>
  </si>
  <si>
    <t>To establish an audit mechanism</t>
  </si>
  <si>
    <t>ME.ME-1</t>
  </si>
  <si>
    <t>Audit Trails</t>
  </si>
  <si>
    <t>To maintain logs of security-relevant events</t>
  </si>
  <si>
    <t>DE.DP-4</t>
  </si>
  <si>
    <t>Artificial &amp; Autonomous Technologies</t>
  </si>
  <si>
    <t>AI Ethics</t>
  </si>
  <si>
    <t>Ethical Guidelines</t>
  </si>
  <si>
    <t>To establish ethical principles for AI deployment</t>
  </si>
  <si>
    <t>ID.GV-8</t>
  </si>
  <si>
    <t>Algorithmic Fairness</t>
  </si>
  <si>
    <t>To minimize bias in AI algorithms</t>
  </si>
  <si>
    <t>PR.IP-1, ID.GV-8</t>
  </si>
  <si>
    <t>Data Privacy</t>
  </si>
  <si>
    <t>Data Anonymization</t>
  </si>
  <si>
    <t>To de-identify data used in AI</t>
  </si>
  <si>
    <t>Privacy Impact Assessment</t>
  </si>
  <si>
    <t>To evaluate privacy risks</t>
  </si>
  <si>
    <t>Model Security</t>
  </si>
  <si>
    <t>Model Integrity</t>
  </si>
  <si>
    <t>To ensure that AI models are not tampered with</t>
  </si>
  <si>
    <t>Model Confidentiality</t>
  </si>
  <si>
    <t>To protect the information within models</t>
  </si>
  <si>
    <t>Decision Traceability</t>
  </si>
  <si>
    <t>Explainability</t>
  </si>
  <si>
    <t>To make AI decisions understandable</t>
  </si>
  <si>
    <t>ID.GV-4</t>
  </si>
  <si>
    <t>To keep a record of all decisions made by the AI</t>
  </si>
  <si>
    <t>DE.DP-2</t>
  </si>
  <si>
    <t>Autonomous Systems</t>
  </si>
  <si>
    <t>Safety Critical Systems Control</t>
  </si>
  <si>
    <t>To ensure safety in autonomous systems</t>
  </si>
  <si>
    <t>PR.DS-2</t>
  </si>
  <si>
    <t>Operational Guidelines</t>
  </si>
  <si>
    <t>To define acceptable behavior for autonomous entities</t>
  </si>
  <si>
    <t>Algorithm Bias</t>
  </si>
  <si>
    <t>Bias Detection</t>
  </si>
  <si>
    <t>To identify and quantify bias in algorithms</t>
  </si>
  <si>
    <t>ID.RA-6</t>
  </si>
  <si>
    <t>Bias Mitigation</t>
  </si>
  <si>
    <t>To implement methods to reduce algorithmic bias</t>
  </si>
  <si>
    <t>PR.PT-3</t>
  </si>
  <si>
    <t>Asset Inventory</t>
  </si>
  <si>
    <t>Hardware Inventory</t>
  </si>
  <si>
    <t>To maintain an up-to-date record of all hardware</t>
  </si>
  <si>
    <t>ID.AM-1, ID.AM-2</t>
  </si>
  <si>
    <t>Software Inventory</t>
  </si>
  <si>
    <t>To keep an updated record of all software</t>
  </si>
  <si>
    <t>Asset Classification</t>
  </si>
  <si>
    <t>ID.AM-3</t>
  </si>
  <si>
    <t>Risk-based Classification</t>
  </si>
  <si>
    <t>To classify assets based on associated risks</t>
  </si>
  <si>
    <t>ID.AM-5</t>
  </si>
  <si>
    <t>Lifecycle Management</t>
  </si>
  <si>
    <t>Asset Onboarding</t>
  </si>
  <si>
    <t>To securely introduce new assets into the environment</t>
  </si>
  <si>
    <t>ID.AM-6</t>
  </si>
  <si>
    <t>Decommissioning</t>
  </si>
  <si>
    <t>To securely remove or retire assets</t>
  </si>
  <si>
    <t>Data Custodianship</t>
  </si>
  <si>
    <t>Ownership Identification</t>
  </si>
  <si>
    <t>To establish responsible parties for data</t>
  </si>
  <si>
    <t>ID.AM-4</t>
  </si>
  <si>
    <t>Access Control Matrix</t>
  </si>
  <si>
    <t>To determine who has access to what</t>
  </si>
  <si>
    <t>PR.AC-1</t>
  </si>
  <si>
    <t>Vulnerability Assessment</t>
  </si>
  <si>
    <t>Asset Scanning</t>
  </si>
  <si>
    <t>To identify vulnerabilities in assets</t>
  </si>
  <si>
    <t>DE.CM-8</t>
  </si>
  <si>
    <t>Security Benchmarking</t>
  </si>
  <si>
    <t>To compare asset configurations to security standards</t>
  </si>
  <si>
    <t>DE.CM-6</t>
  </si>
  <si>
    <t>Compliance Tracking</t>
  </si>
  <si>
    <t>Compliance Audits</t>
  </si>
  <si>
    <t>To ensure assets comply with legal and policy norms</t>
  </si>
  <si>
    <t>ID.GV-3</t>
  </si>
  <si>
    <t>To regularly review compliance status</t>
  </si>
  <si>
    <t>DE.CM-1, DE.CM-7</t>
  </si>
  <si>
    <t>Mobile Device Management</t>
  </si>
  <si>
    <t>Mobile Device Encryption</t>
  </si>
  <si>
    <t>To encrypt data stored on mobile devices</t>
  </si>
  <si>
    <t>PR.DS-1, PR.DS-2</t>
  </si>
  <si>
    <t>Cloud Asset Management</t>
  </si>
  <si>
    <t>Cloud Asset Visibility</t>
  </si>
  <si>
    <t>To maintain visibility of all cloud-based assets</t>
  </si>
  <si>
    <t>ID.AM-5, ID.AM-6</t>
  </si>
  <si>
    <t>Business Continuity &amp; Disaster Recovery</t>
  </si>
  <si>
    <t>Business Impact Analysis</t>
  </si>
  <si>
    <t>To identify critical processes and dependencies</t>
  </si>
  <si>
    <t>PR.IP-9</t>
  </si>
  <si>
    <t>Dependency Mapping</t>
  </si>
  <si>
    <t>To map relationships among business processes</t>
  </si>
  <si>
    <t>PR.IP-2</t>
  </si>
  <si>
    <t>Contingency Planning</t>
  </si>
  <si>
    <t>Contingency Plan Creation</t>
  </si>
  <si>
    <t>To prepare plans for emergencies</t>
  </si>
  <si>
    <t>PR.IP-9, PR.IP-10</t>
  </si>
  <si>
    <t>Testing &amp; Drills</t>
  </si>
  <si>
    <t>To validate the contingency plan</t>
  </si>
  <si>
    <t>PR.IP-3, DE.AE-5</t>
  </si>
  <si>
    <t>Redundancy &amp; Failover</t>
  </si>
  <si>
    <t>Hardware Redundancy</t>
  </si>
  <si>
    <t>To ensure high availability of critical components</t>
  </si>
  <si>
    <t>Geographic Redundancy</t>
  </si>
  <si>
    <t>To diversify risk of location-specific failures</t>
  </si>
  <si>
    <t>PR.IP-10, ID.BE-5</t>
  </si>
  <si>
    <t>Data Backup &amp; Recovery</t>
  </si>
  <si>
    <t>Data Backup Solutions</t>
  </si>
  <si>
    <t>To ensure data persistence</t>
  </si>
  <si>
    <t>PR.IP-4, PR.DS-1</t>
  </si>
  <si>
    <t>Data Recovery Strategies</t>
  </si>
  <si>
    <t>To outline methods for data retrieval</t>
  </si>
  <si>
    <t>PR.IP-9, PR.DS-4</t>
  </si>
  <si>
    <t>Incident Response</t>
  </si>
  <si>
    <t>To manage and mitigate security incidents</t>
  </si>
  <si>
    <t>DE.CM-3, DE.CM-4</t>
  </si>
  <si>
    <t>Incident Communication</t>
  </si>
  <si>
    <t>To ensure stakeholders are kept informed</t>
  </si>
  <si>
    <t>DE.CM-7</t>
  </si>
  <si>
    <t>Recovery Time Objectives</t>
  </si>
  <si>
    <t>RTO Planning</t>
  </si>
  <si>
    <t>To determine acceptable downtime</t>
  </si>
  <si>
    <t>Technology &amp; Resource Requirements</t>
  </si>
  <si>
    <t>Technology Stack Analysis</t>
  </si>
  <si>
    <t>To assess the tech resources required for recovery</t>
  </si>
  <si>
    <t>PR.IP-1, PR.IP-7</t>
  </si>
  <si>
    <t>Resource Allocation</t>
  </si>
  <si>
    <t>To earmark resources for BC&amp;DR scenarios</t>
  </si>
  <si>
    <t>PR.IP-2, PR.IP-10</t>
  </si>
  <si>
    <t>Vendor Management</t>
  </si>
  <si>
    <t>Vendor Continuity Planning</t>
  </si>
  <si>
    <t>To ensure vendors have adequate BC/DR procedures in place</t>
  </si>
  <si>
    <t>PR.IP-9, PR.IP-13</t>
  </si>
  <si>
    <t>Recovery Metrics</t>
  </si>
  <si>
    <t>Recovery Time Objectives (RTO)</t>
  </si>
  <si>
    <t>To establish acceptable downtime for each critical business process</t>
  </si>
  <si>
    <t>RC.RP-1, CP.BA-4</t>
  </si>
  <si>
    <t>Recovery Point Objectives (RPO)</t>
  </si>
  <si>
    <t>To identify the acceptable age of the data that an organization can recover to</t>
  </si>
  <si>
    <t>Capacity &amp; Performance Planning</t>
  </si>
  <si>
    <t>Resource Planning</t>
  </si>
  <si>
    <t>Load Balancing</t>
  </si>
  <si>
    <t>To distribute network or application traffic</t>
  </si>
  <si>
    <t>PR.DS-5</t>
  </si>
  <si>
    <t>To efficiently use available resources</t>
  </si>
  <si>
    <t>PR.DS-6</t>
  </si>
  <si>
    <t>Virtualization</t>
  </si>
  <si>
    <t>To optimize hardware utilization</t>
  </si>
  <si>
    <t>PR.IP-1, PR.IP-9</t>
  </si>
  <si>
    <t>Scalability</t>
  </si>
  <si>
    <t>Auto-Scaling</t>
  </si>
  <si>
    <t>To handle varying workloads</t>
  </si>
  <si>
    <t>Elasticity</t>
  </si>
  <si>
    <t>To adapt to workload changes in an agile way</t>
  </si>
  <si>
    <t>Performance Monitoring</t>
  </si>
  <si>
    <t>Bandwidth Monitoring</t>
  </si>
  <si>
    <t>To ensure sufficient data transfer capacity</t>
  </si>
  <si>
    <t>DE.AE-3, DE.AE-5</t>
  </si>
  <si>
    <t>Latency Monitoring</t>
  </si>
  <si>
    <t>To monitor response times</t>
  </si>
  <si>
    <t>High Availability</t>
  </si>
  <si>
    <t>To ensure system uptime</t>
  </si>
  <si>
    <t>Disaster Recovery</t>
  </si>
  <si>
    <t>To recover system functionality post-failure</t>
  </si>
  <si>
    <t>Traffic Management</t>
  </si>
  <si>
    <t>Traffic Shaping</t>
  </si>
  <si>
    <t>To prioritize network resources</t>
  </si>
  <si>
    <t>PR.AC-3, PR.DS-5</t>
  </si>
  <si>
    <t>DDoS Mitigation</t>
  </si>
  <si>
    <t>To prevent distributed denial-of-service</t>
  </si>
  <si>
    <t>DE.CM-7, DE.EC-2</t>
  </si>
  <si>
    <t>Security Implications</t>
  </si>
  <si>
    <t>Secure Configuration</t>
  </si>
  <si>
    <t>To ensure performance adjustments are secure</t>
  </si>
  <si>
    <t>Performance Testing</t>
  </si>
  <si>
    <t>To test how system performs under load</t>
  </si>
  <si>
    <t>DE.AE-5, DE.AE-6</t>
  </si>
  <si>
    <t>Change Management</t>
  </si>
  <si>
    <t>Code Management</t>
  </si>
  <si>
    <t>Code Review</t>
  </si>
  <si>
    <t>To identify vulnerabilities in source code</t>
  </si>
  <si>
    <t>PR.ME-4, DE.CM-4</t>
  </si>
  <si>
    <t>Policy &amp; Process</t>
  </si>
  <si>
    <t>Change Approval Process</t>
  </si>
  <si>
    <t>To authorize and validate changes</t>
  </si>
  <si>
    <t>PR.IP-3, PR.ME-3</t>
  </si>
  <si>
    <t>Auditing</t>
  </si>
  <si>
    <t>Change Auditing</t>
  </si>
  <si>
    <t>To log and track all changes</t>
  </si>
  <si>
    <t>PR.DS-6, DE.CM-7</t>
  </si>
  <si>
    <t>Testing</t>
  </si>
  <si>
    <t>Regression Testing</t>
  </si>
  <si>
    <t>To validate that new changes do not break existing functionality</t>
  </si>
  <si>
    <t>PR.ME-4, PR.PT-2</t>
  </si>
  <si>
    <t>Rollback</t>
  </si>
  <si>
    <t>Rollback Mechanism</t>
  </si>
  <si>
    <t>To revert changes in case of failure</t>
  </si>
  <si>
    <t>PR.IP-9, PR.PT-2</t>
  </si>
  <si>
    <t>Access Control</t>
  </si>
  <si>
    <t>Least Privilege</t>
  </si>
  <si>
    <t>To minimize permissions for change implementation</t>
  </si>
  <si>
    <t>PR.AC-4, PR.AC-6</t>
  </si>
  <si>
    <t>Monitoring</t>
  </si>
  <si>
    <t>Real-Time Alerting</t>
  </si>
  <si>
    <t>To notify relevant parties of change events</t>
  </si>
  <si>
    <t>DE.AE-2, DE.CM-3</t>
  </si>
  <si>
    <t>Validation</t>
  </si>
  <si>
    <t>Post-Change Validation</t>
  </si>
  <si>
    <t>To assess the impact and effectiveness post-change</t>
  </si>
  <si>
    <t>PR.ME-2, DE.CM-7</t>
  </si>
  <si>
    <t>Change Documentation</t>
  </si>
  <si>
    <t>To maintain a record of change details</t>
  </si>
  <si>
    <t>PR.IP-8, PR.DS-1</t>
  </si>
  <si>
    <t>Change Automation</t>
  </si>
  <si>
    <t>To reduce human error and improve efficiency</t>
  </si>
  <si>
    <t>PR.IP-3, DE.CM-2</t>
  </si>
  <si>
    <t>Staff Training</t>
  </si>
  <si>
    <t>To equip staff with proper change management procedures</t>
  </si>
  <si>
    <t>PR.AT-2, PR.AT-3</t>
  </si>
  <si>
    <t>Cloud Security</t>
  </si>
  <si>
    <t>Identity &amp; Access</t>
  </si>
  <si>
    <t>IAM Policies</t>
  </si>
  <si>
    <t>To control who can do what</t>
  </si>
  <si>
    <t>PR.AC-1, PR.AC-4, PR.AC-6</t>
  </si>
  <si>
    <t>Multi-Factor Authentication</t>
  </si>
  <si>
    <t>To add an additional layer of security</t>
  </si>
  <si>
    <t>PR.AC-7</t>
  </si>
  <si>
    <t>Encryption at Rest</t>
  </si>
  <si>
    <t>To protect stored data</t>
  </si>
  <si>
    <t>Encryption in Transit</t>
  </si>
  <si>
    <t>To protect data during transmission</t>
  </si>
  <si>
    <t>Monitoring &amp; Auditing</t>
  </si>
  <si>
    <t>CloudTrail/Activity Logs</t>
  </si>
  <si>
    <t>To monitor and record activities</t>
  </si>
  <si>
    <t>Anomaly Detection</t>
  </si>
  <si>
    <t>To identify unusual patterns</t>
  </si>
  <si>
    <t>DE.AE-1, DE.AE-2</t>
  </si>
  <si>
    <t>Network Security</t>
  </si>
  <si>
    <t>Security Groups/VPC</t>
  </si>
  <si>
    <t>To control inbound and outbound traffic</t>
  </si>
  <si>
    <t>Zero Trust Architecture</t>
  </si>
  <si>
    <t>To trust no one by default</t>
  </si>
  <si>
    <t>PR.AC-4, PR.AC-5</t>
  </si>
  <si>
    <t>Cloud Compliance Scanning</t>
  </si>
  <si>
    <t>To ensure compliance with regulations</t>
  </si>
  <si>
    <t>PR.PT-1, ME.PR-2</t>
  </si>
  <si>
    <t>Data Sovereignty</t>
  </si>
  <si>
    <t>To keep data within regulatory boundaries</t>
  </si>
  <si>
    <t>PR.DS-2, PR.DS-3</t>
  </si>
  <si>
    <t>DLP Solutions</t>
  </si>
  <si>
    <t>To prevent unauthorized data exposure</t>
  </si>
  <si>
    <t>PR.DS-4, PR.DS-6</t>
  </si>
  <si>
    <t>Backup &amp; Recovery</t>
  </si>
  <si>
    <t>To recover from data loss incidents</t>
  </si>
  <si>
    <t>Threat Protection</t>
  </si>
  <si>
    <t>Cloud Native WAF</t>
  </si>
  <si>
    <t>To filter and monitor HTTP traffic</t>
  </si>
  <si>
    <t>Endpoint Security</t>
  </si>
  <si>
    <t>To protect cloud resources at the endpoint level</t>
  </si>
  <si>
    <t>PR.IP-3, PR.IP-7</t>
  </si>
  <si>
    <t>API Security</t>
  </si>
  <si>
    <t>API Gateway Security</t>
  </si>
  <si>
    <t>To protect cloud APIs</t>
  </si>
  <si>
    <t>PR.DS-7, PR.AC-5</t>
  </si>
  <si>
    <t>API Encryption &amp; Signing</t>
  </si>
  <si>
    <t>To secure API calls</t>
  </si>
  <si>
    <t>PR.DS-2, PR.DS-4</t>
  </si>
  <si>
    <t>CASB</t>
  </si>
  <si>
    <t>Cloud Access Security Brokers</t>
  </si>
  <si>
    <t>To extend visibility and security to cloud services</t>
  </si>
  <si>
    <t>PR.DS-7, PR.DS-8</t>
  </si>
  <si>
    <t>Shadow IT Detection</t>
  </si>
  <si>
    <t>To discover unauthorized cloud services</t>
  </si>
  <si>
    <t>DevSecOps</t>
  </si>
  <si>
    <t>Infrastructure as Code</t>
  </si>
  <si>
    <t>To manage infrastructure securely via code</t>
  </si>
  <si>
    <t>DE.DP-1, DE.DP-4</t>
  </si>
  <si>
    <t>Container Security</t>
  </si>
  <si>
    <t>To secure containerized applications</t>
  </si>
  <si>
    <t>PR.IP-1, PR.IP-3</t>
  </si>
  <si>
    <t>Policy &amp; Governance</t>
  </si>
  <si>
    <t>Compliance Policy</t>
  </si>
  <si>
    <t>To establish compliance guidelines and requirements</t>
  </si>
  <si>
    <t>PR.PT-1, PR.DS-1</t>
  </si>
  <si>
    <t>Regulatory Mapping</t>
  </si>
  <si>
    <t>To align organizational controls with regulations</t>
  </si>
  <si>
    <t>PR.PT-5, PR.IP-10</t>
  </si>
  <si>
    <t>Compliance Risk Assessment</t>
  </si>
  <si>
    <t>To identify risks related to non-compliance</t>
  </si>
  <si>
    <t>ID.RA-1, ID.RA-5</t>
  </si>
  <si>
    <t>To categorize data according to compliance requirements</t>
  </si>
  <si>
    <t>To verify adherence to compliance standards</t>
  </si>
  <si>
    <t>PR.DS-6, PR.IP-8</t>
  </si>
  <si>
    <t>Role-Based Access Control</t>
  </si>
  <si>
    <t>To enforce least privilege based on compliance needs</t>
  </si>
  <si>
    <t>Incident Response Plan</t>
  </si>
  <si>
    <t>To handle incidents in a compliant manner</t>
  </si>
  <si>
    <t>PR.IP-9, DE.CM-3</t>
  </si>
  <si>
    <t>Compliance Training</t>
  </si>
  <si>
    <t>To ensure staff are aware of compliance responsibilities</t>
  </si>
  <si>
    <t>PR.AT-1, PR.AT-2</t>
  </si>
  <si>
    <t>Encryption</t>
  </si>
  <si>
    <t>Data Encryption</t>
  </si>
  <si>
    <t>To protect sensitive data per compliance mandates</t>
  </si>
  <si>
    <t>PR.DS-3, PR.DS-8</t>
  </si>
  <si>
    <t>Secure Logging</t>
  </si>
  <si>
    <t>To maintain secure and compliant logs</t>
  </si>
  <si>
    <t>DE.CM-7, PR.DS-6</t>
  </si>
  <si>
    <t>Documentation Management</t>
  </si>
  <si>
    <t>To keep accurate records for compliance audits</t>
  </si>
  <si>
    <t>Vendor Risk Assessment</t>
  </si>
  <si>
    <t>To assess the compliance posture of third-party vendors</t>
  </si>
  <si>
    <t>PR.IP-9, PR.PT-5</t>
  </si>
  <si>
    <t>Configuration Management</t>
  </si>
  <si>
    <t>Configuration Policy</t>
  </si>
  <si>
    <t>Configuration Baselines</t>
  </si>
  <si>
    <t>To define secure configuration standards</t>
  </si>
  <si>
    <t>ID.SC-2, PR.IP-1</t>
  </si>
  <si>
    <t>Version Control</t>
  </si>
  <si>
    <t>Source Code Management</t>
  </si>
  <si>
    <t>To track changes in source code</t>
  </si>
  <si>
    <t>PR.IP-9, PR.DS-2</t>
  </si>
  <si>
    <t>Change Control Process</t>
  </si>
  <si>
    <t>To manage modifications to the IT environment</t>
  </si>
  <si>
    <t>PR.IP-9, ID.GV-3</t>
  </si>
  <si>
    <t>Asset Configuration</t>
  </si>
  <si>
    <t>To maintain a secure and up-to-date inventory</t>
  </si>
  <si>
    <t>ID.AM-1, ID.AM-3</t>
  </si>
  <si>
    <t>Patch Management</t>
  </si>
  <si>
    <t>Vulnerability Patching</t>
  </si>
  <si>
    <t>To keep systems updated with security patches</t>
  </si>
  <si>
    <t>PR.IP-12, PR.IP-9</t>
  </si>
  <si>
    <t>Configuration Monitoring</t>
  </si>
  <si>
    <t>To detect unauthorized changes</t>
  </si>
  <si>
    <t>DE.CM-1, DE.CM-8</t>
  </si>
  <si>
    <t>Network Configuration</t>
  </si>
  <si>
    <t>Firewall Rules</t>
  </si>
  <si>
    <t>To enforce network security through firewalls</t>
  </si>
  <si>
    <t>PR.AC-1, PR.AC-4</t>
  </si>
  <si>
    <t>Backup</t>
  </si>
  <si>
    <t>Backup Configuration</t>
  </si>
  <si>
    <t>To ensure backups are aligned with policies</t>
  </si>
  <si>
    <t>PR.IP-4, PR.PT-3</t>
  </si>
  <si>
    <t>Privilege Management</t>
  </si>
  <si>
    <t>To manage user and system privileges</t>
  </si>
  <si>
    <t>Endpoint Configuration</t>
  </si>
  <si>
    <t>To secure user endpoints</t>
  </si>
  <si>
    <t>PR.IP-3, PR.IP-12</t>
  </si>
  <si>
    <t>Configuration Documentation</t>
  </si>
  <si>
    <t>To maintain proper records for audits and reviews</t>
  </si>
  <si>
    <t>PR.IP-8, PR.IP-9</t>
  </si>
  <si>
    <t>Configuration Audits</t>
  </si>
  <si>
    <t>To validate configurations against policies</t>
  </si>
  <si>
    <t>PR.IP-10, DE.CM-3</t>
  </si>
  <si>
    <t>Log Management</t>
  </si>
  <si>
    <t>Centralized Logging</t>
  </si>
  <si>
    <t>To aggregate logs for analysis</t>
  </si>
  <si>
    <t>DE.AE-5, DE.CM-7</t>
  </si>
  <si>
    <t>Traffic Analysis</t>
  </si>
  <si>
    <t>Network Traffic Monitoring</t>
  </si>
  <si>
    <t>To monitor network behavior</t>
  </si>
  <si>
    <t>DE.CM-2, DE.CM-3</t>
  </si>
  <si>
    <t>Vulnerability Scanning</t>
  </si>
  <si>
    <t>Regular Scans</t>
  </si>
  <si>
    <t>To identify known vulnerabilities</t>
  </si>
  <si>
    <t>DE.CM-4, PR.IP-12</t>
  </si>
  <si>
    <t>File Integrity</t>
  </si>
  <si>
    <t>File Integrity Monitoring</t>
  </si>
  <si>
    <t>To detect unauthorized file changes</t>
  </si>
  <si>
    <t>DE.CM-1, DE.CM-6</t>
  </si>
  <si>
    <t>User Behavior</t>
  </si>
  <si>
    <t>User Activity Monitoring</t>
  </si>
  <si>
    <t>To detect anomalies in user behavior</t>
  </si>
  <si>
    <t>DE.AE-3, DE.CM-8</t>
  </si>
  <si>
    <t>DLP Monitoring</t>
  </si>
  <si>
    <t>To prevent unauthorized data exfiltration</t>
  </si>
  <si>
    <t>DE.CM-8, PR.DS-5</t>
  </si>
  <si>
    <t>Anomaly Detection System</t>
  </si>
  <si>
    <t>To detect unknown threats</t>
  </si>
  <si>
    <t>DE.CM-7, DE.AE-2</t>
  </si>
  <si>
    <t>Configuration Auditing</t>
  </si>
  <si>
    <t>Configuration Drift Analysis</t>
  </si>
  <si>
    <t>To identify unintended changes</t>
  </si>
  <si>
    <t>DE.CM-1, PR.IP-9</t>
  </si>
  <si>
    <t>Asset Monitoring</t>
  </si>
  <si>
    <t>Asset Discovery &amp; Monitoring</t>
  </si>
  <si>
    <t>To keep asset inventories updated</t>
  </si>
  <si>
    <t>ID.AM-2, ID.AM-3</t>
  </si>
  <si>
    <t>Endpoint Detection &amp; Response</t>
  </si>
  <si>
    <t>To monitor and analyze endpoint security</t>
  </si>
  <si>
    <t>DE.CM-7, DE.AE-1</t>
  </si>
  <si>
    <t>Threat Intelligence</t>
  </si>
  <si>
    <t>Threat Feeds</t>
  </si>
  <si>
    <t>To incorporate external threat intelligence</t>
  </si>
  <si>
    <t>DE.AE-2, DE.AE-4</t>
  </si>
  <si>
    <t>Compliance Monitoring</t>
  </si>
  <si>
    <t>Compliance Status Monitoring</t>
  </si>
  <si>
    <t>To ensure ongoing compliance with regulations</t>
  </si>
  <si>
    <t xml:space="preserve">Cryptographic Protections </t>
  </si>
  <si>
    <t>Data-at-Rest Encryption</t>
  </si>
  <si>
    <t>To protect stored sensitive data</t>
  </si>
  <si>
    <t>PR.DS-2, PR.DS-5</t>
  </si>
  <si>
    <t>Data-in-Transit Encryption</t>
  </si>
  <si>
    <t>To secure data during transmission</t>
  </si>
  <si>
    <t>Key Management</t>
  </si>
  <si>
    <t>Secure Key Storage</t>
  </si>
  <si>
    <t>To safeguard cryptographic keys</t>
  </si>
  <si>
    <t>PR.DS-3, PR.DS-4</t>
  </si>
  <si>
    <t>Key Rotation</t>
  </si>
  <si>
    <t>To maintain cryptographic agility</t>
  </si>
  <si>
    <t>Certificate Management</t>
  </si>
  <si>
    <t>Certificate Renewal</t>
  </si>
  <si>
    <t>To maintain valid server and client certificates</t>
  </si>
  <si>
    <t>PR.DS-2, PR.AC-20</t>
  </si>
  <si>
    <t>Certificate Pinning</t>
  </si>
  <si>
    <t>To resist MITM attacks</t>
  </si>
  <si>
    <t>Cryptographic Algorithms</t>
  </si>
  <si>
    <t>Approved Algorithm Usage</t>
  </si>
  <si>
    <t>To ensure usage of secure algorithms</t>
  </si>
  <si>
    <t>Cryptographic Protocols</t>
  </si>
  <si>
    <t>Secure Protocol Configuration</t>
  </si>
  <si>
    <t>To use secure protocols for communication</t>
  </si>
  <si>
    <t>Hash Functions</t>
  </si>
  <si>
    <t>Secure Hash Functions</t>
  </si>
  <si>
    <t>To ensure data integrity</t>
  </si>
  <si>
    <t>PR.DS-1, PR.DS-5</t>
  </si>
  <si>
    <t>Digital Signatures</t>
  </si>
  <si>
    <t>Document Signing</t>
  </si>
  <si>
    <t>To authenticate digital documents</t>
  </si>
  <si>
    <t>Encryption for Backups</t>
  </si>
  <si>
    <t>Backup Encryption</t>
  </si>
  <si>
    <t>To protect backup data</t>
  </si>
  <si>
    <t>PR.DS-4, PR.IP-3</t>
  </si>
  <si>
    <t>Secure Code Practices</t>
  </si>
  <si>
    <t>Code Obfuscation</t>
  </si>
  <si>
    <t>To protect application code</t>
  </si>
  <si>
    <t>Secure Communication</t>
  </si>
  <si>
    <t>VPN Encryption</t>
  </si>
  <si>
    <t>To secure remote connections</t>
  </si>
  <si>
    <t>PR.DS-1, PR.AC-18</t>
  </si>
  <si>
    <t xml:space="preserve">Data Classification &amp; Handling </t>
  </si>
  <si>
    <t>Define Classification Levels</t>
  </si>
  <si>
    <t>PR.DS-1, PR.IP-4</t>
  </si>
  <si>
    <t>Automated Classification Tools</t>
  </si>
  <si>
    <t>To automate data categorization</t>
  </si>
  <si>
    <t>Data Labeling</t>
  </si>
  <si>
    <t>Metadata Tagging</t>
  </si>
  <si>
    <t>To label classified data accordingly</t>
  </si>
  <si>
    <t>Data Handling</t>
  </si>
  <si>
    <t>Encryption per Classification</t>
  </si>
  <si>
    <t>To enforce encryption based on classification</t>
  </si>
  <si>
    <t>Access Control per Classification</t>
  </si>
  <si>
    <t>To restrict access based on classification</t>
  </si>
  <si>
    <t>PR.AC-3, PR.AC-4</t>
  </si>
  <si>
    <t>Data Retention Policy</t>
  </si>
  <si>
    <t>To maintain data for legally required periods</t>
  </si>
  <si>
    <t>PR.DS-6, PR.IP-4</t>
  </si>
  <si>
    <t>Data Disposal Process</t>
  </si>
  <si>
    <t>To securely delete data no longer needed</t>
  </si>
  <si>
    <t>PR.DS-7, PR.DS-6</t>
  </si>
  <si>
    <t>Data Transport Security</t>
  </si>
  <si>
    <t>To secure data during transfers</t>
  </si>
  <si>
    <t>Audit &amp; Monitoring</t>
  </si>
  <si>
    <t>Audit Logs for Data Access</t>
  </si>
  <si>
    <t>To monitor and record data access activities</t>
  </si>
  <si>
    <t>DE.CM-1, DE.CM-3</t>
  </si>
  <si>
    <t>DLP Controls</t>
  </si>
  <si>
    <t>Secure Backup</t>
  </si>
  <si>
    <t>To securely store backup copies</t>
  </si>
  <si>
    <t>Incident Response for Data Breach</t>
  </si>
  <si>
    <t>To prepare for and handle data breaches</t>
  </si>
  <si>
    <t>PR.IP-9, PR.IP-12</t>
  </si>
  <si>
    <t>Data Sharing</t>
  </si>
  <si>
    <t>Data Sharing Agreements</t>
  </si>
  <si>
    <t>To regulate data sharing with external entities</t>
  </si>
  <si>
    <t>PR.AC-20, PR.DS-6</t>
  </si>
  <si>
    <t xml:space="preserve">Embedded Technology </t>
  </si>
  <si>
    <t>Device Identification</t>
  </si>
  <si>
    <t>Unique Device ID</t>
  </si>
  <si>
    <t>To uniquely identify each embedded device</t>
  </si>
  <si>
    <t>PR.AC-1, PR.AC-2</t>
  </si>
  <si>
    <t>Device Authentication</t>
  </si>
  <si>
    <t>Secure Boot</t>
  </si>
  <si>
    <t>To ensure integrity at boot-up</t>
  </si>
  <si>
    <t>Device Configuration</t>
  </si>
  <si>
    <t>Hardening</t>
  </si>
  <si>
    <t>To minimize attack surface</t>
  </si>
  <si>
    <t>PR.IP-1, PR.IP-2</t>
  </si>
  <si>
    <t>Firewall &amp; IPS</t>
  </si>
  <si>
    <t>To protect network communications</t>
  </si>
  <si>
    <t>To secure data at rest &amp; in transit</t>
  </si>
  <si>
    <t>Device Monitoring</t>
  </si>
  <si>
    <t>Logging &amp; Auditing</t>
  </si>
  <si>
    <t>To monitor device behavior and access</t>
  </si>
  <si>
    <t>Software Updates</t>
  </si>
  <si>
    <t>Over-the-Air Updates</t>
  </si>
  <si>
    <t>To apply patches and updates securely</t>
  </si>
  <si>
    <t>PR.IP-7, PR.IP-8</t>
  </si>
  <si>
    <t>Tamper Resistance</t>
  </si>
  <si>
    <t>To deter physical tampering</t>
  </si>
  <si>
    <t>PR.PT-1, PR.PT-2</t>
  </si>
  <si>
    <t>Interface Security</t>
  </si>
  <si>
    <t>To secure device APIs</t>
  </si>
  <si>
    <t>PR.AC-6, PR.DS-2</t>
  </si>
  <si>
    <t>Remote Access</t>
  </si>
  <si>
    <t>SSH &amp; VPN Security</t>
  </si>
  <si>
    <t>To secure remote administrative access</t>
  </si>
  <si>
    <t>Power Management</t>
  </si>
  <si>
    <t>Secure Wake/Sleep</t>
  </si>
  <si>
    <t>To manage device power securely</t>
  </si>
  <si>
    <t>PR.PT-3, PR.PT-4</t>
  </si>
  <si>
    <t>Code Quality</t>
  </si>
  <si>
    <t>Static/Dynamic Code Analysis</t>
  </si>
  <si>
    <t>To ensure software quality and security</t>
  </si>
  <si>
    <t>SD.LC-1, SD.LC-2</t>
  </si>
  <si>
    <t>Supply Chain Security</t>
  </si>
  <si>
    <t>Vendor Security Assessment</t>
  </si>
  <si>
    <t>To evaluate the security of third-party components</t>
  </si>
  <si>
    <t>To catalog all endpoint devices</t>
  </si>
  <si>
    <t>To ensure authorized device access</t>
  </si>
  <si>
    <t>PR.AC-1, PR.AC-7</t>
  </si>
  <si>
    <t>Software Patching</t>
  </si>
  <si>
    <t>To keep software up to date</t>
  </si>
  <si>
    <t>Malware Protection</t>
  </si>
  <si>
    <t>Antivirus/Antimalware</t>
  </si>
  <si>
    <t>To detect and remove malicious software</t>
  </si>
  <si>
    <t>Host-Based Firewall</t>
  </si>
  <si>
    <t>To filter inbound/outbound network traffic</t>
  </si>
  <si>
    <t>PR.DS-5, PR.AC-4</t>
  </si>
  <si>
    <t>Configuration Hardening</t>
  </si>
  <si>
    <t>Group Policies</t>
  </si>
  <si>
    <t>To standardize and secure configurations</t>
  </si>
  <si>
    <t>PR.IP-1, PR.IP-12</t>
  </si>
  <si>
    <t>Endpoint Monitoring</t>
  </si>
  <si>
    <t>EDR Solutions</t>
  </si>
  <si>
    <t>To monitor endpoint activities</t>
  </si>
  <si>
    <t>DLP Policies</t>
  </si>
  <si>
    <t>To prevent unauthorized data transfer</t>
  </si>
  <si>
    <t>Remote Management</t>
  </si>
  <si>
    <t>Secure RDP/SSH</t>
  </si>
  <si>
    <t>Disk Encryption</t>
  </si>
  <si>
    <t>Full Disk Encryption</t>
  </si>
  <si>
    <t>To protect data at rest</t>
  </si>
  <si>
    <t>User Access Control</t>
  </si>
  <si>
    <t>User Permission Audits</t>
  </si>
  <si>
    <t>To ensure least-privilege access</t>
  </si>
  <si>
    <t>PR.AC-1, PR.AC-6</t>
  </si>
  <si>
    <t>Endpoint Isolation</t>
  </si>
  <si>
    <t>To contain threats during an incident</t>
  </si>
  <si>
    <t>External Device Control</t>
  </si>
  <si>
    <t>USB Port Control</t>
  </si>
  <si>
    <t>To manage external device connections</t>
  </si>
  <si>
    <t>Human Resources Security</t>
  </si>
  <si>
    <t>Pre-employment Screening</t>
  </si>
  <si>
    <t>Background Checks</t>
  </si>
  <si>
    <t>To validate credentials and identify potential risks</t>
  </si>
  <si>
    <t>PR.AT-1, ID.GV-3</t>
  </si>
  <si>
    <t>Role-Based Access</t>
  </si>
  <si>
    <t>To grant appropriate access based on job role</t>
  </si>
  <si>
    <t>Employee Onboarding</t>
  </si>
  <si>
    <t>Security Awareness Training</t>
  </si>
  <si>
    <t>To educate new hires on security policies</t>
  </si>
  <si>
    <t>Employee Data Handling</t>
  </si>
  <si>
    <t>To ensure confidentiality of personal employee data</t>
  </si>
  <si>
    <t>Insider Threat Identification</t>
  </si>
  <si>
    <t>To detect malicious or negligent actions from employees</t>
  </si>
  <si>
    <t>DE.CM-7, PR.AT-2</t>
  </si>
  <si>
    <t>Employee Offboarding</t>
  </si>
  <si>
    <t>Account De-provisioning</t>
  </si>
  <si>
    <t>To remove access for departing employees</t>
  </si>
  <si>
    <t>PR.AC-1, PR.AC-5</t>
  </si>
  <si>
    <t>Policy &amp; Compliance</t>
  </si>
  <si>
    <t>Policy Acknowledgment</t>
  </si>
  <si>
    <t>To obtain acknowledgment of security policies</t>
  </si>
  <si>
    <t>PR.AT-1, PR.AT-4</t>
  </si>
  <si>
    <t>Work Environment</t>
  </si>
  <si>
    <t>Clean Desk Policy</t>
  </si>
  <si>
    <t>To reduce risk of unauthorized access to sensitive information</t>
  </si>
  <si>
    <t>Remote Work</t>
  </si>
  <si>
    <t>Remote Work Security Policies</t>
  </si>
  <si>
    <t>To establish security controls for remote work</t>
  </si>
  <si>
    <t>Monitoring &amp; Audit</t>
  </si>
  <si>
    <t>Regular HR Audits</t>
  </si>
  <si>
    <t>To ensure continued compliance with policies and detect anomalies</t>
  </si>
  <si>
    <t>DE.AE-3, DE.CM-7</t>
  </si>
  <si>
    <t>Disciplinary Procedures</t>
  </si>
  <si>
    <t>Sanctions for Policy Violations</t>
  </si>
  <si>
    <t>To enforce consequences for violating policies</t>
  </si>
  <si>
    <t>PR.DS-2, PR.AT-2</t>
  </si>
  <si>
    <t>Identification &amp; Authentication</t>
  </si>
  <si>
    <t>User Identification</t>
  </si>
  <si>
    <t>Unique Usernames</t>
  </si>
  <si>
    <t>To uniquely identify each user in the system</t>
  </si>
  <si>
    <t>PR.AC-1, ID.AM-1</t>
  </si>
  <si>
    <t>Decentralized IDs</t>
  </si>
  <si>
    <t>To enable user-controlled identity</t>
  </si>
  <si>
    <t>Multi-Factor Auth</t>
  </si>
  <si>
    <t>2FA/MFA Deployment</t>
  </si>
  <si>
    <t>To provide a secondary layer of security</t>
  </si>
  <si>
    <t>Time-based One-Time Passwords (TOTP)</t>
  </si>
  <si>
    <t>To provide dynamic authentication</t>
  </si>
  <si>
    <t>Password Policies</t>
  </si>
  <si>
    <t>Complex Password Requirements</t>
  </si>
  <si>
    <t>To enhance password security</t>
  </si>
  <si>
    <t>Passphrases</t>
  </si>
  <si>
    <t>To increase entropy and user memorability</t>
  </si>
  <si>
    <t>Single Sign-On</t>
  </si>
  <si>
    <t>SSO Implementation</t>
  </si>
  <si>
    <t>To reduce password fatigue and improve user experience</t>
  </si>
  <si>
    <t>To apply least-privilege access</t>
  </si>
  <si>
    <t>PR.AC-4, PR.PT-3</t>
  </si>
  <si>
    <t>Biometrics</t>
  </si>
  <si>
    <t>Fingerprint or Face ID</t>
  </si>
  <si>
    <t>To provide non-reusable identification</t>
  </si>
  <si>
    <t>PR.AC-7, PR.DS-3</t>
  </si>
  <si>
    <t>Behavioral Biometrics</t>
  </si>
  <si>
    <t>To continuously authenticate users based on behavior</t>
  </si>
  <si>
    <t>PR.AC-7, DE.AE-1</t>
  </si>
  <si>
    <t>Token-based Auth</t>
  </si>
  <si>
    <t>Hardware Tokens</t>
  </si>
  <si>
    <t>To provide physical-based authentication</t>
  </si>
  <si>
    <t>Mobile Push Tokens</t>
  </si>
  <si>
    <t>To simplify user experience in multi-factor authentication</t>
  </si>
  <si>
    <t>Session Management</t>
  </si>
  <si>
    <t>Session Timeout</t>
  </si>
  <si>
    <t>To limit exposure from unattended sessions</t>
  </si>
  <si>
    <t>PR.AC-5, PR.AC-10</t>
  </si>
  <si>
    <t>OAuth Session Management</t>
  </si>
  <si>
    <t>To manage third-party application sessions securely</t>
  </si>
  <si>
    <t>Adaptive Authentication</t>
  </si>
  <si>
    <t>Risk-based Policies</t>
  </si>
  <si>
    <t>To adapt authentication requirements based on context</t>
  </si>
  <si>
    <t>PR.AC-4, DE.CE-2</t>
  </si>
  <si>
    <t>Account Recovery</t>
  </si>
  <si>
    <t>Recovery Questions</t>
  </si>
  <si>
    <t>To enable secure account recovery</t>
  </si>
  <si>
    <t>PR.AC-9, PR.AC-6</t>
  </si>
  <si>
    <t>Email/SMS-based Recovery</t>
  </si>
  <si>
    <t>To provide a simple recovery method</t>
  </si>
  <si>
    <t>OAuth 2.0</t>
  </si>
  <si>
    <t>To secure API endpoints</t>
  </si>
  <si>
    <t>Mutual TLS for APIs</t>
  </si>
  <si>
    <t>To enable strong authentication for machine-to-machine comms</t>
  </si>
  <si>
    <t>Authentication Logs</t>
  </si>
  <si>
    <t>To maintain a record of all authentication events</t>
  </si>
  <si>
    <t>DE.CE-3, DE.AE-2</t>
  </si>
  <si>
    <t>Unusual Login Detection</t>
  </si>
  <si>
    <t>To alert on anomalous authentication activities</t>
  </si>
  <si>
    <t>DE.CE-1, DE.AE-2</t>
  </si>
  <si>
    <t>Geographic Anomaly Detection</t>
  </si>
  <si>
    <t>To identify logins from suspicious locations</t>
  </si>
  <si>
    <t>Preparation</t>
  </si>
  <si>
    <t>Incident Response Policy</t>
  </si>
  <si>
    <t>To formalize incident response processes</t>
  </si>
  <si>
    <t>RS.RP-1</t>
  </si>
  <si>
    <t>Training and Awareness</t>
  </si>
  <si>
    <t>To educate stakeholders on their roles in incident response</t>
  </si>
  <si>
    <t>RS.CO-1</t>
  </si>
  <si>
    <t>Detection &amp; Analysis</t>
  </si>
  <si>
    <t>IDS/IPS Systems</t>
  </si>
  <si>
    <t>To detect and possibly prevent known threats</t>
  </si>
  <si>
    <t>DE.CE-1, DE.AE-1</t>
  </si>
  <si>
    <t>To detect deviations in normal behavior</t>
  </si>
  <si>
    <t>Threat Intelligence Feeds</t>
  </si>
  <si>
    <t>To consume and analyze external threat data</t>
  </si>
  <si>
    <t>DE.AE-5</t>
  </si>
  <si>
    <t>SOAR Platforms</t>
  </si>
  <si>
    <t>To automate and orchestrate response actions</t>
  </si>
  <si>
    <t>DE.AE-2</t>
  </si>
  <si>
    <t>Containment</t>
  </si>
  <si>
    <t>Network Segmentation</t>
  </si>
  <si>
    <t>To isolate affected systems</t>
  </si>
  <si>
    <t>PR.PT-1</t>
  </si>
  <si>
    <t>Endpoint Quarantine</t>
  </si>
  <si>
    <t>To limit impact by isolating compromised endpoints</t>
  </si>
  <si>
    <t>PR.PT-2</t>
  </si>
  <si>
    <t>Geo-Fencing</t>
  </si>
  <si>
    <t>To contain threat actors based on geographical data</t>
  </si>
  <si>
    <t>PR.AC-3, PR.PT-3</t>
  </si>
  <si>
    <t>Eradication &amp; Recovery</t>
  </si>
  <si>
    <t>Malware Analysis</t>
  </si>
  <si>
    <t>To analyze malware to understand its behavior and origin</t>
  </si>
  <si>
    <t>RS.AN-4</t>
  </si>
  <si>
    <t>Root Cause Analysis</t>
  </si>
  <si>
    <t>To identify the underlying issues that caused the incident</t>
  </si>
  <si>
    <t>RS.AN-2</t>
  </si>
  <si>
    <t>System Patching</t>
  </si>
  <si>
    <t>To patch vulnerabilities that were exploited</t>
  </si>
  <si>
    <t>Immutable Infrastructure</t>
  </si>
  <si>
    <t>To quickly restore systems to a known good state</t>
  </si>
  <si>
    <t>Post-Incident Activity</t>
  </si>
  <si>
    <t>Lessons Learned</t>
  </si>
  <si>
    <t>To incorporate feedback from incidents</t>
  </si>
  <si>
    <t>RS.IM-4</t>
  </si>
  <si>
    <t>Forensic Retainers</t>
  </si>
  <si>
    <t>To retain third-party forensic experts for severe incidents</t>
  </si>
  <si>
    <t>Incident Report Publishing</t>
  </si>
  <si>
    <t>To internally document and possibly externally share IR reports</t>
  </si>
  <si>
    <t>RS.IM-3</t>
  </si>
  <si>
    <t>Legal &amp; Regulatory Review</t>
  </si>
  <si>
    <t>To evaluate compliance and legal standing post-incident</t>
  </si>
  <si>
    <t>RS.IM-5</t>
  </si>
  <si>
    <t>Tabletop Exercises</t>
  </si>
  <si>
    <t>To simulate incident scenarios for preparedness</t>
  </si>
  <si>
    <t>RS.IM-2</t>
  </si>
  <si>
    <t>Purple Teaming</t>
  </si>
  <si>
    <t>To conduct offensive and defensive incident simulations</t>
  </si>
  <si>
    <t>Monitoring &amp; Improvement</t>
  </si>
  <si>
    <t>To continually scan for vulnerabilities and threats</t>
  </si>
  <si>
    <t>DE.CM-1</t>
  </si>
  <si>
    <t>KPI &amp; KRI Monitoring</t>
  </si>
  <si>
    <t>To gauge the efficacy of incident response measures</t>
  </si>
  <si>
    <t xml:space="preserve">Information Assurance </t>
  </si>
  <si>
    <t>Data Integrity</t>
  </si>
  <si>
    <t>Checksums and Hash Functions</t>
  </si>
  <si>
    <t>To ensure data is unaltered during transit</t>
  </si>
  <si>
    <t>To validate data origin and integrity</t>
  </si>
  <si>
    <t>PR.DS-5, PR.DS-6</t>
  </si>
  <si>
    <t>Data Loss Prevention (DLP)</t>
  </si>
  <si>
    <t>PR.DS-1, DE.DP-4</t>
  </si>
  <si>
    <t>Data Confidentiality</t>
  </si>
  <si>
    <t>To secure data at rest, in transit, and in use</t>
  </si>
  <si>
    <t>Role-Based Access Control (RBAC)</t>
  </si>
  <si>
    <t>To limit access based on roles</t>
  </si>
  <si>
    <t>To never trust and always verify</t>
  </si>
  <si>
    <t>Availability</t>
  </si>
  <si>
    <t>Backup and Recovery</t>
  </si>
  <si>
    <t>To ensure data is available when needed</t>
  </si>
  <si>
    <t>PR.IP-4, PR.IP-9</t>
  </si>
  <si>
    <t>Load Balancers</t>
  </si>
  <si>
    <t>To distribute incoming traffic</t>
  </si>
  <si>
    <t>High Availability Clusters</t>
  </si>
  <si>
    <t>To maintain service availability</t>
  </si>
  <si>
    <t>Authentication</t>
  </si>
  <si>
    <t>Multi-Factor Authentication (MFA)</t>
  </si>
  <si>
    <t>To enforce multiple verification methods</t>
  </si>
  <si>
    <t>PR.AC-7, PR.AC-2</t>
  </si>
  <si>
    <t>Risk-Based Authentication</t>
  </si>
  <si>
    <t>To adjust authentication based on risk profile</t>
  </si>
  <si>
    <t>Accountability</t>
  </si>
  <si>
    <t>To keep a record of system activities</t>
  </si>
  <si>
    <t>DE.CM-7, AU-2</t>
  </si>
  <si>
    <t>Security Information and Event Management (SIEM)</t>
  </si>
  <si>
    <t>To centralize and analyze log data</t>
  </si>
  <si>
    <t>DE.AE-5, DE.CM-1</t>
  </si>
  <si>
    <t>Immutable Audit Logs</t>
  </si>
  <si>
    <t>To protect audit logs from alteration</t>
  </si>
  <si>
    <t>Policy Compliance Monitoring</t>
  </si>
  <si>
    <t>To assess adherence to organizational policies</t>
  </si>
  <si>
    <t>Regulatory Scans</t>
  </si>
  <si>
    <t>To ensure compliance with laws and regulations</t>
  </si>
  <si>
    <t>Resilience</t>
  </si>
  <si>
    <t>Business Continuity Planning (BCP)</t>
  </si>
  <si>
    <t>To prepare for and recover from adverse events</t>
  </si>
  <si>
    <t>PR.IP-9, PR.IP-10, PR.IP-8</t>
  </si>
  <si>
    <t>Redundant Systems</t>
  </si>
  <si>
    <t>To have backup systems in place</t>
  </si>
  <si>
    <t>PR.IP-4</t>
  </si>
  <si>
    <t>Device Enrollment</t>
  </si>
  <si>
    <t>Secure Onboarding</t>
  </si>
  <si>
    <t>To securely enroll new mobile devices</t>
  </si>
  <si>
    <t>To add an additional layer of access security</t>
  </si>
  <si>
    <t>Device Provisioning</t>
  </si>
  <si>
    <t>To ensure devices meet organization's policy</t>
  </si>
  <si>
    <t>Device Restrictions</t>
  </si>
  <si>
    <t>To control device capabilities</t>
  </si>
  <si>
    <t>Encrypted Data Storage</t>
  </si>
  <si>
    <t>To ensure data at rest is secure</t>
  </si>
  <si>
    <t>Data Leak Prevention</t>
  </si>
  <si>
    <t>To prevent unauthorized data sharing</t>
  </si>
  <si>
    <t>To limit user access based on roles</t>
  </si>
  <si>
    <t>Application Whitelisting</t>
  </si>
  <si>
    <t>To only allow approved apps</t>
  </si>
  <si>
    <t>Remote Wipe</t>
  </si>
  <si>
    <t>To remotely erase data if device is lost</t>
  </si>
  <si>
    <t>PR.DS-12</t>
  </si>
  <si>
    <t>Geo-Location Services</t>
  </si>
  <si>
    <t>To locate lost or stolen devices</t>
  </si>
  <si>
    <t>Software Management</t>
  </si>
  <si>
    <t>Application Patching</t>
  </si>
  <si>
    <t>To keep apps up-to-date</t>
  </si>
  <si>
    <t>Application Version Control</t>
  </si>
  <si>
    <t>To enforce versions of applications</t>
  </si>
  <si>
    <t>Device Compliance Monitoring</t>
  </si>
  <si>
    <t>To check device's adherence to security policies</t>
  </si>
  <si>
    <t>To identify unusual behavior</t>
  </si>
  <si>
    <t>DE.AE-1</t>
  </si>
  <si>
    <t>Network Perimeter</t>
  </si>
  <si>
    <t>Firewalls</t>
  </si>
  <si>
    <t>To control incoming and outgoing network traffic</t>
  </si>
  <si>
    <t>Intrusion Detection Systems (IDS)</t>
  </si>
  <si>
    <t>To monitor network and system activities for malicious exploits</t>
  </si>
  <si>
    <t>DE.AE-2, DE.AE-3</t>
  </si>
  <si>
    <t>VPNs</t>
  </si>
  <si>
    <t>To secure remote access to the network</t>
  </si>
  <si>
    <t>PR.AC-1, PR.AC-18</t>
  </si>
  <si>
    <t>Data Transmission</t>
  </si>
  <si>
    <t>Secure File Transfer</t>
  </si>
  <si>
    <t>To ensure data integrity during file transfers</t>
  </si>
  <si>
    <t>To analyze network traffic for malicious activity</t>
  </si>
  <si>
    <t>Quality of Service (QoS)</t>
  </si>
  <si>
    <t>To prioritize network traffic</t>
  </si>
  <si>
    <t>VLANs</t>
  </si>
  <si>
    <t>To separate network functionalities</t>
  </si>
  <si>
    <t>PR.AC-4</t>
  </si>
  <si>
    <t>To limit access to network resources</t>
  </si>
  <si>
    <t>PR.AC-5, PR.IP-5</t>
  </si>
  <si>
    <t>Network Monitoring</t>
  </si>
  <si>
    <t>Packet Capture</t>
  </si>
  <si>
    <t>To retain and analyze network packets</t>
  </si>
  <si>
    <t>DE.CM-3</t>
  </si>
  <si>
    <t>Network Behavior Analysis</t>
  </si>
  <si>
    <t>To detect unusual patterns in network behavior</t>
  </si>
  <si>
    <t>To collect and analyze threats targeting the network</t>
  </si>
  <si>
    <t>Reputation-based Security</t>
  </si>
  <si>
    <t>To block known malicious IP addresses</t>
  </si>
  <si>
    <t>DE.CM-7, PR.IP-12</t>
  </si>
  <si>
    <t>Regular Updates</t>
  </si>
  <si>
    <t>To keep network devices up-to-date</t>
  </si>
  <si>
    <t>NAC (Network Access Control)</t>
  </si>
  <si>
    <t>To control devices connecting to the network</t>
  </si>
  <si>
    <t>PR.AC-3, PR.AC-6</t>
  </si>
  <si>
    <t xml:space="preserve">Physical &amp; Environmental Security </t>
  </si>
  <si>
    <t>Physical Access Control</t>
  </si>
  <si>
    <t>Badge Systems</t>
  </si>
  <si>
    <t>To ensure only authorized individuals enter the premises</t>
  </si>
  <si>
    <t>PE-2, PE-3</t>
  </si>
  <si>
    <t>Visitor Management System</t>
  </si>
  <si>
    <t>To keep track of and control visitor access</t>
  </si>
  <si>
    <t>PE-3, PR.AC-1</t>
  </si>
  <si>
    <t>Surveillance</t>
  </si>
  <si>
    <t>CCTV Cameras</t>
  </si>
  <si>
    <t>To monitor and record physical areas</t>
  </si>
  <si>
    <t>PE-3, DE.CM-7</t>
  </si>
  <si>
    <t>Video Analytics</t>
  </si>
  <si>
    <t>To detect anomalies and trigger alerts</t>
  </si>
  <si>
    <t>PE-6, DE.AE-2</t>
  </si>
  <si>
    <t>Intrusion Detection</t>
  </si>
  <si>
    <t>Door and Window Sensors</t>
  </si>
  <si>
    <t>To alert on unauthorized entry</t>
  </si>
  <si>
    <t>PE-3, DE.AE-2</t>
  </si>
  <si>
    <t>Motion Detectors</t>
  </si>
  <si>
    <t>To detect movement in restricted areas</t>
  </si>
  <si>
    <t>Climate Control</t>
  </si>
  <si>
    <t>HVAC Systems</t>
  </si>
  <si>
    <t>To maintain appropriate environmental conditions</t>
  </si>
  <si>
    <t>PE-10, PE-11</t>
  </si>
  <si>
    <t>Monitoring Systems</t>
  </si>
  <si>
    <t>To continuously monitor environmental factors</t>
  </si>
  <si>
    <t>PE-12, DE.CM-3</t>
  </si>
  <si>
    <t>Fire and Safety</t>
  </si>
  <si>
    <t>Fire Suppression Systems</t>
  </si>
  <si>
    <t>To extinguish fires</t>
  </si>
  <si>
    <t>PE-15, PE-16</t>
  </si>
  <si>
    <t>Emergency Evacuation Plans</t>
  </si>
  <si>
    <t>To safely and effectively evacuate personnel</t>
  </si>
  <si>
    <t>PE-5, PR.AT-5</t>
  </si>
  <si>
    <t>Utilities and Backup</t>
  </si>
  <si>
    <t>Backup Generators</t>
  </si>
  <si>
    <t>To provide power during outages</t>
  </si>
  <si>
    <t>PE-11, PR.IP-10</t>
  </si>
  <si>
    <t>Uninterruptible Power Supply (UPS)</t>
  </si>
  <si>
    <t>To prevent downtime during short-term power failures</t>
  </si>
  <si>
    <t>Environmental Resilience</t>
  </si>
  <si>
    <t>Seismic Bracing</t>
  </si>
  <si>
    <t>To protect against earthquakes</t>
  </si>
  <si>
    <t>PE-17, PR.IP-9</t>
  </si>
  <si>
    <t>Flood Barriers</t>
  </si>
  <si>
    <t>To protect against flooding</t>
  </si>
  <si>
    <t>To encrypt the entire storage medium</t>
  </si>
  <si>
    <t>End-to-End Encryption</t>
  </si>
  <si>
    <t>To encrypt data in transit</t>
  </si>
  <si>
    <t>Consent Management</t>
  </si>
  <si>
    <t>Cookie Consent</t>
  </si>
  <si>
    <t>To obtain user consent for tracking</t>
  </si>
  <si>
    <t>Explicit User Consent</t>
  </si>
  <si>
    <t>To get informed consent for data collection</t>
  </si>
  <si>
    <t>PR.PT-1, ID.GV-2</t>
  </si>
  <si>
    <t>Data Masking</t>
  </si>
  <si>
    <t>Dynamic Data Masking</t>
  </si>
  <si>
    <t>To display only required information to users</t>
  </si>
  <si>
    <t>PR.DS-2, PR.PT-1</t>
  </si>
  <si>
    <t>Static Data Masking</t>
  </si>
  <si>
    <t>To anonymize data at rest</t>
  </si>
  <si>
    <t>Pseudonymization</t>
  </si>
  <si>
    <t>Tokenization</t>
  </si>
  <si>
    <t>To replace sensitive data with non-sensitive tokens</t>
  </si>
  <si>
    <t>Data Shuffling</t>
  </si>
  <si>
    <t>To rearrange data to remove linkability</t>
  </si>
  <si>
    <t>DPIA</t>
  </si>
  <si>
    <t>To evaluate the impact of processing on privacy</t>
  </si>
  <si>
    <t>ID.RA-1, ID.GV-2</t>
  </si>
  <si>
    <t>Data Minimization</t>
  </si>
  <si>
    <t>Data Pruning</t>
  </si>
  <si>
    <t>To remove unnecessary data</t>
  </si>
  <si>
    <t>Data Summarization</t>
  </si>
  <si>
    <t>To aggregate data to a necessary level</t>
  </si>
  <si>
    <t>Auditing &amp; Monitoring</t>
  </si>
  <si>
    <t>Privacy Audits</t>
  </si>
  <si>
    <t>To review and validate privacy controls</t>
  </si>
  <si>
    <t>DE.CM-8, RS.AN-1</t>
  </si>
  <si>
    <t>Real-time Monitoring</t>
  </si>
  <si>
    <t>To monitor for unauthorized data access</t>
  </si>
  <si>
    <t>Right to be Forgotten</t>
  </si>
  <si>
    <t>Data Deletion</t>
  </si>
  <si>
    <t>To erase user data upon request</t>
  </si>
  <si>
    <t>PR.DS-6, PR.IP-3</t>
  </si>
  <si>
    <t>Project &amp; Resource Management</t>
  </si>
  <si>
    <t>Skill-Based Assignment</t>
  </si>
  <si>
    <t>To match the right skills with the right tasks</t>
  </si>
  <si>
    <t>ID.AM-2, PR.AC-1</t>
  </si>
  <si>
    <t>Resource Levelling</t>
  </si>
  <si>
    <t>To optimize the distribution of resources</t>
  </si>
  <si>
    <t>Timeline Management</t>
  </si>
  <si>
    <t>Gantt Chart Utilization</t>
  </si>
  <si>
    <t>To visualize and manage project timelines</t>
  </si>
  <si>
    <t>ID.AM-5, ID.GV-3</t>
  </si>
  <si>
    <t>Earned Value Management</t>
  </si>
  <si>
    <t>To track project performance and progress</t>
  </si>
  <si>
    <t>Risk Matrix</t>
  </si>
  <si>
    <t>To assess and prioritize risks</t>
  </si>
  <si>
    <t>Mitigation Planning</t>
  </si>
  <si>
    <t>To plan responses to identified risks</t>
  </si>
  <si>
    <t>Stakeholder Communication</t>
  </si>
  <si>
    <t>RACI Matrix</t>
  </si>
  <si>
    <t>To clarify roles and responsibilities</t>
  </si>
  <si>
    <t>PR.AT-2, ID.GV-1</t>
  </si>
  <si>
    <t>Communication Plan</t>
  </si>
  <si>
    <t>To ensure effective communication with stakeholders</t>
  </si>
  <si>
    <t>Budgeting</t>
  </si>
  <si>
    <t>Cost-Benefit Analysis</t>
  </si>
  <si>
    <t>To evaluate the financial feasibility of initiatives</t>
  </si>
  <si>
    <t>ID.BE-5, ID.GV-3</t>
  </si>
  <si>
    <t>Budget Monitoring</t>
  </si>
  <si>
    <t>To control and manage the project budget</t>
  </si>
  <si>
    <t>Performance Metrics</t>
  </si>
  <si>
    <t>Key Performance Indicators</t>
  </si>
  <si>
    <t>To measure project success</t>
  </si>
  <si>
    <t>DE.ME-2, ID.GV-3</t>
  </si>
  <si>
    <t>Balanced Scorecard</t>
  </si>
  <si>
    <t>To measure performance from multiple perspectives</t>
  </si>
  <si>
    <t>Threat Modeling</t>
  </si>
  <si>
    <t>To identify potential threats and vulnerabilities</t>
  </si>
  <si>
    <t>ID.RA-1, ID.RA-2</t>
  </si>
  <si>
    <t>Quantitative Risk Analysis</t>
  </si>
  <si>
    <t>To measure risks in financial terms</t>
  </si>
  <si>
    <t>ID.RA-4, ID.RA-5</t>
  </si>
  <si>
    <t>Risk Mitigation</t>
  </si>
  <si>
    <t>Control Implementation</t>
  </si>
  <si>
    <t>To apply controls that reduce identified risks</t>
  </si>
  <si>
    <t>PR.IP-1, PR.PT-1</t>
  </si>
  <si>
    <t>Risk Monitoring</t>
  </si>
  <si>
    <t>Risk Treatment Plans</t>
  </si>
  <si>
    <t>To develop strategies for treating identified risks</t>
  </si>
  <si>
    <t>Key Risk Indicators</t>
  </si>
  <si>
    <t>To monitor risk levels continuously</t>
  </si>
  <si>
    <t>DE.AE-2, DE.AE-5</t>
  </si>
  <si>
    <t>Risk Dashboards</t>
  </si>
  <si>
    <t>To provide real-time risk metrics</t>
  </si>
  <si>
    <t>DE.ME-1, DE.ME-2</t>
  </si>
  <si>
    <t>Vulnerability Scans</t>
  </si>
  <si>
    <t>To identify security weaknesses in the environment</t>
  </si>
  <si>
    <t>ID.RM-1, ID.RM-2</t>
  </si>
  <si>
    <t>To update systems to resolve identified vulnerabilities</t>
  </si>
  <si>
    <t>Attack Surface Analysis</t>
  </si>
  <si>
    <t>To identify the exposure of systems to external threats</t>
  </si>
  <si>
    <t>ID.RA-1, ID.RA-3</t>
  </si>
  <si>
    <t>Kill Chain Analysis</t>
  </si>
  <si>
    <t>To model potential attack pathways</t>
  </si>
  <si>
    <t>DE.CM-4, DE.CM-6</t>
  </si>
  <si>
    <t>Gap Analysis</t>
  </si>
  <si>
    <t>To measure alignment with regulatory requirements</t>
  </si>
  <si>
    <t>PR.DS-5, PR.IP-11</t>
  </si>
  <si>
    <t>To assess the effectiveness of compliance measures</t>
  </si>
  <si>
    <t>PR.DS-6, ME.PR-2</t>
  </si>
  <si>
    <t xml:space="preserve">Secure Engineering &amp; Architecture </t>
  </si>
  <si>
    <t>Secure Design</t>
  </si>
  <si>
    <t>To identify potential threats in the design phase</t>
  </si>
  <si>
    <t>Security Requirements</t>
  </si>
  <si>
    <t>To embed security needs into the requirements</t>
  </si>
  <si>
    <t>Software Development Life Cycle (SDLC)</t>
  </si>
  <si>
    <t>Secure Coding Practices</t>
  </si>
  <si>
    <t>To ensure secure code generation</t>
  </si>
  <si>
    <t>To identify security flaws in the code</t>
  </si>
  <si>
    <t>PR.DS-3</t>
  </si>
  <si>
    <t>Dynamic Analysis</t>
  </si>
  <si>
    <t>To identify runtime vulnerabilities</t>
  </si>
  <si>
    <t>Data Flow Analysis</t>
  </si>
  <si>
    <t>To understand how data moves through the system</t>
  </si>
  <si>
    <t>Attack Surface Reduction</t>
  </si>
  <si>
    <t>To minimize system components exposed to threats</t>
  </si>
  <si>
    <t>Reference Architectures</t>
  </si>
  <si>
    <t>Use of Security Patterns</t>
  </si>
  <si>
    <t>To incorporate proven secure designs</t>
  </si>
  <si>
    <t>PR.DS-5, PR.IP-12</t>
  </si>
  <si>
    <t>Security Control Mapping</t>
  </si>
  <si>
    <t>To align architectural components with controls</t>
  </si>
  <si>
    <t>Static and Dynamic Analysis</t>
  </si>
  <si>
    <t>Static Application Security Testing (SAST)</t>
  </si>
  <si>
    <t>To identify vulnerabilities in the source code</t>
  </si>
  <si>
    <t>Dynamic Application Security Testing (DAST)</t>
  </si>
  <si>
    <t>To identify vulnerabilities in running applications</t>
  </si>
  <si>
    <t>Security Operations</t>
  </si>
  <si>
    <t>Security Operations Center (SOC)</t>
  </si>
  <si>
    <t>SOC Implementation</t>
  </si>
  <si>
    <t>To establish a centralized security monitoring capability</t>
  </si>
  <si>
    <t>DE.AE-1, DE.CM-1</t>
  </si>
  <si>
    <t>Incident Triage</t>
  </si>
  <si>
    <t>To categorize and prioritize incidents</t>
  </si>
  <si>
    <t>RS.AN-1, RS.AN-2</t>
  </si>
  <si>
    <t>To standardize procedures for incident handling</t>
  </si>
  <si>
    <t>RS.AN-2, RS.AN-4</t>
  </si>
  <si>
    <t>To test and refine the incident response plan</t>
  </si>
  <si>
    <t>DE.AE-2, RS.IM-2</t>
  </si>
  <si>
    <t>Log Aggregation</t>
  </si>
  <si>
    <t>To centralize log collection</t>
  </si>
  <si>
    <t>DE.AE-1, DE.AE-5</t>
  </si>
  <si>
    <t>Log Retention</t>
  </si>
  <si>
    <t>To store logs securely for a predefined period</t>
  </si>
  <si>
    <t>Endpoint Detection</t>
  </si>
  <si>
    <t>Antivirus</t>
  </si>
  <si>
    <t>To detect and block malware on endpoints</t>
  </si>
  <si>
    <t>PR.DS-1, DE.CM-7</t>
  </si>
  <si>
    <t>DE.CM-7, DE.AE-3</t>
  </si>
  <si>
    <t>IDS/IPS</t>
  </si>
  <si>
    <t>To detect and prevent network-based attacks</t>
  </si>
  <si>
    <t>DE.CM-3, DE.CM-7</t>
  </si>
  <si>
    <t>Network Traffic Analysis</t>
  </si>
  <si>
    <t>To analyze network behavior</t>
  </si>
  <si>
    <t>DE.AE-4, DE.CM-2</t>
  </si>
  <si>
    <t>Security Automation</t>
  </si>
  <si>
    <t>To automate security tasks</t>
  </si>
  <si>
    <t>DE.AE-5, PR.PT-3</t>
  </si>
  <si>
    <t>Vulnerability Automation</t>
  </si>
  <si>
    <t>To automate the vulnerability management process</t>
  </si>
  <si>
    <t>DE.CM-8, RS.MI-3</t>
  </si>
  <si>
    <t xml:space="preserve">Security Awareness &amp; Training </t>
  </si>
  <si>
    <t>General Awareness</t>
  </si>
  <si>
    <t>Annual Security Awareness Training</t>
  </si>
  <si>
    <t>To provide a baseline understanding of security risks</t>
  </si>
  <si>
    <t>Security Newsletters</t>
  </si>
  <si>
    <t>To disseminate important security updates and tips</t>
  </si>
  <si>
    <t>PR.AT-1</t>
  </si>
  <si>
    <t>Training Programs</t>
  </si>
  <si>
    <t>Role-specific Training</t>
  </si>
  <si>
    <t>To offer in-depth training based on job functions</t>
  </si>
  <si>
    <t>PR.AT-3</t>
  </si>
  <si>
    <t>Certification Support</t>
  </si>
  <si>
    <t>To encourage professional development</t>
  </si>
  <si>
    <t>Phishing Exercises</t>
  </si>
  <si>
    <t>Phishing Simulation</t>
  </si>
  <si>
    <t>To gauge vulnerability to phishing attacks</t>
  </si>
  <si>
    <t>PR.AT-2, PR.AT-4</t>
  </si>
  <si>
    <t>Post-mortem Analysis</t>
  </si>
  <si>
    <t>To analyze user behavior post-exercise</t>
  </si>
  <si>
    <t>Insider Threats</t>
  </si>
  <si>
    <t>Insider Threat Training</t>
  </si>
  <si>
    <t>To recognize signs of potential insider threats</t>
  </si>
  <si>
    <t>PR.AT-3, PR.AT-5</t>
  </si>
  <si>
    <t>Anomalous Behavior Detection</t>
  </si>
  <si>
    <t>To train in the identification of abnormal behavior</t>
  </si>
  <si>
    <t>DE.DP-4, PR.AT-5</t>
  </si>
  <si>
    <t>Training Metrics</t>
  </si>
  <si>
    <t>Training Effectiveness Metrics</t>
  </si>
  <si>
    <t>To measure the impact of training programs</t>
  </si>
  <si>
    <t>Continuous Learning</t>
  </si>
  <si>
    <t>Real-time Security Alerts</t>
  </si>
  <si>
    <t>To notify staff of urgent threats</t>
  </si>
  <si>
    <t>Microlearning Modules</t>
  </si>
  <si>
    <t>To offer bite-sized learning opportunities</t>
  </si>
  <si>
    <t>Technology Development &amp; Acquisition</t>
  </si>
  <si>
    <t>Static Code Analysis</t>
  </si>
  <si>
    <t>To identify security flaws in the source code</t>
  </si>
  <si>
    <t>Dynamic Code Analysis</t>
  </si>
  <si>
    <t>To identify security flaws at runtime</t>
  </si>
  <si>
    <t>Software Development Lifecycle</t>
  </si>
  <si>
    <t>Secure Development Training</t>
  </si>
  <si>
    <t>To ensure developers are trained in security best practices</t>
  </si>
  <si>
    <t>Code Review Process</t>
  </si>
  <si>
    <t>To inspect the codebase for security and quality</t>
  </si>
  <si>
    <t>Vendor Risk Management</t>
  </si>
  <si>
    <t>To assess the security posture of third-party vendors</t>
  </si>
  <si>
    <t>Contractual Security Measures</t>
  </si>
  <si>
    <t>To include security clauses in contracts with vendors</t>
  </si>
  <si>
    <t>Source Code Analysis</t>
  </si>
  <si>
    <t>Open Source Software Audit</t>
  </si>
  <si>
    <t>To detect vulnerabilities in open-source components</t>
  </si>
  <si>
    <t>Third-Party Security</t>
  </si>
  <si>
    <t>Third-Party Penetration Testing</t>
  </si>
  <si>
    <t>To evaluate the security of third-party services</t>
  </si>
  <si>
    <t>PR.IP-12, PR.DS-5</t>
  </si>
  <si>
    <t>Automated Patching</t>
  </si>
  <si>
    <t>To automate the deployment of security patches</t>
  </si>
  <si>
    <t>PR.IP-6</t>
  </si>
  <si>
    <t>Patch Testing</t>
  </si>
  <si>
    <t>To test the patches in a controlled environment before deployment</t>
  </si>
  <si>
    <t>Modern Development</t>
  </si>
  <si>
    <t>To integrate security into the DevOps pipeline</t>
  </si>
  <si>
    <t>To secure application containers like Docker</t>
  </si>
  <si>
    <t xml:space="preserve">Third-Party Management </t>
  </si>
  <si>
    <t>Vendor Assessment</t>
  </si>
  <si>
    <t>To evaluate the security posture of potential vendors</t>
  </si>
  <si>
    <t>To maintain up-to-date risk assessments for existing vendors</t>
  </si>
  <si>
    <t>Third-Party Audits</t>
  </si>
  <si>
    <t>Security Audit</t>
  </si>
  <si>
    <t>To validate third-party security controls</t>
  </si>
  <si>
    <t>Compliance Audit</t>
  </si>
  <si>
    <t>To validate third-party compliance with regulations</t>
  </si>
  <si>
    <t>Data Use Policies</t>
  </si>
  <si>
    <t>To specify acceptable use of shared data</t>
  </si>
  <si>
    <t>Data Encryption &amp; Masking</t>
  </si>
  <si>
    <t>To ensure sensitive data is secured during transmission/storage</t>
  </si>
  <si>
    <t>PR.DS-5, PR.DS-2</t>
  </si>
  <si>
    <t>Service Level Agreements</t>
  </si>
  <si>
    <t>Availability Requirements</t>
  </si>
  <si>
    <t>To specify uptime and availability metrics</t>
  </si>
  <si>
    <t>PR.IP-8</t>
  </si>
  <si>
    <t>Incident Response Timeline</t>
  </si>
  <si>
    <t>To outline timeframes for incident detection and response</t>
  </si>
  <si>
    <t>Supplier Security Standards</t>
  </si>
  <si>
    <t>To establish minimum security requirements for suppliers</t>
  </si>
  <si>
    <t>PR.IP-12, PR.IP-13</t>
  </si>
  <si>
    <t>Contractual Obligations</t>
  </si>
  <si>
    <t>Legal &amp; Regulatory Clauses</t>
  </si>
  <si>
    <t>To include clauses that mandate adherence to legal requirements</t>
  </si>
  <si>
    <t>Modern Aspects</t>
  </si>
  <si>
    <t>API Security Requirements</t>
  </si>
  <si>
    <t>To define security standards for third-party API integrations</t>
  </si>
  <si>
    <t>To enforce strict access controls, irrespective of network location</t>
  </si>
  <si>
    <t>Threat Management</t>
  </si>
  <si>
    <t>Feed Integration</t>
  </si>
  <si>
    <t>To aggregate threat intelligence from multiple sources</t>
  </si>
  <si>
    <t>Indicator Prioritization</t>
  </si>
  <si>
    <t>To prioritize threats based on potential impact</t>
  </si>
  <si>
    <t>DE.AE-5, ID.RA-2</t>
  </si>
  <si>
    <t>Threat Hunting</t>
  </si>
  <si>
    <t>Proactive Searching</t>
  </si>
  <si>
    <t>To actively search for signs of compromise</t>
  </si>
  <si>
    <t>Tactic, Technique, Procedure (TTP) Analysis</t>
  </si>
  <si>
    <t>To understand how attackers operate</t>
  </si>
  <si>
    <t>Behavioral Analysis</t>
  </si>
  <si>
    <t>To identify abnormal user or system behavior</t>
  </si>
  <si>
    <t>Triage</t>
  </si>
  <si>
    <t>To sort incidents based on severity and impact</t>
  </si>
  <si>
    <t>To identify the root cause of security incidents</t>
  </si>
  <si>
    <t>To identify and evaluate potential attack vectors</t>
  </si>
  <si>
    <t>Deception Techniques</t>
  </si>
  <si>
    <t>Honeypots</t>
  </si>
  <si>
    <t>To trap and analyze attackers</t>
  </si>
  <si>
    <t>Machine Learning-Based Detection</t>
  </si>
  <si>
    <t>To apply machine learning for enhanced detection</t>
  </si>
  <si>
    <t>Zero-Day Exploit Tracking</t>
  </si>
  <si>
    <t>To identify and mitigate zero-day vulnerabilities</t>
  </si>
  <si>
    <t>DE.AE-2, RS.MI-3</t>
  </si>
  <si>
    <t>Threat Sharing Platforms</t>
  </si>
  <si>
    <t>To share and receive threat intelligence in real-time</t>
  </si>
  <si>
    <t xml:space="preserve">Vulnerability &amp; Patch Management </t>
  </si>
  <si>
    <t>Network Scanning</t>
  </si>
  <si>
    <t>To identify vulnerabilities in the network</t>
  </si>
  <si>
    <t>PR.IP-12, DE.CM-8</t>
  </si>
  <si>
    <t>Application Scanning</t>
  </si>
  <si>
    <t>To identify vulnerabilities in applications</t>
  </si>
  <si>
    <t>To find vulnerabilities in code before deployment</t>
  </si>
  <si>
    <t>PR.DS-3, DE.CM-7</t>
  </si>
  <si>
    <t>Patch Deployment</t>
  </si>
  <si>
    <t>To apply security patches</t>
  </si>
  <si>
    <t>PR.IP-9, PR.MA-1</t>
  </si>
  <si>
    <t>Patch Verification</t>
  </si>
  <si>
    <t>To verify the successful application of patches</t>
  </si>
  <si>
    <t>CVSS Scoring</t>
  </si>
  <si>
    <t>To assess the severity of vulnerabilities</t>
  </si>
  <si>
    <t>Remediation</t>
  </si>
  <si>
    <t>Automated Remediation</t>
  </si>
  <si>
    <t>To automate the fix for known vulnerabilities</t>
  </si>
  <si>
    <t>PR.IP-3, PR.MA-2</t>
  </si>
  <si>
    <t>Manual Remediation</t>
  </si>
  <si>
    <t>To manually address complex vulnerabilities</t>
  </si>
  <si>
    <t>PR.IP-2, PR.MA-1</t>
  </si>
  <si>
    <t>Vulnerability Lifecycle</t>
  </si>
  <si>
    <t>Inventory Management</t>
  </si>
  <si>
    <t>To maintain a list of all assets and vulnerabilities</t>
  </si>
  <si>
    <t>PR.IP-1, ID.AM-2</t>
  </si>
  <si>
    <t>Vulnerability Tracking</t>
  </si>
  <si>
    <t>To track the status of known vulnerabilities</t>
  </si>
  <si>
    <t>PR.IP-8, RS.MI-3</t>
  </si>
  <si>
    <t>AI-based Analysis</t>
  </si>
  <si>
    <t>To use AI for identifying and patching vulnerabilities</t>
  </si>
  <si>
    <t>Zero-Day Patching</t>
  </si>
  <si>
    <t>To manage patches for zero-day vulnerabilities</t>
  </si>
  <si>
    <t>Input Validation</t>
  </si>
  <si>
    <t>Sanitization</t>
  </si>
  <si>
    <t>To clean user input before processing</t>
  </si>
  <si>
    <t>Parameterized Queries</t>
  </si>
  <si>
    <t>To prevent SQL injection</t>
  </si>
  <si>
    <t>Multi-Factor</t>
  </si>
  <si>
    <t>To enhance the authentication process</t>
  </si>
  <si>
    <t>Password Policy</t>
  </si>
  <si>
    <t>To enforce strong passwords</t>
  </si>
  <si>
    <t>Authorization</t>
  </si>
  <si>
    <t>Role-Based</t>
  </si>
  <si>
    <t>To restrict access based on roles</t>
  </si>
  <si>
    <t>Object-Level</t>
  </si>
  <si>
    <t>To restrict access at the resource level</t>
  </si>
  <si>
    <t>SSL/TLS</t>
  </si>
  <si>
    <t>To secure data in transit</t>
  </si>
  <si>
    <t>To hide sensitive information in transit</t>
  </si>
  <si>
    <t>Static Analysis</t>
  </si>
  <si>
    <t>To find vulnerabilities in the codebase</t>
  </si>
  <si>
    <t>DE.CM-6, DE.CM-7</t>
  </si>
  <si>
    <t>To find vulnerabilities at runtime</t>
  </si>
  <si>
    <t>Threat Identification</t>
  </si>
  <si>
    <t>To identify and analyze potential threats</t>
  </si>
  <si>
    <t>Attack Trees</t>
  </si>
  <si>
    <t>To model different attack scenarios</t>
  </si>
  <si>
    <t>ID.RA-3</t>
  </si>
  <si>
    <t>To protect web APIs</t>
  </si>
  <si>
    <t>To integrate security into DevOps pipelines</t>
  </si>
  <si>
    <t>DE.DP-2, DE.DP-4</t>
  </si>
  <si>
    <t>SecurityDomainID</t>
  </si>
  <si>
    <t>SecurityDomainName</t>
  </si>
  <si>
    <t>SecuritySubDomainID</t>
  </si>
  <si>
    <t>SecuritySubDomainName</t>
  </si>
  <si>
    <t>SecurityCapabilityID</t>
  </si>
  <si>
    <t>SecurityCapabilityName</t>
  </si>
  <si>
    <t>SecuritySolutionID</t>
  </si>
  <si>
    <t>SecuritySolutionName</t>
  </si>
  <si>
    <t>ProductLineID</t>
  </si>
  <si>
    <t>ProductLineName</t>
  </si>
  <si>
    <t>Description</t>
  </si>
  <si>
    <t>Identity</t>
  </si>
  <si>
    <t>ID.AM-1</t>
  </si>
  <si>
    <t>ID.AM-2</t>
  </si>
  <si>
    <t>ID.BE-1</t>
  </si>
  <si>
    <t>ID.BE-2</t>
  </si>
  <si>
    <t>ID.BE-3</t>
  </si>
  <si>
    <t>ID.BE-4</t>
  </si>
  <si>
    <t>ID.BE-5</t>
  </si>
  <si>
    <t>ID.GV-1</t>
  </si>
  <si>
    <t>ID.RA-4</t>
  </si>
  <si>
    <t>ID.RA-5</t>
  </si>
  <si>
    <t>ID.RM-1</t>
  </si>
  <si>
    <t>ID.RM-2</t>
  </si>
  <si>
    <t>ID.RM-3</t>
  </si>
  <si>
    <t>ID.SC-1</t>
  </si>
  <si>
    <t>ID.SC-2</t>
  </si>
  <si>
    <t>ID.SC-3</t>
  </si>
  <si>
    <t>ID.SC-4</t>
  </si>
  <si>
    <t>ID.SC-5</t>
  </si>
  <si>
    <t>PR.AC-2</t>
  </si>
  <si>
    <t>PR.AC-3</t>
  </si>
  <si>
    <t>PR.AC-5</t>
  </si>
  <si>
    <t>PR.AC-6</t>
  </si>
  <si>
    <t>PR.AT-2</t>
  </si>
  <si>
    <t>PR.AT-4</t>
  </si>
  <si>
    <t>PR.AT-5</t>
  </si>
  <si>
    <t>PR.DS-4</t>
  </si>
  <si>
    <t>PR.DS-7</t>
  </si>
  <si>
    <t>PR.DS-8</t>
  </si>
  <si>
    <t>PR.IP-3</t>
  </si>
  <si>
    <t>PR.IP-5</t>
  </si>
  <si>
    <t>PR.IP-7</t>
  </si>
  <si>
    <t>PR.MA-1</t>
  </si>
  <si>
    <t>PR.MA-2</t>
  </si>
  <si>
    <t>PR.PT-4</t>
  </si>
  <si>
    <t>PR.PT-5</t>
  </si>
  <si>
    <t>DE.AE-3</t>
  </si>
  <si>
    <t>DE.AE-4</t>
  </si>
  <si>
    <t>DE.CM-2</t>
  </si>
  <si>
    <t>DE.CM-4</t>
  </si>
  <si>
    <t>DE.CM-5</t>
  </si>
  <si>
    <t>DE.DP-1</t>
  </si>
  <si>
    <t>DE.DP-3</t>
  </si>
  <si>
    <t>DE.DP-5</t>
  </si>
  <si>
    <t>RS.CO-2</t>
  </si>
  <si>
    <t>RS.CO-3</t>
  </si>
  <si>
    <t>RS.CO-4</t>
  </si>
  <si>
    <t>RS.CO-5</t>
  </si>
  <si>
    <t>RS.AN-1</t>
  </si>
  <si>
    <t>RS.AN-3</t>
  </si>
  <si>
    <t>RS.AN-5</t>
  </si>
  <si>
    <t>RS.MI-1</t>
  </si>
  <si>
    <t>RS.MI-2</t>
  </si>
  <si>
    <t>RS.MI-3</t>
  </si>
  <si>
    <t>RS.IM-1</t>
  </si>
  <si>
    <t>RC.RP-1</t>
  </si>
  <si>
    <t>RC.IM-1</t>
  </si>
  <si>
    <t>RC.IM-2</t>
  </si>
  <si>
    <t>RC.CO-1</t>
  </si>
  <si>
    <t>RC.CO-2</t>
  </si>
  <si>
    <t>RC.CO-3</t>
  </si>
  <si>
    <t>SCF Domain</t>
  </si>
  <si>
    <t>CSF Control</t>
  </si>
  <si>
    <r>
      <t xml:space="preserve">SP-CMM 0
</t>
    </r>
    <r>
      <rPr>
        <sz val="8"/>
        <color theme="0"/>
        <rFont val="Calibri"/>
        <family val="2"/>
        <scheme val="minor"/>
      </rPr>
      <t>Not Performed</t>
    </r>
  </si>
  <si>
    <r>
      <t xml:space="preserve">SP-CMM 1
</t>
    </r>
    <r>
      <rPr>
        <sz val="8"/>
        <color theme="0"/>
        <rFont val="Calibri"/>
        <family val="2"/>
        <scheme val="minor"/>
      </rPr>
      <t>Performed Informally</t>
    </r>
  </si>
  <si>
    <r>
      <t xml:space="preserve">SP-CMM 2
</t>
    </r>
    <r>
      <rPr>
        <sz val="8"/>
        <color theme="0"/>
        <rFont val="Calibri"/>
        <family val="2"/>
        <scheme val="minor"/>
      </rPr>
      <t>Planned &amp; Tracked</t>
    </r>
  </si>
  <si>
    <r>
      <t xml:space="preserve">SP-CMM 3
</t>
    </r>
    <r>
      <rPr>
        <sz val="8"/>
        <color theme="0"/>
        <rFont val="Calibri"/>
        <family val="2"/>
        <scheme val="minor"/>
      </rPr>
      <t>Well Defined</t>
    </r>
  </si>
  <si>
    <r>
      <t xml:space="preserve">SP-CMM 4
</t>
    </r>
    <r>
      <rPr>
        <sz val="8"/>
        <color theme="0"/>
        <rFont val="Calibri"/>
        <family val="2"/>
        <scheme val="minor"/>
      </rPr>
      <t>Quantitatively Controlled</t>
    </r>
  </si>
  <si>
    <r>
      <t xml:space="preserve">SP-CMM 5
</t>
    </r>
    <r>
      <rPr>
        <sz val="8"/>
        <color theme="0"/>
        <rFont val="Calibri"/>
        <family val="2"/>
        <scheme val="minor"/>
      </rPr>
      <t>Continuously Improving</t>
    </r>
  </si>
  <si>
    <t>There is no evidence of a capability to facilitate the implementation of cybersecurity &amp; data privacy governance controls.</t>
  </si>
  <si>
    <t>Cybersecurity &amp; Privacy Governance (GOV) efforts are ad hoc and inconsistent. CMM Level 1 control maturity would reasonably expect all, or at least most, the following criteria to exist:
No formal cybersecurity and/ or data privacy principles are identified for the organization.
No formal Governance, Risk &amp; Compliance (GRC) team exists. GRC roles are assigned to existing IT/cybersecurity personnel.
Governance efforts are narrowly-limited to certain compliance requirements.
Formal roles and responsibilities for cybersecurity and/ or data privacy may exist.
Cybersecurity and data privacy governance is informally assigned as an additional duty to existing IT/cybersecurity personnel.
Basic cybersecurity policies and standards are documented [not based on any industry framework]
Basic procedures are established for important tasks, but are ad hoc and not formally documented.
Documentation is made available to internal personnel.
Organizational leadership maintains an informal process to review and respond to observed trends.
Compliance efforts are not tied into an enterprise-wide cybersecurity and/ or data privacy program.</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</si>
  <si>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t>
  </si>
  <si>
    <t>Cybersecurity &amp; Privacy Governance (GOV) efforts are standardized across the organization and centrally managed, where technically feasible, to ensure consistency. CMM Level 3 control maturity would reasonably expect all, or at least most, the following criteria to exist:
The Chief Information Security Officer (CISO), or similar function, analyzes the organization’s business strategy and prioritizes the objectives of the security function to determine prioritized and authoritative guidance for cybersecurity and data protection (e.g., data privacy) practices.
The CISO, or similar function, develops a security-focused Concept of Operations (CONOPS) that documents management, operational and technical measures to apply defense-in-depth techniques across the organization that includes cybersecurity &amp; data privacy governance as part of the broader operational plan.
A Governance, Risk &amp; Compliance (GRC) function, or similar function, provides governance oversight for the implementation of applicable statutory, regulatory and contractual cybersecurity &amp; data privacy controls to facilitate the implementation of secure and compliant practices to protect the confidentiality, integrity, availability and safety of the organization’s applications, systems, services and data. 
A GRC function, or similar function, provides scoping guidance to determine control applicability.
A steering committee is formally established to provide executive oversight of the cybersecurity &amp; data privacy program. The steering committee establishes a clear and authoritative accountability structure for cybersecurity and data protection operations.
Compliance requirements for cybersecurity &amp; data privacy controls are identified, documented and tested for adherence to internal standards or regulatory requirements. 
Procedures are established for sensitive/regulated obligations and standardized across the organization. 
Controls are standardized across the organization to ensure uniformity and consistent execution.
Internal policies and standards address all statutory, regulatory and contractual obligations for cybersecurity &amp; data privacy.
Defined roles &amp; responsibilities require data/process owners to define, implement and maintain cybersecurity &amp; data privacy controls for each system, application and/ or service of which they have accountability.</t>
  </si>
  <si>
    <t>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</si>
  <si>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facilitate the implementation of cybersecurity &amp; data privacy governance controls.</t>
  </si>
  <si>
    <t/>
  </si>
  <si>
    <t>No formal cybersecurity and/ or data privacy principles are identified for the organization.</t>
  </si>
  <si>
    <t>Cybersecurity and data privacy governance activities are decentralized (e.g., a localized/regionalized function) and uses non-standardized methods to implement secure and compliant practices.</t>
  </si>
  <si>
    <t>The Chief Information Security Officer (CISO), or similar function, analyzes the organization’s business strategy and prioritizes the objectives of the security function to determine prioritized and authoritative guidance for cybersecurity and data protection (e.g., data privacy) practices.</t>
  </si>
  <si>
    <t>Metrics are developed that provide management insight, per a quantitative understanding of process capabilities, to predict optimal performance, ensure continued operations and identify areas for improvement.</t>
  </si>
  <si>
    <t>No formal Governance, Risk &amp; Compliance (GRC) team exists. GRC roles are assigned to existing IT/cybersecurity personnel.</t>
  </si>
  <si>
    <t>IT/cybersecurity personnel identify cybersecurity &amp; data privacy controls that are appropriate to address applicable statutory, regulatory and contractual requirements for cybersecurity &amp; data privacy governance activities.</t>
  </si>
  <si>
    <t>The CISO, or similar function, develops a security-focused Concept of Operations (CONOPS) that documents management, operational and technical measures to apply defense-in-depth techniques across the organization that includes cybersecurity &amp; data privacy governance as part of the broader operational plan.</t>
  </si>
  <si>
    <t>Metrics reporting includes quantitative analysis of Key Performance Indicators (KPIs).</t>
  </si>
  <si>
    <t>Governance efforts are narrowly-limited to certain compliance requirements.</t>
  </si>
  <si>
    <t>The Chief Information Officer (CIO), or similar function, analyzes the organization’s business strategy and prioritizes the objectives of the security function, based on business requirements.</t>
  </si>
  <si>
    <t xml:space="preserve">A Governance, Risk &amp; Compliance (GRC) function, or similar function, provides governance oversight for the implementation of applicable statutory, regulatory and contractual cybersecurity &amp; data privacy controls to facilitate the implementation of secure and compliant practices to protect the confidentiality, integrity, availability and safety of the organization’s applications, systems, services and data. </t>
  </si>
  <si>
    <t>Metrics reporting includes quantitative analysis of Key Risk Indicators (KRIs).</t>
  </si>
  <si>
    <t>Formal roles and responsibilities for cybersecurity and/ or data privacy may exist.</t>
  </si>
  <si>
    <t>A qualified individual is assigned the role and responsibilities to centrally manage, coordinate, develop, implement and maintain a cybersecurity &amp; data privacy program (e.g., cybersecurity director or Chief Information Security Officer (CISO)).</t>
  </si>
  <si>
    <t>A GRC function, or similar function, provides scoping guidance to determine control applicability.</t>
  </si>
  <si>
    <t>Scope of metrics, KPIs and KRIs covers organization-wide cybersecurity &amp; data privacy controls, including functions performed by third-parties.</t>
  </si>
  <si>
    <t>Cybersecurity and data privacy governance is informally assigned as an additional duty to existing IT/cybersecurity personnel.</t>
  </si>
  <si>
    <t>No formal Governance, Risk &amp; Compliance (GRC) team exists. GRC roles are assigned to existing cybersecurity personnel.</t>
  </si>
  <si>
    <t>A steering committee is formally established to provide executive oversight of the cybersecurity &amp; data privacy program. The steering committee establishes a clear and authoritative accountability structure for cybersecurity and data protection operations.</t>
  </si>
  <si>
    <t>Organizational leadership maintains a formal process to objectively review and respond to metrics, KPIs and KRIs (e.g., monthly or quarterly review).</t>
  </si>
  <si>
    <t>Basic cybersecurity policies and standards are documented [not based on any industry framework]</t>
  </si>
  <si>
    <t>Compliance requirements for cybersecurity &amp; data privacy are identified and documented.</t>
  </si>
  <si>
    <t xml:space="preserve">Compliance requirements for cybersecurity &amp; data privacy controls are identified, documented and tested for adherence to internal standards or regulatory requirements. </t>
  </si>
  <si>
    <t>Based on metrics analysis, process improvement recommendations are submitted for review and are handled in accordance with change control processes.</t>
  </si>
  <si>
    <t>Basic procedures are established for important tasks, but are ad hoc and not formally documented.</t>
  </si>
  <si>
    <t>Cybersecurity policies and standards exist that are aligned with a leading cybersecurity framework (e.g., SCF, NIST 800-53, ISO 27002 or NIST Cybersecurity Framework).</t>
  </si>
  <si>
    <t xml:space="preserve">Procedures are established for sensitive/regulated obligations and standardized across the organization. </t>
  </si>
  <si>
    <t>Both business and technical stakeholders are involved in reviewing and approving proposed changes.</t>
  </si>
  <si>
    <t>Documentation is made available to internal personnel.</t>
  </si>
  <si>
    <t>Controls are assigned to sensitive/regulated assets to comply with specific compliance requirements.</t>
  </si>
  <si>
    <t>Controls are standardized across the organization to ensure uniformity and consistent execution.</t>
  </si>
  <si>
    <t>Organizational leadership maintains an informal process to review and respond to observed trends.</t>
  </si>
  <si>
    <t xml:space="preserve">Procedures are established for sensitive/regulated obligations, but are not standardized across the organization. </t>
  </si>
  <si>
    <t>Internal policies and standards address all statutory, regulatory and contractual obligations for cybersecurity &amp; data privacy.</t>
  </si>
  <si>
    <t>Compliance efforts are not tied into an enterprise-wide cybersecurity and/ or data privacy program.</t>
  </si>
  <si>
    <t>Defined roles &amp; responsibilities require data/process owners to define, implement and maintain cybersecurity &amp; data privacy controls for each system, application and/ or service of which they have accountability.</t>
  </si>
  <si>
    <t>There is no evidence of a capability to coordinate cybersecurity, data privacy and business alignment through a steering committee or advisory board, comprised of key cybersecurity, data privacy and business executives, which meets formally and on a regular basis.</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</si>
  <si>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Quarterly Business Review (QBR), or similar status reporting, exists to provide recurring reports on the state of the cybersecurity &amp; data privacy program.
Organizational leadership maintains an informal process to review and respond to trends.
Procedures for important tasks are documented and assigned to individuals or teams.</t>
  </si>
  <si>
    <t>Quarterly Business Review (QBR), or similar status reporting, exists to provide recurring reports on the state of the cybersecurity &amp; data privacy program.</t>
  </si>
  <si>
    <t>Organizational leadership maintains an informal process to review and respond to trends.</t>
  </si>
  <si>
    <t>Procedures for important tasks are documented and assigned to individuals or teams.</t>
  </si>
  <si>
    <t>There is no evidence of a capability to provide governance oversight reporting and recommendations to those entrusted to make executive decisions about matters considered material to the organization’s cybersecurity &amp; data privacy program.</t>
  </si>
  <si>
    <t>▪ Metrics are developed that provide management insight, per a quantitative understanding of process capabilities, to predict optimal performance, ensure continued operations and identify areas for improvement.</t>
  </si>
  <si>
    <t>▪ Metrics reporting includes quantitative analysis of Key Performance Indicators (KPIs).</t>
  </si>
  <si>
    <t>▪ Metrics reporting includes quantitative analysis of Key Risk Indicators (KRIs).</t>
  </si>
  <si>
    <t>▪ Scope of metrics, KPIs and KRIs covers organization-wide cybersecurity &amp; data privacy controls, including functions performed by third-parties.</t>
  </si>
  <si>
    <t>▪ Organizational leadership maintains a formal process to objectively review and respond to metrics, KPIs and KRIs (e.g., monthly or quarterly review).</t>
  </si>
  <si>
    <t>▪ Based on metrics analysis, process improvement recommendations are submitted for review and are handled in accordance with change control processes.</t>
  </si>
  <si>
    <t>▪ Both business and technical stakeholders are involved in reviewing and approving proposed changes.</t>
  </si>
  <si>
    <t>There is no evidence of a capability to establish, maintain and disseminate cybersecurity &amp; data privacy policies, standards and procedures.</t>
  </si>
  <si>
    <t>There is no evidence of a capability to prohibit exceptions to standards, except when the exception has been formally assessed for risk impact, approved and recorded.</t>
  </si>
  <si>
    <t>There is no evidence of a capability to review the cybersecurity &amp; data privacy program, including policies, standards and procedures, at planned intervals or if significant changes occur to ensure their continuing suitability, adequacy and effectiveness.</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</si>
  <si>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Formal documentation review process is performed on an annual basis.
Documentation review process includes the scope of applicable statutory, regulatory and contractual obligations.
Recommendations for documentation edits are submitted for review and are handled in accordance with documentation change control processes.
Updated documentation versions are published at least annually, based on the review process.
People affected by documentation changes are provided notification of the policy and standard changes.</t>
  </si>
  <si>
    <t>Formal documentation review process is performed on an annual basis.</t>
  </si>
  <si>
    <t>Documentation review process includes the scope of applicable statutory, regulatory and contractual obligations.</t>
  </si>
  <si>
    <t>Recommendations for documentation edits are submitted for review and are handled in accordance with documentation change control processes.</t>
  </si>
  <si>
    <t>Updated documentation versions are published at least annually, based on the review process.</t>
  </si>
  <si>
    <t>People affected by documentation changes are provided notification of the policy and standard changes.</t>
  </si>
  <si>
    <t>There is no evidence of a capability to assign a qualified individual with the mission and resources to centrally-manage, coordinate, develop, implement and maintain an enterprise-wide cybersecurity &amp; data privacy program.</t>
  </si>
  <si>
    <t xml:space="preserve"> Metrics are developed that provide management insight, per a quantitative understanding of process capabilities, to predict optimal performance, ensure continued operations and identify areas for improvement.</t>
  </si>
  <si>
    <t>There is no evidence of a capability to enforce an accountability structure so that appropriate teams and individuals are empowered, responsible and trained for mapping, measuring and managing data and technology-related risks.</t>
  </si>
  <si>
    <t>SP-CMM2 is N/A, since a well-defined process is required to enforce an accountability structure so that appropriate teams and individuals are empowered, responsible and trained for mapping, measuring and managing data and technology-related risks.</t>
  </si>
  <si>
    <t>See SP-CMM3. SP-CMM4 is N/A, since a quantitatively-controlled process is not necessary to enforce an accountability structure so that appropriate teams and individuals are empowered, responsible and trained for mapping, measuring and managing data and technology-related risks.</t>
  </si>
  <si>
    <t>There is no evidence of a capability to establish an authoritative chain of command with clear lines of communication to remove ambiguity from individuals and teams related to managing data and technology-related risks.</t>
  </si>
  <si>
    <t>SP-CMM2 is N/A, since a well-defined process is required to establish an authoritative chain of command with clear lines of communication to remove ambiguity from individuals and teams related to managing data and technology-related risks.</t>
  </si>
  <si>
    <t>See SP-CMM3. SP-CMM4 is N/A, since a quantitatively-controlled process is not necessary to establish an authoritative chain of command with clear lines of communication to remove ambiguity from individuals and teams related to managing data and technology-related risks.</t>
  </si>
  <si>
    <t>There is no evidence of a capability to develop, report and monitor cybersecurity &amp; data privacy program measures of performance.</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</si>
  <si>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Simple metrics exist to provide operational oversight of a limited scope of cybersecurity &amp; data privacy controls.</t>
  </si>
  <si>
    <t>Simple metrics exist to provide operational oversight of a limited scope of cybersecurity &amp; data privacy controls.</t>
  </si>
  <si>
    <t>There is no evidence of a capability to develop, report and monitor Key Performance Indicators (KPIs) to assist organizational management in performance monitoring and trend analysis of the cybersecurity &amp; data privacy program.</t>
  </si>
  <si>
    <t>SP-CMM2 is N/A, since a well-defined process is required to develop, report and monitor Key Performance Indicators (KPIs) to assist organizational management in performance monitoring and trend analysis of the cybersecurity &amp; data privacy program.</t>
  </si>
  <si>
    <t>There is no evidence of a capability to develop, report and monitor Key Risk Indicators (KRIs) to assist senior management in performance monitoring and trend analysis of the cybersecurity &amp; data privacy program.</t>
  </si>
  <si>
    <t>SP-CMM2 is N/A, since a well-defined process is required to develop, report and monitor Key Risk Indicators (KRIs) to assist senior management in performance monitoring and trend analysis of the cybersecurity &amp; data privacy program.</t>
  </si>
  <si>
    <t>There is no evidence of a capability to identify and document appropriate contacts with relevant law enforcement and regulatory bodies.</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</si>
  <si>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Incident response personnel identify and maintain contact information for local and national law enforcement (e.g., FBI field office) in case of cybersecurity incidents that require law enforcement involvement.
Contact information is verified and updated on at least an annual basis.</t>
  </si>
  <si>
    <t>Incident response personnel identify and maintain contact information for local and national law enforcement (e.g., FBI field office) in case of cybersecurity incidents that require law enforcement involvement.</t>
  </si>
  <si>
    <t>Contact information is verified and updated on at least an annual basis.</t>
  </si>
  <si>
    <t xml:space="preserve">There is no evidence of a capability to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security-related information including threats, vulnerabilities and incidents.
</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</si>
  <si>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Cybersecurity and data privacy personnel identify and maintain contact information for local, regional and national cybersecurity / data privacy groups and associations.
Cybersecurity and data privacy personnel in supervisory positions subscribe to news feeds from groups and associations to facilitate ongoing education and training.</t>
  </si>
  <si>
    <t>Cybersecurity and data privacy personnel identify and maintain contact information for local, regional and national cybersecurity / data privacy groups and associations.</t>
  </si>
  <si>
    <t>Cybersecurity and data privacy personnel in supervisory positions subscribe to news feeds from groups and associations to facilitate ongoing education and training.</t>
  </si>
  <si>
    <t>There is no evidence of a capability to define the context of its business model and document the mission of the organization.</t>
  </si>
  <si>
    <t>There is no evidence of a capability to establish control objectives as the basis for the selection, implementation and management of the organization’s internal control system.</t>
  </si>
  <si>
    <t>Cybersecurity &amp; Privacy Governance (GOV) efforts are requirements-driven and formally governed at a local/regional level, but are not consistent across the organization. CMM Level 2 control maturity would reasonably expect all, or at least most, the following criteria to exist:
Cybersecurity and data privacy governance activities are decentralized (e.g., a localized/regionalized function) and uses non-standardized methods to implement secure and compliant practices.
IT/cybersecurity personnel identify cybersecurity &amp; data privacy controls that are appropriate to address applicable statutory, regulatory and contractual requirements for cybersecurity &amp; data privacy governance activities.
The Chief Information Officer (CIO), or similar function, analyzes the organization’s business strategy and prioritizes the objectives of the security function, based on business requirements.
A qualified individual is assigned the role and responsibilities to centrally manage, coordinate, develop, implement and maintain a cybersecurity &amp; data privacy program (e.g., cybersecurity director or Chief Information Security Officer (CISO)).
No formal Governance, Risk &amp; Compliance (GRC) team exists. GRC roles are assigned to existing cybersecurity personnel.
Compliance requirements for cybersecurity &amp; data privacy are identified and documented.
Cybersecurity policies and standards exist that are aligned with a leading cybersecurity framework (e.g., SCF, NIST 800-53, ISO 27002 or NIST Cybersecurity Framework).
Controls are assigned to sensitive/regulated assets to comply with specific compliance requirements.
Procedures are established for sensitive/regulated obligations, but are not standardized across the organization. 
Documentation is made available to internal personnel.
IT and/ or cybersecurity personnel develop control objectives to implement and manage the organization’s internal control system.
IT and/ or cybersecurity personnel develop plans to implement security-related objectives.</t>
  </si>
  <si>
    <t>See SP-CMM3. SP-CMM4 is N/A, since a quantitatively-controlled process is not necessary to establish control objectives as the basis for the selection, implementation and management of the organization’s internal control system.</t>
  </si>
  <si>
    <t>IT and/ or cybersecurity personnel develop control objectives to implement and manage the organization’s internal control system.</t>
  </si>
  <si>
    <t>IT and/ or cybersecurity personnel develop plans to implement security-related objectives.</t>
  </si>
  <si>
    <t>There is no evidence of a capability to facilitate data governance to oversee the organization's policies, standards and procedures so that sensitive/regulated data is effectively managed and maintained in accordance with applicable statutory, regulatory and contractual obligations.</t>
  </si>
  <si>
    <t>There is no evidence of a capability to monitor mission/business-critical services or functions to ensure those resources are being used consistent with their intended purpose.</t>
  </si>
  <si>
    <t>There is no evidence of a capability to avoid and/ or constrain the forced exfiltration of sensitive / regulated information (e.g., Intellectual Property (IP)) to the host government for purposes of market access or market management practices.</t>
  </si>
  <si>
    <t>SP-CMM2 is N/A, since a well-defined process is required to avoid and/ or constrain the forced exfiltration of sensitive / regulated information (e.g., Intellectual Property (IP)) to the host government for purposes of market access or market management practices.</t>
  </si>
  <si>
    <t>See SP-CMM3. SP-CMM4 is N/A, since a quantitatively-controlled process is not necessary to avoid and/ or constrain the forced exfiltration of sensitive / regulated information (e.g., Intellectual Property (IP)) to the host government for purposes of market access or market management practices.</t>
  </si>
  <si>
    <t>There is no evidence of a capability to constrain the host government's ability to leverage the organization's technology assets for economic or political espionage and/ or cyberwarfare activities.</t>
  </si>
  <si>
    <t>SP-CMM2 is N/A, since a well-defined process is required to constrain the host government's ability to leverage the organization's technology assets for economic or political espionage and/ or cyberwarfare activities.</t>
  </si>
  <si>
    <t>See SP-CMM3. SP-CMM4 is N/A, since a quantitatively-controlled process is not necessary to constrain the host government's ability to leverage the organization's technology assets for economic or political espionage and/ or cyberwarfare activities.</t>
  </si>
  <si>
    <t>There is no evidence of a capability to incorporate cybersecurity &amp; data privacy principles into Business As Usual (BAU) practices through executive leadership involvement.</t>
  </si>
  <si>
    <t>SP-CMM2 is N/A, since a well-defined process is required to incorporate cybersecurity &amp; data privacy principles into Business As Usual (BAU) practices through executive leadership involvement.</t>
  </si>
  <si>
    <t>See SP-CMM3. SP-CMM4 is N/A, since a quantitatively-controlled process is not necessary to incorporate cybersecurity &amp; data privacy principles into Business As Usual (BAU) practices through executive leadership involvement.</t>
  </si>
  <si>
    <t>There is no evidence of a capability to compel data and/ or process owners to operationalize cybersecurity &amp; data privacy practices for each system, application and/ or service under their control.</t>
  </si>
  <si>
    <t>SP-CMM2 is N/A, since a well-defined process is required to compel data and/ or process owners to operationalize cybersecurity &amp; data privacy practices for each system, application and/ or service under their control.</t>
  </si>
  <si>
    <t>See SP-CMM3. SP-CMM4 is N/A, since a quantitatively-controlled process is not necessary to compel data and/ or process owners to operationalize cybersecurity &amp; data privacy practices for each system, application and/ or service under their control.</t>
  </si>
  <si>
    <t>Physical &amp; Environmental Security</t>
  </si>
  <si>
    <t>There is no evidence of a capability to compel data and/ or process owners to select required cybersecurity &amp; data privacy controls for each system, application and/ or service under their control.</t>
  </si>
  <si>
    <t>SP-CMM2 is N/A, since a well-defined process is required to compel data and/ or process owners to select required cybersecurity &amp; data privacy controls for each system, application and/ or service under their control.</t>
  </si>
  <si>
    <t>See SP-CMM3. SP-CMM4 is N/A, since a quantitatively-controlled process is not necessary to compel data and/ or process owners to select required cybersecurity &amp; data privacy controls for each system, application and/ or service under their control.</t>
  </si>
  <si>
    <t>There is no evidence of a capability to compel data and/ or process owners to implement required cybersecurity &amp; data privacy controls for each system, application and/ or service under their control.</t>
  </si>
  <si>
    <t>SP-CMM2 is N/A, since a well-defined process is required to compel data and/ or process owners to implement required cybersecurity &amp; data privacy controls for each system, application and/ or service under their control.</t>
  </si>
  <si>
    <t>See SP-CMM3. SP-CMM4 is N/A, since a quantitatively-controlled process is not necessary to compel data and/ or process owners to implement required cybersecurity &amp; data privacy controls for each system, application and/ or service under their control.</t>
  </si>
  <si>
    <t>There is no evidence of a capability to compel data and/ or process owners to assess if required cybersecurity &amp; data privacy controls for each system, application and/ or service under their control are implemented correctly and are operating as intended.</t>
  </si>
  <si>
    <t>SP-CMM2 is N/A, since a well-defined process is required to compel data and/ or process owners to assess if required cybersecurity &amp; data privacy controls for each system, application and/ or service under their control are implemented correctly and are operating as intended.</t>
  </si>
  <si>
    <t>See SP-CMM3. SP-CMM4 is N/A, since a quantitatively-controlled process is not necessary to compel data and/ or process owners to assess if required cybersecurity &amp; data privacy controls for each system, application and/ or service under their control are implemented correctly and are operating as intended.</t>
  </si>
  <si>
    <t>There is no evidence of a capability to compel data and/ or process owners to obtain authorization for the production use of each system, application and/ or service under their control.</t>
  </si>
  <si>
    <t>SP-CMM2 is N/A, since a well-defined process is required to compel data and/ or process owners to obtain authorization for the production use of each system, application and/ or service under their control.</t>
  </si>
  <si>
    <t>See SP-CMM3. SP-CMM4 is N/A, since a quantitatively-controlled process is not necessary to compel data and/ or process owners to obtain authorization for the production use of each system, application and/ or service under their control.</t>
  </si>
  <si>
    <t>There is no evidence of a capability to compel data and/ or process owners to monitor systems, applications and/ or services under their control on an ongoing basis for applicable threats and risks, as well as to ensure cybersecurity &amp; data privacy controls are operating as intended.</t>
  </si>
  <si>
    <t>SP-CMM2 is N/A, since a well-defined process is required to compel data and/ or process owners to monitor systems, applications and/ or services under their control on an ongoing basis for applicable threats and risks, as well as to ensure cybersecurity &amp; data privacy controls are operating as intended.</t>
  </si>
  <si>
    <t>See SP-CMM3. SP-CMM4 is N/A, since a quantitatively-controlled process is not necessary to compel data and/ or process owners to monitor systems, applications and/ or services under their control on an ongoing basis for applicable threats and risks, as well as to ensure cybersecurity &amp; data privacy controls are operating as intended.</t>
  </si>
  <si>
    <t>There is no evidence of a capability to ensure policies, processes, procedures and practices related to the mapping, measuring and managing of Artificial Intelligence (AI) and Autonomous Technologies (AAT)-related risks are in place, transparent and implemented effectively.</t>
  </si>
  <si>
    <t>SP-CMM2 is N/A, since a well-defined process is required to ensure policies, processes, procedures and practices related to the mapping, measuring and managing of Artificial Intelligence (AI) and Autonomous Technologies (AAT)-related risks are in place, transparent and implemented effectively.</t>
  </si>
  <si>
    <t>See SP-CMM3. SP-CMM4 is N/A, since a quantitatively-controlled process is not necessary to ensure policies, processes, procedures and practices related to the mapping, measuring and managing of Artificial Intelligence (AI) and Autonomous Technologies (AAT)-related risks are in place, transparent and implemented effectively.</t>
  </si>
  <si>
    <t>There is no evidence of a capability to identify, understand, document and manage applicable statutory and regulatory requirements for Artificial Intelligence (AI) and Autonomous Technologies (AAT).</t>
  </si>
  <si>
    <t>SP-CMM2 is N/A, since a well-defined process is required to identify, understand, document and manage applicable statutory and regulatory requirements for Artificial Intelligence (AI) and Autonomous Technologies (AAT).</t>
  </si>
  <si>
    <t>See SP-CMM3. SP-CMM4 is N/A, since a quantitatively-controlled process is not necessary to identify, understand, document and manage applicable statutory and regulatory requirements for Artificial Intelligence (AI) and Autonomous Technologies (AAT).</t>
  </si>
  <si>
    <t>There is no evidence of a capability to ensure Artificial Intelligence (AI) and Autonomous Technologies (AAT) are designed to be reliable, safe, fair, secure, resilient, transparent, explainable and data privacy-enhanced to minimize emergent properties or unintended consequences.</t>
  </si>
  <si>
    <t>SP-CMM2 is N/A, since a well-defined process is required to ensure Artificial Intelligence (AI) and Autonomous Technologies (AAT) are designed to be reliable, safe, fair, secure, resilient, transparent, explainable and data privacy-enhanced to minimize emergent properties or unintended consequences.</t>
  </si>
  <si>
    <t>See SP-CMM3. SP-CMM4 is N/A, since a quantitatively-controlled process is not necessary to ensure Artificial Intelligence (AI) and Autonomous Technologies (AAT) are designed to be reliable, safe, fair, secure, resilient, transparent, explainable and data privacy-enhanced to minimize emergent properties or unintended consequences.</t>
  </si>
  <si>
    <t>There is no evidence of a capability to sustain the value of deployed Artificial Intelligence (AI) and Autonomous Technologies (AAT).</t>
  </si>
  <si>
    <t>SP-CMM2 is N/A, since a well-defined process is required to sustain the value of deployed Artificial Intelligence (AI) and Autonomous Technologies (AAT).</t>
  </si>
  <si>
    <t>See SP-CMM3. SP-CMM4 is N/A, since a quantitatively-controlled process is not necessary to sustain the value of deployed Artificial Intelligence (AI) and Autonomous Technologies (AAT).</t>
  </si>
  <si>
    <t>There is no evidence of a capability to develop and maintain an inventory of Artificial Intelligence (AI) and Autonomous Technologies (AAT) (internal and third-party).</t>
  </si>
  <si>
    <t>SP-CMM2 is N/A, since a well-defined process is required to develop and maintain an inventory of Artificial Intelligence (AI) and Autonomous Technologies (AAT) (internal and third-party).</t>
  </si>
  <si>
    <t>See SP-CMM3. SP-CMM4 is N/A, since a quantitatively-controlled process is not necessary to develop and maintain an inventory of Artificial Intelligence (AI) and Autonomous Technologies (AAT) (internal and third-party).</t>
  </si>
  <si>
    <t>There is no evidence of a capability to identify Artificial Intelligence (AI) and Autonomous Technologies (AAT) in use and map those components to potential legal risks, including statutory and regulatory compliance requirements.</t>
  </si>
  <si>
    <t>SP-CMM2 is N/A, since a well-defined process is required to identify Artificial Intelligence (AI) and Autonomous Technologies (AAT) in use and map those components to potential legal risks, including statutory and regulatory compliance requirements.</t>
  </si>
  <si>
    <t>See SP-CMM3. SP-CMM4 is N/A, since a quantitatively-controlled process is not necessary to identify Artificial Intelligence (AI) and Autonomous Technologies (AAT) in use and map those components to potential legal risks, including statutory and regulatory compliance requirements.</t>
  </si>
  <si>
    <t xml:space="preserve">Web Security </t>
  </si>
  <si>
    <t>There is no evidence of a capability to identify and document internal cybersecurity &amp; data privacy controls for Artificial Intelligence (AI) and Autonomous Technologies (AAT).</t>
  </si>
  <si>
    <t>SP-CMM2 is N/A, since a well-defined process is required to identify and document internal cybersecurity &amp; data privacy controls for Artificial Intelligence (AI) and Autonomous Technologies (AAT).</t>
  </si>
  <si>
    <t>See SP-CMM3. SP-CMM4 is N/A, since a quantitatively-controlled process is not necessary to identify and document internal cybersecurity &amp; data privacy controls for Artificial Intelligence (AI) and Autonomous Technologies (AAT).</t>
  </si>
  <si>
    <t>Challenge ID</t>
  </si>
  <si>
    <t>Challenge</t>
  </si>
  <si>
    <t>Detail</t>
  </si>
  <si>
    <t>Priority</t>
  </si>
  <si>
    <t>Recommendation ID</t>
  </si>
  <si>
    <t>Recommendation</t>
  </si>
  <si>
    <t>Recommendation Description</t>
  </si>
  <si>
    <t>Maturity Category</t>
  </si>
  <si>
    <t>Maturity Improvement</t>
  </si>
  <si>
    <t>Maturity Improvement Priority</t>
  </si>
  <si>
    <t>Statistical Analysis</t>
  </si>
  <si>
    <t>Overall Maturity Improvement</t>
  </si>
  <si>
    <t>Overall Maturity Improvement Priority</t>
  </si>
  <si>
    <t>Prioritization Threshold</t>
  </si>
  <si>
    <t>ID0000001</t>
  </si>
  <si>
    <t>OBSV-0001</t>
  </si>
  <si>
    <t>Inconsistent Asset Inventory &amp; Ambiguous Data Labeling Criteria</t>
  </si>
  <si>
    <t>Lack of strict data governance around Asset Inventory and inconsistent Asset Management is hindering Chevron’s Zero Trust, Data Loss Prevention, and Identity Access Management programs. These programs require a deep and reliable understanding of Chevron’s environment to develop effective safeguards that will protect it from Cybersecurity threats.</t>
  </si>
  <si>
    <t>OBSV-0001-R01</t>
  </si>
  <si>
    <t>Synergize Asset Management Efforts</t>
  </si>
  <si>
    <t>Synergize Asset Management Efforts_x000B_Contextualize assets with all aspects of the business from its business processes to cloud workloads and even supply chain relationships/third-party vendor support will decrease the technical debt across teams.</t>
  </si>
  <si>
    <t>Minimum</t>
  </si>
  <si>
    <t>Upper Threshold</t>
  </si>
  <si>
    <t>ID0000002</t>
  </si>
  <si>
    <t>25th Percentile</t>
  </si>
  <si>
    <t>ID0000003</t>
  </si>
  <si>
    <t>50th Percentile</t>
  </si>
  <si>
    <t>ID0000004</t>
  </si>
  <si>
    <t>75th Percentile</t>
  </si>
  <si>
    <t>ID0000005</t>
  </si>
  <si>
    <t>OBSV-0001-R02</t>
  </si>
  <si>
    <t>Improve Asset Inventory Consistency</t>
  </si>
  <si>
    <t>Improve Asset Inventory Consistency_x000B_Deploy solutions to scale the collection of asset data from both legacy and modern environments with a focus on data quality to allow for a higher fidelity view into the environment.</t>
  </si>
  <si>
    <t>Maximum</t>
  </si>
  <si>
    <t>ID0000006</t>
  </si>
  <si>
    <t>OBSV-0001-R03</t>
  </si>
  <si>
    <t>Improve Data Labeling &amp; Classification</t>
  </si>
  <si>
    <t>Improve Data Labeling &amp; Classification_x000B_Standardize data labeling guidance across the enterprise to reduce ambiguity causing mislabeling limiting the effectiveness of data privacy tools.</t>
  </si>
  <si>
    <t>Interquartile Range</t>
  </si>
  <si>
    <t>ID0000007</t>
  </si>
  <si>
    <t>ID0000008</t>
  </si>
  <si>
    <t>OBSV-0002</t>
  </si>
  <si>
    <t>Inconsistent Visibility &amp; Communication of Risk</t>
  </si>
  <si>
    <t>Lack of quality data signals of risk and difficulty to gather/collect said data across the organization. The communication of business-impacting cybersecurity risks requires continued coordination between Chevron’s strategy office, business continuity program, Information Security Risk Management, Cyber Threat Intelligence, and its business operations.</t>
  </si>
  <si>
    <t>OBSV-0002-R01</t>
  </si>
  <si>
    <t>Enhance Cyber Risk Operating Model</t>
  </si>
  <si>
    <t>Enhance Cyber Risk Operating Model_x000B_Continue integrating cyber risk managers into the business and bring cyber risk leaders closer to the business strategy to ensure alignment of Chevron’s cyber strategy with business priorities.</t>
  </si>
  <si>
    <t>Priortization Thresholds</t>
  </si>
  <si>
    <t>ID0000009</t>
  </si>
  <si>
    <t>ID0000010</t>
  </si>
  <si>
    <t>ID0000011</t>
  </si>
  <si>
    <t>OBSV-0002-R02</t>
  </si>
  <si>
    <t>Maintain Momentum with CyberRisk360 and Zero Trust Efforts</t>
  </si>
  <si>
    <t>Maintain Momentum with CyberRisk360 and Zero Trust Efforts_x000B_Continue efforts across these comprehensive programs as they require careful coordination, resources, and authority to ensure their successful implementation.</t>
  </si>
  <si>
    <t>ID0000012</t>
  </si>
  <si>
    <t>ID0000013</t>
  </si>
  <si>
    <t>OBSV-0002-R03</t>
  </si>
  <si>
    <t>Monitor Risk Interconnectivity</t>
  </si>
  <si>
    <t>Monitor Risk Interconnectivity_x000B_Understand and monitor the interconnectivity of risks associated with essential business operations allows you to identify the effectiveness of in place security safeguards.</t>
  </si>
  <si>
    <t>ID0000014</t>
  </si>
  <si>
    <t>ID0000015</t>
  </si>
  <si>
    <t>ID0000016</t>
  </si>
  <si>
    <t>OBSV-0002-R04</t>
  </si>
  <si>
    <t>Third-Party Risk Monitoring</t>
  </si>
  <si>
    <t>Third-Party Risk Monitoring_x000B_Monitor the performance and cyber maturity posture of vendors to help identify early supply chain risks to business priorities.</t>
  </si>
  <si>
    <t>ID0000017</t>
  </si>
  <si>
    <t>ID0000018</t>
  </si>
  <si>
    <t>OBSV-0002-R05</t>
  </si>
  <si>
    <t>Establish Business Contextualization</t>
  </si>
  <si>
    <t>Establish Business Contextualization_x000B_Consider updating the Asset Cyber Rating with business processes upstream and downstream to its critical applications to understand and prioritize where essential business operations can be disrupted.</t>
  </si>
  <si>
    <t>ID0000019</t>
  </si>
  <si>
    <t>Information Protection Process</t>
  </si>
  <si>
    <t>ID0000020</t>
  </si>
  <si>
    <t>OBSV-0003</t>
  </si>
  <si>
    <t>Insufficient Third-Party &amp; Supply Chain Monitoring</t>
  </si>
  <si>
    <t xml:space="preserve">Chevron’s vast supply chain and trusted vendors and partners has made it difficult for it to monitor data being shared and processed throughout this complex network increasing the risk of a supply chain breach. </t>
  </si>
  <si>
    <t>OBSV-0003-R01</t>
  </si>
  <si>
    <t>Vendor Tiering Synchronization</t>
  </si>
  <si>
    <t>Vendor Tiering Synchronization_x000B_Assess vendors with the same diligence used for internal assets to enable resource allocation optimization and allow security to focus on the most critical vendors.</t>
  </si>
  <si>
    <t>ID0000021</t>
  </si>
  <si>
    <t>ID0000022</t>
  </si>
  <si>
    <t>ID0000023</t>
  </si>
  <si>
    <t>OBSV-0003-R02</t>
  </si>
  <si>
    <t>ID0000024</t>
  </si>
  <si>
    <t>ID0000025</t>
  </si>
  <si>
    <t>OBSV-0003-R03</t>
  </si>
  <si>
    <t>Enhance Identity Protection</t>
  </si>
  <si>
    <t>Enhance Identity Protection_x000B_Evaluate and audit Chevron's third-party vendor's access and privileges to ensure that their accounts and access privileges are continually satisfying its guardrails.</t>
  </si>
  <si>
    <t>ID0000026</t>
  </si>
  <si>
    <t>ID0000027</t>
  </si>
  <si>
    <t>OBSV-0003-R04</t>
  </si>
  <si>
    <t>Mergers and Acquisition Cyber Due Diligence Program</t>
  </si>
  <si>
    <t>Mergers and Acquisition Cyber Due Diligence Program
Due to the nature of Chevron’s business, it should implement a risk-centric, M&amp;A Cyber Due Diligence function and consider integrating it into its Third-Party Risk Program to understand, manage, and quickly adapt to potential risks that may be introduced to.</t>
  </si>
  <si>
    <t>ID0000028</t>
  </si>
  <si>
    <t>ID0000029</t>
  </si>
  <si>
    <t>ID0000030</t>
  </si>
  <si>
    <t>OBSV-0004</t>
  </si>
  <si>
    <t>Staff Upskilling, Reskilling, and Knowledge Management</t>
  </si>
  <si>
    <t>External pressures of emerging technology and threats creates knowledge and skills gaps.  Attrition due to outsourcing and consolidation has caused gaps of institutional knowledge of Chevron’s operations and necessary protection measures.</t>
  </si>
  <si>
    <t>OBSV-0004-R01</t>
  </si>
  <si>
    <t>Continue Upskilling (Training and Development) Workforce</t>
  </si>
  <si>
    <t>Continue Upskilling (Training and Development) Workforce_x000B_Continue education programs that incentivize Chevron’s workforce to keep pace with modern technologies and design new/update existing safeguards with knowledge of modern and emerging threats. Ensure that upskilling programs align with the business objectives and key results (OKRs)</t>
  </si>
  <si>
    <t>ID0000031</t>
  </si>
  <si>
    <t>OBSV-0004-R02</t>
  </si>
  <si>
    <t>Continue Reskilling and Cross-Skilling (Mentorship and Apprenticeship) Workforce</t>
  </si>
  <si>
    <t>Continue Reskilling and Cross-Skilling (Mentorship and Apprenticeship) Workforce
As business and threat environments change, an adaptive workforce is essential to remain competitive and safeguard operations. Incentivize training in domains that can support multiple career paths to protect again any downsizing or reallocation of staff to streamline operations.</t>
  </si>
  <si>
    <t>ID0000032</t>
  </si>
  <si>
    <t>OBSV-0004-R03</t>
  </si>
  <si>
    <t>Enhance and Centralize Knowledge Management</t>
  </si>
  <si>
    <t>Enhance and Centralize Knowledge Management
Continue to invest in knowledge management and ensure that centralized documentation is accessible (and easily searchable) by Chevron’s workforce and key vendors. Allocate dedicated time for Chevron’s workforce to develop high quality documentation that can be stored and index in modern knowledge bases/wikis. Additionally, encourage quality documentation by adopting good quality documentation standards.</t>
  </si>
  <si>
    <t>ID0000033</t>
  </si>
  <si>
    <t>OBSV-0005</t>
  </si>
  <si>
    <t>Data Loss Prevention Ineffectiveness</t>
  </si>
  <si>
    <t xml:space="preserve">There is a challenge with training the current data classification solution due to inconsistencies with data labeling. Data labeling criteria should be revised to be less ambiguous to better enable Data Loss Prevention solutions.  Additional support from Microsoft to help create robust Data Loss Prevention policies is needed. </t>
  </si>
  <si>
    <t>OBSV-0004-R04</t>
  </si>
  <si>
    <t>Improve Data Labeling Consistency</t>
  </si>
  <si>
    <t xml:space="preserve">Improve Data Labeling Consistency_x000B_Reduce misclassification by simplifying data labeling guidance across the enterprise.  </t>
  </si>
  <si>
    <t>ID0000034</t>
  </si>
  <si>
    <t>OBSV-0004-R05</t>
  </si>
  <si>
    <t>Continually Manage Data Label Protection Policies</t>
  </si>
  <si>
    <t>Continually Manage Data Label Protection Policies
Ensure that data labeling protection policies continue to with Chevron’s data protection and retention policies to reduce risks of data loss and compliance risks. Additionally, ensure that data protection policies reflect relevant data privacy laws considering the type, origination, and destination of data.</t>
  </si>
  <si>
    <t>Information Protection</t>
  </si>
  <si>
    <t>ID0000035</t>
  </si>
  <si>
    <t>OBSV-0004-R06</t>
  </si>
  <si>
    <t>Leverage Additional Support and Guidance from Microsoft</t>
  </si>
  <si>
    <t>Leverage Additional Support and Guidance from Microsoft
Microsoft Purview is an emerging, innovative technology and Chevron’s engineering teams need subject matter expertise from Microsoft to quickly and efficiently improve the training of sensitive data types to increase the effectiveness of data loss prevention policies.</t>
  </si>
  <si>
    <t>ID0000036</t>
  </si>
  <si>
    <t>ID0000037</t>
  </si>
  <si>
    <t>OBSV-0006</t>
  </si>
  <si>
    <t>Technical Debt &amp; Obsolescence Management</t>
  </si>
  <si>
    <t>Chevron’s operating complexity and long history has, naturally, lent itself to the accumulation of legacy systems and technical debt across its enterprise. The development of effective safeguards for legacy applications with a focus towards modernization to ensure resiliency should continue.</t>
  </si>
  <si>
    <t>OBSV-0006-R01</t>
  </si>
  <si>
    <t>Continue Reducing Technical Debt &amp; Strengthen Application Security</t>
  </si>
  <si>
    <t>Continue Reducing Technical Debt &amp; Strengthen Application Security_x000B_As Chevron modernizes its platforms it should enforce quality documentation practices and ensure its safeguards are continually aligned with best practices to reduce vulnerabilities.</t>
  </si>
  <si>
    <t>ID0000038</t>
  </si>
  <si>
    <t>ID0000039</t>
  </si>
  <si>
    <t>ID0000040</t>
  </si>
  <si>
    <t>ID0000041</t>
  </si>
  <si>
    <t>OBSV-0006-R02</t>
  </si>
  <si>
    <t>Continue Investing in Application Modernization and Rationalization</t>
  </si>
  <si>
    <t>Continue Investing in Application Modernization and Rationalization
Chevron’s engineering teams require resources and modern development tools to improve the maintenance of and reduce the risks to its applications.</t>
  </si>
  <si>
    <t>ID0000042</t>
  </si>
  <si>
    <t>ID0000043</t>
  </si>
  <si>
    <t>ID0000044</t>
  </si>
  <si>
    <t>OBSV-0006-R03</t>
  </si>
  <si>
    <t>Continue Obsolescence Management</t>
  </si>
  <si>
    <t>Continue Obsolescence Management
Continue to identify risks associated with legacy applications. Closely monitor risks and implement technology roadmaps to design safeguards to minimize Chevron’s risk exposure.</t>
  </si>
  <si>
    <t>ID0000045</t>
  </si>
  <si>
    <t>ID0000046</t>
  </si>
  <si>
    <t>OBSV-0007</t>
  </si>
  <si>
    <t>Citizen Development &amp; Shadow IT</t>
  </si>
  <si>
    <t>The use of approved low-code (no-code) platforms has enabled Chevron’s workforce to develop ad hoc business solutions outside its normal system/software development lifecycle. This creates risks as it makes it difficult to inventory where sensitive data lives as well as enforcing safeguards in these environments.</t>
  </si>
  <si>
    <t>OBSV-0007-R01</t>
  </si>
  <si>
    <t>Enforce Low-Code and No-Code Platform Safeguards</t>
  </si>
  <si>
    <t>Low-Code and No-Code Platform Safeguards_x000B_Chevron’s workforce using low-code/no-code platforms (Citizen Developers) need to be trained on the company's security policies and procedures. They also need to be trained on how to develop secure applications and how to protect the company's data.</t>
  </si>
  <si>
    <t>ID0000047</t>
  </si>
  <si>
    <t>ID0000048</t>
  </si>
  <si>
    <t>Protective Technology</t>
  </si>
  <si>
    <t>ID0000049</t>
  </si>
  <si>
    <t>OBSV-0007-R02</t>
  </si>
  <si>
    <t>Provide Citizen Developers with Appropriate Training</t>
  </si>
  <si>
    <t>Provide Citizen Developers with Appropriate Training
Chevron’s workforce using low-code/no-code platforms (Citizen Developers) need to be trained on the company’s policies and safeguards. They also need to be trained on how to develop secure applications with these approved platforms and how to protect the company's data.</t>
  </si>
  <si>
    <t>ID0000050</t>
  </si>
  <si>
    <t>OBSV-0007-R03</t>
  </si>
  <si>
    <t>Implement Security Monitoring and Auditing </t>
  </si>
  <si>
    <t>Implement Security Monitoring and Auditing 
Chevron should implement security monitoring and auditing for it’s low-code/no-code platforms to detect and respond to security threats in for its citizen-developed applications. This includes monitoring for unauthorized access to data and other suspicious activity.</t>
  </si>
  <si>
    <t>Anomalies and Events</t>
  </si>
  <si>
    <t>ID0000051</t>
  </si>
  <si>
    <t>Security Continuous Monitoring</t>
  </si>
  <si>
    <t>ID0000052</t>
  </si>
  <si>
    <t>ID0000053</t>
  </si>
  <si>
    <t>OBSV-0008</t>
  </si>
  <si>
    <t>API &amp; Application Security Testing</t>
  </si>
  <si>
    <t>Chevron’s application security team relies on tools that are no longer best-of-breed.  The need is application security tools that can detect both common and emerging vulnerabilities and attack vectors to make sure vulnerabilities are identified, prioritized, and remediated.</t>
  </si>
  <si>
    <t>OBSV-0008-R01</t>
  </si>
  <si>
    <t>Increase Effectiveness of Application Security Teams</t>
  </si>
  <si>
    <t>Increase Effectiveness of Application Security Teams_x000B_Ensure Chevron’s application security teams have access to best of breed application security testing technologies to ensure that weaknesses in applications can found earlier it the development cycle. Additionally, institute API testing to ensure that APIs are secured against unauthorized use, abuse, and data leakages.</t>
  </si>
  <si>
    <t>ID0000054</t>
  </si>
  <si>
    <t>ID0000055</t>
  </si>
  <si>
    <t>Protective Technologies</t>
  </si>
  <si>
    <t>ID0000056</t>
  </si>
  <si>
    <t>OBSV-0008-R02</t>
  </si>
  <si>
    <t>Continue Upskilling and Reskilling Workforce</t>
  </si>
  <si>
    <t>Continue Upskilling and Reskilling Workforce_x000B_Continue education programs that upskill and reskill/cross-train Chevron’s workforce to keep up with emerging technology and cyber threat trends. Focus on integrating practical, modern threat modeling and application security testing techniques into Chevron’s Security by Design practices. Additionally, ensure that Priority Intelligence Requirements (PIRs) are developed for Chevron’s commonly used software libraries and technologies to ensure that its Cyber Threat Intelligence team can monitor for new or trending threats associated with its critical applications.</t>
  </si>
  <si>
    <t>ID0000057</t>
  </si>
  <si>
    <t>ID0000058</t>
  </si>
  <si>
    <t>OBSV-0008-R03</t>
  </si>
  <si>
    <t>Restrict Use of Third-Party Libraries</t>
  </si>
  <si>
    <t>Restrict Use of Third-Party Libraries
Leverage a third-party library manager (such as an Artifact Repository Manager) to centralize the storage, management, and distribution of software libraries used by Chevron’s applications.</t>
  </si>
  <si>
    <t>ID0000059</t>
  </si>
  <si>
    <t>ID0000060</t>
  </si>
  <si>
    <t>ID0000061</t>
  </si>
  <si>
    <t>OBSV-0009</t>
  </si>
  <si>
    <t>Business Continuity and Disaster Recovery Planning</t>
  </si>
  <si>
    <t>OBSV-0009-R01</t>
  </si>
  <si>
    <t>Integrate Business Continuity Plans with Disaster Recovery Plans</t>
  </si>
  <si>
    <t>Integrate Business Continuity Plans with Disaster Recovery Plans
Ensure business continuity plans are integrated with disaster recovery plans in ServiceNow and connected to assets. Ensure that BCDR plans are continually updated based on Chevron’s threat and regulatory landscape.</t>
  </si>
  <si>
    <t>ID0000062</t>
  </si>
  <si>
    <t>Recovery Planning</t>
  </si>
  <si>
    <t>ID0000063</t>
  </si>
  <si>
    <t>ID0000064</t>
  </si>
  <si>
    <t>OBSV-0009-R02</t>
  </si>
  <si>
    <t>Modernize Disaster Recovery Documentation and Testing</t>
  </si>
  <si>
    <t>Modernize Disaster Recovery Documentation and Testing_x000B_Increase parity between test and production environments to improve and validate disaster recovery processes and procedures.</t>
  </si>
  <si>
    <t>ID0000065</t>
  </si>
  <si>
    <t>ID0000066</t>
  </si>
  <si>
    <t>ID0000067</t>
  </si>
  <si>
    <t>OBSV-0009-R03</t>
  </si>
  <si>
    <t>Track Risk Interconnectivity Across the Organization</t>
  </si>
  <si>
    <t>Track Risk Interconnectivity Across the Organization_x000B_Understand and monitor the interconnectivity of risks associated with essential business operations to help identify critical upstream and downstream processes of Chevron’s applications</t>
  </si>
  <si>
    <t>ID0000068</t>
  </si>
  <si>
    <t>ID0000069</t>
  </si>
  <si>
    <t>ID0000070</t>
  </si>
  <si>
    <t>ID0000071</t>
  </si>
  <si>
    <t>Security and Risk Management Controls</t>
  </si>
  <si>
    <t>Assessment Interview Observations</t>
  </si>
  <si>
    <t>Control Maturity Scoring System (CMSS)</t>
  </si>
  <si>
    <t>Capability Effectiveness Scoring System (CESS)</t>
  </si>
  <si>
    <t>Capability Efficiency Scoring System (CoESS)</t>
  </si>
  <si>
    <t>Objective Fulfillment</t>
  </si>
  <si>
    <t>Utilization</t>
  </si>
  <si>
    <t>Control ID</t>
  </si>
  <si>
    <t>Objective Keywords</t>
  </si>
  <si>
    <t>NIST CSF</t>
  </si>
  <si>
    <t>Topic2</t>
  </si>
  <si>
    <t>Interview Observation</t>
  </si>
  <si>
    <t>Interview Keywords</t>
  </si>
  <si>
    <t>SRMM-APP-0001</t>
  </si>
  <si>
    <t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password control
network investigation and segmentation
ot dmz
application security
quality assurance
data loss prevention
data protection
data loss prevention
data lifecycle management
data loss prevention solution and processes
quality assurance
data privacy
cloud environment
Cloud Environment
</t>
  </si>
  <si>
    <t>WAF</t>
  </si>
  <si>
    <t>SRMM-APP-0002</t>
  </si>
  <si>
    <t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</si>
  <si>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SRMM-APP-0003</t>
  </si>
  <si>
    <t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tabletop exercises
bc communication
crisis management
</t>
  </si>
  <si>
    <t>SRMM-APP-0004</t>
  </si>
  <si>
    <t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password control
zero trust
Zero Trust
tabletop exercises
bc communication
crisis management
</t>
  </si>
  <si>
    <t>SRMM-APP-0005</t>
  </si>
  <si>
    <t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
bc communication
crisis management
</t>
  </si>
  <si>
    <t>SRMM-APP-0006</t>
  </si>
  <si>
    <t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security scanning tools
user provisioning and deprovisioning
access control
insider threat
access control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t>
  </si>
  <si>
    <t>SRMM-APP-0007</t>
  </si>
  <si>
    <t xml:space="preserve">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t>
  </si>
  <si>
    <t>SRMM-APP-0008</t>
  </si>
  <si>
    <t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</si>
  <si>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SRMM-APP-0009</t>
  </si>
  <si>
    <t xml:space="preserve">data lifecycle management
data center policy and processes
compliance tracking
Enhanced Screening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</si>
  <si>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SRMM-APP-0010</t>
  </si>
  <si>
    <t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</si>
  <si>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SRMM-APP-0011</t>
  </si>
  <si>
    <t xml:space="preserve">quality assurance
data lifecycle management
data loss prevention solution and processes
quality assurance
data privacy
tabletop exercises
bc communication
crisis management
</t>
  </si>
  <si>
    <t>SRMM-APP-0012</t>
  </si>
  <si>
    <t>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physical security risk assessments
risk assessments and management
risk modeling
security requirements
threat landscape
cyber threat intelligence
physical security risk assessments
risk assessments and management
technology forecasting
risk modeling
threat landscape
cyber threat intelligence
resilience requirements
asset resilience criteria
Asset Resilience Criteria</t>
  </si>
  <si>
    <t>SRMM-APP-0013</t>
  </si>
  <si>
    <t>quality assurance
data lifecycle management
data loss prevention solution and processes
quality assurance
data privacy
tabletop exercises
bc communication
crisis management
risk modeling
risk modeling</t>
  </si>
  <si>
    <t>SRMM-APP-0014</t>
  </si>
  <si>
    <t xml:space="preserve">data encryption
data encryption in the cloud
data encryption
application security
source code security
data privacy
application security
quality assurance
source code security
data lifecycle management
system development and maintenance
network investigation and segmentation
data lifecycle management
application security
source code security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</si>
  <si>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SRMM-APP-0015</t>
  </si>
  <si>
    <t xml:space="preserve">incident detection and response
awareness training
tabletop exercises
business continuity plans
bc communication
business impact analysis
crisis management
bc/dr plans
BC/DR Plans
application security
data center management
system development and maintenance
ciso
asset management and configuration control
cyber architecture
it engineering
source code security
configuration management database
incident detection and response
awareness training
tabletop exercises
business continuity plans
bc communication
business impact analysis
crisis management
bc/dr plans
BC/DR Plans
digital forensics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</si>
  <si>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SRMM-APP-0016</t>
  </si>
  <si>
    <t>SRMM-APP-0017</t>
  </si>
  <si>
    <t>SRMM-APP-0018</t>
  </si>
  <si>
    <t>SRMM-APP-0019</t>
  </si>
  <si>
    <t>SRMM-APP-0020</t>
  </si>
  <si>
    <t>SRMM-APP-0021</t>
  </si>
  <si>
    <t>SRMM-APP-0022</t>
  </si>
  <si>
    <t>SRMM-APP-0023</t>
  </si>
  <si>
    <t>SRMM-APP-0024</t>
  </si>
  <si>
    <t>SRMM-AAT-0001</t>
  </si>
  <si>
    <t>SRMM-AAT-0002</t>
  </si>
  <si>
    <t>SRMM-AAT-0003</t>
  </si>
  <si>
    <t>SRMM-AAT-0004</t>
  </si>
  <si>
    <t>SRMM-AAT-0005</t>
  </si>
  <si>
    <t>SRMM-AAT-0006</t>
  </si>
  <si>
    <t>SRMM-AAT-0007</t>
  </si>
  <si>
    <t>SRMM-AAT-0008</t>
  </si>
  <si>
    <t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
  </si>
  <si>
    <t>SRMM-AAT-0009</t>
  </si>
  <si>
    <t>SRMM-AAT-0010</t>
  </si>
  <si>
    <t>SRMM-AAT-0011</t>
  </si>
  <si>
    <t>SRMM-AAT-0012</t>
  </si>
  <si>
    <t>SRMM-AAT-0013</t>
  </si>
  <si>
    <t>SRMM-AAT-0014</t>
  </si>
  <si>
    <t>SRMM-AAT-0015</t>
  </si>
  <si>
    <t>SRMM-AM-0001</t>
  </si>
  <si>
    <t>data inventory
asset management and configuration control
data inventory and classification
asset management
end user devices
data inventory
asset management in the cloud</t>
  </si>
  <si>
    <t>SRMM-AM-0002</t>
  </si>
  <si>
    <t>data inventory
asset management and configuration control
data inventory and classification
asset management
end user devices
data inventory
asset management in the cloud
asset management and configuration control</t>
  </si>
  <si>
    <t>SRMM-AM-0003</t>
  </si>
  <si>
    <t>SRMM-AM-0004</t>
  </si>
  <si>
    <t>SRMM-AM-0005</t>
  </si>
  <si>
    <t>metrics
strategy
compliance tracking
metrics
cloud environment
Cloud Environment</t>
  </si>
  <si>
    <t>SRMM-AM-0006</t>
  </si>
  <si>
    <t>SRMM-AM-0007</t>
  </si>
  <si>
    <t>it engineering</t>
  </si>
  <si>
    <t>SRMM-AM-0008</t>
  </si>
  <si>
    <t>SRMM-AM-0009</t>
  </si>
  <si>
    <t>SRMM-AM-0010</t>
  </si>
  <si>
    <t>SRMM-AM-0011</t>
  </si>
  <si>
    <t xml:space="preserve">quality assurance
data lifecycle management
data loss prevention solution and processes
quality assurance
data privacy
tabletop exercises
bc communication
crisis management
</t>
  </si>
  <si>
    <t>SRMM-AM-0012</t>
  </si>
  <si>
    <t xml:space="preserve">application security
data center management
system development and maintenance
ciso
asset management and configuration control
cyber architecture
it engineering
source code security
configuration management database
security scanning tools
network investigation and segmentation
user monitoring
security operations center
detection engineering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</si>
  <si>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SRMM-AM-0013</t>
  </si>
  <si>
    <t>PR.DS-1, PR.DS-2,DE.CM-5</t>
  </si>
  <si>
    <t>SRMM-AM-0014</t>
  </si>
  <si>
    <t>SRMM-AM-0015</t>
  </si>
  <si>
    <t>SRMM-AM-0016</t>
  </si>
  <si>
    <t>SRMM-AM-0017</t>
  </si>
  <si>
    <t>SRMM-AM-0018</t>
  </si>
  <si>
    <t>SRMM-AM-0019</t>
  </si>
  <si>
    <t>SRMM-BCM-0001</t>
  </si>
  <si>
    <t>PR.IP-9,ID.BE-5</t>
  </si>
  <si>
    <t>SRMM-BCM-0002</t>
  </si>
  <si>
    <t>PR.IP-2,ID.BE-1,ID.BE-2,ID.BE-4</t>
  </si>
  <si>
    <t>SRMM-BCM-0003</t>
  </si>
  <si>
    <t>PR.IP-9, PR.IP-10,ID.BE-5</t>
  </si>
  <si>
    <t>SRMM-BCM-0004</t>
  </si>
  <si>
    <t>PR.IP-3, DE.AE-5,DE.DP-5</t>
  </si>
  <si>
    <t>SRMM-BCM-0005</t>
  </si>
  <si>
    <t>PR.IP-10,ID.BE-5</t>
  </si>
  <si>
    <t>SRMM-BCM-0006</t>
  </si>
  <si>
    <t>SRMM-BCM-0007</t>
  </si>
  <si>
    <t>SRMM-BCM-0008</t>
  </si>
  <si>
    <t>PR.IP-9, PR.DS-4,RC.IM-1,RC.IM-2</t>
  </si>
  <si>
    <t>SRMM-BCM-0009</t>
  </si>
  <si>
    <t>DE.CM-3, DE.CM-4,DE.DP-3,RS.CO-2</t>
  </si>
  <si>
    <t>SRMM-BCM-0010</t>
  </si>
  <si>
    <t>DE.CM-7,DE.DP-3,RC.CO-1</t>
  </si>
  <si>
    <t>SRMM-BCM-0011</t>
  </si>
  <si>
    <t>PR.IP-9, PR.IP-10,ID.BE-3</t>
  </si>
  <si>
    <t>data center policy and processes</t>
  </si>
  <si>
    <t>SRMM-BCM-0012</t>
  </si>
  <si>
    <t>SRMM-BCM-0013</t>
  </si>
  <si>
    <t>SRMM-BCM-0014</t>
  </si>
  <si>
    <t>PR.IP-9, PR.IP-13,,ID.BE-1,ID.BE-2,ID.SC-3</t>
  </si>
  <si>
    <t>data center policy and processes
cybersecurity operating model
incident response preparedness
vendor management</t>
  </si>
  <si>
    <t>SRMM-BCM-0015</t>
  </si>
  <si>
    <t>RC.RP-1,ID.BE-1,ID.BE-3,RC.IM-1</t>
  </si>
  <si>
    <t>SRMM-BCM-0016</t>
  </si>
  <si>
    <t>RC.RP-1,ID.BE-1,RC.IM-1</t>
  </si>
  <si>
    <t>SRMM-BCM-0017</t>
  </si>
  <si>
    <t>SRMM-CPP-0001</t>
  </si>
  <si>
    <t>SRMM-CPP-0002</t>
  </si>
  <si>
    <t>SRMM-CPP-0003</t>
  </si>
  <si>
    <t>data center policy and processes
cybersecurity operating model
incident response preparedness
vendor management
metrics
bug remediation
disaster recovery plans and policies
business continuity plans
bc/dr plans</t>
  </si>
  <si>
    <t>SRMM-CPP-0004</t>
  </si>
  <si>
    <t>SRMM-CPP-0005</t>
  </si>
  <si>
    <t>SRMM-CPP-0006</t>
  </si>
  <si>
    <t>SRMM-CPP-0007</t>
  </si>
  <si>
    <t>SRMM-CPP-0008</t>
  </si>
  <si>
    <t>SRMM-CPP-0009</t>
  </si>
  <si>
    <t>PR.IP-9, PR.IP-10,ID.BE-5,RC.IM-1</t>
  </si>
  <si>
    <t>data center policy and processes
cybersecurity operating model
incident response preparedness
vendor management
metrics
bug remediation
disaster recovery plans and policies
business continuity plans
bc/dr plans
ot ir
sourcing</t>
  </si>
  <si>
    <t>SRMM-CPP-0010</t>
  </si>
  <si>
    <t>SRMM-CPP-0011</t>
  </si>
  <si>
    <t>SRMM-CPP-0012</t>
  </si>
  <si>
    <t>PR.IP-1, PR.IP-9,ID.BE-5</t>
  </si>
  <si>
    <t>SRMM-CPP-0013</t>
  </si>
  <si>
    <t>DE.AE-5, DE.AE-6,ID.BE-3</t>
  </si>
  <si>
    <t>SRMM-CM-0001</t>
  </si>
  <si>
    <t xml:space="preserve">data encryption
data encryption in the cloud
data encryption
application security
source code security
data privacy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</si>
  <si>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SRMM-CM-0002</t>
  </si>
  <si>
    <t>SRMM-CM-0003</t>
  </si>
  <si>
    <t>SRMM-CM-0004</t>
  </si>
  <si>
    <t>PR.PT-2,DE.DP-3</t>
  </si>
  <si>
    <t>SRMM-CM-0005</t>
  </si>
  <si>
    <t>SRMM-CM-0006</t>
  </si>
  <si>
    <t>SRMM-CM-0007</t>
  </si>
  <si>
    <t>SRMM-CM-0008</t>
  </si>
  <si>
    <t>SRMM-CM-0009</t>
  </si>
  <si>
    <t>SRMM-CM-0010</t>
  </si>
  <si>
    <t>application security
quality assurance</t>
  </si>
  <si>
    <t>SRMM-CM-0011</t>
  </si>
  <si>
    <t>SRMM-CM-0012</t>
  </si>
  <si>
    <t>SRMM-CM-0013</t>
  </si>
  <si>
    <t>SRMM-CM-0014</t>
  </si>
  <si>
    <t>SRMM-CLD-0001</t>
  </si>
  <si>
    <t>SRMM-CLD-0002</t>
  </si>
  <si>
    <t>quality assurance
data lifecycle management
data loss prevention solution and processes
quality assurance
data privacy
password control
zero trust
Zero Trust</t>
  </si>
  <si>
    <t>SRMM-CLD-0003</t>
  </si>
  <si>
    <t>SRMM-CLD-0004</t>
  </si>
  <si>
    <t>SRMM-CLD-0005</t>
  </si>
  <si>
    <t>SRMM-CLD-0006</t>
  </si>
  <si>
    <t xml:space="preserve">incident detection and response
security operations center
digital forensics
quality assurance
data lifecycle management
data loss prevention solution and processes
quality assurance
data privacy
</t>
  </si>
  <si>
    <t>SRMM-CLD-0007</t>
  </si>
  <si>
    <t>SRMM-CLD-0008</t>
  </si>
  <si>
    <t xml:space="preserve">physical access control
quality assurance
data lifecycle management
data loss prevention solution and processes
quality assurance
data privacy
password control
zero trust
Zero Trust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password control
network investigation and segmentation
ot dmz
</t>
  </si>
  <si>
    <t>SRMM-CLD-0009</t>
  </si>
  <si>
    <t>SRMM-CLD-0010</t>
  </si>
  <si>
    <t>data encryption
data encryption in the cloud
data encryption
application security
source code security
data privacy</t>
  </si>
  <si>
    <t>SRMM-CLD-0011</t>
  </si>
  <si>
    <t>SRMM-CLD-0012</t>
  </si>
  <si>
    <t>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t>
  </si>
  <si>
    <t>SRMM-CLD-0013</t>
  </si>
  <si>
    <t>SRMM-CLD-0014</t>
  </si>
  <si>
    <t>application security
quality assurance
source code security
data lifecycle management
system development and maintenance
network investigation and segmentation
data lifecycle management
application security
source code security
application security
data center management
system development and maintenance
ciso
asset management and configuration control
cyber architecture
it engineering
source code security
configuration management database
application security
quality assurance
source code security
data lifecycle management
system development and maintenance
network investigation and segmentation
data lifecycle management</t>
  </si>
  <si>
    <t>SRMM-CLD-0015</t>
  </si>
  <si>
    <t>SRMM-CLD-0016</t>
  </si>
  <si>
    <t>SRMM-CLD-0017</t>
  </si>
  <si>
    <t>SRMM-CLD-0018</t>
  </si>
  <si>
    <t>SRMM-CLD-0019</t>
  </si>
  <si>
    <t>SRMM-CLD-0020</t>
  </si>
  <si>
    <t>SRMM-CLD-0021</t>
  </si>
  <si>
    <t>SRMM-CLD-0022</t>
  </si>
  <si>
    <t>SRMM-COMP-0001</t>
  </si>
  <si>
    <t>SRMM-COMP-0002</t>
  </si>
  <si>
    <t>disaster recovery technology solutions
bc communication
resilience requirements
asset resilience criteria
Asset Resilience Criteria</t>
  </si>
  <si>
    <t>SRMM-COMP-0003</t>
  </si>
  <si>
    <t>SRMM-COMP-0004</t>
  </si>
  <si>
    <t>SRMM-COMP-0005</t>
  </si>
  <si>
    <t>SRMM-COMP-0006</t>
  </si>
  <si>
    <t>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t>
  </si>
  <si>
    <t>SRMM-COMP-0007</t>
  </si>
  <si>
    <t>PR.IP-9, DE.CM-3,DE.DP-3,RS.CO-2,RS.CO-3</t>
  </si>
  <si>
    <t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tabletop exercises
bc communication
crisis management
</t>
  </si>
  <si>
    <t>SRMM-COMP-0008</t>
  </si>
  <si>
    <t>SRMM-COMP-0009</t>
  </si>
  <si>
    <t>SRMM-COMP-0010</t>
  </si>
  <si>
    <t>SRMM-COMP-0011</t>
  </si>
  <si>
    <t>data center policy and processes
cybersecurity operating model
incident response preparedness
vendor management
metrics
bug remediation
disaster recovery plans and policies
business continuity plans
bc/dr plans
ot ir
sourcing
resilience requirements
asset resilience criteria
Asset Resilience Criteria</t>
  </si>
  <si>
    <t>SRMM-COMP-0012</t>
  </si>
  <si>
    <t xml:space="preserve">data encryption
data encryption in the cloud
data encryption
application security
source code security
data privacy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</si>
  <si>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SRMM-COMP-0013</t>
  </si>
  <si>
    <t>SRMM-COMP-0014</t>
  </si>
  <si>
    <t>SRMM-COMP-0015</t>
  </si>
  <si>
    <t>SRMM-COMP-0016</t>
  </si>
  <si>
    <t>SRMM-COMP-0017</t>
  </si>
  <si>
    <t>SRMM-COMP-0018</t>
  </si>
  <si>
    <t>PR.PT-5,ID.SC-1</t>
  </si>
  <si>
    <t>SRMM-COMP-0019</t>
  </si>
  <si>
    <t>SRMM-COMP-0020</t>
  </si>
  <si>
    <t>SRMM-COMP-0021</t>
  </si>
  <si>
    <t>PR.IP-12,RC.CO-3</t>
  </si>
  <si>
    <t>SRMM-COMP-0022</t>
  </si>
  <si>
    <t>SRMM-CONF-0001</t>
  </si>
  <si>
    <t>ID.SC-2, PR.IP-1,ID.BE-5</t>
  </si>
  <si>
    <t>application security
data center management
system development and maintenance
ciso
asset management and configuration control
cyber architecture
it engineering
source code security</t>
  </si>
  <si>
    <t>SRMM-CONF-0002</t>
  </si>
  <si>
    <t>SRMM-CONF-0003</t>
  </si>
  <si>
    <t>data center policy and processes
cybersecurity operating model
incident response preparedness
vendor management
metrics
bug remediation
disaster recovery plans and policies
business continuity plans
bc/dr plans
ot ir
sourcing
cyber strategy roadmap
ciso
regulatory requirements
Compliance Training
legal</t>
  </si>
  <si>
    <t>SRMM-CONF-0004</t>
  </si>
  <si>
    <t>data inventory
asset management and configuration control
data inventory and classification
asset management
end user devices
data inventory
asset management in the cloud
asset management and configuration control
data inventory and classification
asset management
configuration management database
information management
data inventory
asset management in the cloud
asset management and configuration control
cyber architecture
it engineering
it and ot interconnections
configuration management database
system architecture and configuration
it and ot interconnections</t>
  </si>
  <si>
    <t>SRMM-CONF-0005</t>
  </si>
  <si>
    <t>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t>
  </si>
  <si>
    <t>SRMM-CONF-0006</t>
  </si>
  <si>
    <t>SRMM-CONF-0007</t>
  </si>
  <si>
    <t>SRMM-CONF-0008</t>
  </si>
  <si>
    <t>PR.IP-4, PR.PT-3,ID.BE-5</t>
  </si>
  <si>
    <t>data lifecycle management</t>
  </si>
  <si>
    <t>SRMM-CONF-0009</t>
  </si>
  <si>
    <t>SRMM-CONF-0010</t>
  </si>
  <si>
    <t>SRMM-CONF-0011</t>
  </si>
  <si>
    <t>SRMM-CONF-0012</t>
  </si>
  <si>
    <t>disaster recovery technology solutions
bc communication
application security
data center management
system development and maintenance
ciso
asset management and configuration control
cyber architecture
it engineering
source code security
configuration management database</t>
  </si>
  <si>
    <t>SRMM-CONF-0013</t>
  </si>
  <si>
    <t>SRMM-CONF-0014</t>
  </si>
  <si>
    <t>SRMM-CMON-0001</t>
  </si>
  <si>
    <t>SRMM-CMON-0002</t>
  </si>
  <si>
    <t>SRMM-CMON-0003</t>
  </si>
  <si>
    <t>application security
data center management
system development and maintenance
ciso
asset management and configuration control
cyber architecture
it engineering
source code security
configuration management database</t>
  </si>
  <si>
    <t>SRMM-CMON-0004</t>
  </si>
  <si>
    <t>security scanning tools
network investigation and segmentation
user monitoring</t>
  </si>
  <si>
    <t>SRMM-CMON-0005</t>
  </si>
  <si>
    <t>SRMM-CMON-0006</t>
  </si>
  <si>
    <t>SRMM-CMON-0007</t>
  </si>
  <si>
    <t>SRMM-CMON-0008</t>
  </si>
  <si>
    <t>data center policy and processes
cybersecurity operating model
incident response preparedness
vendor management
metrics
bug remediation
disaster recovery plans and policies
business continuity plans
bc/dr plans
ot ir
sourcing
security scanning tools
network investigation and segmentation
user monitoring
security operations center
detection engineering</t>
  </si>
  <si>
    <t>SRMM-CMON-0009</t>
  </si>
  <si>
    <t>data inventory
asset management in the cloud
asset management and configuration control
data inventory and classification
asset management
configuration management database
information management
data inventory
asset management in the cloud
asset management and configuration control
cyber architecture
it engineering
it and ot interconnections
configuration management database
system architecture and configuration
it and ot interconnections</t>
  </si>
  <si>
    <t>SRMM-CMON-0010</t>
  </si>
  <si>
    <t>SRMM-CMON-0011</t>
  </si>
  <si>
    <t>DE.AE-2, DE.AE-4,RS.AN-5</t>
  </si>
  <si>
    <t>quality assurance
data lifecycle management
data loss prevention solution and processes
quality assurance
data privacy
cloud account and billing monitoring</t>
  </si>
  <si>
    <t>SRMM-CMON-0012</t>
  </si>
  <si>
    <t>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t>
  </si>
  <si>
    <t>SRMM-CMON-0013</t>
  </si>
  <si>
    <t>SRMM-CRYP-0001</t>
  </si>
  <si>
    <t>SRMM-CRYP-0002</t>
  </si>
  <si>
    <t>SRMM-CRYP-0003</t>
  </si>
  <si>
    <t xml:space="preserve">data encryption
data encryption in the cloud
data encryption
application security
source code security
data privacy
</t>
  </si>
  <si>
    <t>SRMM-CRYP-0004</t>
  </si>
  <si>
    <t>SRMM-CRYP-0005</t>
  </si>
  <si>
    <t>SRMM-CRYP-0006</t>
  </si>
  <si>
    <t>SRMM-CRYP-0007</t>
  </si>
  <si>
    <t>SRMM-CRYP-0008</t>
  </si>
  <si>
    <t>SRMM-CRYP-0009</t>
  </si>
  <si>
    <t>SRMM-CRYP-0010</t>
  </si>
  <si>
    <t>SRMM-CRYP-0011</t>
  </si>
  <si>
    <t>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t>
  </si>
  <si>
    <t>SRMM-CRYP-0012</t>
  </si>
  <si>
    <t>SRMM-CRYP-0013</t>
  </si>
  <si>
    <t>SRMM-CDPG-0001</t>
  </si>
  <si>
    <t>cybersecurity operating model</t>
  </si>
  <si>
    <t xml:space="preserve">
</t>
  </si>
  <si>
    <t>SRMM-CDPG-0002</t>
  </si>
  <si>
    <t>SRMM-CDPG-0003</t>
  </si>
  <si>
    <t>SRMM-CDPG-0004</t>
  </si>
  <si>
    <t>SRMM-CDPG-0005</t>
  </si>
  <si>
    <t>SRMM-CDPG-0006</t>
  </si>
  <si>
    <t>ID.GV-2, PR.IP-9, ID.AM-1, DE.CM-7, RS.MI-3</t>
  </si>
  <si>
    <t>SRMM-CDPG-0007</t>
  </si>
  <si>
    <t>SRMM-CDPG-0008</t>
  </si>
  <si>
    <t>SRMM-CDPG-0009</t>
  </si>
  <si>
    <t>SRMM-CDPG-0010</t>
  </si>
  <si>
    <t>SRMM-CDPG-0011</t>
  </si>
  <si>
    <t>DE.AE-1, DE.AE-3, DE.CM-3, DE.CM-7, PR.AC-1, PR.AC-4</t>
  </si>
  <si>
    <t>SRMM-CDPG-0012</t>
  </si>
  <si>
    <t>SRMM-CDPG-0013</t>
  </si>
  <si>
    <t>SRMM-CDPG-0014</t>
  </si>
  <si>
    <t>SRMM-CDPG-0015</t>
  </si>
  <si>
    <t>SRMM-CDPG-0016</t>
  </si>
  <si>
    <t>SRMM-CDPG-0017</t>
  </si>
  <si>
    <t>SRMM-CDPG-0018</t>
  </si>
  <si>
    <t>SRMM-CDPG-0019</t>
  </si>
  <si>
    <t>SRMM-CDPG-0020</t>
  </si>
  <si>
    <t>SRMM-CDPG-0021</t>
  </si>
  <si>
    <t>SRMM-CDPG-0022</t>
  </si>
  <si>
    <t>SRMM-CDPG-0023</t>
  </si>
  <si>
    <t>SRMM-CDPG-0024</t>
  </si>
  <si>
    <t>SRMM-DCH-0001</t>
  </si>
  <si>
    <t>Data Classification &amp; Handling</t>
  </si>
  <si>
    <t>RC.RP-1,RC.IM-1</t>
  </si>
  <si>
    <t>SRMM-DCH-0002</t>
  </si>
  <si>
    <t>SRMM-DCH-0003</t>
  </si>
  <si>
    <t>SRMM-DCH-0004</t>
  </si>
  <si>
    <t>SRMM-DCH-0005</t>
  </si>
  <si>
    <t>SRMM-DCH-0006</t>
  </si>
  <si>
    <t>SRMM-DCH-0007</t>
  </si>
  <si>
    <t>SRMM-DCH-0008</t>
  </si>
  <si>
    <t>PR.IP-12,RS.MI-1,RS.MI-2</t>
  </si>
  <si>
    <t>SRMM-DCH-0009</t>
  </si>
  <si>
    <t>SRMM-DCH-0010</t>
  </si>
  <si>
    <t>security scanning tools
network investigation and segmentation
user monitoring
security operations center
detection engineering
bug remediation
cloud account and billing monitoring
metrics
strategy
user monitoring</t>
  </si>
  <si>
    <t>SRMM-DCH-0011</t>
  </si>
  <si>
    <t>SRMM-DCH-0012</t>
  </si>
  <si>
    <t>SRMM-DCH-0013</t>
  </si>
  <si>
    <t>SRMM-DCH-0014</t>
  </si>
  <si>
    <t>SRMM-DCH-0015</t>
  </si>
  <si>
    <t>SRMM-DCH-0016</t>
  </si>
  <si>
    <t>SRMM-DCH-0017</t>
  </si>
  <si>
    <t>SRMM-DCH-0018</t>
  </si>
  <si>
    <t>SRMM-DCH-0019</t>
  </si>
  <si>
    <t>PR.IP-9, PR.IP-12,RS.MI-1,RS.MI-2</t>
  </si>
  <si>
    <t>SRMM-DCH-0020</t>
  </si>
  <si>
    <t>SRMM-DCH-0021</t>
  </si>
  <si>
    <t>SRMM-DP-0001</t>
  </si>
  <si>
    <t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</si>
  <si>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SRMM-DP-0002</t>
  </si>
  <si>
    <t xml:space="preserve">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t>
  </si>
  <si>
    <t>SRMM-DP-0003</t>
  </si>
  <si>
    <t xml:space="preserve">data lifecycle management
data center policy and processes
compliance tracking
Enhanced Screening
quality assurance
data lifecycle management
data loss prevention solution and processes
quality assurance
data privacy
tabletop exercises
bc communication
crisis management
</t>
  </si>
  <si>
    <t>SRMM-DP-0004</t>
  </si>
  <si>
    <t xml:space="preserve">data lifecycle management
data center policy and processes
compliance tracking
Enhanced Screening
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t>
  </si>
  <si>
    <t>SRMM-DP-0005</t>
  </si>
  <si>
    <t xml:space="preserve">data lifecycle management
data center policy and processes
compliance tracking
Enhanced Screening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</si>
  <si>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SRMM-DP-0006</t>
  </si>
  <si>
    <t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</si>
  <si>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SRMM-DP-0007</t>
  </si>
  <si>
    <t>SRMM-DP-0008</t>
  </si>
  <si>
    <t>SRMM-DP-0009</t>
  </si>
  <si>
    <t xml:space="preserve">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t>
  </si>
  <si>
    <t>SRMM-DP-0010</t>
  </si>
  <si>
    <t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t>
  </si>
  <si>
    <t>SRMM-DP-0011</t>
  </si>
  <si>
    <t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t>
  </si>
  <si>
    <t>SRMM-DP-0012</t>
  </si>
  <si>
    <t xml:space="preserve">quality assurance
data lifecycle management
data loss prevention solution and processes
quality assurance
data privacy
incident detection and response
digital forensics
reporting
tabletop exercises
bc communication
crisis management
</t>
  </si>
  <si>
    <t>SRMM-DP-0013</t>
  </si>
  <si>
    <t xml:space="preserve">security scanning tools
network investigation and segmentation
user monitoring
security operations center
detection engineering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</si>
  <si>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SRMM-DP-0014</t>
  </si>
  <si>
    <t xml:space="preserve">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quality assurance
data lifecycle management
data loss prevention solution and processes
quality assurance
data privacy
tabletop exercises
bc communication
crisis management
</t>
  </si>
  <si>
    <t>SRMM-DP-0015</t>
  </si>
  <si>
    <t>Data Protection Impact Assessment (DPIA)</t>
  </si>
  <si>
    <t>SRMM-ET-0001</t>
  </si>
  <si>
    <t>Embedded Technology</t>
  </si>
  <si>
    <t>SRMM-ET-0002</t>
  </si>
  <si>
    <t>SRMM-ET-0003</t>
  </si>
  <si>
    <t>SRMM-ET-0004</t>
  </si>
  <si>
    <t>SRMM-ET-0005</t>
  </si>
  <si>
    <t>SRMM-ET-0006</t>
  </si>
  <si>
    <t>SRMM-ET-0007</t>
  </si>
  <si>
    <t>SRMM-ET-0008</t>
  </si>
  <si>
    <t>application security
source code security
data center management
system development and maintenance
ciso
asset management and configuration control
cyber architecture
it engineering
source code security
configuration management database
system architecture and configuration</t>
  </si>
  <si>
    <t>SRMM-ET-0009</t>
  </si>
  <si>
    <t>security scanning tools
network investigation and segmentation
user monitoring
security operations center
detection engineering
bug remediation
cloud account and billing monitoring
metrics
strategy
user monitoring
bug remediation
metrics</t>
  </si>
  <si>
    <t>SRMM-ET-0010</t>
  </si>
  <si>
    <t>SRMM-ET-0011</t>
  </si>
  <si>
    <t>SRMM-ET-0012</t>
  </si>
  <si>
    <t>data lifecycle management
data center policy and processes
compliance tracking
Enhanced Screening</t>
  </si>
  <si>
    <t>SRMM-ET-0013</t>
  </si>
  <si>
    <t>SRMM-ET-0014</t>
  </si>
  <si>
    <t>physical access control</t>
  </si>
  <si>
    <t>SRMM-ET-0015</t>
  </si>
  <si>
    <t>PR.IP-1, PR.IP-7, DE.AE-3</t>
  </si>
  <si>
    <t>SRMM-ET-0016</t>
  </si>
  <si>
    <t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</si>
  <si>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SRMM-ET-0017</t>
  </si>
  <si>
    <t>SRMM-END-0001</t>
  </si>
  <si>
    <t>SRMM-END-0002</t>
  </si>
  <si>
    <t>SRMM-END-0003</t>
  </si>
  <si>
    <t>SRMM-END-0004</t>
  </si>
  <si>
    <t>source code security
data loss prevention
data encryption
data lifecycle management</t>
  </si>
  <si>
    <t>SRMM-END-0005</t>
  </si>
  <si>
    <t>SRMM-END-0006</t>
  </si>
  <si>
    <t>SRMM-END-0007</t>
  </si>
  <si>
    <t xml:space="preserve">security scanning tools
network investigation and segmentation
user monitoring
security operations center
detection engineering
cloud account and billing monitoring
insider threat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cloud account and billing monitoring
insider threat
</t>
  </si>
  <si>
    <t>SRMM-END-0008</t>
  </si>
  <si>
    <t>SRMM-END-0009</t>
  </si>
  <si>
    <t>SRMM-END-0010</t>
  </si>
  <si>
    <t>SRMM-END-0011</t>
  </si>
  <si>
    <t>SRMM-END-0012</t>
  </si>
  <si>
    <t>SRMM-END-0013</t>
  </si>
  <si>
    <t>SRMM-END-0014</t>
  </si>
  <si>
    <t>SRMM-HR-0001</t>
  </si>
  <si>
    <t>cyber strategy roadmap
ciso
regulatory requirements
Compliance Training
legal</t>
  </si>
  <si>
    <t>SRMM-HR-0002</t>
  </si>
  <si>
    <t>SRMM-HR-0003</t>
  </si>
  <si>
    <t xml:space="preserve">quality assurance
data lifecycle management
data loss prevention solution and processes
quality assurance
data privacy
tabletop exercises
bc communication
crisis management
</t>
  </si>
  <si>
    <t>SRMM-HR-0004</t>
  </si>
  <si>
    <t>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t>
  </si>
  <si>
    <t>SRMM-HR-0005</t>
  </si>
  <si>
    <t>DE.CM-7, PR.AT-2,RS.AN-3</t>
  </si>
  <si>
    <t>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t>
  </si>
  <si>
    <t>SRMM-HR-0006</t>
  </si>
  <si>
    <t>SRMM-HR-0007</t>
  </si>
  <si>
    <t>SRMM-HR-0008</t>
  </si>
  <si>
    <t>SRMM-HR-0009</t>
  </si>
  <si>
    <t>SRMM-HR-0010</t>
  </si>
  <si>
    <t>cloud account and billing monitoring
insider threat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t>
  </si>
  <si>
    <t>SRMM-HR-0011</t>
  </si>
  <si>
    <t>application security
data loss prevention
data encryption
cloud compute and storage
data encryption in the cloud
data protection
data encryption
application security
quality assurance
data privacy</t>
  </si>
  <si>
    <t>SRMM-IAM-0001</t>
  </si>
  <si>
    <t xml:space="preserve">data inventory
asset management and configuration control
data inventory and classification
asset management
end user devices
</t>
  </si>
  <si>
    <t>SRMM-IAM-0002</t>
  </si>
  <si>
    <t>SRMM-IAM-0003</t>
  </si>
  <si>
    <t>SRMM-IAM-0004</t>
  </si>
  <si>
    <t>SRMM-IAM-0005</t>
  </si>
  <si>
    <t>quality assurance</t>
  </si>
  <si>
    <t>SRMM-IAM-0006</t>
  </si>
  <si>
    <t>SRMM-IAM-0007</t>
  </si>
  <si>
    <t>SRMM-IAM-0008</t>
  </si>
  <si>
    <t>SRMM-IAM-0009</t>
  </si>
  <si>
    <t>data encryption
data encryption in the cloud
data encryption
application security
source code security
data privacy
quality assurance
data lifecycle management</t>
  </si>
  <si>
    <t>SRMM-IAM-0010</t>
  </si>
  <si>
    <t>incident detection and response
security operations center
digital forensics
quality assurance
data lifecycle management
data loss prevention solution and processes</t>
  </si>
  <si>
    <t>SRMM-IAM-0011</t>
  </si>
  <si>
    <t>quality assurance
data lifecycle management
data loss prevention solution and processes
quality assurance</t>
  </si>
  <si>
    <t>SRMM-IAM-0012</t>
  </si>
  <si>
    <t>quality assurance
data lifecycle management
data loss prevention solution and processes
quality assurance
data privacy</t>
  </si>
  <si>
    <t>SRMM-IAM-0013</t>
  </si>
  <si>
    <t>SRMM-IAM-0014</t>
  </si>
  <si>
    <t>SRMM-IAM-0015</t>
  </si>
  <si>
    <t>SRMM-IAM-0016</t>
  </si>
  <si>
    <t>SRMM-IAM-0017</t>
  </si>
  <si>
    <t>SRMM-IAM-0018</t>
  </si>
  <si>
    <t>SRMM-IAM-0019</t>
  </si>
  <si>
    <t>SRMM-IAM-0020</t>
  </si>
  <si>
    <t>SRMM-IAM-0021</t>
  </si>
  <si>
    <t>SRMM-IAM-0022</t>
  </si>
  <si>
    <t xml:space="preserve">quality assurance
data lifecycle management
data loss prevention solution and processes
quality assurance
data privacy
</t>
  </si>
  <si>
    <t>SRMM-IAM-0023</t>
  </si>
  <si>
    <t>SRMM-IAM-0024</t>
  </si>
  <si>
    <t>SRMM-IAM-0025</t>
  </si>
  <si>
    <t>SRMM-IAM-0026</t>
  </si>
  <si>
    <t>SRMM-IAM-0027</t>
  </si>
  <si>
    <t>SRMM-IR-0001</t>
  </si>
  <si>
    <t>RS.RP-1,ID.SC-5,RS.CO-2</t>
  </si>
  <si>
    <t>SRMM-IR-0002</t>
  </si>
  <si>
    <t>RS.CO-1,ID.SC-5,DE.DP-5</t>
  </si>
  <si>
    <t>SRMM-IR-0003</t>
  </si>
  <si>
    <t>SRMM-IR-0004</t>
  </si>
  <si>
    <t>SRMM-IR-0005</t>
  </si>
  <si>
    <t>DE.AE-5,RS.AN-5</t>
  </si>
  <si>
    <t>SRMM-IR-0006</t>
  </si>
  <si>
    <t xml:space="preserve">physical access control
quality assurance
data lifecycle management
data loss prevention solution and processes
quality assurance
data privacy
cloud account and billing monitoring
tabletop exercises
bc communication
crisis management
</t>
  </si>
  <si>
    <t>SRMM-IR-0007</t>
  </si>
  <si>
    <t>PR.PT-1,ID.SC-5</t>
  </si>
  <si>
    <t xml:space="preserve">data lifecycle management
data center policy and processes
compliance tracking
Enhanced Screening
quality assurance
data lifecycle management
data loss prevention solution and processes
quality assurance
data privacy
</t>
  </si>
  <si>
    <t>SRMM-IR-0008</t>
  </si>
  <si>
    <t xml:space="preserve">quality assurance
data lifecycle management
data loss prevention solution and processes
quality assurance
data privacy
</t>
  </si>
  <si>
    <t>SRMM-IR-0009</t>
  </si>
  <si>
    <t xml:space="preserve">physical access control
quality assurance
data lifecycle management
data loss prevention solution and processes
quality assurance
data privacy
</t>
  </si>
  <si>
    <t>SRMM-IR-0010</t>
  </si>
  <si>
    <t>SRMM-IR-0011</t>
  </si>
  <si>
    <t>RS.AN-2,ID.SC-5</t>
  </si>
  <si>
    <t xml:space="preserve">quality assurance
data lifecycle management
data loss prevention solution and processes
quality assurance
data privacy
tabletop exercises
bc communication
crisis management
</t>
  </si>
  <si>
    <t>SRMM-IR-0012</t>
  </si>
  <si>
    <t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t>
  </si>
  <si>
    <t>SRMM-IR-0013</t>
  </si>
  <si>
    <t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
  </si>
  <si>
    <t>SRMM-IR-0014</t>
  </si>
  <si>
    <t>RS.IM-4,ID.SC-5,DE.DP-5,RS.IM-1,RC.IM-1</t>
  </si>
  <si>
    <t>SRMM-IR-0015</t>
  </si>
  <si>
    <t>RS.IM-4,RS.AN-3</t>
  </si>
  <si>
    <t>SRMM-IR-0016</t>
  </si>
  <si>
    <t>RS.IM-3,RS.CO-2</t>
  </si>
  <si>
    <t>SRMM-IR-0017</t>
  </si>
  <si>
    <t>RS.IM-5,RC.CO-1,RC.CO-2,RC.CO-3</t>
  </si>
  <si>
    <t>SRMM-IR-0018</t>
  </si>
  <si>
    <t>RS.IM-2,ID.SC-5,DE.DP-3,DE.DP-5</t>
  </si>
  <si>
    <t xml:space="preserve">quality assurance
data lifecycle management
data loss prevention solution and processes
quality assurance
data privacy
application security
technology forecasting
penetration testing
user monitoring
cyber threat intelligence
incident response preparedness
tabletop exercises
bc communication
crisis management
</t>
  </si>
  <si>
    <t>SRMM-IR-0019</t>
  </si>
  <si>
    <t>SRMM-IR-0020</t>
  </si>
  <si>
    <t>SRMM-IR-0021</t>
  </si>
  <si>
    <t>SRMM-IR-0022</t>
  </si>
  <si>
    <t>SRMM-IR-0023</t>
  </si>
  <si>
    <t>SRMM-IR-0024</t>
  </si>
  <si>
    <t>PR.AT-2,RS.AN-3</t>
  </si>
  <si>
    <t>SRMM-IR-0025</t>
  </si>
  <si>
    <t>SRMM-IR-0026</t>
  </si>
  <si>
    <t>PR.AT-2,RS.CO-4,RS.CO-4,RS.CO-5,RC.CO-1</t>
  </si>
  <si>
    <t>SRMM-IR-0027</t>
  </si>
  <si>
    <t>RS.RP-1,RS.CO-2,RS.CO-5</t>
  </si>
  <si>
    <t>SRMM-IR-0028</t>
  </si>
  <si>
    <t>PR.IP-12,RS.CO-2,RS.CO-4</t>
  </si>
  <si>
    <t>SRMM-IA-0001</t>
  </si>
  <si>
    <t>Information Assurance</t>
  </si>
  <si>
    <t>SRMM-IA-0002</t>
  </si>
  <si>
    <t>SRMM-IA-0003</t>
  </si>
  <si>
    <t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
  </si>
  <si>
    <t>SRMM-IA-0004</t>
  </si>
  <si>
    <t xml:space="preserve">application security
quality assurance
data loss prevention
data protection
data loss prevention
data lifecycle management
data loss prevention solution and processes
quality assurance
data privacy
cloud environment
Cloud Environment
</t>
  </si>
  <si>
    <t>SRMM-IA-0005</t>
  </si>
  <si>
    <t xml:space="preserve">digital forensics
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
  </si>
  <si>
    <t>SRMM-IA-0006</t>
  </si>
  <si>
    <t xml:space="preserve">data encryption
data encryption in the cloud
data encryption
application security
source code security
data privacy
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</si>
  <si>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SRMM-IA-0007</t>
  </si>
  <si>
    <t>SRMM-IA-0008</t>
  </si>
  <si>
    <t>SRMM-IA-0009</t>
  </si>
  <si>
    <t xml:space="preserve">data center policy and processes
cybersecurity operating model
incident response preparedness
vendor management
metrics
bug remediation
disaster recovery plans and policies
business continuity plans
bc/dr plans
ot ir
sourcing
data lifecycle management
quality assurance
data lifecycle management
data loss prevention solution and processes
quality assurance
data privacy
</t>
  </si>
  <si>
    <t>SRMM-IA-0010</t>
  </si>
  <si>
    <t>SRMM-IA-0011</t>
  </si>
  <si>
    <t>SRMM-IA-0012</t>
  </si>
  <si>
    <t>SRMM-IA-0013</t>
  </si>
  <si>
    <t>SRMM-IA-0014</t>
  </si>
  <si>
    <t>SRMM-IA-0015</t>
  </si>
  <si>
    <t xml:space="preserve">security scanning tools
network investigation and segmentation
user monitoring
security operations center
detection engineering
quality assurance
data lifecycle management
data loss prevention solution and processes
quality assurance
data privacy
</t>
  </si>
  <si>
    <t>SRMM-IA-0016</t>
  </si>
  <si>
    <t>SRMM-IA-0017</t>
  </si>
  <si>
    <t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
  </si>
  <si>
    <t>SRMM-IA-0018</t>
  </si>
  <si>
    <t xml:space="preserve">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
  </si>
  <si>
    <t>SRMM-IA-0019</t>
  </si>
  <si>
    <t>PR.IP-9, PR.IP-10, PR.IP-8,RC.IM-1,RC.IM-2</t>
  </si>
  <si>
    <t>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t>
  </si>
  <si>
    <t>SRMM-IA-0020</t>
  </si>
  <si>
    <t xml:space="preserve">data lifecycle management
quality assurance
data lifecycle management
data loss prevention solution and processes
quality assurance
data privacy
</t>
  </si>
  <si>
    <t>SRMM-MNT-0001</t>
  </si>
  <si>
    <t>SRMM-MNT-0002</t>
  </si>
  <si>
    <t>SRMM-MNT-0003</t>
  </si>
  <si>
    <t>SRMM-MNT-0004</t>
  </si>
  <si>
    <t>SRMM-MNT-0005</t>
  </si>
  <si>
    <t>SRMM-MNT-0006</t>
  </si>
  <si>
    <t>SRMM-MNT-0007</t>
  </si>
  <si>
    <t>SRMM-MNT-0008</t>
  </si>
  <si>
    <t>SRMM-MNT-0009</t>
  </si>
  <si>
    <t>SRMM-MNT-0010</t>
  </si>
  <si>
    <t>SRMM-MNT-0011</t>
  </si>
  <si>
    <t>SRMM-MNT-0012</t>
  </si>
  <si>
    <t>SRMM-MNT-0013</t>
  </si>
  <si>
    <t>SRMM-MNT-0014</t>
  </si>
  <si>
    <t>SRMM-MNT-0015</t>
  </si>
  <si>
    <t>SRMM-MNT-0016</t>
  </si>
  <si>
    <t>SRMM-MNT-0017</t>
  </si>
  <si>
    <t>PR.IP-9, PR.IP-10, PR.IP-8,RC.IM-1</t>
  </si>
  <si>
    <t>SRMM-MNT-0018</t>
  </si>
  <si>
    <t>SRMM-MNT-0019</t>
  </si>
  <si>
    <t>SRMM-MDM-0001</t>
  </si>
  <si>
    <t>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t>
  </si>
  <si>
    <t>SRMM-MDM-0002</t>
  </si>
  <si>
    <t>SRMM-MDM-0003</t>
  </si>
  <si>
    <t>SRMM-MDM-0004</t>
  </si>
  <si>
    <t xml:space="preserve">source code security
system architecture and configuration
quality assurance
data lifecycle management
data loss prevention solution and processes
quality assurance
data privacy
</t>
  </si>
  <si>
    <t>SRMM-MDM-0005</t>
  </si>
  <si>
    <t>SRMM-MDM-0006</t>
  </si>
  <si>
    <t>SRMM-MDM-0007</t>
  </si>
  <si>
    <t>SRMM-MDM-0008</t>
  </si>
  <si>
    <t>SRMM-MDM-0009</t>
  </si>
  <si>
    <t>SRMM-MDM-0010</t>
  </si>
  <si>
    <t>SRMM-MDM-0011</t>
  </si>
  <si>
    <t>SRMM-MDM-0012</t>
  </si>
  <si>
    <t>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t>
  </si>
  <si>
    <t>SRMM-MDM-0013</t>
  </si>
  <si>
    <t>SRMM-MDM-0014</t>
  </si>
  <si>
    <t>SRMM-MDM-0015</t>
  </si>
  <si>
    <t>SRMM-MDM-0016</t>
  </si>
  <si>
    <t>SRMM-MDM-0017</t>
  </si>
  <si>
    <t>SRMM-NET-0001</t>
  </si>
  <si>
    <t>SRMM-NET-0002</t>
  </si>
  <si>
    <t>application security
quality assurance
data loss prevention
data protection
data loss prevention
data lifecycle management
data loss prevention solution and processes
quality assurance
data privacy
cloud environment
Cloud Environment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t>
  </si>
  <si>
    <t>SRMM-NET-0003</t>
  </si>
  <si>
    <t>cloud account and billing monitoring
insider threat
quality assurance
data lifecycle management
data loss prevention solution and processes
quality assurance
data privacy
application security
technology forecasting
penetration testing
user monitoring
cyber threat intelligence</t>
  </si>
  <si>
    <t>SRMM-NET-0004</t>
  </si>
  <si>
    <t>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t>
  </si>
  <si>
    <t>SRMM-NET-0005</t>
  </si>
  <si>
    <t>SRMM-NET-0006</t>
  </si>
  <si>
    <t xml:space="preserve">security scanning tools
network investigation and segmentation
user monitoring
security operations center
detection engineering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</si>
  <si>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SRMM-NET-0007</t>
  </si>
  <si>
    <t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
  </si>
  <si>
    <t>SRMM-NET-0008</t>
  </si>
  <si>
    <t>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t>
  </si>
  <si>
    <t>SRMM-NET-0009</t>
  </si>
  <si>
    <t>SRMM-NET-0010</t>
  </si>
  <si>
    <t xml:space="preserve">bug remediation
cloud account and billing monitoring
metrics
strategy
user monitoring
bug remediation
metrics
quality assurance
data lifecycle management
data loss prevention solution and processes
quality assurance
data privacy
</t>
  </si>
  <si>
    <t>SRMM-NET-0011</t>
  </si>
  <si>
    <t>incident detection and response
security operations center
digital forensics
quality assurance
data lifecycle management
data loss prevention solution and processes
quality assurance
data privacy
application security
technology forecasting
penetration testing
user monitoring
cyber threat intelligence</t>
  </si>
  <si>
    <t>SRMM-NET-0012</t>
  </si>
  <si>
    <t>SRMM-NET-0013</t>
  </si>
  <si>
    <t xml:space="preserve">application security
data center management
system development and maintenance
ciso
asset management and configuration control
cyber architecture
it engineering
source code security
configuration management database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
  </si>
  <si>
    <t>SRMM-NET-0014</t>
  </si>
  <si>
    <t>SRMM-NET-0015</t>
  </si>
  <si>
    <t>quality assurance
data lifecycle management
data loss prevention solution and processes
quality assurance
data privacy
security scanning tools
user provisioning and deprovisioning
access control
insider threat
access control
tabletop exercises</t>
  </si>
  <si>
    <t>SRMM-NET-0016</t>
  </si>
  <si>
    <t>SRMM-NET-0017</t>
  </si>
  <si>
    <t>SRMM-NET-0018</t>
  </si>
  <si>
    <t>SRMM-NET-0019</t>
  </si>
  <si>
    <t>SRMM-PES-0001</t>
  </si>
  <si>
    <t>PR.AT-5,RS.CO-2,RS.CO-3</t>
  </si>
  <si>
    <t>SRMM-PES-0002</t>
  </si>
  <si>
    <t>quality assurance
data lifecycle management
data loss prevention solution and processes
quality assurance
data privacy
tabletop exercises</t>
  </si>
  <si>
    <t>SRMM-PES-0003</t>
  </si>
  <si>
    <t>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t>
  </si>
  <si>
    <t>SRMM-PES-0004</t>
  </si>
  <si>
    <t>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t>
  </si>
  <si>
    <t>SRMM-PES-0005</t>
  </si>
  <si>
    <t>quality assurance
data lifecycle management
data loss prevention solution and processes
quality assurance
data privacy
application security
technology forecasting
penetration testing
user monitoring
cyber threat intelligence
tabletop exercises
bc communication</t>
  </si>
  <si>
    <t>SRMM-PES-0006</t>
  </si>
  <si>
    <t>quality assurance
data lifecycle management
data loss prevention solution and processes
quality assurance
data privacy
application security
technology forecasting
penetration testing
user monitoring
cyber threat intelligence
tabletop exercises
bc communication
crisis management</t>
  </si>
  <si>
    <t>SRMM-PES-0007</t>
  </si>
  <si>
    <t>SRMM-PES-0008</t>
  </si>
  <si>
    <t>quality assurance
data lifecycle management
data loss prevention solution and processes
quality assurance
data privacy
tabletop exercises
bc communication
crisis management</t>
  </si>
  <si>
    <t>SRMM-PES-0009</t>
  </si>
  <si>
    <t>bug remediation
cloud account and billing monitoring
metrics
strategy
user monitoring
bug remediation
metrics
quality assurance
data lifecycle management
data loss prevention solution and processes
quality assurance
data privacy
tabletop exercises
bc communication
crisis management</t>
  </si>
  <si>
    <t>SRMM-PES-0010</t>
  </si>
  <si>
    <t>PR.PT-1, PR.PT-3</t>
  </si>
  <si>
    <t>SRMM-PES-0011</t>
  </si>
  <si>
    <t>SRMM-PES-0012</t>
  </si>
  <si>
    <t>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disaster recovery technology solutions
bc communication
crisis management</t>
  </si>
  <si>
    <t>SRMM-PES-0013</t>
  </si>
  <si>
    <t>SRMM-PES-0014</t>
  </si>
  <si>
    <t>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t>
  </si>
  <si>
    <t>SRMM-PES-0015</t>
  </si>
  <si>
    <t>SRMM-PES-0016</t>
  </si>
  <si>
    <t xml:space="preserve">data inventory
asset management in the cloud
asset management and configuration control
data inventory and classification
asset management
configuration management database
information management
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
bc communication
crisis management
</t>
  </si>
  <si>
    <t>SRMM-PES-0017</t>
  </si>
  <si>
    <t>SRMM-PES-0018</t>
  </si>
  <si>
    <t xml:space="preserve">application security
asset management in the cloud
data inventory and classification
cyber strategy roadmap
ciso
regulatory requirements
Compliance Training
legal
quality assurance
data lifecycle management
data loss prevention solution and processes
quality assurance
data privacy
application security
asset management in the cloud
data inventory and classification
tabletop exercises
bc communication
crisis management
</t>
  </si>
  <si>
    <t>SRMM-PES-0019</t>
  </si>
  <si>
    <t>SRMM-PES-0020</t>
  </si>
  <si>
    <t>SRMM-PES-0021</t>
  </si>
  <si>
    <t>SRMM-PES-0022</t>
  </si>
  <si>
    <t xml:space="preserve">cybersecurity operating model
cybersecurity policies
cyber strategy roadmap
ciso
metrics
security requirements
regulatory requirements
quality assurance
data lifecycle management
data loss prevention solution and processes
quality assurance
data privacy
tabletop exercises
bc communication
crisis management
</t>
  </si>
  <si>
    <t>SRMM-PES-0023</t>
  </si>
  <si>
    <t>PR.AT-2, ID.GV-1,RS.CO-4,RS.CO-5</t>
  </si>
  <si>
    <t>SRMM-PES-0024</t>
  </si>
  <si>
    <t xml:space="preserve">cyber strategy roadmap
ciso
regulatory requirements
Compliance Training
legal
quality assurance
data lifecycle management
data loss prevention solution and processes
quality assurance
data privacy
tabletop exercises
bc communication
crisis management
</t>
  </si>
  <si>
    <t>SRMM-PES-0025</t>
  </si>
  <si>
    <t>SRMM-PES-0026</t>
  </si>
  <si>
    <t>SRMM-PES-0027</t>
  </si>
  <si>
    <t>SRMM-PES-0028</t>
  </si>
  <si>
    <t>SRMM-PES-0029</t>
  </si>
  <si>
    <t>SRMM-RM-0001</t>
  </si>
  <si>
    <t>SRMM-RM-0002</t>
  </si>
  <si>
    <t xml:space="preserve">quality assurance
data lifecycle management
data loss prevention solution and processes
quality assurance
data privacy
tabletop exercises
bc communication
crisis management
</t>
  </si>
  <si>
    <t>SRMM-RM-0003</t>
  </si>
  <si>
    <t xml:space="preserve">application security
data center management
system development and maintenance
ciso
asset management and configuration control
cyber architecture
it engineering
source code security
configuration management database
data lifecycle management
data center policy and processes
compliance tracking
Enhanced Screening
quality assurance
data lifecycle management
data loss prevention solution and processes
quality assurance
data privacy
tabletop exercises
bc communication
crisis management
</t>
  </si>
  <si>
    <t>SRMM-RM-0004</t>
  </si>
  <si>
    <t>PR.IP-9, PR.IP-10,ID.RM-3</t>
  </si>
  <si>
    <t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disaster recovery technology solutions
bc communication
crisis management
</t>
  </si>
  <si>
    <t>SRMM-RM-0005</t>
  </si>
  <si>
    <t xml:space="preserve">quality assurance
data lifecycle management
data loss prevention solution and processes
quality assurance
data privacy
application security
technology forecasting
penetration testing
user monitoring
cyber threat intelligence
cloud account and billing monitoring
tabletop exercises
bc communication
crisis management
</t>
  </si>
  <si>
    <t>SRMM-RM-0006</t>
  </si>
  <si>
    <t>SRMM-RM-0007</t>
  </si>
  <si>
    <t>SRMM-RM-0008</t>
  </si>
  <si>
    <t xml:space="preserve">physical access control
quality assurance
data lifecycle management
data loss prevention solution and processes
quality assurance
data privacy
tabletop exercises
bc communication
crisis management
physical security
vendor management
Enhanced Screening
</t>
  </si>
  <si>
    <t>SRMM-RM-0009</t>
  </si>
  <si>
    <t>SRMM-RM-0010</t>
  </si>
  <si>
    <t xml:space="preserve">quality assurance
data lifecycle management
data loss prevention solution and processes
quality assurance
data privacy
metrics
tabletop exercises
bc communication
crisis management
</t>
  </si>
  <si>
    <t>SRMM-RM-0011</t>
  </si>
  <si>
    <t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</si>
  <si>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SRMM-RM-0012</t>
  </si>
  <si>
    <t>SRMM-RM-0013</t>
  </si>
  <si>
    <t>SRMM-RM-0014</t>
  </si>
  <si>
    <t>SRMM-RM-0015</t>
  </si>
  <si>
    <t>SRMM-RM-0016</t>
  </si>
  <si>
    <t>SRMM-RM-0017</t>
  </si>
  <si>
    <t>SRMM-RM-0018</t>
  </si>
  <si>
    <t>SRMM-RM-0019</t>
  </si>
  <si>
    <t>PR.IP-12,ID.BE-1,ID.SC-3,ID.SC-4</t>
  </si>
  <si>
    <t>SRMM-SEC-0001</t>
  </si>
  <si>
    <t>Secure Engineering &amp; Architecture</t>
  </si>
  <si>
    <t>SRMM-SEC-0002</t>
  </si>
  <si>
    <t>SRMM-SEC-0003</t>
  </si>
  <si>
    <t>PR.IP-12,ID.BE-5</t>
  </si>
  <si>
    <t>SRMM-SEC-0004</t>
  </si>
  <si>
    <t>SRMM-SEC-0005</t>
  </si>
  <si>
    <t>PR.IP-1,ID.BE-5</t>
  </si>
  <si>
    <t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</si>
  <si>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SRMM-SEC-0006</t>
  </si>
  <si>
    <t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t>
  </si>
  <si>
    <t>SRMM-SEC-0007</t>
  </si>
  <si>
    <t>SRMM-SEC-0008</t>
  </si>
  <si>
    <t>SRMM-SEC-0009</t>
  </si>
  <si>
    <t>ID.RA-1,ID.BE-4</t>
  </si>
  <si>
    <t>SRMM-SEC-0010</t>
  </si>
  <si>
    <t xml:space="preserve">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t>
  </si>
  <si>
    <t>SRMM-SEC-0011</t>
  </si>
  <si>
    <t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</si>
  <si>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SRMM-SEC-0012</t>
  </si>
  <si>
    <t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t>
  </si>
  <si>
    <t>SRMM-SEC-0013</t>
  </si>
  <si>
    <t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</si>
  <si>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SRMM-SEC-0014</t>
  </si>
  <si>
    <t>SRMM-SAT-0001</t>
  </si>
  <si>
    <t>Security Awareness &amp; Training</t>
  </si>
  <si>
    <t>SRMM-SAT-0002</t>
  </si>
  <si>
    <t>SRMM-SAT-0003</t>
  </si>
  <si>
    <t>SRMM-SAT-0004</t>
  </si>
  <si>
    <t>PR.AT-2,DE.DP-5</t>
  </si>
  <si>
    <t>SRMM-SAT-0005</t>
  </si>
  <si>
    <t>SRMM-SAT-0006</t>
  </si>
  <si>
    <t>SRMM-SAT-0007</t>
  </si>
  <si>
    <t>SRMM-SAT-0008</t>
  </si>
  <si>
    <t>SRMM-SAT-0009</t>
  </si>
  <si>
    <t>SRMM-SAT-0010</t>
  </si>
  <si>
    <t>SRMM-SAT-0011</t>
  </si>
  <si>
    <t>SRMM-SAT-0012</t>
  </si>
  <si>
    <t>SRMM-SAT-0013</t>
  </si>
  <si>
    <t>SRMM-SAT-0014</t>
  </si>
  <si>
    <t>SRMM-SAT-0015</t>
  </si>
  <si>
    <t>SRMM-SAT-0016</t>
  </si>
  <si>
    <t>SRMM-SAT-0017</t>
  </si>
  <si>
    <t xml:space="preserve">digital forensics
quality assurance
data lifecycle management
data loss prevention solution and processes
quality assurance
data privacy
tabletop exercises
bc communication
crisis management
</t>
  </si>
  <si>
    <t>SRMM-SAT-0018</t>
  </si>
  <si>
    <t>SRMM-SAT-0019</t>
  </si>
  <si>
    <t>quality assurance
data lifecycle management
data loss prevention solution and processes
quality assurance
data privacy
tabletop exercises
bc communication
crisis management
awareness training
Compliance Training
Onboarding</t>
  </si>
  <si>
    <t>SRMM-SAT-0020</t>
  </si>
  <si>
    <t>SRMM-SOC-0001</t>
  </si>
  <si>
    <t xml:space="preserve">security scanning tools
network investigation and segmentation
user monitoring
security operations center
detection engineering
incident detection and response
security operations center
digital forensics
quality assurance
data lifecycle management
data loss prevention solution and processes
quality assurance
data privacy
tabletop exercises
bc communication
crisis management
</t>
  </si>
  <si>
    <t>SRMM-SOC-0002</t>
  </si>
  <si>
    <t>RS.AN-1, RS.AN-2,RS.CO-2,RS.AN-3,RS.MI-1,RS.MI-2</t>
  </si>
  <si>
    <t xml:space="preserve">quality assurance
data lifecycle management
data loss prevention solution and processes
quality assurance
data privacy
incident detection and response
digital forensics
reporting
tabletop exercises
bc communication
crisis management
</t>
  </si>
  <si>
    <t>SRMM-SOC-0003</t>
  </si>
  <si>
    <t>RS.AN-2, RS.AN-4,DE.DP-3,RS.CO-3</t>
  </si>
  <si>
    <t>SRMM-SOC-0004</t>
  </si>
  <si>
    <t>DE.AE-2, RS.IM-2,DE.DP-3,DE.DP-5</t>
  </si>
  <si>
    <t>SRMM-SOC-0005</t>
  </si>
  <si>
    <t xml:space="preserve">incident detection and response
security operations center
digital forensics
quality assurance
data lifecycle management
data loss prevention solution and processes
quality assurance
data privacy
cloud account and billing monitoring
tabletop exercises
bc communication
crisis management
</t>
  </si>
  <si>
    <t>SRMM-SOC-0006</t>
  </si>
  <si>
    <t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</si>
  <si>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SRMM-SOC-0007</t>
  </si>
  <si>
    <t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tabletop exercises
bc communication
crisis management
</t>
  </si>
  <si>
    <t>SRMM-SOC-0008</t>
  </si>
  <si>
    <t>SRMM-SOC-0009</t>
  </si>
  <si>
    <t xml:space="preserve">incident detection and response
security operations center
digital forensics
bug remediation
cloud account and billing monitoring
metrics
strategy
user monitoring
bug remediation
metrics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t>
  </si>
  <si>
    <t>SRMM-SOC-0010</t>
  </si>
  <si>
    <t>SRMM-SOC-0011</t>
  </si>
  <si>
    <t>SRMM-SOC-0012</t>
  </si>
  <si>
    <t>SRMM-SOC-0013</t>
  </si>
  <si>
    <t>SRMM-TDA-0001</t>
  </si>
  <si>
    <t xml:space="preserve">data encryption
data encryption in the cloud
data encryption
application security
source code security
data privacy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</si>
  <si>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SRMM-TDA-0002</t>
  </si>
  <si>
    <t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</si>
  <si>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SRMM-TDA-0003</t>
  </si>
  <si>
    <t>quality assurance
data lifecycle management
data loss prevention solution and processes
quality assurance
data privacy
tabletop exercises
bc communication
crisis management
Onboarding</t>
  </si>
  <si>
    <t>SRMM-TDA-0004</t>
  </si>
  <si>
    <t>SRMM-TDA-0005</t>
  </si>
  <si>
    <t>SRMM-TDA-0006</t>
  </si>
  <si>
    <t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</si>
  <si>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SRMM-TDA-0007</t>
  </si>
  <si>
    <t>PR.DS-5,ID.BE-1</t>
  </si>
  <si>
    <t>SRMM-TDA-0008</t>
  </si>
  <si>
    <t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</si>
  <si>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SRMM-TDA-0009</t>
  </si>
  <si>
    <t>SRMM-TDA-0010</t>
  </si>
  <si>
    <t>SRMM-TDA-0011</t>
  </si>
  <si>
    <t>SRMM-TDA-0012</t>
  </si>
  <si>
    <t>SRMM-TDA-0013</t>
  </si>
  <si>
    <t>PR.IP-12,ID.BE-1</t>
  </si>
  <si>
    <t>SRMM-TDA-0014</t>
  </si>
  <si>
    <t>PR.IP-12,ID.BE-1,ID.BE-5</t>
  </si>
  <si>
    <t>SRMM-TDA-0015</t>
  </si>
  <si>
    <t>PR.IP-12,,ID.SC-3</t>
  </si>
  <si>
    <t>SRMM-TPRM-0001</t>
  </si>
  <si>
    <t>Third-Party Management</t>
  </si>
  <si>
    <t>PR.AC-2,ID.BE-5</t>
  </si>
  <si>
    <t>SRMM-TPRM-0002</t>
  </si>
  <si>
    <t>PR.IP-12,ID.BE-2,ID.SC-4</t>
  </si>
  <si>
    <t>SRMM-TPRM-0003</t>
  </si>
  <si>
    <t>PR.IP-12,ID.BE-1,ID.SC-4</t>
  </si>
  <si>
    <t>SRMM-TPRM-0004</t>
  </si>
  <si>
    <t>PR.IP-9, PR.IP-10,ID.SC-4</t>
  </si>
  <si>
    <t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disaster recovery technology solutions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</si>
  <si>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SRMM-TPRM-0005</t>
  </si>
  <si>
    <t>PR.IP-9,ID.BE-2,ID.BE-5,ID.SC-3</t>
  </si>
  <si>
    <t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t>
  </si>
  <si>
    <t>SRMM-TPRM-0006</t>
  </si>
  <si>
    <t>PR.DS-5,ID.SC-3</t>
  </si>
  <si>
    <t>SRMM-TPRM-0007</t>
  </si>
  <si>
    <t xml:space="preserve">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t>
  </si>
  <si>
    <t>SRMM-TPRM-0008</t>
  </si>
  <si>
    <t>PR.IP-8,ID.BE-4,ID.BE-5,ID.SC-3</t>
  </si>
  <si>
    <t>SRMM-TPRM-0009</t>
  </si>
  <si>
    <t>PR.IP-9, PR.IP-12,ID.SC-5,RS.CO-2,RS.CO-4,RS.CO-5</t>
  </si>
  <si>
    <t xml:space="preserve">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</si>
  <si>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SRMM-TPRM-0010</t>
  </si>
  <si>
    <t>PR.IP-12, PR.IP-13,ID.BE-1,ID.BE-2,ID.BE-4,ID.BE-5,ID.SC-3</t>
  </si>
  <si>
    <t>SRMM-TPRM-0011</t>
  </si>
  <si>
    <t>PR.IP-9, PR.IP-12,ID.BE-2,ID.SC-3</t>
  </si>
  <si>
    <t>SRMM-TPRM-0012</t>
  </si>
  <si>
    <t>PR.DS-5,ID.BE-5,ID.SC-3</t>
  </si>
  <si>
    <t>SRMM-TPRM-0013</t>
  </si>
  <si>
    <t>PR.AC-4, PR.AC-5,ID.BE-5,ID.SC-3</t>
  </si>
  <si>
    <t>SRMM-TM-0001</t>
  </si>
  <si>
    <t>DE.AE-2, DE.AE-5,RS.AN-5</t>
  </si>
  <si>
    <t xml:space="preserve">quality assurance
data lifecycle management
data loss prevention solution and processes
quality assurance
data privacy
application security
technology forecasting
penetration testing
user monitoring
cyber threat intelligence
cloud account and billing monitoring
tabletop exercises
bc communication
crisis management
</t>
  </si>
  <si>
    <t>SRMM-TM-0002</t>
  </si>
  <si>
    <t xml:space="preserve">quality assurance
data lifecycle management
data loss prevention solution and processes
quality assurance
data privacy
cloud account and billing monitoring
tabletop exercises
bc communication
crisis management
</t>
  </si>
  <si>
    <t>SRMM-TM-0003</t>
  </si>
  <si>
    <t>SRMM-TM-0004</t>
  </si>
  <si>
    <t>SRMM-TM-0005</t>
  </si>
  <si>
    <t xml:space="preserve">bug remediation
cloud account and billing monitoring
metrics
strategy
user monitoring
bug remediation
metrics
quality assurance
data lifecycle management
data loss prevention solution and processes
quality assurance
data privacy
metrics
tabletop exercises
bc communication
crisis management
</t>
  </si>
  <si>
    <t>SRMM-TM-0006</t>
  </si>
  <si>
    <t xml:space="preserve">quality assurance
data lifecycle management
data loss prevention solution and processes
quality assurance
data privacy
incident detection and response
digital forensics
reporting
tabletop exercises
bc communication
crisis management
</t>
  </si>
  <si>
    <t>SRMM-TM-0007</t>
  </si>
  <si>
    <t>SRMM-TM-0008</t>
  </si>
  <si>
    <t>SRMM-TM-0009</t>
  </si>
  <si>
    <t xml:space="preserve">incident detection and response
security operations center
digital forensics
quality assurance
data lifecycle management
data loss prevention solution and processes
quality assurance
data privacy
application security
technology forecasting
penetration testing
user monitoring
cyber threat intelligence
tabletop exercises
bc communication
crisis management
</t>
  </si>
  <si>
    <t>SRMM-TM-0010</t>
  </si>
  <si>
    <t xml:space="preserve">security scanning tools
network investigation and segmentation
user monitoring
security operations center
detection engineering
bug remediation
cloud account and billing monitoring
metrics
strategy
user monitoring
bug remediation
metrics
quality assurance
data lifecycle management
data loss prevention solution and processes
quality assurance
data privacy
tabletop exercises
bc communication
crisis management
</t>
  </si>
  <si>
    <t>SRMM-TM-0011</t>
  </si>
  <si>
    <t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t>
  </si>
  <si>
    <t>SRMM-TM-0012</t>
  </si>
  <si>
    <t>SRMM-TM-0013</t>
  </si>
  <si>
    <t>SRMM-TM-0014</t>
  </si>
  <si>
    <t>SRMM-TM-0015</t>
  </si>
  <si>
    <t>SRMM-TM-0016</t>
  </si>
  <si>
    <t>SRMM-TM-0017</t>
  </si>
  <si>
    <t>SRMM-VM-0001</t>
  </si>
  <si>
    <t>Vulnerability &amp; Patch Management</t>
  </si>
  <si>
    <t>SRMM-VM-0002</t>
  </si>
  <si>
    <t>SRMM-VM-0003</t>
  </si>
  <si>
    <t>SRMM-VM-0004</t>
  </si>
  <si>
    <t>SRMM-VM-0005</t>
  </si>
  <si>
    <t>SRMM-VM-0006</t>
  </si>
  <si>
    <t>SRMM-VM-0007</t>
  </si>
  <si>
    <t>SRMM-VM-0008</t>
  </si>
  <si>
    <t>SRMM-VM-0009</t>
  </si>
  <si>
    <t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t>
  </si>
  <si>
    <t>SRMM-VM-0010</t>
  </si>
  <si>
    <t>SRMM-VM-0011</t>
  </si>
  <si>
    <t>quality assurance
data lifecycle management
data loss prevention solution and processes
quality assurance
data privacy
tabletop exercises
bc communication
crisis management
physical security risk assessments
risk assessments and management
risk modeling</t>
  </si>
  <si>
    <t>SRMM-VM-0012</t>
  </si>
  <si>
    <t xml:space="preserve">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quality assurance
data lifecycle management
data loss prevention solution and processes
quality assurance
data privacy
tabletop exercises
bc communication
crisis management
remote maintenance
</t>
  </si>
  <si>
    <t>SRMM-VM-0013</t>
  </si>
  <si>
    <t xml:space="preserve">source code security
system architecture and configuration
quality assurance
data lifecycle management
data loss prevention solution and processes
quality assurance
data privacy
tabletop exercises
bc communication
crisis management
system development and maintenance
effectiveness of controls
ot product management
</t>
  </si>
  <si>
    <t>SRMM-VM-0014</t>
  </si>
  <si>
    <t xml:space="preserve">data inventory
asset management in the cloud
asset management and configuration control
data inventory and classification
asset management
configuration management database
information management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t>
  </si>
  <si>
    <t>SRMM-VM-0015</t>
  </si>
  <si>
    <t>SRMM-VM-0016</t>
  </si>
  <si>
    <t>SRMM-VM-0017</t>
  </si>
  <si>
    <t>SRMM-VM-0018</t>
  </si>
  <si>
    <t>MCAS (CMMI) Score</t>
  </si>
  <si>
    <t>MCAS (CMMII) Model Scores</t>
  </si>
  <si>
    <t>Aggregate Scores</t>
  </si>
  <si>
    <t>uid</t>
  </si>
  <si>
    <t>MCAS Score</t>
  </si>
  <si>
    <t>CMSS (Maturity)</t>
  </si>
  <si>
    <t>CESS (Effectiveness)</t>
  </si>
  <si>
    <t>CoESS (Efficiency)</t>
  </si>
  <si>
    <t>Product Line-Aligned Cybersecurity Maturity</t>
  </si>
  <si>
    <t>Maturity Scores</t>
  </si>
  <si>
    <t>Maturity Rating</t>
  </si>
  <si>
    <t>Observations</t>
  </si>
  <si>
    <t>Recommendations</t>
  </si>
  <si>
    <t>Product Line(s)</t>
  </si>
  <si>
    <t>Product Line Count</t>
  </si>
  <si>
    <t>Cybersecurity Solutions (Products and Programs)</t>
  </si>
  <si>
    <r>
      <t xml:space="preserve">Implmentation Maturity Score </t>
    </r>
    <r>
      <rPr>
        <sz val="12"/>
        <color theme="1"/>
        <rFont val="Calibri"/>
        <family val="2"/>
        <scheme val="minor"/>
      </rPr>
      <t>(Average)</t>
    </r>
  </si>
  <si>
    <r>
      <t xml:space="preserve">Implmentation Maturity Score
</t>
    </r>
    <r>
      <rPr>
        <sz val="12"/>
        <color theme="1"/>
        <rFont val="Calibri"/>
        <family val="2"/>
        <scheme val="minor"/>
      </rPr>
      <t>(Median)</t>
    </r>
  </si>
  <si>
    <r>
      <t xml:space="preserve">Implmentation Maturity Score
</t>
    </r>
    <r>
      <rPr>
        <sz val="12"/>
        <color theme="1"/>
        <rFont val="Calibri"/>
        <family val="2"/>
        <scheme val="minor"/>
      </rPr>
      <t>(Lowest)</t>
    </r>
  </si>
  <si>
    <r>
      <t xml:space="preserve">Implmentation Maturity Score
</t>
    </r>
    <r>
      <rPr>
        <sz val="12"/>
        <color theme="1"/>
        <rFont val="Calibri"/>
        <family val="2"/>
        <scheme val="minor"/>
      </rPr>
      <t>(Highest)</t>
    </r>
  </si>
  <si>
    <r>
      <t xml:space="preserve">1
</t>
    </r>
    <r>
      <rPr>
        <b/>
        <sz val="10"/>
        <color theme="1"/>
        <rFont val="Calibri"/>
        <family val="2"/>
        <scheme val="minor"/>
      </rPr>
      <t>Partial</t>
    </r>
  </si>
  <si>
    <r>
      <t xml:space="preserve">2
</t>
    </r>
    <r>
      <rPr>
        <b/>
        <sz val="10"/>
        <color theme="1"/>
        <rFont val="Calibri"/>
        <family val="2"/>
        <scheme val="minor"/>
      </rPr>
      <t>Risk Informed</t>
    </r>
  </si>
  <si>
    <r>
      <t xml:space="preserve">3
</t>
    </r>
    <r>
      <rPr>
        <b/>
        <sz val="10"/>
        <color theme="1"/>
        <rFont val="Calibri"/>
        <family val="2"/>
        <scheme val="minor"/>
      </rPr>
      <t>Repeatable</t>
    </r>
  </si>
  <si>
    <r>
      <t xml:space="preserve">4
</t>
    </r>
    <r>
      <rPr>
        <b/>
        <sz val="10"/>
        <color theme="1"/>
        <rFont val="Calibri"/>
        <family val="2"/>
        <scheme val="minor"/>
      </rPr>
      <t>Adaptive</t>
    </r>
  </si>
  <si>
    <t>Strengths</t>
  </si>
  <si>
    <t>Weaknesses</t>
  </si>
  <si>
    <t>Opportunities</t>
  </si>
  <si>
    <t>Threats</t>
  </si>
  <si>
    <t>Action Plan FY2024+</t>
  </si>
  <si>
    <t xml:space="preserve"> Physical devices and systems within the organization are inventoried</t>
  </si>
  <si>
    <t xml:space="preserve"> Software platforms and applications within the organization are inventoried</t>
  </si>
  <si>
    <t xml:space="preserve"> Organizational communication and data flows are mapped</t>
  </si>
  <si>
    <t xml:space="preserve"> External information systems are catalogued</t>
  </si>
  <si>
    <t xml:space="preserve"> Resources (e.g., hardware, devices, data, time, personnel, and software) are prioritized based on their classification, criticality, and business value</t>
  </si>
  <si>
    <t xml:space="preserve"> Cybersecurity roles and responsibilities for the entire workforce and third-party stakeholders (e.g., suppliers, customers, partners) are established</t>
  </si>
  <si>
    <t xml:space="preserve"> The organization’s role in the supply chain is identified and communicated</t>
  </si>
  <si>
    <t xml:space="preserve"> The organization’s place in critical infrastructure and its industry sector is identified and communicated</t>
  </si>
  <si>
    <t xml:space="preserve"> Priorities for organizational mission, objectives, and activities are established and communicated</t>
  </si>
  <si>
    <t xml:space="preserve"> Dependencies and critical functions for delivery of critical services are established</t>
  </si>
  <si>
    <t xml:space="preserve"> Resilience requirements to support delivery of critical services are established for all operating states (e.g.</t>
  </si>
  <si>
    <t xml:space="preserve"> Organizational cybersecurity policy is established</t>
  </si>
  <si>
    <t xml:space="preserve"> Cybersecurity roles and responsibilities are coordinated and aligned with internal roles and external partners</t>
  </si>
  <si>
    <t xml:space="preserve"> Legal and regulatory requirements regarding cybersecurity, including privacy and civil liberties obligations, are understood and managed</t>
  </si>
  <si>
    <t xml:space="preserve"> Governance and risk management processes address cybersecurity risks</t>
  </si>
  <si>
    <t xml:space="preserve"> Asset vulnerabilities are identified and documented</t>
  </si>
  <si>
    <t xml:space="preserve"> Cyber Threat inteligence is received from information sharing forums and sources</t>
  </si>
  <si>
    <t xml:space="preserve"> Threats, both internal and external, are identified and documented</t>
  </si>
  <si>
    <t xml:space="preserve"> Potential business impacts and likelihoods are identified</t>
  </si>
  <si>
    <t xml:space="preserve"> Threats, vulnerabilities, likelihoods, and impacts are used to determine risk</t>
  </si>
  <si>
    <t xml:space="preserve"> Risk responses are identified and prioritized</t>
  </si>
  <si>
    <t xml:space="preserve"> Risk management processes are established, managed, and agreed to by organizational stakeholders</t>
  </si>
  <si>
    <t xml:space="preserve"> Organizational risk tolerance is determined and clearly expressed</t>
  </si>
  <si>
    <t xml:space="preserve"> The organization’s determination of risk tolerance is informed by its role in critical infrastructure and sector specific risk analysis</t>
  </si>
  <si>
    <t xml:space="preserve"> Cyber supply chain risk</t>
  </si>
  <si>
    <t xml:space="preserve"> Suppliers and third party</t>
  </si>
  <si>
    <t xml:space="preserve"> Contracts with suppliers and</t>
  </si>
  <si>
    <t xml:space="preserve"> Suppliers and third-party</t>
  </si>
  <si>
    <t xml:space="preserve"> Response and recovery planning</t>
  </si>
  <si>
    <t xml:space="preserve"> Identities and credentials are issued, managed , verified, revoked, and audited for authorized devices, users</t>
  </si>
  <si>
    <t xml:space="preserve"> Physical access to assets is managed and protected</t>
  </si>
  <si>
    <t xml:space="preserve"> Remote access is managed</t>
  </si>
  <si>
    <t xml:space="preserve"> Access permissions and authorizations are managed, incorporating the principles of least privilege and separation of duties</t>
  </si>
  <si>
    <t xml:space="preserve"> Network integrity is protected (e.g. network segregation, network segmentation)</t>
  </si>
  <si>
    <t xml:space="preserve"> Identities are proofed and bound to credentials and asserted in interactions</t>
  </si>
  <si>
    <t xml:space="preserve"> Users, devices, and other assets are authenticated (e.g., single-factor, multi-factor) commensurate with the risk</t>
  </si>
  <si>
    <t xml:space="preserve"> All users are informed and trained </t>
  </si>
  <si>
    <t xml:space="preserve"> Privileged users understand their roles and responsibilities </t>
  </si>
  <si>
    <t xml:space="preserve"> Third-party stakeholders (e.g., suppliers, customers, partners) understand their roles and responsibilities </t>
  </si>
  <si>
    <t xml:space="preserve"> Senior executives understand their roles and responsibilities </t>
  </si>
  <si>
    <t xml:space="preserve"> Physical and CyberSecurity personnel understand their roles and responsibilities </t>
  </si>
  <si>
    <t xml:space="preserve"> Data-at-rest is protected</t>
  </si>
  <si>
    <t xml:space="preserve"> Data-in-transit is protected</t>
  </si>
  <si>
    <t xml:space="preserve"> Assets are formally managed throughout removal, transfers, and disposition</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</si>
  <si>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</si>
  <si>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</si>
  <si>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</si>
  <si>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 xml:space="preserve"> The development and testing environment(s) are separate from the production environment</t>
  </si>
  <si>
    <t xml:space="preserve"> Integrity checking mechanisms are used to verify hardware integrity</t>
  </si>
  <si>
    <t xml:space="preserve"> A baseline configuration of information technology/industrial control systems is created and maintained incorporating security principles (e.g. concept of least functionality)</t>
  </si>
  <si>
    <t xml:space="preserve"> A System Development Life Cycle to manage systems is implemented</t>
  </si>
  <si>
    <t xml:space="preserve"> Configuration change control processes are in place</t>
  </si>
  <si>
    <t xml:space="preserve"> Backups of information are conducted, maintained, and tested</t>
  </si>
  <si>
    <t xml:space="preserve"> Policy and regulations regarding the physical operating environment for organizational assets are met</t>
  </si>
  <si>
    <t xml:space="preserve"> Data is destroyed according to policy</t>
  </si>
  <si>
    <t xml:space="preserve"> Protection processes are improved</t>
  </si>
  <si>
    <t xml:space="preserve"> Effectiveness of protection technologies is shared </t>
  </si>
  <si>
    <t xml:space="preserve"> Response plans (Incident Response and Business Continuity) and recovery plans (Incident Recovery and Disaster Recovery) are in place and managed</t>
  </si>
  <si>
    <t xml:space="preserve"> Response and recovery plans are tested</t>
  </si>
  <si>
    <t xml:space="preserve"> Cybersecurity is included in human resources practices (e.g., deprovisioning, personnel screening)</t>
  </si>
  <si>
    <t xml:space="preserve"> A vulnerability management plan is developed and implemented</t>
  </si>
  <si>
    <t xml:space="preserve"> Maintenance and repair of organizational assets are performed and logged, with approved and controlled tools</t>
  </si>
  <si>
    <t xml:space="preserve"> Remote maintenance of organizational assets is approved, logged, and performed in a manner that prevents unauthorized access</t>
  </si>
  <si>
    <t xml:space="preserve"> Audit/log records are determined, documented, implemented, and reviewed in accordance with policy</t>
  </si>
  <si>
    <t xml:space="preserve"> Removable media is protected and its use restricted according to policy</t>
  </si>
  <si>
    <t xml:space="preserve"> The principle of least functionality is incorporated by configuring systems to provide only essential capabilities</t>
  </si>
  <si>
    <t xml:space="preserve"> Communications and control networks are protected</t>
  </si>
  <si>
    <t xml:space="preserve"> Mechanisms (e.g., failsafe, load balancing, hot swap) are implemented to achieve resilience requirements in normal and adverse situations</t>
  </si>
  <si>
    <t xml:space="preserve"> A baseline of network operations and expected data flows for users and systems is established and managed</t>
  </si>
  <si>
    <t xml:space="preserve"> Detected events are analyzed to understand attack targets and methods</t>
  </si>
  <si>
    <t xml:space="preserve"> Event data are collected and correlated from multiple sources and sensors</t>
  </si>
  <si>
    <t xml:space="preserve"> Impact of events is determined</t>
  </si>
  <si>
    <t xml:space="preserve"> Incident alert thresholds are established</t>
  </si>
  <si>
    <t xml:space="preserve"> The network is monitored to detect potential cybersecurity events</t>
  </si>
  <si>
    <t xml:space="preserve"> The physical environment is monitored to detect potential cybersecurity events</t>
  </si>
  <si>
    <t xml:space="preserve"> Personnel activity is monitored to detect potential cybersecurity events</t>
  </si>
  <si>
    <t xml:space="preserve"> Malicious code is detected</t>
  </si>
  <si>
    <t xml:space="preserve"> Unauthorized mobile code is detected</t>
  </si>
  <si>
    <t xml:space="preserve"> External service provider activity is monitored to detect potential cybersecurity events</t>
  </si>
  <si>
    <t xml:space="preserve"> Monitoring for unauthorized personnel, connections, devices, and software is performed</t>
  </si>
  <si>
    <t xml:space="preserve"> Vulnerability scans are performed</t>
  </si>
  <si>
    <t xml:space="preserve"> Roles and responsibilities for detection are well defined to ensure accountability</t>
  </si>
  <si>
    <t xml:space="preserve"> Detection activities comply with all applicable requirements</t>
  </si>
  <si>
    <t xml:space="preserve"> Detection processes are tested</t>
  </si>
  <si>
    <t xml:space="preserve"> Event detection information is communicated</t>
  </si>
  <si>
    <t xml:space="preserve"> Detection processes are continuously improved</t>
  </si>
  <si>
    <t xml:space="preserve"> Response plan is executed during or after an incident</t>
  </si>
  <si>
    <t>Communications</t>
  </si>
  <si>
    <t xml:space="preserve"> Personnel know their roles and order of operations when a response is needed</t>
  </si>
  <si>
    <t xml:space="preserve"> Incidents are reported consistent with established criteria</t>
  </si>
  <si>
    <t xml:space="preserve"> Information is shared consistent with response plans</t>
  </si>
  <si>
    <t xml:space="preserve"> Coordination with stakeholders occurs consistent with response plans</t>
  </si>
  <si>
    <t xml:space="preserve"> Voluntary information sharing occurs with external stakeholders to achieve broader cybersecurity situational awareness </t>
  </si>
  <si>
    <t>Analysis</t>
  </si>
  <si>
    <t xml:space="preserve"> Notifications from detection systems are investigated </t>
  </si>
  <si>
    <t xml:space="preserve"> The impact of the incident is understood</t>
  </si>
  <si>
    <t xml:space="preserve"> Forensics are performed</t>
  </si>
  <si>
    <t xml:space="preserve"> Incidents are categorized consistent with response plans</t>
  </si>
  <si>
    <t xml:space="preserve"> Processes are established to receive, analyze and respond to vulnerabilities disclosed to the organization from internal and external sources (e.g. internal testing, security bulletins, or security researchers)</t>
  </si>
  <si>
    <t>Mitigation</t>
  </si>
  <si>
    <t xml:space="preserve"> Incidents are contained</t>
  </si>
  <si>
    <t xml:space="preserve"> Incidents are mitigated</t>
  </si>
  <si>
    <t xml:space="preserve"> Newly identified vulnerabilities are mitigated or documented as accepted risks</t>
  </si>
  <si>
    <t xml:space="preserve"> Response plans incorporate lessons learned</t>
  </si>
  <si>
    <t xml:space="preserve"> Response strategies are updated</t>
  </si>
  <si>
    <t xml:space="preserve"> Recovery plan is executed during or after a cybersecurity incident</t>
  </si>
  <si>
    <t xml:space="preserve"> Recovery plans incorporate lessons learned</t>
  </si>
  <si>
    <t xml:space="preserve"> Recovery strategies are updated</t>
  </si>
  <si>
    <t xml:space="preserve"> Public relations are managed</t>
  </si>
  <si>
    <t xml:space="preserve"> Reputation is repaired after an incident</t>
  </si>
  <si>
    <t>Recovery activities are communicated to internal and external stakeholders as well as executive and management teams</t>
  </si>
  <si>
    <t>Average</t>
  </si>
  <si>
    <t>Max Min</t>
  </si>
  <si>
    <t>Min</t>
  </si>
  <si>
    <t>Identity and Access Management</t>
  </si>
  <si>
    <t>Asset Management (hardware and software)</t>
  </si>
  <si>
    <t>Server Operations</t>
  </si>
  <si>
    <t>Endpoint Operations</t>
  </si>
  <si>
    <t>Network Operations</t>
  </si>
  <si>
    <t>Event Management</t>
  </si>
  <si>
    <t>Cloud Engineering</t>
  </si>
  <si>
    <t>Problem Management</t>
  </si>
  <si>
    <t>Application Management</t>
  </si>
  <si>
    <t>L1 - Aware Metrics</t>
  </si>
  <si>
    <t>L2 - Reactive Metrics</t>
  </si>
  <si>
    <t>L3 - Proactive Metrics</t>
  </si>
  <si>
    <t>L4 - Integrated Metrics</t>
  </si>
  <si>
    <t>Level</t>
  </si>
  <si>
    <t>Level Name</t>
  </si>
  <si>
    <t>Characteristics</t>
  </si>
  <si>
    <t>Implications</t>
  </si>
  <si>
    <t>Aware</t>
  </si>
  <si>
    <t>Focus Area</t>
  </si>
  <si>
    <t>Organizations may rely more on ad hoc responses to incidents.
There is often a lack of structured policies or dedicated cybersecurity personnel.
This level is marked by a recognition of cyber threats but limited proactive measures.</t>
  </si>
  <si>
    <t>Building a foundational understanding and initiating cybersecurity policies.</t>
  </si>
  <si>
    <t>At this foundational level, the organization possesses basic awareness of cybersecurity. There's an understanding of the need for cybersecurity but limited formalized processes or strategies in place.</t>
  </si>
  <si>
    <t>Reactive</t>
  </si>
  <si>
    <t>Here, organizations have developed a response capability. They can react to cybersecurity incidents but lack a proactive stance.</t>
  </si>
  <si>
    <t>Cybersecurity efforts are typically incident-driven rather than systematically planned.
There is often some establishment of cybersecurity roles and basic procedures.
The focus is on dealing with immediate threats and mitigating known vulnerabilities.</t>
  </si>
  <si>
    <t>Developing incident response capabilities and establishing basic cybersecurity practices.</t>
  </si>
  <si>
    <t>Proactive</t>
  </si>
  <si>
    <t>Organizations at this level actively work to identify and mitigate potential cybersecurity risks before incidents occur.</t>
  </si>
  <si>
    <t>There is a shift from reactive to proactive measures, including regular risk assessments and threat modeling.
Cybersecurity is more systematically integrated into operational planning.
Training and awareness programs are typically more developed at this stage.</t>
  </si>
  <si>
    <t>Anticipating risks, implementing advanced security measures, and integrating cybersecurity into regular business processes.</t>
  </si>
  <si>
    <t>Integrated</t>
  </si>
  <si>
    <t>Adaptive</t>
  </si>
  <si>
    <t>Cybersecurity is fully integrated into all aspects of the organization, from strategic planning to daily operations.</t>
  </si>
  <si>
    <t>Cybersecurity considerations are part of the organizational culture and decision-making processes.
There is a consistent application of security policies and practices across all departments.
Stakeholder engagement, including non-technical staff, in maintaining cybersecurity is evident.</t>
  </si>
  <si>
    <t>Ensuring holistic and consistent application of cybersecurity practices across the organization.</t>
  </si>
  <si>
    <t>The pinnacle of maturity, characterized by the ability to adapt to changing cybersecurity threats and landscapes proactively.</t>
  </si>
  <si>
    <t>Advanced threat intelligence and predictive analytics are used to stay ahead of potential threats.
The organization continuously evolves its cybersecurity strategies in response to new information and technologies.
A learning culture is fostered, focusing on continuous improvement from past incidents.</t>
  </si>
  <si>
    <t>Continuously adapting to the evolving cybersecurity landscape and leveraging advanced technologies and strategies.</t>
  </si>
  <si>
    <t>domain</t>
  </si>
  <si>
    <t>topic</t>
  </si>
  <si>
    <t>control</t>
  </si>
  <si>
    <t>control objective</t>
  </si>
  <si>
    <t>Control Type</t>
  </si>
  <si>
    <t>control type</t>
  </si>
  <si>
    <t>nist csf 1.1</t>
  </si>
  <si>
    <t>nist csf 2.0</t>
  </si>
  <si>
    <t>maturity level</t>
  </si>
  <si>
    <t>metrics</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</si>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</sst>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Red]#,##0"/>
  </numFmts>
  <fonts count="24"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b/>
      <sz val="8"/>
      <color theme="0"/>
      <name val="Calibri"/>
      <family val="2"/>
      <scheme val="minor"/>
    </font>
    <font>
      <sz val="8"/>
      <color theme="0"/>
      <name val="Calibri"/>
      <family val="2"/>
      <scheme val="minor"/>
    </font>
    <font>
      <sz val="11"/>
      <name val="Calibri"/>
      <family val="2"/>
      <scheme val="minor"/>
    </font>
    <font>
      <b/>
      <sz val="9"/>
      <color rgb="FF000000"/>
      <name val="Tahoma"/>
      <family val="2"/>
    </font>
    <font>
      <sz val="9"/>
      <color rgb="FF000000"/>
      <name val="Tahoma"/>
      <family val="2"/>
    </font>
    <font>
      <b/>
      <sz val="11"/>
      <name val="Calibri"/>
      <family val="2"/>
      <scheme val="minor"/>
    </font>
    <font>
      <b/>
      <sz val="9"/>
      <color indexed="81"/>
      <name val="Tahoma"/>
      <family val="2"/>
    </font>
    <font>
      <sz val="9"/>
      <color indexed="81"/>
      <name val="Tahoma"/>
      <family val="2"/>
    </font>
    <font>
      <b/>
      <sz val="16"/>
      <color theme="0"/>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sz val="14"/>
      <color theme="1"/>
      <name val="Calibri"/>
      <family val="2"/>
      <scheme val="minor"/>
    </font>
    <font>
      <sz val="10"/>
      <name val="Calibri"/>
      <family val="2"/>
      <scheme val="minor"/>
    </font>
    <font>
      <sz val="14"/>
      <name val="Calibri"/>
      <family val="2"/>
      <scheme val="minor"/>
    </font>
    <font>
      <b/>
      <sz val="14"/>
      <name val="Calibri"/>
      <family val="2"/>
      <scheme val="minor"/>
    </font>
    <font>
      <u/>
      <sz val="11"/>
      <color theme="10"/>
      <name val="Calibri"/>
      <family val="2"/>
      <scheme val="minor"/>
    </font>
  </fonts>
  <fills count="33">
    <fill>
      <patternFill patternType="none"/>
    </fill>
    <fill>
      <patternFill patternType="gray125"/>
    </fill>
    <fill>
      <patternFill patternType="solid">
        <fgColor theme="3"/>
        <bgColor indexed="64"/>
      </patternFill>
    </fill>
    <fill>
      <patternFill patternType="solid">
        <fgColor rgb="FFC00000"/>
        <bgColor indexed="64"/>
      </patternFill>
    </fill>
    <fill>
      <patternFill patternType="solid">
        <fgColor theme="5" tint="-0.499984740745262"/>
        <bgColor indexed="64"/>
      </patternFill>
    </fill>
    <fill>
      <patternFill patternType="solid">
        <fgColor theme="0"/>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theme="1"/>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92D050"/>
        <bgColor indexed="64"/>
      </patternFill>
    </fill>
  </fills>
  <borders count="2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auto="1"/>
      </right>
      <top style="thin">
        <color indexed="64"/>
      </top>
      <bottom style="thin">
        <color theme="0" tint="-0.14996795556505021"/>
      </bottom>
      <diagonal/>
    </border>
    <border>
      <left/>
      <right style="thin">
        <color auto="1"/>
      </right>
      <top/>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auto="1"/>
      </right>
      <top style="thin">
        <color theme="0" tint="-0.14996795556505021"/>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3" fillId="0" borderId="0"/>
    <xf numFmtId="0" fontId="1" fillId="0" borderId="0"/>
    <xf numFmtId="0" fontId="23" fillId="0" borderId="0" applyNumberFormat="0" applyFill="0" applyBorder="0" applyAlignment="0" applyProtection="0"/>
  </cellStyleXfs>
  <cellXfs count="157">
    <xf numFmtId="0" fontId="0" fillId="0" borderId="0" xfId="0"/>
    <xf numFmtId="0" fontId="3" fillId="0" borderId="0" xfId="1"/>
    <xf numFmtId="0" fontId="4" fillId="0" borderId="0" xfId="1" applyFont="1"/>
    <xf numFmtId="0" fontId="5" fillId="2" borderId="0" xfId="1" applyFont="1" applyFill="1"/>
    <xf numFmtId="0" fontId="4" fillId="0" borderId="0" xfId="1" applyFont="1" applyAlignment="1">
      <alignment wrapText="1"/>
    </xf>
    <xf numFmtId="0" fontId="3" fillId="0" borderId="0" xfId="1" applyAlignment="1">
      <alignment wrapText="1"/>
    </xf>
    <xf numFmtId="49" fontId="6" fillId="3" borderId="1" xfId="1" applyNumberFormat="1" applyFont="1" applyFill="1" applyBorder="1" applyAlignment="1">
      <alignment horizontal="left" vertical="center" wrapText="1"/>
    </xf>
    <xf numFmtId="49" fontId="7" fillId="4" borderId="2" xfId="1" applyNumberFormat="1" applyFont="1" applyFill="1" applyBorder="1" applyAlignment="1">
      <alignment horizontal="center" vertical="center" wrapText="1"/>
    </xf>
    <xf numFmtId="49" fontId="7" fillId="4" borderId="3" xfId="1" applyNumberFormat="1" applyFont="1" applyFill="1" applyBorder="1" applyAlignment="1">
      <alignment horizontal="center" vertical="center" wrapText="1"/>
    </xf>
    <xf numFmtId="49" fontId="9" fillId="5" borderId="1" xfId="1" applyNumberFormat="1" applyFont="1" applyFill="1" applyBorder="1" applyAlignment="1">
      <alignment horizontal="left" vertical="center" wrapText="1"/>
    </xf>
    <xf numFmtId="49" fontId="9" fillId="5" borderId="2" xfId="1" applyNumberFormat="1" applyFont="1" applyFill="1" applyBorder="1" applyAlignment="1">
      <alignment horizontal="left" vertical="center" wrapText="1"/>
    </xf>
    <xf numFmtId="0" fontId="3" fillId="0" borderId="0" xfId="1" applyAlignment="1">
      <alignment horizontal="left"/>
    </xf>
    <xf numFmtId="0" fontId="1" fillId="0" borderId="0" xfId="2"/>
    <xf numFmtId="0" fontId="2" fillId="0" borderId="0" xfId="2" applyFont="1"/>
    <xf numFmtId="0" fontId="1" fillId="0" borderId="0" xfId="2" applyAlignment="1">
      <alignment wrapText="1"/>
    </xf>
    <xf numFmtId="0" fontId="4" fillId="8" borderId="0" xfId="1" applyFont="1" applyFill="1" applyAlignment="1">
      <alignment horizontal="left"/>
    </xf>
    <xf numFmtId="0" fontId="3" fillId="12" borderId="0" xfId="1" applyFill="1"/>
    <xf numFmtId="0" fontId="5" fillId="16" borderId="0" xfId="1" applyFont="1" applyFill="1"/>
    <xf numFmtId="0" fontId="3" fillId="18" borderId="0" xfId="1" applyFill="1"/>
    <xf numFmtId="0" fontId="3" fillId="22" borderId="0" xfId="1" applyFill="1"/>
    <xf numFmtId="0" fontId="3" fillId="23" borderId="0" xfId="1" applyFill="1"/>
    <xf numFmtId="0" fontId="3" fillId="24" borderId="0" xfId="1" applyFill="1"/>
    <xf numFmtId="0" fontId="3" fillId="25" borderId="0" xfId="1" applyFill="1"/>
    <xf numFmtId="0" fontId="5" fillId="26" borderId="0" xfId="1" applyFont="1" applyFill="1"/>
    <xf numFmtId="0" fontId="5" fillId="8" borderId="0" xfId="1" applyFont="1" applyFill="1" applyAlignment="1">
      <alignment horizontal="left"/>
    </xf>
    <xf numFmtId="0" fontId="12" fillId="27" borderId="0" xfId="1" applyFont="1" applyFill="1"/>
    <xf numFmtId="0" fontId="12" fillId="8" borderId="0" xfId="1" applyFont="1" applyFill="1"/>
    <xf numFmtId="0" fontId="9" fillId="0" borderId="0" xfId="1" applyFont="1"/>
    <xf numFmtId="0" fontId="3" fillId="8" borderId="0" xfId="1" applyFill="1"/>
    <xf numFmtId="0" fontId="6" fillId="11" borderId="0" xfId="1" applyFont="1" applyFill="1"/>
    <xf numFmtId="0" fontId="3" fillId="11" borderId="0" xfId="1" applyFill="1"/>
    <xf numFmtId="0" fontId="3" fillId="2" borderId="0" xfId="1" applyFill="1"/>
    <xf numFmtId="0" fontId="3" fillId="6" borderId="0" xfId="1" applyFill="1"/>
    <xf numFmtId="0" fontId="3" fillId="0" borderId="4" xfId="1" applyBorder="1"/>
    <xf numFmtId="0" fontId="3" fillId="0" borderId="5" xfId="1" applyBorder="1"/>
    <xf numFmtId="49" fontId="3" fillId="0" borderId="5" xfId="1" applyNumberFormat="1" applyBorder="1" applyAlignment="1">
      <alignment wrapText="1"/>
    </xf>
    <xf numFmtId="49" fontId="3" fillId="0" borderId="5" xfId="1" applyNumberFormat="1" applyBorder="1"/>
    <xf numFmtId="164" fontId="4" fillId="0" borderId="6" xfId="1" applyNumberFormat="1" applyFont="1" applyBorder="1" applyAlignment="1">
      <alignment horizontal="center" vertical="center"/>
    </xf>
    <xf numFmtId="164" fontId="4" fillId="0" borderId="5" xfId="1" applyNumberFormat="1" applyFont="1" applyBorder="1" applyAlignment="1">
      <alignment horizontal="center" vertical="center"/>
    </xf>
    <xf numFmtId="0" fontId="3" fillId="0" borderId="6" xfId="1" applyBorder="1"/>
    <xf numFmtId="0" fontId="3" fillId="0" borderId="7" xfId="1" applyBorder="1"/>
    <xf numFmtId="0" fontId="5" fillId="15" borderId="10" xfId="1" applyFont="1" applyFill="1" applyBorder="1" applyAlignment="1">
      <alignment horizontal="center" vertical="center"/>
    </xf>
    <xf numFmtId="164" fontId="15" fillId="16" borderId="11" xfId="1" applyNumberFormat="1" applyFont="1" applyFill="1" applyBorder="1" applyAlignment="1">
      <alignment horizontal="center" vertical="center"/>
    </xf>
    <xf numFmtId="0" fontId="3" fillId="0" borderId="12" xfId="1" applyBorder="1"/>
    <xf numFmtId="0" fontId="4" fillId="14" borderId="13" xfId="1" applyFont="1" applyFill="1" applyBorder="1" applyAlignment="1">
      <alignment horizontal="center" vertical="center" wrapText="1"/>
    </xf>
    <xf numFmtId="0" fontId="4" fillId="14" borderId="14" xfId="1" applyFont="1" applyFill="1" applyBorder="1" applyAlignment="1">
      <alignment horizontal="center" vertical="center" wrapText="1"/>
    </xf>
    <xf numFmtId="49" fontId="4" fillId="14" borderId="14" xfId="1" applyNumberFormat="1" applyFont="1" applyFill="1" applyBorder="1" applyAlignment="1">
      <alignment horizontal="center" vertical="center" wrapText="1"/>
    </xf>
    <xf numFmtId="164" fontId="4" fillId="14" borderId="14" xfId="1" applyNumberFormat="1" applyFont="1" applyFill="1" applyBorder="1" applyAlignment="1">
      <alignment horizontal="center" vertical="center" wrapText="1"/>
    </xf>
    <xf numFmtId="0" fontId="16" fillId="14" borderId="14" xfId="1" applyFont="1" applyFill="1" applyBorder="1" applyAlignment="1">
      <alignment horizontal="center" vertical="center" wrapText="1"/>
    </xf>
    <xf numFmtId="0" fontId="3" fillId="8" borderId="14" xfId="1" applyFill="1" applyBorder="1" applyAlignment="1">
      <alignment horizontal="center" vertical="center" wrapText="1"/>
    </xf>
    <xf numFmtId="0" fontId="6" fillId="28" borderId="14" xfId="1" applyFont="1" applyFill="1" applyBorder="1" applyAlignment="1">
      <alignment horizontal="center" vertical="center" wrapText="1"/>
    </xf>
    <xf numFmtId="0" fontId="6" fillId="11" borderId="14" xfId="1" applyFont="1" applyFill="1" applyBorder="1" applyAlignment="1">
      <alignment horizontal="center" vertical="center" wrapText="1"/>
    </xf>
    <xf numFmtId="0" fontId="6" fillId="15" borderId="14" xfId="1" applyFont="1" applyFill="1" applyBorder="1" applyAlignment="1">
      <alignment horizontal="center" vertical="center" wrapText="1"/>
    </xf>
    <xf numFmtId="0" fontId="6" fillId="29" borderId="14" xfId="1" applyFont="1" applyFill="1" applyBorder="1" applyAlignment="1">
      <alignment horizontal="center" vertical="center" wrapText="1"/>
    </xf>
    <xf numFmtId="0" fontId="6" fillId="30" borderId="15" xfId="1" applyFont="1" applyFill="1" applyBorder="1" applyAlignment="1">
      <alignment horizontal="center" vertical="center" wrapText="1"/>
    </xf>
    <xf numFmtId="0" fontId="4" fillId="0" borderId="0" xfId="1" applyFont="1" applyAlignment="1">
      <alignment horizontal="center" vertical="center" wrapText="1"/>
    </xf>
    <xf numFmtId="0" fontId="9" fillId="0" borderId="13" xfId="1" applyFont="1" applyBorder="1" applyAlignment="1">
      <alignment vertical="center"/>
    </xf>
    <xf numFmtId="0" fontId="18" fillId="27" borderId="14" xfId="1" applyFont="1" applyFill="1" applyBorder="1" applyAlignment="1">
      <alignment horizontal="center" vertical="center" wrapText="1"/>
    </xf>
    <xf numFmtId="49" fontId="19" fillId="27" borderId="14" xfId="1" applyNumberFormat="1" applyFont="1" applyFill="1" applyBorder="1" applyAlignment="1">
      <alignment vertical="center" wrapText="1"/>
    </xf>
    <xf numFmtId="0" fontId="20" fillId="27" borderId="14" xfId="1" applyFont="1" applyFill="1" applyBorder="1" applyAlignment="1">
      <alignment horizontal="left" vertical="center" wrapText="1"/>
    </xf>
    <xf numFmtId="2" fontId="18" fillId="27" borderId="14" xfId="1" applyNumberFormat="1" applyFont="1" applyFill="1" applyBorder="1" applyAlignment="1">
      <alignment horizontal="center" vertical="center"/>
    </xf>
    <xf numFmtId="165" fontId="3" fillId="27" borderId="14" xfId="1" applyNumberFormat="1" applyFill="1" applyBorder="1" applyAlignment="1">
      <alignment horizontal="center" vertical="center"/>
    </xf>
    <xf numFmtId="0" fontId="3" fillId="27" borderId="14" xfId="1" applyFill="1" applyBorder="1"/>
    <xf numFmtId="0" fontId="3" fillId="8" borderId="14" xfId="1" applyFill="1" applyBorder="1" applyAlignment="1">
      <alignment vertical="center"/>
    </xf>
    <xf numFmtId="0" fontId="20" fillId="27" borderId="15" xfId="1" applyFont="1" applyFill="1" applyBorder="1" applyAlignment="1">
      <alignment horizontal="left" vertical="center" wrapText="1"/>
    </xf>
    <xf numFmtId="0" fontId="3" fillId="0" borderId="14" xfId="1" applyBorder="1" applyAlignment="1">
      <alignment horizontal="center" vertical="center" wrapText="1"/>
    </xf>
    <xf numFmtId="0" fontId="9" fillId="0" borderId="14" xfId="1" quotePrefix="1" applyFont="1" applyBorder="1" applyAlignment="1">
      <alignment horizontal="left" wrapText="1"/>
    </xf>
    <xf numFmtId="0" fontId="3" fillId="0" borderId="14" xfId="1" applyBorder="1" applyAlignment="1">
      <alignment horizontal="left" wrapText="1"/>
    </xf>
    <xf numFmtId="0" fontId="3" fillId="0" borderId="14" xfId="1" applyBorder="1" applyAlignment="1">
      <alignment wrapText="1"/>
    </xf>
    <xf numFmtId="0" fontId="3" fillId="0" borderId="14" xfId="1" applyBorder="1"/>
    <xf numFmtId="0" fontId="3" fillId="0" borderId="14" xfId="1" quotePrefix="1" applyBorder="1" applyAlignment="1">
      <alignment horizontal="left" vertical="center" wrapText="1" indent="1"/>
    </xf>
    <xf numFmtId="2" fontId="3" fillId="0" borderId="14" xfId="1" applyNumberFormat="1" applyBorder="1" applyAlignment="1">
      <alignment horizontal="center" vertical="center"/>
    </xf>
    <xf numFmtId="165" fontId="3" fillId="0" borderId="14" xfId="1" applyNumberFormat="1" applyBorder="1" applyAlignment="1">
      <alignment horizontal="center" vertical="center"/>
    </xf>
    <xf numFmtId="0" fontId="20" fillId="0" borderId="14" xfId="1" applyFont="1" applyBorder="1" applyAlignment="1">
      <alignment horizontal="left" vertical="center" wrapText="1"/>
    </xf>
    <xf numFmtId="0" fontId="20" fillId="0" borderId="15" xfId="1" applyFont="1" applyBorder="1" applyAlignment="1">
      <alignment horizontal="left" vertical="center" wrapText="1"/>
    </xf>
    <xf numFmtId="0" fontId="20" fillId="0" borderId="14" xfId="1" quotePrefix="1" applyFont="1" applyBorder="1" applyAlignment="1">
      <alignment horizontal="left" vertical="center" wrapText="1"/>
    </xf>
    <xf numFmtId="49" fontId="21" fillId="27" borderId="14" xfId="1" applyNumberFormat="1" applyFont="1" applyFill="1" applyBorder="1" applyAlignment="1">
      <alignment vertical="center" wrapText="1"/>
    </xf>
    <xf numFmtId="0" fontId="3" fillId="27" borderId="14" xfId="1" applyFill="1" applyBorder="1" applyAlignment="1">
      <alignment wrapText="1"/>
    </xf>
    <xf numFmtId="49" fontId="3" fillId="27" borderId="14" xfId="1" applyNumberFormat="1" applyFill="1" applyBorder="1" applyAlignment="1">
      <alignment wrapText="1"/>
    </xf>
    <xf numFmtId="0" fontId="20" fillId="27" borderId="14" xfId="1" applyFont="1" applyFill="1" applyBorder="1" applyAlignment="1">
      <alignment horizontal="left" vertical="top" wrapText="1"/>
    </xf>
    <xf numFmtId="0" fontId="20" fillId="27" borderId="15" xfId="1" applyFont="1" applyFill="1" applyBorder="1" applyAlignment="1">
      <alignment horizontal="left" vertical="top" wrapText="1"/>
    </xf>
    <xf numFmtId="0" fontId="9" fillId="0" borderId="14" xfId="1" quotePrefix="1" applyFont="1" applyBorder="1" applyAlignment="1">
      <alignment wrapText="1"/>
    </xf>
    <xf numFmtId="0" fontId="3" fillId="0" borderId="14" xfId="1" quotePrefix="1" applyBorder="1" applyAlignment="1">
      <alignment wrapText="1"/>
    </xf>
    <xf numFmtId="0" fontId="3" fillId="0" borderId="14" xfId="1" applyBorder="1" applyAlignment="1">
      <alignment horizontal="left" vertical="center" wrapText="1" indent="1"/>
    </xf>
    <xf numFmtId="0" fontId="9" fillId="0" borderId="13" xfId="1" applyFont="1" applyBorder="1" applyAlignment="1">
      <alignment horizontal="center" vertical="center"/>
    </xf>
    <xf numFmtId="0" fontId="22" fillId="27" borderId="14" xfId="1" applyFont="1" applyFill="1" applyBorder="1" applyAlignment="1">
      <alignment horizontal="center" vertical="center" wrapText="1"/>
    </xf>
    <xf numFmtId="0" fontId="19" fillId="27" borderId="14" xfId="1" applyFont="1" applyFill="1" applyBorder="1" applyAlignment="1">
      <alignment vertical="center" wrapText="1"/>
    </xf>
    <xf numFmtId="0" fontId="19" fillId="27" borderId="14" xfId="1" applyFont="1" applyFill="1" applyBorder="1" applyAlignment="1">
      <alignment horizontal="center" vertical="center" wrapText="1"/>
    </xf>
    <xf numFmtId="49" fontId="19" fillId="27" borderId="14" xfId="1" applyNumberFormat="1" applyFont="1" applyFill="1" applyBorder="1" applyAlignment="1">
      <alignment horizontal="center" vertical="center" wrapText="1"/>
    </xf>
    <xf numFmtId="0" fontId="22" fillId="27" borderId="14" xfId="1" applyFont="1" applyFill="1" applyBorder="1" applyAlignment="1">
      <alignment horizontal="left" wrapText="1"/>
    </xf>
    <xf numFmtId="0" fontId="19" fillId="27" borderId="14" xfId="1" applyFont="1" applyFill="1" applyBorder="1" applyAlignment="1">
      <alignment horizontal="left" wrapText="1"/>
    </xf>
    <xf numFmtId="0" fontId="3" fillId="0" borderId="14" xfId="1" quotePrefix="1" applyBorder="1" applyAlignment="1">
      <alignment horizontal="left" wrapText="1"/>
    </xf>
    <xf numFmtId="0" fontId="9" fillId="0" borderId="14" xfId="1" applyFont="1" applyBorder="1" applyAlignment="1">
      <alignment horizontal="left" wrapText="1"/>
    </xf>
    <xf numFmtId="0" fontId="3" fillId="0" borderId="13" xfId="1" applyBorder="1" applyAlignment="1">
      <alignment vertical="center"/>
    </xf>
    <xf numFmtId="0" fontId="3" fillId="0" borderId="14" xfId="1" quotePrefix="1" applyBorder="1" applyAlignment="1">
      <alignment vertical="center" wrapText="1"/>
    </xf>
    <xf numFmtId="0" fontId="18" fillId="0" borderId="14" xfId="1" applyFont="1" applyBorder="1" applyAlignment="1">
      <alignment horizontal="center" vertical="center" wrapText="1"/>
    </xf>
    <xf numFmtId="0" fontId="20" fillId="0" borderId="14" xfId="1" applyFont="1" applyBorder="1" applyAlignment="1">
      <alignment horizontal="left" vertical="top" wrapText="1"/>
    </xf>
    <xf numFmtId="0" fontId="20" fillId="0" borderId="15" xfId="1" applyFont="1" applyBorder="1" applyAlignment="1">
      <alignment horizontal="left" vertical="top" wrapText="1"/>
    </xf>
    <xf numFmtId="0" fontId="3" fillId="0" borderId="16" xfId="1" applyBorder="1" applyAlignment="1">
      <alignment vertical="center"/>
    </xf>
    <xf numFmtId="0" fontId="3" fillId="0" borderId="17" xfId="1" applyBorder="1" applyAlignment="1">
      <alignment horizontal="center" vertical="center" wrapText="1"/>
    </xf>
    <xf numFmtId="0" fontId="9" fillId="0" borderId="17" xfId="1" quotePrefix="1" applyFont="1" applyBorder="1" applyAlignment="1">
      <alignment horizontal="left" wrapText="1"/>
    </xf>
    <xf numFmtId="0" fontId="3" fillId="0" borderId="17" xfId="1" quotePrefix="1" applyBorder="1" applyAlignment="1">
      <alignment horizontal="left" wrapText="1"/>
    </xf>
    <xf numFmtId="0" fontId="3" fillId="0" borderId="17" xfId="1" applyBorder="1" applyAlignment="1">
      <alignment wrapText="1"/>
    </xf>
    <xf numFmtId="0" fontId="3" fillId="0" borderId="17" xfId="1" applyBorder="1"/>
    <xf numFmtId="0" fontId="3" fillId="0" borderId="17" xfId="1" applyBorder="1" applyAlignment="1">
      <alignment horizontal="left" vertical="center" wrapText="1" indent="1"/>
    </xf>
    <xf numFmtId="2" fontId="3" fillId="0" borderId="17" xfId="1" applyNumberFormat="1" applyBorder="1" applyAlignment="1">
      <alignment horizontal="center" vertical="center"/>
    </xf>
    <xf numFmtId="165" fontId="3" fillId="0" borderId="17" xfId="1" applyNumberFormat="1" applyBorder="1" applyAlignment="1">
      <alignment horizontal="center" vertical="center"/>
    </xf>
    <xf numFmtId="0" fontId="3" fillId="8" borderId="17" xfId="1" applyFill="1" applyBorder="1" applyAlignment="1">
      <alignment vertical="center"/>
    </xf>
    <xf numFmtId="0" fontId="20" fillId="0" borderId="17" xfId="1" applyFont="1" applyBorder="1" applyAlignment="1">
      <alignment horizontal="left" vertical="center" wrapText="1"/>
    </xf>
    <xf numFmtId="0" fontId="20" fillId="0" borderId="18" xfId="1" applyFont="1" applyBorder="1" applyAlignment="1">
      <alignment horizontal="left" vertical="center" wrapText="1"/>
    </xf>
    <xf numFmtId="49" fontId="3" fillId="0" borderId="0" xfId="1" applyNumberFormat="1" applyAlignment="1">
      <alignment wrapText="1"/>
    </xf>
    <xf numFmtId="49" fontId="3" fillId="0" borderId="0" xfId="1" applyNumberFormat="1"/>
    <xf numFmtId="164" fontId="4" fillId="0" borderId="0" xfId="1" applyNumberFormat="1" applyFont="1" applyAlignment="1">
      <alignment horizontal="center" vertical="center"/>
    </xf>
    <xf numFmtId="49" fontId="3" fillId="0" borderId="0" xfId="1" applyNumberFormat="1" applyAlignment="1">
      <alignment horizontal="right" vertical="center" wrapText="1"/>
    </xf>
    <xf numFmtId="0" fontId="3" fillId="0" borderId="0" xfId="1" applyAlignment="1">
      <alignment horizontal="right" vertical="center" wrapText="1"/>
    </xf>
    <xf numFmtId="0" fontId="4" fillId="31" borderId="3" xfId="1" applyFont="1" applyFill="1" applyBorder="1"/>
    <xf numFmtId="0" fontId="4" fillId="32" borderId="2" xfId="1" applyFont="1" applyFill="1" applyBorder="1"/>
    <xf numFmtId="0" fontId="4" fillId="28" borderId="1" xfId="1" applyFont="1" applyFill="1" applyBorder="1"/>
    <xf numFmtId="14" fontId="3" fillId="0" borderId="0" xfId="1" applyNumberFormat="1"/>
    <xf numFmtId="0" fontId="3" fillId="0" borderId="19" xfId="1" applyBorder="1"/>
    <xf numFmtId="0" fontId="3" fillId="0" borderId="20" xfId="1" applyBorder="1"/>
    <xf numFmtId="49" fontId="3" fillId="0" borderId="20" xfId="1" applyNumberFormat="1" applyBorder="1" applyAlignment="1">
      <alignment wrapText="1"/>
    </xf>
    <xf numFmtId="49" fontId="3" fillId="0" borderId="20" xfId="1" applyNumberFormat="1" applyBorder="1"/>
    <xf numFmtId="164" fontId="4" fillId="0" borderId="20" xfId="1" applyNumberFormat="1" applyFont="1" applyBorder="1" applyAlignment="1">
      <alignment horizontal="center" vertical="center"/>
    </xf>
    <xf numFmtId="0" fontId="3" fillId="0" borderId="21" xfId="1" applyBorder="1"/>
    <xf numFmtId="49" fontId="3" fillId="0" borderId="0" xfId="1" applyNumberFormat="1" applyAlignment="1">
      <alignment vertical="center" wrapText="1"/>
    </xf>
    <xf numFmtId="0" fontId="3" fillId="0" borderId="0" xfId="1" applyAlignment="1">
      <alignment vertical="center" wrapText="1"/>
    </xf>
    <xf numFmtId="15" fontId="3" fillId="0" borderId="0" xfId="1" applyNumberFormat="1"/>
    <xf numFmtId="49" fontId="23" fillId="0" borderId="0" xfId="3" applyNumberFormat="1" applyFill="1" applyBorder="1" applyAlignment="1">
      <alignment vertical="center" wrapText="1"/>
    </xf>
    <xf numFmtId="0" fontId="23" fillId="0" borderId="0" xfId="3" applyFill="1" applyBorder="1" applyAlignment="1">
      <alignment vertical="center" wrapText="1"/>
    </xf>
    <xf numFmtId="0" fontId="6" fillId="0" borderId="0" xfId="1" applyFont="1" applyAlignment="1">
      <alignment horizontal="center" vertical="center"/>
    </xf>
    <xf numFmtId="164" fontId="4" fillId="0" borderId="12" xfId="1" applyNumberFormat="1"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15" fillId="16" borderId="8" xfId="1" applyFont="1" applyFill="1" applyBorder="1" applyAlignment="1">
      <alignment horizontal="center" vertical="center"/>
    </xf>
    <xf numFmtId="0" fontId="15" fillId="16" borderId="9" xfId="1" applyFont="1" applyFill="1" applyBorder="1" applyAlignment="1">
      <alignment horizontal="center" vertical="center"/>
    </xf>
    <xf numFmtId="164" fontId="15" fillId="16" borderId="9" xfId="1" applyNumberFormat="1" applyFont="1" applyFill="1" applyBorder="1" applyAlignment="1">
      <alignment horizontal="center" vertical="center"/>
    </xf>
    <xf numFmtId="0" fontId="15" fillId="15" borderId="9" xfId="1" applyFont="1" applyFill="1" applyBorder="1" applyAlignment="1">
      <alignment horizontal="center" vertical="center"/>
    </xf>
    <xf numFmtId="0" fontId="5" fillId="15" borderId="9" xfId="1" applyFont="1" applyFill="1" applyBorder="1" applyAlignment="1">
      <alignment horizontal="center" vertical="center"/>
    </xf>
    <xf numFmtId="0" fontId="4" fillId="0" borderId="0" xfId="1" applyFont="1" applyAlignment="1">
      <alignment horizontal="center" vertical="center"/>
    </xf>
    <xf numFmtId="0" fontId="6" fillId="0" borderId="0" xfId="1" applyFont="1" applyAlignment="1">
      <alignment horizontal="center" vertical="center"/>
    </xf>
    <xf numFmtId="0" fontId="3" fillId="19" borderId="0" xfId="1" applyFill="1" applyAlignment="1">
      <alignment horizontal="left"/>
    </xf>
    <xf numFmtId="0" fontId="5" fillId="20" borderId="0" xfId="1" applyFont="1" applyFill="1" applyAlignment="1">
      <alignment horizontal="left"/>
    </xf>
    <xf numFmtId="0" fontId="5" fillId="21" borderId="0" xfId="1" applyFont="1" applyFill="1" applyAlignment="1">
      <alignment horizontal="left"/>
    </xf>
    <xf numFmtId="0" fontId="5" fillId="26" borderId="0" xfId="1" applyFont="1" applyFill="1" applyAlignment="1">
      <alignment horizontal="left"/>
    </xf>
    <xf numFmtId="0" fontId="4" fillId="10" borderId="0" xfId="1" applyFont="1" applyFill="1" applyAlignment="1">
      <alignment horizontal="left"/>
    </xf>
    <xf numFmtId="0" fontId="4" fillId="11" borderId="0" xfId="1" applyFont="1" applyFill="1" applyAlignment="1">
      <alignment horizontal="left"/>
    </xf>
    <xf numFmtId="0" fontId="3" fillId="13" borderId="0" xfId="1" applyFill="1" applyAlignment="1">
      <alignment horizontal="left"/>
    </xf>
    <xf numFmtId="0" fontId="3" fillId="14" borderId="0" xfId="1" applyFill="1" applyAlignment="1">
      <alignment horizontal="left"/>
    </xf>
    <xf numFmtId="0" fontId="5" fillId="15" borderId="0" xfId="1" applyFont="1" applyFill="1" applyAlignment="1">
      <alignment horizontal="left"/>
    </xf>
    <xf numFmtId="0" fontId="3" fillId="17" borderId="0" xfId="1" applyFill="1" applyAlignment="1">
      <alignment horizontal="left"/>
    </xf>
    <xf numFmtId="0" fontId="6" fillId="9" borderId="0" xfId="1" applyFont="1" applyFill="1" applyAlignment="1">
      <alignment horizontal="left"/>
    </xf>
    <xf numFmtId="0" fontId="6" fillId="7" borderId="0" xfId="1" applyFont="1" applyFill="1" applyAlignment="1">
      <alignment horizontal="center" vertical="center"/>
    </xf>
    <xf numFmtId="0" fontId="6" fillId="8" borderId="0" xfId="1" applyFont="1" applyFill="1" applyAlignment="1">
      <alignment horizontal="center" vertical="center"/>
    </xf>
    <xf numFmtId="0" fontId="6" fillId="2" borderId="0" xfId="1" applyFont="1" applyFill="1" applyAlignment="1">
      <alignment horizontal="center"/>
    </xf>
    <xf numFmtId="0" fontId="6" fillId="9" borderId="0" xfId="1" applyFont="1" applyFill="1" applyAlignment="1">
      <alignment horizontal="center"/>
    </xf>
  </cellXfs>
  <cellStyles count="4">
    <cellStyle name="Hyperlink" xfId="3" builtinId="8"/>
    <cellStyle name="Normal" xfId="0" builtinId="0"/>
    <cellStyle name="Normal 2" xfId="1" xr:uid="{79CB1C13-C2EF-8F48-83E0-3A43B7AC8D97}"/>
    <cellStyle name="Normal 3" xfId="2" xr:uid="{10933434-3BAA-EE4D-B237-9CD8DBCBFFED}"/>
  </cellStyles>
  <dxfs count="49">
    <dxf>
      <fill>
        <patternFill>
          <bgColor theme="2" tint="-9.9948118533890809E-2"/>
        </patternFill>
      </fill>
    </dxf>
    <dxf>
      <fill>
        <patternFill>
          <bgColor theme="2"/>
        </patternFill>
      </fill>
    </dxf>
    <dxf>
      <fill>
        <patternFill>
          <bgColor theme="2"/>
        </patternFill>
      </fill>
    </dxf>
    <dxf>
      <fill>
        <patternFill>
          <bgColor theme="2" tint="-9.9948118533890809E-2"/>
        </patternFill>
      </fill>
    </dxf>
    <dxf>
      <fill>
        <patternFill>
          <bgColor theme="2" tint="-0.24994659260841701"/>
        </patternFill>
      </fill>
    </dxf>
    <dxf>
      <fill>
        <patternFill>
          <bgColor theme="2" tint="-0.499984740745262"/>
        </patternFill>
      </fill>
    </dxf>
    <dxf>
      <fill>
        <patternFill>
          <bgColor theme="3"/>
        </patternFill>
      </fill>
    </dxf>
    <dxf>
      <fill>
        <patternFill>
          <bgColor theme="3" tint="0.79998168889431442"/>
        </patternFill>
      </fill>
    </dxf>
    <dxf>
      <fill>
        <patternFill>
          <bgColor theme="3" tint="0.59996337778862885"/>
        </patternFill>
      </fill>
    </dxf>
    <dxf>
      <fill>
        <patternFill>
          <bgColor theme="3" tint="0.39994506668294322"/>
        </patternFill>
      </fill>
    </dxf>
    <dxf>
      <fill>
        <patternFill>
          <bgColor theme="5" tint="0.39994506668294322"/>
        </patternFill>
      </fill>
    </dxf>
    <dxf>
      <fill>
        <patternFill>
          <bgColor theme="5" tint="0.79998168889431442"/>
        </patternFill>
      </fill>
    </dxf>
    <dxf>
      <fill>
        <patternFill>
          <bgColor theme="3" tint="0.59996337778862885"/>
        </patternFill>
      </fill>
    </dxf>
    <dxf>
      <fill>
        <patternFill>
          <bgColor rgb="FF92D050"/>
        </patternFill>
      </fill>
    </dxf>
    <dxf>
      <fill>
        <patternFill>
          <bgColor theme="3" tint="0.59996337778862885"/>
        </patternFill>
      </fill>
    </dxf>
    <dxf>
      <fill>
        <patternFill>
          <bgColor rgb="FFFFC000"/>
        </patternFill>
      </fill>
    </dxf>
    <dxf>
      <fill>
        <patternFill>
          <bgColor theme="3" tint="0.59996337778862885"/>
        </patternFill>
      </fill>
    </dxf>
    <dxf>
      <fill>
        <patternFill>
          <bgColor rgb="FFFFC000"/>
        </patternFill>
      </fill>
    </dxf>
    <dxf>
      <fill>
        <patternFill>
          <bgColor theme="3" tint="0.59996337778862885"/>
        </patternFill>
      </fill>
    </dxf>
    <dxf>
      <fill>
        <patternFill>
          <bgColor rgb="FFFFC000"/>
        </patternFill>
      </fill>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0" formatCode="General"/>
      <fill>
        <patternFill patternType="solid">
          <fgColor indexed="64"/>
          <bgColor theme="3" tint="0.79998168889431442"/>
        </patternFill>
      </fill>
    </dxf>
    <dxf>
      <numFmt numFmtId="0" formatCode="General"/>
      <fill>
        <patternFill>
          <fgColor indexed="64"/>
          <bgColor theme="9" tint="0.79998168889431442"/>
        </patternFill>
      </fill>
    </dxf>
    <dxf>
      <numFmt numFmtId="0" formatCode="General"/>
    </dxf>
    <dxf>
      <font>
        <b/>
        <i val="0"/>
        <strike val="0"/>
        <condense val="0"/>
        <extend val="0"/>
        <outline val="0"/>
        <shadow val="0"/>
        <u val="none"/>
        <vertAlign val="baseline"/>
        <sz val="11"/>
        <color auto="1"/>
        <name val="Calibri"/>
        <family val="2"/>
        <scheme val="minor"/>
      </font>
      <fill>
        <patternFill patternType="solid">
          <fgColor indexed="64"/>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microsoft.com/office/2017/06/relationships/rdRichValue" Target="richData/rdrichvalue.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13608</xdr:colOff>
      <xdr:row>39</xdr:row>
      <xdr:rowOff>13607</xdr:rowOff>
    </xdr:from>
    <xdr:to>
      <xdr:col>2</xdr:col>
      <xdr:colOff>713015</xdr:colOff>
      <xdr:row>83</xdr:row>
      <xdr:rowOff>557893</xdr:rowOff>
    </xdr:to>
    <xdr:sp macro="" textlink="">
      <xdr:nvSpPr>
        <xdr:cNvPr id="2" name="Rectangle 1">
          <a:extLst>
            <a:ext uri="{FF2B5EF4-FFF2-40B4-BE49-F238E27FC236}">
              <a16:creationId xmlns:a16="http://schemas.microsoft.com/office/drawing/2014/main" id="{25E519BF-901D-574B-BB54-A6A6724E0E28}"/>
            </a:ext>
          </a:extLst>
        </xdr:cNvPr>
        <xdr:cNvSpPr/>
      </xdr:nvSpPr>
      <xdr:spPr>
        <a:xfrm>
          <a:off x="572408" y="22365607"/>
          <a:ext cx="699407" cy="26833286"/>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rPr>
            <a:t>PROTECT</a:t>
          </a:r>
        </a:p>
      </xdr:txBody>
    </xdr:sp>
    <xdr:clientData/>
  </xdr:twoCellAnchor>
  <xdr:twoCellAnchor>
    <xdr:from>
      <xdr:col>2</xdr:col>
      <xdr:colOff>0</xdr:colOff>
      <xdr:row>84</xdr:row>
      <xdr:rowOff>0</xdr:rowOff>
    </xdr:from>
    <xdr:to>
      <xdr:col>2</xdr:col>
      <xdr:colOff>709084</xdr:colOff>
      <xdr:row>105</xdr:row>
      <xdr:rowOff>0</xdr:rowOff>
    </xdr:to>
    <xdr:sp macro="" textlink="">
      <xdr:nvSpPr>
        <xdr:cNvPr id="3" name="Rectangle 2">
          <a:extLst>
            <a:ext uri="{FF2B5EF4-FFF2-40B4-BE49-F238E27FC236}">
              <a16:creationId xmlns:a16="http://schemas.microsoft.com/office/drawing/2014/main" id="{C0433FC4-4E13-484B-B3C0-1BC6F1F4076F}"/>
            </a:ext>
          </a:extLst>
        </xdr:cNvPr>
        <xdr:cNvSpPr/>
      </xdr:nvSpPr>
      <xdr:spPr>
        <a:xfrm>
          <a:off x="558800" y="49212500"/>
          <a:ext cx="709084" cy="125730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ysClr val="windowText" lastClr="000000"/>
              </a:solidFill>
            </a:rPr>
            <a:t>DETECT</a:t>
          </a:r>
        </a:p>
      </xdr:txBody>
    </xdr:sp>
    <xdr:clientData/>
  </xdr:twoCellAnchor>
  <xdr:twoCellAnchor>
    <xdr:from>
      <xdr:col>2</xdr:col>
      <xdr:colOff>0</xdr:colOff>
      <xdr:row>105</xdr:row>
      <xdr:rowOff>1</xdr:rowOff>
    </xdr:from>
    <xdr:to>
      <xdr:col>2</xdr:col>
      <xdr:colOff>709084</xdr:colOff>
      <xdr:row>126</xdr:row>
      <xdr:rowOff>10585</xdr:rowOff>
    </xdr:to>
    <xdr:sp macro="" textlink="">
      <xdr:nvSpPr>
        <xdr:cNvPr id="4" name="Rectangle 3">
          <a:extLst>
            <a:ext uri="{FF2B5EF4-FFF2-40B4-BE49-F238E27FC236}">
              <a16:creationId xmlns:a16="http://schemas.microsoft.com/office/drawing/2014/main" id="{54D92657-1E41-7B44-A7A2-F3B2FA0AEFCF}"/>
            </a:ext>
          </a:extLst>
        </xdr:cNvPr>
        <xdr:cNvSpPr/>
      </xdr:nvSpPr>
      <xdr:spPr>
        <a:xfrm>
          <a:off x="558800" y="61785501"/>
          <a:ext cx="709084" cy="12964584"/>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chemeClr val="bg1"/>
              </a:solidFill>
            </a:rPr>
            <a:t>RESPOND</a:t>
          </a:r>
        </a:p>
      </xdr:txBody>
    </xdr:sp>
    <xdr:clientData/>
  </xdr:twoCellAnchor>
  <xdr:twoCellAnchor>
    <xdr:from>
      <xdr:col>2</xdr:col>
      <xdr:colOff>0</xdr:colOff>
      <xdr:row>126</xdr:row>
      <xdr:rowOff>10585</xdr:rowOff>
    </xdr:from>
    <xdr:to>
      <xdr:col>2</xdr:col>
      <xdr:colOff>709084</xdr:colOff>
      <xdr:row>135</xdr:row>
      <xdr:rowOff>1</xdr:rowOff>
    </xdr:to>
    <xdr:sp macro="" textlink="">
      <xdr:nvSpPr>
        <xdr:cNvPr id="5" name="Rectangle 4">
          <a:extLst>
            <a:ext uri="{FF2B5EF4-FFF2-40B4-BE49-F238E27FC236}">
              <a16:creationId xmlns:a16="http://schemas.microsoft.com/office/drawing/2014/main" id="{AE858977-8CB3-8C4C-93C6-9BFD5906DD0F}"/>
            </a:ext>
          </a:extLst>
        </xdr:cNvPr>
        <xdr:cNvSpPr/>
      </xdr:nvSpPr>
      <xdr:spPr>
        <a:xfrm>
          <a:off x="558800" y="74750085"/>
          <a:ext cx="709084" cy="589491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chemeClr val="bg1"/>
              </a:solidFill>
            </a:rPr>
            <a:t>RECOVER</a:t>
          </a:r>
        </a:p>
      </xdr:txBody>
    </xdr:sp>
    <xdr:clientData/>
  </xdr:twoCellAnchor>
  <xdr:twoCellAnchor>
    <xdr:from>
      <xdr:col>2</xdr:col>
      <xdr:colOff>8163</xdr:colOff>
      <xdr:row>4</xdr:row>
      <xdr:rowOff>11546</xdr:rowOff>
    </xdr:from>
    <xdr:to>
      <xdr:col>3</xdr:col>
      <xdr:colOff>23091</xdr:colOff>
      <xdr:row>39</xdr:row>
      <xdr:rowOff>11546</xdr:rowOff>
    </xdr:to>
    <xdr:sp macro="" textlink="">
      <xdr:nvSpPr>
        <xdr:cNvPr id="6" name="Rectangle 6">
          <a:extLst>
            <a:ext uri="{FF2B5EF4-FFF2-40B4-BE49-F238E27FC236}">
              <a16:creationId xmlns:a16="http://schemas.microsoft.com/office/drawing/2014/main" id="{E2212FCE-7531-9D4E-9DF2-1F1DF60206B7}"/>
            </a:ext>
          </a:extLst>
        </xdr:cNvPr>
        <xdr:cNvSpPr/>
      </xdr:nvSpPr>
      <xdr:spPr>
        <a:xfrm>
          <a:off x="566963" y="1421246"/>
          <a:ext cx="827728" cy="209423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t>IDENTIFY</a:t>
          </a:r>
        </a:p>
      </xdr:txBody>
    </xdr:sp>
    <xdr:clientData/>
  </xdr:twoCellAnchor>
  <xdr:twoCellAnchor>
    <xdr:from>
      <xdr:col>2</xdr:col>
      <xdr:colOff>13608</xdr:colOff>
      <xdr:row>39</xdr:row>
      <xdr:rowOff>13607</xdr:rowOff>
    </xdr:from>
    <xdr:to>
      <xdr:col>3</xdr:col>
      <xdr:colOff>34636</xdr:colOff>
      <xdr:row>83</xdr:row>
      <xdr:rowOff>557893</xdr:rowOff>
    </xdr:to>
    <xdr:sp macro="" textlink="">
      <xdr:nvSpPr>
        <xdr:cNvPr id="7" name="Rectangle 6">
          <a:extLst>
            <a:ext uri="{FF2B5EF4-FFF2-40B4-BE49-F238E27FC236}">
              <a16:creationId xmlns:a16="http://schemas.microsoft.com/office/drawing/2014/main" id="{8729ABAC-B638-2740-AE85-8B77F0527C04}"/>
            </a:ext>
          </a:extLst>
        </xdr:cNvPr>
        <xdr:cNvSpPr/>
      </xdr:nvSpPr>
      <xdr:spPr>
        <a:xfrm>
          <a:off x="572408" y="22365607"/>
          <a:ext cx="833828" cy="26833286"/>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rPr>
            <a:t>PROTECT</a:t>
          </a:r>
        </a:p>
      </xdr:txBody>
    </xdr:sp>
    <xdr:clientData/>
  </xdr:twoCellAnchor>
  <xdr:twoCellAnchor>
    <xdr:from>
      <xdr:col>1</xdr:col>
      <xdr:colOff>277090</xdr:colOff>
      <xdr:row>84</xdr:row>
      <xdr:rowOff>0</xdr:rowOff>
    </xdr:from>
    <xdr:to>
      <xdr:col>3</xdr:col>
      <xdr:colOff>11544</xdr:colOff>
      <xdr:row>105</xdr:row>
      <xdr:rowOff>0</xdr:rowOff>
    </xdr:to>
    <xdr:sp macro="" textlink="">
      <xdr:nvSpPr>
        <xdr:cNvPr id="8" name="Rectangle 7">
          <a:extLst>
            <a:ext uri="{FF2B5EF4-FFF2-40B4-BE49-F238E27FC236}">
              <a16:creationId xmlns:a16="http://schemas.microsoft.com/office/drawing/2014/main" id="{39C62B23-6DEB-7341-9BAB-9E8E1FF7DBB4}"/>
            </a:ext>
          </a:extLst>
        </xdr:cNvPr>
        <xdr:cNvSpPr/>
      </xdr:nvSpPr>
      <xdr:spPr>
        <a:xfrm>
          <a:off x="556490" y="49212500"/>
          <a:ext cx="826654" cy="125730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ysClr val="windowText" lastClr="000000"/>
              </a:solidFill>
            </a:rPr>
            <a:t>DETECT</a:t>
          </a:r>
        </a:p>
      </xdr:txBody>
    </xdr:sp>
    <xdr:clientData/>
  </xdr:twoCellAnchor>
  <xdr:twoCellAnchor>
    <xdr:from>
      <xdr:col>1</xdr:col>
      <xdr:colOff>277090</xdr:colOff>
      <xdr:row>105</xdr:row>
      <xdr:rowOff>1</xdr:rowOff>
    </xdr:from>
    <xdr:to>
      <xdr:col>3</xdr:col>
      <xdr:colOff>11545</xdr:colOff>
      <xdr:row>126</xdr:row>
      <xdr:rowOff>10585</xdr:rowOff>
    </xdr:to>
    <xdr:sp macro="" textlink="">
      <xdr:nvSpPr>
        <xdr:cNvPr id="9" name="Rectangle 8">
          <a:extLst>
            <a:ext uri="{FF2B5EF4-FFF2-40B4-BE49-F238E27FC236}">
              <a16:creationId xmlns:a16="http://schemas.microsoft.com/office/drawing/2014/main" id="{A72ED1EE-B160-814C-9598-CB28270453F3}"/>
            </a:ext>
          </a:extLst>
        </xdr:cNvPr>
        <xdr:cNvSpPr/>
      </xdr:nvSpPr>
      <xdr:spPr>
        <a:xfrm>
          <a:off x="556490" y="61785501"/>
          <a:ext cx="826655" cy="12964584"/>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chemeClr val="bg1"/>
              </a:solidFill>
            </a:rPr>
            <a:t>RESPOND</a:t>
          </a:r>
        </a:p>
      </xdr:txBody>
    </xdr:sp>
    <xdr:clientData/>
  </xdr:twoCellAnchor>
  <xdr:twoCellAnchor>
    <xdr:from>
      <xdr:col>1</xdr:col>
      <xdr:colOff>277090</xdr:colOff>
      <xdr:row>126</xdr:row>
      <xdr:rowOff>10585</xdr:rowOff>
    </xdr:from>
    <xdr:to>
      <xdr:col>3</xdr:col>
      <xdr:colOff>11545</xdr:colOff>
      <xdr:row>135</xdr:row>
      <xdr:rowOff>1</xdr:rowOff>
    </xdr:to>
    <xdr:sp macro="" textlink="">
      <xdr:nvSpPr>
        <xdr:cNvPr id="10" name="Rectangle 9">
          <a:extLst>
            <a:ext uri="{FF2B5EF4-FFF2-40B4-BE49-F238E27FC236}">
              <a16:creationId xmlns:a16="http://schemas.microsoft.com/office/drawing/2014/main" id="{502E7C6E-76FB-E54B-996D-1B82081FAB6C}"/>
            </a:ext>
          </a:extLst>
        </xdr:cNvPr>
        <xdr:cNvSpPr/>
      </xdr:nvSpPr>
      <xdr:spPr>
        <a:xfrm>
          <a:off x="556490" y="74750085"/>
          <a:ext cx="826655" cy="5894916"/>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600">
              <a:ln>
                <a:noFill/>
              </a:ln>
              <a:solidFill>
                <a:schemeClr val="bg1"/>
              </a:solidFill>
            </a:rPr>
            <a:t>RECOVER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CORN1\AppData\Local\Microsoft\Windows\Temporary%20Internet%20Files\Content.Outlook\KR6M25VI\Technology-CIS-Technology-Inventory-NIKE%20INTERNAL-PLATINUM_v1%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620511\Downloads\Pipedrive_-_NIST_CSF_-_Option_2-03_05_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BHC-DSK02\Downloads\Trust_Services_Map_to_NIST_800-53_R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620511\Downloads\Pipedrive_-_NIST_CSF_-_Option_2-03_10_202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comp1\AppData\Local\Microsoft\Windows\Temporary%20Internet%20Files\Content.Outlook\3IZ04865\Technology-CIS-Technology%20Inventory-v2%20Working%20Version(+Splunk).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https://d.docs.live.net/Users/matthewhennessey/Downloads/uRAMP%20v0.1.xlsx" TargetMode="External"/><Relationship Id="rId1" Type="http://schemas.openxmlformats.org/officeDocument/2006/relationships/externalLinkPath" Target="/Users/matthewhennessey/Downloads/uRAMP%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chnology Inventory v2"/>
      <sheetName val="Drop-Down Reference v2"/>
      <sheetName val="Drop-Down Reference"/>
      <sheetName val="Archive-Service Diversity"/>
      <sheetName val="Change Log"/>
      <sheetName val="Sheet1"/>
      <sheetName val="Sheet2"/>
      <sheetName val="Sheet3"/>
    </sheetNames>
    <sheetDataSet>
      <sheetData sheetId="0" refreshError="1"/>
      <sheetData sheetId="1" refreshError="1"/>
      <sheetData sheetId="2">
        <row r="2">
          <cell r="A2" t="str">
            <v>Yes</v>
          </cell>
          <cell r="C2" t="str">
            <v>Stable</v>
          </cell>
          <cell r="E2" t="str">
            <v>Corporate Strategy 1.0</v>
          </cell>
        </row>
        <row r="3">
          <cell r="A3" t="str">
            <v>No</v>
          </cell>
          <cell r="C3" t="str">
            <v>Invest</v>
          </cell>
          <cell r="E3" t="str">
            <v>Brand 2.0</v>
          </cell>
        </row>
        <row r="4">
          <cell r="A4" t="str">
            <v>DK</v>
          </cell>
          <cell r="C4" t="str">
            <v>Divest</v>
          </cell>
          <cell r="E4" t="str">
            <v>Product Creation 3.0</v>
          </cell>
        </row>
        <row r="5">
          <cell r="C5" t="str">
            <v>Implement</v>
          </cell>
          <cell r="E5" t="str">
            <v>Sales 4.0</v>
          </cell>
        </row>
        <row r="6">
          <cell r="E6" t="str">
            <v>Retail 5.0</v>
          </cell>
        </row>
        <row r="7">
          <cell r="E7" t="str">
            <v>Supply Chain 6.0</v>
          </cell>
        </row>
        <row r="8">
          <cell r="E8" t="str">
            <v>Human Resources 7.0</v>
          </cell>
        </row>
        <row r="9">
          <cell r="E9" t="str">
            <v>Technology 8.0</v>
          </cell>
        </row>
        <row r="10">
          <cell r="E10" t="str">
            <v>Finance 9.0</v>
          </cell>
        </row>
        <row r="11">
          <cell r="E11" t="str">
            <v>Corporate Services 10.0</v>
          </cell>
        </row>
        <row r="12">
          <cell r="E12" t="str">
            <v>Sustainable Business and Innovation  SBI  11.0</v>
          </cell>
        </row>
        <row r="13">
          <cell r="E13" t="str">
            <v>Legal 12.0</v>
          </cell>
        </row>
      </sheetData>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essment"/>
      <sheetName val="Cyberstrong_dropdown_validation"/>
      <sheetName val="info"/>
    </sheetNames>
    <sheetDataSet>
      <sheetData sheetId="0"/>
      <sheetData sheetId="1">
        <row r="1">
          <cell r="A1" t="str">
            <v>Ach_Aaron@bah.com</v>
          </cell>
          <cell r="B1" t="str">
            <v>Very Low</v>
          </cell>
          <cell r="C1" t="str">
            <v>Confidentiality</v>
          </cell>
          <cell r="D1" t="str">
            <v>To Do</v>
          </cell>
          <cell r="E1" t="str">
            <v>0</v>
          </cell>
        </row>
        <row r="2">
          <cell r="A2" t="str">
            <v>kuykendall_michael1@bah.com</v>
          </cell>
          <cell r="B2" t="str">
            <v>Low</v>
          </cell>
          <cell r="C2" t="str">
            <v>Integrity</v>
          </cell>
          <cell r="D2" t="str">
            <v>In Progress</v>
          </cell>
          <cell r="E2" t="str">
            <v>0.25</v>
          </cell>
        </row>
        <row r="3">
          <cell r="A3" t="str">
            <v>trousdale_carter@bah.com</v>
          </cell>
          <cell r="B3" t="str">
            <v>Medium</v>
          </cell>
          <cell r="C3" t="str">
            <v>Availability</v>
          </cell>
          <cell r="D3" t="str">
            <v>Needs Review</v>
          </cell>
          <cell r="E3" t="str">
            <v>0.5</v>
          </cell>
        </row>
        <row r="4">
          <cell r="A4" t="str">
            <v>Williams_dominic@bah.com</v>
          </cell>
          <cell r="B4" t="str">
            <v>High</v>
          </cell>
          <cell r="D4" t="str">
            <v>Done</v>
          </cell>
          <cell r="E4" t="str">
            <v>0.75</v>
          </cell>
        </row>
        <row r="5">
          <cell r="A5" t="str">
            <v>cassidy_emily@bah.com</v>
          </cell>
          <cell r="B5" t="str">
            <v>Very High</v>
          </cell>
          <cell r="E5" t="str">
            <v>1</v>
          </cell>
        </row>
        <row r="6">
          <cell r="A6" t="str">
            <v>beck_janlouise@bah.com</v>
          </cell>
          <cell r="E6" t="str">
            <v>1.25</v>
          </cell>
        </row>
        <row r="7">
          <cell r="A7" t="str">
            <v>brown_jason@bah.com</v>
          </cell>
          <cell r="E7" t="str">
            <v>1.5</v>
          </cell>
        </row>
        <row r="8">
          <cell r="A8" t="str">
            <v>jenkins_jeffrey@bah.com</v>
          </cell>
          <cell r="E8" t="str">
            <v>1.75</v>
          </cell>
        </row>
        <row r="9">
          <cell r="A9" t="str">
            <v>lee_jeongmin@bah.com</v>
          </cell>
          <cell r="E9" t="str">
            <v>2</v>
          </cell>
        </row>
        <row r="10">
          <cell r="A10" t="str">
            <v>collins_joshua@bah.com</v>
          </cell>
          <cell r="E10" t="str">
            <v>2.25</v>
          </cell>
        </row>
        <row r="11">
          <cell r="A11" t="str">
            <v>vogt_kejun@bah.com</v>
          </cell>
          <cell r="E11" t="str">
            <v>2.5</v>
          </cell>
        </row>
        <row r="12">
          <cell r="A12" t="str">
            <v>heuermann_lewis@bah.com</v>
          </cell>
          <cell r="E12" t="str">
            <v>2.75</v>
          </cell>
        </row>
        <row r="13">
          <cell r="A13" t="str">
            <v>pat.nolan1@bah.com</v>
          </cell>
          <cell r="E13" t="str">
            <v>3</v>
          </cell>
        </row>
        <row r="14">
          <cell r="A14" t="str">
            <v>mckenna_sean@bah.com</v>
          </cell>
          <cell r="E14" t="str">
            <v>3.25</v>
          </cell>
        </row>
        <row r="15">
          <cell r="A15" t="str">
            <v>kossman_thomas@bah.com</v>
          </cell>
          <cell r="E15" t="str">
            <v>3.5</v>
          </cell>
        </row>
        <row r="16">
          <cell r="A16" t="str">
            <v>compton_timothy@bah.com</v>
          </cell>
          <cell r="E16" t="str">
            <v>3.75</v>
          </cell>
        </row>
        <row r="17">
          <cell r="A17" t="str">
            <v>imanian_tyler@bah.com</v>
          </cell>
          <cell r="E17" t="str">
            <v>4</v>
          </cell>
        </row>
        <row r="18">
          <cell r="E18" t="str">
            <v>4.25</v>
          </cell>
        </row>
        <row r="19">
          <cell r="E19" t="str">
            <v>4.5</v>
          </cell>
        </row>
        <row r="20">
          <cell r="E20" t="str">
            <v>4.75</v>
          </cell>
        </row>
        <row r="21">
          <cell r="E21" t="str">
            <v>5</v>
          </cell>
        </row>
        <row r="22">
          <cell r="E22" t="str">
            <v>N/A</v>
          </cell>
        </row>
        <row r="23">
          <cell r="E23" t="str">
            <v xml:space="preserve"> </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00-53-controls"/>
      <sheetName val="Sheet1"/>
    </sheetNames>
    <sheetDataSet>
      <sheetData sheetId="0"/>
      <sheetData sheetId="1">
        <row r="4">
          <cell r="A4" t="str">
            <v>A1.1</v>
          </cell>
          <cell r="B4" t="str">
            <v>Current processing capacity and usage are maintained, monitored, and evaluated to manage capacity demand and to enable the implementation of additional capacity to help meet availability commitments and requirements.</v>
          </cell>
        </row>
        <row r="5">
          <cell r="A5" t="str">
            <v>A1.2</v>
          </cell>
          <cell r="B5" t="str">
            <v xml:space="preserve">Environmental protections, software, data backup processes, and recovery infrastructure are designed, developed, implemented, operated, maintained, and monitored to meet availability commitments and requirements. </v>
          </cell>
        </row>
        <row r="6">
          <cell r="A6" t="str">
            <v>A1.3</v>
          </cell>
          <cell r="B6" t="str">
            <v xml:space="preserve">Procedures supporting system recovery in accordance with recovery plans are periodically tested to help meet availability commitments and requirements. </v>
          </cell>
        </row>
        <row r="7">
          <cell r="A7" t="str">
            <v>C1.1</v>
          </cell>
          <cell r="B7" t="str">
            <v xml:space="preserve">Confidential information is protected during the system design, development, testing, implementation, and change processes in accordance with confidentiality commitments and requirements. </v>
          </cell>
        </row>
        <row r="8">
          <cell r="A8" t="str">
            <v>C1.2</v>
          </cell>
          <cell r="B8" t="str">
            <v>Confidential information within the boundaries of the system is protected against unauthorized access, use, and disclosure during input, processing, retention, output, and disposition in accordance with confidentiality commitments and requirements.</v>
          </cell>
        </row>
        <row r="9">
          <cell r="A9" t="str">
            <v>C1.3</v>
          </cell>
          <cell r="B9" t="str">
            <v>Access to confidential information from outside the boundaries of the system and disclosure of confidential information is restricted to authorized parties in accordance with confidentiality commitments and requirements.</v>
          </cell>
        </row>
        <row r="10">
          <cell r="A10" t="str">
            <v>C1.4</v>
          </cell>
          <cell r="B10" t="str">
            <v>The entity obtains confidentiality commitments that are consistent with the entity’s confidentiality requirements from vendors and other third parties whose products and services comprise part of the system and have access to confidential information.</v>
          </cell>
        </row>
        <row r="11">
          <cell r="A11" t="str">
            <v>C1.5</v>
          </cell>
          <cell r="B11" t="str">
            <v>Compliance with confidentiality commitments and requirements by vendors and others third parties whose products and services comprise part of the system is assessed on a periodic and as-needed basis and corrective action is taken, if necessary.</v>
          </cell>
        </row>
        <row r="12">
          <cell r="A12" t="str">
            <v>C1.6</v>
          </cell>
          <cell r="B12" t="str">
            <v xml:space="preserve">Changes to confidentiality commitments and requirements are communicated to internal and external users, vendors, and other third parties whose products and services are included in the system. </v>
          </cell>
        </row>
        <row r="13">
          <cell r="A13" t="str">
            <v>CC1.1</v>
          </cell>
          <cell r="B13" t="str">
            <v xml:space="preserve">The entity has defined organizational structures, reporting lines, authorities, and responsibilities for the design, development, implementation, operation, maintenance and monitoring of the system enabling it to meet its commitments and requirements as they relate to [insert the principle(s) being reported on: security, availability, processing integrity, or confidentiality or any combination thereof]. </v>
          </cell>
        </row>
        <row r="14">
          <cell r="A14" t="str">
            <v>CC1.2</v>
          </cell>
          <cell r="B14" t="str">
            <v xml:space="preserve">Responsibility and accountability for designing, developing, implementing, operating, maintaining,  monitoring,  and approving the entity’s system controls are assigned to individuals within the entity with authority to ensure policies and other system requirements are effectively promulgated and placed in operation.  </v>
          </cell>
        </row>
        <row r="15">
          <cell r="A15" t="str">
            <v>CC1.3</v>
          </cell>
          <cell r="B15" t="str">
            <v>Personnel  responsible for designing, developing, implementing, operating, maintaining and monitoring the system affecting [insert the principle(s) being reported on:  security, availability, processing integrity, or confidentiality or any combination thereof] have the qualifications and resources to fulfill their responsibilities.</v>
          </cell>
        </row>
        <row r="16">
          <cell r="A16" t="str">
            <v>CC1.4</v>
          </cell>
          <cell r="B16" t="str">
            <v xml:space="preserve">The entity has established workforce conduct standards, implemented workforce candidate background screening procedures, and conducts enforcement procedures to enable it to meet its commitments and requirements as they relate to [insert the principle(s) being reported on: security, availability, processing integrity, or confidentiality or any combination thereof].  </v>
          </cell>
        </row>
        <row r="17">
          <cell r="A17" t="str">
            <v>CC2.1</v>
          </cell>
          <cell r="B17" t="str">
            <v>Information regarding the design and operation of the system and its boundaries has been prepared and communicated to authorized internal and external system users to permit users to understand their role in the system and the results of system operation.</v>
          </cell>
        </row>
        <row r="18">
          <cell r="A18" t="str">
            <v>CC2.2</v>
          </cell>
          <cell r="B18" t="str">
            <v>The entity's [insert the principle(s) being reported on:  security, availability, processing integrity, or confidentiality or any combination thereof] commitments are communicated to external users, as appropriate, and those commitments and the associated system requirements are communicated to internal system users to enable them to carry out their responsibilities.</v>
          </cell>
        </row>
        <row r="19">
          <cell r="A19" t="str">
            <v>CC2.3</v>
          </cell>
          <cell r="B19" t="str">
            <v xml:space="preserve">The entity communicates the responsibilities of internal and external users and others whose roles affect system operation. </v>
          </cell>
        </row>
        <row r="20">
          <cell r="A20" t="str">
            <v>CC2.4</v>
          </cell>
          <cell r="B20" t="str">
            <v xml:space="preserve">Internal and external personnel with responsibility for designing, developing, implementing, operating, maintaining, and  monitoring controls, relevant to the [insert the principle(s) being reported on: security, availability, processing integrity, or confidentiality or any combination thereof] of the system, have the information necessary to carry out those responsibilities. </v>
          </cell>
        </row>
        <row r="21">
          <cell r="A21" t="str">
            <v>CC2.5</v>
          </cell>
          <cell r="B21" t="str">
            <v xml:space="preserve">Internal and external system users have been provided with information on how to report [insert the principle(s) being reported on: security, availability, processing integrity, or confidentiality or any combination thereof] failures, incidents, concerns, and other complaints to appropriate personnel. </v>
          </cell>
        </row>
        <row r="22">
          <cell r="A22" t="str">
            <v>CC2.6</v>
          </cell>
          <cell r="B22" t="str">
            <v xml:space="preserve">System changes that affect internal and external system user responsibilities or the entity's commitments and requirements relevant to [insert the principle(s) being reported on: security, availability, processing integrity, or confidentiality or any combination thereof] are communicated to those users in a timely manner. </v>
          </cell>
        </row>
        <row r="23">
          <cell r="A23" t="str">
            <v>CC3.1</v>
          </cell>
          <cell r="B23" t="str">
            <v>The entity (1) identifies potential threats that would impair system [insert the principle(s) being reported on: security, availability, processing integrity, or confidentiality or any combination thereof] commitments and requirements, (2) analyzes the significance of risks associated with the identified threats, and (3) determines mitigation strategies for those risks (including controls and other mitigation strategies).</v>
          </cell>
        </row>
        <row r="24">
          <cell r="A24" t="str">
            <v>CC3.2</v>
          </cell>
          <cell r="B24" t="str">
            <v xml:space="preserve">The entity designs, develops, and implements controls, including policies and procedures, to implement its risk mitigation strategy. </v>
          </cell>
        </row>
        <row r="25">
          <cell r="A25" t="str">
            <v>CC3.3</v>
          </cell>
          <cell r="B25" t="str">
            <v>The entity (1) identifies and assesses changes (for example, environmental, regulatory, and technological changes) that could significantly affect the system of internal control for [insert the principle(s) being reported on: security, availability, processing integrity, or confidentiality or any combination thereof] and reassesses risks and mitigation strategies based on the changes and (2) reassesses the suitability of the design and deployment of control activities based on the operation and monitoring of those activities, and updates them as necessary.</v>
          </cell>
        </row>
        <row r="26">
          <cell r="A26" t="str">
            <v>CC4.1</v>
          </cell>
          <cell r="B26" t="str">
            <v xml:space="preserve">The design and operating effectiveness of controls are periodically evaluated against [insert the principle(s) being reported on: security, availability, processing integrity, or confidentiality or any combination thereof] commitments and requirements, corrections and other necessary actions relating to identified deficiencies are taken in a timely manner. </v>
          </cell>
        </row>
        <row r="27">
          <cell r="A27" t="str">
            <v>CC5.0</v>
          </cell>
          <cell r="B27" t="str">
            <v>Common Criteria Related to Logical and Physical Access Controls</v>
          </cell>
        </row>
        <row r="28">
          <cell r="A28" t="str">
            <v>CC5.1</v>
          </cell>
          <cell r="B28" t="str">
            <v>Logical access security software, infrastructure, and architectures have been implemented to support (1) identification and authentication of authorized users; (2) restriction of authorized user access to system components, or portions thereof, authorized by management, including hardware, data, software, mobile devices, output, and offline elements; and (3) prevention and detection of unauthorized access.</v>
          </cell>
        </row>
        <row r="29">
          <cell r="A29" t="str">
            <v>CC5.2</v>
          </cell>
          <cell r="B29" t="str">
            <v>New internal and external system users are registered and authorized prior to being issued system credentials, and granted the ability to access the system. User system credentials are removed when user access is no longer authorized.</v>
          </cell>
        </row>
        <row r="30">
          <cell r="A30" t="str">
            <v>CC5.3</v>
          </cell>
          <cell r="B30" t="str">
            <v>Internal and external system users are identified and authenticated when accessing the system components (for example, infrastructure, software, and data).</v>
          </cell>
        </row>
        <row r="31">
          <cell r="A31" t="str">
            <v>CC5.4</v>
          </cell>
          <cell r="B31" t="str">
            <v xml:space="preserve">Access to data, software, functions, and other IT resources is authorized and is modified or removed based on roles, responsibilities, or the system design and changes to them. </v>
          </cell>
        </row>
        <row r="32">
          <cell r="A32" t="str">
            <v>CC5.5</v>
          </cell>
          <cell r="B32" t="str">
            <v xml:space="preserve">Physical access to facilities housing the system (for example, data centers, backup media storage, and other sensitive locations as well as sensitive system components within those locations) is restricted to authorized personnel. </v>
          </cell>
        </row>
        <row r="33">
          <cell r="A33" t="str">
            <v>CC5.6</v>
          </cell>
          <cell r="B33" t="str">
            <v>Logical access security measures have been implemented to protect against  [insert the principle(s) being reported on: security, availability, processing integrity, or confidentiality or any combination thereof] threats from sources outside the boundaries of the system.</v>
          </cell>
        </row>
        <row r="34">
          <cell r="A34" t="str">
            <v>CC5.7</v>
          </cell>
          <cell r="B34" t="str">
            <v>The transmission, movement, and removal of information is restricted to authorized users and processes, and is protected during transmission, movement, or removal enabling the entity to meet its commitments and requirements as they relate to [insert the principle(s) being reported on: security, availability, processing integrity, or confidentiality or any combination thereof].</v>
          </cell>
        </row>
        <row r="35">
          <cell r="A35" t="str">
            <v>CC5.8</v>
          </cell>
          <cell r="B35" t="str">
            <v>Controls have been implemented to prevent or detect and act upon the introduction of unauthorized or malicious software.</v>
          </cell>
        </row>
        <row r="36">
          <cell r="A36" t="str">
            <v>CC6.1</v>
          </cell>
          <cell r="B36" t="str">
            <v xml:space="preserve">Vulnerabilities of  system components to [insert the principle(s) being reported on:  security, availability, processing integrity, or confidentiality or any combination thereof] breaches and incidents due to malicious acts, natural disasters, or errors are monitored and evaluated and countermeasures are implemented to compensate for known and new vulnerabilities. </v>
          </cell>
        </row>
        <row r="37">
          <cell r="A37" t="str">
            <v>CC6.2</v>
          </cell>
          <cell r="B37" t="str">
            <v>[Insert  the principle(s) being reported on:  security, availability, processing integrity, or confidentiality or any combination thereof] incidents, including logical and physical security breaches, failures, concerns, and other complaints, are identified, reported to appropriate personnel, and acted on in accordance with established incident response procedures.</v>
          </cell>
        </row>
        <row r="38">
          <cell r="A38" t="str">
            <v>CC7.1</v>
          </cell>
          <cell r="B38" t="str">
            <v>[Insertthe principle(s) being reported on: security, availability, processing integrity, or confidentiality or any combination thereof] commitments and requirements, are addressed, during the system development lifecycle including design, acquisition, implementation, configuration, testing, modification, and maintenance of system components.</v>
          </cell>
        </row>
        <row r="39">
          <cell r="A39" t="str">
            <v>CC7.2</v>
          </cell>
          <cell r="B39" t="str">
            <v>Infrastructure, data, software, and procedures are updated as necessary to remain consistent with the system commitments and requirements as they relate to [insert the principle(s) being reported on: security, availability, processing integrity, or confidentiality or any combination thereof].</v>
          </cell>
        </row>
        <row r="40">
          <cell r="A40" t="str">
            <v>CC7.3</v>
          </cell>
          <cell r="B40" t="str">
            <v xml:space="preserve">Change management processes are initiated when deficiencies in the design or operating effectiveness of controls are identified during system operation and monitoring. </v>
          </cell>
        </row>
        <row r="41">
          <cell r="A41" t="str">
            <v>CC7.4</v>
          </cell>
          <cell r="B41" t="str">
            <v>Changes to system components are authorized, designed, developed, configured, documented, tested, approved, and implemented in accordance with [insert the principle(s) being reported on: security, availability, processing integrity, or confidentiality or any combination thereof] commitments and requirements.</v>
          </cell>
        </row>
        <row r="42">
          <cell r="A42" t="str">
            <v>PI1.1</v>
          </cell>
          <cell r="B42" t="str">
            <v xml:space="preserve">Procedures exist to prevent, detect, and correct processing errors to meet processing integrity commitments and requirements. </v>
          </cell>
        </row>
        <row r="43">
          <cell r="A43" t="str">
            <v>PI1.2</v>
          </cell>
          <cell r="B43" t="str">
            <v>System inputs are measured and recorded completely, accurately, and timely in accordance with processing integrity commitments and requirements.</v>
          </cell>
        </row>
        <row r="44">
          <cell r="A44" t="str">
            <v>PI1.3</v>
          </cell>
          <cell r="B44" t="str">
            <v xml:space="preserve">Data is processed completely, accurately, and timely as authorized in accordance with processing integrity commitments and requirements. </v>
          </cell>
        </row>
        <row r="45">
          <cell r="A45" t="str">
            <v>PI1.4</v>
          </cell>
          <cell r="B45" t="str">
            <v xml:space="preserve">Data is stored and maintained completely and accurately for its specified life span in accordance with processing integrity commitments and requirements. </v>
          </cell>
        </row>
        <row r="46">
          <cell r="A46" t="str">
            <v>PI1.5</v>
          </cell>
          <cell r="B46" t="str">
            <v>System output is complete, accurate, distributed, and retained in accordance with processing integrity commitments and requirements.</v>
          </cell>
        </row>
        <row r="47">
          <cell r="A47" t="str">
            <v>PI1.6</v>
          </cell>
          <cell r="B47" t="str">
            <v xml:space="preserve">Modification of data is authorized, using authorized procedures in accordance with processing integrity commitments and requirements.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essment"/>
      <sheetName val="Cyberstrong_dropdown_validation"/>
      <sheetName val="info"/>
    </sheetNames>
    <sheetDataSet>
      <sheetData sheetId="0"/>
      <sheetData sheetId="1">
        <row r="1">
          <cell r="A1" t="str">
            <v>Ach_Aaron@bah.com</v>
          </cell>
          <cell r="B1" t="str">
            <v>Very Low</v>
          </cell>
          <cell r="C1" t="str">
            <v>Confidentiality</v>
          </cell>
          <cell r="D1" t="str">
            <v>To Do</v>
          </cell>
          <cell r="E1" t="str">
            <v>0</v>
          </cell>
        </row>
        <row r="2">
          <cell r="A2" t="str">
            <v>kuykendall_michael1@bah.com</v>
          </cell>
          <cell r="B2" t="str">
            <v>Low</v>
          </cell>
          <cell r="C2" t="str">
            <v>Integrity</v>
          </cell>
          <cell r="D2" t="str">
            <v>In Progress</v>
          </cell>
          <cell r="E2" t="str">
            <v>0.25</v>
          </cell>
        </row>
        <row r="3">
          <cell r="A3" t="str">
            <v>trousdale_carter@bah.com</v>
          </cell>
          <cell r="B3" t="str">
            <v>Medium</v>
          </cell>
          <cell r="C3" t="str">
            <v>Availability</v>
          </cell>
          <cell r="D3" t="str">
            <v>Needs Review</v>
          </cell>
          <cell r="E3" t="str">
            <v>0.5</v>
          </cell>
        </row>
        <row r="4">
          <cell r="A4" t="str">
            <v>Williams_dominic@bah.com</v>
          </cell>
          <cell r="B4" t="str">
            <v>High</v>
          </cell>
          <cell r="D4" t="str">
            <v>Done</v>
          </cell>
          <cell r="E4" t="str">
            <v>0.75</v>
          </cell>
        </row>
        <row r="5">
          <cell r="A5" t="str">
            <v>cassidy_emily@bah.com</v>
          </cell>
          <cell r="B5" t="str">
            <v>Very High</v>
          </cell>
          <cell r="E5" t="str">
            <v>1</v>
          </cell>
        </row>
        <row r="6">
          <cell r="A6" t="str">
            <v>beck_janlouise@bah.com</v>
          </cell>
          <cell r="E6" t="str">
            <v>1.25</v>
          </cell>
        </row>
        <row r="7">
          <cell r="A7" t="str">
            <v>brown_jason@bah.com</v>
          </cell>
          <cell r="E7" t="str">
            <v>1.5</v>
          </cell>
        </row>
        <row r="8">
          <cell r="A8" t="str">
            <v>jenkins_jeffrey@bah.com</v>
          </cell>
          <cell r="E8" t="str">
            <v>1.75</v>
          </cell>
        </row>
        <row r="9">
          <cell r="A9" t="str">
            <v>lee_jeongmin@bah.com</v>
          </cell>
          <cell r="E9" t="str">
            <v>2</v>
          </cell>
        </row>
        <row r="10">
          <cell r="A10" t="str">
            <v>collins_joshua@bah.com</v>
          </cell>
          <cell r="E10" t="str">
            <v>2.25</v>
          </cell>
        </row>
        <row r="11">
          <cell r="A11" t="str">
            <v>vogt_kejun@bah.com</v>
          </cell>
          <cell r="E11" t="str">
            <v>2.5</v>
          </cell>
        </row>
        <row r="12">
          <cell r="A12" t="str">
            <v>heuermann_lewis@bah.com</v>
          </cell>
          <cell r="E12" t="str">
            <v>2.75</v>
          </cell>
        </row>
        <row r="13">
          <cell r="A13" t="str">
            <v>pat.nolan1@bah.com</v>
          </cell>
          <cell r="E13" t="str">
            <v>3</v>
          </cell>
        </row>
        <row r="14">
          <cell r="A14" t="str">
            <v>mckenna_sean@bah.com</v>
          </cell>
          <cell r="E14" t="str">
            <v>3.25</v>
          </cell>
        </row>
        <row r="15">
          <cell r="A15" t="str">
            <v>kossman_thomas@bah.com</v>
          </cell>
          <cell r="E15" t="str">
            <v>3.5</v>
          </cell>
        </row>
        <row r="16">
          <cell r="A16" t="str">
            <v>compton_timothy@bah.com</v>
          </cell>
          <cell r="E16" t="str">
            <v>3.75</v>
          </cell>
        </row>
        <row r="17">
          <cell r="A17" t="str">
            <v>imanian_tyler@bah.com</v>
          </cell>
          <cell r="E17" t="str">
            <v>4</v>
          </cell>
        </row>
        <row r="18">
          <cell r="E18" t="str">
            <v>4.25</v>
          </cell>
        </row>
        <row r="19">
          <cell r="E19" t="str">
            <v>4.5</v>
          </cell>
        </row>
        <row r="20">
          <cell r="E20" t="str">
            <v>4.75</v>
          </cell>
        </row>
        <row r="21">
          <cell r="E21" t="str">
            <v>5</v>
          </cell>
        </row>
        <row r="22">
          <cell r="E22" t="str">
            <v>N/A</v>
          </cell>
        </row>
        <row r="23">
          <cell r="E23" t="str">
            <v xml:space="preserve"> </v>
          </cell>
        </row>
      </sheetData>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chnology Inventory v2"/>
      <sheetName val="Drop-Down Reference v2"/>
      <sheetName val="Drop-Down Reference"/>
      <sheetName val="Archive-Service Diversity"/>
      <sheetName val="Change Log"/>
    </sheetNames>
    <sheetDataSet>
      <sheetData sheetId="0"/>
      <sheetData sheetId="1"/>
      <sheetData sheetId="2">
        <row r="2">
          <cell r="C2" t="str">
            <v>Stable</v>
          </cell>
        </row>
        <row r="3">
          <cell r="C3" t="str">
            <v>Invest</v>
          </cell>
        </row>
        <row r="4">
          <cell r="C4" t="str">
            <v>Divest</v>
          </cell>
        </row>
        <row r="5">
          <cell r="C5" t="str">
            <v>Implement</v>
          </cell>
        </row>
      </sheetData>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ductLineMaturity CMMi"/>
      <sheetName val="MaturitybyProductLine CMMi"/>
      <sheetName val="MaturitybyCSF CMMi"/>
      <sheetName val="_HelperCSFScores (T)"/>
      <sheetName val="_HelperCSFScores"/>
      <sheetName val="NIST CMMI Scores Quick Look (T)"/>
      <sheetName val="NIST CMMI Scores Quick Look"/>
      <sheetName val="ProductLineMaturity"/>
      <sheetName val="MaturitybyProductLine"/>
      <sheetName val="MaturitybyCSF"/>
      <sheetName val="CMM Scoring"/>
      <sheetName val="NIST Tier Scoring"/>
      <sheetName val="NIST Tier Scoring Target"/>
      <sheetName val="SWOTPL"/>
      <sheetName val="SWOT"/>
      <sheetName val="Sheet3"/>
      <sheetName val="cmmiScoring"/>
      <sheetName val="_HelpercmmiScoring"/>
      <sheetName val="cmmiAnalysis"/>
      <sheetName val="cmmiScoring (Target)"/>
      <sheetName val="_HelpercmmiScoring (Target)"/>
      <sheetName val="cmmiAnalysis (Target)"/>
      <sheetName val="cmmiRatingsNew"/>
      <sheetName val="cmmiScoringModel"/>
      <sheetName val="_PTControlByCapLvl"/>
      <sheetName val="_PTControlByReliability"/>
      <sheetName val="_cmmiAnalysis"/>
      <sheetName val="Sheet2"/>
      <sheetName val="csfRecommendationAnalysis"/>
      <sheetName val="Sheet1"/>
      <sheetName val="Sheet7"/>
      <sheetName val="Overview"/>
      <sheetName val="Upstream"/>
      <sheetName val="Midstream"/>
      <sheetName val="Downstream"/>
      <sheetName val="Other"/>
      <sheetName val="Unique Controls used"/>
      <sheetName val="SCF Domains"/>
      <sheetName val="SRMM &gt; PL"/>
      <sheetName val="SCF Domain Criteria"/>
      <sheetName val="CISO MindMap"/>
      <sheetName val="businessCapability"/>
      <sheetName val="securitySolution"/>
      <sheetName val="BAH Domain Criteria"/>
      <sheetName val="SCF 2023.3.1"/>
      <sheetName val="SRMM"/>
      <sheetName val="Sheet6"/>
      <sheetName val="Sheet4"/>
      <sheetName val="Sheet5"/>
      <sheetName val="impScoringModel"/>
      <sheetName val="implementationScoringCriteria"/>
      <sheetName val="dataValidationList"/>
      <sheetName val="CVX Job Roles"/>
      <sheetName val="_CVX Capabilities"/>
      <sheetName val="_Tools"/>
      <sheetName val="NIST CSF &gt; Capability"/>
      <sheetName val="csfVanilla"/>
      <sheetName val="Maturity of Capabilities"/>
      <sheetName val="Risk Taxonomy Drafting"/>
      <sheetName val="Risk Scenarios"/>
      <sheetName val="uRAMP v0.1"/>
    </sheetNames>
    <sheetDataSet>
      <sheetData sheetId="0"/>
      <sheetData sheetId="1"/>
      <sheetData sheetId="2"/>
      <sheetData sheetId="3"/>
      <sheetData sheetId="4">
        <row r="2">
          <cell r="A2" t="str">
            <v>ID.AM-1</v>
          </cell>
          <cell r="B2">
            <v>3.5</v>
          </cell>
        </row>
        <row r="3">
          <cell r="A3">
            <v>3.5</v>
          </cell>
        </row>
        <row r="4">
          <cell r="A4" t="str">
            <v>ID.AM-2</v>
          </cell>
          <cell r="B4">
            <v>3.4285714285714284</v>
          </cell>
        </row>
        <row r="5">
          <cell r="A5">
            <v>3.4285714285714284</v>
          </cell>
        </row>
        <row r="6">
          <cell r="A6" t="str">
            <v>ID.AM-3</v>
          </cell>
          <cell r="B6">
            <v>3.3333333333333335</v>
          </cell>
        </row>
        <row r="7">
          <cell r="A7">
            <v>3.3333333333333335</v>
          </cell>
        </row>
        <row r="8">
          <cell r="A8" t="str">
            <v>ID.AM-4</v>
          </cell>
          <cell r="B8">
            <v>2</v>
          </cell>
        </row>
        <row r="9">
          <cell r="A9">
            <v>2</v>
          </cell>
        </row>
        <row r="10">
          <cell r="A10" t="str">
            <v>ID.AM-5</v>
          </cell>
          <cell r="B10">
            <v>3</v>
          </cell>
        </row>
        <row r="11">
          <cell r="A11">
            <v>3</v>
          </cell>
        </row>
        <row r="12">
          <cell r="A12" t="str">
            <v>ID.AM-6</v>
          </cell>
          <cell r="B12">
            <v>3</v>
          </cell>
        </row>
        <row r="13">
          <cell r="A13">
            <v>3</v>
          </cell>
        </row>
        <row r="14">
          <cell r="A14" t="str">
            <v>ID.BE-1</v>
          </cell>
          <cell r="B14">
            <v>3.2727272727272729</v>
          </cell>
        </row>
        <row r="15">
          <cell r="A15">
            <v>3.2727272727272729</v>
          </cell>
        </row>
        <row r="16">
          <cell r="A16" t="str">
            <v>ID.BE-2</v>
          </cell>
          <cell r="B16">
            <v>3.1666666666666665</v>
          </cell>
        </row>
        <row r="17">
          <cell r="A17">
            <v>3.1666666666666665</v>
          </cell>
        </row>
        <row r="18">
          <cell r="A18" t="str">
            <v>ID.BE-3</v>
          </cell>
          <cell r="B18">
            <v>3.25</v>
          </cell>
        </row>
        <row r="19">
          <cell r="A19">
            <v>3.25</v>
          </cell>
        </row>
        <row r="20">
          <cell r="A20" t="str">
            <v>ID.BE-4</v>
          </cell>
          <cell r="B20">
            <v>3.25</v>
          </cell>
        </row>
        <row r="21">
          <cell r="A21">
            <v>3.25</v>
          </cell>
        </row>
        <row r="22">
          <cell r="A22" t="str">
            <v>ID.BE-5</v>
          </cell>
          <cell r="B22">
            <v>3.4545454545454546</v>
          </cell>
        </row>
        <row r="23">
          <cell r="A23">
            <v>3.4545454545454546</v>
          </cell>
        </row>
        <row r="24">
          <cell r="A24" t="str">
            <v>ID.GV-1</v>
          </cell>
          <cell r="B24">
            <v>3.3333333333333335</v>
          </cell>
        </row>
        <row r="25">
          <cell r="A25">
            <v>3.3333333333333335</v>
          </cell>
        </row>
        <row r="26">
          <cell r="A26" t="str">
            <v>ID.GV-2</v>
          </cell>
          <cell r="B26">
            <v>3.7647058823529411</v>
          </cell>
        </row>
        <row r="27">
          <cell r="A27">
            <v>3.7647058823529411</v>
          </cell>
        </row>
        <row r="28">
          <cell r="A28" t="str">
            <v>ID.GV-3</v>
          </cell>
          <cell r="B28">
            <v>3.2</v>
          </cell>
        </row>
        <row r="29">
          <cell r="A29">
            <v>3.2</v>
          </cell>
        </row>
        <row r="30">
          <cell r="A30" t="str">
            <v>ID.GV-4</v>
          </cell>
          <cell r="B30">
            <v>3</v>
          </cell>
        </row>
        <row r="31">
          <cell r="A31">
            <v>3</v>
          </cell>
        </row>
        <row r="32">
          <cell r="A32" t="str">
            <v>ID.RA-1</v>
          </cell>
          <cell r="B32">
            <v>3.6666666666666665</v>
          </cell>
        </row>
        <row r="33">
          <cell r="A33">
            <v>3.6666666666666665</v>
          </cell>
        </row>
        <row r="34">
          <cell r="A34" t="str">
            <v>ID.RA-2</v>
          </cell>
          <cell r="B34">
            <v>3.7142857142857144</v>
          </cell>
        </row>
        <row r="35">
          <cell r="A35">
            <v>3.7142857142857144</v>
          </cell>
        </row>
        <row r="36">
          <cell r="A36" t="str">
            <v>ID.RA-3</v>
          </cell>
          <cell r="B36">
            <v>3.6666666666666665</v>
          </cell>
        </row>
        <row r="37">
          <cell r="A37">
            <v>3.6666666666666665</v>
          </cell>
        </row>
        <row r="38">
          <cell r="A38" t="str">
            <v>ID.RA-4</v>
          </cell>
          <cell r="B38">
            <v>3</v>
          </cell>
        </row>
        <row r="39">
          <cell r="A39">
            <v>3</v>
          </cell>
        </row>
        <row r="40">
          <cell r="A40" t="str">
            <v>ID.RA-5</v>
          </cell>
          <cell r="B40">
            <v>3.6666666666666665</v>
          </cell>
        </row>
        <row r="41">
          <cell r="A41">
            <v>3.6666666666666665</v>
          </cell>
        </row>
        <row r="42">
          <cell r="A42" t="str">
            <v>ID.RA-6</v>
          </cell>
          <cell r="B42">
            <v>4</v>
          </cell>
        </row>
        <row r="43">
          <cell r="A43">
            <v>4</v>
          </cell>
        </row>
        <row r="44">
          <cell r="A44" t="str">
            <v>ID.RM-1</v>
          </cell>
          <cell r="B44">
            <v>4</v>
          </cell>
        </row>
        <row r="45">
          <cell r="A45">
            <v>4</v>
          </cell>
        </row>
        <row r="46">
          <cell r="A46" t="str">
            <v>ID.RM-2</v>
          </cell>
          <cell r="B46">
            <v>4</v>
          </cell>
        </row>
        <row r="47">
          <cell r="A47">
            <v>4</v>
          </cell>
        </row>
        <row r="48">
          <cell r="A48" t="str">
            <v>ID.RM-3</v>
          </cell>
          <cell r="B48">
            <v>3</v>
          </cell>
        </row>
        <row r="49">
          <cell r="A49">
            <v>3</v>
          </cell>
        </row>
        <row r="50">
          <cell r="A50" t="str">
            <v>ID.SC-1</v>
          </cell>
          <cell r="B50">
            <v>3</v>
          </cell>
        </row>
        <row r="51">
          <cell r="A51">
            <v>3</v>
          </cell>
        </row>
        <row r="52">
          <cell r="A52" t="str">
            <v>ID.SC-2</v>
          </cell>
          <cell r="B52">
            <v>4</v>
          </cell>
        </row>
        <row r="53">
          <cell r="A53">
            <v>4</v>
          </cell>
        </row>
        <row r="54">
          <cell r="A54" t="str">
            <v>ID.SC-3</v>
          </cell>
          <cell r="B54">
            <v>3.4</v>
          </cell>
        </row>
        <row r="55">
          <cell r="A55">
            <v>3.4</v>
          </cell>
        </row>
        <row r="56">
          <cell r="A56" t="str">
            <v>ID.SC-4</v>
          </cell>
          <cell r="B56">
            <v>3.75</v>
          </cell>
        </row>
        <row r="57">
          <cell r="A57">
            <v>3.75</v>
          </cell>
        </row>
        <row r="58">
          <cell r="A58" t="str">
            <v>ID.SC-5</v>
          </cell>
          <cell r="B58">
            <v>3.4285714285714284</v>
          </cell>
        </row>
        <row r="59">
          <cell r="A59">
            <v>3.4285714285714284</v>
          </cell>
        </row>
        <row r="60">
          <cell r="A60" t="str">
            <v>PR.AC-1</v>
          </cell>
          <cell r="B60">
            <v>4.3</v>
          </cell>
        </row>
        <row r="61">
          <cell r="A61">
            <v>4.3</v>
          </cell>
        </row>
        <row r="62">
          <cell r="A62" t="str">
            <v>PR.AC-2</v>
          </cell>
          <cell r="B62">
            <v>4.3076923076923075</v>
          </cell>
        </row>
        <row r="63">
          <cell r="A63">
            <v>4.3076923076923075</v>
          </cell>
        </row>
        <row r="64">
          <cell r="A64" t="str">
            <v>PR.AC-3</v>
          </cell>
          <cell r="B64">
            <v>4.4444444444444446</v>
          </cell>
        </row>
        <row r="65">
          <cell r="A65">
            <v>4.4444444444444446</v>
          </cell>
        </row>
        <row r="66">
          <cell r="A66" t="str">
            <v>PR.AC-4</v>
          </cell>
          <cell r="B66">
            <v>4.1379310344827589</v>
          </cell>
        </row>
        <row r="67">
          <cell r="A67">
            <v>4.1379310344827589</v>
          </cell>
        </row>
        <row r="68">
          <cell r="A68" t="str">
            <v>PR.AC-5</v>
          </cell>
          <cell r="B68">
            <v>3.4285714285714284</v>
          </cell>
        </row>
        <row r="69">
          <cell r="A69">
            <v>3.4285714285714284</v>
          </cell>
        </row>
        <row r="70">
          <cell r="A70" t="str">
            <v>PR.AC-6</v>
          </cell>
          <cell r="B70">
            <v>4.1538461538461542</v>
          </cell>
        </row>
        <row r="71">
          <cell r="A71">
            <v>4.1538461538461542</v>
          </cell>
        </row>
        <row r="72">
          <cell r="A72" t="str">
            <v>PR.AC-7</v>
          </cell>
          <cell r="B72">
            <v>4.0625</v>
          </cell>
        </row>
        <row r="73">
          <cell r="A73">
            <v>4.0625</v>
          </cell>
        </row>
        <row r="74">
          <cell r="A74" t="str">
            <v>PR.AT-1</v>
          </cell>
          <cell r="B74">
            <v>4.0999999999999996</v>
          </cell>
        </row>
        <row r="75">
          <cell r="A75">
            <v>4.0999999999999996</v>
          </cell>
        </row>
        <row r="76">
          <cell r="A76" t="str">
            <v>PR.AT-2</v>
          </cell>
          <cell r="B76">
            <v>4.129032258064516</v>
          </cell>
        </row>
        <row r="77">
          <cell r="A77">
            <v>4.129032258064516</v>
          </cell>
        </row>
        <row r="78">
          <cell r="A78" t="str">
            <v>PR.AT-3</v>
          </cell>
          <cell r="B78">
            <v>4.3</v>
          </cell>
        </row>
        <row r="79">
          <cell r="A79">
            <v>4.3</v>
          </cell>
        </row>
        <row r="80">
          <cell r="A80" t="str">
            <v>PR.AT-4</v>
          </cell>
          <cell r="B80">
            <v>4</v>
          </cell>
        </row>
        <row r="81">
          <cell r="A81">
            <v>4</v>
          </cell>
        </row>
        <row r="82">
          <cell r="A82" t="str">
            <v>PR.AT-5</v>
          </cell>
          <cell r="B82">
            <v>3.7142857142857144</v>
          </cell>
        </row>
        <row r="83">
          <cell r="A83">
            <v>3.7142857142857144</v>
          </cell>
        </row>
        <row r="84">
          <cell r="A84" t="str">
            <v>PR.DS-1</v>
          </cell>
          <cell r="B84">
            <v>3.9117647058823528</v>
          </cell>
        </row>
        <row r="85">
          <cell r="A85">
            <v>3.9117647058823528</v>
          </cell>
        </row>
        <row r="86">
          <cell r="A86" t="str">
            <v>PR.DS-2</v>
          </cell>
          <cell r="B86">
            <v>4.1111111111111107</v>
          </cell>
        </row>
        <row r="87">
          <cell r="A87">
            <v>4.1111111111111107</v>
          </cell>
        </row>
        <row r="88">
          <cell r="A88" t="str">
            <v>PR.DS-3</v>
          </cell>
          <cell r="B88">
            <v>4</v>
          </cell>
        </row>
        <row r="89">
          <cell r="A89">
            <v>4</v>
          </cell>
        </row>
        <row r="90">
          <cell r="A90" t="str">
            <v>PR.DS-4</v>
          </cell>
          <cell r="B90">
            <v>4</v>
          </cell>
        </row>
        <row r="91">
          <cell r="A91">
            <v>4</v>
          </cell>
        </row>
        <row r="92">
          <cell r="A92" t="str">
            <v>PR.DS-5</v>
          </cell>
          <cell r="B92">
            <v>4.0540540540540544</v>
          </cell>
        </row>
        <row r="93">
          <cell r="A93">
            <v>4.0540540540540544</v>
          </cell>
        </row>
        <row r="94">
          <cell r="A94" t="str">
            <v>PR.DS-6</v>
          </cell>
          <cell r="B94">
            <v>3.8</v>
          </cell>
        </row>
        <row r="95">
          <cell r="A95">
            <v>3.8</v>
          </cell>
        </row>
        <row r="96">
          <cell r="A96" t="str">
            <v>PR.DS-7</v>
          </cell>
          <cell r="B96">
            <v>3.75</v>
          </cell>
        </row>
        <row r="97">
          <cell r="A97">
            <v>3.75</v>
          </cell>
        </row>
        <row r="98">
          <cell r="A98" t="str">
            <v>PR.DS-8</v>
          </cell>
          <cell r="B98">
            <v>5</v>
          </cell>
        </row>
        <row r="99">
          <cell r="A99">
            <v>5</v>
          </cell>
        </row>
        <row r="100">
          <cell r="A100" t="str">
            <v>PR.IP-1</v>
          </cell>
          <cell r="B100">
            <v>3.6265060240963853</v>
          </cell>
        </row>
        <row r="101">
          <cell r="A101">
            <v>3.6265060240963853</v>
          </cell>
        </row>
        <row r="102">
          <cell r="A102" t="str">
            <v>PR.IP-2</v>
          </cell>
          <cell r="B102">
            <v>3.4</v>
          </cell>
        </row>
        <row r="103">
          <cell r="A103">
            <v>3.4</v>
          </cell>
        </row>
        <row r="104">
          <cell r="A104" t="str">
            <v>PR.IP-3</v>
          </cell>
          <cell r="B104">
            <v>3.6363636363636362</v>
          </cell>
        </row>
        <row r="105">
          <cell r="A105">
            <v>3.6363636363636362</v>
          </cell>
        </row>
        <row r="106">
          <cell r="A106" t="str">
            <v>PR.IP-4</v>
          </cell>
          <cell r="B106">
            <v>3.4444444444444446</v>
          </cell>
        </row>
        <row r="107">
          <cell r="A107">
            <v>3.4444444444444446</v>
          </cell>
        </row>
        <row r="108">
          <cell r="A108" t="str">
            <v>PR.IP-5</v>
          </cell>
          <cell r="B108">
            <v>3</v>
          </cell>
        </row>
        <row r="109">
          <cell r="A109">
            <v>3</v>
          </cell>
        </row>
        <row r="110">
          <cell r="A110" t="str">
            <v>PR.IP-6</v>
          </cell>
          <cell r="B110">
            <v>4</v>
          </cell>
        </row>
        <row r="111">
          <cell r="A111">
            <v>4</v>
          </cell>
        </row>
        <row r="112">
          <cell r="A112" t="str">
            <v>PR.IP-7</v>
          </cell>
          <cell r="B112">
            <v>3.75</v>
          </cell>
        </row>
        <row r="113">
          <cell r="A113">
            <v>3.75</v>
          </cell>
        </row>
        <row r="114">
          <cell r="A114" t="str">
            <v>PR.IP-8</v>
          </cell>
          <cell r="B114">
            <v>3.8</v>
          </cell>
        </row>
        <row r="115">
          <cell r="A115">
            <v>3.8</v>
          </cell>
        </row>
        <row r="116">
          <cell r="A116" t="str">
            <v>PR.IP-9</v>
          </cell>
          <cell r="B116">
            <v>3.6842105263157894</v>
          </cell>
        </row>
        <row r="117">
          <cell r="A117">
            <v>3.6842105263157894</v>
          </cell>
        </row>
        <row r="118">
          <cell r="A118" t="str">
            <v>PR.IP-10</v>
          </cell>
          <cell r="B118">
            <v>3.5714285714285716</v>
          </cell>
        </row>
        <row r="119">
          <cell r="A119">
            <v>3.5714285714285716</v>
          </cell>
        </row>
        <row r="120">
          <cell r="A120" t="str">
            <v>PR.IP-11</v>
          </cell>
          <cell r="B120">
            <v>3.6666666666666665</v>
          </cell>
        </row>
        <row r="121">
          <cell r="A121">
            <v>3.6666666666666665</v>
          </cell>
        </row>
        <row r="122">
          <cell r="A122" t="str">
            <v>PR.IP-12</v>
          </cell>
          <cell r="B122">
            <v>3.5681818181818183</v>
          </cell>
        </row>
        <row r="123">
          <cell r="A123">
            <v>3.5681818181818183</v>
          </cell>
        </row>
        <row r="124">
          <cell r="A124" t="str">
            <v>PR.MA-1</v>
          </cell>
          <cell r="B124">
            <v>3.5</v>
          </cell>
        </row>
        <row r="125">
          <cell r="A125">
            <v>3.5</v>
          </cell>
        </row>
        <row r="126">
          <cell r="A126" t="str">
            <v>PR.MA-2</v>
          </cell>
          <cell r="B126">
            <v>3</v>
          </cell>
        </row>
        <row r="127">
          <cell r="A127">
            <v>3</v>
          </cell>
        </row>
        <row r="128">
          <cell r="A128" t="str">
            <v>PR.PT-1</v>
          </cell>
          <cell r="B128">
            <v>3.9230769230769229</v>
          </cell>
        </row>
        <row r="129">
          <cell r="A129">
            <v>3.9230769230769229</v>
          </cell>
        </row>
        <row r="130">
          <cell r="A130" t="str">
            <v>PR.PT-2</v>
          </cell>
          <cell r="B130">
            <v>4</v>
          </cell>
        </row>
        <row r="131">
          <cell r="A131">
            <v>4</v>
          </cell>
        </row>
        <row r="132">
          <cell r="A132" t="str">
            <v>PR.PT-3</v>
          </cell>
          <cell r="B132">
            <v>3.5454545454545454</v>
          </cell>
        </row>
        <row r="133">
          <cell r="A133">
            <v>3.5454545454545454</v>
          </cell>
        </row>
        <row r="134">
          <cell r="A134" t="str">
            <v>PR.PT-4</v>
          </cell>
          <cell r="B134">
            <v>3.25</v>
          </cell>
        </row>
        <row r="135">
          <cell r="A135">
            <v>3.25</v>
          </cell>
        </row>
        <row r="136">
          <cell r="A136" t="str">
            <v>PR.PT-5</v>
          </cell>
          <cell r="B136">
            <v>3.5</v>
          </cell>
        </row>
        <row r="137">
          <cell r="A137">
            <v>3.5</v>
          </cell>
        </row>
        <row r="138">
          <cell r="A138" t="str">
            <v>DE.AE-1</v>
          </cell>
          <cell r="B138">
            <v>4.083333333333333</v>
          </cell>
        </row>
        <row r="139">
          <cell r="A139">
            <v>4.083333333333333</v>
          </cell>
        </row>
        <row r="140">
          <cell r="A140" t="str">
            <v>DE.AE-2</v>
          </cell>
          <cell r="B140">
            <v>3.8</v>
          </cell>
        </row>
        <row r="141">
          <cell r="A141">
            <v>3.8</v>
          </cell>
        </row>
        <row r="142">
          <cell r="A142" t="str">
            <v>DE.AE-3</v>
          </cell>
          <cell r="B142">
            <v>4.2222222222222223</v>
          </cell>
        </row>
        <row r="143">
          <cell r="A143">
            <v>4.2222222222222223</v>
          </cell>
        </row>
        <row r="144">
          <cell r="A144" t="str">
            <v>DE.AE-4</v>
          </cell>
          <cell r="B144">
            <v>3.5</v>
          </cell>
        </row>
        <row r="145">
          <cell r="A145">
            <v>3.5</v>
          </cell>
        </row>
        <row r="146">
          <cell r="A146" t="str">
            <v>DE.AE-5</v>
          </cell>
          <cell r="B146">
            <v>4</v>
          </cell>
        </row>
        <row r="147">
          <cell r="A147">
            <v>4</v>
          </cell>
        </row>
        <row r="148">
          <cell r="A148" t="str">
            <v>DE.CM-1</v>
          </cell>
          <cell r="B148">
            <v>4.0666666666666664</v>
          </cell>
        </row>
        <row r="149">
          <cell r="A149">
            <v>4.0666666666666664</v>
          </cell>
        </row>
        <row r="150">
          <cell r="A150" t="str">
            <v>DE.CM-2</v>
          </cell>
          <cell r="B150">
            <v>4</v>
          </cell>
        </row>
        <row r="151">
          <cell r="A151">
            <v>4</v>
          </cell>
        </row>
        <row r="152">
          <cell r="A152" t="str">
            <v>DE.CM-3</v>
          </cell>
          <cell r="B152">
            <v>4.0714285714285712</v>
          </cell>
        </row>
        <row r="153">
          <cell r="A153">
            <v>4.0714285714285712</v>
          </cell>
        </row>
        <row r="154">
          <cell r="A154" t="str">
            <v>DE.CM-4</v>
          </cell>
          <cell r="B154">
            <v>3.8</v>
          </cell>
        </row>
        <row r="155">
          <cell r="A155">
            <v>3.8</v>
          </cell>
        </row>
        <row r="156">
          <cell r="A156" t="str">
            <v>DE.CM-5</v>
          </cell>
          <cell r="B156">
            <v>4</v>
          </cell>
        </row>
        <row r="157">
          <cell r="A157">
            <v>4</v>
          </cell>
        </row>
        <row r="158">
          <cell r="A158" t="str">
            <v>DE.CM-6</v>
          </cell>
          <cell r="B158">
            <v>3.75</v>
          </cell>
        </row>
        <row r="159">
          <cell r="A159">
            <v>3.75</v>
          </cell>
        </row>
        <row r="160">
          <cell r="A160" t="str">
            <v>DE.CM-7</v>
          </cell>
          <cell r="B160">
            <v>3.9655172413793105</v>
          </cell>
        </row>
        <row r="161">
          <cell r="A161">
            <v>3.9655172413793105</v>
          </cell>
        </row>
        <row r="162">
          <cell r="A162" t="str">
            <v>DE.CM-8</v>
          </cell>
          <cell r="B162">
            <v>3.6666666666666665</v>
          </cell>
        </row>
        <row r="163">
          <cell r="A163">
            <v>3.6666666666666665</v>
          </cell>
        </row>
        <row r="164">
          <cell r="A164" t="str">
            <v>DE.DP-1</v>
          </cell>
          <cell r="B164">
            <v>5</v>
          </cell>
        </row>
        <row r="165">
          <cell r="A165">
            <v>5</v>
          </cell>
        </row>
        <row r="166">
          <cell r="A166" t="str">
            <v>DE.DP-2</v>
          </cell>
          <cell r="B166">
            <v>4</v>
          </cell>
        </row>
        <row r="167">
          <cell r="A167">
            <v>4</v>
          </cell>
        </row>
        <row r="168">
          <cell r="A168" t="str">
            <v>DE.DP-3</v>
          </cell>
          <cell r="B168">
            <v>3.4285714285714284</v>
          </cell>
        </row>
        <row r="169">
          <cell r="A169">
            <v>3.4285714285714284</v>
          </cell>
        </row>
        <row r="170">
          <cell r="A170" t="str">
            <v>DE.DP-4</v>
          </cell>
          <cell r="B170">
            <v>3.8571428571428572</v>
          </cell>
        </row>
        <row r="171">
          <cell r="A171">
            <v>3.8571428571428572</v>
          </cell>
        </row>
        <row r="172">
          <cell r="A172" t="str">
            <v>DE.DP-5</v>
          </cell>
          <cell r="B172">
            <v>3.5714285714285716</v>
          </cell>
        </row>
        <row r="173">
          <cell r="A173">
            <v>3.5714285714285716</v>
          </cell>
        </row>
        <row r="174">
          <cell r="A174" t="str">
            <v>RS.RP-1</v>
          </cell>
          <cell r="B174">
            <v>3</v>
          </cell>
        </row>
        <row r="175">
          <cell r="A175">
            <v>3</v>
          </cell>
        </row>
        <row r="176">
          <cell r="A176" t="str">
            <v>RS.CO-1</v>
          </cell>
          <cell r="B176">
            <v>5</v>
          </cell>
        </row>
        <row r="177">
          <cell r="A177">
            <v>5</v>
          </cell>
        </row>
        <row r="178">
          <cell r="A178" t="str">
            <v>RS.CO-2</v>
          </cell>
          <cell r="B178">
            <v>3.3</v>
          </cell>
        </row>
        <row r="179">
          <cell r="A179">
            <v>3.3</v>
          </cell>
        </row>
        <row r="180">
          <cell r="A180" t="str">
            <v>RS.CO-3</v>
          </cell>
          <cell r="B180">
            <v>3</v>
          </cell>
        </row>
        <row r="181">
          <cell r="A181">
            <v>3</v>
          </cell>
        </row>
        <row r="182">
          <cell r="A182" t="str">
            <v>RS.CO-4</v>
          </cell>
          <cell r="B182">
            <v>3.5</v>
          </cell>
        </row>
        <row r="183">
          <cell r="A183">
            <v>3.5</v>
          </cell>
        </row>
        <row r="184">
          <cell r="A184" t="str">
            <v>RS.CO-5</v>
          </cell>
          <cell r="B184">
            <v>3.5</v>
          </cell>
        </row>
        <row r="185">
          <cell r="A185">
            <v>3.5</v>
          </cell>
        </row>
        <row r="186">
          <cell r="A186" t="str">
            <v>RS.AN-1</v>
          </cell>
          <cell r="B186">
            <v>4</v>
          </cell>
        </row>
        <row r="187">
          <cell r="A187">
            <v>4</v>
          </cell>
        </row>
        <row r="188">
          <cell r="A188" t="str">
            <v>RS.AN-2</v>
          </cell>
          <cell r="B188">
            <v>3.4</v>
          </cell>
        </row>
        <row r="189">
          <cell r="A189">
            <v>3.4</v>
          </cell>
        </row>
        <row r="190">
          <cell r="A190" t="str">
            <v>RS.AN-3</v>
          </cell>
          <cell r="B190">
            <v>4</v>
          </cell>
        </row>
        <row r="191">
          <cell r="A191">
            <v>4</v>
          </cell>
        </row>
        <row r="192">
          <cell r="A192" t="str">
            <v>RS.AN-4</v>
          </cell>
          <cell r="B192">
            <v>3.5</v>
          </cell>
        </row>
        <row r="193">
          <cell r="A193">
            <v>3.5</v>
          </cell>
        </row>
        <row r="194">
          <cell r="A194" t="str">
            <v>RS.AN-5</v>
          </cell>
          <cell r="B194">
            <v>3.25</v>
          </cell>
        </row>
        <row r="195">
          <cell r="A195">
            <v>3.25</v>
          </cell>
        </row>
        <row r="196">
          <cell r="A196" t="str">
            <v>RS.MI-1</v>
          </cell>
          <cell r="B196">
            <v>4</v>
          </cell>
        </row>
        <row r="197">
          <cell r="A197">
            <v>4</v>
          </cell>
        </row>
        <row r="198">
          <cell r="A198" t="str">
            <v>RS.MI-2</v>
          </cell>
          <cell r="B198">
            <v>4</v>
          </cell>
        </row>
        <row r="199">
          <cell r="A199">
            <v>4</v>
          </cell>
        </row>
        <row r="200">
          <cell r="A200" t="str">
            <v>RS.MI-3</v>
          </cell>
          <cell r="B200">
            <v>3.9166666666666665</v>
          </cell>
        </row>
        <row r="201">
          <cell r="A201">
            <v>3.9166666666666665</v>
          </cell>
        </row>
        <row r="202">
          <cell r="A202" t="str">
            <v>RS.IM-1</v>
          </cell>
          <cell r="B202">
            <v>3</v>
          </cell>
        </row>
        <row r="203">
          <cell r="A203">
            <v>3</v>
          </cell>
        </row>
        <row r="204">
          <cell r="A204" t="str">
            <v>RS.IM-2</v>
          </cell>
          <cell r="B204">
            <v>3.3333333333333335</v>
          </cell>
        </row>
        <row r="205">
          <cell r="A205">
            <v>3.3333333333333335</v>
          </cell>
        </row>
        <row r="206">
          <cell r="A206" t="str">
            <v>RC.RP-1</v>
          </cell>
          <cell r="B206">
            <v>3.5</v>
          </cell>
        </row>
        <row r="207">
          <cell r="A207">
            <v>3.5</v>
          </cell>
        </row>
        <row r="208">
          <cell r="A208" t="str">
            <v>RC.IM-1</v>
          </cell>
          <cell r="B208">
            <v>3.2222222222222223</v>
          </cell>
        </row>
        <row r="209">
          <cell r="A209">
            <v>3.2222222222222223</v>
          </cell>
        </row>
        <row r="210">
          <cell r="A210" t="str">
            <v>RC.IM-2</v>
          </cell>
          <cell r="B210">
            <v>3</v>
          </cell>
        </row>
        <row r="211">
          <cell r="A211">
            <v>3</v>
          </cell>
        </row>
        <row r="212">
          <cell r="A212" t="str">
            <v>RC.CO-1</v>
          </cell>
          <cell r="B212">
            <v>4</v>
          </cell>
        </row>
        <row r="213">
          <cell r="A213">
            <v>4</v>
          </cell>
        </row>
        <row r="214">
          <cell r="A214" t="str">
            <v>RC.CO-2</v>
          </cell>
          <cell r="B214">
            <v>4</v>
          </cell>
        </row>
        <row r="215">
          <cell r="A215">
            <v>4</v>
          </cell>
        </row>
        <row r="216">
          <cell r="A216" t="str">
            <v>RC.CO-3</v>
          </cell>
          <cell r="B216">
            <v>3.5</v>
          </cell>
        </row>
        <row r="217">
          <cell r="A217">
            <v>3.5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A4" t="str">
            <v>SRMM-APP-0001</v>
          </cell>
          <cell r="D4" t="str">
            <v>API Security</v>
          </cell>
        </row>
        <row r="5">
          <cell r="A5" t="str">
            <v>SRMM-APP-0002</v>
          </cell>
          <cell r="D5" t="str">
            <v>Sanitization</v>
          </cell>
        </row>
        <row r="6">
          <cell r="A6" t="str">
            <v>SRMM-APP-0003</v>
          </cell>
          <cell r="D6" t="str">
            <v>Parameterized Queries</v>
          </cell>
        </row>
        <row r="7">
          <cell r="A7" t="str">
            <v>SRMM-APP-0004</v>
          </cell>
          <cell r="D7" t="str">
            <v>Multi-Factor</v>
          </cell>
        </row>
        <row r="8">
          <cell r="A8" t="str">
            <v>SRMM-APP-0005</v>
          </cell>
          <cell r="D8" t="str">
            <v>Password Policy</v>
          </cell>
        </row>
        <row r="9">
          <cell r="A9" t="str">
            <v>SRMM-APP-0006</v>
          </cell>
          <cell r="D9" t="str">
            <v>Role-Based</v>
          </cell>
        </row>
        <row r="10">
          <cell r="A10" t="str">
            <v>SRMM-APP-0007</v>
          </cell>
          <cell r="D10" t="str">
            <v>Object-Level</v>
          </cell>
        </row>
        <row r="11">
          <cell r="A11" t="str">
            <v>SRMM-APP-0008</v>
          </cell>
          <cell r="D11" t="str">
            <v>SSL/TLS</v>
          </cell>
        </row>
        <row r="12">
          <cell r="A12" t="str">
            <v>SRMM-APP-0009</v>
          </cell>
          <cell r="D12" t="str">
            <v>Data Masking</v>
          </cell>
        </row>
        <row r="13">
          <cell r="A13" t="str">
            <v>SRMM-APP-0010</v>
          </cell>
          <cell r="D13" t="str">
            <v>Static Analysis</v>
          </cell>
        </row>
        <row r="14">
          <cell r="A14" t="str">
            <v>SRMM-APP-0011</v>
          </cell>
          <cell r="D14" t="str">
            <v>Dynamic Analysis</v>
          </cell>
        </row>
        <row r="15">
          <cell r="A15" t="str">
            <v>SRMM-APP-0012</v>
          </cell>
          <cell r="D15" t="str">
            <v>Threat Identification</v>
          </cell>
        </row>
        <row r="16">
          <cell r="A16" t="str">
            <v>SRMM-APP-0013</v>
          </cell>
          <cell r="D16" t="str">
            <v>Attack Trees</v>
          </cell>
        </row>
        <row r="17">
          <cell r="A17" t="str">
            <v>SRMM-APP-0014</v>
          </cell>
          <cell r="D17" t="str">
            <v>Container Security</v>
          </cell>
        </row>
        <row r="18">
          <cell r="A18" t="str">
            <v>SRMM-APP-0015</v>
          </cell>
          <cell r="D18" t="str">
            <v>DevSecOps</v>
          </cell>
        </row>
        <row r="19">
          <cell r="A19" t="str">
            <v>SRMM-APP-0016</v>
          </cell>
          <cell r="D19" t="str">
            <v>Dynamic Analysis</v>
          </cell>
        </row>
        <row r="20">
          <cell r="A20" t="str">
            <v>SRMM-APP-0017</v>
          </cell>
          <cell r="D20" t="str">
            <v>Dynamic Application Security Testing (DAST)</v>
          </cell>
        </row>
        <row r="21">
          <cell r="A21" t="str">
            <v>SRMM-APP-0018</v>
          </cell>
          <cell r="D21" t="str">
            <v>Application Scanning</v>
          </cell>
        </row>
        <row r="22">
          <cell r="A22" t="str">
            <v>SRMM-APP-0019</v>
          </cell>
          <cell r="D22" t="str">
            <v>Dynamic Analysis</v>
          </cell>
        </row>
        <row r="23">
          <cell r="A23" t="str">
            <v>SRMM-APP-0020</v>
          </cell>
          <cell r="D23" t="str">
            <v>Secure Development Training</v>
          </cell>
        </row>
        <row r="24">
          <cell r="A24" t="str">
            <v>SRMM-APP-0021</v>
          </cell>
          <cell r="D24" t="str">
            <v>Software Patching</v>
          </cell>
        </row>
        <row r="25">
          <cell r="A25" t="str">
            <v>SRMM-APP-0022</v>
          </cell>
          <cell r="D25" t="str">
            <v>DevSecOps</v>
          </cell>
        </row>
        <row r="26">
          <cell r="A26" t="str">
            <v>SRMM-APP-0023</v>
          </cell>
          <cell r="D26" t="str">
            <v>Application Scanning</v>
          </cell>
        </row>
        <row r="27">
          <cell r="A27" t="str">
            <v>SRMM-APP-0024</v>
          </cell>
          <cell r="D27" t="str">
            <v>Infrastructure as Code</v>
          </cell>
        </row>
        <row r="28">
          <cell r="A28" t="str">
            <v>SRMM-AAT-0001</v>
          </cell>
          <cell r="D28" t="str">
            <v>Ethical Guidelines</v>
          </cell>
        </row>
        <row r="29">
          <cell r="A29" t="str">
            <v>SRMM-AAT-0002</v>
          </cell>
          <cell r="D29" t="str">
            <v>Algorithmic Fairness</v>
          </cell>
        </row>
        <row r="30">
          <cell r="A30" t="str">
            <v>SRMM-AAT-0003</v>
          </cell>
          <cell r="D30" t="str">
            <v>Data Anonymization</v>
          </cell>
        </row>
        <row r="31">
          <cell r="A31" t="str">
            <v>SRMM-AAT-0004</v>
          </cell>
          <cell r="D31" t="str">
            <v>Privacy Impact Assessment</v>
          </cell>
        </row>
        <row r="32">
          <cell r="A32" t="str">
            <v>SRMM-AAT-0005</v>
          </cell>
          <cell r="D32" t="str">
            <v>Model Integrity</v>
          </cell>
        </row>
        <row r="33">
          <cell r="A33" t="str">
            <v>SRMM-AAT-0006</v>
          </cell>
          <cell r="D33" t="str">
            <v>Model Confidentiality</v>
          </cell>
        </row>
        <row r="34">
          <cell r="A34" t="str">
            <v>SRMM-AAT-0007</v>
          </cell>
          <cell r="D34" t="str">
            <v>Explainability</v>
          </cell>
        </row>
        <row r="35">
          <cell r="A35" t="str">
            <v>SRMM-AAT-0008</v>
          </cell>
          <cell r="D35" t="str">
            <v>Audit Trails</v>
          </cell>
        </row>
        <row r="36">
          <cell r="A36" t="str">
            <v>SRMM-AAT-0009</v>
          </cell>
          <cell r="D36" t="str">
            <v>Safety Critical Systems Control</v>
          </cell>
        </row>
        <row r="37">
          <cell r="A37" t="str">
            <v>SRMM-AAT-0010</v>
          </cell>
          <cell r="D37" t="str">
            <v>Operational Guidelines</v>
          </cell>
        </row>
        <row r="38">
          <cell r="A38" t="str">
            <v>SRMM-AAT-0011</v>
          </cell>
          <cell r="D38" t="str">
            <v>Bias Detection</v>
          </cell>
        </row>
        <row r="39">
          <cell r="A39" t="str">
            <v>SRMM-AAT-0012</v>
          </cell>
          <cell r="D39" t="str">
            <v>Bias Mitigation</v>
          </cell>
        </row>
        <row r="40">
          <cell r="A40" t="str">
            <v>SRMM-AAT-0013</v>
          </cell>
          <cell r="D40" t="str">
            <v>Bias Detection</v>
          </cell>
        </row>
        <row r="41">
          <cell r="A41" t="str">
            <v>SRMM-AAT-0014</v>
          </cell>
          <cell r="D41" t="str">
            <v>Operational Guidelines</v>
          </cell>
        </row>
        <row r="42">
          <cell r="A42" t="str">
            <v>SRMM-AAT-0015</v>
          </cell>
          <cell r="D42" t="str">
            <v>Explainability</v>
          </cell>
        </row>
        <row r="43">
          <cell r="A43" t="str">
            <v>SRMM-AM-0001</v>
          </cell>
          <cell r="D43" t="str">
            <v>Hardware Inventory</v>
          </cell>
        </row>
        <row r="44">
          <cell r="A44" t="str">
            <v>SRMM-AM-0002</v>
          </cell>
          <cell r="D44" t="str">
            <v>Software Inventory</v>
          </cell>
        </row>
        <row r="45">
          <cell r="A45" t="str">
            <v>SRMM-AM-0003</v>
          </cell>
          <cell r="D45" t="str">
            <v>Data Classification</v>
          </cell>
        </row>
        <row r="46">
          <cell r="A46" t="str">
            <v>SRMM-AM-0004</v>
          </cell>
          <cell r="D46" t="str">
            <v>Risk-based Classification</v>
          </cell>
        </row>
        <row r="47">
          <cell r="A47" t="str">
            <v>SRMM-AM-0005</v>
          </cell>
          <cell r="D47" t="str">
            <v>Asset Onboarding</v>
          </cell>
        </row>
        <row r="48">
          <cell r="A48" t="str">
            <v>SRMM-AM-0006</v>
          </cell>
          <cell r="D48" t="str">
            <v>Decommissioning</v>
          </cell>
        </row>
        <row r="49">
          <cell r="A49" t="str">
            <v>SRMM-AM-0007</v>
          </cell>
          <cell r="D49" t="str">
            <v>Ownership Identification</v>
          </cell>
        </row>
        <row r="50">
          <cell r="A50" t="str">
            <v>SRMM-AM-0008</v>
          </cell>
          <cell r="D50" t="str">
            <v>Access Control Matrix</v>
          </cell>
        </row>
        <row r="51">
          <cell r="A51" t="str">
            <v>SRMM-AM-0009</v>
          </cell>
          <cell r="D51" t="str">
            <v>Asset Scanning</v>
          </cell>
        </row>
        <row r="52">
          <cell r="A52" t="str">
            <v>SRMM-AM-0010</v>
          </cell>
          <cell r="D52" t="str">
            <v>Security Benchmarking</v>
          </cell>
        </row>
        <row r="53">
          <cell r="A53" t="str">
            <v>SRMM-AM-0011</v>
          </cell>
          <cell r="D53" t="str">
            <v>Compliance Audits</v>
          </cell>
        </row>
        <row r="54">
          <cell r="A54" t="str">
            <v>SRMM-AM-0012</v>
          </cell>
          <cell r="D54" t="str">
            <v>Continuous Monitoring</v>
          </cell>
        </row>
        <row r="55">
          <cell r="A55" t="str">
            <v>SRMM-AM-0013</v>
          </cell>
          <cell r="D55" t="str">
            <v>Mobile Device Encryption</v>
          </cell>
        </row>
        <row r="56">
          <cell r="A56" t="str">
            <v>SRMM-AM-0014</v>
          </cell>
          <cell r="D56" t="str">
            <v>Cloud Asset Visibility</v>
          </cell>
        </row>
        <row r="57">
          <cell r="A57" t="str">
            <v>SRMM-AM-0015</v>
          </cell>
          <cell r="D57" t="str">
            <v>Asset Scanning</v>
          </cell>
        </row>
        <row r="58">
          <cell r="A58" t="str">
            <v>SRMM-AM-0016</v>
          </cell>
          <cell r="D58" t="str">
            <v>Traffic Shaping</v>
          </cell>
        </row>
        <row r="59">
          <cell r="A59" t="str">
            <v>SRMM-AM-0017</v>
          </cell>
          <cell r="D59" t="str">
            <v>Asset Onboarding</v>
          </cell>
        </row>
        <row r="60">
          <cell r="A60" t="str">
            <v>SRMM-AM-0018</v>
          </cell>
          <cell r="D60" t="str">
            <v>Decommissioning</v>
          </cell>
        </row>
        <row r="61">
          <cell r="A61" t="str">
            <v>SRMM-AM-0019</v>
          </cell>
          <cell r="D61" t="str">
            <v>Cloud Asset Visibility</v>
          </cell>
        </row>
        <row r="62">
          <cell r="A62" t="str">
            <v>SRMM-BCM-0001</v>
          </cell>
          <cell r="D62" t="str">
            <v>Risk Assessment</v>
          </cell>
        </row>
        <row r="63">
          <cell r="A63" t="str">
            <v>SRMM-BCM-0002</v>
          </cell>
          <cell r="D63" t="str">
            <v>Dependency Mapping</v>
          </cell>
        </row>
        <row r="64">
          <cell r="A64" t="str">
            <v>SRMM-BCM-0003</v>
          </cell>
          <cell r="D64" t="str">
            <v>Contingency Plan Creation</v>
          </cell>
        </row>
        <row r="65">
          <cell r="A65" t="str">
            <v>SRMM-BCM-0004</v>
          </cell>
          <cell r="D65" t="str">
            <v>Testing &amp; Drills</v>
          </cell>
        </row>
        <row r="66">
          <cell r="A66" t="str">
            <v>SRMM-BCM-0005</v>
          </cell>
          <cell r="D66" t="str">
            <v>Hardware Redundancy</v>
          </cell>
        </row>
        <row r="67">
          <cell r="A67" t="str">
            <v>SRMM-BCM-0006</v>
          </cell>
          <cell r="D67" t="str">
            <v>Geographic Redundancy</v>
          </cell>
        </row>
        <row r="68">
          <cell r="A68" t="str">
            <v>SRMM-BCM-0007</v>
          </cell>
          <cell r="D68" t="str">
            <v>Data Backup Solutions</v>
          </cell>
        </row>
        <row r="69">
          <cell r="A69" t="str">
            <v>SRMM-BCM-0008</v>
          </cell>
          <cell r="D69" t="str">
            <v>Data Recovery Strategies</v>
          </cell>
        </row>
        <row r="70">
          <cell r="A70" t="str">
            <v>SRMM-BCM-0009</v>
          </cell>
          <cell r="D70" t="str">
            <v>Incident Management</v>
          </cell>
        </row>
        <row r="71">
          <cell r="A71" t="str">
            <v>SRMM-BCM-0010</v>
          </cell>
          <cell r="D71" t="str">
            <v>Incident Communication</v>
          </cell>
        </row>
        <row r="72">
          <cell r="A72" t="str">
            <v>SRMM-BCM-0011</v>
          </cell>
          <cell r="D72" t="str">
            <v>RTO Planning</v>
          </cell>
        </row>
        <row r="73">
          <cell r="A73" t="str">
            <v>SRMM-BCM-0012</v>
          </cell>
          <cell r="D73" t="str">
            <v>Technology Stack Analysis</v>
          </cell>
        </row>
        <row r="74">
          <cell r="A74" t="str">
            <v>SRMM-BCM-0013</v>
          </cell>
          <cell r="D74" t="str">
            <v>Resource Allocation</v>
          </cell>
        </row>
        <row r="75">
          <cell r="A75" t="str">
            <v>SRMM-BCM-0014</v>
          </cell>
          <cell r="D75" t="str">
            <v>Vendor Continuity Planning</v>
          </cell>
        </row>
        <row r="76">
          <cell r="A76" t="str">
            <v>SRMM-BCM-0015</v>
          </cell>
          <cell r="D76" t="str">
            <v>Recovery Time Objectives (RTO)</v>
          </cell>
        </row>
        <row r="77">
          <cell r="A77" t="str">
            <v>SRMM-BCM-0016</v>
          </cell>
          <cell r="D77" t="str">
            <v>Recovery Point Objectives (RPO)</v>
          </cell>
        </row>
        <row r="78">
          <cell r="A78" t="str">
            <v>SRMM-BCM-0017</v>
          </cell>
          <cell r="D78" t="str">
            <v>Recovery Time Objectives (RTO)</v>
          </cell>
        </row>
        <row r="79">
          <cell r="A79" t="str">
            <v>SRMM-CPP-0001</v>
          </cell>
          <cell r="D79" t="str">
            <v>Load Balancing</v>
          </cell>
        </row>
        <row r="80">
          <cell r="A80" t="str">
            <v>SRMM-CPP-0002</v>
          </cell>
          <cell r="D80" t="str">
            <v>Resource Allocation</v>
          </cell>
        </row>
        <row r="81">
          <cell r="A81" t="str">
            <v>SRMM-CPP-0003</v>
          </cell>
          <cell r="D81" t="str">
            <v>Virtualization</v>
          </cell>
        </row>
        <row r="82">
          <cell r="A82" t="str">
            <v>SRMM-CPP-0004</v>
          </cell>
          <cell r="D82" t="str">
            <v>Auto-Scaling</v>
          </cell>
        </row>
        <row r="83">
          <cell r="A83" t="str">
            <v>SRMM-CPP-0005</v>
          </cell>
          <cell r="D83" t="str">
            <v>Elasticity</v>
          </cell>
        </row>
        <row r="84">
          <cell r="A84" t="str">
            <v>SRMM-CPP-0006</v>
          </cell>
          <cell r="D84" t="str">
            <v>Bandwidth Monitoring</v>
          </cell>
        </row>
        <row r="85">
          <cell r="A85" t="str">
            <v>SRMM-CPP-0007</v>
          </cell>
          <cell r="D85" t="str">
            <v>Latency Monitoring</v>
          </cell>
        </row>
        <row r="86">
          <cell r="A86" t="str">
            <v>SRMM-CPP-0008</v>
          </cell>
          <cell r="D86" t="str">
            <v>High Availability</v>
          </cell>
        </row>
        <row r="87">
          <cell r="A87" t="str">
            <v>SRMM-CPP-0009</v>
          </cell>
          <cell r="D87" t="str">
            <v>Disaster Recovery</v>
          </cell>
        </row>
        <row r="88">
          <cell r="A88" t="str">
            <v>SRMM-CPP-0010</v>
          </cell>
          <cell r="D88" t="str">
            <v>Traffic Shaping</v>
          </cell>
        </row>
        <row r="89">
          <cell r="A89" t="str">
            <v>SRMM-CPP-0011</v>
          </cell>
          <cell r="D89" t="str">
            <v>DDoS Mitigation</v>
          </cell>
        </row>
        <row r="90">
          <cell r="A90" t="str">
            <v>SRMM-CPP-0012</v>
          </cell>
          <cell r="D90" t="str">
            <v>Secure Configuration</v>
          </cell>
        </row>
        <row r="91">
          <cell r="A91" t="str">
            <v>SRMM-CPP-0013</v>
          </cell>
          <cell r="D91" t="str">
            <v>Performance Testing</v>
          </cell>
        </row>
        <row r="92">
          <cell r="A92" t="str">
            <v>SRMM-CM-0001</v>
          </cell>
          <cell r="D92" t="str">
            <v>Code Review</v>
          </cell>
        </row>
        <row r="93">
          <cell r="A93" t="str">
            <v>SRMM-CM-0002</v>
          </cell>
          <cell r="D93" t="str">
            <v>Change Approval Process</v>
          </cell>
        </row>
        <row r="94">
          <cell r="A94" t="str">
            <v>SRMM-CM-0003</v>
          </cell>
          <cell r="D94" t="str">
            <v>Change Auditing</v>
          </cell>
        </row>
        <row r="95">
          <cell r="A95" t="str">
            <v>SRMM-CM-0004</v>
          </cell>
          <cell r="D95" t="str">
            <v>Regression Testing</v>
          </cell>
        </row>
        <row r="96">
          <cell r="A96" t="str">
            <v>SRMM-CM-0005</v>
          </cell>
          <cell r="D96" t="str">
            <v>Rollback Mechanism</v>
          </cell>
        </row>
        <row r="97">
          <cell r="A97" t="str">
            <v>SRMM-CM-0006</v>
          </cell>
          <cell r="D97" t="str">
            <v>Least Privilege</v>
          </cell>
        </row>
        <row r="98">
          <cell r="A98" t="str">
            <v>SRMM-CM-0007</v>
          </cell>
          <cell r="D98" t="str">
            <v>Real-Time Alerting</v>
          </cell>
        </row>
        <row r="99">
          <cell r="A99" t="str">
            <v>SRMM-CM-0008</v>
          </cell>
          <cell r="D99" t="str">
            <v>Post-Change Validation</v>
          </cell>
        </row>
        <row r="100">
          <cell r="A100" t="str">
            <v>SRMM-CM-0009</v>
          </cell>
          <cell r="D100" t="str">
            <v>Change Documentation</v>
          </cell>
        </row>
        <row r="101">
          <cell r="A101" t="str">
            <v>SRMM-CM-0010</v>
          </cell>
          <cell r="D101" t="str">
            <v>Change Automation</v>
          </cell>
        </row>
        <row r="102">
          <cell r="A102" t="str">
            <v>SRMM-CM-0011</v>
          </cell>
          <cell r="D102" t="str">
            <v>Staff Training</v>
          </cell>
        </row>
        <row r="103">
          <cell r="A103" t="str">
            <v>SRMM-CM-0012</v>
          </cell>
          <cell r="D103" t="str">
            <v>Configuration Monitoring</v>
          </cell>
        </row>
        <row r="104">
          <cell r="A104" t="str">
            <v>SRMM-CM-0013</v>
          </cell>
          <cell r="D104" t="str">
            <v>Security Newsletters</v>
          </cell>
        </row>
        <row r="105">
          <cell r="A105" t="str">
            <v>SRMM-CM-0014</v>
          </cell>
          <cell r="D105" t="str">
            <v>Vulnerability Patching</v>
          </cell>
        </row>
        <row r="106">
          <cell r="A106" t="str">
            <v>SRMM-CLD-0001</v>
          </cell>
          <cell r="D106" t="str">
            <v>IAM Policies</v>
          </cell>
        </row>
        <row r="107">
          <cell r="A107" t="str">
            <v>SRMM-CLD-0002</v>
          </cell>
          <cell r="D107" t="str">
            <v>Multi-Factor Authentication</v>
          </cell>
        </row>
        <row r="108">
          <cell r="A108" t="str">
            <v>SRMM-CLD-0003</v>
          </cell>
          <cell r="D108" t="str">
            <v>Encryption at Rest</v>
          </cell>
        </row>
        <row r="109">
          <cell r="A109" t="str">
            <v>SRMM-CLD-0004</v>
          </cell>
          <cell r="D109" t="str">
            <v>Encryption in Transit</v>
          </cell>
        </row>
        <row r="110">
          <cell r="A110" t="str">
            <v>SRMM-CLD-0005</v>
          </cell>
          <cell r="D110" t="str">
            <v>CloudTrail/Activity Logs</v>
          </cell>
        </row>
        <row r="111">
          <cell r="A111" t="str">
            <v>SRMM-CLD-0006</v>
          </cell>
          <cell r="D111" t="str">
            <v>Anomaly Detection</v>
          </cell>
        </row>
        <row r="112">
          <cell r="A112" t="str">
            <v>SRMM-CLD-0007</v>
          </cell>
          <cell r="D112" t="str">
            <v>Security Groups/VPC</v>
          </cell>
        </row>
        <row r="113">
          <cell r="A113" t="str">
            <v>SRMM-CLD-0008</v>
          </cell>
          <cell r="D113" t="str">
            <v>Zero Trust Architecture</v>
          </cell>
        </row>
        <row r="114">
          <cell r="A114" t="str">
            <v>SRMM-CLD-0009</v>
          </cell>
          <cell r="D114" t="str">
            <v>Cloud Compliance Scanning</v>
          </cell>
        </row>
        <row r="115">
          <cell r="A115" t="str">
            <v>SRMM-CLD-0010</v>
          </cell>
          <cell r="D115" t="str">
            <v>Data Sovereignty</v>
          </cell>
        </row>
        <row r="116">
          <cell r="A116" t="str">
            <v>SRMM-CLD-0011</v>
          </cell>
          <cell r="D116" t="str">
            <v>DLP Solutions</v>
          </cell>
        </row>
        <row r="117">
          <cell r="A117" t="str">
            <v>SRMM-CLD-0012</v>
          </cell>
          <cell r="D117" t="str">
            <v>Backup &amp; Recovery</v>
          </cell>
        </row>
        <row r="118">
          <cell r="A118" t="str">
            <v>SRMM-CLD-0013</v>
          </cell>
          <cell r="D118" t="str">
            <v>Cloud Native WAF</v>
          </cell>
        </row>
        <row r="119">
          <cell r="A119" t="str">
            <v>SRMM-CLD-0014</v>
          </cell>
          <cell r="D119" t="str">
            <v>Endpoint Security</v>
          </cell>
        </row>
        <row r="120">
          <cell r="A120" t="str">
            <v>SRMM-CLD-0015</v>
          </cell>
          <cell r="D120" t="str">
            <v>API Gateway Security</v>
          </cell>
        </row>
        <row r="121">
          <cell r="A121" t="str">
            <v>SRMM-CLD-0016</v>
          </cell>
          <cell r="D121" t="str">
            <v>API Encryption &amp; Signing</v>
          </cell>
        </row>
        <row r="122">
          <cell r="A122" t="str">
            <v>SRMM-CLD-0017</v>
          </cell>
          <cell r="D122" t="str">
            <v>Cloud Access Security Brokers</v>
          </cell>
        </row>
        <row r="123">
          <cell r="A123" t="str">
            <v>SRMM-CLD-0018</v>
          </cell>
          <cell r="D123" t="str">
            <v>Shadow IT Detection</v>
          </cell>
        </row>
        <row r="124">
          <cell r="A124" t="str">
            <v>SRMM-CLD-0019</v>
          </cell>
          <cell r="D124" t="str">
            <v>Infrastructure as Code</v>
          </cell>
        </row>
        <row r="125">
          <cell r="A125" t="str">
            <v>SRMM-CLD-0020</v>
          </cell>
          <cell r="D125" t="str">
            <v>Container Security</v>
          </cell>
        </row>
        <row r="126">
          <cell r="A126" t="str">
            <v>SRMM-CLD-0021</v>
          </cell>
          <cell r="D126" t="str">
            <v>Shadow IT Detection</v>
          </cell>
        </row>
        <row r="127">
          <cell r="A127" t="str">
            <v>SRMM-CLD-0022</v>
          </cell>
          <cell r="D127" t="str">
            <v>Cloud Access Security Brokers</v>
          </cell>
        </row>
        <row r="128">
          <cell r="A128" t="str">
            <v>SRMM-COMP-0001</v>
          </cell>
          <cell r="D128" t="str">
            <v>Compliance Policy</v>
          </cell>
        </row>
        <row r="129">
          <cell r="A129" t="str">
            <v>SRMM-COMP-0002</v>
          </cell>
          <cell r="D129" t="str">
            <v>Regulatory Mapping</v>
          </cell>
        </row>
        <row r="130">
          <cell r="A130" t="str">
            <v>SRMM-COMP-0003</v>
          </cell>
          <cell r="D130" t="str">
            <v>Compliance Risk Assessment</v>
          </cell>
        </row>
        <row r="131">
          <cell r="A131" t="str">
            <v>SRMM-COMP-0004</v>
          </cell>
          <cell r="D131" t="str">
            <v>Data Classification</v>
          </cell>
        </row>
        <row r="132">
          <cell r="A132" t="str">
            <v>SRMM-COMP-0005</v>
          </cell>
          <cell r="D132" t="str">
            <v>Compliance Auditing</v>
          </cell>
        </row>
        <row r="133">
          <cell r="A133" t="str">
            <v>SRMM-COMP-0006</v>
          </cell>
          <cell r="D133" t="str">
            <v>Role-Based Access Control</v>
          </cell>
        </row>
        <row r="134">
          <cell r="A134" t="str">
            <v>SRMM-COMP-0007</v>
          </cell>
          <cell r="D134" t="str">
            <v>Incident Response Plan</v>
          </cell>
        </row>
        <row r="135">
          <cell r="A135" t="str">
            <v>SRMM-COMP-0008</v>
          </cell>
          <cell r="D135" t="str">
            <v>Compliance Training</v>
          </cell>
        </row>
        <row r="136">
          <cell r="A136" t="str">
            <v>SRMM-COMP-0009</v>
          </cell>
          <cell r="D136" t="str">
            <v>Secure Logging</v>
          </cell>
        </row>
        <row r="137">
          <cell r="A137" t="str">
            <v>SRMM-COMP-0010</v>
          </cell>
          <cell r="D137" t="str">
            <v>Documentation Management</v>
          </cell>
        </row>
        <row r="138">
          <cell r="A138" t="str">
            <v>SRMM-COMP-0011</v>
          </cell>
          <cell r="D138" t="str">
            <v>Vendor Risk Assessment</v>
          </cell>
        </row>
        <row r="139">
          <cell r="A139" t="str">
            <v>SRMM-COMP-0012</v>
          </cell>
          <cell r="D139" t="str">
            <v>Data Encryption</v>
          </cell>
        </row>
        <row r="140">
          <cell r="A140" t="str">
            <v>SRMM-COMP-0013</v>
          </cell>
          <cell r="D140" t="str">
            <v>Compliance Auditing</v>
          </cell>
        </row>
        <row r="141">
          <cell r="A141" t="str">
            <v>SRMM-COMP-0014</v>
          </cell>
          <cell r="D141" t="str">
            <v>Compliance Auditing</v>
          </cell>
        </row>
        <row r="142">
          <cell r="A142" t="str">
            <v>SRMM-COMP-0015</v>
          </cell>
          <cell r="D142" t="str">
            <v>Configuration Baselines</v>
          </cell>
        </row>
        <row r="143">
          <cell r="A143" t="str">
            <v>SRMM-COMP-0016</v>
          </cell>
          <cell r="D143" t="str">
            <v>Compliance Risk Assessment</v>
          </cell>
        </row>
        <row r="144">
          <cell r="A144" t="str">
            <v>SRMM-COMP-0017</v>
          </cell>
          <cell r="D144" t="str">
            <v>Regulatory Mapping</v>
          </cell>
        </row>
        <row r="145">
          <cell r="A145" t="str">
            <v>SRMM-COMP-0018</v>
          </cell>
          <cell r="D145" t="str">
            <v>Vendor Risk Assessment</v>
          </cell>
        </row>
        <row r="146">
          <cell r="A146" t="str">
            <v>SRMM-COMP-0019</v>
          </cell>
          <cell r="D146" t="str">
            <v>Group Policies</v>
          </cell>
        </row>
        <row r="147">
          <cell r="A147" t="str">
            <v>SRMM-COMP-0020</v>
          </cell>
          <cell r="D147" t="str">
            <v>Supplier Security Standards</v>
          </cell>
        </row>
        <row r="148">
          <cell r="A148" t="str">
            <v>SRMM-COMP-0021</v>
          </cell>
          <cell r="D148" t="str">
            <v>Legal &amp; Regulatory Clauses</v>
          </cell>
        </row>
        <row r="149">
          <cell r="A149" t="str">
            <v>SRMM-COMP-0022</v>
          </cell>
          <cell r="D149" t="str">
            <v>Data Encryption</v>
          </cell>
        </row>
        <row r="150">
          <cell r="A150" t="str">
            <v>SRMM-CONF-0001</v>
          </cell>
          <cell r="D150" t="str">
            <v>Configuration Baselines</v>
          </cell>
        </row>
        <row r="151">
          <cell r="A151" t="str">
            <v>SRMM-CONF-0002</v>
          </cell>
          <cell r="D151" t="str">
            <v>Source Code Management</v>
          </cell>
        </row>
        <row r="152">
          <cell r="A152" t="str">
            <v>SRMM-CONF-0003</v>
          </cell>
          <cell r="D152" t="str">
            <v>Change Control Process</v>
          </cell>
        </row>
        <row r="153">
          <cell r="A153" t="str">
            <v>SRMM-CONF-0004</v>
          </cell>
          <cell r="D153" t="str">
            <v>Asset Inventory</v>
          </cell>
        </row>
        <row r="154">
          <cell r="A154" t="str">
            <v>SRMM-CONF-0005</v>
          </cell>
          <cell r="D154" t="str">
            <v>Vulnerability Patching</v>
          </cell>
        </row>
        <row r="155">
          <cell r="A155" t="str">
            <v>SRMM-CONF-0006</v>
          </cell>
          <cell r="D155" t="str">
            <v>Configuration Monitoring</v>
          </cell>
        </row>
        <row r="156">
          <cell r="A156" t="str">
            <v>SRMM-CONF-0007</v>
          </cell>
          <cell r="D156" t="str">
            <v>Firewall Rules</v>
          </cell>
        </row>
        <row r="157">
          <cell r="A157" t="str">
            <v>SRMM-CONF-0008</v>
          </cell>
          <cell r="D157" t="str">
            <v>Backup Configuration</v>
          </cell>
        </row>
        <row r="158">
          <cell r="A158" t="str">
            <v>SRMM-CONF-0009</v>
          </cell>
          <cell r="D158" t="str">
            <v>Privilege Management</v>
          </cell>
        </row>
        <row r="159">
          <cell r="A159" t="str">
            <v>SRMM-CONF-0010</v>
          </cell>
          <cell r="D159" t="str">
            <v>Endpoint Security</v>
          </cell>
        </row>
        <row r="160">
          <cell r="A160" t="str">
            <v>SRMM-CONF-0011</v>
          </cell>
          <cell r="D160" t="str">
            <v>Configuration Documentation</v>
          </cell>
        </row>
        <row r="161">
          <cell r="A161" t="str">
            <v>SRMM-CONF-0012</v>
          </cell>
          <cell r="D161" t="str">
            <v>Configuration Audits</v>
          </cell>
        </row>
        <row r="162">
          <cell r="A162" t="str">
            <v>SRMM-CONF-0013</v>
          </cell>
          <cell r="D162" t="str">
            <v>Annual Security Awareness Training</v>
          </cell>
        </row>
        <row r="163">
          <cell r="A163" t="str">
            <v>SRMM-CONF-0014</v>
          </cell>
          <cell r="D163" t="str">
            <v>Annual Security Awareness Training</v>
          </cell>
        </row>
        <row r="164">
          <cell r="A164" t="str">
            <v>SRMM-CMON-0001</v>
          </cell>
          <cell r="D164" t="str">
            <v>Centralized Logging</v>
          </cell>
        </row>
        <row r="165">
          <cell r="A165" t="str">
            <v>SRMM-CMON-0002</v>
          </cell>
          <cell r="D165" t="str">
            <v>Network Traffic Monitoring</v>
          </cell>
        </row>
        <row r="166">
          <cell r="A166" t="str">
            <v>SRMM-CMON-0003</v>
          </cell>
          <cell r="D166" t="str">
            <v>Regular Scans</v>
          </cell>
        </row>
        <row r="167">
          <cell r="A167" t="str">
            <v>SRMM-CMON-0004</v>
          </cell>
          <cell r="D167" t="str">
            <v>File Integrity Monitoring</v>
          </cell>
        </row>
        <row r="168">
          <cell r="A168" t="str">
            <v>SRMM-CMON-0005</v>
          </cell>
          <cell r="D168" t="str">
            <v>User Activity Monitoring</v>
          </cell>
        </row>
        <row r="169">
          <cell r="A169" t="str">
            <v>SRMM-CMON-0006</v>
          </cell>
          <cell r="D169" t="str">
            <v>DLP Monitoring</v>
          </cell>
        </row>
        <row r="170">
          <cell r="A170" t="str">
            <v>SRMM-CMON-0007</v>
          </cell>
          <cell r="D170" t="str">
            <v>Anomaly Detection System</v>
          </cell>
        </row>
        <row r="171">
          <cell r="A171" t="str">
            <v>SRMM-CMON-0008</v>
          </cell>
          <cell r="D171" t="str">
            <v>Configuration Drift Analysis</v>
          </cell>
        </row>
        <row r="172">
          <cell r="A172" t="str">
            <v>SRMM-CMON-0009</v>
          </cell>
          <cell r="D172" t="str">
            <v>Asset Discovery &amp; Monitoring</v>
          </cell>
        </row>
        <row r="173">
          <cell r="A173" t="str">
            <v>SRMM-CMON-0010</v>
          </cell>
          <cell r="D173" t="str">
            <v>Endpoint Detection &amp; Response</v>
          </cell>
        </row>
        <row r="174">
          <cell r="A174" t="str">
            <v>SRMM-CMON-0011</v>
          </cell>
          <cell r="D174" t="str">
            <v>Threat Feeds</v>
          </cell>
        </row>
        <row r="175">
          <cell r="A175" t="str">
            <v>SRMM-CMON-0012</v>
          </cell>
          <cell r="D175" t="str">
            <v>Compliance Status Monitoring</v>
          </cell>
        </row>
        <row r="176">
          <cell r="A176" t="str">
            <v>SRMM-CMON-0013</v>
          </cell>
          <cell r="D176" t="str">
            <v>Privacy Audits</v>
          </cell>
        </row>
        <row r="177">
          <cell r="A177" t="str">
            <v>SRMM-CRYP-0001</v>
          </cell>
          <cell r="D177" t="str">
            <v>Data-at-Rest Encryption</v>
          </cell>
        </row>
        <row r="178">
          <cell r="A178" t="str">
            <v>SRMM-CRYP-0002</v>
          </cell>
          <cell r="D178" t="str">
            <v>Data-in-Transit Encryption</v>
          </cell>
        </row>
        <row r="179">
          <cell r="A179" t="str">
            <v>SRMM-CRYP-0003</v>
          </cell>
          <cell r="D179" t="str">
            <v>Secure Key Storage</v>
          </cell>
        </row>
        <row r="180">
          <cell r="A180" t="str">
            <v>SRMM-CRYP-0004</v>
          </cell>
          <cell r="D180" t="str">
            <v>Key Rotation</v>
          </cell>
        </row>
        <row r="181">
          <cell r="A181" t="str">
            <v>SRMM-CRYP-0005</v>
          </cell>
          <cell r="D181" t="str">
            <v>Certificate Renewal</v>
          </cell>
        </row>
        <row r="182">
          <cell r="A182" t="str">
            <v>SRMM-CRYP-0006</v>
          </cell>
          <cell r="D182" t="str">
            <v>Certificate Pinning</v>
          </cell>
        </row>
        <row r="183">
          <cell r="A183" t="str">
            <v>SRMM-CRYP-0007</v>
          </cell>
          <cell r="D183" t="str">
            <v>Approved Algorithm Usage</v>
          </cell>
        </row>
        <row r="184">
          <cell r="A184" t="str">
            <v>SRMM-CRYP-0008</v>
          </cell>
          <cell r="D184" t="str">
            <v>Secure Protocol Configuration</v>
          </cell>
        </row>
        <row r="185">
          <cell r="A185" t="str">
            <v>SRMM-CRYP-0009</v>
          </cell>
          <cell r="D185" t="str">
            <v>Secure Hash Functions</v>
          </cell>
        </row>
        <row r="186">
          <cell r="A186" t="str">
            <v>SRMM-CRYP-0010</v>
          </cell>
          <cell r="D186" t="str">
            <v>Document Signing</v>
          </cell>
        </row>
        <row r="187">
          <cell r="A187" t="str">
            <v>SRMM-CRYP-0011</v>
          </cell>
          <cell r="D187" t="str">
            <v>Backup Encryption</v>
          </cell>
        </row>
        <row r="188">
          <cell r="A188" t="str">
            <v>SRMM-CRYP-0012</v>
          </cell>
          <cell r="D188" t="str">
            <v>Code Obfuscation</v>
          </cell>
        </row>
        <row r="189">
          <cell r="A189" t="str">
            <v>SRMM-CRYP-0013</v>
          </cell>
          <cell r="D189" t="str">
            <v>VPN Encryption</v>
          </cell>
        </row>
        <row r="190">
          <cell r="A190" t="str">
            <v>SRMM-CDPG-0001</v>
          </cell>
          <cell r="D190" t="str">
            <v>Governance Model</v>
          </cell>
        </row>
        <row r="191">
          <cell r="A191" t="str">
            <v>SRMM-CDPG-0002</v>
          </cell>
          <cell r="D191" t="str">
            <v>Steering Committee</v>
          </cell>
        </row>
        <row r="192">
          <cell r="A192" t="str">
            <v>SRMM-CDPG-0003</v>
          </cell>
          <cell r="D192" t="str">
            <v>Policy Framework</v>
          </cell>
        </row>
        <row r="193">
          <cell r="A193" t="str">
            <v>SRMM-CDPG-0004</v>
          </cell>
          <cell r="D193" t="str">
            <v>Policy Review</v>
          </cell>
        </row>
        <row r="194">
          <cell r="A194" t="str">
            <v>SRMM-CDPG-0005</v>
          </cell>
          <cell r="D194" t="str">
            <v>Compliance Mapping</v>
          </cell>
        </row>
        <row r="195">
          <cell r="A195" t="str">
            <v>SRMM-CDPG-0006</v>
          </cell>
          <cell r="D195" t="str">
            <v>Compliance Auditing</v>
          </cell>
        </row>
        <row r="196">
          <cell r="A196" t="str">
            <v>SRMM-CDPG-0007</v>
          </cell>
          <cell r="D196" t="str">
            <v>Data Classification</v>
          </cell>
        </row>
        <row r="197">
          <cell r="A197" t="str">
            <v>SRMM-CDPG-0008</v>
          </cell>
          <cell r="D197" t="str">
            <v>Data Loss Prevention</v>
          </cell>
        </row>
        <row r="198">
          <cell r="A198" t="str">
            <v>SRMM-CDPG-0009</v>
          </cell>
          <cell r="D198" t="str">
            <v>Risk Assessment</v>
          </cell>
        </row>
        <row r="199">
          <cell r="A199" t="str">
            <v>SRMM-CDPG-0010</v>
          </cell>
          <cell r="D199" t="str">
            <v>Risk Treatment Plan</v>
          </cell>
        </row>
        <row r="200">
          <cell r="A200" t="str">
            <v>SRMM-CDPG-0011</v>
          </cell>
          <cell r="D200" t="str">
            <v>Audit Framework</v>
          </cell>
        </row>
        <row r="201">
          <cell r="A201" t="str">
            <v>SRMM-CDPG-0012</v>
          </cell>
          <cell r="D201" t="str">
            <v>Audit Trails</v>
          </cell>
        </row>
        <row r="202">
          <cell r="A202" t="str">
            <v>SRMM-CDPG-0013</v>
          </cell>
          <cell r="D202" t="str">
            <v>Vulnerability Automation</v>
          </cell>
        </row>
        <row r="203">
          <cell r="A203" t="str">
            <v>SRMM-CDPG-0014</v>
          </cell>
          <cell r="D203" t="str">
            <v>Governance Model</v>
          </cell>
        </row>
        <row r="204">
          <cell r="A204" t="str">
            <v>SRMM-CDPG-0015</v>
          </cell>
          <cell r="D204" t="str">
            <v>Steering Committee</v>
          </cell>
        </row>
        <row r="205">
          <cell r="A205" t="str">
            <v>SRMM-CDPG-0016</v>
          </cell>
          <cell r="D205" t="str">
            <v>Policy Framework</v>
          </cell>
        </row>
        <row r="206">
          <cell r="A206" t="str">
            <v>SRMM-CDPG-0017</v>
          </cell>
          <cell r="D206" t="str">
            <v>Vulnerability Automation</v>
          </cell>
        </row>
        <row r="207">
          <cell r="A207" t="str">
            <v>SRMM-CDPG-0018</v>
          </cell>
          <cell r="D207" t="str">
            <v>Staff Training</v>
          </cell>
        </row>
        <row r="208">
          <cell r="A208" t="str">
            <v>SRMM-CDPG-0019</v>
          </cell>
          <cell r="D208" t="str">
            <v>Compliance Training</v>
          </cell>
        </row>
        <row r="209">
          <cell r="A209" t="str">
            <v>SRMM-CDPG-0020</v>
          </cell>
          <cell r="D209" t="str">
            <v>RACI Matrix</v>
          </cell>
        </row>
        <row r="210">
          <cell r="A210" t="str">
            <v>SRMM-CDPG-0021</v>
          </cell>
          <cell r="D210" t="str">
            <v>Staff Training</v>
          </cell>
        </row>
        <row r="211">
          <cell r="A211" t="str">
            <v>SRMM-CDPG-0022</v>
          </cell>
          <cell r="D211" t="str">
            <v>Compliance Training</v>
          </cell>
        </row>
        <row r="212">
          <cell r="A212" t="str">
            <v>SRMM-CDPG-0023</v>
          </cell>
          <cell r="D212" t="str">
            <v>Device Provisioning</v>
          </cell>
        </row>
        <row r="213">
          <cell r="A213" t="str">
            <v>SRMM-CDPG-0024</v>
          </cell>
          <cell r="D213" t="str">
            <v>Training and Awareness</v>
          </cell>
        </row>
        <row r="214">
          <cell r="A214" t="str">
            <v>SRMM-DCH-0001</v>
          </cell>
          <cell r="D214" t="str">
            <v>Recovery Point Objectives (RPO)</v>
          </cell>
        </row>
        <row r="215">
          <cell r="A215" t="str">
            <v>SRMM-DCH-0002</v>
          </cell>
          <cell r="D215" t="str">
            <v>Ownership Identification</v>
          </cell>
        </row>
        <row r="216">
          <cell r="A216" t="str">
            <v>SRMM-DCH-0003</v>
          </cell>
          <cell r="D216" t="str">
            <v>Explicit User Consent</v>
          </cell>
        </row>
        <row r="217">
          <cell r="A217" t="str">
            <v>SRMM-DCH-0004</v>
          </cell>
          <cell r="D217" t="str">
            <v>DLP Monitoring</v>
          </cell>
        </row>
        <row r="218">
          <cell r="A218" t="str">
            <v>SRMM-DCH-0005</v>
          </cell>
          <cell r="D218" t="str">
            <v>Access Control per Classification</v>
          </cell>
        </row>
        <row r="219">
          <cell r="A219" t="str">
            <v>SRMM-DCH-0006</v>
          </cell>
          <cell r="D219" t="str">
            <v>Geo-Fencing</v>
          </cell>
        </row>
        <row r="220">
          <cell r="A220" t="str">
            <v>SRMM-DCH-0007</v>
          </cell>
          <cell r="D220" t="str">
            <v>Data Classification</v>
          </cell>
        </row>
        <row r="221">
          <cell r="A221" t="str">
            <v>SRMM-DCH-0008</v>
          </cell>
          <cell r="D221" t="str">
            <v>Incident Response for Data Breach</v>
          </cell>
        </row>
        <row r="222">
          <cell r="A222" t="str">
            <v>SRMM-DCH-0009</v>
          </cell>
          <cell r="D222" t="str">
            <v>Access Control per Classification</v>
          </cell>
        </row>
        <row r="223">
          <cell r="A223" t="str">
            <v>SRMM-DCH-0010</v>
          </cell>
          <cell r="D223" t="str">
            <v>Audit Logs for Data Access</v>
          </cell>
        </row>
        <row r="224">
          <cell r="A224" t="str">
            <v>SRMM-DCH-0011</v>
          </cell>
          <cell r="D224" t="str">
            <v>Automated Classification Tools</v>
          </cell>
        </row>
        <row r="225">
          <cell r="A225" t="str">
            <v>SRMM-DCH-0012</v>
          </cell>
          <cell r="D225" t="str">
            <v>Data Disposal Process</v>
          </cell>
        </row>
        <row r="226">
          <cell r="A226" t="str">
            <v>SRMM-DCH-0013</v>
          </cell>
          <cell r="D226" t="str">
            <v>Data Retention Policy</v>
          </cell>
        </row>
        <row r="227">
          <cell r="A227" t="str">
            <v>SRMM-DCH-0014</v>
          </cell>
          <cell r="D227" t="str">
            <v>Data Sharing Agreements</v>
          </cell>
        </row>
        <row r="228">
          <cell r="A228" t="str">
            <v>SRMM-DCH-0015</v>
          </cell>
          <cell r="D228" t="str">
            <v>Data Transport Security</v>
          </cell>
        </row>
        <row r="229">
          <cell r="A229" t="str">
            <v>SRMM-DCH-0016</v>
          </cell>
          <cell r="D229" t="str">
            <v>Define Classification Levels</v>
          </cell>
        </row>
        <row r="230">
          <cell r="A230" t="str">
            <v>SRMM-DCH-0017</v>
          </cell>
          <cell r="D230" t="str">
            <v>DLP Controls</v>
          </cell>
        </row>
        <row r="231">
          <cell r="A231" t="str">
            <v>SRMM-DCH-0018</v>
          </cell>
          <cell r="D231" t="str">
            <v>Encryption per Classification</v>
          </cell>
        </row>
        <row r="232">
          <cell r="A232" t="str">
            <v>SRMM-DCH-0019</v>
          </cell>
          <cell r="D232" t="str">
            <v>Incident Response for Data Breach</v>
          </cell>
        </row>
        <row r="233">
          <cell r="A233" t="str">
            <v>SRMM-DCH-0020</v>
          </cell>
          <cell r="D233" t="str">
            <v>Metadata Tagging</v>
          </cell>
        </row>
        <row r="234">
          <cell r="A234" t="str">
            <v>SRMM-DCH-0021</v>
          </cell>
          <cell r="D234" t="str">
            <v>Secure Backup</v>
          </cell>
        </row>
        <row r="235">
          <cell r="A235" t="str">
            <v>SRMM-DP-0001</v>
          </cell>
          <cell r="D235" t="str">
            <v>Full Disk Encryption</v>
          </cell>
        </row>
        <row r="236">
          <cell r="A236" t="str">
            <v>SRMM-DP-0002</v>
          </cell>
          <cell r="D236" t="str">
            <v>End-to-End Encryption</v>
          </cell>
        </row>
        <row r="237">
          <cell r="A237" t="str">
            <v>SRMM-DP-0003</v>
          </cell>
          <cell r="D237" t="str">
            <v>Cookie Consent</v>
          </cell>
        </row>
        <row r="238">
          <cell r="A238" t="str">
            <v>SRMM-DP-0004</v>
          </cell>
          <cell r="D238" t="str">
            <v>Explicit User Consent</v>
          </cell>
        </row>
        <row r="239">
          <cell r="A239" t="str">
            <v>SRMM-DP-0005</v>
          </cell>
          <cell r="D239" t="str">
            <v>Dynamic Data Masking</v>
          </cell>
        </row>
        <row r="240">
          <cell r="A240" t="str">
            <v>SRMM-DP-0006</v>
          </cell>
          <cell r="D240" t="str">
            <v>Static Data Masking</v>
          </cell>
        </row>
        <row r="241">
          <cell r="A241" t="str">
            <v>SRMM-DP-0007</v>
          </cell>
          <cell r="D241" t="str">
            <v>Tokenization</v>
          </cell>
        </row>
        <row r="242">
          <cell r="A242" t="str">
            <v>SRMM-DP-0008</v>
          </cell>
          <cell r="D242" t="str">
            <v>Data Shuffling</v>
          </cell>
        </row>
        <row r="243">
          <cell r="A243" t="str">
            <v>SRMM-DP-0009</v>
          </cell>
          <cell r="D243" t="str">
            <v>DPIA</v>
          </cell>
        </row>
        <row r="244">
          <cell r="A244" t="str">
            <v>SRMM-DP-0010</v>
          </cell>
          <cell r="D244" t="str">
            <v>Data Pruning</v>
          </cell>
        </row>
        <row r="245">
          <cell r="A245" t="str">
            <v>SRMM-DP-0011</v>
          </cell>
          <cell r="D245" t="str">
            <v>Data Summarization</v>
          </cell>
        </row>
        <row r="246">
          <cell r="A246" t="str">
            <v>SRMM-DP-0012</v>
          </cell>
          <cell r="D246" t="str">
            <v>Privacy Audits</v>
          </cell>
        </row>
        <row r="247">
          <cell r="A247" t="str">
            <v>SRMM-DP-0013</v>
          </cell>
          <cell r="D247" t="str">
            <v>Real-time Monitoring</v>
          </cell>
        </row>
        <row r="248">
          <cell r="A248" t="str">
            <v>SRMM-DP-0014</v>
          </cell>
          <cell r="D248" t="str">
            <v>Data Deletion</v>
          </cell>
        </row>
        <row r="249">
          <cell r="A249" t="str">
            <v>SRMM-DP-0015</v>
          </cell>
          <cell r="D249" t="str">
            <v>Data Protection Impact Assessment (DPIA)</v>
          </cell>
        </row>
        <row r="250">
          <cell r="A250" t="str">
            <v>SRMM-ET-0001</v>
          </cell>
          <cell r="D250" t="str">
            <v>Device Compliance Monitoring</v>
          </cell>
        </row>
        <row r="251">
          <cell r="A251" t="str">
            <v>SRMM-ET-0002</v>
          </cell>
          <cell r="D251" t="str">
            <v>NAC (Network Access Control)</v>
          </cell>
        </row>
        <row r="252">
          <cell r="A252" t="str">
            <v>SRMM-ET-0003</v>
          </cell>
          <cell r="D252" t="str">
            <v>Unique Device ID</v>
          </cell>
        </row>
        <row r="253">
          <cell r="A253" t="str">
            <v>SRMM-ET-0004</v>
          </cell>
          <cell r="D253" t="str">
            <v>Regular Updates</v>
          </cell>
        </row>
        <row r="254">
          <cell r="A254" t="str">
            <v>SRMM-ET-0005</v>
          </cell>
          <cell r="D254" t="str">
            <v>API Security</v>
          </cell>
        </row>
        <row r="255">
          <cell r="A255" t="str">
            <v>SRMM-ET-0006</v>
          </cell>
          <cell r="D255" t="str">
            <v>Data Encryption</v>
          </cell>
        </row>
        <row r="256">
          <cell r="A256" t="str">
            <v>SRMM-ET-0007</v>
          </cell>
          <cell r="D256" t="str">
            <v>Firewall &amp; IPS</v>
          </cell>
        </row>
        <row r="257">
          <cell r="A257" t="str">
            <v>SRMM-ET-0008</v>
          </cell>
          <cell r="D257" t="str">
            <v>Hardening</v>
          </cell>
        </row>
        <row r="258">
          <cell r="A258" t="str">
            <v>SRMM-ET-0009</v>
          </cell>
          <cell r="D258" t="str">
            <v>Logging &amp; Auditing</v>
          </cell>
        </row>
        <row r="259">
          <cell r="A259" t="str">
            <v>SRMM-ET-0010</v>
          </cell>
          <cell r="D259" t="str">
            <v>Over-the-Air Updates</v>
          </cell>
        </row>
        <row r="260">
          <cell r="A260" t="str">
            <v>SRMM-ET-0011</v>
          </cell>
          <cell r="D260" t="str">
            <v>Secure Boot</v>
          </cell>
        </row>
        <row r="261">
          <cell r="A261" t="str">
            <v>SRMM-ET-0012</v>
          </cell>
          <cell r="D261" t="str">
            <v>Tamper Resistance</v>
          </cell>
        </row>
        <row r="262">
          <cell r="A262" t="str">
            <v>SRMM-ET-0013</v>
          </cell>
          <cell r="D262" t="str">
            <v>SSH &amp; VPN Security</v>
          </cell>
        </row>
        <row r="263">
          <cell r="A263" t="str">
            <v>SRMM-ET-0014</v>
          </cell>
          <cell r="D263" t="str">
            <v>Secure Wake/Sleep</v>
          </cell>
        </row>
        <row r="264">
          <cell r="A264" t="str">
            <v>SRMM-ET-0015</v>
          </cell>
          <cell r="D264" t="str">
            <v>Static/Dynamic Code Analysis</v>
          </cell>
        </row>
        <row r="265">
          <cell r="A265" t="str">
            <v>SRMM-ET-0016</v>
          </cell>
          <cell r="D265" t="str">
            <v>Vendor Security Assessment</v>
          </cell>
        </row>
        <row r="266">
          <cell r="A266" t="str">
            <v>SRMM-ET-0017</v>
          </cell>
          <cell r="D266" t="str">
            <v>Unique Device ID</v>
          </cell>
        </row>
        <row r="267">
          <cell r="A267" t="str">
            <v>SRMM-END-0001</v>
          </cell>
          <cell r="D267" t="str">
            <v>Asset Inventory</v>
          </cell>
        </row>
        <row r="268">
          <cell r="A268" t="str">
            <v>SRMM-END-0002</v>
          </cell>
          <cell r="D268" t="str">
            <v>Multi-Factor Authentication</v>
          </cell>
        </row>
        <row r="269">
          <cell r="A269" t="str">
            <v>SRMM-END-0003</v>
          </cell>
          <cell r="D269" t="str">
            <v>Software Patching</v>
          </cell>
        </row>
        <row r="270">
          <cell r="A270" t="str">
            <v>SRMM-END-0004</v>
          </cell>
          <cell r="D270" t="str">
            <v>Antivirus/Antimalware</v>
          </cell>
        </row>
        <row r="271">
          <cell r="A271" t="str">
            <v>SRMM-END-0005</v>
          </cell>
          <cell r="D271" t="str">
            <v>Firewall Rules</v>
          </cell>
        </row>
        <row r="272">
          <cell r="A272" t="str">
            <v>SRMM-END-0006</v>
          </cell>
          <cell r="D272" t="str">
            <v>Group Policies</v>
          </cell>
        </row>
        <row r="273">
          <cell r="A273" t="str">
            <v>SRMM-END-0007</v>
          </cell>
          <cell r="D273" t="str">
            <v>EDR Solutions</v>
          </cell>
        </row>
        <row r="274">
          <cell r="A274" t="str">
            <v>SRMM-END-0008</v>
          </cell>
          <cell r="D274" t="str">
            <v>DLP Policies</v>
          </cell>
        </row>
        <row r="275">
          <cell r="A275" t="str">
            <v>SRMM-END-0009</v>
          </cell>
          <cell r="D275" t="str">
            <v>Secure RDP/SSH</v>
          </cell>
        </row>
        <row r="276">
          <cell r="A276" t="str">
            <v>SRMM-END-0010</v>
          </cell>
          <cell r="D276" t="str">
            <v>Full Disk Encryption</v>
          </cell>
        </row>
        <row r="277">
          <cell r="A277" t="str">
            <v>SRMM-END-0011</v>
          </cell>
          <cell r="D277" t="str">
            <v>User Permission Audits</v>
          </cell>
        </row>
        <row r="278">
          <cell r="A278" t="str">
            <v>SRMM-END-0012</v>
          </cell>
          <cell r="D278" t="str">
            <v>Endpoint Isolation</v>
          </cell>
        </row>
        <row r="279">
          <cell r="A279" t="str">
            <v>SRMM-END-0013</v>
          </cell>
          <cell r="D279" t="str">
            <v>USB Port Control</v>
          </cell>
        </row>
        <row r="280">
          <cell r="A280" t="str">
            <v>SRMM-END-0014</v>
          </cell>
          <cell r="D280" t="str">
            <v>Endpoint Security</v>
          </cell>
        </row>
        <row r="281">
          <cell r="A281" t="str">
            <v>SRMM-HR-0001</v>
          </cell>
          <cell r="D281" t="str">
            <v>Background Checks</v>
          </cell>
        </row>
        <row r="282">
          <cell r="A282" t="str">
            <v>SRMM-HR-0002</v>
          </cell>
          <cell r="D282" t="str">
            <v>Role-Based Access</v>
          </cell>
        </row>
        <row r="283">
          <cell r="A283" t="str">
            <v>SRMM-HR-0003</v>
          </cell>
          <cell r="D283" t="str">
            <v>Security Awareness Training</v>
          </cell>
        </row>
        <row r="284">
          <cell r="A284" t="str">
            <v>SRMM-HR-0004</v>
          </cell>
          <cell r="D284" t="str">
            <v>Employee Data Handling</v>
          </cell>
        </row>
        <row r="285">
          <cell r="A285" t="str">
            <v>SRMM-HR-0005</v>
          </cell>
          <cell r="D285" t="str">
            <v>Insider Threat Identification</v>
          </cell>
        </row>
        <row r="286">
          <cell r="A286" t="str">
            <v>SRMM-HR-0006</v>
          </cell>
          <cell r="D286" t="str">
            <v>Account De-provisioning</v>
          </cell>
        </row>
        <row r="287">
          <cell r="A287" t="str">
            <v>SRMM-HR-0007</v>
          </cell>
          <cell r="D287" t="str">
            <v>Policy Acknowledgment</v>
          </cell>
        </row>
        <row r="288">
          <cell r="A288" t="str">
            <v>SRMM-HR-0008</v>
          </cell>
          <cell r="D288" t="str">
            <v>Clean Desk Policy</v>
          </cell>
        </row>
        <row r="289">
          <cell r="A289" t="str">
            <v>SRMM-HR-0009</v>
          </cell>
          <cell r="D289" t="str">
            <v>Remote Work Security Policies</v>
          </cell>
        </row>
        <row r="290">
          <cell r="A290" t="str">
            <v>SRMM-HR-0010</v>
          </cell>
          <cell r="D290" t="str">
            <v>Regular HR Audits</v>
          </cell>
        </row>
        <row r="291">
          <cell r="A291" t="str">
            <v>SRMM-HR-0011</v>
          </cell>
          <cell r="D291" t="str">
            <v>Sanctions for Policy Violations</v>
          </cell>
        </row>
        <row r="292">
          <cell r="A292" t="str">
            <v>SRMM-IAM-0001</v>
          </cell>
          <cell r="D292" t="str">
            <v>Unique Usernames</v>
          </cell>
        </row>
        <row r="293">
          <cell r="A293" t="str">
            <v>SRMM-IAM-0002</v>
          </cell>
          <cell r="D293" t="str">
            <v>Decentralized IDs</v>
          </cell>
        </row>
        <row r="294">
          <cell r="A294" t="str">
            <v>SRMM-IAM-0003</v>
          </cell>
          <cell r="D294" t="str">
            <v>2FA/MFA Deployment</v>
          </cell>
        </row>
        <row r="295">
          <cell r="A295" t="str">
            <v>SRMM-IAM-0004</v>
          </cell>
          <cell r="D295" t="str">
            <v>Time-based One-Time Passwords (TOTP)</v>
          </cell>
        </row>
        <row r="296">
          <cell r="A296" t="str">
            <v>SRMM-IAM-0005</v>
          </cell>
          <cell r="D296" t="str">
            <v>Complex Password Requirements</v>
          </cell>
        </row>
        <row r="297">
          <cell r="A297" t="str">
            <v>SRMM-IAM-0006</v>
          </cell>
          <cell r="D297" t="str">
            <v>Passphrases</v>
          </cell>
        </row>
        <row r="298">
          <cell r="A298" t="str">
            <v>SRMM-IAM-0007</v>
          </cell>
          <cell r="D298" t="str">
            <v>SSO Implementation</v>
          </cell>
        </row>
        <row r="299">
          <cell r="A299" t="str">
            <v>SRMM-IAM-0008</v>
          </cell>
          <cell r="D299" t="str">
            <v>Zero Trust Architecture</v>
          </cell>
        </row>
        <row r="300">
          <cell r="A300" t="str">
            <v>SRMM-IAM-0009</v>
          </cell>
          <cell r="D300" t="str">
            <v>Fingerprint or Face ID</v>
          </cell>
        </row>
        <row r="301">
          <cell r="A301" t="str">
            <v>SRMM-IAM-0010</v>
          </cell>
          <cell r="D301" t="str">
            <v>Behavioral Biometrics</v>
          </cell>
        </row>
        <row r="302">
          <cell r="A302" t="str">
            <v>SRMM-IAM-0011</v>
          </cell>
          <cell r="D302" t="str">
            <v>Hardware Tokens</v>
          </cell>
        </row>
        <row r="303">
          <cell r="A303" t="str">
            <v>SRMM-IAM-0012</v>
          </cell>
          <cell r="D303" t="str">
            <v>Mobile Push Tokens</v>
          </cell>
        </row>
        <row r="304">
          <cell r="A304" t="str">
            <v>SRMM-IAM-0013</v>
          </cell>
          <cell r="D304" t="str">
            <v>Session Timeout</v>
          </cell>
        </row>
        <row r="305">
          <cell r="A305" t="str">
            <v>SRMM-IAM-0014</v>
          </cell>
          <cell r="D305" t="str">
            <v>OAuth Session Management</v>
          </cell>
        </row>
        <row r="306">
          <cell r="A306" t="str">
            <v>SRMM-IAM-0015</v>
          </cell>
          <cell r="D306" t="str">
            <v>Risk-based Policies</v>
          </cell>
        </row>
        <row r="307">
          <cell r="A307" t="str">
            <v>SRMM-IAM-0016</v>
          </cell>
          <cell r="D307" t="str">
            <v>Recovery Questions</v>
          </cell>
        </row>
        <row r="308">
          <cell r="A308" t="str">
            <v>SRMM-IAM-0017</v>
          </cell>
          <cell r="D308" t="str">
            <v>Email/SMS-based Recovery</v>
          </cell>
        </row>
        <row r="309">
          <cell r="A309" t="str">
            <v>SRMM-IAM-0018</v>
          </cell>
          <cell r="D309" t="str">
            <v>OAuth 2.0</v>
          </cell>
        </row>
        <row r="310">
          <cell r="A310" t="str">
            <v>SRMM-IAM-0019</v>
          </cell>
          <cell r="D310" t="str">
            <v>Mutual TLS for APIs</v>
          </cell>
        </row>
        <row r="311">
          <cell r="A311" t="str">
            <v>SRMM-IAM-0020</v>
          </cell>
          <cell r="D311" t="str">
            <v>Authentication Logs</v>
          </cell>
        </row>
        <row r="312">
          <cell r="A312" t="str">
            <v>SRMM-IAM-0021</v>
          </cell>
          <cell r="D312" t="str">
            <v>Unusual Login Detection</v>
          </cell>
        </row>
        <row r="313">
          <cell r="A313" t="str">
            <v>SRMM-IAM-0022</v>
          </cell>
          <cell r="D313" t="str">
            <v>Geographic Anomaly Detection</v>
          </cell>
        </row>
        <row r="314">
          <cell r="A314" t="str">
            <v>SRMM-IAM-0023</v>
          </cell>
          <cell r="D314" t="str">
            <v>Anomalous Behavior Detection</v>
          </cell>
        </row>
        <row r="315">
          <cell r="A315" t="str">
            <v>SRMM-IAM-0024</v>
          </cell>
          <cell r="D315" t="str">
            <v>SSO Implementation</v>
          </cell>
        </row>
        <row r="316">
          <cell r="A316" t="str">
            <v>SRMM-IAM-0025</v>
          </cell>
          <cell r="D316" t="str">
            <v>Multi-Factor Authentication (MFA)</v>
          </cell>
        </row>
        <row r="317">
          <cell r="A317" t="str">
            <v>SRMM-IAM-0026</v>
          </cell>
          <cell r="D317" t="str">
            <v>Multi-Factor Authentication (MFA)</v>
          </cell>
        </row>
        <row r="318">
          <cell r="A318" t="str">
            <v>SRMM-IAM-0027</v>
          </cell>
          <cell r="D318" t="str">
            <v>Background Checks</v>
          </cell>
        </row>
        <row r="319">
          <cell r="A319" t="str">
            <v>SRMM-IR-0001</v>
          </cell>
          <cell r="D319" t="str">
            <v>Incident Response Policy</v>
          </cell>
        </row>
        <row r="320">
          <cell r="A320" t="str">
            <v>SRMM-IR-0002</v>
          </cell>
          <cell r="D320" t="str">
            <v>Training and Awareness</v>
          </cell>
        </row>
        <row r="321">
          <cell r="A321" t="str">
            <v>SRMM-IR-0003</v>
          </cell>
          <cell r="D321" t="str">
            <v>IDS/IPS Systems</v>
          </cell>
        </row>
        <row r="322">
          <cell r="A322" t="str">
            <v>SRMM-IR-0004</v>
          </cell>
          <cell r="D322" t="str">
            <v>Anomaly Detection</v>
          </cell>
        </row>
        <row r="323">
          <cell r="A323" t="str">
            <v>SRMM-IR-0005</v>
          </cell>
          <cell r="D323" t="str">
            <v>Threat Intelligence Feeds</v>
          </cell>
        </row>
        <row r="324">
          <cell r="A324" t="str">
            <v>SRMM-IR-0006</v>
          </cell>
          <cell r="D324" t="str">
            <v>SOAR Platforms</v>
          </cell>
        </row>
        <row r="325">
          <cell r="A325" t="str">
            <v>SRMM-IR-0007</v>
          </cell>
          <cell r="D325" t="str">
            <v>Network Segmentation</v>
          </cell>
        </row>
        <row r="326">
          <cell r="A326" t="str">
            <v>SRMM-IR-0008</v>
          </cell>
          <cell r="D326" t="str">
            <v>Endpoint Quarantine</v>
          </cell>
        </row>
        <row r="327">
          <cell r="A327" t="str">
            <v>SRMM-IR-0009</v>
          </cell>
          <cell r="D327" t="str">
            <v>Geo-Fencing</v>
          </cell>
        </row>
        <row r="328">
          <cell r="A328" t="str">
            <v>SRMM-IR-0010</v>
          </cell>
          <cell r="D328" t="str">
            <v>Malware Analysis</v>
          </cell>
        </row>
        <row r="329">
          <cell r="A329" t="str">
            <v>SRMM-IR-0011</v>
          </cell>
          <cell r="D329" t="str">
            <v>Root Cause Analysis</v>
          </cell>
        </row>
        <row r="330">
          <cell r="A330" t="str">
            <v>SRMM-IR-0012</v>
          </cell>
          <cell r="D330" t="str">
            <v>System Patching</v>
          </cell>
        </row>
        <row r="331">
          <cell r="A331" t="str">
            <v>SRMM-IR-0013</v>
          </cell>
          <cell r="D331" t="str">
            <v>Immutable Infrastructure</v>
          </cell>
        </row>
        <row r="332">
          <cell r="A332" t="str">
            <v>SRMM-IR-0014</v>
          </cell>
          <cell r="D332" t="str">
            <v>Lessons Learned</v>
          </cell>
        </row>
        <row r="333">
          <cell r="A333" t="str">
            <v>SRMM-IR-0015</v>
          </cell>
          <cell r="D333" t="str">
            <v>Forensic Retainers</v>
          </cell>
        </row>
        <row r="334">
          <cell r="A334" t="str">
            <v>SRMM-IR-0016</v>
          </cell>
          <cell r="D334" t="str">
            <v>Incident Report Publishing</v>
          </cell>
        </row>
        <row r="335">
          <cell r="A335" t="str">
            <v>SRMM-IR-0017</v>
          </cell>
          <cell r="D335" t="str">
            <v>Legal &amp; Regulatory Review</v>
          </cell>
        </row>
        <row r="336">
          <cell r="A336" t="str">
            <v>SRMM-IR-0018</v>
          </cell>
          <cell r="D336" t="str">
            <v>Tabletop Exercises</v>
          </cell>
        </row>
        <row r="337">
          <cell r="A337" t="str">
            <v>SRMM-IR-0019</v>
          </cell>
          <cell r="D337" t="str">
            <v>Purple Teaming</v>
          </cell>
        </row>
        <row r="338">
          <cell r="A338" t="str">
            <v>SRMM-IR-0020</v>
          </cell>
          <cell r="D338" t="str">
            <v>Continuous Monitoring</v>
          </cell>
        </row>
        <row r="339">
          <cell r="A339" t="str">
            <v>SRMM-IR-0021</v>
          </cell>
          <cell r="D339" t="str">
            <v>KPI &amp; KRI Monitoring</v>
          </cell>
        </row>
        <row r="340">
          <cell r="A340" t="str">
            <v>SRMM-IR-0022</v>
          </cell>
          <cell r="D340" t="str">
            <v>Mitigation Planning</v>
          </cell>
        </row>
        <row r="341">
          <cell r="A341" t="str">
            <v>SRMM-IR-0023</v>
          </cell>
          <cell r="D341" t="str">
            <v>KPI &amp; KRI Monitoring</v>
          </cell>
        </row>
        <row r="342">
          <cell r="A342" t="str">
            <v>SRMM-IR-0024</v>
          </cell>
          <cell r="D342" t="str">
            <v>Insider Threat Identification</v>
          </cell>
        </row>
        <row r="343">
          <cell r="A343" t="str">
            <v>SRMM-IR-0025</v>
          </cell>
          <cell r="D343" t="str">
            <v>Sanctions for Policy Violations</v>
          </cell>
        </row>
        <row r="344">
          <cell r="A344" t="str">
            <v>SRMM-IR-0026</v>
          </cell>
          <cell r="D344" t="str">
            <v>Communication Plan</v>
          </cell>
        </row>
        <row r="345">
          <cell r="A345" t="str">
            <v>SRMM-IR-0027</v>
          </cell>
          <cell r="D345" t="str">
            <v>Incident Response Policy</v>
          </cell>
        </row>
        <row r="346">
          <cell r="A346" t="str">
            <v>SRMM-IR-0028</v>
          </cell>
          <cell r="D346" t="str">
            <v>Incident Response Timeline</v>
          </cell>
        </row>
        <row r="347">
          <cell r="A347" t="str">
            <v>SRMM-IA-0001</v>
          </cell>
          <cell r="D347" t="str">
            <v>Immutable Audit Logs</v>
          </cell>
        </row>
        <row r="348">
          <cell r="A348" t="str">
            <v>SRMM-IA-0002</v>
          </cell>
          <cell r="D348" t="str">
            <v>Immutable Audit Logs</v>
          </cell>
        </row>
        <row r="349">
          <cell r="A349" t="str">
            <v>SRMM-IA-0003</v>
          </cell>
          <cell r="D349" t="str">
            <v>Checksums and Hash Functions</v>
          </cell>
        </row>
        <row r="350">
          <cell r="A350" t="str">
            <v>SRMM-IA-0004</v>
          </cell>
          <cell r="D350" t="str">
            <v>Digital Signatures</v>
          </cell>
        </row>
        <row r="351">
          <cell r="A351" t="str">
            <v>SRMM-IA-0005</v>
          </cell>
          <cell r="D351" t="str">
            <v>Data Loss Prevention (DLP)</v>
          </cell>
        </row>
        <row r="352">
          <cell r="A352" t="str">
            <v>SRMM-IA-0006</v>
          </cell>
          <cell r="D352" t="str">
            <v>Encryption</v>
          </cell>
        </row>
        <row r="353">
          <cell r="A353" t="str">
            <v>SRMM-IA-0007</v>
          </cell>
          <cell r="D353" t="str">
            <v>Role-Based Access Control (RBAC)</v>
          </cell>
        </row>
        <row r="354">
          <cell r="A354" t="str">
            <v>SRMM-IA-0008</v>
          </cell>
          <cell r="D354" t="str">
            <v>Zero Trust Architecture</v>
          </cell>
        </row>
        <row r="355">
          <cell r="A355" t="str">
            <v>SRMM-IA-0009</v>
          </cell>
          <cell r="D355" t="str">
            <v>Backup and Recovery</v>
          </cell>
        </row>
        <row r="356">
          <cell r="A356" t="str">
            <v>SRMM-IA-0010</v>
          </cell>
          <cell r="D356" t="str">
            <v>Load Balancers</v>
          </cell>
        </row>
        <row r="357">
          <cell r="A357" t="str">
            <v>SRMM-IA-0011</v>
          </cell>
          <cell r="D357" t="str">
            <v>High Availability Clusters</v>
          </cell>
        </row>
        <row r="358">
          <cell r="A358" t="str">
            <v>SRMM-IA-0012</v>
          </cell>
          <cell r="D358" t="str">
            <v>Multi-Factor Authentication (MFA)</v>
          </cell>
        </row>
        <row r="359">
          <cell r="A359" t="str">
            <v>SRMM-IA-0013</v>
          </cell>
          <cell r="D359" t="str">
            <v>Risk-Based Authentication</v>
          </cell>
        </row>
        <row r="360">
          <cell r="A360" t="str">
            <v>SRMM-IA-0014</v>
          </cell>
          <cell r="D360" t="str">
            <v>Audit Trails</v>
          </cell>
        </row>
        <row r="361">
          <cell r="A361" t="str">
            <v>SRMM-IA-0015</v>
          </cell>
          <cell r="D361" t="str">
            <v>Security Information and Event Management (SIEM)</v>
          </cell>
        </row>
        <row r="362">
          <cell r="A362" t="str">
            <v>SRMM-IA-0016</v>
          </cell>
          <cell r="D362" t="str">
            <v>Immutable Audit Logs</v>
          </cell>
        </row>
        <row r="363">
          <cell r="A363" t="str">
            <v>SRMM-IA-0017</v>
          </cell>
          <cell r="D363" t="str">
            <v>Policy Compliance Monitoring</v>
          </cell>
        </row>
        <row r="364">
          <cell r="A364" t="str">
            <v>SRMM-IA-0018</v>
          </cell>
          <cell r="D364" t="str">
            <v>Regulatory Scans</v>
          </cell>
        </row>
        <row r="365">
          <cell r="A365" t="str">
            <v>SRMM-IA-0019</v>
          </cell>
          <cell r="D365" t="str">
            <v>Business Continuity Planning (BCP)</v>
          </cell>
        </row>
        <row r="366">
          <cell r="A366" t="str">
            <v>SRMM-IA-0020</v>
          </cell>
          <cell r="D366" t="str">
            <v>Redundant Systems</v>
          </cell>
        </row>
        <row r="367">
          <cell r="A367" t="str">
            <v>SRMM-MNT-0001</v>
          </cell>
          <cell r="D367" t="str">
            <v>Checksums and Hash Functions</v>
          </cell>
        </row>
        <row r="368">
          <cell r="A368" t="str">
            <v>SRMM-MNT-0002</v>
          </cell>
          <cell r="D368" t="str">
            <v>Digital Signatures</v>
          </cell>
        </row>
        <row r="369">
          <cell r="A369" t="str">
            <v>SRMM-MNT-0003</v>
          </cell>
          <cell r="D369" t="str">
            <v>Data Loss Prevention (DLP)</v>
          </cell>
        </row>
        <row r="370">
          <cell r="A370" t="str">
            <v>SRMM-MNT-0004</v>
          </cell>
          <cell r="D370" t="str">
            <v>Encryption</v>
          </cell>
        </row>
        <row r="371">
          <cell r="A371" t="str">
            <v>SRMM-MNT-0005</v>
          </cell>
          <cell r="D371" t="str">
            <v>Role-Based Access Control (RBAC)</v>
          </cell>
        </row>
        <row r="372">
          <cell r="A372" t="str">
            <v>SRMM-MNT-0006</v>
          </cell>
          <cell r="D372" t="str">
            <v>Zero Trust Architecture</v>
          </cell>
        </row>
        <row r="373">
          <cell r="A373" t="str">
            <v>SRMM-MNT-0007</v>
          </cell>
          <cell r="D373" t="str">
            <v>Backup and Recovery</v>
          </cell>
        </row>
        <row r="374">
          <cell r="A374" t="str">
            <v>SRMM-MNT-0008</v>
          </cell>
          <cell r="D374" t="str">
            <v>Load Balancers</v>
          </cell>
        </row>
        <row r="375">
          <cell r="A375" t="str">
            <v>SRMM-MNT-0009</v>
          </cell>
          <cell r="D375" t="str">
            <v>High Availability Clusters</v>
          </cell>
        </row>
        <row r="376">
          <cell r="A376" t="str">
            <v>SRMM-MNT-0010</v>
          </cell>
          <cell r="D376" t="str">
            <v>Multi-Factor Authentication (MFA)</v>
          </cell>
        </row>
        <row r="377">
          <cell r="A377" t="str">
            <v>SRMM-MNT-0011</v>
          </cell>
          <cell r="D377" t="str">
            <v>Risk-Based Authentication</v>
          </cell>
        </row>
        <row r="378">
          <cell r="A378" t="str">
            <v>SRMM-MNT-0012</v>
          </cell>
          <cell r="D378" t="str">
            <v>Audit Trails</v>
          </cell>
        </row>
        <row r="379">
          <cell r="A379" t="str">
            <v>SRMM-MNT-0013</v>
          </cell>
          <cell r="D379" t="str">
            <v>Security Information and Event Management (SIEM)</v>
          </cell>
        </row>
        <row r="380">
          <cell r="A380" t="str">
            <v>SRMM-MNT-0014</v>
          </cell>
          <cell r="D380" t="str">
            <v>Immutable Audit Logs</v>
          </cell>
        </row>
        <row r="381">
          <cell r="A381" t="str">
            <v>SRMM-MNT-0015</v>
          </cell>
          <cell r="D381" t="str">
            <v>Policy Compliance Monitoring</v>
          </cell>
        </row>
        <row r="382">
          <cell r="A382" t="str">
            <v>SRMM-MNT-0016</v>
          </cell>
          <cell r="D382" t="str">
            <v>Regulatory Scans</v>
          </cell>
        </row>
        <row r="383">
          <cell r="A383" t="str">
            <v>SRMM-MNT-0017</v>
          </cell>
          <cell r="D383" t="str">
            <v>Business Continuity Planning (BCP)</v>
          </cell>
        </row>
        <row r="384">
          <cell r="A384" t="str">
            <v>SRMM-MNT-0018</v>
          </cell>
          <cell r="D384" t="str">
            <v>Redundant Systems</v>
          </cell>
        </row>
        <row r="385">
          <cell r="A385" t="str">
            <v>SRMM-MNT-0019</v>
          </cell>
          <cell r="D385" t="str">
            <v>Third-Party Penetration Testing</v>
          </cell>
        </row>
        <row r="386">
          <cell r="A386" t="str">
            <v>SRMM-MDM-0001</v>
          </cell>
          <cell r="D386" t="str">
            <v>Secure Onboarding</v>
          </cell>
        </row>
        <row r="387">
          <cell r="A387" t="str">
            <v>SRMM-MDM-0002</v>
          </cell>
          <cell r="D387" t="str">
            <v>Multi-Factor Authentication</v>
          </cell>
        </row>
        <row r="388">
          <cell r="A388" t="str">
            <v>SRMM-MDM-0003</v>
          </cell>
          <cell r="D388" t="str">
            <v>Device Provisioning</v>
          </cell>
        </row>
        <row r="389">
          <cell r="A389" t="str">
            <v>SRMM-MDM-0004</v>
          </cell>
          <cell r="D389" t="str">
            <v>Device Restrictions</v>
          </cell>
        </row>
        <row r="390">
          <cell r="A390" t="str">
            <v>SRMM-MDM-0005</v>
          </cell>
          <cell r="D390" t="str">
            <v>Encrypted Data Storage</v>
          </cell>
        </row>
        <row r="391">
          <cell r="A391" t="str">
            <v>SRMM-MDM-0006</v>
          </cell>
          <cell r="D391" t="str">
            <v>Data Leak Prevention</v>
          </cell>
        </row>
        <row r="392">
          <cell r="A392" t="str">
            <v>SRMM-MDM-0007</v>
          </cell>
          <cell r="D392" t="str">
            <v>Role-Based Access Control</v>
          </cell>
        </row>
        <row r="393">
          <cell r="A393" t="str">
            <v>SRMM-MDM-0008</v>
          </cell>
          <cell r="D393" t="str">
            <v>Application Whitelisting</v>
          </cell>
        </row>
        <row r="394">
          <cell r="A394" t="str">
            <v>SRMM-MDM-0009</v>
          </cell>
          <cell r="D394" t="str">
            <v>Remote Wipe</v>
          </cell>
        </row>
        <row r="395">
          <cell r="A395" t="str">
            <v>SRMM-MDM-0010</v>
          </cell>
          <cell r="D395" t="str">
            <v>Geo-Location Services</v>
          </cell>
        </row>
        <row r="396">
          <cell r="A396" t="str">
            <v>SRMM-MDM-0011</v>
          </cell>
          <cell r="D396" t="str">
            <v>Application Patching</v>
          </cell>
        </row>
        <row r="397">
          <cell r="A397" t="str">
            <v>SRMM-MDM-0012</v>
          </cell>
          <cell r="D397" t="str">
            <v>Application Version Control</v>
          </cell>
        </row>
        <row r="398">
          <cell r="A398" t="str">
            <v>SRMM-MDM-0013</v>
          </cell>
          <cell r="D398" t="str">
            <v>Device Compliance Monitoring</v>
          </cell>
        </row>
        <row r="399">
          <cell r="A399" t="str">
            <v>SRMM-MDM-0014</v>
          </cell>
          <cell r="D399" t="str">
            <v>Anomaly Detection</v>
          </cell>
        </row>
        <row r="400">
          <cell r="A400" t="str">
            <v>SRMM-MDM-0015</v>
          </cell>
          <cell r="D400" t="str">
            <v>SSH &amp; VPN Security</v>
          </cell>
        </row>
        <row r="401">
          <cell r="A401" t="str">
            <v>SRMM-MDM-0016</v>
          </cell>
          <cell r="D401" t="str">
            <v>Secure RDP/SSH</v>
          </cell>
        </row>
        <row r="402">
          <cell r="A402" t="str">
            <v>SRMM-MDM-0017</v>
          </cell>
          <cell r="D402" t="str">
            <v>Remote Work Security Policies</v>
          </cell>
        </row>
        <row r="403">
          <cell r="A403" t="str">
            <v>SRMM-NET-0001</v>
          </cell>
          <cell r="D403" t="str">
            <v>Data Encryption</v>
          </cell>
        </row>
        <row r="404">
          <cell r="A404" t="str">
            <v>SRMM-NET-0002</v>
          </cell>
          <cell r="D404" t="str">
            <v>Firewalls</v>
          </cell>
        </row>
        <row r="405">
          <cell r="A405" t="str">
            <v>SRMM-NET-0003</v>
          </cell>
          <cell r="D405" t="str">
            <v>Intrusion Detection Systems (IDS)</v>
          </cell>
        </row>
        <row r="406">
          <cell r="A406" t="str">
            <v>SRMM-NET-0004</v>
          </cell>
          <cell r="D406" t="str">
            <v>VPNs</v>
          </cell>
        </row>
        <row r="407">
          <cell r="A407" t="str">
            <v>SRMM-NET-0005</v>
          </cell>
          <cell r="D407" t="str">
            <v>Secure File Transfer</v>
          </cell>
        </row>
        <row r="408">
          <cell r="A408" t="str">
            <v>SRMM-NET-0006</v>
          </cell>
          <cell r="D408" t="str">
            <v>Traffic Analysis</v>
          </cell>
        </row>
        <row r="409">
          <cell r="A409" t="str">
            <v>SRMM-NET-0007</v>
          </cell>
          <cell r="D409" t="str">
            <v>Quality of Service (QoS)</v>
          </cell>
        </row>
        <row r="410">
          <cell r="A410" t="str">
            <v>SRMM-NET-0008</v>
          </cell>
          <cell r="D410" t="str">
            <v>VLANs</v>
          </cell>
        </row>
        <row r="411">
          <cell r="A411" t="str">
            <v>SRMM-NET-0009</v>
          </cell>
          <cell r="D411" t="str">
            <v>Zero Trust Architecture</v>
          </cell>
        </row>
        <row r="412">
          <cell r="A412" t="str">
            <v>SRMM-NET-0010</v>
          </cell>
          <cell r="D412" t="str">
            <v>Packet Capture</v>
          </cell>
        </row>
        <row r="413">
          <cell r="A413" t="str">
            <v>SRMM-NET-0011</v>
          </cell>
          <cell r="D413" t="str">
            <v>Network Behavior Analysis</v>
          </cell>
        </row>
        <row r="414">
          <cell r="A414" t="str">
            <v>SRMM-NET-0012</v>
          </cell>
          <cell r="D414" t="str">
            <v>Threat Feeds</v>
          </cell>
        </row>
        <row r="415">
          <cell r="A415" t="str">
            <v>SRMM-NET-0013</v>
          </cell>
          <cell r="D415" t="str">
            <v>Reputation-based Security</v>
          </cell>
        </row>
        <row r="416">
          <cell r="A416" t="str">
            <v>SRMM-NET-0014</v>
          </cell>
          <cell r="D416" t="str">
            <v>Regular Updates</v>
          </cell>
        </row>
        <row r="417">
          <cell r="A417" t="str">
            <v>SRMM-NET-0015</v>
          </cell>
          <cell r="D417" t="str">
            <v>NAC (Network Access Control)</v>
          </cell>
        </row>
        <row r="418">
          <cell r="A418" t="str">
            <v>SRMM-NET-0016</v>
          </cell>
          <cell r="D418" t="str">
            <v>Network Scanning</v>
          </cell>
        </row>
        <row r="419">
          <cell r="A419" t="str">
            <v>SRMM-NET-0017</v>
          </cell>
          <cell r="D419" t="str">
            <v>Security Groups/VPC</v>
          </cell>
        </row>
        <row r="420">
          <cell r="A420" t="str">
            <v>SRMM-NET-0018</v>
          </cell>
          <cell r="D420" t="str">
            <v>Firewall &amp; IPS</v>
          </cell>
        </row>
        <row r="421">
          <cell r="A421" t="str">
            <v>SRMM-NET-0019</v>
          </cell>
          <cell r="D421" t="str">
            <v>Network Scanning</v>
          </cell>
        </row>
        <row r="422">
          <cell r="A422" t="str">
            <v>SRMM-PES-0001</v>
          </cell>
          <cell r="D422" t="str">
            <v>Emergency Evacuation Plans</v>
          </cell>
        </row>
        <row r="423">
          <cell r="A423" t="str">
            <v>SRMM-PES-0002</v>
          </cell>
          <cell r="D423" t="str">
            <v>Badge Systems</v>
          </cell>
        </row>
        <row r="424">
          <cell r="A424" t="str">
            <v>SRMM-PES-0003</v>
          </cell>
          <cell r="D424" t="str">
            <v>Visitor Management System</v>
          </cell>
        </row>
        <row r="425">
          <cell r="A425" t="str">
            <v>SRMM-PES-0004</v>
          </cell>
          <cell r="D425" t="str">
            <v>CCTV Cameras</v>
          </cell>
        </row>
        <row r="426">
          <cell r="A426" t="str">
            <v>SRMM-PES-0005</v>
          </cell>
          <cell r="D426" t="str">
            <v>Video Analytics</v>
          </cell>
        </row>
        <row r="427">
          <cell r="A427" t="str">
            <v>SRMM-PES-0006</v>
          </cell>
          <cell r="D427" t="str">
            <v>Door and Window Sensors</v>
          </cell>
        </row>
        <row r="428">
          <cell r="A428" t="str">
            <v>SRMM-PES-0007</v>
          </cell>
          <cell r="D428" t="str">
            <v>Motion Detectors</v>
          </cell>
        </row>
        <row r="429">
          <cell r="A429" t="str">
            <v>SRMM-PES-0008</v>
          </cell>
          <cell r="D429" t="str">
            <v>HVAC Systems</v>
          </cell>
        </row>
        <row r="430">
          <cell r="A430" t="str">
            <v>SRMM-PES-0009</v>
          </cell>
          <cell r="D430" t="str">
            <v>Monitoring Systems</v>
          </cell>
        </row>
        <row r="431">
          <cell r="A431" t="str">
            <v>SRMM-PES-0010</v>
          </cell>
          <cell r="D431" t="str">
            <v>Fire Suppression Systems</v>
          </cell>
        </row>
        <row r="432">
          <cell r="A432" t="str">
            <v>SRMM-PES-0011</v>
          </cell>
          <cell r="D432" t="str">
            <v>Emergency Evacuation Plans</v>
          </cell>
        </row>
        <row r="433">
          <cell r="A433" t="str">
            <v>SRMM-PES-0012</v>
          </cell>
          <cell r="D433" t="str">
            <v>Backup Generators</v>
          </cell>
        </row>
        <row r="434">
          <cell r="A434" t="str">
            <v>SRMM-PES-0013</v>
          </cell>
          <cell r="D434" t="str">
            <v>Uninterruptible Power Supply (UPS)</v>
          </cell>
        </row>
        <row r="435">
          <cell r="A435" t="str">
            <v>SRMM-PES-0014</v>
          </cell>
          <cell r="D435" t="str">
            <v>Seismic Bracing</v>
          </cell>
        </row>
        <row r="436">
          <cell r="A436" t="str">
            <v>SRMM-PES-0015</v>
          </cell>
          <cell r="D436" t="str">
            <v>Flood Barriers</v>
          </cell>
        </row>
        <row r="437">
          <cell r="A437" t="str">
            <v>SRMM-PES-0016</v>
          </cell>
          <cell r="D437" t="str">
            <v>Skill-Based Assignment</v>
          </cell>
        </row>
        <row r="438">
          <cell r="A438" t="str">
            <v>SRMM-PES-0017</v>
          </cell>
          <cell r="D438" t="str">
            <v>Resource Levelling</v>
          </cell>
        </row>
        <row r="439">
          <cell r="A439" t="str">
            <v>SRMM-PES-0018</v>
          </cell>
          <cell r="D439" t="str">
            <v>Gantt Chart Utilization</v>
          </cell>
        </row>
        <row r="440">
          <cell r="A440" t="str">
            <v>SRMM-PES-0019</v>
          </cell>
          <cell r="D440" t="str">
            <v>Earned Value Management</v>
          </cell>
        </row>
        <row r="441">
          <cell r="A441" t="str">
            <v>SRMM-PES-0020</v>
          </cell>
          <cell r="D441" t="str">
            <v>Risk Matrix</v>
          </cell>
        </row>
        <row r="442">
          <cell r="A442" t="str">
            <v>SRMM-PES-0021</v>
          </cell>
          <cell r="D442" t="str">
            <v>Mitigation Planning</v>
          </cell>
        </row>
        <row r="443">
          <cell r="A443" t="str">
            <v>SRMM-PES-0022</v>
          </cell>
          <cell r="D443" t="str">
            <v>RACI Matrix</v>
          </cell>
        </row>
        <row r="444">
          <cell r="A444" t="str">
            <v>SRMM-PES-0023</v>
          </cell>
          <cell r="D444" t="str">
            <v>Communication Plan</v>
          </cell>
        </row>
        <row r="445">
          <cell r="A445" t="str">
            <v>SRMM-PES-0024</v>
          </cell>
          <cell r="D445" t="str">
            <v>Cost-Benefit Analysis</v>
          </cell>
        </row>
        <row r="446">
          <cell r="A446" t="str">
            <v>SRMM-PES-0025</v>
          </cell>
          <cell r="D446" t="str">
            <v>Budget Monitoring</v>
          </cell>
        </row>
        <row r="447">
          <cell r="A447" t="str">
            <v>SRMM-PES-0026</v>
          </cell>
          <cell r="D447" t="str">
            <v>Key Performance Indicators</v>
          </cell>
        </row>
        <row r="448">
          <cell r="A448" t="str">
            <v>SRMM-PES-0027</v>
          </cell>
          <cell r="D448" t="str">
            <v>Balanced Scorecard</v>
          </cell>
        </row>
        <row r="449">
          <cell r="A449" t="str">
            <v>SRMM-PES-0028</v>
          </cell>
          <cell r="D449" t="str">
            <v>Cost-Benefit Analysis</v>
          </cell>
        </row>
        <row r="450">
          <cell r="A450" t="str">
            <v>SRMM-PES-0029</v>
          </cell>
          <cell r="D450" t="str">
            <v>Budget Monitoring</v>
          </cell>
        </row>
        <row r="451">
          <cell r="A451" t="str">
            <v>SRMM-RM-0001</v>
          </cell>
          <cell r="D451" t="str">
            <v>Threat Modeling</v>
          </cell>
        </row>
        <row r="452">
          <cell r="A452" t="str">
            <v>SRMM-RM-0002</v>
          </cell>
          <cell r="D452" t="str">
            <v>Quantitative Risk Analysis</v>
          </cell>
        </row>
        <row r="453">
          <cell r="A453" t="str">
            <v>SRMM-RM-0003</v>
          </cell>
          <cell r="D453" t="str">
            <v>Control Implementation</v>
          </cell>
        </row>
        <row r="454">
          <cell r="A454" t="str">
            <v>SRMM-RM-0004</v>
          </cell>
          <cell r="D454" t="str">
            <v>Risk Treatment Plans</v>
          </cell>
        </row>
        <row r="455">
          <cell r="A455" t="str">
            <v>SRMM-RM-0005</v>
          </cell>
          <cell r="D455" t="str">
            <v>Key Risk Indicators</v>
          </cell>
        </row>
        <row r="456">
          <cell r="A456" t="str">
            <v>SRMM-RM-0006</v>
          </cell>
          <cell r="D456" t="str">
            <v>Risk Dashboards</v>
          </cell>
        </row>
        <row r="457">
          <cell r="A457" t="str">
            <v>SRMM-RM-0007</v>
          </cell>
          <cell r="D457" t="str">
            <v>Vulnerability Scans</v>
          </cell>
        </row>
        <row r="458">
          <cell r="A458" t="str">
            <v>SRMM-RM-0008</v>
          </cell>
          <cell r="D458" t="str">
            <v>Patch Management</v>
          </cell>
        </row>
        <row r="459">
          <cell r="A459" t="str">
            <v>SRMM-RM-0009</v>
          </cell>
          <cell r="D459" t="str">
            <v>Attack Surface Analysis</v>
          </cell>
        </row>
        <row r="460">
          <cell r="A460" t="str">
            <v>SRMM-RM-0010</v>
          </cell>
          <cell r="D460" t="str">
            <v>Kill Chain Analysis</v>
          </cell>
        </row>
        <row r="461">
          <cell r="A461" t="str">
            <v>SRMM-RM-0011</v>
          </cell>
          <cell r="D461" t="str">
            <v>Gap Analysis</v>
          </cell>
        </row>
        <row r="462">
          <cell r="A462" t="str">
            <v>SRMM-RM-0012</v>
          </cell>
          <cell r="D462" t="str">
            <v>Compliance Audits</v>
          </cell>
        </row>
        <row r="463">
          <cell r="A463" t="str">
            <v>SRMM-RM-0013</v>
          </cell>
          <cell r="D463" t="str">
            <v>Geographic Redundancy</v>
          </cell>
        </row>
        <row r="464">
          <cell r="A464" t="str">
            <v>SRMM-RM-0014</v>
          </cell>
          <cell r="D464" t="str">
            <v>Quantitative Risk Analysis</v>
          </cell>
        </row>
        <row r="465">
          <cell r="A465" t="str">
            <v>SRMM-RM-0015</v>
          </cell>
          <cell r="D465" t="str">
            <v>Risk Matrix</v>
          </cell>
        </row>
        <row r="466">
          <cell r="A466" t="str">
            <v>SRMM-RM-0016</v>
          </cell>
          <cell r="D466" t="str">
            <v>Quantitative Risk Analysis</v>
          </cell>
        </row>
        <row r="467">
          <cell r="A467" t="str">
            <v>SRMM-RM-0017</v>
          </cell>
          <cell r="D467" t="str">
            <v>Policy Acknowledgment</v>
          </cell>
        </row>
        <row r="468">
          <cell r="A468" t="str">
            <v>SRMM-RM-0018</v>
          </cell>
          <cell r="D468" t="str">
            <v>Policy Compliance Monitoring</v>
          </cell>
        </row>
        <row r="469">
          <cell r="A469" t="str">
            <v>SRMM-RM-0019</v>
          </cell>
          <cell r="D469" t="str">
            <v>Continuous Monitoring</v>
          </cell>
        </row>
        <row r="470">
          <cell r="A470" t="str">
            <v>SRMM-SEC-0001</v>
          </cell>
          <cell r="D470" t="str">
            <v>Zero-Day Exploit Tracking</v>
          </cell>
        </row>
        <row r="471">
          <cell r="A471" t="str">
            <v>SRMM-SEC-0002</v>
          </cell>
          <cell r="D471" t="str">
            <v>Certification Support</v>
          </cell>
        </row>
        <row r="472">
          <cell r="A472" t="str">
            <v>SRMM-SEC-0003</v>
          </cell>
          <cell r="D472" t="str">
            <v>Use of Security Patterns</v>
          </cell>
        </row>
        <row r="473">
          <cell r="A473" t="str">
            <v>SRMM-SEC-0004</v>
          </cell>
          <cell r="D473" t="str">
            <v>Threat Modeling</v>
          </cell>
        </row>
        <row r="474">
          <cell r="A474" t="str">
            <v>SRMM-SEC-0005</v>
          </cell>
          <cell r="D474" t="str">
            <v>Security Requirements</v>
          </cell>
        </row>
        <row r="475">
          <cell r="A475" t="str">
            <v>SRMM-SEC-0006</v>
          </cell>
          <cell r="D475" t="str">
            <v>Secure Coding Practices</v>
          </cell>
        </row>
        <row r="476">
          <cell r="A476" t="str">
            <v>SRMM-SEC-0007</v>
          </cell>
          <cell r="D476" t="str">
            <v>Code Review</v>
          </cell>
        </row>
        <row r="477">
          <cell r="A477" t="str">
            <v>SRMM-SEC-0008</v>
          </cell>
          <cell r="D477" t="str">
            <v>Dynamic Analysis</v>
          </cell>
        </row>
        <row r="478">
          <cell r="A478" t="str">
            <v>SRMM-SEC-0009</v>
          </cell>
          <cell r="D478" t="str">
            <v>Data Flow Analysis</v>
          </cell>
        </row>
        <row r="479">
          <cell r="A479" t="str">
            <v>SRMM-SEC-0010</v>
          </cell>
          <cell r="D479" t="str">
            <v>Attack Surface Reduction</v>
          </cell>
        </row>
        <row r="480">
          <cell r="A480" t="str">
            <v>SRMM-SEC-0011</v>
          </cell>
          <cell r="D480" t="str">
            <v>Use of Security Patterns</v>
          </cell>
        </row>
        <row r="481">
          <cell r="A481" t="str">
            <v>SRMM-SEC-0012</v>
          </cell>
          <cell r="D481" t="str">
            <v>Security Control Mapping</v>
          </cell>
        </row>
        <row r="482">
          <cell r="A482" t="str">
            <v>SRMM-SEC-0013</v>
          </cell>
          <cell r="D482" t="str">
            <v>Static Application Security Testing (SAST)</v>
          </cell>
        </row>
        <row r="483">
          <cell r="A483" t="str">
            <v>SRMM-SEC-0014</v>
          </cell>
          <cell r="D483" t="str">
            <v>Dynamic Application Security Testing (DAST)</v>
          </cell>
        </row>
        <row r="484">
          <cell r="A484" t="str">
            <v>SRMM-SAT-0001</v>
          </cell>
          <cell r="D484" t="str">
            <v>Security Awareness Training</v>
          </cell>
        </row>
        <row r="485">
          <cell r="A485" t="str">
            <v>SRMM-SAT-0002</v>
          </cell>
          <cell r="D485" t="str">
            <v>Phishing Simulation</v>
          </cell>
        </row>
        <row r="486">
          <cell r="A486" t="str">
            <v>SRMM-SAT-0003</v>
          </cell>
          <cell r="D486" t="str">
            <v>Post-mortem Analysis</v>
          </cell>
        </row>
        <row r="487">
          <cell r="A487" t="str">
            <v>SRMM-SAT-0004</v>
          </cell>
          <cell r="D487" t="str">
            <v>Training Effectiveness Metrics</v>
          </cell>
        </row>
        <row r="488">
          <cell r="A488" t="str">
            <v>SRMM-SAT-0005</v>
          </cell>
          <cell r="D488" t="str">
            <v>Role-specific Training</v>
          </cell>
        </row>
        <row r="489">
          <cell r="A489" t="str">
            <v>SRMM-SAT-0006</v>
          </cell>
          <cell r="D489" t="str">
            <v>Microlearning Modules</v>
          </cell>
        </row>
        <row r="490">
          <cell r="A490" t="str">
            <v>SRMM-SAT-0007</v>
          </cell>
          <cell r="D490" t="str">
            <v>Security Awareness Training</v>
          </cell>
        </row>
        <row r="491">
          <cell r="A491" t="str">
            <v>SRMM-SAT-0008</v>
          </cell>
          <cell r="D491" t="str">
            <v>Phishing Simulation</v>
          </cell>
        </row>
        <row r="492">
          <cell r="A492" t="str">
            <v>SRMM-SAT-0009</v>
          </cell>
          <cell r="D492" t="str">
            <v>Training Effectiveness Metrics</v>
          </cell>
        </row>
        <row r="493">
          <cell r="A493" t="str">
            <v>SRMM-SAT-0010</v>
          </cell>
          <cell r="D493" t="str">
            <v>Annual Security Awareness Training</v>
          </cell>
        </row>
        <row r="494">
          <cell r="A494" t="str">
            <v>SRMM-SAT-0011</v>
          </cell>
          <cell r="D494" t="str">
            <v>Security Newsletters</v>
          </cell>
        </row>
        <row r="495">
          <cell r="A495" t="str">
            <v>SRMM-SAT-0012</v>
          </cell>
          <cell r="D495" t="str">
            <v>Role-specific Training</v>
          </cell>
        </row>
        <row r="496">
          <cell r="A496" t="str">
            <v>SRMM-SAT-0013</v>
          </cell>
          <cell r="D496" t="str">
            <v>Certification Support</v>
          </cell>
        </row>
        <row r="497">
          <cell r="A497" t="str">
            <v>SRMM-SAT-0014</v>
          </cell>
          <cell r="D497" t="str">
            <v>Phishing Simulation</v>
          </cell>
        </row>
        <row r="498">
          <cell r="A498" t="str">
            <v>SRMM-SAT-0015</v>
          </cell>
          <cell r="D498" t="str">
            <v>Post-mortem Analysis</v>
          </cell>
        </row>
        <row r="499">
          <cell r="A499" t="str">
            <v>SRMM-SAT-0016</v>
          </cell>
          <cell r="D499" t="str">
            <v>Insider Threat Training</v>
          </cell>
        </row>
        <row r="500">
          <cell r="A500" t="str">
            <v>SRMM-SAT-0017</v>
          </cell>
          <cell r="D500" t="str">
            <v>Anomalous Behavior Detection</v>
          </cell>
        </row>
        <row r="501">
          <cell r="A501" t="str">
            <v>SRMM-SAT-0018</v>
          </cell>
          <cell r="D501" t="str">
            <v>Training Effectiveness Metrics</v>
          </cell>
        </row>
        <row r="502">
          <cell r="A502" t="str">
            <v>SRMM-SAT-0019</v>
          </cell>
          <cell r="D502" t="str">
            <v>Real-time Security Alerts</v>
          </cell>
        </row>
        <row r="503">
          <cell r="A503" t="str">
            <v>SRMM-SAT-0020</v>
          </cell>
          <cell r="D503" t="str">
            <v>Microlearning Modules</v>
          </cell>
        </row>
        <row r="504">
          <cell r="A504" t="str">
            <v>SRMM-SOC-0001</v>
          </cell>
          <cell r="D504" t="str">
            <v>SOC Implementation</v>
          </cell>
        </row>
        <row r="505">
          <cell r="A505" t="str">
            <v>SRMM-SOC-0002</v>
          </cell>
          <cell r="D505" t="str">
            <v>Incident Triage</v>
          </cell>
        </row>
        <row r="506">
          <cell r="A506" t="str">
            <v>SRMM-SOC-0003</v>
          </cell>
          <cell r="D506" t="str">
            <v>Incident Response Plan</v>
          </cell>
        </row>
        <row r="507">
          <cell r="A507" t="str">
            <v>SRMM-SOC-0004</v>
          </cell>
          <cell r="D507" t="str">
            <v>Tabletop Exercises</v>
          </cell>
        </row>
        <row r="508">
          <cell r="A508" t="str">
            <v>SRMM-SOC-0005</v>
          </cell>
          <cell r="D508" t="str">
            <v>Log Aggregation</v>
          </cell>
        </row>
        <row r="509">
          <cell r="A509" t="str">
            <v>SRMM-SOC-0006</v>
          </cell>
          <cell r="D509" t="str">
            <v>Log Retention</v>
          </cell>
        </row>
        <row r="510">
          <cell r="A510" t="str">
            <v>SRMM-SOC-0007</v>
          </cell>
          <cell r="D510" t="str">
            <v>Antivirus</v>
          </cell>
        </row>
        <row r="511">
          <cell r="A511" t="str">
            <v>SRMM-SOC-0008</v>
          </cell>
          <cell r="D511" t="str">
            <v>EDR Solutions</v>
          </cell>
        </row>
        <row r="512">
          <cell r="A512" t="str">
            <v>SRMM-SOC-0009</v>
          </cell>
          <cell r="D512" t="str">
            <v>IDS/IPS</v>
          </cell>
        </row>
        <row r="513">
          <cell r="A513" t="str">
            <v>SRMM-SOC-0010</v>
          </cell>
          <cell r="D513" t="str">
            <v>Network Traffic Analysis</v>
          </cell>
        </row>
        <row r="514">
          <cell r="A514" t="str">
            <v>SRMM-SOC-0011</v>
          </cell>
          <cell r="D514" t="str">
            <v>SOAR Platforms</v>
          </cell>
        </row>
        <row r="515">
          <cell r="A515" t="str">
            <v>SRMM-SOC-0012</v>
          </cell>
          <cell r="D515" t="str">
            <v>Vulnerability Automation</v>
          </cell>
        </row>
        <row r="516">
          <cell r="A516" t="str">
            <v>SRMM-SOC-0013</v>
          </cell>
          <cell r="D516" t="str">
            <v>User Activity Monitoring</v>
          </cell>
        </row>
        <row r="517">
          <cell r="A517" t="str">
            <v>SRMM-TDA-0001</v>
          </cell>
          <cell r="D517" t="str">
            <v>Static Code Analysis</v>
          </cell>
        </row>
        <row r="518">
          <cell r="A518" t="str">
            <v>SRMM-TDA-0002</v>
          </cell>
          <cell r="D518" t="str">
            <v>Dynamic Code Analysis</v>
          </cell>
        </row>
        <row r="519">
          <cell r="A519" t="str">
            <v>SRMM-TDA-0003</v>
          </cell>
          <cell r="D519" t="str">
            <v>Secure Development Training</v>
          </cell>
        </row>
        <row r="520">
          <cell r="A520" t="str">
            <v>SRMM-TDA-0004</v>
          </cell>
          <cell r="D520" t="str">
            <v>Code Review Process</v>
          </cell>
        </row>
        <row r="521">
          <cell r="A521" t="str">
            <v>SRMM-TDA-0005</v>
          </cell>
          <cell r="D521" t="str">
            <v>Vendor Security Assessment</v>
          </cell>
        </row>
        <row r="522">
          <cell r="A522" t="str">
            <v>SRMM-TDA-0006</v>
          </cell>
          <cell r="D522" t="str">
            <v>Contractual Security Measures</v>
          </cell>
        </row>
        <row r="523">
          <cell r="A523" t="str">
            <v>SRMM-TDA-0007</v>
          </cell>
          <cell r="D523" t="str">
            <v>Open Source Software Audit</v>
          </cell>
        </row>
        <row r="524">
          <cell r="A524" t="str">
            <v>SRMM-TDA-0008</v>
          </cell>
          <cell r="D524" t="str">
            <v>Third-Party Penetration Testing</v>
          </cell>
        </row>
        <row r="525">
          <cell r="A525" t="str">
            <v>SRMM-TDA-0009</v>
          </cell>
          <cell r="D525" t="str">
            <v>Automated Patching</v>
          </cell>
        </row>
        <row r="526">
          <cell r="A526" t="str">
            <v>SRMM-TDA-0010</v>
          </cell>
          <cell r="D526" t="str">
            <v>Patch Testing</v>
          </cell>
        </row>
        <row r="527">
          <cell r="A527" t="str">
            <v>SRMM-TDA-0011</v>
          </cell>
          <cell r="D527" t="str">
            <v>DevSecOps</v>
          </cell>
        </row>
        <row r="528">
          <cell r="A528" t="str">
            <v>SRMM-TDA-0012</v>
          </cell>
          <cell r="D528" t="str">
            <v>Container Security</v>
          </cell>
        </row>
        <row r="529">
          <cell r="A529" t="str">
            <v>SRMM-TDA-0013</v>
          </cell>
          <cell r="D529" t="str">
            <v>Vendor Security Assessment</v>
          </cell>
        </row>
        <row r="530">
          <cell r="A530" t="str">
            <v>SRMM-TDA-0014</v>
          </cell>
          <cell r="D530" t="str">
            <v>Contractual Security Measures</v>
          </cell>
        </row>
        <row r="531">
          <cell r="A531" t="str">
            <v>SRMM-TDA-0015</v>
          </cell>
          <cell r="D531" t="str">
            <v>Vendor Assessment</v>
          </cell>
        </row>
        <row r="532">
          <cell r="A532" t="str">
            <v>SRMM-TPRM-0001</v>
          </cell>
          <cell r="D532" t="str">
            <v>OAuth Session Management</v>
          </cell>
        </row>
        <row r="533">
          <cell r="A533" t="str">
            <v>SRMM-TPRM-0002</v>
          </cell>
          <cell r="D533" t="str">
            <v>Vendor Assessment</v>
          </cell>
        </row>
        <row r="534">
          <cell r="A534" t="str">
            <v>SRMM-TPRM-0003</v>
          </cell>
          <cell r="D534" t="str">
            <v>Continuous Monitoring</v>
          </cell>
        </row>
        <row r="535">
          <cell r="A535" t="str">
            <v>SRMM-TPRM-0004</v>
          </cell>
          <cell r="D535" t="str">
            <v>Security Audit</v>
          </cell>
        </row>
        <row r="536">
          <cell r="A536" t="str">
            <v>SRMM-TPRM-0005</v>
          </cell>
          <cell r="D536" t="str">
            <v>Compliance Audit</v>
          </cell>
        </row>
        <row r="537">
          <cell r="A537" t="str">
            <v>SRMM-TPRM-0006</v>
          </cell>
          <cell r="D537" t="str">
            <v>Data Use Policies</v>
          </cell>
        </row>
        <row r="538">
          <cell r="A538" t="str">
            <v>SRMM-TPRM-0007</v>
          </cell>
          <cell r="D538" t="str">
            <v>Data Encryption &amp; Masking</v>
          </cell>
        </row>
        <row r="539">
          <cell r="A539" t="str">
            <v>SRMM-TPRM-0008</v>
          </cell>
          <cell r="D539" t="str">
            <v>Availability Requirements</v>
          </cell>
        </row>
        <row r="540">
          <cell r="A540" t="str">
            <v>SRMM-TPRM-0009</v>
          </cell>
          <cell r="D540" t="str">
            <v>Incident Response Timeline</v>
          </cell>
        </row>
        <row r="541">
          <cell r="A541" t="str">
            <v>SRMM-TPRM-0010</v>
          </cell>
          <cell r="D541" t="str">
            <v>Supplier Security Standards</v>
          </cell>
        </row>
        <row r="542">
          <cell r="A542" t="str">
            <v>SRMM-TPRM-0011</v>
          </cell>
          <cell r="D542" t="str">
            <v>Legal &amp; Regulatory Clauses</v>
          </cell>
        </row>
        <row r="543">
          <cell r="A543" t="str">
            <v>SRMM-TPRM-0012</v>
          </cell>
          <cell r="D543" t="str">
            <v>API Security Requirements</v>
          </cell>
        </row>
        <row r="544">
          <cell r="A544" t="str">
            <v>SRMM-TPRM-0013</v>
          </cell>
          <cell r="D544" t="str">
            <v>Zero Trust Architecture</v>
          </cell>
        </row>
        <row r="545">
          <cell r="A545" t="str">
            <v>SRMM-TM-0001</v>
          </cell>
          <cell r="D545" t="str">
            <v>Feed Integration</v>
          </cell>
        </row>
        <row r="546">
          <cell r="A546" t="str">
            <v>SRMM-TM-0002</v>
          </cell>
          <cell r="D546" t="str">
            <v>Indicator Prioritization</v>
          </cell>
        </row>
        <row r="547">
          <cell r="A547" t="str">
            <v>SRMM-TM-0003</v>
          </cell>
          <cell r="D547" t="str">
            <v>Proactive Searching</v>
          </cell>
        </row>
        <row r="548">
          <cell r="A548" t="str">
            <v>SRMM-TM-0004</v>
          </cell>
          <cell r="D548" t="str">
            <v>Tactic, Technique, Procedure (TTP) Analysis</v>
          </cell>
        </row>
        <row r="549">
          <cell r="A549" t="str">
            <v>SRMM-TM-0005</v>
          </cell>
          <cell r="D549" t="str">
            <v>Behavioral Analysis</v>
          </cell>
        </row>
        <row r="550">
          <cell r="A550" t="str">
            <v>SRMM-TM-0006</v>
          </cell>
          <cell r="D550" t="str">
            <v>Triage</v>
          </cell>
        </row>
        <row r="551">
          <cell r="A551" t="str">
            <v>SRMM-TM-0007</v>
          </cell>
          <cell r="D551" t="str">
            <v>Root Cause Analysis</v>
          </cell>
        </row>
        <row r="552">
          <cell r="A552" t="str">
            <v>SRMM-TM-0008</v>
          </cell>
          <cell r="D552" t="str">
            <v>Attack Surface Analysis</v>
          </cell>
        </row>
        <row r="553">
          <cell r="A553" t="str">
            <v>SRMM-TM-0009</v>
          </cell>
          <cell r="D553" t="str">
            <v>Honeypots</v>
          </cell>
        </row>
        <row r="554">
          <cell r="A554" t="str">
            <v>SRMM-TM-0010</v>
          </cell>
          <cell r="D554" t="str">
            <v>Machine Learning-Based Detection</v>
          </cell>
        </row>
        <row r="555">
          <cell r="A555" t="str">
            <v>SRMM-TM-0011</v>
          </cell>
          <cell r="D555" t="str">
            <v>Zero-Day Exploit Tracking</v>
          </cell>
        </row>
        <row r="556">
          <cell r="A556" t="str">
            <v>SRMM-TM-0012</v>
          </cell>
          <cell r="D556" t="str">
            <v>Threat Sharing Platforms</v>
          </cell>
        </row>
        <row r="557">
          <cell r="A557" t="str">
            <v>SRMM-TM-0013</v>
          </cell>
          <cell r="D557" t="str">
            <v>Real-time Security Alerts</v>
          </cell>
        </row>
        <row r="558">
          <cell r="A558" t="str">
            <v>SRMM-TM-0014</v>
          </cell>
          <cell r="D558" t="str">
            <v>Insider Threat Training</v>
          </cell>
        </row>
        <row r="559">
          <cell r="A559" t="str">
            <v>SRMM-TM-0015</v>
          </cell>
          <cell r="D559" t="str">
            <v>Insider Threat Training</v>
          </cell>
        </row>
        <row r="560">
          <cell r="A560" t="str">
            <v>SRMM-TM-0016</v>
          </cell>
          <cell r="D560" t="str">
            <v>Real-time Security Alerts</v>
          </cell>
        </row>
        <row r="561">
          <cell r="A561" t="str">
            <v>SRMM-TM-0017</v>
          </cell>
          <cell r="D561" t="str">
            <v>Reputation-based Security</v>
          </cell>
        </row>
        <row r="562">
          <cell r="A562" t="str">
            <v>SRMM-VM-0001</v>
          </cell>
          <cell r="D562" t="str">
            <v>Vulnerability Scans</v>
          </cell>
        </row>
        <row r="563">
          <cell r="A563" t="str">
            <v>SRMM-VM-0002</v>
          </cell>
          <cell r="D563" t="str">
            <v>Vulnerability Tracking</v>
          </cell>
        </row>
        <row r="564">
          <cell r="A564" t="str">
            <v>SRMM-VM-0003</v>
          </cell>
          <cell r="D564" t="str">
            <v>Zero-Day Patching</v>
          </cell>
        </row>
        <row r="565">
          <cell r="A565" t="str">
            <v>SRMM-VM-0004</v>
          </cell>
          <cell r="D565" t="str">
            <v>Vulnerability Scans</v>
          </cell>
        </row>
        <row r="566">
          <cell r="A566" t="str">
            <v>SRMM-VM-0005</v>
          </cell>
          <cell r="D566" t="str">
            <v>Application Patching</v>
          </cell>
        </row>
        <row r="567">
          <cell r="A567" t="str">
            <v>SRMM-VM-0006</v>
          </cell>
          <cell r="D567" t="str">
            <v>Network Scanning</v>
          </cell>
        </row>
        <row r="568">
          <cell r="A568" t="str">
            <v>SRMM-VM-0007</v>
          </cell>
          <cell r="D568" t="str">
            <v>Application Scanning</v>
          </cell>
        </row>
        <row r="569">
          <cell r="A569" t="str">
            <v>SRMM-VM-0008</v>
          </cell>
          <cell r="D569" t="str">
            <v>Static Code Analysis</v>
          </cell>
        </row>
        <row r="570">
          <cell r="A570" t="str">
            <v>SRMM-VM-0009</v>
          </cell>
          <cell r="D570" t="str">
            <v>Patch Deployment</v>
          </cell>
        </row>
        <row r="571">
          <cell r="A571" t="str">
            <v>SRMM-VM-0010</v>
          </cell>
          <cell r="D571" t="str">
            <v>Patch Verification</v>
          </cell>
        </row>
        <row r="572">
          <cell r="A572" t="str">
            <v>SRMM-VM-0011</v>
          </cell>
          <cell r="D572" t="str">
            <v>CVSS Scoring</v>
          </cell>
        </row>
        <row r="573">
          <cell r="A573" t="str">
            <v>SRMM-VM-0012</v>
          </cell>
          <cell r="D573" t="str">
            <v>Automated Remediation</v>
          </cell>
        </row>
        <row r="574">
          <cell r="A574" t="str">
            <v>SRMM-VM-0013</v>
          </cell>
          <cell r="D574" t="str">
            <v>Manual Remediation</v>
          </cell>
        </row>
        <row r="575">
          <cell r="A575" t="str">
            <v>SRMM-VM-0014</v>
          </cell>
          <cell r="D575" t="str">
            <v>Inventory Management</v>
          </cell>
        </row>
        <row r="576">
          <cell r="A576" t="str">
            <v>SRMM-VM-0015</v>
          </cell>
          <cell r="D576" t="str">
            <v>Vulnerability Tracking</v>
          </cell>
        </row>
        <row r="577">
          <cell r="A577" t="str">
            <v>SRMM-VM-0016</v>
          </cell>
          <cell r="D577" t="str">
            <v>Container Security</v>
          </cell>
        </row>
        <row r="578">
          <cell r="A578" t="str">
            <v>SRMM-VM-0017</v>
          </cell>
          <cell r="D578" t="str">
            <v>AI-based Analysis</v>
          </cell>
        </row>
        <row r="579">
          <cell r="A579" t="str">
            <v>SRMM-VM-0018</v>
          </cell>
          <cell r="D579" t="str">
            <v>Zero-Day Patching</v>
          </cell>
        </row>
      </sheetData>
      <sheetData sheetId="19"/>
      <sheetData sheetId="20"/>
      <sheetData sheetId="21"/>
      <sheetData sheetId="22"/>
      <sheetData sheetId="23">
        <row r="2">
          <cell r="G2" t="str">
            <v>None</v>
          </cell>
          <cell r="I2">
            <v>0</v>
          </cell>
        </row>
        <row r="3">
          <cell r="G3" t="str">
            <v>Planning</v>
          </cell>
          <cell r="I3">
            <v>0.05</v>
          </cell>
        </row>
        <row r="4">
          <cell r="G4" t="str">
            <v>Development and Testing</v>
          </cell>
          <cell r="I4">
            <v>0.1</v>
          </cell>
        </row>
        <row r="5">
          <cell r="G5" t="str">
            <v>Deployed (but limited implementation)</v>
          </cell>
          <cell r="I5">
            <v>0.25</v>
          </cell>
        </row>
        <row r="6">
          <cell r="G6" t="str">
            <v>Implemented</v>
          </cell>
          <cell r="I6">
            <v>1</v>
          </cell>
        </row>
        <row r="7">
          <cell r="G7" t="str">
            <v>None</v>
          </cell>
          <cell r="I7">
            <v>0</v>
          </cell>
        </row>
        <row r="8">
          <cell r="G8" t="str">
            <v>Unknown</v>
          </cell>
          <cell r="I8">
            <v>0.01</v>
          </cell>
        </row>
        <row r="9">
          <cell r="G9" t="str">
            <v>Yes</v>
          </cell>
          <cell r="I9">
            <v>1</v>
          </cell>
        </row>
        <row r="10">
          <cell r="G10" t="str">
            <v>Not Applicable</v>
          </cell>
          <cell r="I10" t="str">
            <v>NA</v>
          </cell>
        </row>
        <row r="11">
          <cell r="G11" t="str">
            <v>Unknown</v>
          </cell>
          <cell r="I11">
            <v>0.01</v>
          </cell>
        </row>
        <row r="12">
          <cell r="G12" t="str">
            <v>Low</v>
          </cell>
          <cell r="I12">
            <v>0.2</v>
          </cell>
        </row>
        <row r="13">
          <cell r="G13" t="str">
            <v>Medium</v>
          </cell>
          <cell r="I13">
            <v>0.8</v>
          </cell>
        </row>
        <row r="14">
          <cell r="G14" t="str">
            <v>High</v>
          </cell>
          <cell r="I14">
            <v>1</v>
          </cell>
        </row>
        <row r="15">
          <cell r="G15" t="str">
            <v>Not Applicable</v>
          </cell>
          <cell r="I15" t="str">
            <v>NA</v>
          </cell>
        </row>
        <row r="16">
          <cell r="G16" t="str">
            <v>Unknown</v>
          </cell>
          <cell r="I16">
            <v>0.01</v>
          </cell>
        </row>
        <row r="17">
          <cell r="G17" t="str">
            <v>Low</v>
          </cell>
          <cell r="I17">
            <v>0.1</v>
          </cell>
        </row>
        <row r="18">
          <cell r="G18" t="str">
            <v>Medium</v>
          </cell>
          <cell r="I18">
            <v>0.5</v>
          </cell>
        </row>
        <row r="19">
          <cell r="G19" t="str">
            <v>High</v>
          </cell>
          <cell r="I19">
            <v>1</v>
          </cell>
        </row>
        <row r="20">
          <cell r="G20" t="str">
            <v>Not Applicable</v>
          </cell>
          <cell r="I20" t="str">
            <v>NA</v>
          </cell>
        </row>
        <row r="21">
          <cell r="G21" t="str">
            <v>Unknown</v>
          </cell>
          <cell r="I21">
            <v>0.01</v>
          </cell>
        </row>
        <row r="22">
          <cell r="G22" t="str">
            <v>Ad Hoc</v>
          </cell>
          <cell r="I22">
            <v>0.2</v>
          </cell>
        </row>
        <row r="23">
          <cell r="G23" t="str">
            <v>Scheduled</v>
          </cell>
          <cell r="I23">
            <v>0.75</v>
          </cell>
        </row>
        <row r="24">
          <cell r="G24" t="str">
            <v>Automation</v>
          </cell>
          <cell r="I24">
            <v>1</v>
          </cell>
        </row>
        <row r="25">
          <cell r="G25" t="str">
            <v>None</v>
          </cell>
          <cell r="I25">
            <v>0</v>
          </cell>
        </row>
        <row r="26">
          <cell r="G26" t="str">
            <v>Unknown</v>
          </cell>
          <cell r="I26">
            <v>0.01</v>
          </cell>
        </row>
        <row r="27">
          <cell r="G27" t="str">
            <v>Basic</v>
          </cell>
          <cell r="I27">
            <v>0.75</v>
          </cell>
        </row>
        <row r="28">
          <cell r="G28" t="str">
            <v>Advanced</v>
          </cell>
          <cell r="I28">
            <v>1</v>
          </cell>
        </row>
        <row r="29">
          <cell r="G29" t="str">
            <v>None</v>
          </cell>
          <cell r="I29">
            <v>0</v>
          </cell>
        </row>
        <row r="30">
          <cell r="G30" t="str">
            <v>Unknown</v>
          </cell>
          <cell r="I30">
            <v>0.01</v>
          </cell>
        </row>
        <row r="31">
          <cell r="G31" t="str">
            <v>Business Centric</v>
          </cell>
          <cell r="I31">
            <v>0.5</v>
          </cell>
        </row>
        <row r="32">
          <cell r="G32" t="str">
            <v>Threat Centric</v>
          </cell>
          <cell r="I32">
            <v>0.75</v>
          </cell>
        </row>
        <row r="33">
          <cell r="G33" t="str">
            <v>Risk Centric</v>
          </cell>
          <cell r="I33">
            <v>1</v>
          </cell>
        </row>
        <row r="34">
          <cell r="G34" t="str">
            <v>None</v>
          </cell>
          <cell r="I34">
            <v>0</v>
          </cell>
        </row>
        <row r="35">
          <cell r="G35" t="str">
            <v>Unknown</v>
          </cell>
          <cell r="I35">
            <v>0.01</v>
          </cell>
        </row>
        <row r="36">
          <cell r="G36" t="str">
            <v>Ad Hoc</v>
          </cell>
          <cell r="I36">
            <v>0.25</v>
          </cell>
        </row>
        <row r="37">
          <cell r="G37" t="str">
            <v>Scheduled</v>
          </cell>
          <cell r="I37">
            <v>1</v>
          </cell>
        </row>
        <row r="38">
          <cell r="G38" t="str">
            <v>Not Applicable</v>
          </cell>
          <cell r="I38" t="str">
            <v>NA</v>
          </cell>
        </row>
        <row r="39">
          <cell r="G39" t="str">
            <v>Unknown</v>
          </cell>
          <cell r="I39">
            <v>0.01</v>
          </cell>
        </row>
        <row r="40">
          <cell r="G40" t="str">
            <v>Daily</v>
          </cell>
          <cell r="I40">
            <v>1</v>
          </cell>
        </row>
        <row r="41">
          <cell r="G41" t="str">
            <v>Weekly</v>
          </cell>
          <cell r="I41">
            <v>0.9</v>
          </cell>
        </row>
        <row r="42">
          <cell r="G42" t="str">
            <v>Monthly</v>
          </cell>
          <cell r="I42">
            <v>0.8</v>
          </cell>
        </row>
        <row r="43">
          <cell r="G43" t="str">
            <v>Quarterly</v>
          </cell>
          <cell r="I43">
            <v>0.75</v>
          </cell>
        </row>
        <row r="44">
          <cell r="G44" t="str">
            <v>Yearly</v>
          </cell>
          <cell r="I44">
            <v>0.2</v>
          </cell>
        </row>
        <row r="45">
          <cell r="G45" t="str">
            <v>None</v>
          </cell>
          <cell r="I45">
            <v>0</v>
          </cell>
        </row>
        <row r="46">
          <cell r="G46" t="str">
            <v>Unknown</v>
          </cell>
          <cell r="I46">
            <v>0.01</v>
          </cell>
        </row>
        <row r="47">
          <cell r="G47" t="str">
            <v>Less than 25%</v>
          </cell>
          <cell r="I47">
            <v>0</v>
          </cell>
        </row>
        <row r="48">
          <cell r="G48" t="str">
            <v>25-50%</v>
          </cell>
          <cell r="I48">
            <v>0.25</v>
          </cell>
        </row>
        <row r="49">
          <cell r="G49" t="str">
            <v>50-75%</v>
          </cell>
          <cell r="I49">
            <v>0.5</v>
          </cell>
        </row>
        <row r="50">
          <cell r="G50" t="str">
            <v>75-90%</v>
          </cell>
          <cell r="I50">
            <v>0.75</v>
          </cell>
        </row>
        <row r="51">
          <cell r="G51" t="str">
            <v>More than 90%</v>
          </cell>
          <cell r="I51">
            <v>1</v>
          </cell>
        </row>
        <row r="52">
          <cell r="G52" t="str">
            <v>Not Applicable</v>
          </cell>
          <cell r="I52" t="str">
            <v>NA</v>
          </cell>
        </row>
        <row r="53">
          <cell r="G53" t="str">
            <v>Unknown</v>
          </cell>
          <cell r="I53">
            <v>0.01</v>
          </cell>
        </row>
        <row r="54">
          <cell r="G54" t="str">
            <v>Basic</v>
          </cell>
          <cell r="I54">
            <v>0.6</v>
          </cell>
        </row>
        <row r="55">
          <cell r="G55" t="str">
            <v>Intermediate</v>
          </cell>
          <cell r="I55">
            <v>0.8</v>
          </cell>
        </row>
        <row r="56">
          <cell r="G56" t="str">
            <v>Advanced</v>
          </cell>
          <cell r="I56">
            <v>1</v>
          </cell>
        </row>
        <row r="57">
          <cell r="G57" t="str">
            <v>None</v>
          </cell>
          <cell r="I57">
            <v>0</v>
          </cell>
        </row>
        <row r="58">
          <cell r="G58" t="str">
            <v>Unknown</v>
          </cell>
          <cell r="I58">
            <v>0.01</v>
          </cell>
        </row>
        <row r="59">
          <cell r="G59" t="str">
            <v>Standalone</v>
          </cell>
          <cell r="I59">
            <v>0.2</v>
          </cell>
        </row>
        <row r="60">
          <cell r="G60" t="str">
            <v>Partially Integrated</v>
          </cell>
          <cell r="I60">
            <v>0.6</v>
          </cell>
        </row>
        <row r="61">
          <cell r="G61" t="str">
            <v>Fully Integrated</v>
          </cell>
          <cell r="I61">
            <v>1</v>
          </cell>
        </row>
        <row r="62">
          <cell r="G62" t="str">
            <v>None</v>
          </cell>
          <cell r="I62">
            <v>0</v>
          </cell>
        </row>
        <row r="63">
          <cell r="G63" t="str">
            <v>Unknown</v>
          </cell>
          <cell r="I63">
            <v>0.01</v>
          </cell>
        </row>
        <row r="64">
          <cell r="G64" t="str">
            <v>Standalone</v>
          </cell>
          <cell r="I64">
            <v>0.25</v>
          </cell>
        </row>
        <row r="65">
          <cell r="G65" t="str">
            <v>Aligned with Department</v>
          </cell>
          <cell r="I65">
            <v>0.5</v>
          </cell>
        </row>
        <row r="66">
          <cell r="G66" t="str">
            <v>Aligned with Business Unit</v>
          </cell>
          <cell r="I66">
            <v>0.75</v>
          </cell>
        </row>
        <row r="67">
          <cell r="G67" t="str">
            <v>Aligned with Organization</v>
          </cell>
          <cell r="I67">
            <v>1</v>
          </cell>
        </row>
        <row r="68">
          <cell r="G68" t="str">
            <v>None</v>
          </cell>
          <cell r="I68">
            <v>0</v>
          </cell>
        </row>
        <row r="69">
          <cell r="G69" t="str">
            <v>Unknown</v>
          </cell>
          <cell r="I69">
            <v>0.01</v>
          </cell>
        </row>
        <row r="70">
          <cell r="G70" t="str">
            <v>Ad Hoc</v>
          </cell>
          <cell r="I70">
            <v>0.25</v>
          </cell>
        </row>
        <row r="71">
          <cell r="G71" t="str">
            <v>Scheduled</v>
          </cell>
          <cell r="I71">
            <v>0.75</v>
          </cell>
        </row>
        <row r="72">
          <cell r="G72" t="str">
            <v>Continous</v>
          </cell>
          <cell r="I72">
            <v>1</v>
          </cell>
        </row>
        <row r="73">
          <cell r="G73" t="str">
            <v>None</v>
          </cell>
          <cell r="I73">
            <v>0</v>
          </cell>
        </row>
        <row r="74">
          <cell r="G74" t="str">
            <v>Unknown</v>
          </cell>
          <cell r="I74">
            <v>0.01</v>
          </cell>
        </row>
        <row r="75">
          <cell r="G75" t="str">
            <v>Beginner</v>
          </cell>
          <cell r="I75">
            <v>0.25</v>
          </cell>
        </row>
        <row r="76">
          <cell r="G76" t="str">
            <v>Intermediate</v>
          </cell>
          <cell r="I76">
            <v>0.5</v>
          </cell>
        </row>
        <row r="77">
          <cell r="G77" t="str">
            <v>Advanced</v>
          </cell>
          <cell r="I77">
            <v>1</v>
          </cell>
        </row>
        <row r="78">
          <cell r="G78" t="str">
            <v>None</v>
          </cell>
          <cell r="I78">
            <v>0</v>
          </cell>
        </row>
        <row r="79">
          <cell r="G79" t="str">
            <v>Unknown</v>
          </cell>
          <cell r="I79">
            <v>0.01</v>
          </cell>
        </row>
        <row r="80">
          <cell r="G80" t="str">
            <v>Less than 25%</v>
          </cell>
          <cell r="I80">
            <v>0</v>
          </cell>
        </row>
        <row r="81">
          <cell r="G81" t="str">
            <v>25-50%</v>
          </cell>
          <cell r="I81">
            <v>0.25</v>
          </cell>
        </row>
        <row r="82">
          <cell r="G82" t="str">
            <v>50-75%</v>
          </cell>
          <cell r="I82">
            <v>0.5</v>
          </cell>
        </row>
        <row r="83">
          <cell r="G83" t="str">
            <v>75-90%</v>
          </cell>
          <cell r="I83">
            <v>0.75</v>
          </cell>
        </row>
        <row r="84">
          <cell r="G84" t="str">
            <v>More than 90%</v>
          </cell>
          <cell r="I84">
            <v>1</v>
          </cell>
        </row>
        <row r="85">
          <cell r="G85" t="str">
            <v>No</v>
          </cell>
          <cell r="I85">
            <v>0</v>
          </cell>
        </row>
        <row r="86">
          <cell r="G86" t="str">
            <v>Unknown</v>
          </cell>
          <cell r="I86">
            <v>0.01</v>
          </cell>
        </row>
        <row r="87">
          <cell r="G87" t="str">
            <v>Less than 25%</v>
          </cell>
          <cell r="I87">
            <v>0</v>
          </cell>
        </row>
        <row r="88">
          <cell r="G88" t="str">
            <v>25-50%</v>
          </cell>
          <cell r="I88">
            <v>0.25</v>
          </cell>
        </row>
        <row r="89">
          <cell r="G89" t="str">
            <v>50-75%</v>
          </cell>
          <cell r="I89">
            <v>0.5</v>
          </cell>
        </row>
        <row r="90">
          <cell r="G90" t="str">
            <v>75-90%</v>
          </cell>
          <cell r="I90">
            <v>0.75</v>
          </cell>
        </row>
        <row r="91">
          <cell r="G91" t="str">
            <v>More than 90%</v>
          </cell>
          <cell r="I91">
            <v>1</v>
          </cell>
        </row>
        <row r="92">
          <cell r="G92" t="str">
            <v>None</v>
          </cell>
          <cell r="I92">
            <v>0</v>
          </cell>
        </row>
        <row r="93">
          <cell r="G93" t="str">
            <v>Unknown</v>
          </cell>
          <cell r="I93">
            <v>0.01</v>
          </cell>
        </row>
        <row r="94">
          <cell r="G94" t="str">
            <v>Indirectly Funded</v>
          </cell>
          <cell r="I94">
            <v>0.25</v>
          </cell>
        </row>
        <row r="95">
          <cell r="G95" t="str">
            <v>Directly Funded</v>
          </cell>
          <cell r="I95">
            <v>1</v>
          </cell>
        </row>
        <row r="96">
          <cell r="G96" t="str">
            <v>Not Applicable</v>
          </cell>
          <cell r="I96" t="str">
            <v>NA</v>
          </cell>
        </row>
        <row r="97">
          <cell r="G97" t="str">
            <v>Unknown</v>
          </cell>
          <cell r="I97">
            <v>0.01</v>
          </cell>
        </row>
        <row r="98">
          <cell r="G98" t="str">
            <v>Not Adequate</v>
          </cell>
          <cell r="I98">
            <v>0.15</v>
          </cell>
        </row>
        <row r="99">
          <cell r="G99" t="str">
            <v>Currently Adequate</v>
          </cell>
          <cell r="I99">
            <v>0.6</v>
          </cell>
        </row>
        <row r="100">
          <cell r="G100" t="str">
            <v>Fully Adequate</v>
          </cell>
          <cell r="I100">
            <v>1</v>
          </cell>
        </row>
        <row r="101">
          <cell r="G101" t="str">
            <v>None</v>
          </cell>
          <cell r="I101">
            <v>0</v>
          </cell>
        </row>
        <row r="102">
          <cell r="G102" t="str">
            <v>Unknown</v>
          </cell>
          <cell r="I102">
            <v>0.01</v>
          </cell>
        </row>
        <row r="103">
          <cell r="G103" t="str">
            <v>Undedicated</v>
          </cell>
          <cell r="I103">
            <v>0.15</v>
          </cell>
        </row>
        <row r="104">
          <cell r="G104" t="str">
            <v>Remotely Managed</v>
          </cell>
          <cell r="I104">
            <v>0.5</v>
          </cell>
        </row>
        <row r="105">
          <cell r="G105" t="str">
            <v>Hybrid</v>
          </cell>
          <cell r="I105">
            <v>0.75</v>
          </cell>
        </row>
        <row r="106">
          <cell r="G106" t="str">
            <v>Dedicated</v>
          </cell>
          <cell r="I106">
            <v>1</v>
          </cell>
        </row>
        <row r="107">
          <cell r="G107" t="str">
            <v>Not Applicable</v>
          </cell>
          <cell r="I107" t="str">
            <v>NA</v>
          </cell>
        </row>
        <row r="108">
          <cell r="G108" t="str">
            <v>Unknown</v>
          </cell>
          <cell r="I108">
            <v>0.01</v>
          </cell>
        </row>
        <row r="109">
          <cell r="G109" t="str">
            <v>Less than 25%</v>
          </cell>
          <cell r="I109">
            <v>0</v>
          </cell>
        </row>
        <row r="110">
          <cell r="G110" t="str">
            <v>25-50%</v>
          </cell>
          <cell r="I110">
            <v>0.25</v>
          </cell>
        </row>
        <row r="111">
          <cell r="G111" t="str">
            <v>50-75%</v>
          </cell>
          <cell r="I111">
            <v>0.5</v>
          </cell>
        </row>
        <row r="112">
          <cell r="G112" t="str">
            <v>75-90%</v>
          </cell>
          <cell r="I112">
            <v>0.75</v>
          </cell>
        </row>
        <row r="113">
          <cell r="G113" t="str">
            <v>More than 90%</v>
          </cell>
          <cell r="I113">
            <v>1</v>
          </cell>
        </row>
        <row r="114">
          <cell r="G114" t="str">
            <v>Not Applicable</v>
          </cell>
          <cell r="I114" t="str">
            <v>NA</v>
          </cell>
        </row>
        <row r="115">
          <cell r="G115" t="str">
            <v>Current</v>
          </cell>
          <cell r="I115">
            <v>0.85</v>
          </cell>
        </row>
        <row r="116">
          <cell r="G116" t="str">
            <v>Emerging</v>
          </cell>
          <cell r="I116">
            <v>0.8</v>
          </cell>
        </row>
        <row r="117">
          <cell r="G117" t="str">
            <v>Both</v>
          </cell>
          <cell r="I117">
            <v>1</v>
          </cell>
        </row>
        <row r="118">
          <cell r="G118" t="str">
            <v>Unknown</v>
          </cell>
          <cell r="I118">
            <v>0.01</v>
          </cell>
        </row>
        <row r="119">
          <cell r="G119" t="str">
            <v>Partial Coverage</v>
          </cell>
          <cell r="I119">
            <v>0.25</v>
          </cell>
        </row>
        <row r="120">
          <cell r="G120" t="str">
            <v>Full Coverage</v>
          </cell>
          <cell r="I120">
            <v>1</v>
          </cell>
        </row>
        <row r="121">
          <cell r="G121" t="str">
            <v>None</v>
          </cell>
          <cell r="I121">
            <v>0</v>
          </cell>
        </row>
        <row r="122">
          <cell r="G122" t="str">
            <v>Unknown</v>
          </cell>
          <cell r="I122">
            <v>0.01</v>
          </cell>
        </row>
        <row r="123">
          <cell r="G123" t="str">
            <v>Yes, takes too long</v>
          </cell>
          <cell r="I123">
            <v>0.6</v>
          </cell>
        </row>
        <row r="124">
          <cell r="G124" t="str">
            <v>Yes</v>
          </cell>
          <cell r="I124">
            <v>1</v>
          </cell>
        </row>
        <row r="125">
          <cell r="G125" t="str">
            <v>None</v>
          </cell>
          <cell r="I125">
            <v>0</v>
          </cell>
        </row>
        <row r="126">
          <cell r="G126" t="str">
            <v>Unknown</v>
          </cell>
          <cell r="I126">
            <v>0.01</v>
          </cell>
        </row>
        <row r="127">
          <cell r="G127" t="str">
            <v>Yes, takes too long</v>
          </cell>
          <cell r="I127">
            <v>0.4</v>
          </cell>
        </row>
        <row r="128">
          <cell r="G128" t="str">
            <v>Yes</v>
          </cell>
          <cell r="I128">
            <v>1</v>
          </cell>
        </row>
        <row r="129">
          <cell r="G129" t="str">
            <v>None</v>
          </cell>
          <cell r="I129">
            <v>0</v>
          </cell>
        </row>
        <row r="130">
          <cell r="G130" t="str">
            <v>Unknown</v>
          </cell>
          <cell r="I130">
            <v>0.01</v>
          </cell>
        </row>
        <row r="131">
          <cell r="G131" t="str">
            <v>Yes, takes too long</v>
          </cell>
          <cell r="I131">
            <v>0.4</v>
          </cell>
        </row>
        <row r="132">
          <cell r="G132" t="str">
            <v>Yes</v>
          </cell>
          <cell r="I132">
            <v>1</v>
          </cell>
        </row>
        <row r="133">
          <cell r="G133" t="str">
            <v>Unknown</v>
          </cell>
          <cell r="I133">
            <v>0.01</v>
          </cell>
        </row>
        <row r="134">
          <cell r="G134" t="str">
            <v>Less than 25%</v>
          </cell>
          <cell r="I134">
            <v>0</v>
          </cell>
        </row>
        <row r="135">
          <cell r="G135" t="str">
            <v>25-50%</v>
          </cell>
          <cell r="I135">
            <v>0.25</v>
          </cell>
        </row>
        <row r="136">
          <cell r="G136" t="str">
            <v>50-75%</v>
          </cell>
          <cell r="I136">
            <v>0.5</v>
          </cell>
        </row>
        <row r="137">
          <cell r="G137" t="str">
            <v>75-90%</v>
          </cell>
          <cell r="I137">
            <v>0.75</v>
          </cell>
        </row>
        <row r="138">
          <cell r="G138" t="str">
            <v>More than 90%</v>
          </cell>
          <cell r="I138">
            <v>1</v>
          </cell>
        </row>
        <row r="139">
          <cell r="G139" t="str">
            <v>Unknown</v>
          </cell>
          <cell r="I139">
            <v>0.01</v>
          </cell>
        </row>
        <row r="140">
          <cell r="G140" t="str">
            <v>Disruptive</v>
          </cell>
          <cell r="I140">
            <v>0</v>
          </cell>
        </row>
        <row r="141">
          <cell r="G141" t="str">
            <v>Slightly Disruptive</v>
          </cell>
          <cell r="I141">
            <v>0.25</v>
          </cell>
        </row>
        <row r="142">
          <cell r="G142" t="str">
            <v>Not Disruptive</v>
          </cell>
          <cell r="I142">
            <v>1</v>
          </cell>
        </row>
        <row r="143">
          <cell r="G143" t="str">
            <v>Unknown</v>
          </cell>
          <cell r="I143">
            <v>0.01</v>
          </cell>
        </row>
        <row r="144">
          <cell r="G144" t="str">
            <v>Less than 25%</v>
          </cell>
          <cell r="I144">
            <v>0</v>
          </cell>
        </row>
        <row r="145">
          <cell r="G145" t="str">
            <v>25-50%</v>
          </cell>
          <cell r="I145">
            <v>0.25</v>
          </cell>
        </row>
        <row r="146">
          <cell r="G146" t="str">
            <v>50-75%</v>
          </cell>
          <cell r="I146">
            <v>0.5</v>
          </cell>
        </row>
        <row r="147">
          <cell r="G147" t="str">
            <v>75-90%</v>
          </cell>
          <cell r="I147">
            <v>0.75</v>
          </cell>
        </row>
        <row r="148">
          <cell r="G148" t="str">
            <v>More than 90%</v>
          </cell>
          <cell r="I148">
            <v>1</v>
          </cell>
        </row>
        <row r="149">
          <cell r="G149" t="str">
            <v>None</v>
          </cell>
          <cell r="I149">
            <v>0</v>
          </cell>
        </row>
        <row r="150">
          <cell r="G150" t="str">
            <v>Unknown</v>
          </cell>
          <cell r="I150">
            <v>0.01</v>
          </cell>
        </row>
        <row r="151">
          <cell r="G151" t="str">
            <v>Low</v>
          </cell>
          <cell r="I151">
            <v>0.25</v>
          </cell>
        </row>
        <row r="152">
          <cell r="G152" t="str">
            <v>Medium</v>
          </cell>
          <cell r="I152">
            <v>0.75</v>
          </cell>
        </row>
        <row r="153">
          <cell r="G153" t="str">
            <v>High</v>
          </cell>
          <cell r="I153">
            <v>1</v>
          </cell>
        </row>
        <row r="154">
          <cell r="G154" t="str">
            <v>Not Applicable</v>
          </cell>
          <cell r="I154" t="str">
            <v>NA</v>
          </cell>
        </row>
        <row r="155">
          <cell r="G155" t="str">
            <v>Unknown</v>
          </cell>
          <cell r="I155">
            <v>0.01</v>
          </cell>
        </row>
        <row r="156">
          <cell r="G156" t="str">
            <v>Not User Friendly</v>
          </cell>
          <cell r="I156">
            <v>0</v>
          </cell>
        </row>
        <row r="157">
          <cell r="G157" t="str">
            <v>User Friendly</v>
          </cell>
          <cell r="I157">
            <v>1</v>
          </cell>
        </row>
        <row r="158">
          <cell r="G158" t="str">
            <v>None</v>
          </cell>
          <cell r="I158">
            <v>0</v>
          </cell>
        </row>
        <row r="159">
          <cell r="G159" t="str">
            <v>Unknown</v>
          </cell>
          <cell r="I159">
            <v>0.01</v>
          </cell>
        </row>
        <row r="160">
          <cell r="G160" t="str">
            <v>Partial Logging</v>
          </cell>
          <cell r="I160">
            <v>0.5</v>
          </cell>
        </row>
        <row r="161">
          <cell r="G161" t="str">
            <v>Full Logging</v>
          </cell>
          <cell r="I161">
            <v>1</v>
          </cell>
        </row>
        <row r="162">
          <cell r="G162" t="str">
            <v>Not Applicable</v>
          </cell>
          <cell r="I162" t="str">
            <v>NA</v>
          </cell>
        </row>
        <row r="163">
          <cell r="G163" t="str">
            <v>Unknown</v>
          </cell>
          <cell r="I163">
            <v>0.01</v>
          </cell>
        </row>
        <row r="164">
          <cell r="G164" t="str">
            <v>Low</v>
          </cell>
          <cell r="I164">
            <v>0.25</v>
          </cell>
        </row>
        <row r="165">
          <cell r="G165" t="str">
            <v>Medium</v>
          </cell>
          <cell r="I165">
            <v>0.75</v>
          </cell>
        </row>
        <row r="166">
          <cell r="G166" t="str">
            <v>High</v>
          </cell>
          <cell r="I166">
            <v>1</v>
          </cell>
        </row>
        <row r="167">
          <cell r="G167" t="str">
            <v>None</v>
          </cell>
          <cell r="I167">
            <v>0</v>
          </cell>
        </row>
        <row r="168">
          <cell r="G168" t="str">
            <v>Unknown</v>
          </cell>
          <cell r="I168">
            <v>0.01</v>
          </cell>
        </row>
        <row r="169">
          <cell r="G169" t="str">
            <v>High</v>
          </cell>
          <cell r="I169">
            <v>0.1</v>
          </cell>
        </row>
        <row r="170">
          <cell r="G170" t="str">
            <v>Medium</v>
          </cell>
          <cell r="I170">
            <v>0.5</v>
          </cell>
        </row>
        <row r="171">
          <cell r="G171" t="str">
            <v>Low</v>
          </cell>
          <cell r="I171">
            <v>1</v>
          </cell>
        </row>
        <row r="172">
          <cell r="G172" t="str">
            <v>None</v>
          </cell>
          <cell r="I172">
            <v>0</v>
          </cell>
        </row>
        <row r="173">
          <cell r="G173" t="str">
            <v>Unknown</v>
          </cell>
          <cell r="I173">
            <v>0.01</v>
          </cell>
        </row>
        <row r="174">
          <cell r="G174" t="str">
            <v>Undedicated</v>
          </cell>
          <cell r="I174">
            <v>0.25</v>
          </cell>
        </row>
        <row r="175">
          <cell r="G175" t="str">
            <v>Dedicated</v>
          </cell>
          <cell r="I175">
            <v>1</v>
          </cell>
        </row>
        <row r="176">
          <cell r="G176" t="str">
            <v>None</v>
          </cell>
          <cell r="I176">
            <v>0</v>
          </cell>
        </row>
        <row r="177">
          <cell r="G177" t="str">
            <v>Unknown</v>
          </cell>
          <cell r="I177">
            <v>0.01</v>
          </cell>
        </row>
        <row r="178">
          <cell r="G178" t="str">
            <v>Hours</v>
          </cell>
          <cell r="I178">
            <v>1</v>
          </cell>
        </row>
        <row r="179">
          <cell r="G179" t="str">
            <v>Days</v>
          </cell>
          <cell r="I179">
            <v>0.5</v>
          </cell>
        </row>
        <row r="180">
          <cell r="G180" t="str">
            <v>Weeks</v>
          </cell>
          <cell r="I180">
            <v>0.1</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row r="2">
          <cell r="A2" t="str">
            <v>2FA/MFA Deployment</v>
          </cell>
          <cell r="B2" t="str">
            <v/>
          </cell>
        </row>
        <row r="3">
          <cell r="A3" t="str">
            <v>Access Control per Classification</v>
          </cell>
          <cell r="B3" t="str">
            <v/>
          </cell>
        </row>
        <row r="4">
          <cell r="A4" t="str">
            <v>Account De-provisioning</v>
          </cell>
          <cell r="B4" t="str">
            <v/>
          </cell>
        </row>
        <row r="5">
          <cell r="A5" t="str">
            <v>AI-based Analysis</v>
          </cell>
          <cell r="B5" t="str">
            <v xml:space="preserve">security scanning tools
network investigation and segmentation
user monitoring
security operations center
detection engineering
bug remediation
cloud account and billing monitoring
metrics
strategy
user monitoring
bug remediation
metrics
quality assurance
data lifecycle management
data loss prevention solution and processes
quality assurance
data privacy
tabletop exercises
bc communication
crisis management
</v>
          </cell>
        </row>
        <row r="6">
          <cell r="A6" t="str">
            <v>Annual Security Awareness Training</v>
          </cell>
          <cell r="B6" t="str">
            <v xml:space="preserve">quality assurance
data lifecycle management
data loss prevention solution and processes
quality assurance
data privacy
tabletop exercises
bc communication
crisis management
</v>
          </cell>
        </row>
        <row r="7">
          <cell r="A7" t="str">
            <v>Anomalous Behavior Detection</v>
          </cell>
          <cell r="B7" t="str">
            <v xml:space="preserve">digital forensics
quality assurance
data lifecycle management
data loss prevention solution and processes
quality assurance
data privacy
tabletop exercises
bc communication
crisis management
</v>
          </cell>
        </row>
        <row r="8">
          <cell r="A8" t="str">
            <v>Anomaly Detection</v>
          </cell>
          <cell r="B8" t="str">
            <v xml:space="preserve">incident detection and response
security operations center
digital forensics
quality assurance
data lifecycle management
data loss prevention solution and processes
quality assurance
data privacy
</v>
          </cell>
        </row>
        <row r="9">
          <cell r="A9" t="str">
            <v>Antivirus</v>
          </cell>
          <cell r="B9"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tabletop exercises
bc communication
crisis management
</v>
          </cell>
        </row>
        <row r="10">
          <cell r="A10" t="str">
            <v>Antivirus/Antimalware</v>
          </cell>
          <cell r="B10" t="str">
            <v>source code security
data loss prevention
data encryption
data lifecycle management</v>
          </cell>
        </row>
        <row r="11">
          <cell r="A11" t="str">
            <v>API Encryption &amp; Signing</v>
          </cell>
        </row>
        <row r="12">
          <cell r="A12" t="str">
            <v>API Security</v>
          </cell>
          <cell r="B12"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password control
network investigation and segmentation
ot dmz
application security
quality assurance
data loss prevention
data protection
data loss prevention
data lifecycle management
data loss prevention solution and processes
quality assurance
data privacy
cloud environment
Cloud Environment
</v>
          </cell>
        </row>
        <row r="13">
          <cell r="A13" t="str">
            <v>API Security Requirements</v>
          </cell>
          <cell r="B13"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14">
          <cell r="A14" t="str">
            <v>Application Patching</v>
          </cell>
          <cell r="B14"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15">
          <cell r="A15" t="str">
            <v>Application Scanning</v>
          </cell>
          <cell r="B15"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16">
          <cell r="A16" t="str">
            <v>Application Version Control</v>
          </cell>
          <cell r="B16" t="str">
            <v>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v>
          </cell>
        </row>
        <row r="17">
          <cell r="A17" t="str">
            <v>Application Whitelisting</v>
          </cell>
          <cell r="B17" t="str">
            <v xml:space="preserve">data lifecycle management
quality assurance
data lifecycle management
data loss prevention solution and processes
quality assurance
data privacy
</v>
          </cell>
        </row>
        <row r="18">
          <cell r="A18" t="str">
            <v>Asset Discovery &amp; Monitoring</v>
          </cell>
          <cell r="B18" t="str">
            <v>data inventory
asset management in the cloud
asset management and configuration control
data inventory and classification
asset management
configuration management database
information management
data inventory
asset management in the cloud
asset management and configuration control
cyber architecture
it engineering
it and ot interconnections
configuration management database
system architecture and configuration
it and ot interconnections</v>
          </cell>
        </row>
        <row r="19">
          <cell r="A19" t="str">
            <v>Asset Inventory</v>
          </cell>
          <cell r="B19" t="str">
            <v>data inventory
asset management and configuration control
data inventory and classification
asset management
end user devices
data inventory
asset management in the cloud
asset management and configuration control
data inventory and classification
asset management
configuration management database
information management
data inventory
asset management in the cloud
asset management and configuration control
cyber architecture
it engineering
it and ot interconnections
configuration management database
system architecture and configuration
it and ot interconnections</v>
          </cell>
        </row>
        <row r="20">
          <cell r="A20" t="str">
            <v>Asset Onboarding</v>
          </cell>
          <cell r="B20" t="str">
            <v>metrics
strategy
compliance tracking
metrics
cloud environment
Cloud Environment</v>
          </cell>
        </row>
        <row r="21">
          <cell r="A21" t="str">
            <v>Attack Surface Analysis</v>
          </cell>
          <cell r="B21" t="str">
            <v xml:space="preserve">quality assurance
data lifecycle management
data loss prevention solution and processes
quality assurance
data privacy
tabletop exercises
bc communication
crisis management
</v>
          </cell>
        </row>
        <row r="22">
          <cell r="A22" t="str">
            <v>Attack Surface Reduction</v>
          </cell>
          <cell r="B22" t="str">
            <v xml:space="preserve">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v>
          </cell>
        </row>
        <row r="23">
          <cell r="A23" t="str">
            <v>Attack Trees</v>
          </cell>
          <cell r="B23" t="str">
            <v>quality assurance
data lifecycle management
data loss prevention solution and processes
quality assurance
data privacy
tabletop exercises
bc communication
crisis management
risk modeling
risk modeling</v>
          </cell>
        </row>
        <row r="24">
          <cell r="A24" t="str">
            <v>Audit Logs for Data Access</v>
          </cell>
          <cell r="B24" t="str">
            <v>security scanning tools
network investigation and segmentation
user monitoring
security operations center
detection engineering
bug remediation
cloud account and billing monitoring
metrics
strategy
user monitoring</v>
          </cell>
        </row>
        <row r="25">
          <cell r="A25" t="str">
            <v>Audit Trails</v>
          </cell>
          <cell r="B25"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v>
          </cell>
        </row>
        <row r="26">
          <cell r="A26" t="str">
            <v>Authentication Logs</v>
          </cell>
          <cell r="B26" t="str">
            <v>quality assurance
data lifecycle management
data loss prevention solution and processes
quality assurance
data privacy</v>
          </cell>
        </row>
        <row r="27">
          <cell r="A27" t="str">
            <v>Automated Classification Tools</v>
          </cell>
          <cell r="B27" t="str">
            <v/>
          </cell>
        </row>
        <row r="28">
          <cell r="A28" t="str">
            <v>Automated Patching</v>
          </cell>
          <cell r="B28" t="str">
            <v xml:space="preserve">quality assurance
data lifecycle management
data loss prevention solution and processes
quality assurance
data privacy
tabletop exercises
bc communication
crisis management
</v>
          </cell>
        </row>
        <row r="29">
          <cell r="A29" t="str">
            <v>Automated Remediation</v>
          </cell>
          <cell r="B29" t="str">
            <v xml:space="preserve">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quality assurance
data lifecycle management
data loss prevention solution and processes
quality assurance
data privacy
tabletop exercises
bc communication
crisis management
remote maintenance
</v>
          </cell>
        </row>
        <row r="30">
          <cell r="A30" t="str">
            <v>Availability Requirements</v>
          </cell>
          <cell r="B30" t="str">
            <v xml:space="preserve">quality assurance
data lifecycle management
data loss prevention solution and processes
quality assurance
data privacy
tabletop exercises
bc communication
crisis management
</v>
          </cell>
        </row>
        <row r="31">
          <cell r="A31" t="str">
            <v>Background Checks</v>
          </cell>
          <cell r="B31" t="str">
            <v>cyber strategy roadmap
ciso
regulatory requirements
Compliance Training
legal</v>
          </cell>
        </row>
        <row r="32">
          <cell r="A32" t="str">
            <v>Backup &amp; Recovery</v>
          </cell>
          <cell r="B32" t="str">
            <v>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v>
          </cell>
        </row>
        <row r="33">
          <cell r="A33" t="str">
            <v>Backup and Recovery</v>
          </cell>
          <cell r="B33" t="str">
            <v xml:space="preserve">data center policy and processes
cybersecurity operating model
incident response preparedness
vendor management
metrics
bug remediation
disaster recovery plans and policies
business continuity plans
bc/dr plans
ot ir
sourcing
data lifecycle management
quality assurance
data lifecycle management
data loss prevention solution and processes
quality assurance
data privacy
</v>
          </cell>
        </row>
        <row r="34">
          <cell r="A34" t="str">
            <v>Backup Configuration</v>
          </cell>
          <cell r="B34" t="str">
            <v>data lifecycle management</v>
          </cell>
        </row>
        <row r="35">
          <cell r="A35" t="str">
            <v>Backup Encryption</v>
          </cell>
          <cell r="B35" t="str">
            <v>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v>
          </cell>
        </row>
        <row r="36">
          <cell r="A36" t="str">
            <v>Backup Generators</v>
          </cell>
          <cell r="B36" t="str">
            <v>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disaster recovery technology solutions
bc communication
crisis management</v>
          </cell>
        </row>
        <row r="37">
          <cell r="A37" t="str">
            <v>Badge Systems</v>
          </cell>
          <cell r="B37" t="str">
            <v>quality assurance
data lifecycle management
data loss prevention solution and processes
quality assurance
data privacy
tabletop exercises</v>
          </cell>
        </row>
        <row r="38">
          <cell r="A38" t="str">
            <v>Balanced Scorecard</v>
          </cell>
          <cell r="B38" t="str">
            <v xml:space="preserve">cyber strategy roadmap
ciso
regulatory requirements
Compliance Training
legal
quality assurance
data lifecycle management
data loss prevention solution and processes
quality assurance
data privacy
tabletop exercises
bc communication
crisis management
</v>
          </cell>
        </row>
        <row r="39">
          <cell r="A39" t="str">
            <v>Behavioral Analysis</v>
          </cell>
          <cell r="B39" t="str">
            <v xml:space="preserve">bug remediation
cloud account and billing monitoring
metrics
strategy
user monitoring
bug remediation
metrics
quality assurance
data lifecycle management
data loss prevention solution and processes
quality assurance
data privacy
metrics
tabletop exercises
bc communication
crisis management
</v>
          </cell>
        </row>
        <row r="40">
          <cell r="A40" t="str">
            <v>Behavioral Biometrics</v>
          </cell>
          <cell r="B40" t="str">
            <v>incident detection and response
security operations center
digital forensics
quality assurance
data lifecycle management
data loss prevention solution and processes</v>
          </cell>
        </row>
        <row r="41">
          <cell r="A41" t="str">
            <v>Budget Monitoring</v>
          </cell>
          <cell r="B41" t="str">
            <v xml:space="preserve">cyber strategy roadmap
ciso
regulatory requirements
Compliance Training
legal
quality assurance
data lifecycle management
data loss prevention solution and processes
quality assurance
data privacy
tabletop exercises
bc communication
crisis management
</v>
          </cell>
        </row>
        <row r="42">
          <cell r="A42" t="str">
            <v>Business Continuity Planning (BCP)</v>
          </cell>
          <cell r="B42" t="str">
            <v>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v>
          </cell>
        </row>
        <row r="43">
          <cell r="A43" t="str">
            <v>CCTV Cameras</v>
          </cell>
          <cell r="B43" t="str">
            <v>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v>
          </cell>
        </row>
        <row r="44">
          <cell r="A44" t="str">
            <v>Certification Support</v>
          </cell>
          <cell r="B44" t="str">
            <v xml:space="preserve">quality assurance
data lifecycle management
data loss prevention solution and processes
quality assurance
data privacy
tabletop exercises
bc communication
crisis management
</v>
          </cell>
        </row>
        <row r="45">
          <cell r="A45" t="str">
            <v>Change Automation</v>
          </cell>
          <cell r="B45" t="str">
            <v>application security
quality assurance</v>
          </cell>
        </row>
        <row r="46">
          <cell r="A46" t="str">
            <v>Change Control Process</v>
          </cell>
          <cell r="B46" t="str">
            <v>data center policy and processes
cybersecurity operating model
incident response preparedness
vendor management
metrics
bug remediation
disaster recovery plans and policies
business continuity plans
bc/dr plans
ot ir
sourcing
cyber strategy roadmap
ciso
regulatory requirements
Compliance Training
legal</v>
          </cell>
        </row>
        <row r="47">
          <cell r="A47" t="str">
            <v>Change Documentation</v>
          </cell>
        </row>
        <row r="48">
          <cell r="A48" t="str">
            <v>Checksums and Hash Functions</v>
          </cell>
          <cell r="B48"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49">
          <cell r="A49" t="str">
            <v>Clean Desk Policy</v>
          </cell>
          <cell r="B49" t="str">
            <v>physical access control</v>
          </cell>
        </row>
        <row r="50">
          <cell r="A50" t="str">
            <v>Cloud Asset Visibility</v>
          </cell>
          <cell r="B50" t="str">
            <v>metrics
strategy
compliance tracking
metrics
cloud environment
Cloud Environment</v>
          </cell>
        </row>
        <row r="51">
          <cell r="A51" t="str">
            <v>Code Review</v>
          </cell>
          <cell r="B51" t="str">
            <v xml:space="preserve">data encryption
data encryption in the cloud
data encryption
application security
source code security
data privacy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52">
          <cell r="A52" t="str">
            <v>Code Review Process</v>
          </cell>
          <cell r="B52"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53">
          <cell r="A53" t="str">
            <v>Communication Plan</v>
          </cell>
          <cell r="B53" t="str">
            <v xml:space="preserve">cybersecurity operating model
cybersecurity policies
cyber strategy roadmap
ciso
metrics
security requirements
regulatory requirements
quality assurance
data lifecycle management
data loss prevention solution and processes
quality assurance
data privacy
tabletop exercises
bc communication
crisis management
</v>
          </cell>
        </row>
        <row r="54">
          <cell r="A54" t="str">
            <v>Complex Password Requirements</v>
          </cell>
          <cell r="B54" t="str">
            <v>quality assurance</v>
          </cell>
        </row>
        <row r="55">
          <cell r="A55" t="str">
            <v>Compliance Audit</v>
          </cell>
          <cell r="B55" t="str">
            <v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v>
          </cell>
        </row>
        <row r="56">
          <cell r="A56" t="str">
            <v>Compliance Auditing</v>
          </cell>
        </row>
        <row r="57">
          <cell r="A57" t="str">
            <v>Compliance Audits</v>
          </cell>
          <cell r="B57" t="str">
            <v xml:space="preserve">quality assurance
data lifecycle management
data loss prevention solution and processes
quality assurance
data privacy
tabletop exercises
bc communication
crisis management
</v>
          </cell>
        </row>
        <row r="58">
          <cell r="A58" t="str">
            <v>Compliance Status Monitoring</v>
          </cell>
          <cell r="B58" t="str">
            <v>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v>
          </cell>
        </row>
        <row r="59">
          <cell r="A59" t="str">
            <v>Configuration Audits</v>
          </cell>
          <cell r="B59" t="str">
            <v>disaster recovery technology solutions
bc communication
application security
data center management
system development and maintenance
ciso
asset management and configuration control
cyber architecture
it engineering
source code security
configuration management database</v>
          </cell>
        </row>
        <row r="60">
          <cell r="A60" t="str">
            <v>Configuration Baselines</v>
          </cell>
          <cell r="B60" t="str">
            <v>application security
data center management
system development and maintenance
ciso
asset management and configuration control
cyber architecture
it engineering
source code security</v>
          </cell>
        </row>
        <row r="61">
          <cell r="A61" t="str">
            <v>Configuration Documentation</v>
          </cell>
          <cell r="B61" t="str">
            <v>data center policy and processes
cybersecurity operating model
incident response preparedness
vendor management
metrics
bug remediation
disaster recovery plans and policies
business continuity plans
bc/dr plans
ot ir
sourcing</v>
          </cell>
        </row>
        <row r="62">
          <cell r="A62" t="str">
            <v>Configuration Drift Analysis</v>
          </cell>
          <cell r="B62" t="str">
            <v>data center policy and processes
cybersecurity operating model
incident response preparedness
vendor management
metrics
bug remediation
disaster recovery plans and policies
business continuity plans
bc/dr plans
ot ir
sourcing
security scanning tools
network investigation and segmentation
user monitoring
security operations center
detection engineering</v>
          </cell>
        </row>
        <row r="63">
          <cell r="A63" t="str">
            <v>Container Security</v>
          </cell>
          <cell r="B63" t="str">
            <v xml:space="preserve">data encryption
data encryption in the cloud
data encryption
application security
source code security
data privacy
application security
quality assurance
source code security
data lifecycle management
system development and maintenance
network investigation and segmentation
data lifecycle management
application security
source code security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64">
          <cell r="A64" t="str">
            <v>Continuous Monitoring</v>
          </cell>
          <cell r="B64" t="str">
            <v xml:space="preserve">application security
data center management
system development and maintenance
ciso
asset management and configuration control
cyber architecture
it engineering
source code security
configuration management database
security scanning tools
network investigation and segmentation
user monitoring
security operations center
detection engineering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65">
          <cell r="A65" t="str">
            <v>Contractual Security Measures</v>
          </cell>
          <cell r="B65"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66">
          <cell r="A66" t="str">
            <v>Control Implementation</v>
          </cell>
          <cell r="B66" t="str">
            <v xml:space="preserve">application security
data center management
system development and maintenance
ciso
asset management and configuration control
cyber architecture
it engineering
source code security
configuration management database
data lifecycle management
data center policy and processes
compliance tracking
Enhanced Screening
quality assurance
data lifecycle management
data loss prevention solution and processes
quality assurance
data privacy
tabletop exercises
bc communication
crisis management
</v>
          </cell>
        </row>
        <row r="67">
          <cell r="A67" t="str">
            <v>Cookie Consent</v>
          </cell>
          <cell r="B67" t="str">
            <v xml:space="preserve">data lifecycle management
data center policy and processes
compliance tracking
Enhanced Screening
quality assurance
data lifecycle management
data loss prevention solution and processes
quality assurance
data privacy
tabletop exercises
bc communication
crisis management
</v>
          </cell>
        </row>
        <row r="68">
          <cell r="A68" t="str">
            <v>Cost-Benefit Analysis</v>
          </cell>
          <cell r="B68" t="str">
            <v xml:space="preserve">cyber strategy roadmap
ciso
regulatory requirements
Compliance Training
legal
quality assurance
data lifecycle management
data loss prevention solution and processes
quality assurance
data privacy
tabletop exercises
bc communication
crisis management
</v>
          </cell>
        </row>
        <row r="69">
          <cell r="A69" t="str">
            <v>CVSS Scoring</v>
          </cell>
          <cell r="B69" t="str">
            <v>quality assurance
data lifecycle management
data loss prevention solution and processes
quality assurance
data privacy
tabletop exercises
bc communication
crisis management
physical security risk assessments
risk assessments and management
risk modeling</v>
          </cell>
        </row>
        <row r="70">
          <cell r="A70" t="str">
            <v>Data Classification</v>
          </cell>
        </row>
        <row r="71">
          <cell r="A71" t="str">
            <v>Data Deletion</v>
          </cell>
          <cell r="B71" t="str">
            <v xml:space="preserve">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quality assurance
data lifecycle management
data loss prevention solution and processes
quality assurance
data privacy
tabletop exercises
bc communication
crisis management
</v>
          </cell>
        </row>
        <row r="72">
          <cell r="A72" t="str">
            <v>Data Disposal Process</v>
          </cell>
          <cell r="B72" t="str">
            <v/>
          </cell>
        </row>
        <row r="73">
          <cell r="A73" t="str">
            <v>Data Encryption</v>
          </cell>
          <cell r="B73" t="str">
            <v xml:space="preserve">data encryption
data encryption in the cloud
data encryption
application security
source code security
data privacy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74">
          <cell r="A74" t="str">
            <v>Data Encryption &amp; Masking</v>
          </cell>
          <cell r="B74" t="str">
            <v xml:space="preserve">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75">
          <cell r="A75" t="str">
            <v>Data Flow Analysis</v>
          </cell>
          <cell r="B75" t="str">
            <v xml:space="preserve">quality assurance
data lifecycle management
data loss prevention solution and processes
quality assurance
data privacy
tabletop exercises
bc communication
crisis management
</v>
          </cell>
        </row>
        <row r="76">
          <cell r="A76" t="str">
            <v>Data Leak Prevention</v>
          </cell>
          <cell r="B76"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77">
          <cell r="A77" t="str">
            <v>Data Loss Prevention (DLP)</v>
          </cell>
          <cell r="B77" t="str">
            <v xml:space="preserve">digital forensics
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78">
          <cell r="A78" t="str">
            <v>Data Masking</v>
          </cell>
          <cell r="B78" t="str">
            <v xml:space="preserve">data lifecycle management
data center policy and processes
compliance tracking
Enhanced Screening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79">
          <cell r="A79" t="str">
            <v>Data Pruning</v>
          </cell>
          <cell r="B79"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v>
          </cell>
        </row>
        <row r="80">
          <cell r="A80" t="str">
            <v>Data Retention Policy</v>
          </cell>
          <cell r="B80" t="str">
            <v>data lifecycle management</v>
          </cell>
        </row>
        <row r="81">
          <cell r="A81" t="str">
            <v>Data Sharing Agreements</v>
          </cell>
          <cell r="B81" t="str">
            <v/>
          </cell>
        </row>
        <row r="82">
          <cell r="A82" t="str">
            <v>Data Shuffling</v>
          </cell>
          <cell r="B82" t="str">
            <v xml:space="preserve">data lifecycle management
data center policy and processes
compliance tracking
Enhanced Screening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83">
          <cell r="A83" t="str">
            <v>Data Sovereignty</v>
          </cell>
          <cell r="B83" t="str">
            <v>data encryption
data encryption in the cloud
data encryption
application security
source code security
data privacy</v>
          </cell>
        </row>
        <row r="84">
          <cell r="A84" t="str">
            <v>Data Summarization</v>
          </cell>
          <cell r="B84"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v>
          </cell>
        </row>
        <row r="85">
          <cell r="A85" t="str">
            <v>Data Transport Security</v>
          </cell>
          <cell r="B85" t="str">
            <v/>
          </cell>
        </row>
        <row r="86">
          <cell r="A86" t="str">
            <v>Data Use Policies</v>
          </cell>
          <cell r="B86"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87">
          <cell r="A87" t="str">
            <v>Decentralized IDs</v>
          </cell>
          <cell r="B87" t="str">
            <v/>
          </cell>
        </row>
        <row r="88">
          <cell r="A88" t="str">
            <v>Decommissioning</v>
          </cell>
          <cell r="B88" t="str">
            <v>metrics
strategy
compliance tracking
metrics
cloud environment
Cloud Environment</v>
          </cell>
        </row>
        <row r="89">
          <cell r="A89" t="str">
            <v>Define Classification Levels</v>
          </cell>
          <cell r="B89" t="str">
            <v>data lifecycle management</v>
          </cell>
        </row>
        <row r="90">
          <cell r="A90" t="str">
            <v>Device Compliance Monitoring</v>
          </cell>
          <cell r="B90" t="str">
            <v xml:space="preserve">quality assurance
data lifecycle management
data loss prevention solution and processes
quality assurance
data privacy
</v>
          </cell>
        </row>
        <row r="91">
          <cell r="A91" t="str">
            <v>Device Provisioning</v>
          </cell>
          <cell r="B91"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92">
          <cell r="A92" t="str">
            <v>Device Restrictions</v>
          </cell>
          <cell r="B92" t="str">
            <v xml:space="preserve">source code security
system architecture and configuration
quality assurance
data lifecycle management
data loss prevention solution and processes
quality assurance
data privacy
</v>
          </cell>
        </row>
        <row r="93">
          <cell r="A93" t="str">
            <v>DevSecOps</v>
          </cell>
          <cell r="B93" t="str">
            <v xml:space="preserve">incident detection and response
awareness training
tabletop exercises
business continuity plans
bc communication
business impact analysis
crisis management
bc/dr plans
BC/DR Plans
application security
data center management
system development and maintenance
ciso
asset management and configuration control
cyber architecture
it engineering
source code security
configuration management database
incident detection and response
awareness training
tabletop exercises
business continuity plans
bc communication
business impact analysis
crisis management
bc/dr plans
BC/DR Plans
digital forensics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94">
          <cell r="A94" t="str">
            <v>Digital Signatures</v>
          </cell>
          <cell r="B94" t="str">
            <v xml:space="preserve">application security
quality assurance
data loss prevention
data protection
data loss prevention
data lifecycle management
data loss prevention solution and processes
quality assurance
data privacy
cloud environment
Cloud Environment
</v>
          </cell>
        </row>
        <row r="95">
          <cell r="A95" t="str">
            <v>Disaster Recovery</v>
          </cell>
          <cell r="B95" t="str">
            <v>data center policy and processes
cybersecurity operating model
incident response preparedness
vendor management
metrics
bug remediation
disaster recovery plans and policies
business continuity plans
bc/dr plans
ot ir
sourcing</v>
          </cell>
        </row>
        <row r="96">
          <cell r="A96" t="str">
            <v>DLP Controls</v>
          </cell>
          <cell r="B96" t="str">
            <v/>
          </cell>
        </row>
        <row r="97">
          <cell r="A97" t="str">
            <v>DLP Policies</v>
          </cell>
          <cell r="B97" t="str">
            <v/>
          </cell>
        </row>
        <row r="98">
          <cell r="A98" t="str">
            <v>DLP Solutions</v>
          </cell>
        </row>
        <row r="99">
          <cell r="A99" t="str">
            <v>Documentation Management</v>
          </cell>
        </row>
        <row r="100">
          <cell r="A100" t="str">
            <v>Door and Window Sensors</v>
          </cell>
          <cell r="B100" t="str">
            <v>quality assurance
data lifecycle management
data loss prevention solution and processes
quality assurance
data privacy
application security
technology forecasting
penetration testing
user monitoring
cyber threat intelligence
tabletop exercises
bc communication
crisis management</v>
          </cell>
        </row>
        <row r="101">
          <cell r="A101" t="str">
            <v>DPIA</v>
          </cell>
          <cell r="B101" t="str">
            <v xml:space="preserve">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v>
          </cell>
        </row>
        <row r="102">
          <cell r="A102" t="str">
            <v>Dynamic Analysis</v>
          </cell>
          <cell r="B102" t="str">
            <v xml:space="preserve">quality assurance
data lifecycle management
data loss prevention solution and processes
quality assurance
data privacy
tabletop exercises
bc communication
crisis management
</v>
          </cell>
        </row>
        <row r="103">
          <cell r="A103" t="str">
            <v>Dynamic Application Security Testing (DAST)</v>
          </cell>
          <cell r="B103" t="str">
            <v xml:space="preserve">quality assurance
data lifecycle management
data loss prevention solution and processes
quality assurance
data privacy
tabletop exercises
bc communication
crisis management
</v>
          </cell>
        </row>
        <row r="104">
          <cell r="A104" t="str">
            <v>Dynamic Code Analysis</v>
          </cell>
          <cell r="B104"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105">
          <cell r="A105" t="str">
            <v>Dynamic Data Masking</v>
          </cell>
          <cell r="B105" t="str">
            <v xml:space="preserve">data lifecycle management
data center policy and processes
compliance tracking
Enhanced Screening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106">
          <cell r="A106" t="str">
            <v>Earned Value Management</v>
          </cell>
          <cell r="B106" t="str">
            <v xml:space="preserve">application security
asset management in the cloud
data inventory and classification
cyber strategy roadmap
ciso
regulatory requirements
Compliance Training
legal
quality assurance
data lifecycle management
data loss prevention solution and processes
quality assurance
data privacy
application security
asset management in the cloud
data inventory and classification
tabletop exercises
bc communication
crisis management
</v>
          </cell>
        </row>
        <row r="107">
          <cell r="A107" t="str">
            <v>EDR Solutions</v>
          </cell>
          <cell r="B107" t="str">
            <v xml:space="preserve">security scanning tools
network investigation and segmentation
user monitoring
security operations center
detection engineering
cloud account and billing monitoring
insider threat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cloud account and billing monitoring
insider threat
</v>
          </cell>
        </row>
        <row r="108">
          <cell r="A108" t="str">
            <v>Email/SMS-based Recovery</v>
          </cell>
          <cell r="B108" t="str">
            <v>quality assurance
data lifecycle management
data loss prevention solution and processes
quality assurance
data privacy</v>
          </cell>
        </row>
        <row r="109">
          <cell r="A109" t="str">
            <v>Emergency Evacuation Plans</v>
          </cell>
          <cell r="B109" t="str">
            <v>quality assurance
data lifecycle management
data loss prevention solution and processes
quality assurance
data privacy
tabletop exercises
bc communication
crisis management</v>
          </cell>
        </row>
        <row r="110">
          <cell r="A110" t="str">
            <v>Employee Data Handling</v>
          </cell>
          <cell r="B110" t="str">
            <v>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v>
          </cell>
        </row>
        <row r="111">
          <cell r="A111" t="str">
            <v>Encrypted Data Storage</v>
          </cell>
          <cell r="B111"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112">
          <cell r="A112" t="str">
            <v>Encryption</v>
          </cell>
          <cell r="B112" t="str">
            <v xml:space="preserve">data encryption
data encryption in the cloud
data encryption
application security
source code security
data privacy
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
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113">
          <cell r="A113" t="str">
            <v>Encryption per Classification</v>
          </cell>
          <cell r="B113" t="str">
            <v>data encryption
data encryption in the cloud
data encryption
application security
source code security
data privacy</v>
          </cell>
        </row>
        <row r="114">
          <cell r="A114" t="str">
            <v>Endpoint Isolation</v>
          </cell>
          <cell r="B114" t="str">
            <v>data center policy and processes
cybersecurity operating model
incident response preparedness
vendor management
metrics
bug remediation
disaster recovery plans and policies
business continuity plans
bc/dr plans
ot ir
sourcing</v>
          </cell>
        </row>
        <row r="115">
          <cell r="A115" t="str">
            <v>Endpoint Quarantine</v>
          </cell>
          <cell r="B115" t="str">
            <v xml:space="preserve">quality assurance
data lifecycle management
data loss prevention solution and processes
quality assurance
data privacy
</v>
          </cell>
        </row>
        <row r="116">
          <cell r="A116" t="str">
            <v>Endpoint Security</v>
          </cell>
          <cell r="B116" t="str">
            <v>application security
quality assurance
source code security
data lifecycle management
system development and maintenance
network investigation and segmentation
data lifecycle management
application security
source code security
application security
data center management
system development and maintenance
ciso
asset management and configuration control
cyber architecture
it engineering
source code security
configuration management database
application security
quality assurance
source code security
data lifecycle management
system development and maintenance
network investigation and segmentation
data lifecycle management</v>
          </cell>
        </row>
        <row r="117">
          <cell r="A117" t="str">
            <v>End-to-End Encryption</v>
          </cell>
          <cell r="B117" t="str">
            <v xml:space="preserve">application security
data loss prevention
data encryption
cloud compute and storage
data encryption in the cloud
data protection
data encryption
application security
quality assurance
data privacy
cloud environment
Cloud Environment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v>
          </cell>
        </row>
        <row r="118">
          <cell r="A118" t="str">
            <v>Explicit User Consent</v>
          </cell>
          <cell r="B118" t="str">
            <v xml:space="preserve">data lifecycle management
data center policy and processes
compliance tracking
Enhanced Screening
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v>
          </cell>
        </row>
        <row r="119">
          <cell r="A119" t="str">
            <v>Feed Integration</v>
          </cell>
          <cell r="B119" t="str">
            <v xml:space="preserve">quality assurance
data lifecycle management
data loss prevention solution and processes
quality assurance
data privacy
application security
technology forecasting
penetration testing
user monitoring
cyber threat intelligence
cloud account and billing monitoring
tabletop exercises
bc communication
crisis management
</v>
          </cell>
        </row>
        <row r="120">
          <cell r="A120" t="str">
            <v>File Integrity Monitoring</v>
          </cell>
          <cell r="B120" t="str">
            <v>security scanning tools
network investigation and segmentation
user monitoring</v>
          </cell>
        </row>
        <row r="121">
          <cell r="A121" t="str">
            <v>Fingerprint or Face ID</v>
          </cell>
          <cell r="B121" t="str">
            <v>data encryption
data encryption in the cloud
data encryption
application security
source code security
data privacy
quality assurance
data lifecycle management</v>
          </cell>
        </row>
        <row r="122">
          <cell r="A122" t="str">
            <v>Fire Suppression Systems</v>
          </cell>
          <cell r="B122" t="str">
            <v>quality assurance
data lifecycle management
data loss prevention solution and processes
quality assurance
data privacy
tabletop exercises
bc communication
crisis management</v>
          </cell>
        </row>
        <row r="123">
          <cell r="A123" t="str">
            <v>Firewall &amp; IPS</v>
          </cell>
          <cell r="B123" t="str">
            <v/>
          </cell>
        </row>
        <row r="124">
          <cell r="A124" t="str">
            <v>Firewall Rules</v>
          </cell>
          <cell r="B124" t="str">
            <v/>
          </cell>
        </row>
        <row r="125">
          <cell r="A125" t="str">
            <v>Firewalls</v>
          </cell>
          <cell r="B125" t="str">
            <v>application security
quality assurance
data loss prevention
data protection
data loss prevention
data lifecycle management
data loss prevention solution and processes
quality assurance
data privacy
cloud environment
Cloud Environment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v>
          </cell>
        </row>
        <row r="126">
          <cell r="A126" t="str">
            <v>Flood Barriers</v>
          </cell>
          <cell r="B126" t="str">
            <v>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v>
          </cell>
        </row>
        <row r="127">
          <cell r="A127" t="str">
            <v>Forensic Retainers</v>
          </cell>
          <cell r="B127" t="str">
            <v xml:space="preserve">quality assurance
data lifecycle management
data loss prevention solution and processes
quality assurance
data privacy
</v>
          </cell>
        </row>
        <row r="128">
          <cell r="A128" t="str">
            <v>Full Disk Encryption</v>
          </cell>
          <cell r="B128" t="str">
            <v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129">
          <cell r="A129" t="str">
            <v>Gantt Chart Utilization</v>
          </cell>
          <cell r="B129" t="str">
            <v xml:space="preserve">application security
asset management in the cloud
data inventory and classification
cyber strategy roadmap
ciso
regulatory requirements
Compliance Training
legal
quality assurance
data lifecycle management
data loss prevention solution and processes
quality assurance
data privacy
application security
asset management in the cloud
data inventory and classification
tabletop exercises
bc communication
crisis management
</v>
          </cell>
        </row>
        <row r="130">
          <cell r="A130" t="str">
            <v>Gap Analysis</v>
          </cell>
          <cell r="B130" t="str">
            <v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131">
          <cell r="A131" t="str">
            <v>Geo-Fencing</v>
          </cell>
          <cell r="B131" t="str">
            <v xml:space="preserve">physical access control
quality assurance
data lifecycle management
data loss prevention solution and processes
quality assurance
data privacy
</v>
          </cell>
        </row>
        <row r="132">
          <cell r="A132" t="str">
            <v>Geographic Anomaly Detection</v>
          </cell>
          <cell r="B132" t="str">
            <v xml:space="preserve">quality assurance
data lifecycle management
data loss prevention solution and processes
quality assurance
data privacy
</v>
          </cell>
        </row>
        <row r="133">
          <cell r="A133" t="str">
            <v>Geo-Location Services</v>
          </cell>
          <cell r="B133"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134">
          <cell r="A134" t="str">
            <v>Governance Model</v>
          </cell>
          <cell r="B134" t="str">
            <v>cybersecurity operating model</v>
          </cell>
        </row>
        <row r="135">
          <cell r="A135" t="str">
            <v>Group Policies</v>
          </cell>
          <cell r="B135" t="str">
            <v>application security
data center management
system development and maintenance
ciso
asset management and configuration control
cyber architecture
it engineering
source code security
configuration management database</v>
          </cell>
        </row>
        <row r="136">
          <cell r="A136" t="str">
            <v>Hardening</v>
          </cell>
          <cell r="B136" t="str">
            <v>application security
source code security
data center management
system development and maintenance
ciso
asset management and configuration control
cyber architecture
it engineering
source code security
configuration management database
system architecture and configuration</v>
          </cell>
        </row>
        <row r="137">
          <cell r="A137" t="str">
            <v>Hardware Inventory</v>
          </cell>
          <cell r="B137" t="str">
            <v>data inventory
asset management and configuration control
data inventory and classification
asset management
end user devices
data inventory
asset management in the cloud</v>
          </cell>
        </row>
        <row r="138">
          <cell r="A138" t="str">
            <v>Hardware Tokens</v>
          </cell>
          <cell r="B138" t="str">
            <v>quality assurance
data lifecycle management
data loss prevention solution and processes
quality assurance</v>
          </cell>
        </row>
        <row r="139">
          <cell r="A139" t="str">
            <v>High Availability Clusters</v>
          </cell>
          <cell r="B139" t="str">
            <v xml:space="preserve">quality assurance
data lifecycle management
data loss prevention solution and processes
quality assurance
data privacy
</v>
          </cell>
        </row>
        <row r="140">
          <cell r="A140" t="str">
            <v>Honeypots</v>
          </cell>
          <cell r="B140" t="str">
            <v xml:space="preserve">incident detection and response
security operations center
digital forensics
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row r="141">
          <cell r="A141" t="str">
            <v>HVAC Systems</v>
          </cell>
          <cell r="B141" t="str">
            <v>quality assurance
data lifecycle management
data loss prevention solution and processes
quality assurance
data privacy
tabletop exercises
bc communication
crisis management</v>
          </cell>
        </row>
        <row r="142">
          <cell r="A142" t="str">
            <v>IDS/IPS</v>
          </cell>
          <cell r="B142" t="str">
            <v xml:space="preserve">incident detection and response
security operations center
digital forensics
bug remediation
cloud account and billing monitoring
metrics
strategy
user monitoring
bug remediation
metrics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143">
          <cell r="A143" t="str">
            <v>IDS/IPS Systems</v>
          </cell>
          <cell r="B143" t="str">
            <v xml:space="preserve">incident detection and response
security operations center
digital forensics
quality assurance
data lifecycle management
data loss prevention solution and processes
quality assurance
data privacy
</v>
          </cell>
        </row>
        <row r="144">
          <cell r="A144" t="str">
            <v>Immutable Audit Logs</v>
          </cell>
          <cell r="B144" t="str">
            <v xml:space="preserve">quality assurance
data lifecycle management
data loss prevention solution and processes
quality assurance
data privacy
</v>
          </cell>
        </row>
        <row r="145">
          <cell r="A145" t="str">
            <v>Immutable Infrastructure</v>
          </cell>
          <cell r="B145" t="str">
            <v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146">
          <cell r="A146" t="str">
            <v>Incident Report Publishing</v>
          </cell>
          <cell r="B146" t="str">
            <v xml:space="preserve">quality assurance
data lifecycle management
data loss prevention solution and processes
quality assurance
data privacy
</v>
          </cell>
        </row>
        <row r="147">
          <cell r="A147" t="str">
            <v>Incident Response for Data Breach</v>
          </cell>
          <cell r="B147" t="str">
            <v>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v>
          </cell>
        </row>
        <row r="148">
          <cell r="A148" t="str">
            <v>Incident Response Plan</v>
          </cell>
          <cell r="B148" t="str">
            <v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tabletop exercises
bc communication
crisis management
</v>
          </cell>
        </row>
        <row r="149">
          <cell r="A149" t="str">
            <v>Incident Response Policy</v>
          </cell>
          <cell r="B149" t="str">
            <v xml:space="preserve">quality assurance
data lifecycle management
data loss prevention solution and processes
quality assurance
data privacy
</v>
          </cell>
        </row>
        <row r="150">
          <cell r="A150" t="str">
            <v>Incident Response Timeline</v>
          </cell>
          <cell r="B150" t="str">
            <v xml:space="preserve">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151">
          <cell r="A151" t="str">
            <v>Incident Triage</v>
          </cell>
          <cell r="B151" t="str">
            <v xml:space="preserve">quality assurance
data lifecycle management
data loss prevention solution and processes
quality assurance
data privacy
incident detection and response
digital forensics
reporting
tabletop exercises
bc communication
crisis management
</v>
          </cell>
        </row>
        <row r="152">
          <cell r="A152" t="str">
            <v>Indicator Prioritization</v>
          </cell>
          <cell r="B152" t="str">
            <v xml:space="preserve">quality assurance
data lifecycle management
data loss prevention solution and processes
quality assurance
data privacy
cloud account and billing monitoring
tabletop exercises
bc communication
crisis management
</v>
          </cell>
        </row>
        <row r="153">
          <cell r="A153" t="str">
            <v>Insider Threat Identification</v>
          </cell>
          <cell r="B153" t="str">
            <v>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v>
          </cell>
        </row>
        <row r="154">
          <cell r="A154" t="str">
            <v>Insider Threat Training</v>
          </cell>
          <cell r="B154" t="str">
            <v xml:space="preserve">quality assurance
data lifecycle management
data loss prevention solution and processes
quality assurance
data privacy
tabletop exercises
bc communication
crisis management
</v>
          </cell>
        </row>
        <row r="155">
          <cell r="A155" t="str">
            <v>Intrusion Detection Systems (IDS)</v>
          </cell>
          <cell r="B155" t="str">
            <v>cloud account and billing monitoring
insider threat
quality assurance
data lifecycle management
data loss prevention solution and processes
quality assurance
data privacy
application security
technology forecasting
penetration testing
user monitoring
cyber threat intelligence</v>
          </cell>
        </row>
        <row r="156">
          <cell r="A156" t="str">
            <v>Inventory Management</v>
          </cell>
          <cell r="B156" t="str">
            <v xml:space="preserve">data inventory
asset management in the cloud
asset management and configuration control
data inventory and classification
asset management
configuration management database
information management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157">
          <cell r="A157" t="str">
            <v>Key Performance Indicators</v>
          </cell>
          <cell r="B157" t="str">
            <v xml:space="preserve">cyber strategy roadmap
ciso
regulatory requirements
Compliance Training
legal
quality assurance
data lifecycle management
data loss prevention solution and processes
quality assurance
data privacy
tabletop exercises
bc communication
crisis management
</v>
          </cell>
        </row>
        <row r="158">
          <cell r="A158" t="str">
            <v>Key Risk Indicators</v>
          </cell>
          <cell r="B158" t="str">
            <v xml:space="preserve">quality assurance
data lifecycle management
data loss prevention solution and processes
quality assurance
data privacy
application security
technology forecasting
penetration testing
user monitoring
cyber threat intelligence
cloud account and billing monitoring
tabletop exercises
bc communication
crisis management
</v>
          </cell>
        </row>
        <row r="159">
          <cell r="A159" t="str">
            <v>Key Rotation</v>
          </cell>
          <cell r="B159" t="str">
            <v xml:space="preserve">data encryption
data encryption in the cloud
data encryption
application security
source code security
data privacy
</v>
          </cell>
        </row>
        <row r="160">
          <cell r="A160" t="str">
            <v>Kill Chain Analysis</v>
          </cell>
          <cell r="B160" t="str">
            <v xml:space="preserve">quality assurance
data lifecycle management
data loss prevention solution and processes
quality assurance
data privacy
metrics
tabletop exercises
bc communication
crisis management
</v>
          </cell>
        </row>
        <row r="161">
          <cell r="A161" t="str">
            <v>KPI &amp; KRI Monitoring</v>
          </cell>
          <cell r="B161" t="str">
            <v xml:space="preserve">quality assurance
data lifecycle management
data loss prevention solution and processes
quality assurance
data privacy
</v>
          </cell>
        </row>
        <row r="162">
          <cell r="A162" t="str">
            <v>Legal &amp; Regulatory Clauses</v>
          </cell>
          <cell r="B162" t="str">
            <v xml:space="preserve">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163">
          <cell r="A163" t="str">
            <v>Legal &amp; Regulatory Review</v>
          </cell>
          <cell r="B163" t="str">
            <v xml:space="preserve">quality assurance
data lifecycle management
data loss prevention solution and processes
quality assurance
data privacy
</v>
          </cell>
        </row>
        <row r="164">
          <cell r="A164" t="str">
            <v>Lessons Learned</v>
          </cell>
          <cell r="B164" t="str">
            <v xml:space="preserve">quality assurance
data lifecycle management
data loss prevention solution and processes
quality assurance
data privacy
</v>
          </cell>
        </row>
        <row r="165">
          <cell r="A165" t="str">
            <v>Load Balancers</v>
          </cell>
          <cell r="B165" t="str">
            <v xml:space="preserve">data lifecycle management
data center policy and processes
compliance tracking
Enhanced Screening
quality assurance
data lifecycle management
data loss prevention solution and processes
quality assurance
data privacy
</v>
          </cell>
        </row>
        <row r="166">
          <cell r="A166" t="str">
            <v>Log Aggregation</v>
          </cell>
          <cell r="B166" t="str">
            <v xml:space="preserve">incident detection and response
security operations center
digital forensics
quality assurance
data lifecycle management
data loss prevention solution and processes
quality assurance
data privacy
cloud account and billing monitoring
tabletop exercises
bc communication
crisis management
</v>
          </cell>
        </row>
        <row r="167">
          <cell r="A167" t="str">
            <v>Log Retention</v>
          </cell>
          <cell r="B167"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168">
          <cell r="A168" t="str">
            <v>Logging &amp; Auditing</v>
          </cell>
          <cell r="B168" t="str">
            <v>security scanning tools
network investigation and segmentation
user monitoring
security operations center
detection engineering
bug remediation
cloud account and billing monitoring
metrics
strategy
user monitoring
bug remediation
metrics</v>
          </cell>
        </row>
        <row r="169">
          <cell r="A169" t="str">
            <v>Machine Learning-Based Detection</v>
          </cell>
          <cell r="B169" t="str">
            <v xml:space="preserve">security scanning tools
network investigation and segmentation
user monitoring
security operations center
detection engineering
bug remediation
cloud account and billing monitoring
metrics
strategy
user monitoring
bug remediation
metrics
quality assurance
data lifecycle management
data loss prevention solution and processes
quality assurance
data privacy
tabletop exercises
bc communication
crisis management
</v>
          </cell>
        </row>
        <row r="170">
          <cell r="A170" t="str">
            <v>Malware Analysis</v>
          </cell>
          <cell r="B170" t="str">
            <v xml:space="preserve">quality assurance
data lifecycle management
data loss prevention solution and processes
quality assurance
data privacy
</v>
          </cell>
        </row>
        <row r="171">
          <cell r="A171" t="str">
            <v>Manual Remediation</v>
          </cell>
          <cell r="B171" t="str">
            <v xml:space="preserve">source code security
system architecture and configuration
quality assurance
data lifecycle management
data loss prevention solution and processes
quality assurance
data privacy
tabletop exercises
bc communication
crisis management
system development and maintenance
effectiveness of controls
ot product management
</v>
          </cell>
        </row>
        <row r="172">
          <cell r="A172" t="str">
            <v>Metadata Tagging</v>
          </cell>
          <cell r="B172" t="str">
            <v/>
          </cell>
        </row>
        <row r="173">
          <cell r="A173" t="str">
            <v>Microlearning Modules</v>
          </cell>
          <cell r="B173" t="str">
            <v xml:space="preserve">quality assurance
data lifecycle management
data loss prevention solution and processes
quality assurance
data privacy
tabletop exercises
bc communication
crisis management
</v>
          </cell>
        </row>
        <row r="174">
          <cell r="A174" t="str">
            <v>Mitigation Planning</v>
          </cell>
          <cell r="B174" t="str">
            <v xml:space="preserve">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v>
          </cell>
        </row>
        <row r="175">
          <cell r="A175" t="str">
            <v>Mobile Push Tokens</v>
          </cell>
          <cell r="B175" t="str">
            <v>quality assurance
data lifecycle management
data loss prevention solution and processes
quality assurance
data privacy</v>
          </cell>
        </row>
        <row r="176">
          <cell r="A176" t="str">
            <v>Monitoring Systems</v>
          </cell>
          <cell r="B176" t="str">
            <v>bug remediation
cloud account and billing monitoring
metrics
strategy
user monitoring
bug remediation
metrics
quality assurance
data lifecycle management
data loss prevention solution and processes
quality assurance
data privacy
tabletop exercises
bc communication
crisis management</v>
          </cell>
        </row>
        <row r="177">
          <cell r="A177" t="str">
            <v>Motion Detectors</v>
          </cell>
          <cell r="B177" t="str">
            <v>quality assurance
data lifecycle management
data loss prevention solution and processes
quality assurance
data privacy
application security
technology forecasting
penetration testing
user monitoring
cyber threat intelligence
tabletop exercises
bc communication
crisis management</v>
          </cell>
        </row>
        <row r="178">
          <cell r="A178" t="str">
            <v>Multi-Factor</v>
          </cell>
          <cell r="B178" t="str">
            <v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password control
zero trust
Zero Trust
tabletop exercises
bc communication
crisis management
</v>
          </cell>
        </row>
        <row r="179">
          <cell r="A179" t="str">
            <v>Multi-Factor Authentication</v>
          </cell>
          <cell r="B179" t="str">
            <v>quality assurance
data lifecycle management
data loss prevention solution and processes
quality assurance
data privacy
password control
zero trust
Zero Trust</v>
          </cell>
        </row>
        <row r="180">
          <cell r="A180" t="str">
            <v>Multi-Factor Authentication (MFA)</v>
          </cell>
          <cell r="B180" t="str">
            <v>quality assurance
data lifecycle management
data loss prevention solution and processes
quality assurance
data privacy
password control
zero trust
Zero Trust</v>
          </cell>
        </row>
        <row r="181">
          <cell r="A181" t="str">
            <v>Mutual TLS for APIs</v>
          </cell>
          <cell r="B181" t="str">
            <v>quality assurance
data lifecycle management
data loss prevention solution and processes
quality assurance
data privacy</v>
          </cell>
        </row>
        <row r="182">
          <cell r="A182" t="str">
            <v>NAC (Network Access Control)</v>
          </cell>
          <cell r="B182" t="str">
            <v>quality assurance
data lifecycle management
data loss prevention solution and processes
quality assurance
data privacy
security scanning tools
user provisioning and deprovisioning
access control
insider threat
access control
tabletop exercises</v>
          </cell>
        </row>
        <row r="183">
          <cell r="A183" t="str">
            <v>Network Behavior Analysis</v>
          </cell>
          <cell r="B183" t="str">
            <v>incident detection and response
security operations center
digital forensics
quality assurance
data lifecycle management
data loss prevention solution and processes
quality assurance
data privacy
application security
technology forecasting
penetration testing
user monitoring
cyber threat intelligence</v>
          </cell>
        </row>
        <row r="184">
          <cell r="A184" t="str">
            <v>Network Scanning</v>
          </cell>
          <cell r="B184"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185">
          <cell r="A185" t="str">
            <v>Network Segmentation</v>
          </cell>
          <cell r="B185" t="str">
            <v xml:space="preserve">data lifecycle management
data center policy and processes
compliance tracking
Enhanced Screening
quality assurance
data lifecycle management
data loss prevention solution and processes
quality assurance
data privacy
</v>
          </cell>
        </row>
        <row r="186">
          <cell r="A186" t="str">
            <v>Network Traffic Analysis</v>
          </cell>
          <cell r="B186" t="str">
            <v xml:space="preserve">quality assurance
data lifecycle management
data loss prevention solution and processes
quality assurance
data privacy
tabletop exercises
bc communication
crisis management
</v>
          </cell>
        </row>
        <row r="187">
          <cell r="A187" t="str">
            <v>OAuth 2.0</v>
          </cell>
          <cell r="B187" t="str">
            <v>quality assurance
data lifecycle management
data loss prevention solution and processes
quality assurance
data privacy</v>
          </cell>
        </row>
        <row r="188">
          <cell r="A188" t="str">
            <v>OAuth Session Management</v>
          </cell>
          <cell r="B188" t="str">
            <v>quality assurance
data lifecycle management
data loss prevention solution and processes
quality assurance
data privacy</v>
          </cell>
        </row>
        <row r="189">
          <cell r="A189" t="str">
            <v>Object-Level</v>
          </cell>
          <cell r="B189" t="str">
            <v xml:space="preserve">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v>
          </cell>
        </row>
        <row r="190">
          <cell r="A190" t="str">
            <v>Open Source Software Audit</v>
          </cell>
          <cell r="B190" t="str">
            <v xml:space="preserve">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191">
          <cell r="A191" t="str">
            <v>Over-the-Air Updates</v>
          </cell>
        </row>
        <row r="192">
          <cell r="A192" t="str">
            <v>Ownership Identification</v>
          </cell>
          <cell r="B192" t="str">
            <v>it engineering</v>
          </cell>
        </row>
        <row r="193">
          <cell r="A193" t="str">
            <v>Packet Capture</v>
          </cell>
          <cell r="B193" t="str">
            <v xml:space="preserve">bug remediation
cloud account and billing monitoring
metrics
strategy
user monitoring
bug remediation
metrics
quality assurance
data lifecycle management
data loss prevention solution and processes
quality assurance
data privacy
</v>
          </cell>
        </row>
        <row r="194">
          <cell r="A194" t="str">
            <v>Parameterized Queries</v>
          </cell>
          <cell r="B194"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tabletop exercises
bc communication
crisis management
</v>
          </cell>
        </row>
        <row r="195">
          <cell r="A195" t="str">
            <v>Passphrases</v>
          </cell>
          <cell r="B195" t="str">
            <v>quality assurance</v>
          </cell>
        </row>
        <row r="196">
          <cell r="A196" t="str">
            <v>Password Policy</v>
          </cell>
          <cell r="B196" t="str">
            <v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
bc communication
crisis management
</v>
          </cell>
        </row>
        <row r="197">
          <cell r="A197" t="str">
            <v>Patch Deployment</v>
          </cell>
          <cell r="B197" t="str">
            <v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
</v>
          </cell>
        </row>
        <row r="198">
          <cell r="A198" t="str">
            <v>Patch Management</v>
          </cell>
          <cell r="B198" t="str">
            <v xml:space="preserve">physical access control
quality assurance
data lifecycle management
data loss prevention solution and processes
quality assurance
data privacy
tabletop exercises
bc communication
crisis management
physical security
vendor management
Enhanced Screening
</v>
          </cell>
        </row>
        <row r="199">
          <cell r="A199" t="str">
            <v>Patch Testing</v>
          </cell>
          <cell r="B199" t="str">
            <v xml:space="preserve">quality assurance
data lifecycle management
data loss prevention solution and processes
quality assurance
data privacy
tabletop exercises
bc communication
crisis management
</v>
          </cell>
        </row>
        <row r="200">
          <cell r="A200" t="str">
            <v>Patch Verification</v>
          </cell>
          <cell r="B200" t="str">
            <v xml:space="preserve">quality assurance
data lifecycle management
data loss prevention solution and processes
quality assurance
data privacy
tabletop exercises
bc communication
crisis management
</v>
          </cell>
        </row>
        <row r="201">
          <cell r="A201" t="str">
            <v>Phishing Simulation</v>
          </cell>
          <cell r="B201" t="str">
            <v xml:space="preserve">quality assurance
data lifecycle management
data loss prevention solution and processes
quality assurance
data privacy
tabletop exercises
bc communication
crisis management
</v>
          </cell>
        </row>
        <row r="202">
          <cell r="A202" t="str">
            <v>Policy Acknowledgment</v>
          </cell>
          <cell r="B202" t="str">
            <v/>
          </cell>
        </row>
        <row r="203">
          <cell r="A203" t="str">
            <v>Policy Compliance Monitoring</v>
          </cell>
          <cell r="B203"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204">
          <cell r="A204" t="str">
            <v>Post-mortem Analysis</v>
          </cell>
          <cell r="B204" t="str">
            <v xml:space="preserve">quality assurance
data lifecycle management
data loss prevention solution and processes
quality assurance
data privacy
tabletop exercises
bc communication
crisis management
</v>
          </cell>
        </row>
        <row r="205">
          <cell r="A205" t="str">
            <v>Privacy Audits</v>
          </cell>
          <cell r="B205" t="str">
            <v xml:space="preserve">quality assurance
data lifecycle management
data loss prevention solution and processes
quality assurance
data privacy
incident detection and response
digital forensics
reporting
tabletop exercises
bc communication
crisis management
</v>
          </cell>
        </row>
        <row r="206">
          <cell r="A206" t="str">
            <v>Proactive Searching</v>
          </cell>
          <cell r="B206"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207">
          <cell r="A207" t="str">
            <v>Procedure (TTP) Analysis</v>
          </cell>
          <cell r="B207" t="str">
            <v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row r="208">
          <cell r="A208" t="str">
            <v>Purple Teaming</v>
          </cell>
          <cell r="B208" t="str">
            <v xml:space="preserve">quality assurance
data lifecycle management
data loss prevention solution and processes
quality assurance
data privacy
</v>
          </cell>
        </row>
        <row r="209">
          <cell r="A209" t="str">
            <v>Quality of Service (QoS)</v>
          </cell>
          <cell r="B209"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210">
          <cell r="A210" t="str">
            <v>Quantitative Risk Analysis</v>
          </cell>
          <cell r="B210" t="str">
            <v xml:space="preserve">quality assurance
data lifecycle management
data loss prevention solution and processes
quality assurance
data privacy
tabletop exercises
bc communication
crisis management
</v>
          </cell>
        </row>
        <row r="211">
          <cell r="A211" t="str">
            <v>RACI Matrix</v>
          </cell>
          <cell r="B211" t="str">
            <v xml:space="preserve">cybersecurity operating model
cybersecurity policies
cyber strategy roadmap
ciso
metrics
security requirements
regulatory requirements
quality assurance
data lifecycle management
data loss prevention solution and processes
quality assurance
data privacy
tabletop exercises
bc communication
crisis management
</v>
          </cell>
        </row>
        <row r="212">
          <cell r="A212" t="str">
            <v>Real-time Monitoring</v>
          </cell>
          <cell r="B212" t="str">
            <v xml:space="preserve">security scanning tools
network investigation and segmentation
user monitoring
security operations center
detection engineering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213">
          <cell r="A213" t="str">
            <v>Real-time Security Alerts</v>
          </cell>
          <cell r="B213" t="str">
            <v>quality assurance
data lifecycle management
data loss prevention solution and processes
quality assurance
data privacy
tabletop exercises
bc communication
crisis management
awareness training
Compliance Training
Onboarding</v>
          </cell>
        </row>
        <row r="214">
          <cell r="A214" t="str">
            <v>Recovery Questions</v>
          </cell>
          <cell r="B214" t="str">
            <v>quality assurance
data lifecycle management
data loss prevention solution and processes
quality assurance
data privacy</v>
          </cell>
        </row>
        <row r="215">
          <cell r="A215" t="str">
            <v>Redundant Systems</v>
          </cell>
          <cell r="B215" t="str">
            <v xml:space="preserve">data lifecycle management
quality assurance
data lifecycle management
data loss prevention solution and processes
quality assurance
data privacy
</v>
          </cell>
        </row>
        <row r="216">
          <cell r="A216" t="str">
            <v>Regular HR Audits</v>
          </cell>
          <cell r="B216" t="str">
            <v>cloud account and billing monitoring
insider threat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v>
          </cell>
        </row>
        <row r="217">
          <cell r="A217" t="str">
            <v>Regular Scans</v>
          </cell>
          <cell r="B217" t="str">
            <v>application security
data center management
system development and maintenance
ciso
asset management and configuration control
cyber architecture
it engineering
source code security
configuration management database</v>
          </cell>
        </row>
        <row r="218">
          <cell r="A218" t="str">
            <v>Regular Updates</v>
          </cell>
          <cell r="B218"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219">
          <cell r="A219" t="str">
            <v>Regulatory Mapping</v>
          </cell>
          <cell r="B219" t="str">
            <v>disaster recovery technology solutions
bc communication
resilience requirements
asset resilience criteria
Asset Resilience Criteria</v>
          </cell>
        </row>
        <row r="220">
          <cell r="A220" t="str">
            <v>Regulatory Scans</v>
          </cell>
          <cell r="B220" t="str">
            <v xml:space="preserve">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v>
          </cell>
        </row>
        <row r="221">
          <cell r="A221" t="str">
            <v>Remote Wipe</v>
          </cell>
          <cell r="B221"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222">
          <cell r="A222" t="str">
            <v>Remote Work Security Policies</v>
          </cell>
          <cell r="B222" t="str">
            <v/>
          </cell>
        </row>
        <row r="223">
          <cell r="A223" t="str">
            <v>Reputation-based Security</v>
          </cell>
          <cell r="B223" t="str">
            <v xml:space="preserve">application security
data center management
system development and maintenance
ciso
asset management and configuration control
cyber architecture
it engineering
source code security
configuration management database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v>
          </cell>
        </row>
        <row r="224">
          <cell r="A224" t="str">
            <v>Resource Levelling</v>
          </cell>
          <cell r="B224" t="str">
            <v xml:space="preserve">data inventory
asset management in the cloud
asset management and configuration control
data inventory and classification
asset management
configuration management database
information management
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
bc communication
crisis management
</v>
          </cell>
        </row>
        <row r="225">
          <cell r="A225" t="str">
            <v>Risk Dashboards</v>
          </cell>
          <cell r="B225" t="str">
            <v xml:space="preserve">quality assurance
data lifecycle management
data loss prevention solution and processes
quality assurance
data privacy
tabletop exercises
bc communication
crisis management
</v>
          </cell>
        </row>
        <row r="226">
          <cell r="A226" t="str">
            <v>Risk Matrix</v>
          </cell>
          <cell r="B226" t="str">
            <v xml:space="preserve">quality assurance
data lifecycle management
data loss prevention solution and processes
quality assurance
data privacy
quality assurance
cybersecurity policies
cyber strategy roadmap
ciso
strategy
compliance tracking
regulatory requirements
ot product management
tabletop exercises
bc communication
crisis management
</v>
          </cell>
        </row>
        <row r="227">
          <cell r="A227" t="str">
            <v>Risk Treatment Plans</v>
          </cell>
          <cell r="B227" t="str">
            <v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disaster recovery technology solutions
bc communication
crisis management
</v>
          </cell>
        </row>
        <row r="228">
          <cell r="A228" t="str">
            <v>Risk-Based Authentication</v>
          </cell>
          <cell r="B228" t="str">
            <v>quality assurance
data lifecycle management
data loss prevention solution and processes
quality assurance
data privacy
password control
zero trust
Zero Trust</v>
          </cell>
        </row>
        <row r="229">
          <cell r="A229" t="str">
            <v>Risk-based Policies</v>
          </cell>
          <cell r="B229" t="str">
            <v>quality assurance
data lifecycle management
data loss prevention solution and processes
quality assurance
data privacy</v>
          </cell>
        </row>
        <row r="230">
          <cell r="A230" t="str">
            <v>Role-Based</v>
          </cell>
          <cell r="B230" t="str">
            <v xml:space="preserve">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security scanning tools
user provisioning and deprovisioning
access control
insider threat
access control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v>
          </cell>
        </row>
        <row r="231">
          <cell r="A231" t="str">
            <v>Role-Based Access</v>
          </cell>
          <cell r="B231"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v>
          </cell>
        </row>
        <row r="232">
          <cell r="A232" t="str">
            <v>Role-Based Access Control</v>
          </cell>
          <cell r="B232"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v>
          </cell>
        </row>
        <row r="233">
          <cell r="A233" t="str">
            <v>Role-Based Access Control (RBAC)</v>
          </cell>
          <cell r="B233"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v>
          </cell>
        </row>
        <row r="234">
          <cell r="A234" t="str">
            <v>Role-specific Training</v>
          </cell>
          <cell r="B234" t="str">
            <v xml:space="preserve">quality assurance
data lifecycle management
data loss prevention solution and processes
quality assurance
data privacy
tabletop exercises
bc communication
crisis management
</v>
          </cell>
        </row>
        <row r="235">
          <cell r="A235" t="str">
            <v>Rollback Mechanism</v>
          </cell>
          <cell r="B235" t="str">
            <v>data center policy and processes
cybersecurity operating model
incident response preparedness
vendor management
metrics
bug remediation
disaster recovery plans and policies
business continuity plans
bc/dr plans
ot ir
sourcing</v>
          </cell>
        </row>
        <row r="236">
          <cell r="A236" t="str">
            <v>Root Cause Analysis</v>
          </cell>
          <cell r="B236" t="str">
            <v xml:space="preserve">quality assurance
data lifecycle management
data loss prevention solution and processes
quality assurance
data privacy
tabletop exercises
bc communication
crisis management
</v>
          </cell>
        </row>
        <row r="237">
          <cell r="A237" t="str">
            <v>RTO Planning</v>
          </cell>
          <cell r="B237" t="str">
            <v>data center policy and processes</v>
          </cell>
        </row>
        <row r="238">
          <cell r="A238" t="str">
            <v>Sanctions for Policy Violations</v>
          </cell>
          <cell r="B238" t="str">
            <v>application security
data loss prevention
data encryption
cloud compute and storage
data encryption in the cloud
data protection
data encryption
application security
quality assurance
data privacy</v>
          </cell>
        </row>
        <row r="239">
          <cell r="A239" t="str">
            <v>Sanitization</v>
          </cell>
          <cell r="B239"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240">
          <cell r="A240" t="str">
            <v>Secure Backup</v>
          </cell>
          <cell r="B240" t="str">
            <v>application security
quality assurance
source code security
data lifecycle management
system development and maintenance
network investigation and segmentation
data lifecycle management
application security
source code security
application security
quality assurance
source code security
data lifecycle management
system development and maintenance
network investigation and segmentation
data lifecycle management
application security
source code security</v>
          </cell>
        </row>
        <row r="241">
          <cell r="A241" t="str">
            <v>Secure Boot</v>
          </cell>
          <cell r="B241" t="str">
            <v xml:space="preserve">data encryption
data encryption in the cloud
data encryption
application security
source code security
data privacy
</v>
          </cell>
        </row>
        <row r="242">
          <cell r="A242" t="str">
            <v>Secure Coding Practices</v>
          </cell>
          <cell r="B242"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243">
          <cell r="A243" t="str">
            <v>Secure Configuration</v>
          </cell>
          <cell r="B243" t="str">
            <v>data center policy and processes
cybersecurity operating model
incident response preparedness
vendor management
metrics
bug remediation
disaster recovery plans and policies
business continuity plans
bc/dr plans
ot ir
sourcing</v>
          </cell>
        </row>
        <row r="244">
          <cell r="A244" t="str">
            <v>Secure Development Training</v>
          </cell>
          <cell r="B244" t="str">
            <v>quality assurance
data lifecycle management
data loss prevention solution and processes
quality assurance
data privacy
tabletop exercises
bc communication
crisis management
Onboarding</v>
          </cell>
        </row>
        <row r="245">
          <cell r="A245" t="str">
            <v>Secure File Transfer</v>
          </cell>
          <cell r="B245" t="str">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v>
          </cell>
        </row>
        <row r="246">
          <cell r="A246" t="str">
            <v>Secure Key Storage</v>
          </cell>
          <cell r="B246" t="str">
            <v xml:space="preserve">data encryption
data encryption in the cloud
data encryption
application security
source code security
data privacy
</v>
          </cell>
        </row>
        <row r="247">
          <cell r="A247" t="str">
            <v>Secure Onboarding</v>
          </cell>
          <cell r="B247"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v>
          </cell>
        </row>
        <row r="248">
          <cell r="A248" t="str">
            <v>Secure RDP/SSH</v>
          </cell>
          <cell r="B248" t="str">
            <v/>
          </cell>
        </row>
        <row r="249">
          <cell r="A249" t="str">
            <v>Secure Wake/Sleep</v>
          </cell>
          <cell r="B249" t="str">
            <v>physical access control</v>
          </cell>
        </row>
        <row r="250">
          <cell r="A250" t="str">
            <v>Security Audit</v>
          </cell>
          <cell r="B250" t="str">
            <v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disaster recovery technology solutions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251">
          <cell r="A251" t="str">
            <v>Security Awareness Training</v>
          </cell>
          <cell r="B251" t="str">
            <v xml:space="preserve">quality assurance
data lifecycle management
data loss prevention solution and processes
quality assurance
data privacy
tabletop exercises
bc communication
crisis management
</v>
          </cell>
        </row>
        <row r="252">
          <cell r="A252" t="str">
            <v>Security Control Mapping</v>
          </cell>
          <cell r="B252"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v>
          </cell>
        </row>
        <row r="253">
          <cell r="A253" t="str">
            <v>Security Information and Event Management (SIEM)</v>
          </cell>
          <cell r="B253" t="str">
            <v xml:space="preserve">security scanning tools
network investigation and segmentation
user monitoring
security operations center
detection engineering
quality assurance
data lifecycle management
data loss prevention solution and processes
quality assurance
data privacy
</v>
          </cell>
        </row>
        <row r="254">
          <cell r="A254" t="str">
            <v>Security Newsletters</v>
          </cell>
          <cell r="B254" t="str">
            <v xml:space="preserve">quality assurance
data lifecycle management
data loss prevention solution and processes
quality assurance
data privacy
tabletop exercises
bc communication
crisis management
</v>
          </cell>
        </row>
        <row r="255">
          <cell r="A255" t="str">
            <v>Security Requirements</v>
          </cell>
          <cell r="B255" t="str">
            <v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256">
          <cell r="A256" t="str">
            <v>Seismic Bracing</v>
          </cell>
          <cell r="B256" t="str">
            <v>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data center policy and processes
cybersecurity operating model
incident response preparedness
vendor management
metrics
bug remediation
disaster recovery plans and policies
business continuity plans
bc/dr plans
ot ir
sourcing
tabletop exercises
bc communication
crisis management</v>
          </cell>
        </row>
        <row r="257">
          <cell r="A257" t="str">
            <v>Session Timeout</v>
          </cell>
          <cell r="B257" t="str">
            <v>quality assurance
data lifecycle management
data loss prevention solution and processes
quality assurance
data privacy</v>
          </cell>
        </row>
        <row r="258">
          <cell r="A258" t="str">
            <v>Skill-Based Assignment</v>
          </cell>
          <cell r="B258" t="str">
            <v xml:space="preserve">data inventory
asset management in the cloud
asset management and configuration control
data inventory and classification
asset management
configuration management database
information management
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
bc communication
crisis management
</v>
          </cell>
        </row>
        <row r="259">
          <cell r="A259" t="str">
            <v>SOAR Platforms</v>
          </cell>
          <cell r="B259" t="str">
            <v xml:space="preserve">physical access control
quality assurance
data lifecycle management
data loss prevention solution and processes
quality assurance
data privacy
cloud account and billing monitoring
tabletop exercises
bc communication
crisis management
</v>
          </cell>
        </row>
        <row r="260">
          <cell r="A260" t="str">
            <v>SOC Implementation</v>
          </cell>
          <cell r="B260" t="str">
            <v xml:space="preserve">security scanning tools
network investigation and segmentation
user monitoring
security operations center
detection engineering
incident detection and response
security operations center
digital forensics
quality assurance
data lifecycle management
data loss prevention solution and processes
quality assurance
data privacy
tabletop exercises
bc communication
crisis management
</v>
          </cell>
        </row>
        <row r="261">
          <cell r="A261" t="str">
            <v>Software Inventory</v>
          </cell>
          <cell r="B261" t="str">
            <v>data inventory
asset management and configuration control
data inventory and classification
asset management
end user devices
data inventory
asset management in the cloud
asset management and configuration control</v>
          </cell>
        </row>
        <row r="262">
          <cell r="A262" t="str">
            <v>Software Patching</v>
          </cell>
          <cell r="B262" t="str">
            <v>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v>
          </cell>
        </row>
        <row r="263">
          <cell r="A263" t="str">
            <v>Source Code Management</v>
          </cell>
          <cell r="B263" t="str">
            <v>data center policy and processes
cybersecurity operating model
incident response preparedness
vendor management
metrics
bug remediation
disaster recovery plans and policies
business continuity plans
bc/dr plans
ot ir
sourcing</v>
          </cell>
        </row>
        <row r="264">
          <cell r="A264" t="str">
            <v>SSH &amp; VPN Security</v>
          </cell>
          <cell r="B264" t="str">
            <v/>
          </cell>
        </row>
        <row r="265">
          <cell r="A265" t="str">
            <v>SSL/TLS</v>
          </cell>
          <cell r="B265" t="str">
            <v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266">
          <cell r="A266" t="str">
            <v>SSO Implementation</v>
          </cell>
          <cell r="B266" t="str">
            <v>quality assurance</v>
          </cell>
        </row>
        <row r="267">
          <cell r="A267" t="str">
            <v>Static Analysis</v>
          </cell>
          <cell r="B267"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268">
          <cell r="A268" t="str">
            <v>Static Application Security Testing (SAST)</v>
          </cell>
          <cell r="B268" t="str">
            <v xml:space="preserve">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269">
          <cell r="A269" t="str">
            <v>Static Code Analysis</v>
          </cell>
          <cell r="B269" t="str">
            <v xml:space="preserve">data encryption
data encryption in the cloud
data encryption
application security
source code security
data privacy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270">
          <cell r="A270" t="str">
            <v>Static Data Masking</v>
          </cell>
          <cell r="B270" t="str">
            <v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271">
          <cell r="A271" t="str">
            <v>Static/Dynamic Code Analysis</v>
          </cell>
          <cell r="B271" t="str">
            <v/>
          </cell>
        </row>
        <row r="272">
          <cell r="A272" t="str">
            <v>Supplier Security Standards</v>
          </cell>
          <cell r="B272"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273">
          <cell r="A273" t="str">
            <v>System Patching</v>
          </cell>
          <cell r="B273" t="str">
            <v xml:space="preserve">data center policy and processes
cybersecurity operating model
incident response preparedness
vendor management
metrics
bug remediation
disaster recovery plans and policies
business continuity plans
bc/dr plans
ot ir
sourcing
quality assurance
data lifecycle management
data loss prevention solution and processes
quality assurance
data privacy
</v>
          </cell>
        </row>
        <row r="274">
          <cell r="A274" t="str">
            <v>Tabletop Exercises</v>
          </cell>
          <cell r="B274" t="str">
            <v xml:space="preserve">quality assurance
data lifecycle management
data loss prevention solution and processes
quality assurance
data privacy
application security
technology forecasting
penetration testing
user monitoring
cyber threat intelligence
incident response preparedness
tabletop exercises
bc communication
crisis management
</v>
          </cell>
        </row>
        <row r="275">
          <cell r="A275" t="str">
            <v>Tactic</v>
          </cell>
          <cell r="B275" t="str">
            <v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row r="276">
          <cell r="A276" t="str">
            <v>Tamper Resistance</v>
          </cell>
          <cell r="B276" t="str">
            <v>data lifecycle management
data center policy and processes
compliance tracking
Enhanced Screening</v>
          </cell>
        </row>
        <row r="277">
          <cell r="A277" t="str">
            <v>Technique</v>
          </cell>
          <cell r="B277" t="str">
            <v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row r="278">
          <cell r="A278" t="str">
            <v>Third-Party Penetration Testing</v>
          </cell>
          <cell r="B278" t="str">
            <v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279">
          <cell r="A279" t="str">
            <v>Threat Feeds</v>
          </cell>
          <cell r="B279" t="str">
            <v>quality assurance
data lifecycle management
data loss prevention solution and processes
quality assurance
data privacy
cloud account and billing monitoring</v>
          </cell>
        </row>
        <row r="280">
          <cell r="A280" t="str">
            <v>Threat Identification</v>
          </cell>
          <cell r="B280" t="str">
            <v>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physical security risk assessments
risk assessments and management
risk modeling
security requirements
threat landscape
cyber threat intelligence
physical security risk assessments
risk assessments and management
technology forecasting
risk modeling
threat landscape
cyber threat intelligence
resilience requirements
asset resilience criteria
Asset Resilience Criteria</v>
          </cell>
        </row>
        <row r="281">
          <cell r="A281" t="str">
            <v>Threat Intelligence Feeds</v>
          </cell>
          <cell r="B281" t="str">
            <v xml:space="preserve">quality assurance
data lifecycle management
data loss prevention solution and processes
quality assurance
data privacy
</v>
          </cell>
        </row>
        <row r="282">
          <cell r="A282" t="str">
            <v>Threat Modeling</v>
          </cell>
          <cell r="B282" t="str">
            <v xml:space="preserve">quality assurance
data lifecycle management
data loss prevention solution and processes
quality assurance
data privacy
tabletop exercises
bc communication
crisis management
</v>
          </cell>
        </row>
        <row r="283">
          <cell r="A283" t="str">
            <v>Threat Sharing Platforms</v>
          </cell>
          <cell r="B283" t="str">
            <v xml:space="preserve">quality assurance
data lifecycle management
data loss prevention solution and processes
quality assurance
data privacy
cloud account and billing monitoring
tabletop exercises
bc communication
crisis management
</v>
          </cell>
        </row>
        <row r="284">
          <cell r="A284" t="str">
            <v>Time-based One-Time Passwords (TOTP)</v>
          </cell>
          <cell r="B284" t="str">
            <v/>
          </cell>
        </row>
        <row r="285">
          <cell r="A285" t="str">
            <v>Tokenization</v>
          </cell>
          <cell r="B285" t="str">
            <v xml:space="preserve">application security
data loss prevention
data encryption
cloud compute and storage
data encryption in the cloud
data protection
data encryption
application security
quality assurance
data privacy
cloud environment
Cloud Environment
quality assurance
data lifecycle management
data loss prevention solution and processes
quality assurance
data privacy
tabletop exercises
bc communication
crisis management
</v>
          </cell>
        </row>
        <row r="286">
          <cell r="A286" t="str">
            <v>Traffic Analysis</v>
          </cell>
          <cell r="B286" t="str">
            <v xml:space="preserve">security scanning tools
network investigation and segmentation
user monitoring
security operations center
detection engineering
application security
data loss prevention
remote maintenance
cloud compute and storage
cloud security tooling
access control and monitoring
incident detection and response
insider threat
data loss prevention
data loss prevention solution and processes
detection engineering
insider threat
reporting
phishing training
quality assurance
data lifecycle management
data loss prevention solution and processes
quality assurance
data privacy
tabletop exercises
bc communication
crisis management
</v>
          </cell>
        </row>
        <row r="287">
          <cell r="A287" t="str">
            <v>Training and Awareness</v>
          </cell>
          <cell r="B287" t="str">
            <v xml:space="preserve">quality assurance
data lifecycle management
data loss prevention solution and processes
quality assurance
data privacy
</v>
          </cell>
        </row>
        <row r="288">
          <cell r="A288" t="str">
            <v>Training Effectiveness Metrics</v>
          </cell>
          <cell r="B288" t="str">
            <v xml:space="preserve">quality assurance
data lifecycle management
data loss prevention solution and processes
quality assurance
data privacy
tabletop exercises
bc communication
crisis management
</v>
          </cell>
        </row>
        <row r="289">
          <cell r="A289" t="str">
            <v>Triage</v>
          </cell>
          <cell r="B289" t="str">
            <v xml:space="preserve">quality assurance
data lifecycle management
data loss prevention solution and processes
quality assurance
data privacy
incident detection and response
digital forensics
reporting
tabletop exercises
bc communication
crisis management
</v>
          </cell>
        </row>
        <row r="290">
          <cell r="A290" t="str">
            <v>Uninterruptible Power Supply (UPS)</v>
          </cell>
          <cell r="B290" t="str">
            <v>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disaster recovery technology solutions
bc communication
crisis management</v>
          </cell>
        </row>
        <row r="291">
          <cell r="A291" t="str">
            <v>Unique Device ID</v>
          </cell>
          <cell r="B291" t="str">
            <v/>
          </cell>
        </row>
        <row r="292">
          <cell r="A292" t="str">
            <v>Unique Usernames</v>
          </cell>
          <cell r="B292" t="str">
            <v xml:space="preserve">data inventory
asset management and configuration control
data inventory and classification
asset management
end user devices
</v>
          </cell>
        </row>
        <row r="293">
          <cell r="A293" t="str">
            <v>Unusual Login Detection</v>
          </cell>
          <cell r="B293" t="str">
            <v>quality assurance
data lifecycle management
data loss prevention solution and processes
quality assurance
data privacy</v>
          </cell>
        </row>
        <row r="294">
          <cell r="A294" t="str">
            <v>USB Port Control</v>
          </cell>
          <cell r="B294" t="str">
            <v xml:space="preserve">data encryption
data encryption in the cloud
data encryption
application security
source code security
data privacy
</v>
          </cell>
        </row>
        <row r="295">
          <cell r="A295" t="str">
            <v>Use of Security Patterns</v>
          </cell>
          <cell r="B295" t="str">
            <v xml:space="preserve">application security
data center management
system development and maintenance
ciso
asset management and configuration control
cyber architecture
it engineering
source code security
configuration management database
application security
quality assurance
data loss prevention
data protection
data loss prevention
data lifecycle management
data loss prevention solution and processes
quality assurance
data privacy
cloud environment
Cloud Environment
tabletop exercises
bc communication
crisis management
application security
quality assurance
data loss prevention
data protection
data loss prevention
data lifecycle management
data loss prevention solution and processes
quality assurance
data privacy
cloud environment
Cloud Environment
</v>
          </cell>
        </row>
        <row r="296">
          <cell r="A296" t="str">
            <v>User Permission Audits</v>
          </cell>
          <cell r="B296" t="str">
            <v/>
          </cell>
        </row>
        <row r="297">
          <cell r="A297" t="str">
            <v>Vendor Assessment</v>
          </cell>
          <cell r="B297" t="str">
            <v xml:space="preserve">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298">
          <cell r="A298" t="str">
            <v>Vendor Continuity Planning</v>
          </cell>
          <cell r="B298" t="str">
            <v>data center policy and processes
cybersecurity operating model
incident response preparedness
vendor management</v>
          </cell>
        </row>
        <row r="299">
          <cell r="A299" t="str">
            <v>Vendor Risk Assessment</v>
          </cell>
          <cell r="B299" t="str">
            <v>data center policy and processes
cybersecurity operating model
incident response preparedness
vendor management
metrics
bug remediation
disaster recovery plans and policies
business continuity plans
bc/dr plans
ot ir
sourcing
resilience requirements
asset resilience criteria
Asset Resilience Criteria</v>
          </cell>
        </row>
        <row r="300">
          <cell r="A300" t="str">
            <v>Vendor Security Assessment</v>
          </cell>
          <cell r="B300" t="str">
            <v xml:space="preserve">data center policy and processes
cybersecurity operating model
incident response preparedness
vendor management
metrics
bug remediation
disaster recovery plans and policies
business continuity plans
bc/dr plans
ot ir
sourcing
disaster recovery technology solutions
bc communication
application security
data center management
system development and maintenance
ciso
asset management and configuration control
cyber architecture
it engineering
source code security
configuration management database
quality assurance
data lifecycle management
data loss prevention solution and processes
quality assurance
data privacy
tabletop exercises
bc communication
crisis management
application security
source code security
data center management
system development and maintenance
ciso
asset management and configuration control
cyber architecture
it engineering
source code security
configuration management database
system architecture and configuration
</v>
          </cell>
        </row>
        <row r="301">
          <cell r="A301" t="str">
            <v>Video Analytics</v>
          </cell>
          <cell r="B301" t="str">
            <v>quality assurance
data lifecycle management
data loss prevention solution and processes
quality assurance
data privacy
application security
technology forecasting
penetration testing
user monitoring
cyber threat intelligence
tabletop exercises
bc communication</v>
          </cell>
        </row>
        <row r="302">
          <cell r="A302" t="str">
            <v>Virtualization</v>
          </cell>
          <cell r="B302" t="str">
            <v>data center policy and processes
cybersecurity operating model
incident response preparedness
vendor management
metrics
bug remediation
disaster recovery plans and policies
business continuity plans
bc/dr plans</v>
          </cell>
        </row>
        <row r="303">
          <cell r="A303" t="str">
            <v>Visitor Management System</v>
          </cell>
          <cell r="B303"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
tabletop exercises</v>
          </cell>
        </row>
        <row r="304">
          <cell r="A304" t="str">
            <v>VLANs</v>
          </cell>
          <cell r="B304" t="str">
            <v>quality assurance
data lifecycle management
data loss prevention solution and processes
quality assurance
data privacy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v>
          </cell>
        </row>
        <row r="305">
          <cell r="A305" t="str">
            <v>VPN Encryption</v>
          </cell>
          <cell r="B305" t="str">
            <v/>
          </cell>
        </row>
        <row r="306">
          <cell r="A306" t="str">
            <v>VPNs</v>
          </cell>
          <cell r="B306" t="str">
            <v>quality assurance
data lifecycle management
data loss prevention solution and processes
quality assurance
data privacy
application security
identity and access management
user provisioning and deprovisioning
physical security
physical access control
access control and monitoring
access control
security requirements
access control</v>
          </cell>
        </row>
        <row r="307">
          <cell r="A307" t="str">
            <v>Vulnerability Automation</v>
          </cell>
          <cell r="B307" t="str">
            <v xml:space="preserve">quality assurance
data lifecycle management
data loss prevention solution and processes
quality assurance
data privacy
tabletop exercises
bc communication
crisis management
</v>
          </cell>
        </row>
        <row r="308">
          <cell r="A308" t="str">
            <v>Vulnerability Patching</v>
          </cell>
          <cell r="B308" t="str">
            <v>data center policy and processes
cybersecurity operating model
incident response preparedness
vendor management
metrics
bug remediation
disaster recovery plans and policies
business continuity plans
bc/dr plans
ot ir
sourcing
application security
data center management
system development and maintenance
ciso
asset management and configuration control
cyber architecture
it engineering
source code security
configuration management database</v>
          </cell>
        </row>
        <row r="309">
          <cell r="A309" t="str">
            <v>Vulnerability Scans</v>
          </cell>
          <cell r="B309" t="str">
            <v xml:space="preserve">quality assurance
data lifecycle management
data loss prevention solution and processes
quality assurance
data privacy
tabletop exercises
bc communication
crisis management
</v>
          </cell>
        </row>
        <row r="310">
          <cell r="A310" t="str">
            <v>Vulnerability Tracking</v>
          </cell>
          <cell r="B310" t="str">
            <v xml:space="preserve">quality assurance
data lifecycle management
data loss prevention solution and processes
quality assurance
data privacy
tabletop exercises
bc communication
crisis management
</v>
          </cell>
        </row>
        <row r="311">
          <cell r="A311" t="str">
            <v>Zero Trust Architecture</v>
          </cell>
          <cell r="B311" t="str">
            <v xml:space="preserve">physical access control
quality assurance
data lifecycle management
data loss prevention solution and processes
quality assurance
data privacy
password control
zero trust
Zero Trust
quality assurance
identity and access management
privileged access management
third party/contractor access control
access control and monitoring
network investigation and segmentation
access control
quality assurance
zero trust
it and ot interconnections
access control
ot dmz
it and ot interconnections
Zero Trust
tabletop exercises
bc communication
crisis management
password control
network investigation and segmentation
ot dmz
</v>
          </cell>
        </row>
        <row r="312">
          <cell r="A312" t="str">
            <v>Zero-Day Exploit Tracking</v>
          </cell>
          <cell r="B312" t="str">
            <v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row r="313">
          <cell r="A313" t="str">
            <v>Zero-Day Patching</v>
          </cell>
          <cell r="B313" t="str">
            <v xml:space="preserve">quality assurance
data lifecycle management
data loss prevention solution and processes
quality assurance
data privacy
application security
technology forecasting
penetration testing
user monitoring
cyber threat intelligence
tabletop exercises
bc communication
crisis management
</v>
          </cell>
        </row>
      </sheetData>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ow r="1">
          <cell r="A1" t="str">
            <v>Tech/Tool</v>
          </cell>
          <cell r="C1" t="str">
            <v>Org Chart Business Capability (Booz Allen Done)</v>
          </cell>
        </row>
        <row r="2">
          <cell r="A2" t="str">
            <v>CodeQL</v>
          </cell>
          <cell r="C2" t="str">
            <v>Apps &amp; Platform Engineering Services</v>
          </cell>
        </row>
        <row r="3">
          <cell r="A3" t="str">
            <v>Dependabot</v>
          </cell>
          <cell r="C3" t="str">
            <v>Apps &amp; Platform Engineering Services</v>
          </cell>
        </row>
        <row r="4">
          <cell r="A4" t="str">
            <v>Virsec</v>
          </cell>
          <cell r="C4" t="str">
            <v>Apps &amp; Platform Engineering Services</v>
          </cell>
        </row>
        <row r="5">
          <cell r="A5" t="str">
            <v>Next-Gen WAF</v>
          </cell>
          <cell r="C5" t="str">
            <v>Apps &amp; Platform Engineering Services</v>
          </cell>
        </row>
        <row r="6">
          <cell r="A6" t="str">
            <v>Contrast Protect</v>
          </cell>
          <cell r="C6" t="str">
            <v>Apps &amp; Platform Engineering Services</v>
          </cell>
        </row>
        <row r="7">
          <cell r="A7" t="str">
            <v>NowSecure Platform</v>
          </cell>
          <cell r="C7" t="str">
            <v>Apps &amp; Platform Engineering Services</v>
          </cell>
        </row>
        <row r="8">
          <cell r="A8" t="str">
            <v>SonarQube</v>
          </cell>
          <cell r="C8" t="str">
            <v>Apps &amp; Platform Engineering Services</v>
          </cell>
        </row>
        <row r="9">
          <cell r="A9" t="str">
            <v>Snyk</v>
          </cell>
          <cell r="C9" t="str">
            <v>Apps &amp; Platform Engineering Services</v>
          </cell>
        </row>
        <row r="10">
          <cell r="A10" t="str">
            <v>Vericode</v>
          </cell>
          <cell r="C10" t="str">
            <v>Apps &amp; Platform Engineering Services</v>
          </cell>
        </row>
        <row r="11">
          <cell r="A11" t="str">
            <v>SailPoint - Cloud Access Manager (CAM)</v>
          </cell>
          <cell r="C11" t="str">
            <v>Cloud</v>
          </cell>
        </row>
        <row r="12">
          <cell r="A12" t="str">
            <v>Sonrai</v>
          </cell>
          <cell r="C12" t="str">
            <v>Cloud</v>
          </cell>
        </row>
        <row r="13">
          <cell r="A13" t="str">
            <v>Prisma Cloud - Infrastructure Entitlements Management</v>
          </cell>
          <cell r="C13" t="str">
            <v>Cloud</v>
          </cell>
        </row>
        <row r="14">
          <cell r="A14" t="str">
            <v>Prisma Cloud - Security Posture Management</v>
          </cell>
          <cell r="C14" t="str">
            <v>Cloud</v>
          </cell>
        </row>
        <row r="15">
          <cell r="A15" t="str">
            <v>Thales</v>
          </cell>
          <cell r="C15" t="str">
            <v>Cloud</v>
          </cell>
        </row>
        <row r="16">
          <cell r="A16" t="str">
            <v>BlueCoat WSA (now ProxySG and Advanced Secure Gateway)</v>
          </cell>
          <cell r="C16" t="str">
            <v>Cloud</v>
          </cell>
        </row>
        <row r="17">
          <cell r="A17" t="str">
            <v>DesktopNow</v>
          </cell>
          <cell r="C17" t="str">
            <v>Workforce Enablement</v>
          </cell>
        </row>
        <row r="18">
          <cell r="A18" t="str">
            <v>Zeva</v>
          </cell>
          <cell r="C18" t="str">
            <v>Cybersecurity</v>
          </cell>
        </row>
        <row r="19">
          <cell r="A19" t="str">
            <v>ASAP Systems</v>
          </cell>
          <cell r="C19" t="str">
            <v>Cybersecurity</v>
          </cell>
        </row>
        <row r="20">
          <cell r="A20" t="str">
            <v>CONVERGINT TECHNOLOGIES</v>
          </cell>
          <cell r="C20" t="str">
            <v>Cybersecurity</v>
          </cell>
        </row>
        <row r="21">
          <cell r="A21" t="str">
            <v>Checkmarx</v>
          </cell>
          <cell r="C21" t="str">
            <v>Apps &amp; Platform Engineering Services</v>
          </cell>
        </row>
        <row r="22">
          <cell r="A22" t="str">
            <v>WhiteSource</v>
          </cell>
          <cell r="C22" t="str">
            <v>Apps &amp; Platform Engineering Services</v>
          </cell>
        </row>
        <row r="23">
          <cell r="A23" t="str">
            <v>CyberArk</v>
          </cell>
          <cell r="C23" t="str">
            <v>Cloud</v>
          </cell>
        </row>
        <row r="24">
          <cell r="A24" t="str">
            <v>ForcePoint Insider Threat (FIT)</v>
          </cell>
          <cell r="C24" t="str">
            <v>Cybersecurity</v>
          </cell>
        </row>
        <row r="25">
          <cell r="A25" t="str">
            <v>Nuix Workstation (eDiscovery)</v>
          </cell>
          <cell r="C25" t="str">
            <v>Cybersecurity</v>
          </cell>
        </row>
        <row r="26">
          <cell r="A26" t="str">
            <v>Nuix ECC (Enterprise Collection Center)</v>
          </cell>
          <cell r="C26" t="str">
            <v>Cybersecurity</v>
          </cell>
        </row>
        <row r="27">
          <cell r="A27" t="str">
            <v>Nuix Investigate</v>
          </cell>
          <cell r="C27" t="str">
            <v>Cybersecurity</v>
          </cell>
        </row>
        <row r="28">
          <cell r="A28" t="str">
            <v>FEX (Forensics Tool 2020)</v>
          </cell>
          <cell r="C28" t="str">
            <v>Cybersecurity</v>
          </cell>
        </row>
        <row r="29">
          <cell r="A29" t="str">
            <v>AXIOM CYBER</v>
          </cell>
          <cell r="C29" t="str">
            <v>Cybersecurity</v>
          </cell>
        </row>
        <row r="30">
          <cell r="A30" t="str">
            <v>UFED Touch Ultimate</v>
          </cell>
          <cell r="C30" t="str">
            <v>Cybersecurity</v>
          </cell>
        </row>
        <row r="31">
          <cell r="A31" t="str">
            <v>Azure S&amp;CC</v>
          </cell>
          <cell r="C31" t="str">
            <v>Cybersecurity</v>
          </cell>
        </row>
        <row r="32">
          <cell r="A32" t="str">
            <v>Nimbus</v>
          </cell>
          <cell r="C32" t="str">
            <v>Cybersecurity</v>
          </cell>
        </row>
        <row r="33">
          <cell r="A33" t="str">
            <v>O365 Advanced Compliance</v>
          </cell>
          <cell r="C33" t="str">
            <v>Cybersecurity</v>
          </cell>
        </row>
        <row r="34">
          <cell r="A34" t="str">
            <v>Nuix Management Server</v>
          </cell>
          <cell r="C34" t="str">
            <v>Cybersecurity</v>
          </cell>
        </row>
        <row r="35">
          <cell r="A35" t="str">
            <v>Nuix Adaptive Security</v>
          </cell>
          <cell r="C35" t="str">
            <v>Cybersecurity</v>
          </cell>
        </row>
        <row r="36">
          <cell r="A36" t="str">
            <v>NetApp</v>
          </cell>
          <cell r="C36" t="str">
            <v>Cybersecurity</v>
          </cell>
        </row>
        <row r="37">
          <cell r="A37" t="str">
            <v>Authentic8</v>
          </cell>
          <cell r="C37" t="str">
            <v>Cybersecurity</v>
          </cell>
        </row>
        <row r="38">
          <cell r="A38" t="str">
            <v>MongoDB, Inc.</v>
          </cell>
          <cell r="C38" t="str">
            <v>Cloud</v>
          </cell>
        </row>
        <row r="39">
          <cell r="A39" t="str">
            <v>nCipher</v>
          </cell>
          <cell r="C39" t="str">
            <v>Cloud</v>
          </cell>
        </row>
        <row r="40">
          <cell r="A40" t="str">
            <v>Aveska</v>
          </cell>
          <cell r="C40" t="str">
            <v>Cloud</v>
          </cell>
        </row>
        <row r="41">
          <cell r="A41" t="str">
            <v>Ixia</v>
          </cell>
          <cell r="C41" t="str">
            <v>Cloud</v>
          </cell>
        </row>
        <row r="42">
          <cell r="A42" t="str">
            <v>Pulse Secure</v>
          </cell>
          <cell r="C42" t="str">
            <v>Cloud</v>
          </cell>
        </row>
        <row r="43">
          <cell r="A43" t="str">
            <v>MS Defender for Endpoint</v>
          </cell>
          <cell r="C43" t="str">
            <v>Cybersecurity</v>
          </cell>
        </row>
        <row r="44">
          <cell r="A44" t="str">
            <v>Hysolate</v>
          </cell>
          <cell r="C44" t="str">
            <v>OT</v>
          </cell>
        </row>
        <row r="45">
          <cell r="A45" t="str">
            <v>Skybox</v>
          </cell>
          <cell r="C45" t="str">
            <v>OT</v>
          </cell>
        </row>
        <row r="46">
          <cell r="A46" t="str">
            <v>GoodSync</v>
          </cell>
          <cell r="C46" t="str">
            <v>OT</v>
          </cell>
        </row>
        <row r="47">
          <cell r="A47" t="str">
            <v xml:space="preserve">MS Azure Defender for IoT </v>
          </cell>
          <cell r="C47" t="str">
            <v>OT</v>
          </cell>
        </row>
        <row r="48">
          <cell r="A48" t="str">
            <v>Thycotic IAM</v>
          </cell>
          <cell r="C48" t="str">
            <v>OT</v>
          </cell>
        </row>
        <row r="49">
          <cell r="A49" t="str">
            <v>Thycotic Secret Server</v>
          </cell>
          <cell r="C49" t="str">
            <v>OT</v>
          </cell>
        </row>
        <row r="50">
          <cell r="A50" t="str">
            <v>Honeywell Forge</v>
          </cell>
          <cell r="C50" t="str">
            <v>OT</v>
          </cell>
        </row>
        <row r="51">
          <cell r="A51" t="str">
            <v>OPSWAT</v>
          </cell>
          <cell r="C51" t="str">
            <v>OT</v>
          </cell>
        </row>
        <row r="52">
          <cell r="A52" t="str">
            <v>Coalfire</v>
          </cell>
          <cell r="C52" t="str">
            <v>Cybersecurity</v>
          </cell>
        </row>
        <row r="53">
          <cell r="A53" t="str">
            <v>NCC Group</v>
          </cell>
          <cell r="C53" t="str">
            <v>Cybersecurity</v>
          </cell>
        </row>
        <row r="54">
          <cell r="A54" t="str">
            <v>ServiceNow IRM</v>
          </cell>
          <cell r="C54" t="str">
            <v>Cybersecurity</v>
          </cell>
        </row>
        <row r="55">
          <cell r="A55" t="str">
            <v>Archer GRC</v>
          </cell>
          <cell r="C55" t="str">
            <v>Cybersecurity</v>
          </cell>
        </row>
        <row r="56">
          <cell r="A56" t="str">
            <v>OneTrust</v>
          </cell>
          <cell r="C56" t="str">
            <v>Cybersecurity</v>
          </cell>
        </row>
        <row r="57">
          <cell r="A57" t="str">
            <v>OneTrust</v>
          </cell>
          <cell r="C57" t="str">
            <v>Cybersecurity</v>
          </cell>
        </row>
        <row r="58">
          <cell r="A58" t="str">
            <v>Nymity</v>
          </cell>
          <cell r="C58" t="str">
            <v>Cybersecurity</v>
          </cell>
        </row>
        <row r="59">
          <cell r="A59" t="str">
            <v>Risklens</v>
          </cell>
          <cell r="C59" t="str">
            <v>Cybersecurity</v>
          </cell>
        </row>
        <row r="60">
          <cell r="A60" t="str">
            <v>Cobalt Strike</v>
          </cell>
          <cell r="C60" t="str">
            <v>Cybersecurity</v>
          </cell>
        </row>
        <row r="61">
          <cell r="A61" t="str">
            <v>AutoFocus</v>
          </cell>
          <cell r="C61" t="str">
            <v>Cybersecurity</v>
          </cell>
        </row>
        <row r="62">
          <cell r="A62" t="str">
            <v>Splunk ES</v>
          </cell>
          <cell r="C62" t="str">
            <v>IT Service Operations &amp; Management</v>
          </cell>
        </row>
        <row r="63">
          <cell r="A63" t="str">
            <v>CORTEX XSOAR</v>
          </cell>
          <cell r="C63" t="str">
            <v>IT Service Operations &amp; Management</v>
          </cell>
        </row>
        <row r="64">
          <cell r="A64" t="str">
            <v>Azure Security Center</v>
          </cell>
          <cell r="C64" t="str">
            <v>IT Service Operations &amp; Management</v>
          </cell>
        </row>
        <row r="65">
          <cell r="A65" t="str">
            <v>Azure Sentinel</v>
          </cell>
          <cell r="C65" t="str">
            <v>IT Service Operations &amp; Management</v>
          </cell>
        </row>
        <row r="66">
          <cell r="A66" t="str">
            <v>Confluence - Server (50 Users Licenses)</v>
          </cell>
          <cell r="C66" t="str">
            <v>IT Service Operations &amp; Management</v>
          </cell>
        </row>
        <row r="67">
          <cell r="A67" t="str">
            <v>Cofense Reporter</v>
          </cell>
          <cell r="C67" t="str">
            <v>Cybersecurity</v>
          </cell>
        </row>
        <row r="68">
          <cell r="A68" t="str">
            <v>Office 365 Threat Intelligence</v>
          </cell>
          <cell r="C68" t="str">
            <v>Cybersecurity</v>
          </cell>
        </row>
        <row r="69">
          <cell r="A69" t="str">
            <v>Microsoft Advanced Threat Analytics</v>
          </cell>
          <cell r="C69" t="str">
            <v>Cybersecurity</v>
          </cell>
        </row>
        <row r="70">
          <cell r="A70" t="str">
            <v>Elastic DB</v>
          </cell>
          <cell r="C70" t="str">
            <v>Cybersecurity</v>
          </cell>
        </row>
        <row r="71">
          <cell r="A71" t="str">
            <v>Raise</v>
          </cell>
          <cell r="C71" t="str">
            <v>Cybersecurity</v>
          </cell>
        </row>
        <row r="72">
          <cell r="A72" t="str">
            <v>Coveware</v>
          </cell>
          <cell r="C72" t="str">
            <v>Cybersecurity</v>
          </cell>
        </row>
        <row r="73">
          <cell r="A73" t="str">
            <v>Cribl Inc.</v>
          </cell>
          <cell r="C73" t="str">
            <v>Data &amp; Insights</v>
          </cell>
        </row>
        <row r="74">
          <cell r="A74" t="str">
            <v>Intel471</v>
          </cell>
          <cell r="C74" t="str">
            <v>Cybersecurity</v>
          </cell>
        </row>
        <row r="75">
          <cell r="A75" t="str">
            <v xml:space="preserve">SAPIEN DevOps Suite 2022 </v>
          </cell>
          <cell r="C75" t="str">
            <v>Cybersecurity</v>
          </cell>
        </row>
        <row r="76">
          <cell r="A76" t="str">
            <v>MOBATEK MOBAXTERM PRO</v>
          </cell>
          <cell r="C76" t="str">
            <v>Network</v>
          </cell>
        </row>
        <row r="77">
          <cell r="A77" t="str">
            <v>Joe Sandbox Cloud Enterprise</v>
          </cell>
          <cell r="C77" t="str">
            <v>Cybersecurity</v>
          </cell>
        </row>
        <row r="78">
          <cell r="A78" t="str">
            <v>Service Objects Inc.</v>
          </cell>
          <cell r="C78" t="str">
            <v>Cybersecurity</v>
          </cell>
        </row>
        <row r="79">
          <cell r="A79" t="str">
            <v>Cofense Intelligence</v>
          </cell>
          <cell r="C79" t="str">
            <v>Cybersecurity</v>
          </cell>
        </row>
        <row r="80">
          <cell r="A80" t="str">
            <v xml:space="preserve"> Cylance - Blackberry Security</v>
          </cell>
          <cell r="C80" t="str">
            <v>Cybersecurity</v>
          </cell>
        </row>
        <row r="81">
          <cell r="A81" t="str">
            <v>IPS - Palo Alto Threat</v>
          </cell>
          <cell r="C81" t="str">
            <v>Network</v>
          </cell>
        </row>
        <row r="82">
          <cell r="A82" t="str">
            <v>Palo Alto Wildfire (Sandboxing)</v>
          </cell>
          <cell r="C82" t="str">
            <v>Network</v>
          </cell>
        </row>
        <row r="83">
          <cell r="A83" t="str">
            <v>Palo Alto (URL Filtering)</v>
          </cell>
          <cell r="C83" t="str">
            <v>Network</v>
          </cell>
        </row>
        <row r="84">
          <cell r="A84" t="str">
            <v>Netwitness</v>
          </cell>
          <cell r="C84" t="str">
            <v>Network</v>
          </cell>
        </row>
        <row r="85">
          <cell r="A85" t="str">
            <v>Claroty</v>
          </cell>
          <cell r="C85" t="str">
            <v>OT</v>
          </cell>
        </row>
        <row r="86">
          <cell r="A86" t="str">
            <v>Steelcloud</v>
          </cell>
          <cell r="C86" t="str">
            <v>Cybersecurity</v>
          </cell>
        </row>
        <row r="87">
          <cell r="A87" t="str">
            <v>IBM QRadar</v>
          </cell>
          <cell r="C87" t="str">
            <v>Cybersecurity</v>
          </cell>
        </row>
        <row r="88">
          <cell r="A88" t="str">
            <v xml:space="preserve">Waterfall </v>
          </cell>
          <cell r="C88" t="str">
            <v>OT</v>
          </cell>
        </row>
        <row r="89">
          <cell r="A89" t="str">
            <v>Tanium</v>
          </cell>
          <cell r="C89" t="str">
            <v>Cybersecurity</v>
          </cell>
        </row>
        <row r="90">
          <cell r="A90" t="str">
            <v>MS Defender for Endpoint</v>
          </cell>
          <cell r="C90" t="str">
            <v>Cybersecurity</v>
          </cell>
        </row>
        <row r="91">
          <cell r="A91" t="str">
            <v>Invicti (FKA Netsparker)</v>
          </cell>
          <cell r="C91" t="str">
            <v>Apps &amp; Platform Engineering Services</v>
          </cell>
        </row>
        <row r="92">
          <cell r="A92" t="str">
            <v>Nessus</v>
          </cell>
          <cell r="C92" t="str">
            <v>Cybersecurity</v>
          </cell>
        </row>
        <row r="93">
          <cell r="A93" t="str">
            <v>Cofense PhishMe</v>
          </cell>
          <cell r="C93" t="str">
            <v>Cybersecurity</v>
          </cell>
        </row>
        <row r="94">
          <cell r="A94" t="str">
            <v>ADS/AAMS</v>
          </cell>
          <cell r="C94" t="str">
            <v>Cybersecurity</v>
          </cell>
        </row>
        <row r="95">
          <cell r="A95" t="str">
            <v>Burp Suite Pro</v>
          </cell>
          <cell r="C95" t="str">
            <v>Cybersecurity</v>
          </cell>
        </row>
      </sheetData>
      <sheetData sheetId="55"/>
      <sheetData sheetId="56"/>
      <sheetData sheetId="57"/>
      <sheetData sheetId="58"/>
      <sheetData sheetId="59"/>
      <sheetData sheetId="60"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A3247B-9852-AA4E-8C7D-2E3944087058}" name="Table10" displayName="Table10" ref="A3:AT579" totalsRowShown="0" headerRowDxfId="48">
  <autoFilter ref="A3:AT579" xr:uid="{977BF66B-53D6-4947-A01B-4F3E3F325F61}"/>
  <tableColumns count="46">
    <tableColumn id="1" xr3:uid="{BCF44F86-35AA-8E49-9E8D-1B90510C183A}" name="Control ID"/>
    <tableColumn id="2" xr3:uid="{EEDB127F-6042-9F44-90A4-7EE73324E324}" name="Domain"/>
    <tableColumn id="3" xr3:uid="{B430A7E0-0A56-AA40-8296-F56F0F15EDAA}" name="Topic"/>
    <tableColumn id="4" xr3:uid="{433C8423-310A-FD42-96B3-2C06BAEEDF1A}" name="Control"/>
    <tableColumn id="5" xr3:uid="{95D0A23B-0ABB-F842-9865-813DD891164B}" name="Control Objective"/>
    <tableColumn id="6" xr3:uid="{163C69FC-7DAB-0141-8A0F-75125A53D734}" name="Objective Keywords"/>
    <tableColumn id="7" xr3:uid="{BB79E6BA-2D94-8C4D-85E4-8BCB6604AE91}" name="NIST CSF"/>
    <tableColumn id="8" xr3:uid="{F48E4790-46AC-2A4A-93B5-F5AB11C9E6BB}" name="Topic2"/>
    <tableColumn id="9" xr3:uid="{2E8C5699-9FBC-394E-B833-A6217F9626CC}" name="Interview Observation"/>
    <tableColumn id="10" xr3:uid="{4D17F8CD-33C8-D345-A083-F6F87499CDB4}" name="Interview Keywords"/>
    <tableColumn id="11" xr3:uid="{6BB6877B-C772-6E4F-AC42-B8372EE0B048}" name="Implementation Stage"/>
    <tableColumn id="12" xr3:uid="{99F748C8-AC52-DD41-A31A-7401B653D7E3}" name="Documentation"/>
    <tableColumn id="13" xr3:uid="{F2995893-0BFB-FA4F-870A-33FA37D83B76}" name="Documentation Quality"/>
    <tableColumn id="14" xr3:uid="{FD85058A-F7C4-A842-B954-819C9F6C9658}" name="Documentation Accessibility"/>
    <tableColumn id="15" xr3:uid="{7F5982D1-8073-4D44-89E6-CD849D33B1AF}" name="Documentation Maintenance"/>
    <tableColumn id="16" xr3:uid="{ED436855-C4E9-5A48-B2CD-29B2E99858EC}" name="Training"/>
    <tableColumn id="17" xr3:uid="{661C95FA-1ECE-2941-860C-8C6E07461FFD}" name="Feedback"/>
    <tableColumn id="18" xr3:uid="{8BED5021-4CFB-4045-958D-1143E9C5E9B8}" name="Maintenance"/>
    <tableColumn id="19" xr3:uid="{4DB1A7C5-E07B-0140-8462-D5D5D7712E96}" name="Maintenance Frequency"/>
    <tableColumn id="20" xr3:uid="{86B665C4-88C5-1B45-A485-9614AC4A542A}" name="Process Automation"/>
    <tableColumn id="21" xr3:uid="{8BBB89F4-E76A-854F-9CEB-79A842F26E9B}" name="Automation Complexity"/>
    <tableColumn id="22" xr3:uid="{9843D629-A7B7-2741-BB62-896BA93D4805}" name="Integration Level"/>
    <tableColumn id="23" xr3:uid="{91B07A72-9940-3A43-804F-204D03B19ECA}" name="Governance"/>
    <tableColumn id="24" xr3:uid="{66D0AB2E-B092-8542-A1F7-0701A4D4EB3F}" name="Reporting"/>
    <tableColumn id="25" xr3:uid="{95AFB901-73BB-BA4C-8E88-6B99F78EAC20}" name="Capability Level"/>
    <tableColumn id="26" xr3:uid="{5B9B8D34-4E1E-2C4C-9127-F1B197B9DFEE}" name="Control Completeness"/>
    <tableColumn id="27" xr3:uid="{4867B58D-B3E4-F448-89A8-77F1FCDE8C93}" name="Objectiveness"/>
    <tableColumn id="28" xr3:uid="{9B658C5D-0EBB-A94F-A7BF-5AF27BC9B3F6}" name="Funding"/>
    <tableColumn id="29" xr3:uid="{DA6D95A6-F3A0-AF43-91CE-E71CC29B2692}" name="Funding Adequacy"/>
    <tableColumn id="30" xr3:uid="{F6667B9B-C5EB-1147-B1F5-1FE58E2D1B39}" name="Resource"/>
    <tableColumn id="31" xr3:uid="{E0B02C76-8984-964F-9073-57F456A130F4}" name="Resource Capacity"/>
    <tableColumn id="32" xr3:uid="{A476DB2F-208F-A847-9E42-7F300C02C1F0}" name="Threat Coverage Type"/>
    <tableColumn id="33" xr3:uid="{5251AC40-9FC1-AB4F-AB8A-AFDC53F7A65B}" name="Threat Coverage"/>
    <tableColumn id="34" xr3:uid="{D716D910-6AF0-0249-A343-DA7F6E4FEAE0}" name="Business Adaptability"/>
    <tableColumn id="35" xr3:uid="{5E6FEB92-AD5D-AE42-A308-3595FFC3F04B}" name="Threat Adaptability"/>
    <tableColumn id="36" xr3:uid="{55324CF7-4768-0C46-820C-FD9FDC9B0860}" name="Regulatory Adaptability"/>
    <tableColumn id="37" xr3:uid="{19089F7F-909C-5445-9FAA-4759CE57D85D}" name="Contol Reliability"/>
    <tableColumn id="38" xr3:uid="{15E05A9E-B0AD-7D4E-B53D-94AECEB79CEC}" name="Suitability Sentiment"/>
    <tableColumn id="39" xr3:uid="{A8B70FA4-EAC8-4648-8C7A-6830326E08CB}" name="Resource Utilization"/>
    <tableColumn id="40" xr3:uid="{FD10683D-37EF-9F49-BD2B-3AC6E308441C}" name="Interoperability Level"/>
    <tableColumn id="41" xr3:uid="{070B61D2-4DE3-224C-9C53-878490250F42}" name="Usability"/>
    <tableColumn id="42" xr3:uid="{62FB1AFF-A489-BB47-A402-C304946CB2C5}" name="Logging"/>
    <tableColumn id="43" xr3:uid="{57CD079D-1A2D-E24B-89C3-6395EB9AE8F1}" name="Reporting Efficiency"/>
    <tableColumn id="44" xr3:uid="{C658BED8-1AAC-3243-ACAF-0D37AD24842E}" name="Support Frequency"/>
    <tableColumn id="45" xr3:uid="{C6577F6D-6DA7-9943-AAB2-0B9737739C56}" name="Support Accessibility"/>
    <tableColumn id="46" xr3:uid="{FF8C891D-E803-904A-AD8A-23482A11A528}" name="Support Timeline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4CB4CB-13CE-9940-9BE8-4770E5F24326}" name="Table8" displayName="Table8" ref="A2:Z578" totalsRowShown="0">
  <autoFilter ref="A2:Z578" xr:uid="{B12FDF69-EC99-A64E-88D5-E7365D30ACBC}"/>
  <tableColumns count="26">
    <tableColumn id="1" xr3:uid="{6610E0D4-398D-0748-AF4E-5582DBF592DD}" name="uid"/>
    <tableColumn id="2" xr3:uid="{9C49E827-F619-0A45-A4CC-04B0B050E4B2}" name="Control ID"/>
    <tableColumn id="3" xr3:uid="{41089BF1-E274-BA40-80E5-C0AB2C009B71}" name="Control" dataDxfId="47">
      <calculatedColumnFormula>_xlfn.XLOOKUP(B3,[6]cmmiAnalysis!$A$4:$A$579,[6]cmmiAnalysis!$D$4:$D$579,0,0,1)</calculatedColumnFormula>
    </tableColumn>
    <tableColumn id="4" xr3:uid="{EBA04453-3EEE-3249-AFE4-F1B7339297A3}" name="MCAS Score" dataDxfId="46"/>
    <tableColumn id="5" xr3:uid="{DA5F23A2-FB44-5147-ABD0-E91F77291480}" name="CMSS (Maturity)" dataDxfId="45">
      <calculatedColumnFormula>IFERROR(SUM(Table8[[#This Row],[Implementation]:[Reporting]]),"N/A")</calculatedColumnFormula>
    </tableColumn>
    <tableColumn id="6" xr3:uid="{CD48D07C-D848-674A-9F85-CF1FD2D05F05}" name="CESS (Effectiveness)" dataDxfId="44">
      <calculatedColumnFormula>SUM(Table8[[#This Row],[Operating Capability]:[Adaptability]])</calculatedColumnFormula>
    </tableColumn>
    <tableColumn id="7" xr3:uid="{2A7D160B-0902-6344-84D0-DF41C84CEFE1}" name="CoESS (Efficiency)" dataDxfId="43">
      <calculatedColumnFormula>SUM(Table8[[#This Row],[Reliability]:[Transparency]])</calculatedColumnFormula>
    </tableColumn>
    <tableColumn id="8" xr3:uid="{4C46A1F8-625C-2947-8103-C698FC951FA8}" name="Implementation" dataDxfId="42">
      <calculatedColumnFormula array="1">_xlfn.XLOOKUP(B3,[6]!Table10[Control ID],[6]cmmiAnalysis!AV$4:AV$579,0,0,1)</calculatedColumnFormula>
    </tableColumn>
    <tableColumn id="9" xr3:uid="{EA106ED8-325A-BE4C-9F8E-784DAE8ED559}" name="Documentation" dataDxfId="41">
      <calculatedColumnFormula array="1">_xlfn.XLOOKUP(B3,[6]!Table10[Control ID], [6]cmmiAnalysis!AW$4:AW$579,0,0,1)+(_xlfn.XLOOKUP(B3,[6]!Table10[Control ID], [6]cmmiAnalysis!AX$4:AX$579,0,0,1)+(_xlfn.XLOOKUP(B3,[6]!Table10[Control ID], [6]cmmiAnalysis!AY$4:AY$579,0,0,1)))</calculatedColumnFormula>
    </tableColumn>
    <tableColumn id="10" xr3:uid="{3F3F9249-5832-9645-BE2A-931F50A9C293}" name="Improvement" dataDxfId="40">
      <calculatedColumnFormula>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calculatedColumnFormula>
    </tableColumn>
    <tableColumn id="11" xr3:uid="{E0840AE6-85FC-A641-83C3-062D9D058782}" name="Automation" dataDxfId="39">
      <calculatedColumnFormula>SUM(_xlfn.XLOOKUP(Table8[[#This Row],[Control ID]],[6]!Table10[Control ID],[6]cmmiAnalysis!BE$4:BE$579),_xlfn.XLOOKUP(Table8[[#This Row],[Control ID]],[6]!Table10[Control ID],[6]cmmiAnalysis!BF$4:BF$579))</calculatedColumnFormula>
    </tableColumn>
    <tableColumn id="12" xr3:uid="{36A052A0-3BB4-5A4B-84B0-02EF6C4A2AAC}" name="Integration" dataDxfId="38">
      <calculatedColumnFormula>SUM(_xlfn.XLOOKUP(Table8[[#This Row],[Control ID]],[6]!Table10[Control ID],[6]cmmiAnalysis!BG$4:BG$579))</calculatedColumnFormula>
    </tableColumn>
    <tableColumn id="13" xr3:uid="{CCAEAC22-447C-F04B-A0E5-6AAF829391BA}" name="Governance" dataDxfId="37">
      <calculatedColumnFormula>SUM(_xlfn.XLOOKUP(Table8[[#This Row],[Control ID]],[6]!Table10[Control ID],[6]cmmiAnalysis!BH$4:BH$579))</calculatedColumnFormula>
    </tableColumn>
    <tableColumn id="14" xr3:uid="{CD4AD2A0-57AA-4B4D-98E0-2DBC10AD2C87}" name="Reporting" dataDxfId="36">
      <calculatedColumnFormula>SUM(_xlfn.XLOOKUP(Table8[[#This Row],[Control ID]],[6]!Table10[Control ID],[6]cmmiAnalysis!BI$4:BI$579))</calculatedColumnFormula>
    </tableColumn>
    <tableColumn id="15" xr3:uid="{A4BAC94C-7A81-4543-888F-E2597CB51807}" name="Operating Capability" dataDxfId="35">
      <calculatedColumnFormula>SUM(_xlfn.XLOOKUP(Table8[[#This Row],[Control ID]],[6]!Table10[Control ID],[6]cmmiAnalysis!BJ$4:BJ$579),_xlfn.XLOOKUP(Table8[[#This Row],[Control ID]],[6]!Table10[Control ID],[6]cmmiAnalysis!BK$4:BK$579))</calculatedColumnFormula>
    </tableColumn>
    <tableColumn id="16" xr3:uid="{BD23DF9E-F079-CF4F-A3B0-A17D0A59B1AA}" name="Objective Fullfillment" dataDxfId="34">
      <calculatedColumnFormula>SUM(_xlfn.XLOOKUP(Table8[[#This Row],[Control ID]],[6]!Table10[Control ID],[6]cmmiAnalysis!BL$4:BL$579))</calculatedColumnFormula>
    </tableColumn>
    <tableColumn id="17" xr3:uid="{3FE6C73E-BA58-2343-90C4-CF82650AAAAA}" name="Resources" dataDxfId="33">
      <calculatedColumnFormula>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calculatedColumnFormula>
    </tableColumn>
    <tableColumn id="18" xr3:uid="{6C15907E-CF8D-7D48-A122-AA9852EB4AC4}" name="Threat Landscape Environment" dataDxfId="32">
      <calculatedColumnFormula>SUM(_xlfn.XLOOKUP(Table8[[#This Row],[Control ID]],[6]!Table10[Control ID],[6]cmmiAnalysis!BQ$4:BQ$579),_xlfn.XLOOKUP(Table8[[#This Row],[Control ID]],[6]!Table10[Control ID],[6]cmmiAnalysis!BR$4:BR$579))</calculatedColumnFormula>
    </tableColumn>
    <tableColumn id="19" xr3:uid="{7B2ACB29-6DE5-E34B-ACBA-07EEA8FA783F}" name="Adaptability" dataDxfId="31">
      <calculatedColumnFormula>SUM(_xlfn.XLOOKUP(Table8[[#This Row],[Control ID]],[6]!Table10[Control ID],[6]cmmiAnalysis!BA$4:BA$579),_xlfn.XLOOKUP(Table8[[#This Row],[Control ID]],[6]!Table10[Control ID],[6]cmmiAnalysis!BB$4:BB$579),_xlfn.XLOOKUP(Table8[[#This Row],[Control ID]],[6]!Table10[Control ID],[6]cmmiAnalysis!BC$4:BC$579))</calculatedColumnFormula>
    </tableColumn>
    <tableColumn id="20" xr3:uid="{100CC1F4-910B-B545-A05F-34EE7C779CA3}" name="Reliability" dataDxfId="30">
      <calculatedColumnFormula>SUM(_xlfn.XLOOKUP(Table8[[#This Row],[Control ID]],[6]!Table10[Control ID],[6]cmmiAnalysis!BV$4:BV$579))</calculatedColumnFormula>
    </tableColumn>
    <tableColumn id="21" xr3:uid="{86E0D9FC-340C-D04A-A55C-3484CE56AFA1}" name="Environment Suitability" dataDxfId="29">
      <calculatedColumnFormula>SUM(_xlfn.XLOOKUP(Table8[[#This Row],[Control ID]],[6]!Table10[Control ID],[6]cmmiAnalysis!BW$4:BW$579))</calculatedColumnFormula>
    </tableColumn>
    <tableColumn id="22" xr3:uid="{BB14B50A-FF16-384C-A1D2-569EB1D66D85}" name="Utilization " dataDxfId="28">
      <calculatedColumnFormula>SUM(_xlfn.XLOOKUP(Table8[[#This Row],[Control ID]],[6]!Table10[Control ID],[6]cmmiAnalysis!BX$4:BX$579))</calculatedColumnFormula>
    </tableColumn>
    <tableColumn id="23" xr3:uid="{6FD51374-A515-4349-8860-6D021CAB2D3F}" name="Integrability" dataDxfId="27">
      <calculatedColumnFormula>SUM(_xlfn.XLOOKUP(Table8[[#This Row],[Control ID]],[6]!Table10[Control ID],[6]cmmiAnalysis!BY$4:BY$579))</calculatedColumnFormula>
    </tableColumn>
    <tableColumn id="24" xr3:uid="{21E6095C-3D3A-A342-B6DC-6F95249F80A8}" name="Usability" dataDxfId="26">
      <calculatedColumnFormula>SUM(_xlfn.XLOOKUP(Table8[[#This Row],[Control ID]],[6]!Table10[Control ID],[6]cmmiAnalysis!BZ$4:BZ$579))</calculatedColumnFormula>
    </tableColumn>
    <tableColumn id="25" xr3:uid="{C96094FA-F0FB-344E-BEEE-F19FC776614A}" name="Transparency" dataDxfId="25">
      <calculatedColumnFormula>SUM(_xlfn.XLOOKUP(Table8[[#This Row],[Control ID]],[6]!Table10[Control ID],[6]cmmiAnalysis!CA$4:CA$579),_xlfn.XLOOKUP(Table8[[#This Row],[Control ID]],[6]!Table10[Control ID],[6]cmmiAnalysis!CB$4:CB$579))</calculatedColumnFormula>
    </tableColumn>
    <tableColumn id="26" xr3:uid="{91ADEAFB-C80B-6B4E-8695-6F174178BAC7}" name="Support" dataDxfId="24">
      <calculatedColumnFormula>SUM(_xlfn.XLOOKUP(Table8[[#This Row],[Control ID]],[6]!Table10[Control ID],[6]cmmiAnalysis!CC$4:CC$579),_xlfn.XLOOKUP(Table8[[#This Row],[Control ID]],[6]!Table10[Control ID],[6]cmmiAnalysis!CD$4:CD$579),_xlfn.XLOOKUP(Table8[[#This Row],[Control ID]],[6]!Table10[Control ID],[6]cmmiAnalysis!CE$4:CE$579))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657F8F-BC5A-3641-86D3-CFCC2E02C70B}" name="Table1" displayName="Table1" ref="A1:K72" totalsRowShown="0">
  <autoFilter ref="A1:K72" xr:uid="{47AEB6AC-7186-9045-8EBF-47CF9980B939}"/>
  <tableColumns count="11">
    <tableColumn id="1" xr3:uid="{57A6C877-92E3-764C-BBCF-B36FF2E661DB}" name="id"/>
    <tableColumn id="2" xr3:uid="{6F1DC8AC-68E6-684B-9440-E354F4AC3932}" name="Challenge ID"/>
    <tableColumn id="3" xr3:uid="{243DCDF2-B918-1D4C-90C7-B0E317F688AB}" name="Challenge" dataDxfId="23"/>
    <tableColumn id="4" xr3:uid="{5EF33E55-9444-C842-BAB7-5B7DA2757517}" name="Detail" dataDxfId="22"/>
    <tableColumn id="5" xr3:uid="{F2B55EF5-DA88-B546-8498-657FEB670D26}" name="Priority"/>
    <tableColumn id="6" xr3:uid="{D10E61A2-45F0-5649-9969-CDDF22A4B74F}" name="Recommendation ID"/>
    <tableColumn id="7" xr3:uid="{6EAAF096-8EB0-1145-AAB6-C8DD468BC2F0}" name="Recommendation"/>
    <tableColumn id="8" xr3:uid="{57C6AE72-03D5-0749-84DD-7D1DB37F8558}" name="Recommendation Description" dataDxfId="21"/>
    <tableColumn id="9" xr3:uid="{2EAAF87A-1079-EC4A-877D-6D3C407CB9C2}" name="Maturity Category"/>
    <tableColumn id="10" xr3:uid="{B470CFA2-5F57-6A4C-8732-5C3006B1368A}" name="Maturity Improvement"/>
    <tableColumn id="11" xr3:uid="{E2553CC0-B3E7-104E-9487-8B9F725F9038}" name="Maturity Improvement Priority" dataDxfId="20">
      <calculatedColumnFormula>IF(J2 &gt; $O$5, "High", IF(AND(J2 &lt;= $O$5, J2 &gt; $O$3), "Medium", "Low"))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7F1E-10AD-294F-AE80-D20734E2E5AF}">
  <dimension ref="A1"/>
  <sheetViews>
    <sheetView workbookViewId="0"/>
  </sheetViews>
  <sheetFormatPr defaultColWidth="11" defaultRowHeight="15.7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3EFC-B509-B240-AD89-68B548149231}">
  <sheetPr>
    <tabColor theme="3"/>
    <pageSetUpPr fitToPage="1"/>
  </sheetPr>
  <dimension ref="A2:AB177"/>
  <sheetViews>
    <sheetView workbookViewId="0">
      <selection activeCell="J9" sqref="J9"/>
    </sheetView>
  </sheetViews>
  <sheetFormatPr defaultColWidth="8.875" defaultRowHeight="15" outlineLevelRow="1" x14ac:dyDescent="0.25"/>
  <cols>
    <col min="1" max="2" width="3.625" style="1" customWidth="1"/>
    <col min="3" max="3" width="10.625" style="1" customWidth="1"/>
    <col min="4" max="5" width="29.5" style="1" customWidth="1"/>
    <col min="6" max="6" width="65" style="110" customWidth="1"/>
    <col min="7" max="7" width="39.875" style="110" customWidth="1"/>
    <col min="8" max="8" width="19.375" style="111" customWidth="1"/>
    <col min="9" max="9" width="39.5" style="1" hidden="1" customWidth="1"/>
    <col min="10" max="10" width="15.625" style="131" customWidth="1"/>
    <col min="11" max="13" width="15.625" style="112" customWidth="1"/>
    <col min="14" max="17" width="10.625" style="1" customWidth="1"/>
    <col min="18" max="18" width="2.375" style="1" customWidth="1"/>
    <col min="19" max="19" width="53.375" style="1" bestFit="1" customWidth="1"/>
    <col min="20" max="20" width="49.625" style="1" bestFit="1" customWidth="1"/>
    <col min="21" max="23" width="48.625" style="1" bestFit="1" customWidth="1"/>
    <col min="24" max="24" width="3.625" style="1" customWidth="1"/>
    <col min="25" max="25" width="23.5" style="1" customWidth="1"/>
    <col min="26" max="26" width="18.5" style="1" customWidth="1"/>
    <col min="27" max="27" width="15.375" style="1" customWidth="1"/>
    <col min="28" max="28" width="18.5" style="1" customWidth="1"/>
    <col min="29" max="16384" width="8.875" style="1"/>
  </cols>
  <sheetData>
    <row r="2" spans="2:28" x14ac:dyDescent="0.25">
      <c r="B2" s="33"/>
      <c r="C2" s="34"/>
      <c r="D2" s="34"/>
      <c r="E2" s="34"/>
      <c r="F2" s="35"/>
      <c r="G2" s="35"/>
      <c r="H2" s="36"/>
      <c r="I2" s="34"/>
      <c r="J2" s="37"/>
      <c r="K2" s="38"/>
      <c r="L2" s="38"/>
      <c r="M2" s="38"/>
      <c r="N2" s="34"/>
      <c r="O2" s="34"/>
      <c r="P2" s="34"/>
      <c r="Q2" s="34"/>
      <c r="R2" s="34"/>
      <c r="S2" s="34"/>
      <c r="T2" s="34"/>
      <c r="U2" s="34"/>
      <c r="V2" s="34"/>
      <c r="W2" s="34"/>
      <c r="X2" s="39"/>
    </row>
    <row r="3" spans="2:28" ht="21" x14ac:dyDescent="0.25">
      <c r="B3" s="40"/>
      <c r="C3" s="135" t="s">
        <v>4047</v>
      </c>
      <c r="D3" s="136"/>
      <c r="E3" s="136"/>
      <c r="F3" s="136"/>
      <c r="G3" s="136"/>
      <c r="H3" s="136"/>
      <c r="I3" s="136"/>
      <c r="J3" s="137" t="s">
        <v>4048</v>
      </c>
      <c r="K3" s="137"/>
      <c r="L3" s="137"/>
      <c r="M3" s="137"/>
      <c r="N3" s="138" t="s">
        <v>4049</v>
      </c>
      <c r="O3" s="139"/>
      <c r="P3" s="139"/>
      <c r="Q3" s="139"/>
      <c r="R3" s="41"/>
      <c r="S3" s="137" t="s">
        <v>4050</v>
      </c>
      <c r="T3" s="137"/>
      <c r="U3" s="137"/>
      <c r="V3" s="137"/>
      <c r="W3" s="42" t="s">
        <v>4051</v>
      </c>
      <c r="X3" s="43"/>
    </row>
    <row r="4" spans="2:28" ht="60" customHeight="1" x14ac:dyDescent="0.25">
      <c r="B4" s="40"/>
      <c r="C4" s="44" t="s">
        <v>173</v>
      </c>
      <c r="D4" s="45" t="s">
        <v>176</v>
      </c>
      <c r="E4" s="45" t="s">
        <v>178</v>
      </c>
      <c r="F4" s="46" t="s">
        <v>179</v>
      </c>
      <c r="G4" s="46" t="s">
        <v>4052</v>
      </c>
      <c r="H4" s="46" t="s">
        <v>4053</v>
      </c>
      <c r="I4" s="45" t="s">
        <v>4054</v>
      </c>
      <c r="J4" s="47" t="s">
        <v>4055</v>
      </c>
      <c r="K4" s="47" t="s">
        <v>4056</v>
      </c>
      <c r="L4" s="47" t="s">
        <v>4057</v>
      </c>
      <c r="M4" s="47" t="s">
        <v>4058</v>
      </c>
      <c r="N4" s="48" t="s">
        <v>4059</v>
      </c>
      <c r="O4" s="48" t="s">
        <v>4060</v>
      </c>
      <c r="P4" s="48" t="s">
        <v>4061</v>
      </c>
      <c r="Q4" s="48" t="s">
        <v>4062</v>
      </c>
      <c r="R4" s="49"/>
      <c r="S4" s="50" t="s">
        <v>4063</v>
      </c>
      <c r="T4" s="51" t="s">
        <v>4064</v>
      </c>
      <c r="U4" s="52" t="s">
        <v>4065</v>
      </c>
      <c r="V4" s="53" t="s">
        <v>4066</v>
      </c>
      <c r="W4" s="54" t="s">
        <v>4067</v>
      </c>
      <c r="X4" s="43"/>
      <c r="Y4" s="55"/>
      <c r="Z4" s="55"/>
      <c r="AA4" s="55"/>
      <c r="AB4" s="55"/>
    </row>
    <row r="5" spans="2:28" ht="39" customHeight="1" x14ac:dyDescent="0.25">
      <c r="B5" s="40"/>
      <c r="C5" s="56"/>
      <c r="D5" s="57" t="s">
        <v>507</v>
      </c>
      <c r="E5" s="57"/>
      <c r="F5" s="58"/>
      <c r="G5" s="58"/>
      <c r="H5" s="58"/>
      <c r="I5" s="59"/>
      <c r="J5" s="60" t="e">
        <f>AVERAGE(J6:J11)</f>
        <v>#DIV/0!</v>
      </c>
      <c r="K5" s="60" t="e">
        <f>MEDIAN(K6:K11)</f>
        <v>#REF!</v>
      </c>
      <c r="L5" s="60" t="e">
        <f>MIN(L6:L11)</f>
        <v>#REF!</v>
      </c>
      <c r="M5" s="60" t="e">
        <f>MAX(M6:M11)</f>
        <v>#REF!</v>
      </c>
      <c r="N5" s="61"/>
      <c r="O5" s="61"/>
      <c r="P5" s="61"/>
      <c r="Q5" s="62"/>
      <c r="R5" s="63"/>
      <c r="S5" s="59"/>
      <c r="T5" s="59"/>
      <c r="U5" s="59"/>
      <c r="V5" s="59"/>
      <c r="W5" s="64"/>
      <c r="X5" s="43"/>
    </row>
    <row r="6" spans="2:28" ht="45" customHeight="1" outlineLevel="1" x14ac:dyDescent="0.25">
      <c r="B6" s="40"/>
      <c r="C6" s="56"/>
      <c r="D6" s="65"/>
      <c r="E6" s="66" t="s">
        <v>2764</v>
      </c>
      <c r="F6" s="67" t="s">
        <v>4068</v>
      </c>
      <c r="G6" s="68" t="e" cm="1">
        <f t="array" ref="G6">_xlfn.TEXTJOIN(", ",TRUE,_xlfn.UNIQUE(_xlfn._xlws.FILTER([6]!Main_Table[Product Line],[6]!Main_Table[CSF Subcategory]=$E6,"N/A")))</f>
        <v>#REF!</v>
      </c>
      <c r="H6" s="69" t="e">
        <f t="shared" ref="H6:H11" si="0">IF(G6="N/A","N/A",LEN(TRIM(G6))-LEN(SUBSTITUTE(TRIM(G6),",",""))+1)</f>
        <v>#REF!</v>
      </c>
      <c r="I6" s="70" t="e" cm="1" vm="1">
        <f t="array" ref="I6">_xlfn.TEXTJOIN(CHAR(10),TRUE,_xlfn._xlws.FILTER([6]_Tools!A:A,E6=[6]_Tools!C:C))</f>
        <v>#VALUE!</v>
      </c>
      <c r="J6" s="71" t="str">
        <f>IFERROR(_xlfn.XLOOKUP(E6,#REF!,[6]_HelperCSFScores!B$2:B$217),"N/A")</f>
        <v>N/A</v>
      </c>
      <c r="K6" s="71" t="e" cm="1">
        <f t="array" ref="K6">MEDIAN(IF([6]!Main_Table[CSF Subcategory]=$E6,[6]!Main_Table[Implementation Maturity Score]))</f>
        <v>#REF!</v>
      </c>
      <c r="L6" s="71" t="e" cm="1">
        <f t="array" ref="L6">MIN(IF([6]!Main_Table[CSF Subcategory]=$E6,[6]!Main_Table[Implementation Maturity Score]))</f>
        <v>#REF!</v>
      </c>
      <c r="M6" s="71" t="e" cm="1">
        <f t="array" ref="M6">MAX(IF([6]!Main_Table[CSF Subcategory]=$E6,[6]!Main_Table[Implementation Maturity Score]))</f>
        <v>#REF!</v>
      </c>
      <c r="N6" s="72"/>
      <c r="O6" s="72"/>
      <c r="P6" s="72"/>
      <c r="Q6" s="69"/>
      <c r="R6" s="63"/>
      <c r="S6" s="73"/>
      <c r="T6" s="73"/>
      <c r="U6" s="73"/>
      <c r="V6" s="73"/>
      <c r="W6" s="74"/>
      <c r="X6" s="43"/>
    </row>
    <row r="7" spans="2:28" ht="45" customHeight="1" outlineLevel="1" x14ac:dyDescent="0.25">
      <c r="B7" s="40"/>
      <c r="C7" s="56"/>
      <c r="D7" s="65"/>
      <c r="E7" s="66" t="s">
        <v>2765</v>
      </c>
      <c r="F7" s="67" t="s">
        <v>4069</v>
      </c>
      <c r="G7" s="68" t="e" cm="1">
        <f t="array" ref="G7">_xlfn.TEXTJOIN(", ",TRUE,_xlfn.UNIQUE(_xlfn._xlws.FILTER([6]!Main_Table[Product Line],[6]!Main_Table[CSF Subcategory]=$E7,"N/A")))</f>
        <v>#REF!</v>
      </c>
      <c r="H7" s="69" t="e">
        <f t="shared" si="0"/>
        <v>#REF!</v>
      </c>
      <c r="I7" s="70" t="e" cm="1" vm="1">
        <f t="array" ref="I7">_xlfn.TEXTJOIN(CHAR(10),TRUE,_xlfn._xlws.FILTER([6]_Tools!A:A,E7=[6]_Tools!C:C))</f>
        <v>#VALUE!</v>
      </c>
      <c r="J7" s="71" t="str">
        <f>IFERROR(_xlfn.XLOOKUP(E7,#REF!,[6]_HelperCSFScores!B$2:B$217),"N/A")</f>
        <v>N/A</v>
      </c>
      <c r="K7" s="71" t="e" cm="1">
        <f t="array" ref="K7">MEDIAN(IF([6]!Main_Table[CSF Subcategory]=$E7,[6]!Main_Table[Implementation Maturity Score]))</f>
        <v>#REF!</v>
      </c>
      <c r="L7" s="71" t="e" cm="1">
        <f t="array" ref="L7">MIN(IF([6]!Main_Table[CSF Subcategory]=$E7,[6]!Main_Table[Implementation Maturity Score]))</f>
        <v>#REF!</v>
      </c>
      <c r="M7" s="71" t="e" cm="1">
        <f t="array" ref="M7">MAX(IF([6]!Main_Table[CSF Subcategory]=$E7,[6]!Main_Table[Implementation Maturity Score]))</f>
        <v>#REF!</v>
      </c>
      <c r="N7" s="72"/>
      <c r="O7" s="72"/>
      <c r="P7" s="72"/>
      <c r="Q7" s="69"/>
      <c r="R7" s="63"/>
      <c r="S7" s="75"/>
      <c r="T7" s="73"/>
      <c r="U7" s="73"/>
      <c r="V7" s="73"/>
      <c r="W7" s="74"/>
      <c r="X7" s="43"/>
    </row>
    <row r="8" spans="2:28" ht="45" customHeight="1" outlineLevel="1" x14ac:dyDescent="0.25">
      <c r="B8" s="40"/>
      <c r="C8" s="56"/>
      <c r="D8" s="65"/>
      <c r="E8" s="66" t="s">
        <v>1582</v>
      </c>
      <c r="F8" s="67" t="s">
        <v>4070</v>
      </c>
      <c r="G8" s="68" t="e" cm="1">
        <f t="array" ref="G8">_xlfn.TEXTJOIN(", ",TRUE,_xlfn.UNIQUE(_xlfn._xlws.FILTER([6]!Main_Table[Product Line],[6]!Main_Table[CSF Subcategory]=$E8,"N/A")))</f>
        <v>#REF!</v>
      </c>
      <c r="H8" s="69" t="e">
        <f t="shared" si="0"/>
        <v>#REF!</v>
      </c>
      <c r="I8" s="70" t="e" cm="1" vm="1">
        <f t="array" ref="I8">_xlfn.TEXTJOIN(CHAR(10),TRUE,_xlfn._xlws.FILTER([6]_Tools!A:A,E8=[6]_Tools!C:C))</f>
        <v>#VALUE!</v>
      </c>
      <c r="J8" s="71" t="str">
        <f>IFERROR(_xlfn.XLOOKUP(E8,#REF!,[6]_HelperCSFScores!B$2:B$217),"N/A")</f>
        <v>N/A</v>
      </c>
      <c r="K8" s="71" t="e" cm="1">
        <f t="array" ref="K8">MEDIAN(IF([6]!Main_Table[CSF Subcategory]=$E8,[6]!Main_Table[Implementation Maturity Score]))</f>
        <v>#REF!</v>
      </c>
      <c r="L8" s="71" t="e" cm="1">
        <f t="array" ref="L8">MIN(IF([6]!Main_Table[CSF Subcategory]=$E8,[6]!Main_Table[Implementation Maturity Score]))</f>
        <v>#REF!</v>
      </c>
      <c r="M8" s="71" t="e" cm="1">
        <f t="array" ref="M8">MAX(IF([6]!Main_Table[CSF Subcategory]=$E8,[6]!Main_Table[Implementation Maturity Score]))</f>
        <v>#REF!</v>
      </c>
      <c r="N8" s="72"/>
      <c r="O8" s="72"/>
      <c r="P8" s="72"/>
      <c r="Q8" s="69"/>
      <c r="R8" s="63"/>
      <c r="S8" s="73"/>
      <c r="T8" s="73"/>
      <c r="U8" s="73"/>
      <c r="V8" s="73"/>
      <c r="W8" s="74"/>
      <c r="X8" s="43"/>
    </row>
    <row r="9" spans="2:28" ht="45" customHeight="1" outlineLevel="1" x14ac:dyDescent="0.25">
      <c r="B9" s="40"/>
      <c r="C9" s="56"/>
      <c r="D9" s="65"/>
      <c r="E9" s="66" t="s">
        <v>1595</v>
      </c>
      <c r="F9" s="67" t="s">
        <v>4071</v>
      </c>
      <c r="G9" s="68" t="e" cm="1">
        <f t="array" ref="G9">_xlfn.TEXTJOIN(", ",TRUE,_xlfn.UNIQUE(_xlfn._xlws.FILTER([6]!Main_Table[Product Line],[6]!Main_Table[CSF Subcategory]=$E9,"N/A")))</f>
        <v>#REF!</v>
      </c>
      <c r="H9" s="69" t="e">
        <f t="shared" si="0"/>
        <v>#REF!</v>
      </c>
      <c r="I9" s="70" t="e" cm="1" vm="1">
        <f t="array" ref="I9">_xlfn.TEXTJOIN(CHAR(10),TRUE,_xlfn._xlws.FILTER([6]_Tools!A:A,E9=[6]_Tools!C:C))</f>
        <v>#VALUE!</v>
      </c>
      <c r="J9" s="71" t="str">
        <f>IFERROR(_xlfn.XLOOKUP(E9,#REF!,[6]_HelperCSFScores!B$2:B$217),"N/A")</f>
        <v>N/A</v>
      </c>
      <c r="K9" s="71" t="e" cm="1">
        <f t="array" ref="K9">MEDIAN(IF([6]!Main_Table[CSF Subcategory]=$E9,[6]!Main_Table[Implementation Maturity Score]))</f>
        <v>#REF!</v>
      </c>
      <c r="L9" s="71" t="e" cm="1">
        <f t="array" ref="L9">MIN(IF([6]!Main_Table[CSF Subcategory]=$E9,[6]!Main_Table[Implementation Maturity Score]))</f>
        <v>#REF!</v>
      </c>
      <c r="M9" s="71" t="e" cm="1">
        <f t="array" ref="M9">MAX(IF([6]!Main_Table[CSF Subcategory]=$E9,[6]!Main_Table[Implementation Maturity Score]))</f>
        <v>#REF!</v>
      </c>
      <c r="N9" s="72"/>
      <c r="O9" s="72"/>
      <c r="P9" s="72"/>
      <c r="Q9" s="69"/>
      <c r="R9" s="63"/>
      <c r="S9" s="73"/>
      <c r="T9" s="73"/>
      <c r="U9" s="73"/>
      <c r="V9" s="73"/>
      <c r="W9" s="74"/>
      <c r="X9" s="43"/>
    </row>
    <row r="10" spans="2:28" ht="45" customHeight="1" outlineLevel="1" x14ac:dyDescent="0.25">
      <c r="B10" s="40"/>
      <c r="C10" s="56"/>
      <c r="D10" s="65"/>
      <c r="E10" s="66" t="s">
        <v>1585</v>
      </c>
      <c r="F10" s="67" t="s">
        <v>4072</v>
      </c>
      <c r="G10" s="68" t="e" cm="1">
        <f t="array" ref="G10">_xlfn.TEXTJOIN(", ",TRUE,_xlfn.UNIQUE(_xlfn._xlws.FILTER([6]!Main_Table[Product Line],[6]!Main_Table[CSF Subcategory]=$E10,"N/A")))</f>
        <v>#REF!</v>
      </c>
      <c r="H10" s="69" t="e">
        <f t="shared" si="0"/>
        <v>#REF!</v>
      </c>
      <c r="I10" s="70" t="e" cm="1" vm="1">
        <f t="array" ref="I10">_xlfn.TEXTJOIN(CHAR(10),TRUE,_xlfn._xlws.FILTER([6]_Tools!A:A,E10=[6]_Tools!C:C))</f>
        <v>#VALUE!</v>
      </c>
      <c r="J10" s="71" t="str">
        <f>IFERROR(_xlfn.XLOOKUP(E10,#REF!,[6]_HelperCSFScores!B$2:B$217),"N/A")</f>
        <v>N/A</v>
      </c>
      <c r="K10" s="71" t="e" cm="1">
        <f t="array" ref="K10">MEDIAN(IF([6]!Main_Table[CSF Subcategory]=$E10,[6]!Main_Table[Implementation Maturity Score]))</f>
        <v>#REF!</v>
      </c>
      <c r="L10" s="71" t="e" cm="1">
        <f t="array" ref="L10">MIN(IF([6]!Main_Table[CSF Subcategory]=$E10,[6]!Main_Table[Implementation Maturity Score]))</f>
        <v>#REF!</v>
      </c>
      <c r="M10" s="71" t="e" cm="1">
        <f t="array" ref="M10">MAX(IF([6]!Main_Table[CSF Subcategory]=$E10,[6]!Main_Table[Implementation Maturity Score]))</f>
        <v>#REF!</v>
      </c>
      <c r="N10" s="72"/>
      <c r="O10" s="72"/>
      <c r="P10" s="72"/>
      <c r="Q10" s="69"/>
      <c r="R10" s="63"/>
      <c r="S10" s="73"/>
      <c r="T10" s="73"/>
      <c r="U10" s="73"/>
      <c r="V10" s="73"/>
      <c r="W10" s="74"/>
      <c r="X10" s="43"/>
    </row>
    <row r="11" spans="2:28" ht="45" customHeight="1" outlineLevel="1" x14ac:dyDescent="0.25">
      <c r="B11" s="40"/>
      <c r="C11" s="56"/>
      <c r="D11" s="65"/>
      <c r="E11" s="66" t="s">
        <v>1589</v>
      </c>
      <c r="F11" s="67" t="s">
        <v>4073</v>
      </c>
      <c r="G11" s="68" t="e" cm="1">
        <f t="array" ref="G11">_xlfn.TEXTJOIN(", ",TRUE,_xlfn.UNIQUE(_xlfn._xlws.FILTER([6]!Main_Table[Product Line],[6]!Main_Table[CSF Subcategory]=$E11,"N/A")))</f>
        <v>#REF!</v>
      </c>
      <c r="H11" s="69" t="e">
        <f t="shared" si="0"/>
        <v>#REF!</v>
      </c>
      <c r="I11" s="70" t="e" cm="1" vm="1">
        <f t="array" ref="I11">_xlfn.TEXTJOIN(CHAR(10),TRUE,_xlfn._xlws.FILTER([6]_Tools!A:A,E11=[6]_Tools!C:C))</f>
        <v>#VALUE!</v>
      </c>
      <c r="J11" s="71" t="str">
        <f>IFERROR(_xlfn.XLOOKUP(E11,#REF!,[6]_HelperCSFScores!B$2:B$217),"N/A")</f>
        <v>N/A</v>
      </c>
      <c r="K11" s="71" t="e" cm="1">
        <f t="array" ref="K11">MEDIAN(IF([6]!Main_Table[CSF Subcategory]=$E11,[6]!Main_Table[Implementation Maturity Score]))</f>
        <v>#REF!</v>
      </c>
      <c r="L11" s="71" t="e" cm="1">
        <f t="array" ref="L11">MIN(IF([6]!Main_Table[CSF Subcategory]=$E11,[6]!Main_Table[Implementation Maturity Score]))</f>
        <v>#REF!</v>
      </c>
      <c r="M11" s="71" t="e" cm="1">
        <f t="array" ref="M11">MAX(IF([6]!Main_Table[CSF Subcategory]=$E11,[6]!Main_Table[Implementation Maturity Score]))</f>
        <v>#REF!</v>
      </c>
      <c r="N11" s="72"/>
      <c r="O11" s="72"/>
      <c r="P11" s="72"/>
      <c r="Q11" s="69"/>
      <c r="R11" s="63"/>
      <c r="S11" s="73"/>
      <c r="T11" s="73"/>
      <c r="U11" s="73"/>
      <c r="V11" s="73"/>
      <c r="W11" s="74"/>
      <c r="X11" s="43"/>
    </row>
    <row r="12" spans="2:28" ht="60" customHeight="1" x14ac:dyDescent="0.25">
      <c r="B12" s="40"/>
      <c r="C12" s="56"/>
      <c r="D12" s="57" t="s">
        <v>572</v>
      </c>
      <c r="E12" s="76"/>
      <c r="F12" s="77"/>
      <c r="G12" s="78"/>
      <c r="H12" s="62"/>
      <c r="I12" s="79"/>
      <c r="J12" s="60">
        <f>AVERAGE(J13:J17)</f>
        <v>3.2787878787878788</v>
      </c>
      <c r="K12" s="60" t="e">
        <f>MEDIAN(K13:K18)</f>
        <v>#REF!</v>
      </c>
      <c r="L12" s="60" t="e">
        <f>MIN(L13:L18)</f>
        <v>#REF!</v>
      </c>
      <c r="M12" s="60" t="e">
        <f>MAX(M13:M18)</f>
        <v>#REF!</v>
      </c>
      <c r="N12" s="61"/>
      <c r="O12" s="61"/>
      <c r="P12" s="61"/>
      <c r="Q12" s="62"/>
      <c r="R12" s="63"/>
      <c r="S12" s="79"/>
      <c r="T12" s="79"/>
      <c r="U12" s="79"/>
      <c r="V12" s="79"/>
      <c r="W12" s="80"/>
      <c r="X12" s="43"/>
    </row>
    <row r="13" spans="2:28" ht="45" customHeight="1" outlineLevel="1" x14ac:dyDescent="0.25">
      <c r="B13" s="40"/>
      <c r="C13" s="56"/>
      <c r="D13" s="65"/>
      <c r="E13" s="81" t="s">
        <v>2766</v>
      </c>
      <c r="F13" s="82" t="s">
        <v>4074</v>
      </c>
      <c r="G13" s="68" t="e" cm="1">
        <f t="array" ref="G13">_xlfn.TEXTJOIN(", ",TRUE,_xlfn.UNIQUE(_xlfn._xlws.FILTER([6]!Main_Table[Product Line],[6]!Main_Table[CSF Subcategory]=$E13,"N/A")))</f>
        <v>#REF!</v>
      </c>
      <c r="H13" s="69" t="e">
        <f>IF(G13="N/A","N/A",LEN(TRIM(G13))-LEN(SUBSTITUTE(TRIM(G13),",",""))+1)</f>
        <v>#REF!</v>
      </c>
      <c r="I13" s="83" t="e" cm="1" vm="1">
        <f t="array" ref="I13">_xlfn.TEXTJOIN(CHAR(10),TRUE,_xlfn._xlws.FILTER([6]_Tools!A:A,F13=[6]_Tools!C:C))</f>
        <v>#VALUE!</v>
      </c>
      <c r="J13" s="71">
        <f>IFERROR(_xlfn.XLOOKUP(E13,[6]_HelperCSFScores!A$2:A$217,[6]_HelperCSFScores!B$2:B$217),"N/A")</f>
        <v>3.2727272727272729</v>
      </c>
      <c r="K13" s="71" t="e" cm="1">
        <f t="array" ref="K13">MEDIAN(IF([6]!Main_Table[CSF Subcategory]=$E13,[6]!Main_Table[Implementation Maturity Score]))</f>
        <v>#REF!</v>
      </c>
      <c r="L13" s="71" t="e" cm="1">
        <f t="array" ref="L13">MIN(IF([6]!Main_Table[CSF Subcategory]=$E13,[6]!Main_Table[Implementation Maturity Score]))</f>
        <v>#REF!</v>
      </c>
      <c r="M13" s="71" t="e" cm="1">
        <f t="array" ref="M13">MAX(IF([6]!Main_Table[CSF Subcategory]=$E13,[6]!Main_Table[Implementation Maturity Score]))</f>
        <v>#REF!</v>
      </c>
      <c r="N13" s="72"/>
      <c r="O13" s="72"/>
      <c r="P13" s="72"/>
      <c r="Q13" s="69"/>
      <c r="R13" s="63"/>
      <c r="S13" s="73"/>
      <c r="T13" s="73"/>
      <c r="U13" s="73"/>
      <c r="V13" s="73"/>
      <c r="W13" s="74"/>
      <c r="X13" s="43"/>
    </row>
    <row r="14" spans="2:28" ht="45" customHeight="1" outlineLevel="1" x14ac:dyDescent="0.25">
      <c r="B14" s="40"/>
      <c r="C14" s="56"/>
      <c r="D14" s="65"/>
      <c r="E14" s="81" t="s">
        <v>2767</v>
      </c>
      <c r="F14" s="82" t="s">
        <v>4075</v>
      </c>
      <c r="G14" s="68" t="e" cm="1">
        <f t="array" ref="G14">_xlfn.TEXTJOIN(", ",TRUE,_xlfn.UNIQUE(_xlfn._xlws.FILTER([6]!Main_Table[Product Line],[6]!Main_Table[CSF Subcategory]=$E14,"N/A")))</f>
        <v>#REF!</v>
      </c>
      <c r="H14" s="69" t="e">
        <f>IF(G14="N/A","N/A",LEN(TRIM(G14))-LEN(SUBSTITUTE(TRIM(G14),",",""))+1)</f>
        <v>#REF!</v>
      </c>
      <c r="I14" s="83"/>
      <c r="J14" s="71">
        <f>IFERROR(_xlfn.XLOOKUP(E14,[6]_HelperCSFScores!A$2:A$217,[6]_HelperCSFScores!B$2:B$217),"N/A")</f>
        <v>3.1666666666666665</v>
      </c>
      <c r="K14" s="71" t="e" cm="1">
        <f t="array" ref="K14">MEDIAN(IF([6]!Main_Table[CSF Subcategory]=$E14,[6]!Main_Table[Implementation Maturity Score]))</f>
        <v>#REF!</v>
      </c>
      <c r="L14" s="71" t="e" cm="1">
        <f t="array" ref="L14">MIN(IF([6]!Main_Table[CSF Subcategory]=$E14,[6]!Main_Table[Implementation Maturity Score]))</f>
        <v>#REF!</v>
      </c>
      <c r="M14" s="71" t="e" cm="1">
        <f t="array" ref="M14">MAX(IF([6]!Main_Table[CSF Subcategory]=$E14,[6]!Main_Table[Implementation Maturity Score]))</f>
        <v>#REF!</v>
      </c>
      <c r="N14" s="72"/>
      <c r="O14" s="72"/>
      <c r="P14" s="72"/>
      <c r="Q14" s="69"/>
      <c r="R14" s="63"/>
      <c r="S14" s="73"/>
      <c r="T14" s="73"/>
      <c r="U14" s="73"/>
      <c r="V14" s="73"/>
      <c r="W14" s="74"/>
      <c r="X14" s="43"/>
    </row>
    <row r="15" spans="2:28" ht="45" customHeight="1" outlineLevel="1" x14ac:dyDescent="0.25">
      <c r="B15" s="40"/>
      <c r="C15" s="56"/>
      <c r="D15" s="65"/>
      <c r="E15" s="81" t="s">
        <v>2768</v>
      </c>
      <c r="F15" s="82" t="s">
        <v>4076</v>
      </c>
      <c r="G15" s="68" t="e" cm="1">
        <f t="array" ref="G15">_xlfn.TEXTJOIN(", ",TRUE,_xlfn.UNIQUE(_xlfn._xlws.FILTER([6]!Main_Table[Product Line],[6]!Main_Table[CSF Subcategory]=$E15,"N/A")))</f>
        <v>#REF!</v>
      </c>
      <c r="H15" s="69" t="e">
        <f>IF(G15="N/A","N/A",LEN(TRIM(G15))-LEN(SUBSTITUTE(TRIM(G15),",",""))+1)</f>
        <v>#REF!</v>
      </c>
      <c r="I15" s="83"/>
      <c r="J15" s="71">
        <f>IFERROR(_xlfn.XLOOKUP(E15,[6]_HelperCSFScores!A$2:A$217,[6]_HelperCSFScores!B$2:B$217),"N/A")</f>
        <v>3.25</v>
      </c>
      <c r="K15" s="71" t="e" cm="1">
        <f t="array" ref="K15">MEDIAN(IF([6]!Main_Table[CSF Subcategory]=$E15,[6]!Main_Table[Implementation Maturity Score]))</f>
        <v>#REF!</v>
      </c>
      <c r="L15" s="71" t="e" cm="1">
        <f t="array" ref="L15">MIN(IF([6]!Main_Table[CSF Subcategory]=$E15,[6]!Main_Table[Implementation Maturity Score]))</f>
        <v>#REF!</v>
      </c>
      <c r="M15" s="71" t="e" cm="1">
        <f t="array" ref="M15">MAX(IF([6]!Main_Table[CSF Subcategory]=$E15,[6]!Main_Table[Implementation Maturity Score]))</f>
        <v>#REF!</v>
      </c>
      <c r="N15" s="72"/>
      <c r="O15" s="72"/>
      <c r="P15" s="72"/>
      <c r="Q15" s="69"/>
      <c r="R15" s="63"/>
      <c r="S15" s="73"/>
      <c r="T15" s="73"/>
      <c r="U15" s="73"/>
      <c r="V15" s="73"/>
      <c r="W15" s="74"/>
      <c r="X15" s="43"/>
    </row>
    <row r="16" spans="2:28" ht="45" customHeight="1" outlineLevel="1" x14ac:dyDescent="0.25">
      <c r="B16" s="40"/>
      <c r="C16" s="56"/>
      <c r="D16" s="65"/>
      <c r="E16" s="81" t="s">
        <v>2769</v>
      </c>
      <c r="F16" s="82" t="s">
        <v>4077</v>
      </c>
      <c r="G16" s="68" t="e" cm="1">
        <f t="array" ref="G16">_xlfn.TEXTJOIN(", ",TRUE,_xlfn.UNIQUE(_xlfn._xlws.FILTER([6]!Main_Table[Product Line],[6]!Main_Table[CSF Subcategory]=$E16,"N/A")))</f>
        <v>#REF!</v>
      </c>
      <c r="H16" s="69" t="e">
        <f>IF(G16="N/A","N/A",LEN(TRIM(G16))-LEN(SUBSTITUTE(TRIM(G16),",",""))+1)</f>
        <v>#REF!</v>
      </c>
      <c r="I16" s="83"/>
      <c r="J16" s="71">
        <f>IFERROR(_xlfn.XLOOKUP(E16,[6]_HelperCSFScores!A$2:A$217,[6]_HelperCSFScores!B$2:B$217),"N/A")</f>
        <v>3.25</v>
      </c>
      <c r="K16" s="71" t="e" cm="1">
        <f t="array" ref="K16">MEDIAN(IF([6]!Main_Table[CSF Subcategory]=$E16,[6]!Main_Table[Implementation Maturity Score]))</f>
        <v>#REF!</v>
      </c>
      <c r="L16" s="71" t="e" cm="1">
        <f t="array" ref="L16">MIN(IF([6]!Main_Table[CSF Subcategory]=$E16,[6]!Main_Table[Implementation Maturity Score]))</f>
        <v>#REF!</v>
      </c>
      <c r="M16" s="71" t="e" cm="1">
        <f t="array" ref="M16">MAX(IF([6]!Main_Table[CSF Subcategory]=$E16,[6]!Main_Table[Implementation Maturity Score]))</f>
        <v>#REF!</v>
      </c>
      <c r="N16" s="72"/>
      <c r="O16" s="72"/>
      <c r="P16" s="72"/>
      <c r="Q16" s="69"/>
      <c r="R16" s="63"/>
      <c r="S16" s="73"/>
      <c r="T16" s="73"/>
      <c r="U16" s="73"/>
      <c r="V16" s="73"/>
      <c r="W16" s="74"/>
      <c r="X16" s="43"/>
    </row>
    <row r="17" spans="2:24" ht="45" customHeight="1" outlineLevel="1" x14ac:dyDescent="0.25">
      <c r="B17" s="40"/>
      <c r="C17" s="56"/>
      <c r="D17" s="65"/>
      <c r="E17" s="81" t="s">
        <v>2770</v>
      </c>
      <c r="F17" s="82" t="s">
        <v>4078</v>
      </c>
      <c r="G17" s="68" t="e" cm="1">
        <f t="array" ref="G17">_xlfn.TEXTJOIN(", ",TRUE,_xlfn.UNIQUE(_xlfn._xlws.FILTER([6]!Main_Table[Product Line],[6]!Main_Table[CSF Subcategory]=$E17,"N/A")))</f>
        <v>#REF!</v>
      </c>
      <c r="H17" s="69" t="e">
        <f>IF(G17="N/A","N/A",LEN(TRIM(G17))-LEN(SUBSTITUTE(TRIM(G17),",",""))+1)</f>
        <v>#REF!</v>
      </c>
      <c r="I17" s="83"/>
      <c r="J17" s="71">
        <f>IFERROR(_xlfn.XLOOKUP(E17,[6]_HelperCSFScores!A$2:A$217,[6]_HelperCSFScores!B$2:B$217),"N/A")</f>
        <v>3.4545454545454546</v>
      </c>
      <c r="K17" s="71" t="e" cm="1">
        <f t="array" ref="K17">MEDIAN(IF([6]!Main_Table[CSF Subcategory]=$E17,[6]!Main_Table[Implementation Maturity Score]))</f>
        <v>#REF!</v>
      </c>
      <c r="L17" s="71" t="e" cm="1">
        <f t="array" ref="L17">MIN(IF([6]!Main_Table[CSF Subcategory]=$E17,[6]!Main_Table[Implementation Maturity Score]))</f>
        <v>#REF!</v>
      </c>
      <c r="M17" s="71" t="e" cm="1">
        <f t="array" ref="M17">MAX(IF([6]!Main_Table[CSF Subcategory]=$E17,[6]!Main_Table[Implementation Maturity Score]))</f>
        <v>#REF!</v>
      </c>
      <c r="N17" s="72"/>
      <c r="O17" s="72"/>
      <c r="P17" s="72"/>
      <c r="Q17" s="69"/>
      <c r="R17" s="63"/>
      <c r="S17" s="73"/>
      <c r="T17" s="73"/>
      <c r="U17" s="73"/>
      <c r="V17" s="73"/>
      <c r="W17" s="74"/>
      <c r="X17" s="43"/>
    </row>
    <row r="18" spans="2:24" ht="60" customHeight="1" x14ac:dyDescent="0.25">
      <c r="B18" s="40"/>
      <c r="C18" s="84"/>
      <c r="D18" s="57" t="s">
        <v>73</v>
      </c>
      <c r="E18" s="76"/>
      <c r="F18" s="77"/>
      <c r="G18" s="78"/>
      <c r="H18" s="62"/>
      <c r="I18" s="59"/>
      <c r="J18" s="60">
        <f>AVERAGE(J19:J22)</f>
        <v>3.3245098039215684</v>
      </c>
      <c r="K18" s="60" t="e">
        <f>MEDIAN(K19:K24)</f>
        <v>#REF!</v>
      </c>
      <c r="L18" s="60" t="e">
        <f>MIN(L19:L24)</f>
        <v>#REF!</v>
      </c>
      <c r="M18" s="60" t="e">
        <f>MAX(M19:M24)</f>
        <v>#REF!</v>
      </c>
      <c r="N18" s="61"/>
      <c r="O18" s="61"/>
      <c r="P18" s="61"/>
      <c r="Q18" s="62"/>
      <c r="R18" s="63"/>
      <c r="S18" s="79"/>
      <c r="T18" s="79"/>
      <c r="U18" s="79"/>
      <c r="V18" s="79"/>
      <c r="W18" s="80"/>
      <c r="X18" s="43"/>
    </row>
    <row r="19" spans="2:24" ht="45" customHeight="1" outlineLevel="1" x14ac:dyDescent="0.25">
      <c r="B19" s="40"/>
      <c r="C19" s="56"/>
      <c r="D19" s="65"/>
      <c r="E19" s="81" t="s">
        <v>2771</v>
      </c>
      <c r="F19" s="68" t="s">
        <v>4079</v>
      </c>
      <c r="G19" s="68" t="e" cm="1">
        <f t="array" ref="G19">_xlfn.TEXTJOIN(", ",TRUE,_xlfn.UNIQUE(_xlfn._xlws.FILTER([6]!Main_Table[Product Line],[6]!Main_Table[CSF Subcategory]=$E19,"N/A")))</f>
        <v>#REF!</v>
      </c>
      <c r="H19" s="69" t="e">
        <f>IF(G19="N/A","N/A",LEN(TRIM(G19))-LEN(SUBSTITUTE(TRIM(G19),",",""))+1)</f>
        <v>#REF!</v>
      </c>
      <c r="I19" s="83" t="e" cm="1" vm="1">
        <f t="array" ref="I19">_xlfn.TEXTJOIN(CHAR(10),TRUE,_xlfn._xlws.FILTER([6]_Tools!A:A,F19=[6]_Tools!C:C))</f>
        <v>#VALUE!</v>
      </c>
      <c r="J19" s="71">
        <f>IFERROR(_xlfn.XLOOKUP(E19,[6]_HelperCSFScores!A$2:A$217,[6]_HelperCSFScores!B$2:B$217),"N/A")</f>
        <v>3.3333333333333335</v>
      </c>
      <c r="K19" s="71" t="e" cm="1">
        <f t="array" ref="K19">MEDIAN(IF([6]!Main_Table[CSF Subcategory]=$E19,[6]!Main_Table[Implementation Maturity Score]))</f>
        <v>#REF!</v>
      </c>
      <c r="L19" s="71" t="e" cm="1">
        <f t="array" ref="L19">MIN(IF([6]!Main_Table[CSF Subcategory]=$E19,[6]!Main_Table[Implementation Maturity Score]))</f>
        <v>#REF!</v>
      </c>
      <c r="M19" s="71" t="e" cm="1">
        <f t="array" ref="M19">MAX(IF([6]!Main_Table[CSF Subcategory]=$E19,[6]!Main_Table[Implementation Maturity Score]))</f>
        <v>#REF!</v>
      </c>
      <c r="N19" s="72"/>
      <c r="O19" s="72"/>
      <c r="P19" s="72"/>
      <c r="Q19" s="69"/>
      <c r="R19" s="63"/>
      <c r="S19" s="73"/>
      <c r="T19" s="73"/>
      <c r="U19" s="73"/>
      <c r="V19" s="73"/>
      <c r="W19" s="74"/>
      <c r="X19" s="43"/>
    </row>
    <row r="20" spans="2:24" ht="45" customHeight="1" outlineLevel="1" x14ac:dyDescent="0.25">
      <c r="B20" s="40"/>
      <c r="C20" s="56"/>
      <c r="D20" s="65"/>
      <c r="E20" s="81" t="s">
        <v>1504</v>
      </c>
      <c r="F20" s="68" t="s">
        <v>4080</v>
      </c>
      <c r="G20" s="68" t="e" cm="1">
        <f t="array" ref="G20">_xlfn.TEXTJOIN(", ",TRUE,_xlfn.UNIQUE(_xlfn._xlws.FILTER([6]!Main_Table[Product Line],[6]!Main_Table[CSF Subcategory]=$E20,"N/A")))</f>
        <v>#REF!</v>
      </c>
      <c r="H20" s="69" t="e">
        <f>IF(G20="N/A","N/A",LEN(TRIM(G20))-LEN(SUBSTITUTE(TRIM(G20),",",""))+1)</f>
        <v>#REF!</v>
      </c>
      <c r="I20" s="83" t="e" cm="1" vm="1">
        <f t="array" ref="I20">_xlfn.TEXTJOIN(CHAR(10),TRUE,_xlfn._xlws.FILTER([6]_Tools!A:A,F20=[6]_Tools!C:C))</f>
        <v>#VALUE!</v>
      </c>
      <c r="J20" s="71">
        <f>IFERROR(_xlfn.XLOOKUP(E20,[6]_HelperCSFScores!A$2:A$217,[6]_HelperCSFScores!B$2:B$217),"N/A")</f>
        <v>3.7647058823529411</v>
      </c>
      <c r="K20" s="71" t="e" cm="1">
        <f t="array" ref="K20">MEDIAN(IF([6]!Main_Table[CSF Subcategory]=$E20,[6]!Main_Table[Implementation Maturity Score]))</f>
        <v>#REF!</v>
      </c>
      <c r="L20" s="71" t="e" cm="1">
        <f t="array" ref="L20">MIN(IF([6]!Main_Table[CSF Subcategory]=$E20,[6]!Main_Table[Implementation Maturity Score]))</f>
        <v>#REF!</v>
      </c>
      <c r="M20" s="71" t="e" cm="1">
        <f t="array" ref="M20">MAX(IF([6]!Main_Table[CSF Subcategory]=$E20,[6]!Main_Table[Implementation Maturity Score]))</f>
        <v>#REF!</v>
      </c>
      <c r="N20" s="72"/>
      <c r="O20" s="72"/>
      <c r="P20" s="72"/>
      <c r="Q20" s="69"/>
      <c r="R20" s="63"/>
      <c r="S20" s="73"/>
      <c r="T20" s="73"/>
      <c r="U20" s="73"/>
      <c r="V20" s="73"/>
      <c r="W20" s="74"/>
      <c r="X20" s="43"/>
    </row>
    <row r="21" spans="2:24" ht="45" customHeight="1" outlineLevel="1" x14ac:dyDescent="0.25">
      <c r="B21" s="40"/>
      <c r="C21" s="56"/>
      <c r="D21" s="65"/>
      <c r="E21" s="81" t="s">
        <v>1609</v>
      </c>
      <c r="F21" s="68" t="s">
        <v>4081</v>
      </c>
      <c r="G21" s="68" t="e" cm="1">
        <f t="array" ref="G21">_xlfn.TEXTJOIN(", ",TRUE,_xlfn.UNIQUE(_xlfn._xlws.FILTER([6]!Main_Table[Product Line],[6]!Main_Table[CSF Subcategory]=$E21,"N/A")))</f>
        <v>#REF!</v>
      </c>
      <c r="H21" s="69" t="e">
        <f>IF(G21="N/A","N/A",LEN(TRIM(G21))-LEN(SUBSTITUTE(TRIM(G21),",",""))+1)</f>
        <v>#REF!</v>
      </c>
      <c r="I21" s="83" t="e" cm="1" vm="1">
        <f t="array" ref="I21">_xlfn.TEXTJOIN(CHAR(10),TRUE,_xlfn._xlws.FILTER([6]_Tools!A:A,F21=[6]_Tools!C:C))</f>
        <v>#VALUE!</v>
      </c>
      <c r="J21" s="71">
        <f>IFERROR(_xlfn.XLOOKUP(E21,[6]_HelperCSFScores!A$2:A$217,[6]_HelperCSFScores!B$2:B$217),"N/A")</f>
        <v>3.2</v>
      </c>
      <c r="K21" s="71" t="e" cm="1">
        <f t="array" ref="K21">MEDIAN(IF([6]!Main_Table[CSF Subcategory]=$E21,[6]!Main_Table[Implementation Maturity Score]))</f>
        <v>#REF!</v>
      </c>
      <c r="L21" s="71" t="e" cm="1">
        <f t="array" ref="L21">MIN(IF([6]!Main_Table[CSF Subcategory]=$E21,[6]!Main_Table[Implementation Maturity Score]))</f>
        <v>#REF!</v>
      </c>
      <c r="M21" s="71" t="e" cm="1">
        <f t="array" ref="M21">MAX(IF([6]!Main_Table[CSF Subcategory]=$E21,[6]!Main_Table[Implementation Maturity Score]))</f>
        <v>#REF!</v>
      </c>
      <c r="N21" s="72"/>
      <c r="O21" s="72"/>
      <c r="P21" s="72"/>
      <c r="Q21" s="69"/>
      <c r="R21" s="63"/>
      <c r="S21" s="73"/>
      <c r="T21" s="73"/>
      <c r="U21" s="73"/>
      <c r="V21" s="73"/>
      <c r="W21" s="74"/>
      <c r="X21" s="43"/>
    </row>
    <row r="22" spans="2:24" ht="45" customHeight="1" outlineLevel="1" x14ac:dyDescent="0.25">
      <c r="B22" s="40"/>
      <c r="C22" s="56"/>
      <c r="D22" s="65"/>
      <c r="E22" s="81" t="s">
        <v>1559</v>
      </c>
      <c r="F22" s="68" t="s">
        <v>4082</v>
      </c>
      <c r="G22" s="68" t="e" cm="1">
        <f t="array" ref="G22">_xlfn.TEXTJOIN(", ",TRUE,_xlfn.UNIQUE(_xlfn._xlws.FILTER([6]!Main_Table[Product Line],[6]!Main_Table[CSF Subcategory]=$E22,"N/A")))</f>
        <v>#REF!</v>
      </c>
      <c r="H22" s="69" t="e">
        <f>IF(G22="N/A","N/A",LEN(TRIM(G22))-LEN(SUBSTITUTE(TRIM(G22),",",""))+1)</f>
        <v>#REF!</v>
      </c>
      <c r="I22" s="83" t="e" cm="1" vm="1">
        <f t="array" ref="I22">_xlfn.TEXTJOIN(CHAR(10),TRUE,_xlfn._xlws.FILTER([6]_Tools!A:A,F22=[6]_Tools!C:C))</f>
        <v>#VALUE!</v>
      </c>
      <c r="J22" s="71">
        <f>IFERROR(_xlfn.XLOOKUP(E22,[6]_HelperCSFScores!A$2:A$217,[6]_HelperCSFScores!B$2:B$217),"N/A")</f>
        <v>3</v>
      </c>
      <c r="K22" s="71" t="e" cm="1">
        <f t="array" ref="K22">MEDIAN(IF([6]!Main_Table[CSF Subcategory]=$E22,[6]!Main_Table[Implementation Maturity Score]))</f>
        <v>#REF!</v>
      </c>
      <c r="L22" s="71" t="e" cm="1">
        <f t="array" ref="L22">MIN(IF([6]!Main_Table[CSF Subcategory]=$E22,[6]!Main_Table[Implementation Maturity Score]))</f>
        <v>#REF!</v>
      </c>
      <c r="M22" s="71" t="e" cm="1">
        <f t="array" ref="M22">MAX(IF([6]!Main_Table[CSF Subcategory]=$E22,[6]!Main_Table[Implementation Maturity Score]))</f>
        <v>#REF!</v>
      </c>
      <c r="N22" s="72"/>
      <c r="O22" s="72"/>
      <c r="P22" s="72"/>
      <c r="Q22" s="69"/>
      <c r="R22" s="63"/>
      <c r="S22" s="73"/>
      <c r="T22" s="73"/>
      <c r="U22" s="73"/>
      <c r="V22" s="73"/>
      <c r="W22" s="74"/>
      <c r="X22" s="43"/>
    </row>
    <row r="23" spans="2:24" ht="60" customHeight="1" x14ac:dyDescent="0.25">
      <c r="B23" s="40"/>
      <c r="C23" s="56"/>
      <c r="D23" s="57" t="s">
        <v>584</v>
      </c>
      <c r="E23" s="85"/>
      <c r="F23" s="86"/>
      <c r="G23" s="58"/>
      <c r="H23" s="62"/>
      <c r="I23" s="79"/>
      <c r="J23" s="60">
        <f>AVERAGE(J24:J29)</f>
        <v>3.6190476190476191</v>
      </c>
      <c r="K23" s="60" t="e">
        <f>MEDIAN(K24:K29)</f>
        <v>#REF!</v>
      </c>
      <c r="L23" s="60" t="e">
        <f>MIN(L24:L29)</f>
        <v>#REF!</v>
      </c>
      <c r="M23" s="60" t="e">
        <f>MAX(M24:M29)</f>
        <v>#REF!</v>
      </c>
      <c r="N23" s="61"/>
      <c r="O23" s="61"/>
      <c r="P23" s="61"/>
      <c r="Q23" s="62"/>
      <c r="R23" s="63"/>
      <c r="S23" s="79"/>
      <c r="T23" s="79"/>
      <c r="U23" s="79"/>
      <c r="V23" s="79"/>
      <c r="W23" s="80"/>
      <c r="X23" s="43"/>
    </row>
    <row r="24" spans="2:24" ht="45" customHeight="1" outlineLevel="1" x14ac:dyDescent="0.25">
      <c r="B24" s="40"/>
      <c r="C24" s="56"/>
      <c r="D24" s="65"/>
      <c r="E24" s="81" t="s">
        <v>1527</v>
      </c>
      <c r="F24" s="68" t="s">
        <v>4083</v>
      </c>
      <c r="G24" s="68" t="e" cm="1">
        <f t="array" ref="G24">_xlfn.TEXTJOIN(", ",TRUE,_xlfn.UNIQUE(_xlfn._xlws.FILTER([6]!Main_Table[Product Line],[6]!Main_Table[CSF Subcategory]=$E24,"N/A")))</f>
        <v>#REF!</v>
      </c>
      <c r="H24" s="69" t="e">
        <f t="shared" ref="H24:H29" si="1">IF(G24="N/A","N/A",LEN(TRIM(G24))-LEN(SUBSTITUTE(TRIM(G24),",",""))+1)</f>
        <v>#REF!</v>
      </c>
      <c r="I24" s="83" t="e" cm="1" vm="1">
        <f t="array" ref="I24">_xlfn.TEXTJOIN(CHAR(10),TRUE,_xlfn._xlws.FILTER([6]_Tools!A:A,F24=[6]_Tools!C:C))</f>
        <v>#VALUE!</v>
      </c>
      <c r="J24" s="71">
        <f>IFERROR(_xlfn.XLOOKUP(E24,[6]_HelperCSFScores!A$2:A$217,[6]_HelperCSFScores!B$2:B$217),"N/A")</f>
        <v>3.6666666666666665</v>
      </c>
      <c r="K24" s="71" t="e" cm="1">
        <f t="array" ref="K24">MEDIAN(IF([6]!Main_Table[CSF Subcategory]=$E24,[6]!Main_Table[Implementation Maturity Score]))</f>
        <v>#REF!</v>
      </c>
      <c r="L24" s="71" t="e" cm="1">
        <f t="array" ref="L24">MIN(IF([6]!Main_Table[CSF Subcategory]=$E24,[6]!Main_Table[Implementation Maturity Score]))</f>
        <v>#REF!</v>
      </c>
      <c r="M24" s="71" t="e" cm="1">
        <f t="array" ref="M24">MAX(IF([6]!Main_Table[CSF Subcategory]=$E24,[6]!Main_Table[Implementation Maturity Score]))</f>
        <v>#REF!</v>
      </c>
      <c r="N24" s="72"/>
      <c r="O24" s="72"/>
      <c r="P24" s="72"/>
      <c r="Q24" s="69"/>
      <c r="R24" s="63"/>
      <c r="S24" s="73"/>
      <c r="T24" s="73"/>
      <c r="U24" s="73"/>
      <c r="V24" s="73"/>
      <c r="W24" s="74"/>
      <c r="X24" s="43"/>
    </row>
    <row r="25" spans="2:24" ht="45" customHeight="1" outlineLevel="1" x14ac:dyDescent="0.25">
      <c r="B25" s="40"/>
      <c r="C25" s="56"/>
      <c r="D25" s="65"/>
      <c r="E25" s="81" t="s">
        <v>1530</v>
      </c>
      <c r="F25" s="68" t="s">
        <v>4084</v>
      </c>
      <c r="G25" s="68" t="e" cm="1">
        <f t="array" ref="G25">_xlfn.TEXTJOIN(", ",TRUE,_xlfn.UNIQUE(_xlfn._xlws.FILTER([6]!Main_Table[Product Line],[6]!Main_Table[CSF Subcategory]=$E25,"N/A")))</f>
        <v>#REF!</v>
      </c>
      <c r="H25" s="69" t="e">
        <f t="shared" si="1"/>
        <v>#REF!</v>
      </c>
      <c r="I25" s="83" t="e" cm="1" vm="1">
        <f t="array" ref="I25">_xlfn.TEXTJOIN(CHAR(10),TRUE,_xlfn._xlws.FILTER([6]_Tools!A:A,F25=[6]_Tools!C:C))</f>
        <v>#VALUE!</v>
      </c>
      <c r="J25" s="71">
        <f>IFERROR(_xlfn.XLOOKUP(E25,[6]_HelperCSFScores!A$2:A$217,[6]_HelperCSFScores!B$2:B$217),"N/A")</f>
        <v>3.7142857142857144</v>
      </c>
      <c r="K25" s="71" t="e" cm="1">
        <f t="array" ref="K25">MEDIAN(IF([6]!Main_Table[CSF Subcategory]=$E25,[6]!Main_Table[Implementation Maturity Score]))</f>
        <v>#REF!</v>
      </c>
      <c r="L25" s="71" t="e" cm="1">
        <f t="array" ref="L25">MIN(IF([6]!Main_Table[CSF Subcategory]=$E25,[6]!Main_Table[Implementation Maturity Score]))</f>
        <v>#REF!</v>
      </c>
      <c r="M25" s="71" t="e" cm="1">
        <f t="array" ref="M25">MAX(IF([6]!Main_Table[CSF Subcategory]=$E25,[6]!Main_Table[Implementation Maturity Score]))</f>
        <v>#REF!</v>
      </c>
      <c r="N25" s="72"/>
      <c r="O25" s="72"/>
      <c r="P25" s="72"/>
      <c r="Q25" s="69"/>
      <c r="R25" s="63"/>
      <c r="S25" s="73"/>
      <c r="T25" s="73"/>
      <c r="U25" s="73"/>
      <c r="V25" s="73"/>
      <c r="W25" s="74"/>
      <c r="X25" s="43"/>
    </row>
    <row r="26" spans="2:24" ht="45" customHeight="1" outlineLevel="1" x14ac:dyDescent="0.25">
      <c r="B26" s="40"/>
      <c r="C26" s="56"/>
      <c r="D26" s="65"/>
      <c r="E26" s="81" t="s">
        <v>2748</v>
      </c>
      <c r="F26" s="68" t="s">
        <v>4085</v>
      </c>
      <c r="G26" s="68" t="e" cm="1">
        <f t="array" ref="G26">_xlfn.TEXTJOIN(", ",TRUE,_xlfn.UNIQUE(_xlfn._xlws.FILTER([6]!Main_Table[Product Line],[6]!Main_Table[CSF Subcategory]=$E26,"N/A")))</f>
        <v>#REF!</v>
      </c>
      <c r="H26" s="69" t="e">
        <f t="shared" si="1"/>
        <v>#REF!</v>
      </c>
      <c r="I26" s="83" t="e" cm="1" vm="1">
        <f t="array" ref="I26">_xlfn.TEXTJOIN(CHAR(10),TRUE,_xlfn._xlws.FILTER([6]_Tools!A:A,F26=[6]_Tools!C:C))</f>
        <v>#VALUE!</v>
      </c>
      <c r="J26" s="71">
        <f>IFERROR(_xlfn.XLOOKUP(E26,[6]_HelperCSFScores!A$2:A$217,[6]_HelperCSFScores!B$2:B$217),"N/A")</f>
        <v>3.6666666666666665</v>
      </c>
      <c r="K26" s="71" t="e" cm="1">
        <f t="array" ref="K26">MEDIAN(IF([6]!Main_Table[CSF Subcategory]=$E26,[6]!Main_Table[Implementation Maturity Score]))</f>
        <v>#REF!</v>
      </c>
      <c r="L26" s="71" t="e" cm="1">
        <f t="array" ref="L26">MIN(IF([6]!Main_Table[CSF Subcategory]=$E26,[6]!Main_Table[Implementation Maturity Score]))</f>
        <v>#REF!</v>
      </c>
      <c r="M26" s="71" t="e" cm="1">
        <f t="array" ref="M26">MAX(IF([6]!Main_Table[CSF Subcategory]=$E26,[6]!Main_Table[Implementation Maturity Score]))</f>
        <v>#REF!</v>
      </c>
      <c r="N26" s="72"/>
      <c r="O26" s="72"/>
      <c r="P26" s="72"/>
      <c r="Q26" s="69"/>
      <c r="R26" s="63"/>
      <c r="S26" s="73"/>
      <c r="T26" s="73"/>
      <c r="U26" s="73"/>
      <c r="V26" s="73"/>
      <c r="W26" s="74"/>
      <c r="X26" s="43"/>
    </row>
    <row r="27" spans="2:24" ht="45" customHeight="1" outlineLevel="1" x14ac:dyDescent="0.25">
      <c r="B27" s="40"/>
      <c r="C27" s="56"/>
      <c r="D27" s="65"/>
      <c r="E27" s="81" t="s">
        <v>2772</v>
      </c>
      <c r="F27" s="68" t="s">
        <v>4086</v>
      </c>
      <c r="G27" s="68" t="e" cm="1">
        <f t="array" ref="G27">_xlfn.TEXTJOIN(", ",TRUE,_xlfn.UNIQUE(_xlfn._xlws.FILTER([6]!Main_Table[Product Line],[6]!Main_Table[CSF Subcategory]=$E27,"N/A")))</f>
        <v>#REF!</v>
      </c>
      <c r="H27" s="69" t="e">
        <f t="shared" si="1"/>
        <v>#REF!</v>
      </c>
      <c r="I27" s="83"/>
      <c r="J27" s="71">
        <f>IFERROR(_xlfn.XLOOKUP(E27,[6]_HelperCSFScores!A$2:A$217,[6]_HelperCSFScores!B$2:B$217),"N/A")</f>
        <v>3</v>
      </c>
      <c r="K27" s="71" t="e" cm="1">
        <f t="array" ref="K27">MEDIAN(IF([6]!Main_Table[CSF Subcategory]=$E27,[6]!Main_Table[Implementation Maturity Score]))</f>
        <v>#REF!</v>
      </c>
      <c r="L27" s="71" t="e" cm="1">
        <f t="array" ref="L27">MIN(IF([6]!Main_Table[CSF Subcategory]=$E27,[6]!Main_Table[Implementation Maturity Score]))</f>
        <v>#REF!</v>
      </c>
      <c r="M27" s="71" t="e" cm="1">
        <f t="array" ref="M27">MAX(IF([6]!Main_Table[CSF Subcategory]=$E27,[6]!Main_Table[Implementation Maturity Score]))</f>
        <v>#REF!</v>
      </c>
      <c r="N27" s="72"/>
      <c r="O27" s="72"/>
      <c r="P27" s="72"/>
      <c r="Q27" s="69"/>
      <c r="R27" s="63"/>
      <c r="S27" s="73"/>
      <c r="T27" s="73"/>
      <c r="U27" s="73"/>
      <c r="V27" s="73"/>
      <c r="W27" s="74"/>
      <c r="X27" s="43"/>
    </row>
    <row r="28" spans="2:24" ht="45" customHeight="1" outlineLevel="1" x14ac:dyDescent="0.25">
      <c r="B28" s="40"/>
      <c r="C28" s="56"/>
      <c r="D28" s="65"/>
      <c r="E28" s="81" t="s">
        <v>2773</v>
      </c>
      <c r="F28" s="68" t="s">
        <v>4087</v>
      </c>
      <c r="G28" s="68" t="e" cm="1">
        <f t="array" ref="G28">_xlfn.TEXTJOIN(", ",TRUE,_xlfn.UNIQUE(_xlfn._xlws.FILTER([6]!Main_Table[Product Line],[6]!Main_Table[CSF Subcategory]=$E28,"N/A")))</f>
        <v>#REF!</v>
      </c>
      <c r="H28" s="69" t="e">
        <f t="shared" si="1"/>
        <v>#REF!</v>
      </c>
      <c r="I28" s="83"/>
      <c r="J28" s="71">
        <f>IFERROR(_xlfn.XLOOKUP(E28,[6]_HelperCSFScores!A$2:A$217,[6]_HelperCSFScores!B$2:B$217),"N/A")</f>
        <v>3.6666666666666665</v>
      </c>
      <c r="K28" s="71" t="e" cm="1">
        <f t="array" ref="K28">MEDIAN(IF([6]!Main_Table[CSF Subcategory]=$E28,[6]!Main_Table[Implementation Maturity Score]))</f>
        <v>#REF!</v>
      </c>
      <c r="L28" s="71" t="e" cm="1">
        <f t="array" ref="L28">MIN(IF([6]!Main_Table[CSF Subcategory]=$E28,[6]!Main_Table[Implementation Maturity Score]))</f>
        <v>#REF!</v>
      </c>
      <c r="M28" s="71" t="e" cm="1">
        <f t="array" ref="M28">MAX(IF([6]!Main_Table[CSF Subcategory]=$E28,[6]!Main_Table[Implementation Maturity Score]))</f>
        <v>#REF!</v>
      </c>
      <c r="N28" s="72"/>
      <c r="O28" s="72"/>
      <c r="P28" s="72"/>
      <c r="Q28" s="69"/>
      <c r="R28" s="63"/>
      <c r="S28" s="73"/>
      <c r="T28" s="73"/>
      <c r="U28" s="73"/>
      <c r="V28" s="73"/>
      <c r="W28" s="74"/>
      <c r="X28" s="43"/>
    </row>
    <row r="29" spans="2:24" ht="45" customHeight="1" outlineLevel="1" x14ac:dyDescent="0.25">
      <c r="B29" s="40"/>
      <c r="C29" s="56"/>
      <c r="D29" s="65"/>
      <c r="E29" s="81" t="s">
        <v>1571</v>
      </c>
      <c r="F29" s="68" t="s">
        <v>4088</v>
      </c>
      <c r="G29" s="68" t="e" cm="1">
        <f t="array" ref="G29">_xlfn.TEXTJOIN(", ",TRUE,_xlfn.UNIQUE(_xlfn._xlws.FILTER([6]!Main_Table[Product Line],[6]!Main_Table[CSF Subcategory]=$E29,"N/A")))</f>
        <v>#REF!</v>
      </c>
      <c r="H29" s="69" t="e">
        <f t="shared" si="1"/>
        <v>#REF!</v>
      </c>
      <c r="I29" s="83" t="e" cm="1" vm="1">
        <f t="array" ref="I29">_xlfn.TEXTJOIN(CHAR(10),TRUE,_xlfn._xlws.FILTER([6]_Tools!A:A,F29=[6]_Tools!C:C))</f>
        <v>#VALUE!</v>
      </c>
      <c r="J29" s="71">
        <f>IFERROR(_xlfn.XLOOKUP(E29,[6]_HelperCSFScores!A$2:A$217,[6]_HelperCSFScores!B$2:B$217),"N/A")</f>
        <v>4</v>
      </c>
      <c r="K29" s="71" t="e" cm="1">
        <f t="array" ref="K29">MEDIAN(IF([6]!Main_Table[CSF Subcategory]=$E29,[6]!Main_Table[Implementation Maturity Score]))</f>
        <v>#REF!</v>
      </c>
      <c r="L29" s="71" t="e" cm="1">
        <f t="array" ref="L29">MIN(IF([6]!Main_Table[CSF Subcategory]=$E29,[6]!Main_Table[Implementation Maturity Score]))</f>
        <v>#REF!</v>
      </c>
      <c r="M29" s="71" t="e" cm="1">
        <f t="array" ref="M29">MAX(IF([6]!Main_Table[CSF Subcategory]=$E29,[6]!Main_Table[Implementation Maturity Score]))</f>
        <v>#REF!</v>
      </c>
      <c r="N29" s="72"/>
      <c r="O29" s="72"/>
      <c r="P29" s="72"/>
      <c r="Q29" s="69"/>
      <c r="R29" s="63"/>
      <c r="S29" s="73"/>
      <c r="T29" s="73"/>
      <c r="U29" s="73"/>
      <c r="V29" s="73"/>
      <c r="W29" s="74"/>
      <c r="X29" s="43"/>
    </row>
    <row r="30" spans="2:24" ht="60" customHeight="1" x14ac:dyDescent="0.25">
      <c r="B30" s="40"/>
      <c r="C30" s="56"/>
      <c r="D30" s="57" t="s">
        <v>1401</v>
      </c>
      <c r="E30" s="85"/>
      <c r="F30" s="86"/>
      <c r="G30" s="58"/>
      <c r="H30" s="62"/>
      <c r="I30" s="79"/>
      <c r="J30" s="60">
        <f>AVERAGE(J31:J33)</f>
        <v>3.6666666666666665</v>
      </c>
      <c r="K30" s="60" t="e">
        <f>MEDIAN(K31:K36)</f>
        <v>#REF!</v>
      </c>
      <c r="L30" s="60" t="e">
        <f>MIN(L31:L36)</f>
        <v>#REF!</v>
      </c>
      <c r="M30" s="60" t="e">
        <f>MAX(M31:M36)</f>
        <v>#REF!</v>
      </c>
      <c r="N30" s="61"/>
      <c r="O30" s="61"/>
      <c r="P30" s="61"/>
      <c r="Q30" s="62"/>
      <c r="R30" s="63"/>
      <c r="S30" s="79"/>
      <c r="T30" s="79"/>
      <c r="U30" s="79"/>
      <c r="V30" s="79"/>
      <c r="W30" s="80"/>
      <c r="X30" s="43"/>
    </row>
    <row r="31" spans="2:24" ht="45" customHeight="1" outlineLevel="1" x14ac:dyDescent="0.25">
      <c r="B31" s="40"/>
      <c r="C31" s="56"/>
      <c r="D31" s="65"/>
      <c r="E31" s="81" t="s">
        <v>2774</v>
      </c>
      <c r="F31" s="82" t="s">
        <v>4089</v>
      </c>
      <c r="G31" s="68" t="e" cm="1">
        <f t="array" ref="G31">_xlfn.TEXTJOIN(", ",TRUE,_xlfn.UNIQUE(_xlfn._xlws.FILTER([6]!Main_Table[Product Line],[6]!Main_Table[CSF Subcategory]=$E31,"N/A")))</f>
        <v>#REF!</v>
      </c>
      <c r="H31" s="69" t="e">
        <f>IF(G31="N/A","N/A",LEN(TRIM(G31))-LEN(SUBSTITUTE(TRIM(G31),",",""))+1)</f>
        <v>#REF!</v>
      </c>
      <c r="I31" s="83" t="e" cm="1" vm="1">
        <f t="array" ref="I31">_xlfn.TEXTJOIN(CHAR(10),TRUE,_xlfn._xlws.FILTER([6]_Tools!A:A,F31=[6]_Tools!C:C))</f>
        <v>#VALUE!</v>
      </c>
      <c r="J31" s="71">
        <f>IFERROR(_xlfn.XLOOKUP(E31,[6]_HelperCSFScores!A$2:A$217,[6]_HelperCSFScores!B$2:B$217),"N/A")</f>
        <v>4</v>
      </c>
      <c r="K31" s="71" t="e" cm="1">
        <f t="array" ref="K31">MEDIAN(IF([6]!Main_Table[CSF Subcategory]=$E31,[6]!Main_Table[Implementation Maturity Score]))</f>
        <v>#REF!</v>
      </c>
      <c r="L31" s="71" t="e" cm="1">
        <f t="array" ref="L31">MIN(IF([6]!Main_Table[CSF Subcategory]=$E31,[6]!Main_Table[Implementation Maturity Score]))</f>
        <v>#REF!</v>
      </c>
      <c r="M31" s="71" t="e" cm="1">
        <f t="array" ref="M31">MAX(IF([6]!Main_Table[CSF Subcategory]=$E31,[6]!Main_Table[Implementation Maturity Score]))</f>
        <v>#REF!</v>
      </c>
      <c r="N31" s="72"/>
      <c r="O31" s="72"/>
      <c r="P31" s="72"/>
      <c r="Q31" s="69"/>
      <c r="R31" s="63"/>
      <c r="S31" s="73"/>
      <c r="T31" s="73"/>
      <c r="U31" s="73"/>
      <c r="V31" s="73"/>
      <c r="W31" s="74"/>
      <c r="X31" s="43"/>
    </row>
    <row r="32" spans="2:24" ht="45" customHeight="1" outlineLevel="1" x14ac:dyDescent="0.25">
      <c r="B32" s="40"/>
      <c r="C32" s="56"/>
      <c r="D32" s="65"/>
      <c r="E32" s="81" t="s">
        <v>2775</v>
      </c>
      <c r="F32" s="82" t="s">
        <v>4090</v>
      </c>
      <c r="G32" s="68" t="e" cm="1">
        <f t="array" ref="G32">_xlfn.TEXTJOIN(", ",TRUE,_xlfn.UNIQUE(_xlfn._xlws.FILTER([6]!Main_Table[Product Line],[6]!Main_Table[CSF Subcategory]=$E32,"N/A")))</f>
        <v>#REF!</v>
      </c>
      <c r="H32" s="69" t="e">
        <f>IF(G32="N/A","N/A",LEN(TRIM(G32))-LEN(SUBSTITUTE(TRIM(G32),",",""))+1)</f>
        <v>#REF!</v>
      </c>
      <c r="I32" s="83"/>
      <c r="J32" s="71">
        <f>IFERROR(_xlfn.XLOOKUP(E32,[6]_HelperCSFScores!A$2:A$217,[6]_HelperCSFScores!B$2:B$217),"N/A")</f>
        <v>4</v>
      </c>
      <c r="K32" s="71" t="e" cm="1">
        <f t="array" ref="K32">MEDIAN(IF([6]!Main_Table[CSF Subcategory]=$E32,[6]!Main_Table[Implementation Maturity Score]))</f>
        <v>#REF!</v>
      </c>
      <c r="L32" s="71" t="e" cm="1">
        <f t="array" ref="L32">MIN(IF([6]!Main_Table[CSF Subcategory]=$E32,[6]!Main_Table[Implementation Maturity Score]))</f>
        <v>#REF!</v>
      </c>
      <c r="M32" s="71" t="e" cm="1">
        <f t="array" ref="M32">MAX(IF([6]!Main_Table[CSF Subcategory]=$E32,[6]!Main_Table[Implementation Maturity Score]))</f>
        <v>#REF!</v>
      </c>
      <c r="N32" s="72"/>
      <c r="O32" s="72"/>
      <c r="P32" s="72"/>
      <c r="Q32" s="69"/>
      <c r="R32" s="63"/>
      <c r="S32" s="73"/>
      <c r="T32" s="73"/>
      <c r="U32" s="73"/>
      <c r="V32" s="73"/>
      <c r="W32" s="74"/>
      <c r="X32" s="43"/>
    </row>
    <row r="33" spans="2:24" ht="45" customHeight="1" outlineLevel="1" x14ac:dyDescent="0.25">
      <c r="B33" s="40"/>
      <c r="C33" s="56"/>
      <c r="D33" s="65"/>
      <c r="E33" s="81" t="s">
        <v>2776</v>
      </c>
      <c r="F33" s="82" t="s">
        <v>4091</v>
      </c>
      <c r="G33" s="68" t="e" cm="1">
        <f t="array" ref="G33">_xlfn.TEXTJOIN(", ",TRUE,_xlfn.UNIQUE(_xlfn._xlws.FILTER([6]!Main_Table[Product Line],[6]!Main_Table[CSF Subcategory]=$E33,"N/A")))</f>
        <v>#REF!</v>
      </c>
      <c r="H33" s="69" t="e">
        <f>IF(G33="N/A","N/A",LEN(TRIM(G33))-LEN(SUBSTITUTE(TRIM(G33),",",""))+1)</f>
        <v>#REF!</v>
      </c>
      <c r="I33" s="83"/>
      <c r="J33" s="71">
        <f>IFERROR(_xlfn.XLOOKUP(E33,[6]_HelperCSFScores!A$2:A$217,[6]_HelperCSFScores!B$2:B$217),"N/A")</f>
        <v>3</v>
      </c>
      <c r="K33" s="71" t="e" cm="1">
        <f t="array" ref="K33">MEDIAN(IF([6]!Main_Table[CSF Subcategory]=$E33,[6]!Main_Table[Implementation Maturity Score]))</f>
        <v>#REF!</v>
      </c>
      <c r="L33" s="71" t="e" cm="1">
        <f t="array" ref="L33">MIN(IF([6]!Main_Table[CSF Subcategory]=$E33,[6]!Main_Table[Implementation Maturity Score]))</f>
        <v>#REF!</v>
      </c>
      <c r="M33" s="71" t="e" cm="1">
        <f t="array" ref="M33">MAX(IF([6]!Main_Table[CSF Subcategory]=$E33,[6]!Main_Table[Implementation Maturity Score]))</f>
        <v>#REF!</v>
      </c>
      <c r="N33" s="72"/>
      <c r="O33" s="72"/>
      <c r="P33" s="72"/>
      <c r="Q33" s="69"/>
      <c r="R33" s="63"/>
      <c r="S33" s="73"/>
      <c r="T33" s="73"/>
      <c r="U33" s="73"/>
      <c r="V33" s="73"/>
      <c r="W33" s="74"/>
      <c r="X33" s="43"/>
    </row>
    <row r="34" spans="2:24" ht="60" customHeight="1" x14ac:dyDescent="0.25">
      <c r="B34" s="40"/>
      <c r="C34" s="56"/>
      <c r="D34" s="57" t="s">
        <v>665</v>
      </c>
      <c r="E34" s="85"/>
      <c r="F34" s="87"/>
      <c r="G34" s="88"/>
      <c r="H34" s="62"/>
      <c r="I34" s="79"/>
      <c r="J34" s="60">
        <f>AVERAGE(J35:J39)</f>
        <v>3.515714285714286</v>
      </c>
      <c r="K34" s="60" t="e">
        <f>MEDIAN(K35:K40)</f>
        <v>#REF!</v>
      </c>
      <c r="L34" s="60" t="e">
        <f>MIN(L35:L40)</f>
        <v>#REF!</v>
      </c>
      <c r="M34" s="60" t="e">
        <f>MAX(M35:M40)</f>
        <v>#REF!</v>
      </c>
      <c r="N34" s="61"/>
      <c r="O34" s="61"/>
      <c r="P34" s="61"/>
      <c r="Q34" s="62"/>
      <c r="R34" s="63"/>
      <c r="S34" s="79"/>
      <c r="T34" s="79"/>
      <c r="U34" s="79"/>
      <c r="V34" s="79"/>
      <c r="W34" s="80"/>
      <c r="X34" s="43"/>
    </row>
    <row r="35" spans="2:24" ht="45.95" customHeight="1" outlineLevel="1" x14ac:dyDescent="0.25">
      <c r="B35" s="40"/>
      <c r="C35" s="56"/>
      <c r="D35" s="65"/>
      <c r="E35" s="81" t="s">
        <v>2777</v>
      </c>
      <c r="F35" s="68" t="s">
        <v>4092</v>
      </c>
      <c r="G35" s="68" t="e" cm="1">
        <f t="array" ref="G35">_xlfn.TEXTJOIN(", ",TRUE,_xlfn.UNIQUE(_xlfn._xlws.FILTER([6]!Main_Table[Product Line],[6]!Main_Table[CSF Subcategory]=$E35,"N/A")))</f>
        <v>#REF!</v>
      </c>
      <c r="H35" s="69" t="e">
        <f>IF(G35="N/A","N/A",LEN(TRIM(G35))-LEN(SUBSTITUTE(TRIM(G35),",",""))+1)</f>
        <v>#REF!</v>
      </c>
      <c r="I35" s="83" t="e" cm="1" vm="1">
        <f t="array" ref="I35">_xlfn.TEXTJOIN(CHAR(10),TRUE,_xlfn._xlws.FILTER([6]_Tools!A:A,F35=[6]_Tools!C:C))</f>
        <v>#VALUE!</v>
      </c>
      <c r="J35" s="71">
        <f>IFERROR(_xlfn.XLOOKUP(E35,[6]_HelperCSFScores!A$2:A$217,[6]_HelperCSFScores!B$2:B$217),"N/A")</f>
        <v>3</v>
      </c>
      <c r="K35" s="71" t="e" cm="1">
        <f t="array" ref="K35">MEDIAN(IF([6]!Main_Table[CSF Subcategory]=$E35,[6]!Main_Table[Implementation Maturity Score]))</f>
        <v>#REF!</v>
      </c>
      <c r="L35" s="71" t="e" cm="1">
        <f t="array" ref="L35">MIN(IF([6]!Main_Table[CSF Subcategory]=$E35,[6]!Main_Table[Implementation Maturity Score]))</f>
        <v>#REF!</v>
      </c>
      <c r="M35" s="71" t="e" cm="1">
        <f t="array" ref="M35">MAX(IF([6]!Main_Table[CSF Subcategory]=$E35,[6]!Main_Table[Implementation Maturity Score]))</f>
        <v>#REF!</v>
      </c>
      <c r="N35" s="72"/>
      <c r="O35" s="72"/>
      <c r="P35" s="72"/>
      <c r="Q35" s="69"/>
      <c r="R35" s="63"/>
      <c r="S35" s="73"/>
      <c r="T35" s="73"/>
      <c r="U35" s="73"/>
      <c r="V35" s="73"/>
      <c r="W35" s="74"/>
      <c r="X35" s="43"/>
    </row>
    <row r="36" spans="2:24" ht="45.95" customHeight="1" outlineLevel="1" x14ac:dyDescent="0.25">
      <c r="B36" s="40"/>
      <c r="C36" s="56"/>
      <c r="D36" s="65"/>
      <c r="E36" s="81" t="s">
        <v>2778</v>
      </c>
      <c r="F36" s="68" t="s">
        <v>4093</v>
      </c>
      <c r="G36" s="68" t="e" cm="1">
        <f t="array" ref="G36">_xlfn.TEXTJOIN(", ",TRUE,_xlfn.UNIQUE(_xlfn._xlws.FILTER([6]!Main_Table[Product Line],[6]!Main_Table[CSF Subcategory]=$E36,"N/A")))</f>
        <v>#REF!</v>
      </c>
      <c r="H36" s="69" t="e">
        <f>IF(G36="N/A","N/A",LEN(TRIM(G36))-LEN(SUBSTITUTE(TRIM(G36),",",""))+1)</f>
        <v>#REF!</v>
      </c>
      <c r="I36" s="83"/>
      <c r="J36" s="71">
        <f>IFERROR(_xlfn.XLOOKUP(E36,[6]_HelperCSFScores!A$2:A$217,[6]_HelperCSFScores!B$2:B$217),"N/A")</f>
        <v>4</v>
      </c>
      <c r="K36" s="71" t="e" cm="1">
        <f t="array" ref="K36">MEDIAN(IF([6]!Main_Table[CSF Subcategory]=$E36,[6]!Main_Table[Implementation Maturity Score]))</f>
        <v>#REF!</v>
      </c>
      <c r="L36" s="71" t="e" cm="1">
        <f t="array" ref="L36">MIN(IF([6]!Main_Table[CSF Subcategory]=$E36,[6]!Main_Table[Implementation Maturity Score]))</f>
        <v>#REF!</v>
      </c>
      <c r="M36" s="71" t="e" cm="1">
        <f t="array" ref="M36">MAX(IF([6]!Main_Table[CSF Subcategory]=$E36,[6]!Main_Table[Implementation Maturity Score]))</f>
        <v>#REF!</v>
      </c>
      <c r="N36" s="72"/>
      <c r="O36" s="72"/>
      <c r="P36" s="72"/>
      <c r="Q36" s="69"/>
      <c r="R36" s="63"/>
      <c r="S36" s="73"/>
      <c r="T36" s="73"/>
      <c r="U36" s="73"/>
      <c r="V36" s="73"/>
      <c r="W36" s="74"/>
      <c r="X36" s="43"/>
    </row>
    <row r="37" spans="2:24" ht="45.95" customHeight="1" outlineLevel="1" x14ac:dyDescent="0.25">
      <c r="B37" s="40"/>
      <c r="C37" s="56"/>
      <c r="D37" s="65"/>
      <c r="E37" s="81" t="s">
        <v>2779</v>
      </c>
      <c r="F37" s="68" t="s">
        <v>4094</v>
      </c>
      <c r="G37" s="68" t="e" cm="1">
        <f t="array" ref="G37">_xlfn.TEXTJOIN(", ",TRUE,_xlfn.UNIQUE(_xlfn._xlws.FILTER([6]!Main_Table[Product Line],[6]!Main_Table[CSF Subcategory]=$E37,"N/A")))</f>
        <v>#REF!</v>
      </c>
      <c r="H37" s="69" t="e">
        <f>IF(G37="N/A","N/A",LEN(TRIM(G37))-LEN(SUBSTITUTE(TRIM(G37),",",""))+1)</f>
        <v>#REF!</v>
      </c>
      <c r="I37" s="83"/>
      <c r="J37" s="71">
        <f>IFERROR(_xlfn.XLOOKUP(E37,[6]_HelperCSFScores!A$2:A$217,[6]_HelperCSFScores!B$2:B$217),"N/A")</f>
        <v>3.4</v>
      </c>
      <c r="K37" s="71" t="e" cm="1">
        <f t="array" ref="K37">MEDIAN(IF([6]!Main_Table[CSF Subcategory]=$E37,[6]!Main_Table[Implementation Maturity Score]))</f>
        <v>#REF!</v>
      </c>
      <c r="L37" s="71" t="e" cm="1">
        <f t="array" ref="L37">MIN(IF([6]!Main_Table[CSF Subcategory]=$E37,[6]!Main_Table[Implementation Maturity Score]))</f>
        <v>#REF!</v>
      </c>
      <c r="M37" s="71" t="e" cm="1">
        <f t="array" ref="M37">MAX(IF([6]!Main_Table[CSF Subcategory]=$E37,[6]!Main_Table[Implementation Maturity Score]))</f>
        <v>#REF!</v>
      </c>
      <c r="N37" s="72"/>
      <c r="O37" s="72"/>
      <c r="P37" s="72"/>
      <c r="Q37" s="69"/>
      <c r="R37" s="63"/>
      <c r="S37" s="73"/>
      <c r="T37" s="73"/>
      <c r="U37" s="73"/>
      <c r="V37" s="73"/>
      <c r="W37" s="74"/>
      <c r="X37" s="43"/>
    </row>
    <row r="38" spans="2:24" ht="45.95" customHeight="1" outlineLevel="1" x14ac:dyDescent="0.25">
      <c r="B38" s="40"/>
      <c r="C38" s="56"/>
      <c r="D38" s="65"/>
      <c r="E38" s="81" t="s">
        <v>2780</v>
      </c>
      <c r="F38" s="68" t="s">
        <v>4095</v>
      </c>
      <c r="G38" s="68" t="e" cm="1">
        <f t="array" ref="G38">_xlfn.TEXTJOIN(", ",TRUE,_xlfn.UNIQUE(_xlfn._xlws.FILTER([6]!Main_Table[Product Line],[6]!Main_Table[CSF Subcategory]=$E38,"N/A")))</f>
        <v>#REF!</v>
      </c>
      <c r="H38" s="69" t="e">
        <f>IF(G38="N/A","N/A",LEN(TRIM(G38))-LEN(SUBSTITUTE(TRIM(G38),",",""))+1)</f>
        <v>#REF!</v>
      </c>
      <c r="I38" s="83"/>
      <c r="J38" s="71">
        <f>IFERROR(_xlfn.XLOOKUP(E38,[6]_HelperCSFScores!A$2:A$217,[6]_HelperCSFScores!B$2:B$217),"N/A")</f>
        <v>3.75</v>
      </c>
      <c r="K38" s="71" t="e" cm="1">
        <f t="array" ref="K38">MEDIAN(IF([6]!Main_Table[CSF Subcategory]=$E38,[6]!Main_Table[Implementation Maturity Score]))</f>
        <v>#REF!</v>
      </c>
      <c r="L38" s="71" t="e" cm="1">
        <f t="array" ref="L38">MIN(IF([6]!Main_Table[CSF Subcategory]=$E38,[6]!Main_Table[Implementation Maturity Score]))</f>
        <v>#REF!</v>
      </c>
      <c r="M38" s="71" t="e" cm="1">
        <f t="array" ref="M38">MAX(IF([6]!Main_Table[CSF Subcategory]=$E38,[6]!Main_Table[Implementation Maturity Score]))</f>
        <v>#REF!</v>
      </c>
      <c r="N38" s="72"/>
      <c r="O38" s="72"/>
      <c r="P38" s="72"/>
      <c r="Q38" s="69"/>
      <c r="R38" s="63"/>
      <c r="S38" s="73"/>
      <c r="T38" s="73"/>
      <c r="U38" s="73"/>
      <c r="V38" s="73"/>
      <c r="W38" s="74"/>
      <c r="X38" s="43"/>
    </row>
    <row r="39" spans="2:24" ht="45.95" customHeight="1" outlineLevel="1" x14ac:dyDescent="0.25">
      <c r="B39" s="40"/>
      <c r="C39" s="56"/>
      <c r="D39" s="65"/>
      <c r="E39" s="81" t="s">
        <v>2781</v>
      </c>
      <c r="F39" s="68" t="s">
        <v>4096</v>
      </c>
      <c r="G39" s="68" t="e" cm="1">
        <f t="array" ref="G39">_xlfn.TEXTJOIN(", ",TRUE,_xlfn.UNIQUE(_xlfn._xlws.FILTER([6]!Main_Table[Product Line],[6]!Main_Table[CSF Subcategory]=$E39,"N/A")))</f>
        <v>#REF!</v>
      </c>
      <c r="H39" s="69" t="e">
        <f>IF(G39="N/A","N/A",LEN(TRIM(G39))-LEN(SUBSTITUTE(TRIM(G39),",",""))+1)</f>
        <v>#REF!</v>
      </c>
      <c r="I39" s="70"/>
      <c r="J39" s="71">
        <f>IFERROR(_xlfn.XLOOKUP(E39,[6]_HelperCSFScores!A$2:A$217,[6]_HelperCSFScores!B$2:B$217),"N/A")</f>
        <v>3.4285714285714284</v>
      </c>
      <c r="K39" s="71" t="e" cm="1">
        <f t="array" ref="K39">MEDIAN(IF([6]!Main_Table[CSF Subcategory]=$E39,[6]!Main_Table[Implementation Maturity Score]))</f>
        <v>#REF!</v>
      </c>
      <c r="L39" s="71" t="e" cm="1">
        <f t="array" ref="L39">MIN(IF([6]!Main_Table[CSF Subcategory]=$E39,[6]!Main_Table[Implementation Maturity Score]))</f>
        <v>#REF!</v>
      </c>
      <c r="M39" s="71" t="e" cm="1">
        <f t="array" ref="M39">MAX(IF([6]!Main_Table[CSF Subcategory]=$E39,[6]!Main_Table[Implementation Maturity Score]))</f>
        <v>#REF!</v>
      </c>
      <c r="N39" s="72"/>
      <c r="O39" s="72"/>
      <c r="P39" s="72"/>
      <c r="Q39" s="69"/>
      <c r="R39" s="63"/>
      <c r="S39" s="73"/>
      <c r="T39" s="73"/>
      <c r="U39" s="73"/>
      <c r="V39" s="73"/>
      <c r="W39" s="74"/>
      <c r="X39" s="43"/>
    </row>
    <row r="40" spans="2:24" ht="60" customHeight="1" x14ac:dyDescent="0.25">
      <c r="B40" s="40"/>
      <c r="C40" s="56"/>
      <c r="D40" s="57" t="s">
        <v>772</v>
      </c>
      <c r="E40" s="85"/>
      <c r="F40" s="86"/>
      <c r="G40" s="58"/>
      <c r="H40" s="62"/>
      <c r="I40" s="59"/>
      <c r="J40" s="60">
        <f>AVERAGE(J41:J47)</f>
        <v>4.1192836241481556</v>
      </c>
      <c r="K40" s="60" t="e">
        <f>MEDIAN(K41:K46)</f>
        <v>#REF!</v>
      </c>
      <c r="L40" s="60" t="e">
        <f>MIN(L41:L46)</f>
        <v>#REF!</v>
      </c>
      <c r="M40" s="60" t="e">
        <f>MAX(M41:M46)</f>
        <v>#REF!</v>
      </c>
      <c r="N40" s="61"/>
      <c r="O40" s="61"/>
      <c r="P40" s="61"/>
      <c r="Q40" s="62"/>
      <c r="R40" s="63"/>
      <c r="S40" s="79"/>
      <c r="T40" s="79"/>
      <c r="U40" s="79"/>
      <c r="V40" s="79"/>
      <c r="W40" s="80"/>
      <c r="X40" s="43"/>
    </row>
    <row r="41" spans="2:24" ht="45" customHeight="1" outlineLevel="1" x14ac:dyDescent="0.25">
      <c r="B41" s="40"/>
      <c r="C41" s="56"/>
      <c r="D41" s="65"/>
      <c r="E41" s="81" t="s">
        <v>1598</v>
      </c>
      <c r="F41" s="68" t="s">
        <v>4097</v>
      </c>
      <c r="G41" s="68" t="e" cm="1">
        <f t="array" ref="G41">_xlfn.TEXTJOIN(", ",TRUE,_xlfn.UNIQUE(_xlfn._xlws.FILTER([6]!Main_Table[Product Line],[6]!Main_Table[CSF Subcategory]=$E41,"N/A")))</f>
        <v>#REF!</v>
      </c>
      <c r="H41" s="69" t="e">
        <f t="shared" ref="H41:H47" si="2">IF(G41="N/A","N/A",LEN(TRIM(G41))-LEN(SUBSTITUTE(TRIM(G41),",",""))+1)</f>
        <v>#REF!</v>
      </c>
      <c r="I41" s="83" t="e" cm="1" vm="1">
        <f t="array" ref="I41">_xlfn.TEXTJOIN(CHAR(10),TRUE,_xlfn._xlws.FILTER([6]_Tools!A:A,F41=[6]_Tools!C:C))</f>
        <v>#VALUE!</v>
      </c>
      <c r="J41" s="71">
        <f>IFERROR(_xlfn.XLOOKUP(E41,[6]_HelperCSFScores!A$2:A$217,[6]_HelperCSFScores!B$2:B$217),"N/A")</f>
        <v>4.3</v>
      </c>
      <c r="K41" s="71" t="e" cm="1">
        <f t="array" ref="K41">MEDIAN(IF([6]!Main_Table[CSF Subcategory]=$E41,[6]!Main_Table[Implementation Maturity Score]))</f>
        <v>#REF!</v>
      </c>
      <c r="L41" s="71" t="e" cm="1">
        <f t="array" ref="L41">MIN(IF([6]!Main_Table[CSF Subcategory]=$E41,[6]!Main_Table[Implementation Maturity Score]))</f>
        <v>#REF!</v>
      </c>
      <c r="M41" s="71" t="e" cm="1">
        <f t="array" ref="M41">MAX(IF([6]!Main_Table[CSF Subcategory]=$E41,[6]!Main_Table[Implementation Maturity Score]))</f>
        <v>#REF!</v>
      </c>
      <c r="N41" s="72"/>
      <c r="O41" s="72"/>
      <c r="P41" s="72"/>
      <c r="Q41" s="69"/>
      <c r="R41" s="63"/>
      <c r="S41" s="73"/>
      <c r="T41" s="73"/>
      <c r="U41" s="73"/>
      <c r="V41" s="73"/>
      <c r="W41" s="74"/>
      <c r="X41" s="43"/>
    </row>
    <row r="42" spans="2:24" ht="45" customHeight="1" outlineLevel="1" x14ac:dyDescent="0.25">
      <c r="B42" s="40"/>
      <c r="C42" s="56"/>
      <c r="D42" s="65"/>
      <c r="E42" s="81" t="s">
        <v>2782</v>
      </c>
      <c r="F42" s="68" t="s">
        <v>4098</v>
      </c>
      <c r="G42" s="68" t="e" cm="1">
        <f t="array" ref="G42">_xlfn.TEXTJOIN(", ",TRUE,_xlfn.UNIQUE(_xlfn._xlws.FILTER([6]!Main_Table[Product Line],[6]!Main_Table[CSF Subcategory]=$E42,"N/A")))</f>
        <v>#REF!</v>
      </c>
      <c r="H42" s="69" t="e">
        <f t="shared" si="2"/>
        <v>#REF!</v>
      </c>
      <c r="I42" s="83" t="e" cm="1" vm="1">
        <f t="array" ref="I42">_xlfn.TEXTJOIN(CHAR(10),TRUE,_xlfn._xlws.FILTER([6]_Tools!A:A,F42=[6]_Tools!C:C))</f>
        <v>#VALUE!</v>
      </c>
      <c r="J42" s="71">
        <f>IFERROR(_xlfn.XLOOKUP(E42,[6]_HelperCSFScores!A$2:A$217,[6]_HelperCSFScores!B$2:B$217),"N/A")</f>
        <v>4.3076923076923075</v>
      </c>
      <c r="K42" s="71" t="e" cm="1">
        <f t="array" ref="K42">MEDIAN(IF([6]!Main_Table[CSF Subcategory]=$E42,[6]!Main_Table[Implementation Maturity Score]))</f>
        <v>#REF!</v>
      </c>
      <c r="L42" s="71" t="e" cm="1">
        <f t="array" ref="L42">MIN(IF([6]!Main_Table[CSF Subcategory]=$E42,[6]!Main_Table[Implementation Maturity Score]))</f>
        <v>#REF!</v>
      </c>
      <c r="M42" s="71" t="e" cm="1">
        <f t="array" ref="M42">MAX(IF([6]!Main_Table[CSF Subcategory]=$E42,[6]!Main_Table[Implementation Maturity Score]))</f>
        <v>#REF!</v>
      </c>
      <c r="N42" s="72"/>
      <c r="O42" s="72"/>
      <c r="P42" s="72"/>
      <c r="Q42" s="69"/>
      <c r="R42" s="63"/>
      <c r="S42" s="73"/>
      <c r="T42" s="73"/>
      <c r="U42" s="73"/>
      <c r="V42" s="73"/>
      <c r="W42" s="74"/>
      <c r="X42" s="43"/>
    </row>
    <row r="43" spans="2:24" ht="45" customHeight="1" outlineLevel="1" x14ac:dyDescent="0.25">
      <c r="B43" s="40"/>
      <c r="C43" s="56"/>
      <c r="D43" s="65"/>
      <c r="E43" s="81" t="s">
        <v>2783</v>
      </c>
      <c r="F43" s="68" t="s">
        <v>4099</v>
      </c>
      <c r="G43" s="68" t="e" cm="1">
        <f t="array" ref="G43">_xlfn.TEXTJOIN(", ",TRUE,_xlfn.UNIQUE(_xlfn._xlws.FILTER([6]!Main_Table[Product Line],[6]!Main_Table[CSF Subcategory]=$E43,"N/A")))</f>
        <v>#REF!</v>
      </c>
      <c r="H43" s="69" t="e">
        <f t="shared" si="2"/>
        <v>#REF!</v>
      </c>
      <c r="I43" s="83" t="e" cm="1" vm="1">
        <f t="array" ref="I43">_xlfn.TEXTJOIN(CHAR(10),TRUE,_xlfn._xlws.FILTER([6]_Tools!A:A,F43=[6]_Tools!C:C))</f>
        <v>#VALUE!</v>
      </c>
      <c r="J43" s="71">
        <f>IFERROR(_xlfn.XLOOKUP(E43,[6]_HelperCSFScores!A$2:A$217,[6]_HelperCSFScores!B$2:B$217),"N/A")</f>
        <v>4.4444444444444446</v>
      </c>
      <c r="K43" s="71" t="e" cm="1">
        <f t="array" ref="K43">MEDIAN(IF([6]!Main_Table[CSF Subcategory]=$E43,[6]!Main_Table[Implementation Maturity Score]))</f>
        <v>#REF!</v>
      </c>
      <c r="L43" s="71" t="e" cm="1">
        <f t="array" ref="L43">MIN(IF([6]!Main_Table[CSF Subcategory]=$E43,[6]!Main_Table[Implementation Maturity Score]))</f>
        <v>#REF!</v>
      </c>
      <c r="M43" s="71" t="e" cm="1">
        <f t="array" ref="M43">MAX(IF([6]!Main_Table[CSF Subcategory]=$E43,[6]!Main_Table[Implementation Maturity Score]))</f>
        <v>#REF!</v>
      </c>
      <c r="N43" s="72"/>
      <c r="O43" s="72"/>
      <c r="P43" s="72"/>
      <c r="Q43" s="69"/>
      <c r="R43" s="63"/>
      <c r="S43" s="73"/>
      <c r="T43" s="73"/>
      <c r="U43" s="73"/>
      <c r="V43" s="73"/>
      <c r="W43" s="74"/>
      <c r="X43" s="43"/>
    </row>
    <row r="44" spans="2:24" ht="45" customHeight="1" outlineLevel="1" x14ac:dyDescent="0.25">
      <c r="B44" s="40"/>
      <c r="C44" s="56"/>
      <c r="D44" s="65"/>
      <c r="E44" s="81" t="s">
        <v>2338</v>
      </c>
      <c r="F44" s="68" t="s">
        <v>4100</v>
      </c>
      <c r="G44" s="68" t="e" cm="1">
        <f t="array" ref="G44">_xlfn.TEXTJOIN(", ",TRUE,_xlfn.UNIQUE(_xlfn._xlws.FILTER([6]!Main_Table[Product Line],[6]!Main_Table[CSF Subcategory]=$E44,"N/A")))</f>
        <v>#REF!</v>
      </c>
      <c r="H44" s="69" t="e">
        <f t="shared" si="2"/>
        <v>#REF!</v>
      </c>
      <c r="I44" s="83" t="e" cm="1" vm="1">
        <f t="array" ref="I44">_xlfn.TEXTJOIN(CHAR(10),TRUE,_xlfn._xlws.FILTER([6]_Tools!A:A,F44=[6]_Tools!C:C))</f>
        <v>#VALUE!</v>
      </c>
      <c r="J44" s="71">
        <f>IFERROR(_xlfn.XLOOKUP(E44,[6]_HelperCSFScores!A$2:A$217,[6]_HelperCSFScores!B$2:B$217),"N/A")</f>
        <v>4.1379310344827589</v>
      </c>
      <c r="K44" s="71" t="e" cm="1">
        <f t="array" ref="K44">MEDIAN(IF([6]!Main_Table[CSF Subcategory]=$E44,[6]!Main_Table[Implementation Maturity Score]))</f>
        <v>#REF!</v>
      </c>
      <c r="L44" s="71" t="e" cm="1">
        <f t="array" ref="L44">MIN(IF([6]!Main_Table[CSF Subcategory]=$E44,[6]!Main_Table[Implementation Maturity Score]))</f>
        <v>#REF!</v>
      </c>
      <c r="M44" s="71" t="e" cm="1">
        <f t="array" ref="M44">MAX(IF([6]!Main_Table[CSF Subcategory]=$E44,[6]!Main_Table[Implementation Maturity Score]))</f>
        <v>#REF!</v>
      </c>
      <c r="N44" s="72"/>
      <c r="O44" s="72"/>
      <c r="P44" s="72"/>
      <c r="Q44" s="69"/>
      <c r="R44" s="63"/>
      <c r="S44" s="73"/>
      <c r="T44" s="73"/>
      <c r="U44" s="73"/>
      <c r="V44" s="73"/>
      <c r="W44" s="74"/>
      <c r="X44" s="43"/>
    </row>
    <row r="45" spans="2:24" ht="45" customHeight="1" outlineLevel="1" x14ac:dyDescent="0.25">
      <c r="B45" s="40"/>
      <c r="C45" s="56"/>
      <c r="D45" s="65"/>
      <c r="E45" s="81" t="s">
        <v>2784</v>
      </c>
      <c r="F45" s="68" t="s">
        <v>4101</v>
      </c>
      <c r="G45" s="68" t="e" cm="1">
        <f t="array" ref="G45">_xlfn.TEXTJOIN(", ",TRUE,_xlfn.UNIQUE(_xlfn._xlws.FILTER([6]!Main_Table[Product Line],[6]!Main_Table[CSF Subcategory]=$E45,"N/A")))</f>
        <v>#REF!</v>
      </c>
      <c r="H45" s="69" t="e">
        <f t="shared" si="2"/>
        <v>#REF!</v>
      </c>
      <c r="I45" s="83" t="e" cm="1" vm="1">
        <f t="array" ref="I45">_xlfn.TEXTJOIN(CHAR(10),TRUE,_xlfn._xlws.FILTER([6]_Tools!A:A,F45=[6]_Tools!C:C))</f>
        <v>#VALUE!</v>
      </c>
      <c r="J45" s="71">
        <f>IFERROR(_xlfn.XLOOKUP(E45,[6]_HelperCSFScores!A$2:A$217,[6]_HelperCSFScores!B$2:B$217),"N/A")</f>
        <v>3.4285714285714284</v>
      </c>
      <c r="K45" s="71" t="e" cm="1">
        <f t="array" ref="K45">MEDIAN(IF([6]!Main_Table[CSF Subcategory]=$E45,[6]!Main_Table[Implementation Maturity Score]))</f>
        <v>#REF!</v>
      </c>
      <c r="L45" s="71" t="e" cm="1">
        <f t="array" ref="L45">MIN(IF([6]!Main_Table[CSF Subcategory]=$E45,[6]!Main_Table[Implementation Maturity Score]))</f>
        <v>#REF!</v>
      </c>
      <c r="M45" s="71" t="e" cm="1">
        <f t="array" ref="M45">MAX(IF([6]!Main_Table[CSF Subcategory]=$E45,[6]!Main_Table[Implementation Maturity Score]))</f>
        <v>#REF!</v>
      </c>
      <c r="N45" s="72"/>
      <c r="O45" s="72"/>
      <c r="P45" s="72"/>
      <c r="Q45" s="69"/>
      <c r="R45" s="63"/>
      <c r="S45" s="73"/>
      <c r="T45" s="73"/>
      <c r="U45" s="73"/>
      <c r="V45" s="73"/>
      <c r="W45" s="74"/>
      <c r="X45" s="43"/>
    </row>
    <row r="46" spans="2:24" ht="45" customHeight="1" outlineLevel="1" x14ac:dyDescent="0.25">
      <c r="B46" s="40"/>
      <c r="C46" s="56"/>
      <c r="D46" s="65"/>
      <c r="E46" s="81" t="s">
        <v>2785</v>
      </c>
      <c r="F46" s="68" t="s">
        <v>4102</v>
      </c>
      <c r="G46" s="68" t="e" cm="1">
        <f t="array" ref="G46">_xlfn.TEXTJOIN(", ",TRUE,_xlfn.UNIQUE(_xlfn._xlws.FILTER([6]!Main_Table[Product Line],[6]!Main_Table[CSF Subcategory]=$E46,"N/A")))</f>
        <v>#REF!</v>
      </c>
      <c r="H46" s="69" t="e">
        <f t="shared" si="2"/>
        <v>#REF!</v>
      </c>
      <c r="I46" s="83" t="e" cm="1" vm="1">
        <f t="array" ref="I46">_xlfn.TEXTJOIN(CHAR(10),TRUE,_xlfn._xlws.FILTER([6]_Tools!A:A,F46=[6]_Tools!C:C))</f>
        <v>#VALUE!</v>
      </c>
      <c r="J46" s="71">
        <f>IFERROR(_xlfn.XLOOKUP(E46,[6]_HelperCSFScores!A$2:A$217,[6]_HelperCSFScores!B$2:B$217),"N/A")</f>
        <v>4.1538461538461542</v>
      </c>
      <c r="K46" s="71" t="e" cm="1">
        <f t="array" ref="K46">MEDIAN(IF([6]!Main_Table[CSF Subcategory]=$E46,[6]!Main_Table[Implementation Maturity Score]))</f>
        <v>#REF!</v>
      </c>
      <c r="L46" s="71" t="e" cm="1">
        <f t="array" ref="L46">MIN(IF([6]!Main_Table[CSF Subcategory]=$E46,[6]!Main_Table[Implementation Maturity Score]))</f>
        <v>#REF!</v>
      </c>
      <c r="M46" s="71" t="e" cm="1">
        <f t="array" ref="M46">MAX(IF([6]!Main_Table[CSF Subcategory]=$E46,[6]!Main_Table[Implementation Maturity Score]))</f>
        <v>#REF!</v>
      </c>
      <c r="N46" s="72"/>
      <c r="O46" s="72"/>
      <c r="P46" s="72"/>
      <c r="Q46" s="69"/>
      <c r="R46" s="63"/>
      <c r="S46" s="73"/>
      <c r="T46" s="73"/>
      <c r="U46" s="73"/>
      <c r="V46" s="73"/>
      <c r="W46" s="74"/>
      <c r="X46" s="43"/>
    </row>
    <row r="47" spans="2:24" ht="45" customHeight="1" outlineLevel="1" x14ac:dyDescent="0.25">
      <c r="B47" s="40"/>
      <c r="C47" s="56"/>
      <c r="D47" s="65"/>
      <c r="E47" s="81" t="s">
        <v>1760</v>
      </c>
      <c r="F47" s="68" t="s">
        <v>4103</v>
      </c>
      <c r="G47" s="68" t="e" cm="1">
        <f t="array" ref="G47">_xlfn.TEXTJOIN(", ",TRUE,_xlfn.UNIQUE(_xlfn._xlws.FILTER([6]!Main_Table[Product Line],[6]!Main_Table[CSF Subcategory]=$E47,"N/A")))</f>
        <v>#REF!</v>
      </c>
      <c r="H47" s="69" t="e">
        <f t="shared" si="2"/>
        <v>#REF!</v>
      </c>
      <c r="I47" s="83" t="e" cm="1" vm="1">
        <f t="array" ref="I47">_xlfn.TEXTJOIN(CHAR(10),TRUE,_xlfn._xlws.FILTER([6]_Tools!A:A,F47=[6]_Tools!C:C))</f>
        <v>#VALUE!</v>
      </c>
      <c r="J47" s="71">
        <f>IFERROR(_xlfn.XLOOKUP(E47,[6]_HelperCSFScores!A$2:A$217,[6]_HelperCSFScores!B$2:B$217),"N/A")</f>
        <v>4.0625</v>
      </c>
      <c r="K47" s="71" t="e" cm="1">
        <f t="array" ref="K47">MEDIAN(IF([6]!Main_Table[CSF Subcategory]=$E47,[6]!Main_Table[Implementation Maturity Score]))</f>
        <v>#REF!</v>
      </c>
      <c r="L47" s="71" t="e" cm="1">
        <f t="array" ref="L47">MIN(IF([6]!Main_Table[CSF Subcategory]=$E47,[6]!Main_Table[Implementation Maturity Score]))</f>
        <v>#REF!</v>
      </c>
      <c r="M47" s="71" t="e" cm="1">
        <f t="array" ref="M47">MAX(IF([6]!Main_Table[CSF Subcategory]=$E47,[6]!Main_Table[Implementation Maturity Score]))</f>
        <v>#REF!</v>
      </c>
      <c r="N47" s="72"/>
      <c r="O47" s="72"/>
      <c r="P47" s="72"/>
      <c r="Q47" s="69"/>
      <c r="R47" s="63"/>
      <c r="S47" s="73"/>
      <c r="T47" s="73"/>
      <c r="U47" s="73"/>
      <c r="V47" s="73"/>
      <c r="W47" s="74"/>
      <c r="X47" s="43"/>
    </row>
    <row r="48" spans="2:24" ht="60" customHeight="1" x14ac:dyDescent="0.25">
      <c r="B48" s="40"/>
      <c r="C48" s="56"/>
      <c r="D48" s="57" t="s">
        <v>781</v>
      </c>
      <c r="E48" s="85"/>
      <c r="F48" s="86"/>
      <c r="G48" s="58"/>
      <c r="H48" s="62"/>
      <c r="I48" s="79"/>
      <c r="J48" s="60">
        <f>AVERAGE(J49:J53)</f>
        <v>4.048663594470046</v>
      </c>
      <c r="K48" s="60" t="e">
        <f>MEDIAN(K49:K54)</f>
        <v>#REF!</v>
      </c>
      <c r="L48" s="60" t="e">
        <f>MIN(L49:L54)</f>
        <v>#REF!</v>
      </c>
      <c r="M48" s="60" t="e">
        <f>MAX(M49:M54)</f>
        <v>#REF!</v>
      </c>
      <c r="N48" s="61"/>
      <c r="O48" s="61"/>
      <c r="P48" s="61"/>
      <c r="Q48" s="62"/>
      <c r="R48" s="63"/>
      <c r="S48" s="79"/>
      <c r="T48" s="79"/>
      <c r="U48" s="79"/>
      <c r="V48" s="79"/>
      <c r="W48" s="80"/>
      <c r="X48" s="43"/>
    </row>
    <row r="49" spans="2:24" ht="45" customHeight="1" outlineLevel="1" x14ac:dyDescent="0.25">
      <c r="B49" s="40"/>
      <c r="C49" s="56"/>
      <c r="D49" s="65"/>
      <c r="E49" s="81" t="s">
        <v>2576</v>
      </c>
      <c r="F49" s="68" t="s">
        <v>4104</v>
      </c>
      <c r="G49" s="68" t="e" cm="1">
        <f t="array" ref="G49">_xlfn.TEXTJOIN(", ",TRUE,_xlfn.UNIQUE(_xlfn._xlws.FILTER([6]!Main_Table[Product Line],[6]!Main_Table[CSF Subcategory]=$E49,"N/A")))</f>
        <v>#REF!</v>
      </c>
      <c r="H49" s="69" t="e">
        <f>IF(G49="N/A","N/A",LEN(TRIM(G49))-LEN(SUBSTITUTE(TRIM(G49),",",""))+1)</f>
        <v>#REF!</v>
      </c>
      <c r="I49" s="83" t="e" cm="1" vm="1">
        <f t="array" ref="I49">_xlfn.TEXTJOIN(CHAR(10),TRUE,_xlfn._xlws.FILTER([6]_Tools!A:A,F49=[6]_Tools!C:C))</f>
        <v>#VALUE!</v>
      </c>
      <c r="J49" s="71">
        <f>IFERROR(_xlfn.XLOOKUP(E49,[6]_HelperCSFScores!A$2:A$217,[6]_HelperCSFScores!B$2:B$217),"N/A")</f>
        <v>4.0999999999999996</v>
      </c>
      <c r="K49" s="71" t="e" cm="1">
        <f t="array" ref="K49">MEDIAN(IF([6]!Main_Table[CSF Subcategory]=$E49,[6]!Main_Table[Implementation Maturity Score]))</f>
        <v>#REF!</v>
      </c>
      <c r="L49" s="71" t="e" cm="1">
        <f t="array" ref="L49">MIN(IF([6]!Main_Table[CSF Subcategory]=$E49,[6]!Main_Table[Implementation Maturity Score]))</f>
        <v>#REF!</v>
      </c>
      <c r="M49" s="71" t="e" cm="1">
        <f t="array" ref="M49">MAX(IF([6]!Main_Table[CSF Subcategory]=$E49,[6]!Main_Table[Implementation Maturity Score]))</f>
        <v>#REF!</v>
      </c>
      <c r="N49" s="72"/>
      <c r="O49" s="72"/>
      <c r="P49" s="72"/>
      <c r="Q49" s="69"/>
      <c r="R49" s="63"/>
      <c r="S49" s="73"/>
      <c r="T49" s="73"/>
      <c r="U49" s="73"/>
      <c r="V49" s="73"/>
      <c r="W49" s="74"/>
      <c r="X49" s="43"/>
    </row>
    <row r="50" spans="2:24" ht="45" customHeight="1" outlineLevel="1" x14ac:dyDescent="0.25">
      <c r="B50" s="40"/>
      <c r="C50" s="56"/>
      <c r="D50" s="65"/>
      <c r="E50" s="81" t="s">
        <v>2786</v>
      </c>
      <c r="F50" s="68" t="s">
        <v>4105</v>
      </c>
      <c r="G50" s="68" t="e" cm="1">
        <f t="array" ref="G50">_xlfn.TEXTJOIN(", ",TRUE,_xlfn.UNIQUE(_xlfn._xlws.FILTER([6]!Main_Table[Product Line],[6]!Main_Table[CSF Subcategory]=$E50,"N/A")))</f>
        <v>#REF!</v>
      </c>
      <c r="H50" s="69" t="e">
        <f>IF(G50="N/A","N/A",LEN(TRIM(G50))-LEN(SUBSTITUTE(TRIM(G50),",",""))+1)</f>
        <v>#REF!</v>
      </c>
      <c r="I50" s="83"/>
      <c r="J50" s="71">
        <f>IFERROR(_xlfn.XLOOKUP(E50,[6]_HelperCSFScores!A$2:A$217,[6]_HelperCSFScores!B$2:B$217),"N/A")</f>
        <v>4.129032258064516</v>
      </c>
      <c r="K50" s="71" t="e" cm="1">
        <f t="array" ref="K50">MEDIAN(IF([6]!Main_Table[CSF Subcategory]=$E50,[6]!Main_Table[Implementation Maturity Score]))</f>
        <v>#REF!</v>
      </c>
      <c r="L50" s="71" t="e" cm="1">
        <f t="array" ref="L50">MIN(IF([6]!Main_Table[CSF Subcategory]=$E50,[6]!Main_Table[Implementation Maturity Score]))</f>
        <v>#REF!</v>
      </c>
      <c r="M50" s="71" t="e" cm="1">
        <f t="array" ref="M50">MAX(IF([6]!Main_Table[CSF Subcategory]=$E50,[6]!Main_Table[Implementation Maturity Score]))</f>
        <v>#REF!</v>
      </c>
      <c r="N50" s="72"/>
      <c r="O50" s="72"/>
      <c r="P50" s="72"/>
      <c r="Q50" s="69"/>
      <c r="R50" s="63"/>
      <c r="S50" s="73"/>
      <c r="T50" s="73"/>
      <c r="U50" s="73"/>
      <c r="V50" s="73"/>
      <c r="W50" s="74"/>
      <c r="X50" s="43"/>
    </row>
    <row r="51" spans="2:24" ht="45" customHeight="1" outlineLevel="1" x14ac:dyDescent="0.25">
      <c r="B51" s="40"/>
      <c r="C51" s="56"/>
      <c r="D51" s="65"/>
      <c r="E51" s="81" t="s">
        <v>2580</v>
      </c>
      <c r="F51" s="68" t="s">
        <v>4106</v>
      </c>
      <c r="G51" s="68" t="e" cm="1">
        <f t="array" ref="G51">_xlfn.TEXTJOIN(", ",TRUE,_xlfn.UNIQUE(_xlfn._xlws.FILTER([6]!Main_Table[Product Line],[6]!Main_Table[CSF Subcategory]=$E51,"N/A")))</f>
        <v>#REF!</v>
      </c>
      <c r="H51" s="69" t="e">
        <f>IF(G51="N/A","N/A",LEN(TRIM(G51))-LEN(SUBSTITUTE(TRIM(G51),",",""))+1)</f>
        <v>#REF!</v>
      </c>
      <c r="I51" s="83"/>
      <c r="J51" s="71">
        <f>IFERROR(_xlfn.XLOOKUP(E51,[6]_HelperCSFScores!A$2:A$217,[6]_HelperCSFScores!B$2:B$217),"N/A")</f>
        <v>4.3</v>
      </c>
      <c r="K51" s="71" t="e" cm="1">
        <f t="array" ref="K51">MEDIAN(IF([6]!Main_Table[CSF Subcategory]=$E51,[6]!Main_Table[Implementation Maturity Score]))</f>
        <v>#REF!</v>
      </c>
      <c r="L51" s="71" t="e" cm="1">
        <f t="array" ref="L51">MIN(IF([6]!Main_Table[CSF Subcategory]=$E51,[6]!Main_Table[Implementation Maturity Score]))</f>
        <v>#REF!</v>
      </c>
      <c r="M51" s="71" t="e" cm="1">
        <f t="array" ref="M51">MAX(IF([6]!Main_Table[CSF Subcategory]=$E51,[6]!Main_Table[Implementation Maturity Score]))</f>
        <v>#REF!</v>
      </c>
      <c r="N51" s="72"/>
      <c r="O51" s="72"/>
      <c r="P51" s="72"/>
      <c r="Q51" s="69"/>
      <c r="R51" s="63"/>
      <c r="S51" s="73"/>
      <c r="T51" s="73"/>
      <c r="U51" s="73"/>
      <c r="V51" s="73"/>
      <c r="W51" s="74"/>
      <c r="X51" s="43"/>
    </row>
    <row r="52" spans="2:24" ht="45" customHeight="1" outlineLevel="1" x14ac:dyDescent="0.25">
      <c r="B52" s="40"/>
      <c r="C52" s="56"/>
      <c r="D52" s="65"/>
      <c r="E52" s="81" t="s">
        <v>2787</v>
      </c>
      <c r="F52" s="68" t="s">
        <v>4107</v>
      </c>
      <c r="G52" s="68" t="e" cm="1">
        <f t="array" ref="G52">_xlfn.TEXTJOIN(", ",TRUE,_xlfn.UNIQUE(_xlfn._xlws.FILTER([6]!Main_Table[Product Line],[6]!Main_Table[CSF Subcategory]=$E52,"N/A")))</f>
        <v>#REF!</v>
      </c>
      <c r="H52" s="69" t="e">
        <f>IF(G52="N/A","N/A",LEN(TRIM(G52))-LEN(SUBSTITUTE(TRIM(G52),",",""))+1)</f>
        <v>#REF!</v>
      </c>
      <c r="I52" s="83"/>
      <c r="J52" s="71">
        <f>IFERROR(_xlfn.XLOOKUP(E52,[6]_HelperCSFScores!A$2:A$217,[6]_HelperCSFScores!B$2:B$217),"N/A")</f>
        <v>4</v>
      </c>
      <c r="K52" s="71" t="e" cm="1">
        <f t="array" ref="K52">MEDIAN(IF([6]!Main_Table[CSF Subcategory]=$E52,[6]!Main_Table[Implementation Maturity Score]))</f>
        <v>#REF!</v>
      </c>
      <c r="L52" s="71" t="e" cm="1">
        <f t="array" ref="L52">MIN(IF([6]!Main_Table[CSF Subcategory]=$E52,[6]!Main_Table[Implementation Maturity Score]))</f>
        <v>#REF!</v>
      </c>
      <c r="M52" s="71" t="e" cm="1">
        <f t="array" ref="M52">MAX(IF([6]!Main_Table[CSF Subcategory]=$E52,[6]!Main_Table[Implementation Maturity Score]))</f>
        <v>#REF!</v>
      </c>
      <c r="N52" s="72"/>
      <c r="O52" s="72"/>
      <c r="P52" s="72"/>
      <c r="Q52" s="69"/>
      <c r="R52" s="63"/>
      <c r="S52" s="73"/>
      <c r="T52" s="73"/>
      <c r="U52" s="73"/>
      <c r="V52" s="73"/>
      <c r="W52" s="74"/>
      <c r="X52" s="43"/>
    </row>
    <row r="53" spans="2:24" ht="45" customHeight="1" outlineLevel="1" x14ac:dyDescent="0.25">
      <c r="B53" s="40"/>
      <c r="C53" s="56"/>
      <c r="D53" s="65"/>
      <c r="E53" s="81" t="s">
        <v>2788</v>
      </c>
      <c r="F53" s="68" t="s">
        <v>4108</v>
      </c>
      <c r="G53" s="68" t="e" cm="1">
        <f t="array" ref="G53">_xlfn.TEXTJOIN(", ",TRUE,_xlfn.UNIQUE(_xlfn._xlws.FILTER([6]!Main_Table[Product Line],[6]!Main_Table[CSF Subcategory]=$E53,"N/A")))</f>
        <v>#REF!</v>
      </c>
      <c r="H53" s="69" t="e">
        <f>IF(G53="N/A","N/A",LEN(TRIM(G53))-LEN(SUBSTITUTE(TRIM(G53),",",""))+1)</f>
        <v>#REF!</v>
      </c>
      <c r="I53" s="83" t="e" cm="1" vm="1">
        <f t="array" ref="I53">_xlfn.TEXTJOIN(CHAR(10),TRUE,_xlfn._xlws.FILTER([6]_Tools!A:A,F53=[6]_Tools!C:C))</f>
        <v>#VALUE!</v>
      </c>
      <c r="J53" s="71">
        <f>IFERROR(_xlfn.XLOOKUP(E53,[6]_HelperCSFScores!A$2:A$217,[6]_HelperCSFScores!B$2:B$217),"N/A")</f>
        <v>3.7142857142857144</v>
      </c>
      <c r="K53" s="71" t="e" cm="1">
        <f t="array" ref="K53">MEDIAN(IF([6]!Main_Table[CSF Subcategory]=$E53,[6]!Main_Table[Implementation Maturity Score]))</f>
        <v>#REF!</v>
      </c>
      <c r="L53" s="71" t="e" cm="1">
        <f t="array" ref="L53">MIN(IF([6]!Main_Table[CSF Subcategory]=$E53,[6]!Main_Table[Implementation Maturity Score]))</f>
        <v>#REF!</v>
      </c>
      <c r="M53" s="71" t="e" cm="1">
        <f t="array" ref="M53">MAX(IF([6]!Main_Table[CSF Subcategory]=$E53,[6]!Main_Table[Implementation Maturity Score]))</f>
        <v>#REF!</v>
      </c>
      <c r="N53" s="72"/>
      <c r="O53" s="72"/>
      <c r="P53" s="72"/>
      <c r="Q53" s="69"/>
      <c r="R53" s="63"/>
      <c r="S53" s="73"/>
      <c r="T53" s="73"/>
      <c r="U53" s="73"/>
      <c r="V53" s="73"/>
      <c r="W53" s="74"/>
      <c r="X53" s="43"/>
    </row>
    <row r="54" spans="2:24" ht="60" customHeight="1" x14ac:dyDescent="0.25">
      <c r="B54" s="40"/>
      <c r="C54" s="56"/>
      <c r="D54" s="57" t="s">
        <v>808</v>
      </c>
      <c r="E54" s="85"/>
      <c r="F54" s="86"/>
      <c r="G54" s="58"/>
      <c r="H54" s="62"/>
      <c r="I54" s="79"/>
      <c r="J54" s="60">
        <f>AVERAGE(J55:J62)</f>
        <v>4.0783662338809403</v>
      </c>
      <c r="K54" s="60" t="e">
        <f>MEDIAN(K55:K60)</f>
        <v>#REF!</v>
      </c>
      <c r="L54" s="60" t="e">
        <f>MIN(L55:L60)</f>
        <v>#REF!</v>
      </c>
      <c r="M54" s="60" t="e">
        <f>MAX(M55:M60)</f>
        <v>#REF!</v>
      </c>
      <c r="N54" s="61"/>
      <c r="O54" s="61"/>
      <c r="P54" s="61"/>
      <c r="Q54" s="62"/>
      <c r="R54" s="63"/>
      <c r="S54" s="79"/>
      <c r="T54" s="79"/>
      <c r="U54" s="79"/>
      <c r="V54" s="79"/>
      <c r="W54" s="80"/>
      <c r="X54" s="43"/>
    </row>
    <row r="55" spans="2:24" ht="45" customHeight="1" outlineLevel="1" x14ac:dyDescent="0.25">
      <c r="B55" s="40"/>
      <c r="C55" s="56"/>
      <c r="D55" s="65"/>
      <c r="E55" s="81" t="s">
        <v>1525</v>
      </c>
      <c r="F55" s="68" t="s">
        <v>4109</v>
      </c>
      <c r="G55" s="68" t="e" cm="1">
        <f t="array" ref="G55">_xlfn.TEXTJOIN(", ",TRUE,_xlfn.UNIQUE(_xlfn._xlws.FILTER([6]!Main_Table[Product Line],[6]!Main_Table[CSF Subcategory]=$E55,"N/A")))</f>
        <v>#REF!</v>
      </c>
      <c r="H55" s="69" t="e">
        <f t="shared" ref="H55:H62" si="3">IF(G55="N/A","N/A",LEN(TRIM(G55))-LEN(SUBSTITUTE(TRIM(G55),",",""))+1)</f>
        <v>#REF!</v>
      </c>
      <c r="I55" s="83" t="e" cm="1" vm="1">
        <f t="array" ref="I55">_xlfn.TEXTJOIN(CHAR(10),TRUE,_xlfn._xlws.FILTER([6]_Tools!A:A,F55=[6]_Tools!C:C))</f>
        <v>#VALUE!</v>
      </c>
      <c r="J55" s="71">
        <f>IFERROR(_xlfn.XLOOKUP(E55,[6]_HelperCSFScores!A$2:A$217,[6]_HelperCSFScores!B$2:B$217),"N/A")</f>
        <v>3.9117647058823528</v>
      </c>
      <c r="K55" s="71" t="e" cm="1">
        <f t="array" ref="K55">MEDIAN(IF([6]!Main_Table[CSF Subcategory]=$E55,[6]!Main_Table[Implementation Maturity Score]))</f>
        <v>#REF!</v>
      </c>
      <c r="L55" s="71" t="e" cm="1">
        <f t="array" ref="L55">MIN(IF([6]!Main_Table[CSF Subcategory]=$E55,[6]!Main_Table[Implementation Maturity Score]))</f>
        <v>#REF!</v>
      </c>
      <c r="M55" s="71" t="e" cm="1">
        <f t="array" ref="M55">MAX(IF([6]!Main_Table[CSF Subcategory]=$E55,[6]!Main_Table[Implementation Maturity Score]))</f>
        <v>#REF!</v>
      </c>
      <c r="N55" s="72"/>
      <c r="O55" s="72"/>
      <c r="P55" s="72"/>
      <c r="Q55" s="69"/>
      <c r="R55" s="63"/>
      <c r="S55" s="73"/>
      <c r="T55" s="73"/>
      <c r="U55" s="73"/>
      <c r="V55" s="73"/>
      <c r="W55" s="74"/>
      <c r="X55" s="43"/>
    </row>
    <row r="56" spans="2:24" ht="45" customHeight="1" outlineLevel="1" x14ac:dyDescent="0.25">
      <c r="B56" s="40"/>
      <c r="C56" s="56"/>
      <c r="D56" s="65"/>
      <c r="E56" s="81" t="s">
        <v>1565</v>
      </c>
      <c r="F56" s="68" t="s">
        <v>4110</v>
      </c>
      <c r="G56" s="68" t="e" cm="1">
        <f t="array" ref="G56">_xlfn.TEXTJOIN(", ",TRUE,_xlfn.UNIQUE(_xlfn._xlws.FILTER([6]!Main_Table[Product Line],[6]!Main_Table[CSF Subcategory]=$E56,"N/A")))</f>
        <v>#REF!</v>
      </c>
      <c r="H56" s="69" t="e">
        <f t="shared" si="3"/>
        <v>#REF!</v>
      </c>
      <c r="I56" s="83" t="e" cm="1" vm="1">
        <f t="array" ref="I56">_xlfn.TEXTJOIN(CHAR(10),TRUE,_xlfn._xlws.FILTER([6]_Tools!A:A,F56=[6]_Tools!C:C))</f>
        <v>#VALUE!</v>
      </c>
      <c r="J56" s="71">
        <f>IFERROR(_xlfn.XLOOKUP(E56,[6]_HelperCSFScores!A$2:A$217,[6]_HelperCSFScores!B$2:B$217),"N/A")</f>
        <v>4.1111111111111107</v>
      </c>
      <c r="K56" s="71" t="e" cm="1">
        <f t="array" ref="K56">MEDIAN(IF([6]!Main_Table[CSF Subcategory]=$E56,[6]!Main_Table[Implementation Maturity Score]))</f>
        <v>#REF!</v>
      </c>
      <c r="L56" s="71" t="e" cm="1">
        <f t="array" ref="L56">MIN(IF([6]!Main_Table[CSF Subcategory]=$E56,[6]!Main_Table[Implementation Maturity Score]))</f>
        <v>#REF!</v>
      </c>
      <c r="M56" s="71" t="e" cm="1">
        <f t="array" ref="M56">MAX(IF([6]!Main_Table[CSF Subcategory]=$E56,[6]!Main_Table[Implementation Maturity Score]))</f>
        <v>#REF!</v>
      </c>
      <c r="N56" s="72"/>
      <c r="O56" s="72"/>
      <c r="P56" s="72"/>
      <c r="Q56" s="69"/>
      <c r="R56" s="63"/>
      <c r="S56" s="73"/>
      <c r="T56" s="73"/>
      <c r="U56" s="73"/>
      <c r="V56" s="73"/>
      <c r="W56" s="74"/>
      <c r="X56" s="43"/>
    </row>
    <row r="57" spans="2:24" ht="45" customHeight="1" outlineLevel="1" x14ac:dyDescent="0.25">
      <c r="B57" s="40"/>
      <c r="C57" s="56"/>
      <c r="D57" s="65"/>
      <c r="E57" s="81" t="s">
        <v>2518</v>
      </c>
      <c r="F57" s="68" t="s">
        <v>4111</v>
      </c>
      <c r="G57" s="68" t="e" cm="1">
        <f t="array" ref="G57">_xlfn.TEXTJOIN(", ",TRUE,_xlfn.UNIQUE(_xlfn._xlws.FILTER([6]!Main_Table[Product Line],[6]!Main_Table[CSF Subcategory]=$E57,"N/A")))</f>
        <v>#REF!</v>
      </c>
      <c r="H57" s="69" t="e">
        <f t="shared" si="3"/>
        <v>#REF!</v>
      </c>
      <c r="I57" s="83" t="e" cm="1" vm="1">
        <f t="array" ref="I57">_xlfn.TEXTJOIN(CHAR(10),TRUE,_xlfn._xlws.FILTER([6]_Tools!A:A,F57=[6]_Tools!C:C))</f>
        <v>#VALUE!</v>
      </c>
      <c r="J57" s="71">
        <f>IFERROR(_xlfn.XLOOKUP(E57,[6]_HelperCSFScores!A$2:A$217,[6]_HelperCSFScores!B$2:B$217),"N/A")</f>
        <v>4</v>
      </c>
      <c r="K57" s="71" t="e" cm="1">
        <f t="array" ref="K57">MEDIAN(IF([6]!Main_Table[CSF Subcategory]=$E57,[6]!Main_Table[Implementation Maturity Score]))</f>
        <v>#REF!</v>
      </c>
      <c r="L57" s="71" t="e" cm="1">
        <f t="array" ref="L57">MIN(IF([6]!Main_Table[CSF Subcategory]=$E57,[6]!Main_Table[Implementation Maturity Score]))</f>
        <v>#REF!</v>
      </c>
      <c r="M57" s="71" t="e" cm="1">
        <f t="array" ref="M57">MAX(IF([6]!Main_Table[CSF Subcategory]=$E57,[6]!Main_Table[Implementation Maturity Score]))</f>
        <v>#REF!</v>
      </c>
      <c r="N57" s="72"/>
      <c r="O57" s="72"/>
      <c r="P57" s="72"/>
      <c r="Q57" s="69"/>
      <c r="R57" s="63"/>
      <c r="S57" s="73"/>
      <c r="T57" s="73"/>
      <c r="U57" s="73"/>
      <c r="V57" s="73"/>
      <c r="W57" s="74"/>
      <c r="X57" s="43"/>
    </row>
    <row r="58" spans="2:24" ht="45" customHeight="1" outlineLevel="1" x14ac:dyDescent="0.25">
      <c r="B58" s="40"/>
      <c r="C58" s="56"/>
      <c r="D58" s="65"/>
      <c r="E58" s="81" t="s">
        <v>2789</v>
      </c>
      <c r="F58" s="68" t="s">
        <v>4112</v>
      </c>
      <c r="G58" s="68" t="e" cm="1">
        <f t="array" ref="G58">_xlfn.TEXTJOIN(", ",TRUE,_xlfn.UNIQUE(_xlfn._xlws.FILTER([6]!Main_Table[Product Line],[6]!Main_Table[CSF Subcategory]=$E58,"N/A")))</f>
        <v>#REF!</v>
      </c>
      <c r="H58" s="69" t="e">
        <f t="shared" si="3"/>
        <v>#REF!</v>
      </c>
      <c r="I58" s="83" t="e" cm="1" vm="1">
        <f t="array" ref="I58">_xlfn.TEXTJOIN(CHAR(10),TRUE,_xlfn._xlws.FILTER([6]_Tools!A:A,F58=[6]_Tools!C:C))</f>
        <v>#VALUE!</v>
      </c>
      <c r="J58" s="71">
        <f>IFERROR(_xlfn.XLOOKUP(E58,[6]_HelperCSFScores!A$2:A$217,[6]_HelperCSFScores!B$2:B$217),"N/A")</f>
        <v>4</v>
      </c>
      <c r="K58" s="71" t="e" cm="1">
        <f t="array" ref="K58">MEDIAN(IF([6]!Main_Table[CSF Subcategory]=$E58,[6]!Main_Table[Implementation Maturity Score]))</f>
        <v>#REF!</v>
      </c>
      <c r="L58" s="71" t="e" cm="1">
        <f t="array" ref="L58">MIN(IF([6]!Main_Table[CSF Subcategory]=$E58,[6]!Main_Table[Implementation Maturity Score]))</f>
        <v>#REF!</v>
      </c>
      <c r="M58" s="71" t="e" cm="1">
        <f t="array" ref="M58">MAX(IF([6]!Main_Table[CSF Subcategory]=$E58,[6]!Main_Table[Implementation Maturity Score]))</f>
        <v>#REF!</v>
      </c>
      <c r="N58" s="72"/>
      <c r="O58" s="72"/>
      <c r="P58" s="72"/>
      <c r="Q58" s="69"/>
      <c r="R58" s="63"/>
      <c r="S58" s="73"/>
      <c r="T58" s="73"/>
      <c r="U58" s="73"/>
      <c r="V58" s="73"/>
      <c r="W58" s="74"/>
      <c r="X58" s="43"/>
    </row>
    <row r="59" spans="2:24" ht="45" customHeight="1" outlineLevel="1" x14ac:dyDescent="0.25">
      <c r="B59" s="40"/>
      <c r="C59" s="56"/>
      <c r="D59" s="65"/>
      <c r="E59" s="81" t="s">
        <v>1677</v>
      </c>
      <c r="F59" s="68" t="s">
        <v>4113</v>
      </c>
      <c r="G59" s="68" t="e" cm="1">
        <f t="array" ref="G59">_xlfn.TEXTJOIN(", ",TRUE,_xlfn.UNIQUE(_xlfn._xlws.FILTER([6]!Main_Table[Product Line],[6]!Main_Table[CSF Subcategory]=$E59,"N/A")))</f>
        <v>#REF!</v>
      </c>
      <c r="H59" s="69" t="e">
        <f t="shared" si="3"/>
        <v>#REF!</v>
      </c>
      <c r="I59" s="83" t="e" cm="1" vm="1">
        <f t="array" ref="I59">_xlfn.TEXTJOIN(CHAR(10),TRUE,_xlfn._xlws.FILTER([6]_Tools!A:A,F59=[6]_Tools!C:C))</f>
        <v>#VALUE!</v>
      </c>
      <c r="J59" s="71">
        <f>IFERROR(_xlfn.XLOOKUP(E59,[6]_HelperCSFScores!A$2:A$217,[6]_HelperCSFScores!B$2:B$217),"N/A")</f>
        <v>4.0540540540540544</v>
      </c>
      <c r="K59" s="71" t="e" cm="1">
        <f t="array" ref="K59">MEDIAN(IF([6]!Main_Table[CSF Subcategory]=$E59,[6]!Main_Table[Implementation Maturity Score]))</f>
        <v>#REF!</v>
      </c>
      <c r="L59" s="71" t="e" cm="1">
        <f t="array" ref="L59">MIN(IF([6]!Main_Table[CSF Subcategory]=$E59,[6]!Main_Table[Implementation Maturity Score]))</f>
        <v>#REF!</v>
      </c>
      <c r="M59" s="71" t="e" cm="1">
        <f t="array" ref="M59">MAX(IF([6]!Main_Table[CSF Subcategory]=$E59,[6]!Main_Table[Implementation Maturity Score]))</f>
        <v>#REF!</v>
      </c>
      <c r="N59" s="72"/>
      <c r="O59" s="72"/>
      <c r="P59" s="72"/>
      <c r="Q59" s="69"/>
      <c r="R59" s="63"/>
      <c r="S59" s="73"/>
      <c r="T59" s="73"/>
      <c r="U59" s="73"/>
      <c r="V59" s="73"/>
      <c r="W59" s="74"/>
      <c r="X59" s="43"/>
    </row>
    <row r="60" spans="2:24" ht="45" customHeight="1" outlineLevel="1" x14ac:dyDescent="0.25">
      <c r="B60" s="40"/>
      <c r="C60" s="56"/>
      <c r="D60" s="65"/>
      <c r="E60" s="81" t="s">
        <v>1679</v>
      </c>
      <c r="F60" s="68" t="s">
        <v>4114</v>
      </c>
      <c r="G60" s="68" t="e" cm="1">
        <f t="array" ref="G60">_xlfn.TEXTJOIN(", ",TRUE,_xlfn.UNIQUE(_xlfn._xlws.FILTER([6]!Main_Table[Product Line],[6]!Main_Table[CSF Subcategory]=$E60,"N/A")))</f>
        <v>#REF!</v>
      </c>
      <c r="H60" s="69" t="e">
        <f t="shared" si="3"/>
        <v>#REF!</v>
      </c>
      <c r="I60" s="83" t="e" cm="1" vm="1">
        <f t="array" ref="I60">_xlfn.TEXTJOIN(CHAR(10),TRUE,_xlfn._xlws.FILTER([6]_Tools!A:A,F60=[6]_Tools!C:C))</f>
        <v>#VALUE!</v>
      </c>
      <c r="J60" s="71">
        <f>IFERROR(_xlfn.XLOOKUP(E60,[6]_HelperCSFScores!A$2:A$217,[6]_HelperCSFScores!B$2:B$217),"N/A")</f>
        <v>3.8</v>
      </c>
      <c r="K60" s="71" t="e" cm="1">
        <f t="array" ref="K60">MEDIAN(IF([6]!Main_Table[CSF Subcategory]=$E60,[6]!Main_Table[Implementation Maturity Score]))</f>
        <v>#REF!</v>
      </c>
      <c r="L60" s="71" t="e" cm="1">
        <f t="array" ref="L60">MIN(IF([6]!Main_Table[CSF Subcategory]=$E60,[6]!Main_Table[Implementation Maturity Score]))</f>
        <v>#REF!</v>
      </c>
      <c r="M60" s="71" t="e" cm="1">
        <f t="array" ref="M60">MAX(IF([6]!Main_Table[CSF Subcategory]=$E60,[6]!Main_Table[Implementation Maturity Score]))</f>
        <v>#REF!</v>
      </c>
      <c r="N60" s="72"/>
      <c r="O60" s="72"/>
      <c r="P60" s="72"/>
      <c r="Q60" s="69"/>
      <c r="R60" s="63"/>
      <c r="S60" s="73"/>
      <c r="T60" s="73"/>
      <c r="U60" s="73"/>
      <c r="V60" s="73"/>
      <c r="W60" s="74"/>
      <c r="X60" s="43"/>
    </row>
    <row r="61" spans="2:24" ht="45" customHeight="1" outlineLevel="1" x14ac:dyDescent="0.25">
      <c r="B61" s="40"/>
      <c r="C61" s="56"/>
      <c r="D61" s="65"/>
      <c r="E61" s="81" t="s">
        <v>2790</v>
      </c>
      <c r="F61" s="68" t="s">
        <v>4115</v>
      </c>
      <c r="G61" s="68" t="e" cm="1">
        <f t="array" ref="G61">_xlfn.TEXTJOIN(", ",TRUE,_xlfn.UNIQUE(_xlfn._xlws.FILTER([6]!Main_Table[Product Line],[6]!Main_Table[CSF Subcategory]=$E61,"N/A")))</f>
        <v>#REF!</v>
      </c>
      <c r="H61" s="69" t="e">
        <f t="shared" si="3"/>
        <v>#REF!</v>
      </c>
      <c r="I61" s="83" t="e" cm="1" vm="1">
        <f t="array" ref="I61">_xlfn.TEXTJOIN(CHAR(10),TRUE,_xlfn._xlws.FILTER([6]_Tools!A:A,F61=[6]_Tools!C:C))</f>
        <v>#VALUE!</v>
      </c>
      <c r="J61" s="71">
        <f>IFERROR(_xlfn.XLOOKUP(E61,[6]_HelperCSFScores!A$2:A$217,[6]_HelperCSFScores!B$2:B$217),"N/A")</f>
        <v>3.75</v>
      </c>
      <c r="K61" s="71" t="e" cm="1">
        <f t="array" ref="K61">MEDIAN(IF([6]!Main_Table[CSF Subcategory]=$E61,[6]!Main_Table[Implementation Maturity Score]))</f>
        <v>#REF!</v>
      </c>
      <c r="L61" s="71" t="e" cm="1">
        <f t="array" ref="L61">MIN(IF([6]!Main_Table[CSF Subcategory]=$E61,[6]!Main_Table[Implementation Maturity Score]))</f>
        <v>#REF!</v>
      </c>
      <c r="M61" s="71" t="e" cm="1">
        <f t="array" ref="M61">MAX(IF([6]!Main_Table[CSF Subcategory]=$E61,[6]!Main_Table[Implementation Maturity Score]))</f>
        <v>#REF!</v>
      </c>
      <c r="N61" s="72"/>
      <c r="O61" s="72"/>
      <c r="P61" s="72"/>
      <c r="Q61" s="69"/>
      <c r="R61" s="63"/>
      <c r="S61" s="73"/>
      <c r="T61" s="73"/>
      <c r="U61" s="73"/>
      <c r="V61" s="73"/>
      <c r="W61" s="74"/>
      <c r="X61" s="43"/>
    </row>
    <row r="62" spans="2:24" ht="45" customHeight="1" outlineLevel="1" x14ac:dyDescent="0.25">
      <c r="B62" s="40"/>
      <c r="C62" s="56"/>
      <c r="D62" s="65"/>
      <c r="E62" s="81" t="s">
        <v>2791</v>
      </c>
      <c r="F62" s="68" t="s">
        <v>4116</v>
      </c>
      <c r="G62" s="68" t="e" cm="1">
        <f t="array" ref="G62">_xlfn.TEXTJOIN(", ",TRUE,_xlfn.UNIQUE(_xlfn._xlws.FILTER([6]!Main_Table[Product Line],[6]!Main_Table[CSF Subcategory]=$E62,"N/A")))</f>
        <v>#REF!</v>
      </c>
      <c r="H62" s="69" t="e">
        <f t="shared" si="3"/>
        <v>#REF!</v>
      </c>
      <c r="I62" s="83" t="e" cm="1" vm="1">
        <f t="array" ref="I62">_xlfn.TEXTJOIN(CHAR(10),TRUE,_xlfn._xlws.FILTER([6]_Tools!A:A,F62=[6]_Tools!C:C))</f>
        <v>#VALUE!</v>
      </c>
      <c r="J62" s="71">
        <f>IFERROR(_xlfn.XLOOKUP(E62,[6]_HelperCSFScores!A$2:A$217,[6]_HelperCSFScores!B$2:B$217),"N/A")</f>
        <v>5</v>
      </c>
      <c r="K62" s="71" t="e" cm="1">
        <f t="array" ref="K62">MEDIAN(IF([6]!Main_Table[CSF Subcategory]=$E62,[6]!Main_Table[Implementation Maturity Score]))</f>
        <v>#REF!</v>
      </c>
      <c r="L62" s="71" t="e" cm="1">
        <f t="array" ref="L62">MIN(IF([6]!Main_Table[CSF Subcategory]=$E62,[6]!Main_Table[Implementation Maturity Score]))</f>
        <v>#REF!</v>
      </c>
      <c r="M62" s="71" t="e" cm="1">
        <f t="array" ref="M62">MAX(IF([6]!Main_Table[CSF Subcategory]=$E62,[6]!Main_Table[Implementation Maturity Score]))</f>
        <v>#REF!</v>
      </c>
      <c r="N62" s="72"/>
      <c r="O62" s="72"/>
      <c r="P62" s="72"/>
      <c r="Q62" s="69"/>
      <c r="R62" s="63"/>
      <c r="S62" s="73"/>
      <c r="T62" s="73"/>
      <c r="U62" s="73"/>
      <c r="V62" s="73"/>
      <c r="W62" s="74"/>
      <c r="X62" s="43"/>
    </row>
    <row r="63" spans="2:24" ht="60" customHeight="1" x14ac:dyDescent="0.3">
      <c r="B63" s="40"/>
      <c r="C63" s="84"/>
      <c r="D63" s="57" t="s">
        <v>863</v>
      </c>
      <c r="E63" s="89"/>
      <c r="F63" s="90"/>
      <c r="G63" s="58"/>
      <c r="H63" s="62"/>
      <c r="I63" s="79"/>
      <c r="J63" s="60">
        <f>AVERAGE(J64:J75)</f>
        <v>3.5956501406247763</v>
      </c>
      <c r="K63" s="60" t="e">
        <f>MEDIAN(K64:K69)</f>
        <v>#REF!</v>
      </c>
      <c r="L63" s="60" t="e">
        <f>MIN(L64:L69)</f>
        <v>#REF!</v>
      </c>
      <c r="M63" s="60" t="e">
        <f>MAX(M64:M69)</f>
        <v>#REF!</v>
      </c>
      <c r="N63" s="61"/>
      <c r="O63" s="61"/>
      <c r="P63" s="61"/>
      <c r="Q63" s="62"/>
      <c r="R63" s="63"/>
      <c r="S63" s="79"/>
      <c r="T63" s="79"/>
      <c r="U63" s="79"/>
      <c r="V63" s="79"/>
      <c r="W63" s="80"/>
      <c r="X63" s="43"/>
    </row>
    <row r="64" spans="2:24" ht="45" customHeight="1" outlineLevel="1" x14ac:dyDescent="0.25">
      <c r="B64" s="40"/>
      <c r="C64" s="56"/>
      <c r="D64" s="65"/>
      <c r="E64" s="66" t="s">
        <v>1511</v>
      </c>
      <c r="F64" s="67" t="s">
        <v>4117</v>
      </c>
      <c r="G64" s="68" t="e" cm="1">
        <f t="array" ref="G64">_xlfn.TEXTJOIN(", ",TRUE,_xlfn.UNIQUE(_xlfn._xlws.FILTER([6]!Main_Table[Product Line],[6]!Main_Table[CSF Subcategory]=$E64,"N/A")))</f>
        <v>#REF!</v>
      </c>
      <c r="H64" s="69" t="e">
        <f t="shared" ref="H64:H75" si="4">IF(G64="N/A","N/A",LEN(TRIM(G64))-LEN(SUBSTITUTE(TRIM(G64),",",""))+1)</f>
        <v>#REF!</v>
      </c>
      <c r="I64" s="83" t="e" cm="1" vm="1">
        <f t="array" ref="I64">_xlfn.TEXTJOIN(CHAR(10),TRUE,_xlfn._xlws.FILTER([6]_Tools!A:A,F64=[6]_Tools!C:C))</f>
        <v>#VALUE!</v>
      </c>
      <c r="J64" s="71">
        <f>IFERROR(_xlfn.XLOOKUP(E64,[6]_HelperCSFScores!A$2:A$217,[6]_HelperCSFScores!B$2:B$217),"N/A")</f>
        <v>3.6265060240963853</v>
      </c>
      <c r="K64" s="71" t="e" cm="1">
        <f t="array" ref="K64">MEDIAN(IF([6]!Main_Table[CSF Subcategory]=$E64,[6]!Main_Table[Implementation Maturity Score]))</f>
        <v>#REF!</v>
      </c>
      <c r="L64" s="71" t="e" cm="1">
        <f t="array" ref="L64">MIN(IF([6]!Main_Table[CSF Subcategory]=$E64,[6]!Main_Table[Implementation Maturity Score]))</f>
        <v>#REF!</v>
      </c>
      <c r="M64" s="71" t="e" cm="1">
        <f t="array" ref="M64">MAX(IF([6]!Main_Table[CSF Subcategory]=$E64,[6]!Main_Table[Implementation Maturity Score]))</f>
        <v>#REF!</v>
      </c>
      <c r="N64" s="72"/>
      <c r="O64" s="72"/>
      <c r="P64" s="72"/>
      <c r="Q64" s="69"/>
      <c r="R64" s="63"/>
      <c r="S64" s="73"/>
      <c r="T64" s="73"/>
      <c r="U64" s="73"/>
      <c r="V64" s="73"/>
      <c r="W64" s="74"/>
      <c r="X64" s="43"/>
    </row>
    <row r="65" spans="2:24" ht="45" customHeight="1" outlineLevel="1" x14ac:dyDescent="0.25">
      <c r="B65" s="40"/>
      <c r="C65" s="56"/>
      <c r="D65" s="65"/>
      <c r="E65" s="66" t="s">
        <v>1626</v>
      </c>
      <c r="F65" s="67" t="s">
        <v>4118</v>
      </c>
      <c r="G65" s="68" t="e" cm="1">
        <f t="array" ref="G65">_xlfn.TEXTJOIN(", ",TRUE,_xlfn.UNIQUE(_xlfn._xlws.FILTER([6]!Main_Table[Product Line],[6]!Main_Table[CSF Subcategory]=$E65,"N/A")))</f>
        <v>#REF!</v>
      </c>
      <c r="H65" s="69" t="e">
        <f t="shared" si="4"/>
        <v>#REF!</v>
      </c>
      <c r="I65" s="83" t="e" cm="1" vm="1">
        <f t="array" ref="I65">_xlfn.TEXTJOIN(CHAR(10),TRUE,_xlfn._xlws.FILTER([6]_Tools!A:A,F65=[6]_Tools!C:C))</f>
        <v>#VALUE!</v>
      </c>
      <c r="J65" s="71">
        <f>IFERROR(_xlfn.XLOOKUP(E65,[6]_HelperCSFScores!A$2:A$217,[6]_HelperCSFScores!B$2:B$217),"N/A")</f>
        <v>3.4</v>
      </c>
      <c r="K65" s="71" t="e" cm="1">
        <f t="array" ref="K65">MEDIAN(IF([6]!Main_Table[CSF Subcategory]=$E65,[6]!Main_Table[Implementation Maturity Score]))</f>
        <v>#REF!</v>
      </c>
      <c r="L65" s="71" t="e" cm="1">
        <f t="array" ref="L65">MIN(IF([6]!Main_Table[CSF Subcategory]=$E65,[6]!Main_Table[Implementation Maturity Score]))</f>
        <v>#REF!</v>
      </c>
      <c r="M65" s="71" t="e" cm="1">
        <f t="array" ref="M65">MAX(IF([6]!Main_Table[CSF Subcategory]=$E65,[6]!Main_Table[Implementation Maturity Score]))</f>
        <v>#REF!</v>
      </c>
      <c r="N65" s="72"/>
      <c r="O65" s="72"/>
      <c r="P65" s="72"/>
      <c r="Q65" s="69"/>
      <c r="R65" s="63"/>
      <c r="S65" s="73"/>
      <c r="T65" s="73"/>
      <c r="U65" s="73"/>
      <c r="V65" s="73"/>
      <c r="W65" s="74"/>
      <c r="X65" s="43"/>
    </row>
    <row r="66" spans="2:24" ht="45" customHeight="1" outlineLevel="1" x14ac:dyDescent="0.25">
      <c r="B66" s="40"/>
      <c r="C66" s="56"/>
      <c r="D66" s="65"/>
      <c r="E66" s="66" t="s">
        <v>2792</v>
      </c>
      <c r="F66" s="67" t="s">
        <v>4119</v>
      </c>
      <c r="G66" s="68" t="e" cm="1">
        <f t="array" ref="G66">_xlfn.TEXTJOIN(", ",TRUE,_xlfn.UNIQUE(_xlfn._xlws.FILTER([6]!Main_Table[Product Line],[6]!Main_Table[CSF Subcategory]=$E66,"N/A")))</f>
        <v>#REF!</v>
      </c>
      <c r="H66" s="69" t="e">
        <f t="shared" si="4"/>
        <v>#REF!</v>
      </c>
      <c r="I66" s="83" t="e" cm="1" vm="1">
        <f t="array" ref="I66">_xlfn.TEXTJOIN(CHAR(10),TRUE,_xlfn._xlws.FILTER([6]_Tools!A:A,F66=[6]_Tools!C:C))</f>
        <v>#VALUE!</v>
      </c>
      <c r="J66" s="71">
        <f>IFERROR(_xlfn.XLOOKUP(E66,[6]_HelperCSFScores!A$2:A$217,[6]_HelperCSFScores!B$2:B$217),"N/A")</f>
        <v>3.6363636363636362</v>
      </c>
      <c r="K66" s="71" t="e" cm="1">
        <f t="array" ref="K66">MEDIAN(IF([6]!Main_Table[CSF Subcategory]=$E66,[6]!Main_Table[Implementation Maturity Score]))</f>
        <v>#REF!</v>
      </c>
      <c r="L66" s="71" t="e" cm="1">
        <f t="array" ref="L66">MIN(IF([6]!Main_Table[CSF Subcategory]=$E66,[6]!Main_Table[Implementation Maturity Score]))</f>
        <v>#REF!</v>
      </c>
      <c r="M66" s="71" t="e" cm="1">
        <f t="array" ref="M66">MAX(IF([6]!Main_Table[CSF Subcategory]=$E66,[6]!Main_Table[Implementation Maturity Score]))</f>
        <v>#REF!</v>
      </c>
      <c r="N66" s="72"/>
      <c r="O66" s="72"/>
      <c r="P66" s="72"/>
      <c r="Q66" s="69"/>
      <c r="R66" s="63"/>
      <c r="S66" s="73"/>
      <c r="T66" s="73"/>
      <c r="U66" s="73"/>
      <c r="V66" s="73"/>
      <c r="W66" s="74"/>
      <c r="X66" s="43"/>
    </row>
    <row r="67" spans="2:24" ht="45" customHeight="1" outlineLevel="1" x14ac:dyDescent="0.25">
      <c r="B67" s="40"/>
      <c r="C67" s="56"/>
      <c r="D67" s="65"/>
      <c r="E67" s="66" t="s">
        <v>2291</v>
      </c>
      <c r="F67" s="67" t="s">
        <v>4120</v>
      </c>
      <c r="G67" s="68" t="e" cm="1">
        <f t="array" ref="G67">_xlfn.TEXTJOIN(", ",TRUE,_xlfn.UNIQUE(_xlfn._xlws.FILTER([6]!Main_Table[Product Line],[6]!Main_Table[CSF Subcategory]=$E67,"N/A")))</f>
        <v>#REF!</v>
      </c>
      <c r="H67" s="69" t="e">
        <f t="shared" si="4"/>
        <v>#REF!</v>
      </c>
      <c r="I67" s="83" t="e" cm="1" vm="1">
        <f t="array" ref="I67">_xlfn.TEXTJOIN(CHAR(10),TRUE,_xlfn._xlws.FILTER([6]_Tools!A:A,F67=[6]_Tools!C:C))</f>
        <v>#VALUE!</v>
      </c>
      <c r="J67" s="71">
        <f>IFERROR(_xlfn.XLOOKUP(E67,[6]_HelperCSFScores!A$2:A$217,[6]_HelperCSFScores!B$2:B$217),"N/A")</f>
        <v>3.4444444444444446</v>
      </c>
      <c r="K67" s="71" t="e" cm="1">
        <f t="array" ref="K67">MEDIAN(IF([6]!Main_Table[CSF Subcategory]=$E67,[6]!Main_Table[Implementation Maturity Score]))</f>
        <v>#REF!</v>
      </c>
      <c r="L67" s="71" t="e" cm="1">
        <f t="array" ref="L67">MIN(IF([6]!Main_Table[CSF Subcategory]=$E67,[6]!Main_Table[Implementation Maturity Score]))</f>
        <v>#REF!</v>
      </c>
      <c r="M67" s="71" t="e" cm="1">
        <f t="array" ref="M67">MAX(IF([6]!Main_Table[CSF Subcategory]=$E67,[6]!Main_Table[Implementation Maturity Score]))</f>
        <v>#REF!</v>
      </c>
      <c r="N67" s="72"/>
      <c r="O67" s="72"/>
      <c r="P67" s="72"/>
      <c r="Q67" s="69"/>
      <c r="R67" s="63"/>
      <c r="S67" s="73"/>
      <c r="T67" s="73"/>
      <c r="U67" s="73"/>
      <c r="V67" s="73"/>
      <c r="W67" s="74"/>
      <c r="X67" s="43"/>
    </row>
    <row r="68" spans="2:24" ht="45" customHeight="1" outlineLevel="1" x14ac:dyDescent="0.25">
      <c r="B68" s="40"/>
      <c r="C68" s="56"/>
      <c r="D68" s="65"/>
      <c r="E68" s="66" t="s">
        <v>2793</v>
      </c>
      <c r="F68" s="67" t="s">
        <v>4121</v>
      </c>
      <c r="G68" s="68" t="e" cm="1">
        <f t="array" ref="G68">_xlfn.TEXTJOIN(", ",TRUE,_xlfn.UNIQUE(_xlfn._xlws.FILTER([6]!Main_Table[Product Line],[6]!Main_Table[CSF Subcategory]=$E68,"N/A")))</f>
        <v>#REF!</v>
      </c>
      <c r="H68" s="69" t="e">
        <f t="shared" si="4"/>
        <v>#REF!</v>
      </c>
      <c r="I68" s="83" t="e" cm="1" vm="1">
        <f t="array" ref="I68">_xlfn.TEXTJOIN(CHAR(10),TRUE,_xlfn._xlws.FILTER([6]_Tools!A:A,F68=[6]_Tools!C:C))</f>
        <v>#VALUE!</v>
      </c>
      <c r="J68" s="71">
        <f>IFERROR(_xlfn.XLOOKUP(E68,[6]_HelperCSFScores!A$2:A$217,[6]_HelperCSFScores!B$2:B$217),"N/A")</f>
        <v>3</v>
      </c>
      <c r="K68" s="71" t="e" cm="1">
        <f t="array" ref="K68">MEDIAN(IF([6]!Main_Table[CSF Subcategory]=$E68,[6]!Main_Table[Implementation Maturity Score]))</f>
        <v>#REF!</v>
      </c>
      <c r="L68" s="71" t="e" cm="1">
        <f t="array" ref="L68">MIN(IF([6]!Main_Table[CSF Subcategory]=$E68,[6]!Main_Table[Implementation Maturity Score]))</f>
        <v>#REF!</v>
      </c>
      <c r="M68" s="71" t="e" cm="1">
        <f t="array" ref="M68">MAX(IF([6]!Main_Table[CSF Subcategory]=$E68,[6]!Main_Table[Implementation Maturity Score]))</f>
        <v>#REF!</v>
      </c>
      <c r="N68" s="72"/>
      <c r="O68" s="72"/>
      <c r="P68" s="72"/>
      <c r="Q68" s="69"/>
      <c r="R68" s="63"/>
      <c r="S68" s="73"/>
      <c r="T68" s="73"/>
      <c r="U68" s="73"/>
      <c r="V68" s="73"/>
      <c r="W68" s="74"/>
      <c r="X68" s="43"/>
    </row>
    <row r="69" spans="2:24" ht="45" customHeight="1" outlineLevel="1" x14ac:dyDescent="0.25">
      <c r="B69" s="40"/>
      <c r="C69" s="56"/>
      <c r="D69" s="65"/>
      <c r="E69" s="66" t="s">
        <v>2627</v>
      </c>
      <c r="F69" s="67" t="s">
        <v>4122</v>
      </c>
      <c r="G69" s="68" t="e" cm="1">
        <f t="array" ref="G69">_xlfn.TEXTJOIN(", ",TRUE,_xlfn.UNIQUE(_xlfn._xlws.FILTER([6]!Main_Table[Product Line],[6]!Main_Table[CSF Subcategory]=$E69,"N/A")))</f>
        <v>#REF!</v>
      </c>
      <c r="H69" s="69" t="e">
        <f t="shared" si="4"/>
        <v>#REF!</v>
      </c>
      <c r="I69" s="83" t="e" cm="1" vm="1">
        <f t="array" ref="I69">_xlfn.TEXTJOIN(CHAR(10),TRUE,_xlfn._xlws.FILTER([6]_Tools!A:A,F69=[6]_Tools!C:C))</f>
        <v>#VALUE!</v>
      </c>
      <c r="J69" s="71">
        <f>IFERROR(_xlfn.XLOOKUP(E69,[6]_HelperCSFScores!A$2:A$217,[6]_HelperCSFScores!B$2:B$217),"N/A")</f>
        <v>4</v>
      </c>
      <c r="K69" s="71" t="e" cm="1">
        <f t="array" ref="K69">MEDIAN(IF([6]!Main_Table[CSF Subcategory]=$E69,[6]!Main_Table[Implementation Maturity Score]))</f>
        <v>#REF!</v>
      </c>
      <c r="L69" s="71" t="e" cm="1">
        <f t="array" ref="L69">MIN(IF([6]!Main_Table[CSF Subcategory]=$E69,[6]!Main_Table[Implementation Maturity Score]))</f>
        <v>#REF!</v>
      </c>
      <c r="M69" s="71" t="e" cm="1">
        <f t="array" ref="M69">MAX(IF([6]!Main_Table[CSF Subcategory]=$E69,[6]!Main_Table[Implementation Maturity Score]))</f>
        <v>#REF!</v>
      </c>
      <c r="N69" s="72"/>
      <c r="O69" s="72"/>
      <c r="P69" s="72"/>
      <c r="Q69" s="69"/>
      <c r="R69" s="63"/>
      <c r="S69" s="73"/>
      <c r="T69" s="73"/>
      <c r="U69" s="73"/>
      <c r="V69" s="73"/>
      <c r="W69" s="74"/>
      <c r="X69" s="43"/>
    </row>
    <row r="70" spans="2:24" ht="45" customHeight="1" outlineLevel="1" x14ac:dyDescent="0.25">
      <c r="B70" s="40"/>
      <c r="C70" s="56"/>
      <c r="D70" s="65"/>
      <c r="E70" s="66" t="s">
        <v>2794</v>
      </c>
      <c r="F70" s="67" t="s">
        <v>4123</v>
      </c>
      <c r="G70" s="68" t="e" cm="1">
        <f t="array" ref="G70">_xlfn.TEXTJOIN(", ",TRUE,_xlfn.UNIQUE(_xlfn._xlws.FILTER([6]!Main_Table[Product Line],[6]!Main_Table[CSF Subcategory]=$E70,"N/A")))</f>
        <v>#REF!</v>
      </c>
      <c r="H70" s="69" t="e">
        <f t="shared" si="4"/>
        <v>#REF!</v>
      </c>
      <c r="I70" s="83"/>
      <c r="J70" s="71">
        <f>IFERROR(_xlfn.XLOOKUP(E70,[6]_HelperCSFScores!A$2:A$217,[6]_HelperCSFScores!B$2:B$217),"N/A")</f>
        <v>3.75</v>
      </c>
      <c r="K70" s="71" t="e" cm="1">
        <f t="array" ref="K70">MEDIAN(IF([6]!Main_Table[CSF Subcategory]=$E70,[6]!Main_Table[Implementation Maturity Score]))</f>
        <v>#REF!</v>
      </c>
      <c r="L70" s="71" t="e" cm="1">
        <f t="array" ref="L70">MIN(IF([6]!Main_Table[CSF Subcategory]=$E70,[6]!Main_Table[Implementation Maturity Score]))</f>
        <v>#REF!</v>
      </c>
      <c r="M70" s="71" t="e" cm="1">
        <f t="array" ref="M70">MAX(IF([6]!Main_Table[CSF Subcategory]=$E70,[6]!Main_Table[Implementation Maturity Score]))</f>
        <v>#REF!</v>
      </c>
      <c r="N70" s="72"/>
      <c r="O70" s="72"/>
      <c r="P70" s="72"/>
      <c r="Q70" s="69"/>
      <c r="R70" s="63"/>
      <c r="S70" s="73"/>
      <c r="T70" s="73"/>
      <c r="U70" s="73"/>
      <c r="V70" s="73"/>
      <c r="W70" s="74"/>
      <c r="X70" s="43"/>
    </row>
    <row r="71" spans="2:24" ht="45" customHeight="1" outlineLevel="1" x14ac:dyDescent="0.25">
      <c r="B71" s="40"/>
      <c r="C71" s="56"/>
      <c r="D71" s="65"/>
      <c r="E71" s="66" t="s">
        <v>2650</v>
      </c>
      <c r="F71" s="67" t="s">
        <v>4124</v>
      </c>
      <c r="G71" s="68" t="e" cm="1">
        <f t="array" ref="G71">_xlfn.TEXTJOIN(", ",TRUE,_xlfn.UNIQUE(_xlfn._xlws.FILTER([6]!Main_Table[Product Line],[6]!Main_Table[CSF Subcategory]=$E71,"N/A")))</f>
        <v>#REF!</v>
      </c>
      <c r="H71" s="69" t="e">
        <f t="shared" si="4"/>
        <v>#REF!</v>
      </c>
      <c r="I71" s="83"/>
      <c r="J71" s="71">
        <f>IFERROR(_xlfn.XLOOKUP(E71,[6]_HelperCSFScores!A$2:A$217,[6]_HelperCSFScores!B$2:B$217),"N/A")</f>
        <v>3.8</v>
      </c>
      <c r="K71" s="71" t="e" cm="1">
        <f t="array" ref="K71">MEDIAN(IF([6]!Main_Table[CSF Subcategory]=$E71,[6]!Main_Table[Implementation Maturity Score]))</f>
        <v>#REF!</v>
      </c>
      <c r="L71" s="71" t="e" cm="1">
        <f t="array" ref="L71">MIN(IF([6]!Main_Table[CSF Subcategory]=$E71,[6]!Main_Table[Implementation Maturity Score]))</f>
        <v>#REF!</v>
      </c>
      <c r="M71" s="71" t="e" cm="1">
        <f t="array" ref="M71">MAX(IF([6]!Main_Table[CSF Subcategory]=$E71,[6]!Main_Table[Implementation Maturity Score]))</f>
        <v>#REF!</v>
      </c>
      <c r="N71" s="72"/>
      <c r="O71" s="72"/>
      <c r="P71" s="72"/>
      <c r="Q71" s="69"/>
      <c r="R71" s="63"/>
      <c r="S71" s="73"/>
      <c r="T71" s="73"/>
      <c r="U71" s="73"/>
      <c r="V71" s="73"/>
      <c r="W71" s="74"/>
      <c r="X71" s="43"/>
    </row>
    <row r="72" spans="2:24" ht="45" customHeight="1" outlineLevel="1" x14ac:dyDescent="0.25">
      <c r="B72" s="40"/>
      <c r="C72" s="56"/>
      <c r="D72" s="65"/>
      <c r="E72" s="66" t="s">
        <v>1623</v>
      </c>
      <c r="F72" s="67" t="s">
        <v>4125</v>
      </c>
      <c r="G72" s="68" t="e" cm="1">
        <f t="array" ref="G72">_xlfn.TEXTJOIN(", ",TRUE,_xlfn.UNIQUE(_xlfn._xlws.FILTER([6]!Main_Table[Product Line],[6]!Main_Table[CSF Subcategory]=$E72,"N/A")))</f>
        <v>#REF!</v>
      </c>
      <c r="H72" s="69" t="e">
        <f t="shared" si="4"/>
        <v>#REF!</v>
      </c>
      <c r="I72" s="83"/>
      <c r="J72" s="71">
        <f>IFERROR(_xlfn.XLOOKUP(E72,[6]_HelperCSFScores!A$2:A$217,[6]_HelperCSFScores!B$2:B$217),"N/A")</f>
        <v>3.6842105263157894</v>
      </c>
      <c r="K72" s="71" t="e" cm="1">
        <f t="array" ref="K72">MEDIAN(IF([6]!Main_Table[CSF Subcategory]=$E72,[6]!Main_Table[Implementation Maturity Score]))</f>
        <v>#REF!</v>
      </c>
      <c r="L72" s="71" t="e" cm="1">
        <f t="array" ref="L72">MIN(IF([6]!Main_Table[CSF Subcategory]=$E72,[6]!Main_Table[Implementation Maturity Score]))</f>
        <v>#REF!</v>
      </c>
      <c r="M72" s="71" t="e" cm="1">
        <f t="array" ref="M72">MAX(IF([6]!Main_Table[CSF Subcategory]=$E72,[6]!Main_Table[Implementation Maturity Score]))</f>
        <v>#REF!</v>
      </c>
      <c r="N72" s="72"/>
      <c r="O72" s="72"/>
      <c r="P72" s="72"/>
      <c r="Q72" s="69"/>
      <c r="R72" s="63"/>
      <c r="S72" s="73"/>
      <c r="T72" s="73"/>
      <c r="U72" s="73"/>
      <c r="V72" s="73"/>
      <c r="W72" s="74"/>
      <c r="X72" s="43"/>
    </row>
    <row r="73" spans="2:24" ht="45" customHeight="1" outlineLevel="1" x14ac:dyDescent="0.25">
      <c r="B73" s="40"/>
      <c r="C73" s="56"/>
      <c r="D73" s="65"/>
      <c r="E73" s="66" t="s">
        <v>873</v>
      </c>
      <c r="F73" s="67" t="s">
        <v>4126</v>
      </c>
      <c r="G73" s="68" t="e" cm="1">
        <f t="array" ref="G73">_xlfn.TEXTJOIN(", ",TRUE,_xlfn.UNIQUE(_xlfn._xlws.FILTER([6]!Main_Table[Product Line],[6]!Main_Table[CSF Subcategory]=$E73,"N/A")))</f>
        <v>#REF!</v>
      </c>
      <c r="H73" s="69" t="e">
        <f t="shared" si="4"/>
        <v>#REF!</v>
      </c>
      <c r="I73" s="83" t="e" cm="1" vm="1">
        <f t="array" ref="I73">_xlfn.TEXTJOIN(CHAR(10),TRUE,_xlfn._xlws.FILTER([6]_Tools!A:A,F73=[6]_Tools!C:C))</f>
        <v>#VALUE!</v>
      </c>
      <c r="J73" s="71">
        <f>IFERROR(_xlfn.XLOOKUP(E73,[6]_HelperCSFScores!A$2:A$217,[6]_HelperCSFScores!B$2:B$217),"N/A")</f>
        <v>3.5714285714285716</v>
      </c>
      <c r="K73" s="71" t="e" cm="1">
        <f t="array" ref="K73">MEDIAN(IF([6]!Main_Table[CSF Subcategory]=$E73,[6]!Main_Table[Implementation Maturity Score]))</f>
        <v>#REF!</v>
      </c>
      <c r="L73" s="71" t="e" cm="1">
        <f t="array" ref="L73">MIN(IF([6]!Main_Table[CSF Subcategory]=$E73,[6]!Main_Table[Implementation Maturity Score]))</f>
        <v>#REF!</v>
      </c>
      <c r="M73" s="71" t="e" cm="1">
        <f t="array" ref="M73">MAX(IF([6]!Main_Table[CSF Subcategory]=$E73,[6]!Main_Table[Implementation Maturity Score]))</f>
        <v>#REF!</v>
      </c>
      <c r="N73" s="72"/>
      <c r="O73" s="72"/>
      <c r="P73" s="72"/>
      <c r="Q73" s="69"/>
      <c r="R73" s="63"/>
      <c r="S73" s="73"/>
      <c r="T73" s="73"/>
      <c r="U73" s="73"/>
      <c r="V73" s="73"/>
      <c r="W73" s="74"/>
      <c r="X73" s="43"/>
    </row>
    <row r="74" spans="2:24" ht="45" customHeight="1" outlineLevel="1" x14ac:dyDescent="0.25">
      <c r="B74" s="40"/>
      <c r="C74" s="56"/>
      <c r="D74" s="65"/>
      <c r="E74" s="66" t="s">
        <v>874</v>
      </c>
      <c r="F74" s="67" t="s">
        <v>4127</v>
      </c>
      <c r="G74" s="68" t="e" cm="1">
        <f t="array" ref="G74">_xlfn.TEXTJOIN(", ",TRUE,_xlfn.UNIQUE(_xlfn._xlws.FILTER([6]!Main_Table[Product Line],[6]!Main_Table[CSF Subcategory]=$E74,"N/A")))</f>
        <v>#REF!</v>
      </c>
      <c r="H74" s="69" t="e">
        <f t="shared" si="4"/>
        <v>#REF!</v>
      </c>
      <c r="I74" s="83" t="e" cm="1" vm="1">
        <f t="array" ref="I74">_xlfn.TEXTJOIN(CHAR(10),TRUE,_xlfn._xlws.FILTER([6]_Tools!A:A,F74=[6]_Tools!C:C))</f>
        <v>#VALUE!</v>
      </c>
      <c r="J74" s="71">
        <f>IFERROR(_xlfn.XLOOKUP(E74,[6]_HelperCSFScores!A$2:A$217,[6]_HelperCSFScores!B$2:B$217),"N/A")</f>
        <v>3.6666666666666665</v>
      </c>
      <c r="K74" s="71" t="e" cm="1">
        <f t="array" ref="K74">MEDIAN(IF([6]!Main_Table[CSF Subcategory]=$E74,[6]!Main_Table[Implementation Maturity Score]))</f>
        <v>#REF!</v>
      </c>
      <c r="L74" s="71" t="e" cm="1">
        <f t="array" ref="L74">MIN(IF([6]!Main_Table[CSF Subcategory]=$E74,[6]!Main_Table[Implementation Maturity Score]))</f>
        <v>#REF!</v>
      </c>
      <c r="M74" s="71" t="e" cm="1">
        <f t="array" ref="M74">MAX(IF([6]!Main_Table[CSF Subcategory]=$E74,[6]!Main_Table[Implementation Maturity Score]))</f>
        <v>#REF!</v>
      </c>
      <c r="N74" s="72"/>
      <c r="O74" s="72"/>
      <c r="P74" s="72"/>
      <c r="Q74" s="69"/>
      <c r="R74" s="63"/>
      <c r="S74" s="73"/>
      <c r="T74" s="73"/>
      <c r="U74" s="73"/>
      <c r="V74" s="73"/>
      <c r="W74" s="74"/>
      <c r="X74" s="43"/>
    </row>
    <row r="75" spans="2:24" ht="45" customHeight="1" outlineLevel="1" x14ac:dyDescent="0.25">
      <c r="B75" s="40"/>
      <c r="C75" s="56"/>
      <c r="D75" s="65"/>
      <c r="E75" s="66" t="s">
        <v>875</v>
      </c>
      <c r="F75" s="67" t="s">
        <v>4128</v>
      </c>
      <c r="G75" s="68" t="e" cm="1">
        <f t="array" ref="G75">_xlfn.TEXTJOIN(", ",TRUE,_xlfn.UNIQUE(_xlfn._xlws.FILTER([6]!Main_Table[Product Line],[6]!Main_Table[CSF Subcategory]=$E75,"N/A")))</f>
        <v>#REF!</v>
      </c>
      <c r="H75" s="69" t="e">
        <f t="shared" si="4"/>
        <v>#REF!</v>
      </c>
      <c r="I75" s="83" t="e" cm="1" vm="1">
        <f t="array" ref="I75">_xlfn.TEXTJOIN(CHAR(10),TRUE,_xlfn._xlws.FILTER([6]_Tools!A:A,F75=[6]_Tools!C:C))</f>
        <v>#VALUE!</v>
      </c>
      <c r="J75" s="71">
        <f>IFERROR(_xlfn.XLOOKUP(E75,[6]_HelperCSFScores!A$2:A$217,[6]_HelperCSFScores!B$2:B$217),"N/A")</f>
        <v>3.5681818181818183</v>
      </c>
      <c r="K75" s="71" t="e" cm="1">
        <f t="array" ref="K75">MEDIAN(IF([6]!Main_Table[CSF Subcategory]=$E75,[6]!Main_Table[Implementation Maturity Score]))</f>
        <v>#REF!</v>
      </c>
      <c r="L75" s="71" t="e" cm="1">
        <f t="array" ref="L75">MIN(IF([6]!Main_Table[CSF Subcategory]=$E75,[6]!Main_Table[Implementation Maturity Score]))</f>
        <v>#REF!</v>
      </c>
      <c r="M75" s="71" t="e" cm="1">
        <f t="array" ref="M75">MAX(IF([6]!Main_Table[CSF Subcategory]=$E75,[6]!Main_Table[Implementation Maturity Score]))</f>
        <v>#REF!</v>
      </c>
      <c r="N75" s="72"/>
      <c r="O75" s="72"/>
      <c r="P75" s="72"/>
      <c r="Q75" s="69"/>
      <c r="R75" s="63"/>
      <c r="S75" s="73"/>
      <c r="T75" s="73"/>
      <c r="U75" s="73"/>
      <c r="V75" s="73"/>
      <c r="W75" s="74"/>
      <c r="X75" s="43"/>
    </row>
    <row r="76" spans="2:24" ht="60" customHeight="1" x14ac:dyDescent="0.3">
      <c r="B76" s="40"/>
      <c r="C76" s="56"/>
      <c r="D76" s="57" t="s">
        <v>49</v>
      </c>
      <c r="E76" s="89"/>
      <c r="F76" s="90"/>
      <c r="G76" s="77"/>
      <c r="H76" s="62"/>
      <c r="I76" s="79"/>
      <c r="J76" s="60">
        <f>AVERAGE(J77:J78)</f>
        <v>3.25</v>
      </c>
      <c r="K76" s="60" t="e">
        <f>MEDIAN(K77:K82)</f>
        <v>#REF!</v>
      </c>
      <c r="L76" s="60" t="e">
        <f>MIN(L77:L82)</f>
        <v>#REF!</v>
      </c>
      <c r="M76" s="60" t="e">
        <f>MAX(M77:M82)</f>
        <v>#REF!</v>
      </c>
      <c r="N76" s="61"/>
      <c r="O76" s="61"/>
      <c r="P76" s="61"/>
      <c r="Q76" s="62"/>
      <c r="R76" s="63"/>
      <c r="S76" s="79"/>
      <c r="T76" s="79"/>
      <c r="U76" s="79"/>
      <c r="V76" s="79"/>
      <c r="W76" s="80"/>
      <c r="X76" s="43"/>
    </row>
    <row r="77" spans="2:24" ht="45" customHeight="1" outlineLevel="1" x14ac:dyDescent="0.25">
      <c r="B77" s="40"/>
      <c r="C77" s="56"/>
      <c r="D77" s="65"/>
      <c r="E77" s="66" t="s">
        <v>2795</v>
      </c>
      <c r="F77" s="91" t="s">
        <v>4129</v>
      </c>
      <c r="G77" s="68" t="e" cm="1">
        <f t="array" ref="G77">_xlfn.TEXTJOIN(", ",TRUE,_xlfn.UNIQUE(_xlfn._xlws.FILTER([6]!Main_Table[Product Line],[6]!Main_Table[CSF Subcategory]=$E77,"N/A")))</f>
        <v>#REF!</v>
      </c>
      <c r="H77" s="69" t="e">
        <f>IF(G77="N/A","N/A",LEN(TRIM(G77))-LEN(SUBSTITUTE(TRIM(G77),",",""))+1)</f>
        <v>#REF!</v>
      </c>
      <c r="I77" s="83" t="e" cm="1" vm="1">
        <f t="array" ref="I77">_xlfn.TEXTJOIN(CHAR(10),TRUE,_xlfn._xlws.FILTER([6]_Tools!A:A,F77=[6]_Tools!C:C))</f>
        <v>#VALUE!</v>
      </c>
      <c r="J77" s="71">
        <f>IFERROR(_xlfn.XLOOKUP(E77,[6]_HelperCSFScores!A$2:A$217,[6]_HelperCSFScores!B$2:B$217),"N/A")</f>
        <v>3.5</v>
      </c>
      <c r="K77" s="71" t="e" cm="1">
        <f t="array" ref="K77">MEDIAN(IF([6]!Main_Table[CSF Subcategory]=$E77,[6]!Main_Table[Implementation Maturity Score]))</f>
        <v>#REF!</v>
      </c>
      <c r="L77" s="71" t="e" cm="1">
        <f t="array" ref="L77">MIN(IF([6]!Main_Table[CSF Subcategory]=$E77,[6]!Main_Table[Implementation Maturity Score]))</f>
        <v>#REF!</v>
      </c>
      <c r="M77" s="71" t="e" cm="1">
        <f t="array" ref="M77">MAX(IF([6]!Main_Table[CSF Subcategory]=$E77,[6]!Main_Table[Implementation Maturity Score]))</f>
        <v>#REF!</v>
      </c>
      <c r="N77" s="72"/>
      <c r="O77" s="72"/>
      <c r="P77" s="72"/>
      <c r="Q77" s="69"/>
      <c r="R77" s="63"/>
      <c r="S77" s="73"/>
      <c r="T77" s="73"/>
      <c r="U77" s="73"/>
      <c r="V77" s="73"/>
      <c r="W77" s="74"/>
      <c r="X77" s="43"/>
    </row>
    <row r="78" spans="2:24" ht="45" customHeight="1" outlineLevel="1" x14ac:dyDescent="0.25">
      <c r="B78" s="40"/>
      <c r="C78" s="56"/>
      <c r="D78" s="65"/>
      <c r="E78" s="66" t="s">
        <v>2796</v>
      </c>
      <c r="F78" s="91" t="s">
        <v>4130</v>
      </c>
      <c r="G78" s="68" t="e" cm="1">
        <f t="array" ref="G78">_xlfn.TEXTJOIN(", ",TRUE,_xlfn.UNIQUE(_xlfn._xlws.FILTER([6]!Main_Table[Product Line],[6]!Main_Table[CSF Subcategory]=$E78,"N/A")))</f>
        <v>#REF!</v>
      </c>
      <c r="H78" s="69" t="e">
        <f>IF(G78="N/A","N/A",LEN(TRIM(G78))-LEN(SUBSTITUTE(TRIM(G78),",",""))+1)</f>
        <v>#REF!</v>
      </c>
      <c r="I78" s="83"/>
      <c r="J78" s="71">
        <f>IFERROR(_xlfn.XLOOKUP(E78,[6]_HelperCSFScores!A$2:A$217,[6]_HelperCSFScores!B$2:B$217),"N/A")</f>
        <v>3</v>
      </c>
      <c r="K78" s="71" t="e" cm="1">
        <f t="array" ref="K78">MEDIAN(IF([6]!Main_Table[CSF Subcategory]=$E78,[6]!Main_Table[Implementation Maturity Score]))</f>
        <v>#REF!</v>
      </c>
      <c r="L78" s="71" t="e" cm="1">
        <f t="array" ref="L78">MIN(IF([6]!Main_Table[CSF Subcategory]=$E78,[6]!Main_Table[Implementation Maturity Score]))</f>
        <v>#REF!</v>
      </c>
      <c r="M78" s="71" t="e" cm="1">
        <f t="array" ref="M78">MAX(IF([6]!Main_Table[CSF Subcategory]=$E78,[6]!Main_Table[Implementation Maturity Score]))</f>
        <v>#REF!</v>
      </c>
      <c r="N78" s="72"/>
      <c r="O78" s="72"/>
      <c r="P78" s="72"/>
      <c r="Q78" s="69"/>
      <c r="R78" s="63"/>
      <c r="S78" s="73"/>
      <c r="T78" s="73"/>
      <c r="U78" s="73"/>
      <c r="V78" s="73"/>
      <c r="W78" s="74"/>
      <c r="X78" s="43"/>
    </row>
    <row r="79" spans="2:24" ht="60" customHeight="1" x14ac:dyDescent="0.3">
      <c r="B79" s="40"/>
      <c r="C79" s="56"/>
      <c r="D79" s="57" t="s">
        <v>3135</v>
      </c>
      <c r="E79" s="89"/>
      <c r="F79" s="90"/>
      <c r="G79" s="77"/>
      <c r="H79" s="62"/>
      <c r="I79" s="59"/>
      <c r="J79" s="60">
        <f>AVERAGE(J80:J84)</f>
        <v>3.6437062937062934</v>
      </c>
      <c r="K79" s="60" t="e">
        <f>MEDIAN(K80:K85)</f>
        <v>#REF!</v>
      </c>
      <c r="L79" s="60" t="e">
        <f>MIN(L80:L85)</f>
        <v>#REF!</v>
      </c>
      <c r="M79" s="60" t="e">
        <f>MAX(M80:M85)</f>
        <v>#REF!</v>
      </c>
      <c r="N79" s="61"/>
      <c r="O79" s="61"/>
      <c r="P79" s="61"/>
      <c r="Q79" s="62"/>
      <c r="R79" s="63"/>
      <c r="S79" s="79"/>
      <c r="T79" s="79"/>
      <c r="U79" s="79"/>
      <c r="V79" s="79"/>
      <c r="W79" s="80"/>
      <c r="X79" s="43"/>
    </row>
    <row r="80" spans="2:24" ht="45" customHeight="1" outlineLevel="1" x14ac:dyDescent="0.25">
      <c r="B80" s="40"/>
      <c r="C80" s="56"/>
      <c r="D80" s="65"/>
      <c r="E80" s="81" t="s">
        <v>2206</v>
      </c>
      <c r="F80" s="68" t="s">
        <v>4131</v>
      </c>
      <c r="G80" s="68" t="e" cm="1">
        <f t="array" ref="G80">_xlfn.TEXTJOIN(", ",TRUE,_xlfn.UNIQUE(_xlfn._xlws.FILTER([6]!Main_Table[Product Line],[6]!Main_Table[CSF Subcategory]=$E80,"N/A")))</f>
        <v>#REF!</v>
      </c>
      <c r="H80" s="69" t="e">
        <f>IF(G80="N/A","N/A",LEN(TRIM(G80))-LEN(SUBSTITUTE(TRIM(G80),",",""))+1)</f>
        <v>#REF!</v>
      </c>
      <c r="I80" s="83" t="e" cm="1" vm="1">
        <f t="array" ref="I80">_xlfn.TEXTJOIN(CHAR(10),TRUE,_xlfn._xlws.FILTER([6]_Tools!A:A,F80=[6]_Tools!C:C))</f>
        <v>#VALUE!</v>
      </c>
      <c r="J80" s="71">
        <f>IFERROR(_xlfn.XLOOKUP(E80,[6]_HelperCSFScores!A$2:A$217,[6]_HelperCSFScores!B$2:B$217),"N/A")</f>
        <v>3.9230769230769229</v>
      </c>
      <c r="K80" s="71" t="e" cm="1">
        <f t="array" ref="K80">MEDIAN(IF([6]!Main_Table[CSF Subcategory]=$E80,[6]!Main_Table[Implementation Maturity Score]))</f>
        <v>#REF!</v>
      </c>
      <c r="L80" s="71" t="e" cm="1">
        <f t="array" ref="L80">MIN(IF([6]!Main_Table[CSF Subcategory]=$E80,[6]!Main_Table[Implementation Maturity Score]))</f>
        <v>#REF!</v>
      </c>
      <c r="M80" s="71" t="e" cm="1">
        <f t="array" ref="M80">MAX(IF([6]!Main_Table[CSF Subcategory]=$E80,[6]!Main_Table[Implementation Maturity Score]))</f>
        <v>#REF!</v>
      </c>
      <c r="N80" s="72"/>
      <c r="O80" s="72"/>
      <c r="P80" s="72"/>
      <c r="Q80" s="69"/>
      <c r="R80" s="63"/>
      <c r="S80" s="73"/>
      <c r="T80" s="73"/>
      <c r="U80" s="73"/>
      <c r="V80" s="73"/>
      <c r="W80" s="74"/>
      <c r="X80" s="43"/>
    </row>
    <row r="81" spans="2:24" ht="45" customHeight="1" outlineLevel="1" x14ac:dyDescent="0.25">
      <c r="B81" s="40"/>
      <c r="C81" s="56"/>
      <c r="D81" s="65"/>
      <c r="E81" s="81" t="s">
        <v>2209</v>
      </c>
      <c r="F81" s="68" t="s">
        <v>4132</v>
      </c>
      <c r="G81" s="68" t="e" cm="1">
        <f t="array" ref="G81">_xlfn.TEXTJOIN(", ",TRUE,_xlfn.UNIQUE(_xlfn._xlws.FILTER([6]!Main_Table[Product Line],[6]!Main_Table[CSF Subcategory]=$E81,"N/A")))</f>
        <v>#REF!</v>
      </c>
      <c r="H81" s="69" t="e">
        <f>IF(G81="N/A","N/A",LEN(TRIM(G81))-LEN(SUBSTITUTE(TRIM(G81),",",""))+1)</f>
        <v>#REF!</v>
      </c>
      <c r="I81" s="83" t="e" cm="1" vm="1">
        <f t="array" ref="I81">_xlfn.TEXTJOIN(CHAR(10),TRUE,_xlfn._xlws.FILTER([6]_Tools!A:A,F81=[6]_Tools!C:C))</f>
        <v>#VALUE!</v>
      </c>
      <c r="J81" s="71">
        <f>IFERROR(_xlfn.XLOOKUP(E81,[6]_HelperCSFScores!A$2:A$217,[6]_HelperCSFScores!B$2:B$217),"N/A")</f>
        <v>4</v>
      </c>
      <c r="K81" s="71" t="e" cm="1">
        <f t="array" ref="K81">MEDIAN(IF([6]!Main_Table[CSF Subcategory]=$E81,[6]!Main_Table[Implementation Maturity Score]))</f>
        <v>#REF!</v>
      </c>
      <c r="L81" s="71" t="e" cm="1">
        <f t="array" ref="L81">MIN(IF([6]!Main_Table[CSF Subcategory]=$E81,[6]!Main_Table[Implementation Maturity Score]))</f>
        <v>#REF!</v>
      </c>
      <c r="M81" s="71" t="e" cm="1">
        <f t="array" ref="M81">MAX(IF([6]!Main_Table[CSF Subcategory]=$E81,[6]!Main_Table[Implementation Maturity Score]))</f>
        <v>#REF!</v>
      </c>
      <c r="N81" s="72"/>
      <c r="O81" s="72"/>
      <c r="P81" s="72"/>
      <c r="Q81" s="69"/>
      <c r="R81" s="63"/>
      <c r="S81" s="73"/>
      <c r="T81" s="73"/>
      <c r="U81" s="73"/>
      <c r="V81" s="73"/>
      <c r="W81" s="74"/>
      <c r="X81" s="43"/>
    </row>
    <row r="82" spans="2:24" ht="45" customHeight="1" outlineLevel="1" x14ac:dyDescent="0.25">
      <c r="B82" s="40"/>
      <c r="C82" s="56"/>
      <c r="D82" s="65"/>
      <c r="E82" s="81" t="s">
        <v>1574</v>
      </c>
      <c r="F82" s="68" t="s">
        <v>4133</v>
      </c>
      <c r="G82" s="68" t="e" cm="1">
        <f t="array" ref="G82">_xlfn.TEXTJOIN(", ",TRUE,_xlfn.UNIQUE(_xlfn._xlws.FILTER([6]!Main_Table[Product Line],[6]!Main_Table[CSF Subcategory]=$E82,"N/A")))</f>
        <v>#REF!</v>
      </c>
      <c r="H82" s="69" t="e">
        <f>IF(G82="N/A","N/A",LEN(TRIM(G82))-LEN(SUBSTITUTE(TRIM(G82),",",""))+1)</f>
        <v>#REF!</v>
      </c>
      <c r="I82" s="83" t="e" cm="1" vm="1">
        <f t="array" ref="I82">_xlfn.TEXTJOIN(CHAR(10),TRUE,_xlfn._xlws.FILTER([6]_Tools!A:A,F82=[6]_Tools!C:C))</f>
        <v>#VALUE!</v>
      </c>
      <c r="J82" s="71">
        <f>IFERROR(_xlfn.XLOOKUP(E82,[6]_HelperCSFScores!A$2:A$217,[6]_HelperCSFScores!B$2:B$217),"N/A")</f>
        <v>3.5454545454545454</v>
      </c>
      <c r="K82" s="71" t="e" cm="1">
        <f t="array" ref="K82">MEDIAN(IF([6]!Main_Table[CSF Subcategory]=$E82,[6]!Main_Table[Implementation Maturity Score]))</f>
        <v>#REF!</v>
      </c>
      <c r="L82" s="71" t="e" cm="1">
        <f t="array" ref="L82">MIN(IF([6]!Main_Table[CSF Subcategory]=$E82,[6]!Main_Table[Implementation Maturity Score]))</f>
        <v>#REF!</v>
      </c>
      <c r="M82" s="71" t="e" cm="1">
        <f t="array" ref="M82">MAX(IF([6]!Main_Table[CSF Subcategory]=$E82,[6]!Main_Table[Implementation Maturity Score]))</f>
        <v>#REF!</v>
      </c>
      <c r="N82" s="72"/>
      <c r="O82" s="72"/>
      <c r="P82" s="72"/>
      <c r="Q82" s="69"/>
      <c r="R82" s="63"/>
      <c r="S82" s="73"/>
      <c r="T82" s="73"/>
      <c r="U82" s="73"/>
      <c r="V82" s="73"/>
      <c r="W82" s="74"/>
      <c r="X82" s="43"/>
    </row>
    <row r="83" spans="2:24" ht="45" customHeight="1" outlineLevel="1" x14ac:dyDescent="0.25">
      <c r="B83" s="40"/>
      <c r="C83" s="56"/>
      <c r="D83" s="65"/>
      <c r="E83" s="81" t="s">
        <v>2797</v>
      </c>
      <c r="F83" s="68" t="s">
        <v>4134</v>
      </c>
      <c r="G83" s="68" t="e" cm="1">
        <f t="array" ref="G83">_xlfn.TEXTJOIN(", ",TRUE,_xlfn.UNIQUE(_xlfn._xlws.FILTER([6]!Main_Table[Product Line],[6]!Main_Table[CSF Subcategory]=$E83,"N/A")))</f>
        <v>#REF!</v>
      </c>
      <c r="H83" s="69" t="e">
        <f>IF(G83="N/A","N/A",LEN(TRIM(G83))-LEN(SUBSTITUTE(TRIM(G83),",",""))+1)</f>
        <v>#REF!</v>
      </c>
      <c r="I83" s="83" t="e" cm="1" vm="1">
        <f t="array" ref="I83">_xlfn.TEXTJOIN(CHAR(10),TRUE,_xlfn._xlws.FILTER([6]_Tools!A:A,F83=[6]_Tools!C:C))</f>
        <v>#VALUE!</v>
      </c>
      <c r="J83" s="71">
        <f>IFERROR(_xlfn.XLOOKUP(E83,[6]_HelperCSFScores!A$2:A$217,[6]_HelperCSFScores!B$2:B$217),"N/A")</f>
        <v>3.25</v>
      </c>
      <c r="K83" s="71" t="e" cm="1">
        <f t="array" ref="K83">MEDIAN(IF([6]!Main_Table[CSF Subcategory]=$E83,[6]!Main_Table[Implementation Maturity Score]))</f>
        <v>#REF!</v>
      </c>
      <c r="L83" s="71" t="e" cm="1">
        <f t="array" ref="L83">MIN(IF([6]!Main_Table[CSF Subcategory]=$E83,[6]!Main_Table[Implementation Maturity Score]))</f>
        <v>#REF!</v>
      </c>
      <c r="M83" s="71" t="e" cm="1">
        <f t="array" ref="M83">MAX(IF([6]!Main_Table[CSF Subcategory]=$E83,[6]!Main_Table[Implementation Maturity Score]))</f>
        <v>#REF!</v>
      </c>
      <c r="N83" s="72"/>
      <c r="O83" s="72"/>
      <c r="P83" s="72"/>
      <c r="Q83" s="69"/>
      <c r="R83" s="63"/>
      <c r="S83" s="73"/>
      <c r="T83" s="73"/>
      <c r="U83" s="73"/>
      <c r="V83" s="73"/>
      <c r="W83" s="74"/>
      <c r="X83" s="43"/>
    </row>
    <row r="84" spans="2:24" ht="45" customHeight="1" outlineLevel="1" x14ac:dyDescent="0.25">
      <c r="B84" s="40"/>
      <c r="C84" s="56"/>
      <c r="D84" s="65"/>
      <c r="E84" s="81" t="s">
        <v>2798</v>
      </c>
      <c r="F84" s="68" t="s">
        <v>4135</v>
      </c>
      <c r="G84" s="68" t="e" cm="1">
        <f t="array" ref="G84">_xlfn.TEXTJOIN(", ",TRUE,_xlfn.UNIQUE(_xlfn._xlws.FILTER([6]!Main_Table[Product Line],[6]!Main_Table[CSF Subcategory]=$E84,"N/A")))</f>
        <v>#REF!</v>
      </c>
      <c r="H84" s="69" t="e">
        <f>IF(G84="N/A","N/A",LEN(TRIM(G84))-LEN(SUBSTITUTE(TRIM(G84),",",""))+1)</f>
        <v>#REF!</v>
      </c>
      <c r="I84" s="83" t="e" cm="1" vm="1">
        <f t="array" ref="I84">_xlfn.TEXTJOIN(CHAR(10),TRUE,_xlfn._xlws.FILTER([6]_Tools!A:A,F84=[6]_Tools!C:C))</f>
        <v>#VALUE!</v>
      </c>
      <c r="J84" s="71">
        <f>IFERROR(_xlfn.XLOOKUP(E84,[6]_HelperCSFScores!A$2:A$217,[6]_HelperCSFScores!B$2:B$217),"N/A")</f>
        <v>3.5</v>
      </c>
      <c r="K84" s="71" t="e" cm="1">
        <f t="array" ref="K84">MEDIAN(IF([6]!Main_Table[CSF Subcategory]=$E84,[6]!Main_Table[Implementation Maturity Score]))</f>
        <v>#REF!</v>
      </c>
      <c r="L84" s="71" t="e" cm="1">
        <f t="array" ref="L84">MIN(IF([6]!Main_Table[CSF Subcategory]=$E84,[6]!Main_Table[Implementation Maturity Score]))</f>
        <v>#REF!</v>
      </c>
      <c r="M84" s="71" t="e" cm="1">
        <f t="array" ref="M84">MAX(IF([6]!Main_Table[CSF Subcategory]=$E84,[6]!Main_Table[Implementation Maturity Score]))</f>
        <v>#REF!</v>
      </c>
      <c r="N84" s="72"/>
      <c r="O84" s="72"/>
      <c r="P84" s="72"/>
      <c r="Q84" s="69"/>
      <c r="R84" s="63"/>
      <c r="S84" s="73"/>
      <c r="T84" s="73"/>
      <c r="U84" s="73"/>
      <c r="V84" s="73"/>
      <c r="W84" s="74"/>
      <c r="X84" s="43"/>
    </row>
    <row r="85" spans="2:24" ht="60" customHeight="1" x14ac:dyDescent="0.3">
      <c r="B85" s="40"/>
      <c r="C85" s="56"/>
      <c r="D85" s="57" t="s">
        <v>3144</v>
      </c>
      <c r="E85" s="89"/>
      <c r="F85" s="90"/>
      <c r="G85" s="77"/>
      <c r="H85" s="62"/>
      <c r="I85" s="79"/>
      <c r="J85" s="60">
        <f>AVERAGE(J86:J90)</f>
        <v>3.9211111111111108</v>
      </c>
      <c r="K85" s="60" t="e">
        <f>MEDIAN(K86:K91)</f>
        <v>#REF!</v>
      </c>
      <c r="L85" s="60" t="e">
        <f>MIN(L86:L91)</f>
        <v>#REF!</v>
      </c>
      <c r="M85" s="60" t="e">
        <f>MAX(M86:M91)</f>
        <v>#REF!</v>
      </c>
      <c r="N85" s="61"/>
      <c r="O85" s="61"/>
      <c r="P85" s="61"/>
      <c r="Q85" s="62"/>
      <c r="R85" s="63"/>
      <c r="S85" s="79"/>
      <c r="T85" s="79"/>
      <c r="U85" s="79"/>
      <c r="V85" s="79"/>
      <c r="W85" s="80"/>
      <c r="X85" s="43"/>
    </row>
    <row r="86" spans="2:24" ht="45" customHeight="1" outlineLevel="1" x14ac:dyDescent="0.25">
      <c r="B86" s="40"/>
      <c r="C86" s="56"/>
      <c r="D86" s="65"/>
      <c r="E86" s="92" t="s">
        <v>2320</v>
      </c>
      <c r="F86" s="67" t="s">
        <v>4136</v>
      </c>
      <c r="G86" s="68" t="e" cm="1">
        <f t="array" ref="G86">_xlfn.TEXTJOIN(", ",TRUE,_xlfn.UNIQUE(_xlfn._xlws.FILTER([6]!Main_Table[Product Line],[6]!Main_Table[CSF Subcategory]=$E86,"N/A")))</f>
        <v>#REF!</v>
      </c>
      <c r="H86" s="69" t="e">
        <f>IF(G86="N/A","N/A",LEN(TRIM(G86))-LEN(SUBSTITUTE(TRIM(G86),",",""))+1)</f>
        <v>#REF!</v>
      </c>
      <c r="I86" s="83" t="e" cm="1" vm="1">
        <f t="array" ref="I86">_xlfn.TEXTJOIN(CHAR(10),TRUE,_xlfn._xlws.FILTER([6]_Tools!A:A,F86=[6]_Tools!C:C))</f>
        <v>#VALUE!</v>
      </c>
      <c r="J86" s="71">
        <f>IFERROR(_xlfn.XLOOKUP(E86,[6]_HelperCSFScores!A$2:A$217,[6]_HelperCSFScores!B$2:B$217),"N/A")</f>
        <v>4.083333333333333</v>
      </c>
      <c r="K86" s="71" t="e" cm="1">
        <f t="array" ref="K86">MEDIAN(IF([6]!Main_Table[CSF Subcategory]=$E86,[6]!Main_Table[Implementation Maturity Score]))</f>
        <v>#REF!</v>
      </c>
      <c r="L86" s="71" t="e" cm="1">
        <f t="array" ref="L86">MIN(IF([6]!Main_Table[CSF Subcategory]=$E86,[6]!Main_Table[Implementation Maturity Score]))</f>
        <v>#REF!</v>
      </c>
      <c r="M86" s="71" t="e" cm="1">
        <f t="array" ref="M86">MAX(IF([6]!Main_Table[CSF Subcategory]=$E86,[6]!Main_Table[Implementation Maturity Score]))</f>
        <v>#REF!</v>
      </c>
      <c r="N86" s="72"/>
      <c r="O86" s="72"/>
      <c r="P86" s="72"/>
      <c r="Q86" s="69"/>
      <c r="R86" s="63"/>
      <c r="S86" s="73"/>
      <c r="T86" s="73"/>
      <c r="U86" s="73"/>
      <c r="V86" s="73"/>
      <c r="W86" s="74"/>
      <c r="X86" s="43"/>
    </row>
    <row r="87" spans="2:24" ht="45" customHeight="1" outlineLevel="1" x14ac:dyDescent="0.25">
      <c r="B87" s="40"/>
      <c r="C87" s="56"/>
      <c r="D87" s="65"/>
      <c r="E87" s="92" t="s">
        <v>2202</v>
      </c>
      <c r="F87" s="67" t="s">
        <v>4137</v>
      </c>
      <c r="G87" s="68" t="e" cm="1">
        <f t="array" ref="G87">_xlfn.TEXTJOIN(", ",TRUE,_xlfn.UNIQUE(_xlfn._xlws.FILTER([6]!Main_Table[Product Line],[6]!Main_Table[CSF Subcategory]=$E87,"N/A")))</f>
        <v>#REF!</v>
      </c>
      <c r="H87" s="69" t="e">
        <f>IF(G87="N/A","N/A",LEN(TRIM(G87))-LEN(SUBSTITUTE(TRIM(G87),",",""))+1)</f>
        <v>#REF!</v>
      </c>
      <c r="I87" s="83" t="e" cm="1" vm="1">
        <f t="array" ref="I87">_xlfn.TEXTJOIN(CHAR(10),TRUE,_xlfn._xlws.FILTER([6]_Tools!A:A,F87=[6]_Tools!C:C))</f>
        <v>#VALUE!</v>
      </c>
      <c r="J87" s="71">
        <f>IFERROR(_xlfn.XLOOKUP(E87,[6]_HelperCSFScores!A$2:A$217,[6]_HelperCSFScores!B$2:B$217),"N/A")</f>
        <v>3.8</v>
      </c>
      <c r="K87" s="71" t="e" cm="1">
        <f t="array" ref="K87">MEDIAN(IF([6]!Main_Table[CSF Subcategory]=$E87,[6]!Main_Table[Implementation Maturity Score]))</f>
        <v>#REF!</v>
      </c>
      <c r="L87" s="71" t="e" cm="1">
        <f t="array" ref="L87">MIN(IF([6]!Main_Table[CSF Subcategory]=$E87,[6]!Main_Table[Implementation Maturity Score]))</f>
        <v>#REF!</v>
      </c>
      <c r="M87" s="71" t="e" cm="1">
        <f t="array" ref="M87">MAX(IF([6]!Main_Table[CSF Subcategory]=$E87,[6]!Main_Table[Implementation Maturity Score]))</f>
        <v>#REF!</v>
      </c>
      <c r="N87" s="72"/>
      <c r="O87" s="72"/>
      <c r="P87" s="72"/>
      <c r="Q87" s="69"/>
      <c r="R87" s="63"/>
      <c r="S87" s="73"/>
      <c r="T87" s="73"/>
      <c r="U87" s="73"/>
      <c r="V87" s="73"/>
      <c r="W87" s="74"/>
      <c r="X87" s="43"/>
    </row>
    <row r="88" spans="2:24" ht="45" customHeight="1" outlineLevel="1" x14ac:dyDescent="0.25">
      <c r="B88" s="40"/>
      <c r="C88" s="56"/>
      <c r="D88" s="65"/>
      <c r="E88" s="92" t="s">
        <v>2799</v>
      </c>
      <c r="F88" s="67" t="s">
        <v>4138</v>
      </c>
      <c r="G88" s="68" t="e" cm="1">
        <f t="array" ref="G88">_xlfn.TEXTJOIN(", ",TRUE,_xlfn.UNIQUE(_xlfn._xlws.FILTER([6]!Main_Table[Product Line],[6]!Main_Table[CSF Subcategory]=$E88,"N/A")))</f>
        <v>#REF!</v>
      </c>
      <c r="H88" s="69" t="e">
        <f>IF(G88="N/A","N/A",LEN(TRIM(G88))-LEN(SUBSTITUTE(TRIM(G88),",",""))+1)</f>
        <v>#REF!</v>
      </c>
      <c r="I88" s="83" t="e" cm="1" vm="1">
        <f t="array" ref="I88">_xlfn.TEXTJOIN(CHAR(10),TRUE,_xlfn._xlws.FILTER([6]_Tools!A:A,F88=[6]_Tools!C:C))</f>
        <v>#VALUE!</v>
      </c>
      <c r="J88" s="71">
        <f>IFERROR(_xlfn.XLOOKUP(E88,[6]_HelperCSFScores!A$2:A$217,[6]_HelperCSFScores!B$2:B$217),"N/A")</f>
        <v>4.2222222222222223</v>
      </c>
      <c r="K88" s="71" t="e" cm="1">
        <f t="array" ref="K88">MEDIAN(IF([6]!Main_Table[CSF Subcategory]=$E88,[6]!Main_Table[Implementation Maturity Score]))</f>
        <v>#REF!</v>
      </c>
      <c r="L88" s="71" t="e" cm="1">
        <f t="array" ref="L88">MIN(IF([6]!Main_Table[CSF Subcategory]=$E88,[6]!Main_Table[Implementation Maturity Score]))</f>
        <v>#REF!</v>
      </c>
      <c r="M88" s="71" t="e" cm="1">
        <f t="array" ref="M88">MAX(IF([6]!Main_Table[CSF Subcategory]=$E88,[6]!Main_Table[Implementation Maturity Score]))</f>
        <v>#REF!</v>
      </c>
      <c r="N88" s="72"/>
      <c r="O88" s="72"/>
      <c r="P88" s="72"/>
      <c r="Q88" s="69"/>
      <c r="R88" s="63"/>
      <c r="S88" s="73"/>
      <c r="T88" s="73"/>
      <c r="U88" s="73"/>
      <c r="V88" s="73"/>
      <c r="W88" s="74"/>
      <c r="X88" s="43"/>
    </row>
    <row r="89" spans="2:24" ht="45" customHeight="1" outlineLevel="1" x14ac:dyDescent="0.25">
      <c r="B89" s="40"/>
      <c r="C89" s="56"/>
      <c r="D89" s="65"/>
      <c r="E89" s="92" t="s">
        <v>2800</v>
      </c>
      <c r="F89" s="67" t="s">
        <v>4139</v>
      </c>
      <c r="G89" s="68" t="e" cm="1">
        <f t="array" ref="G89">_xlfn.TEXTJOIN(", ",TRUE,_xlfn.UNIQUE(_xlfn._xlws.FILTER([6]!Main_Table[Product Line],[6]!Main_Table[CSF Subcategory]=$E89,"N/A")))</f>
        <v>#REF!</v>
      </c>
      <c r="H89" s="69" t="e">
        <f>IF(G89="N/A","N/A",LEN(TRIM(G89))-LEN(SUBSTITUTE(TRIM(G89),",",""))+1)</f>
        <v>#REF!</v>
      </c>
      <c r="I89" s="83"/>
      <c r="J89" s="71">
        <f>IFERROR(_xlfn.XLOOKUP(E89,[6]_HelperCSFScores!A$2:A$217,[6]_HelperCSFScores!B$2:B$217),"N/A")</f>
        <v>3.5</v>
      </c>
      <c r="K89" s="71" t="e" cm="1">
        <f t="array" ref="K89">MEDIAN(IF([6]!Main_Table[CSF Subcategory]=$E89,[6]!Main_Table[Implementation Maturity Score]))</f>
        <v>#REF!</v>
      </c>
      <c r="L89" s="71" t="e" cm="1">
        <f t="array" ref="L89">MIN(IF([6]!Main_Table[CSF Subcategory]=$E89,[6]!Main_Table[Implementation Maturity Score]))</f>
        <v>#REF!</v>
      </c>
      <c r="M89" s="71" t="e" cm="1">
        <f t="array" ref="M89">MAX(IF([6]!Main_Table[CSF Subcategory]=$E89,[6]!Main_Table[Implementation Maturity Score]))</f>
        <v>#REF!</v>
      </c>
      <c r="N89" s="72"/>
      <c r="O89" s="72"/>
      <c r="P89" s="72"/>
      <c r="Q89" s="69"/>
      <c r="R89" s="63"/>
      <c r="S89" s="73"/>
      <c r="T89" s="73"/>
      <c r="U89" s="73"/>
      <c r="V89" s="73"/>
      <c r="W89" s="74"/>
      <c r="X89" s="43"/>
    </row>
    <row r="90" spans="2:24" ht="45" customHeight="1" outlineLevel="1" x14ac:dyDescent="0.25">
      <c r="B90" s="40"/>
      <c r="C90" s="56"/>
      <c r="D90" s="65"/>
      <c r="E90" s="92" t="s">
        <v>2199</v>
      </c>
      <c r="F90" s="67" t="s">
        <v>4140</v>
      </c>
      <c r="G90" s="68" t="e" cm="1">
        <f t="array" ref="G90">_xlfn.TEXTJOIN(", ",TRUE,_xlfn.UNIQUE(_xlfn._xlws.FILTER([6]!Main_Table[Product Line],[6]!Main_Table[CSF Subcategory]=$E90,"N/A")))</f>
        <v>#REF!</v>
      </c>
      <c r="H90" s="69" t="e">
        <f>IF(G90="N/A","N/A",LEN(TRIM(G90))-LEN(SUBSTITUTE(TRIM(G90),",",""))+1)</f>
        <v>#REF!</v>
      </c>
      <c r="I90" s="83" t="e" cm="1" vm="1">
        <f t="array" ref="I90">_xlfn.TEXTJOIN(CHAR(10),TRUE,_xlfn._xlws.FILTER([6]_Tools!A:A,F90=[6]_Tools!C:C))</f>
        <v>#VALUE!</v>
      </c>
      <c r="J90" s="71">
        <f>IFERROR(_xlfn.XLOOKUP(E90,[6]_HelperCSFScores!A$2:A$217,[6]_HelperCSFScores!B$2:B$217),"N/A")</f>
        <v>4</v>
      </c>
      <c r="K90" s="71" t="e" cm="1">
        <f t="array" ref="K90">MEDIAN(IF([6]!Main_Table[CSF Subcategory]=$E90,[6]!Main_Table[Implementation Maturity Score]))</f>
        <v>#REF!</v>
      </c>
      <c r="L90" s="71" t="e" cm="1">
        <f t="array" ref="L90">MIN(IF([6]!Main_Table[CSF Subcategory]=$E90,[6]!Main_Table[Implementation Maturity Score]))</f>
        <v>#REF!</v>
      </c>
      <c r="M90" s="71" t="e" cm="1">
        <f t="array" ref="M90">MAX(IF([6]!Main_Table[CSF Subcategory]=$E90,[6]!Main_Table[Implementation Maturity Score]))</f>
        <v>#REF!</v>
      </c>
      <c r="N90" s="72"/>
      <c r="O90" s="72"/>
      <c r="P90" s="72"/>
      <c r="Q90" s="69"/>
      <c r="R90" s="63"/>
      <c r="S90" s="73"/>
      <c r="T90" s="73"/>
      <c r="U90" s="73"/>
      <c r="V90" s="73"/>
      <c r="W90" s="74"/>
      <c r="X90" s="43"/>
    </row>
    <row r="91" spans="2:24" ht="60" customHeight="1" x14ac:dyDescent="0.3">
      <c r="B91" s="40"/>
      <c r="C91" s="84"/>
      <c r="D91" s="57" t="s">
        <v>3146</v>
      </c>
      <c r="E91" s="89"/>
      <c r="F91" s="90"/>
      <c r="G91" s="77"/>
      <c r="H91" s="62"/>
      <c r="I91" s="79"/>
      <c r="J91" s="60">
        <f>AVERAGE(J92:J99)</f>
        <v>3.9150348932676517</v>
      </c>
      <c r="K91" s="60" t="e">
        <f>MEDIAN(K92:K99)</f>
        <v>#REF!</v>
      </c>
      <c r="L91" s="60" t="e">
        <f>MIN(L92:L99)</f>
        <v>#REF!</v>
      </c>
      <c r="M91" s="60" t="e">
        <f>MAX(M92:M99)</f>
        <v>#REF!</v>
      </c>
      <c r="N91" s="61"/>
      <c r="O91" s="61"/>
      <c r="P91" s="61"/>
      <c r="Q91" s="62"/>
      <c r="R91" s="63"/>
      <c r="S91" s="79"/>
      <c r="T91" s="79"/>
      <c r="U91" s="79"/>
      <c r="V91" s="79"/>
      <c r="W91" s="80"/>
      <c r="X91" s="43"/>
    </row>
    <row r="92" spans="2:24" ht="45" customHeight="1" outlineLevel="1" x14ac:dyDescent="0.25">
      <c r="B92" s="40"/>
      <c r="C92" s="56"/>
      <c r="D92" s="65"/>
      <c r="E92" s="66" t="s">
        <v>2243</v>
      </c>
      <c r="F92" s="67" t="s">
        <v>4141</v>
      </c>
      <c r="G92" s="68" t="e" cm="1">
        <f t="array" ref="G92">_xlfn.TEXTJOIN(", ",TRUE,_xlfn.UNIQUE(_xlfn._xlws.FILTER([6]!Main_Table[Product Line],[6]!Main_Table[CSF Subcategory]=$E92,"N/A")))</f>
        <v>#REF!</v>
      </c>
      <c r="H92" s="69" t="e">
        <f t="shared" ref="H92:H99" si="5">IF(G92="N/A","N/A",LEN(TRIM(G92))-LEN(SUBSTITUTE(TRIM(G92),",",""))+1)</f>
        <v>#REF!</v>
      </c>
      <c r="I92" s="83" t="e" cm="1" vm="1">
        <f t="array" ref="I92">_xlfn.TEXTJOIN(CHAR(10),TRUE,_xlfn._xlws.FILTER([6]_Tools!A:A,F92=[6]_Tools!C:C))</f>
        <v>#VALUE!</v>
      </c>
      <c r="J92" s="71">
        <f>IFERROR(_xlfn.XLOOKUP(E92,[6]_HelperCSFScores!A$2:A$217,[6]_HelperCSFScores!B$2:B$217),"N/A")</f>
        <v>4.0666666666666664</v>
      </c>
      <c r="K92" s="71" t="e" cm="1">
        <f t="array" ref="K92">MEDIAN(IF([6]!Main_Table[CSF Subcategory]=$E92,[6]!Main_Table[Implementation Maturity Score]))</f>
        <v>#REF!</v>
      </c>
      <c r="L92" s="71" t="e" cm="1">
        <f t="array" ref="L92">MIN(IF([6]!Main_Table[CSF Subcategory]=$E92,[6]!Main_Table[Implementation Maturity Score]))</f>
        <v>#REF!</v>
      </c>
      <c r="M92" s="71" t="e" cm="1">
        <f t="array" ref="M92">MAX(IF([6]!Main_Table[CSF Subcategory]=$E92,[6]!Main_Table[Implementation Maturity Score]))</f>
        <v>#REF!</v>
      </c>
      <c r="N92" s="72"/>
      <c r="O92" s="72"/>
      <c r="P92" s="72"/>
      <c r="Q92" s="69"/>
      <c r="R92" s="63"/>
      <c r="S92" s="73"/>
      <c r="T92" s="73"/>
      <c r="U92" s="73"/>
      <c r="V92" s="73"/>
      <c r="W92" s="74"/>
      <c r="X92" s="43"/>
    </row>
    <row r="93" spans="2:24" ht="45" customHeight="1" outlineLevel="1" x14ac:dyDescent="0.25">
      <c r="B93" s="40"/>
      <c r="C93" s="56"/>
      <c r="D93" s="65"/>
      <c r="E93" s="66" t="s">
        <v>2801</v>
      </c>
      <c r="F93" s="67" t="s">
        <v>4142</v>
      </c>
      <c r="G93" s="68" t="e" cm="1">
        <f t="array" ref="G93">_xlfn.TEXTJOIN(", ",TRUE,_xlfn.UNIQUE(_xlfn._xlws.FILTER([6]!Main_Table[Product Line],[6]!Main_Table[CSF Subcategory]=$E93,"N/A")))</f>
        <v>#REF!</v>
      </c>
      <c r="H93" s="69" t="e">
        <f t="shared" si="5"/>
        <v>#REF!</v>
      </c>
      <c r="I93" s="83" t="e" cm="1" vm="1">
        <f t="array" ref="I93">_xlfn.TEXTJOIN(CHAR(10),TRUE,_xlfn._xlws.FILTER([6]_Tools!A:A,F93=[6]_Tools!C:C))</f>
        <v>#VALUE!</v>
      </c>
      <c r="J93" s="71">
        <f>IFERROR(_xlfn.XLOOKUP(E93,[6]_HelperCSFScores!A$2:A$217,[6]_HelperCSFScores!B$2:B$217),"N/A")</f>
        <v>4</v>
      </c>
      <c r="K93" s="71" t="e" cm="1">
        <f t="array" ref="K93">MEDIAN(IF([6]!Main_Table[CSF Subcategory]=$E93,[6]!Main_Table[Implementation Maturity Score]))</f>
        <v>#REF!</v>
      </c>
      <c r="L93" s="71" t="e" cm="1">
        <f t="array" ref="L93">MIN(IF([6]!Main_Table[CSF Subcategory]=$E93,[6]!Main_Table[Implementation Maturity Score]))</f>
        <v>#REF!</v>
      </c>
      <c r="M93" s="71" t="e" cm="1">
        <f t="array" ref="M93">MAX(IF([6]!Main_Table[CSF Subcategory]=$E93,[6]!Main_Table[Implementation Maturity Score]))</f>
        <v>#REF!</v>
      </c>
      <c r="N93" s="72"/>
      <c r="O93" s="72"/>
      <c r="P93" s="72"/>
      <c r="Q93" s="69"/>
      <c r="R93" s="63"/>
      <c r="S93" s="73"/>
      <c r="T93" s="73"/>
      <c r="U93" s="73"/>
      <c r="V93" s="73"/>
      <c r="W93" s="74"/>
      <c r="X93" s="43"/>
    </row>
    <row r="94" spans="2:24" ht="45" customHeight="1" outlineLevel="1" x14ac:dyDescent="0.25">
      <c r="B94" s="40"/>
      <c r="C94" s="56"/>
      <c r="D94" s="65"/>
      <c r="E94" s="66" t="s">
        <v>2344</v>
      </c>
      <c r="F94" s="67" t="s">
        <v>4143</v>
      </c>
      <c r="G94" s="68" t="e" cm="1">
        <f t="array" ref="G94">_xlfn.TEXTJOIN(", ",TRUE,_xlfn.UNIQUE(_xlfn._xlws.FILTER([6]!Main_Table[Product Line],[6]!Main_Table[CSF Subcategory]=$E94,"N/A")))</f>
        <v>#REF!</v>
      </c>
      <c r="H94" s="69" t="e">
        <f t="shared" si="5"/>
        <v>#REF!</v>
      </c>
      <c r="I94" s="83" t="e" cm="1" vm="1">
        <f t="array" ref="I94">_xlfn.TEXTJOIN(CHAR(10),TRUE,_xlfn._xlws.FILTER([6]_Tools!A:A,F94=[6]_Tools!C:C))</f>
        <v>#VALUE!</v>
      </c>
      <c r="J94" s="71">
        <f>IFERROR(_xlfn.XLOOKUP(E94,[6]_HelperCSFScores!A$2:A$217,[6]_HelperCSFScores!B$2:B$217),"N/A")</f>
        <v>4.0714285714285712</v>
      </c>
      <c r="K94" s="71" t="e" cm="1">
        <f t="array" ref="K94">MEDIAN(IF([6]!Main_Table[CSF Subcategory]=$E94,[6]!Main_Table[Implementation Maturity Score]))</f>
        <v>#REF!</v>
      </c>
      <c r="L94" s="71" t="e" cm="1">
        <f t="array" ref="L94">MIN(IF([6]!Main_Table[CSF Subcategory]=$E94,[6]!Main_Table[Implementation Maturity Score]))</f>
        <v>#REF!</v>
      </c>
      <c r="M94" s="71" t="e" cm="1">
        <f t="array" ref="M94">MAX(IF([6]!Main_Table[CSF Subcategory]=$E94,[6]!Main_Table[Implementation Maturity Score]))</f>
        <v>#REF!</v>
      </c>
      <c r="N94" s="72"/>
      <c r="O94" s="72"/>
      <c r="P94" s="72"/>
      <c r="Q94" s="69"/>
      <c r="R94" s="63"/>
      <c r="S94" s="73"/>
      <c r="T94" s="73"/>
      <c r="U94" s="73"/>
      <c r="V94" s="73"/>
      <c r="W94" s="74"/>
      <c r="X94" s="43"/>
    </row>
    <row r="95" spans="2:24" ht="45" customHeight="1" outlineLevel="1" x14ac:dyDescent="0.25">
      <c r="B95" s="40"/>
      <c r="C95" s="56"/>
      <c r="D95" s="65"/>
      <c r="E95" s="66" t="s">
        <v>2802</v>
      </c>
      <c r="F95" s="67" t="s">
        <v>4144</v>
      </c>
      <c r="G95" s="68" t="e" cm="1">
        <f t="array" ref="G95">_xlfn.TEXTJOIN(", ",TRUE,_xlfn.UNIQUE(_xlfn._xlws.FILTER([6]!Main_Table[Product Line],[6]!Main_Table[CSF Subcategory]=$E95,"N/A")))</f>
        <v>#REF!</v>
      </c>
      <c r="H95" s="69" t="e">
        <f t="shared" si="5"/>
        <v>#REF!</v>
      </c>
      <c r="I95" s="83" t="e" cm="1" vm="1">
        <f t="array" ref="I95">_xlfn.TEXTJOIN(CHAR(10),TRUE,_xlfn._xlws.FILTER([6]_Tools!A:A,F95=[6]_Tools!C:C))</f>
        <v>#VALUE!</v>
      </c>
      <c r="J95" s="71">
        <f>IFERROR(_xlfn.XLOOKUP(E95,[6]_HelperCSFScores!A$2:A$217,[6]_HelperCSFScores!B$2:B$217),"N/A")</f>
        <v>3.8</v>
      </c>
      <c r="K95" s="71" t="e" cm="1">
        <f t="array" ref="K95">MEDIAN(IF([6]!Main_Table[CSF Subcategory]=$E95,[6]!Main_Table[Implementation Maturity Score]))</f>
        <v>#REF!</v>
      </c>
      <c r="L95" s="71" t="e" cm="1">
        <f t="array" ref="L95">MIN(IF([6]!Main_Table[CSF Subcategory]=$E95,[6]!Main_Table[Implementation Maturity Score]))</f>
        <v>#REF!</v>
      </c>
      <c r="M95" s="71" t="e" cm="1">
        <f t="array" ref="M95">MAX(IF([6]!Main_Table[CSF Subcategory]=$E95,[6]!Main_Table[Implementation Maturity Score]))</f>
        <v>#REF!</v>
      </c>
      <c r="N95" s="72"/>
      <c r="O95" s="72"/>
      <c r="P95" s="72"/>
      <c r="Q95" s="69"/>
      <c r="R95" s="63"/>
      <c r="S95" s="73"/>
      <c r="T95" s="73"/>
      <c r="U95" s="73"/>
      <c r="V95" s="73"/>
      <c r="W95" s="74"/>
      <c r="X95" s="43"/>
    </row>
    <row r="96" spans="2:24" ht="45" customHeight="1" outlineLevel="1" x14ac:dyDescent="0.25">
      <c r="B96" s="40"/>
      <c r="C96" s="56"/>
      <c r="D96" s="65"/>
      <c r="E96" s="66" t="s">
        <v>2803</v>
      </c>
      <c r="F96" s="67" t="s">
        <v>4145</v>
      </c>
      <c r="G96" s="68" t="e" cm="1">
        <f t="array" ref="G96">_xlfn.TEXTJOIN(", ",TRUE,_xlfn.UNIQUE(_xlfn._xlws.FILTER([6]!Main_Table[Product Line],[6]!Main_Table[CSF Subcategory]=$E96,"N/A")))</f>
        <v>#REF!</v>
      </c>
      <c r="H96" s="69" t="e">
        <f t="shared" si="5"/>
        <v>#REF!</v>
      </c>
      <c r="I96" s="83" t="e" cm="1" vm="1">
        <f t="array" ref="I96">_xlfn.TEXTJOIN(CHAR(10),TRUE,_xlfn._xlws.FILTER([6]_Tools!A:A,F96=[6]_Tools!C:C))</f>
        <v>#VALUE!</v>
      </c>
      <c r="J96" s="71">
        <f>IFERROR(_xlfn.XLOOKUP(E96,[6]_HelperCSFScores!A$2:A$217,[6]_HelperCSFScores!B$2:B$217),"N/A")</f>
        <v>4</v>
      </c>
      <c r="K96" s="71" t="e" cm="1">
        <f t="array" ref="K96">MEDIAN(IF([6]!Main_Table[CSF Subcategory]=$E96,[6]!Main_Table[Implementation Maturity Score]))</f>
        <v>#REF!</v>
      </c>
      <c r="L96" s="71" t="e" cm="1">
        <f t="array" ref="L96">MIN(IF([6]!Main_Table[CSF Subcategory]=$E96,[6]!Main_Table[Implementation Maturity Score]))</f>
        <v>#REF!</v>
      </c>
      <c r="M96" s="71" t="e" cm="1">
        <f t="array" ref="M96">MAX(IF([6]!Main_Table[CSF Subcategory]=$E96,[6]!Main_Table[Implementation Maturity Score]))</f>
        <v>#REF!</v>
      </c>
      <c r="N96" s="72"/>
      <c r="O96" s="72"/>
      <c r="P96" s="72"/>
      <c r="Q96" s="69"/>
      <c r="R96" s="63"/>
      <c r="S96" s="73"/>
      <c r="T96" s="73"/>
      <c r="U96" s="73"/>
      <c r="V96" s="73"/>
      <c r="W96" s="74"/>
      <c r="X96" s="43"/>
    </row>
    <row r="97" spans="2:24" ht="45" customHeight="1" outlineLevel="1" x14ac:dyDescent="0.25">
      <c r="B97" s="40"/>
      <c r="C97" s="56"/>
      <c r="D97" s="65"/>
      <c r="E97" s="66" t="s">
        <v>1605</v>
      </c>
      <c r="F97" s="67" t="s">
        <v>4146</v>
      </c>
      <c r="G97" s="68" t="e" cm="1">
        <f t="array" ref="G97">_xlfn.TEXTJOIN(", ",TRUE,_xlfn.UNIQUE(_xlfn._xlws.FILTER([6]!Main_Table[Product Line],[6]!Main_Table[CSF Subcategory]=$E97,"N/A")))</f>
        <v>#REF!</v>
      </c>
      <c r="H97" s="69" t="e">
        <f t="shared" si="5"/>
        <v>#REF!</v>
      </c>
      <c r="I97" s="83" t="e" cm="1" vm="1">
        <f t="array" ref="I97">_xlfn.TEXTJOIN(CHAR(10),TRUE,_xlfn._xlws.FILTER([6]_Tools!A:A,F97=[6]_Tools!C:C))</f>
        <v>#VALUE!</v>
      </c>
      <c r="J97" s="71">
        <f>IFERROR(_xlfn.XLOOKUP(E97,[6]_HelperCSFScores!A$2:A$217,[6]_HelperCSFScores!B$2:B$217),"N/A")</f>
        <v>3.75</v>
      </c>
      <c r="K97" s="71" t="e" cm="1">
        <f t="array" ref="K97">MEDIAN(IF([6]!Main_Table[CSF Subcategory]=$E97,[6]!Main_Table[Implementation Maturity Score]))</f>
        <v>#REF!</v>
      </c>
      <c r="L97" s="71" t="e" cm="1">
        <f t="array" ref="L97">MIN(IF([6]!Main_Table[CSF Subcategory]=$E97,[6]!Main_Table[Implementation Maturity Score]))</f>
        <v>#REF!</v>
      </c>
      <c r="M97" s="71" t="e" cm="1">
        <f t="array" ref="M97">MAX(IF([6]!Main_Table[CSF Subcategory]=$E97,[6]!Main_Table[Implementation Maturity Score]))</f>
        <v>#REF!</v>
      </c>
      <c r="N97" s="72"/>
      <c r="O97" s="72"/>
      <c r="P97" s="72"/>
      <c r="Q97" s="69"/>
      <c r="R97" s="63"/>
      <c r="S97" s="73"/>
      <c r="T97" s="73"/>
      <c r="U97" s="73"/>
      <c r="V97" s="73"/>
      <c r="W97" s="74"/>
      <c r="X97" s="43"/>
    </row>
    <row r="98" spans="2:24" ht="45" customHeight="1" outlineLevel="1" x14ac:dyDescent="0.25">
      <c r="B98" s="40"/>
      <c r="C98" s="56"/>
      <c r="D98" s="65"/>
      <c r="E98" s="66" t="s">
        <v>1652</v>
      </c>
      <c r="F98" s="67" t="s">
        <v>4147</v>
      </c>
      <c r="G98" s="68" t="e" cm="1">
        <f t="array" ref="G98">_xlfn.TEXTJOIN(", ",TRUE,_xlfn.UNIQUE(_xlfn._xlws.FILTER([6]!Main_Table[Product Line],[6]!Main_Table[CSF Subcategory]=$E98,"N/A")))</f>
        <v>#REF!</v>
      </c>
      <c r="H98" s="69" t="e">
        <f t="shared" si="5"/>
        <v>#REF!</v>
      </c>
      <c r="I98" s="83" t="e" cm="1" vm="1">
        <f t="array" ref="I98">_xlfn.TEXTJOIN(CHAR(10),TRUE,_xlfn._xlws.FILTER([6]_Tools!A:A,F98=[6]_Tools!C:C))</f>
        <v>#VALUE!</v>
      </c>
      <c r="J98" s="71">
        <f>IFERROR(_xlfn.XLOOKUP(E98,[6]_HelperCSFScores!A$2:A$217,[6]_HelperCSFScores!B$2:B$217),"N/A")</f>
        <v>3.9655172413793105</v>
      </c>
      <c r="K98" s="71" t="e" cm="1">
        <f t="array" ref="K98">MEDIAN(IF([6]!Main_Table[CSF Subcategory]=$E98,[6]!Main_Table[Implementation Maturity Score]))</f>
        <v>#REF!</v>
      </c>
      <c r="L98" s="71" t="e" cm="1">
        <f t="array" ref="L98">MIN(IF([6]!Main_Table[CSF Subcategory]=$E98,[6]!Main_Table[Implementation Maturity Score]))</f>
        <v>#REF!</v>
      </c>
      <c r="M98" s="71" t="e" cm="1">
        <f t="array" ref="M98">MAX(IF([6]!Main_Table[CSF Subcategory]=$E98,[6]!Main_Table[Implementation Maturity Score]))</f>
        <v>#REF!</v>
      </c>
      <c r="N98" s="72"/>
      <c r="O98" s="72"/>
      <c r="P98" s="72"/>
      <c r="Q98" s="69"/>
      <c r="R98" s="63"/>
      <c r="S98" s="73"/>
      <c r="T98" s="73"/>
      <c r="U98" s="73"/>
      <c r="V98" s="73"/>
      <c r="W98" s="74"/>
      <c r="X98" s="43"/>
    </row>
    <row r="99" spans="2:24" ht="45" customHeight="1" outlineLevel="1" x14ac:dyDescent="0.25">
      <c r="B99" s="40"/>
      <c r="C99" s="56"/>
      <c r="D99" s="65"/>
      <c r="E99" s="66" t="s">
        <v>1602</v>
      </c>
      <c r="F99" s="67" t="s">
        <v>4148</v>
      </c>
      <c r="G99" s="68" t="e" cm="1">
        <f t="array" ref="G99">_xlfn.TEXTJOIN(", ",TRUE,_xlfn.UNIQUE(_xlfn._xlws.FILTER([6]!Main_Table[Product Line],[6]!Main_Table[CSF Subcategory]=$E99,"N/A")))</f>
        <v>#REF!</v>
      </c>
      <c r="H99" s="69" t="e">
        <f t="shared" si="5"/>
        <v>#REF!</v>
      </c>
      <c r="I99" s="83" t="e" cm="1" vm="1">
        <f t="array" ref="I99">_xlfn.TEXTJOIN(CHAR(10),TRUE,_xlfn._xlws.FILTER([6]_Tools!A:A,F99=[6]_Tools!C:C))</f>
        <v>#VALUE!</v>
      </c>
      <c r="J99" s="71">
        <f>IFERROR(_xlfn.XLOOKUP(E99,[6]_HelperCSFScores!A$2:A$217,[6]_HelperCSFScores!B$2:B$217),"N/A")</f>
        <v>3.6666666666666665</v>
      </c>
      <c r="K99" s="71" t="e" cm="1">
        <f t="array" ref="K99">MEDIAN(IF([6]!Main_Table[CSF Subcategory]=$E99,[6]!Main_Table[Implementation Maturity Score]))</f>
        <v>#REF!</v>
      </c>
      <c r="L99" s="71" t="e" cm="1">
        <f t="array" ref="L99">MIN(IF([6]!Main_Table[CSF Subcategory]=$E99,[6]!Main_Table[Implementation Maturity Score]))</f>
        <v>#REF!</v>
      </c>
      <c r="M99" s="71" t="e" cm="1">
        <f t="array" ref="M99">MAX(IF([6]!Main_Table[CSF Subcategory]=$E99,[6]!Main_Table[Implementation Maturity Score]))</f>
        <v>#REF!</v>
      </c>
      <c r="N99" s="72"/>
      <c r="O99" s="72"/>
      <c r="P99" s="72"/>
      <c r="Q99" s="69"/>
      <c r="R99" s="63"/>
      <c r="S99" s="73"/>
      <c r="T99" s="73"/>
      <c r="U99" s="73"/>
      <c r="V99" s="73"/>
      <c r="W99" s="74"/>
      <c r="X99" s="43"/>
    </row>
    <row r="100" spans="2:24" ht="60" customHeight="1" x14ac:dyDescent="0.3">
      <c r="B100" s="40"/>
      <c r="C100" s="56"/>
      <c r="D100" s="57" t="s">
        <v>1076</v>
      </c>
      <c r="E100" s="89"/>
      <c r="F100" s="90"/>
      <c r="G100" s="77"/>
      <c r="H100" s="62"/>
      <c r="I100" s="79"/>
      <c r="J100" s="60">
        <f>AVERAGE(J101:J105)</f>
        <v>3.9714285714285715</v>
      </c>
      <c r="K100" s="60" t="e">
        <f>MEDIAN(K101:K105)</f>
        <v>#REF!</v>
      </c>
      <c r="L100" s="60" t="e">
        <f>MIN(L101:L105)</f>
        <v>#REF!</v>
      </c>
      <c r="M100" s="60" t="e">
        <f>MAX(M101:M105)</f>
        <v>#REF!</v>
      </c>
      <c r="N100" s="61"/>
      <c r="O100" s="61"/>
      <c r="P100" s="61"/>
      <c r="Q100" s="62"/>
      <c r="R100" s="63"/>
      <c r="S100" s="79"/>
      <c r="T100" s="79"/>
      <c r="U100" s="79"/>
      <c r="V100" s="79"/>
      <c r="W100" s="80"/>
      <c r="X100" s="43"/>
    </row>
    <row r="101" spans="2:24" ht="45" customHeight="1" outlineLevel="1" x14ac:dyDescent="0.25">
      <c r="B101" s="40"/>
      <c r="C101" s="56"/>
      <c r="D101" s="65"/>
      <c r="E101" s="66" t="s">
        <v>2804</v>
      </c>
      <c r="F101" s="67" t="s">
        <v>4149</v>
      </c>
      <c r="G101" s="68" t="e" cm="1">
        <f t="array" ref="G101">_xlfn.TEXTJOIN(", ",TRUE,_xlfn.UNIQUE(_xlfn._xlws.FILTER([6]!Main_Table[Product Line],[6]!Main_Table[CSF Subcategory]=$E101,"N/A")))</f>
        <v>#REF!</v>
      </c>
      <c r="H101" s="69" t="e">
        <f>IF(G101="N/A","N/A",LEN(TRIM(G101))-LEN(SUBSTITUTE(TRIM(G101),",",""))+1)</f>
        <v>#REF!</v>
      </c>
      <c r="I101" s="83" t="e" cm="1" vm="1">
        <f t="array" ref="I101">_xlfn.TEXTJOIN(CHAR(10),TRUE,_xlfn._xlws.FILTER([6]_Tools!A:A,F101=[6]_Tools!C:C))</f>
        <v>#VALUE!</v>
      </c>
      <c r="J101" s="71">
        <f>IFERROR(_xlfn.XLOOKUP(E101,[6]_HelperCSFScores!A$2:A$217,[6]_HelperCSFScores!B$2:B$217),"N/A")</f>
        <v>5</v>
      </c>
      <c r="K101" s="71" t="e" cm="1">
        <f t="array" ref="K101">MEDIAN(IF([6]!Main_Table[CSF Subcategory]=$E101,[6]!Main_Table[Implementation Maturity Score]))</f>
        <v>#REF!</v>
      </c>
      <c r="L101" s="71" t="e" cm="1">
        <f t="array" ref="L101">MIN(IF([6]!Main_Table[CSF Subcategory]=$E101,[6]!Main_Table[Implementation Maturity Score]))</f>
        <v>#REF!</v>
      </c>
      <c r="M101" s="71" t="e" cm="1">
        <f t="array" ref="M101">MAX(IF([6]!Main_Table[CSF Subcategory]=$E101,[6]!Main_Table[Implementation Maturity Score]))</f>
        <v>#REF!</v>
      </c>
      <c r="N101" s="72"/>
      <c r="O101" s="72"/>
      <c r="P101" s="72"/>
      <c r="Q101" s="69"/>
      <c r="R101" s="63"/>
      <c r="S101" s="73"/>
      <c r="T101" s="73"/>
      <c r="U101" s="73"/>
      <c r="V101" s="73"/>
      <c r="W101" s="74"/>
      <c r="X101" s="43"/>
    </row>
    <row r="102" spans="2:24" ht="45" customHeight="1" outlineLevel="1" x14ac:dyDescent="0.25">
      <c r="B102" s="40"/>
      <c r="C102" s="56"/>
      <c r="D102" s="65"/>
      <c r="E102" s="66" t="s">
        <v>1561</v>
      </c>
      <c r="F102" s="67" t="s">
        <v>4150</v>
      </c>
      <c r="G102" s="68" t="e" cm="1">
        <f t="array" ref="G102">_xlfn.TEXTJOIN(", ",TRUE,_xlfn.UNIQUE(_xlfn._xlws.FILTER([6]!Main_Table[Product Line],[6]!Main_Table[CSF Subcategory]=$E102,"N/A")))</f>
        <v>#REF!</v>
      </c>
      <c r="H102" s="69" t="e">
        <f>IF(G102="N/A","N/A",LEN(TRIM(G102))-LEN(SUBSTITUTE(TRIM(G102),",",""))+1)</f>
        <v>#REF!</v>
      </c>
      <c r="I102" s="83"/>
      <c r="J102" s="71">
        <f>IFERROR(_xlfn.XLOOKUP(E102,[6]_HelperCSFScores!A$2:A$217,[6]_HelperCSFScores!B$2:B$217),"N/A")</f>
        <v>4</v>
      </c>
      <c r="K102" s="71" t="e" cm="1">
        <f t="array" ref="K102">MEDIAN(IF([6]!Main_Table[CSF Subcategory]=$E102,[6]!Main_Table[Implementation Maturity Score]))</f>
        <v>#REF!</v>
      </c>
      <c r="L102" s="71" t="e" cm="1">
        <f t="array" ref="L102">MIN(IF([6]!Main_Table[CSF Subcategory]=$E102,[6]!Main_Table[Implementation Maturity Score]))</f>
        <v>#REF!</v>
      </c>
      <c r="M102" s="71" t="e" cm="1">
        <f t="array" ref="M102">MAX(IF([6]!Main_Table[CSF Subcategory]=$E102,[6]!Main_Table[Implementation Maturity Score]))</f>
        <v>#REF!</v>
      </c>
      <c r="N102" s="72"/>
      <c r="O102" s="72"/>
      <c r="P102" s="72"/>
      <c r="Q102" s="69"/>
      <c r="R102" s="63"/>
      <c r="S102" s="73"/>
      <c r="T102" s="73"/>
      <c r="U102" s="73"/>
      <c r="V102" s="73"/>
      <c r="W102" s="74"/>
      <c r="X102" s="43"/>
    </row>
    <row r="103" spans="2:24" ht="45" customHeight="1" outlineLevel="1" x14ac:dyDescent="0.25">
      <c r="B103" s="40"/>
      <c r="C103" s="56"/>
      <c r="D103" s="65"/>
      <c r="E103" s="66" t="s">
        <v>2805</v>
      </c>
      <c r="F103" s="67" t="s">
        <v>4151</v>
      </c>
      <c r="G103" s="68" t="e" cm="1">
        <f t="array" ref="G103">_xlfn.TEXTJOIN(", ",TRUE,_xlfn.UNIQUE(_xlfn._xlws.FILTER([6]!Main_Table[Product Line],[6]!Main_Table[CSF Subcategory]=$E103,"N/A")))</f>
        <v>#REF!</v>
      </c>
      <c r="H103" s="69" t="e">
        <f>IF(G103="N/A","N/A",LEN(TRIM(G103))-LEN(SUBSTITUTE(TRIM(G103),",",""))+1)</f>
        <v>#REF!</v>
      </c>
      <c r="I103" s="83"/>
      <c r="J103" s="71">
        <f>IFERROR(_xlfn.XLOOKUP(E103,[6]_HelperCSFScores!A$2:A$217,[6]_HelperCSFScores!B$2:B$217),"N/A")</f>
        <v>3.4285714285714284</v>
      </c>
      <c r="K103" s="71" t="e" cm="1">
        <f t="array" ref="K103">MEDIAN(IF([6]!Main_Table[CSF Subcategory]=$E103,[6]!Main_Table[Implementation Maturity Score]))</f>
        <v>#REF!</v>
      </c>
      <c r="L103" s="71" t="e" cm="1">
        <f t="array" ref="L103">MIN(IF([6]!Main_Table[CSF Subcategory]=$E103,[6]!Main_Table[Implementation Maturity Score]))</f>
        <v>#REF!</v>
      </c>
      <c r="M103" s="71" t="e" cm="1">
        <f t="array" ref="M103">MAX(IF([6]!Main_Table[CSF Subcategory]=$E103,[6]!Main_Table[Implementation Maturity Score]))</f>
        <v>#REF!</v>
      </c>
      <c r="N103" s="72"/>
      <c r="O103" s="72"/>
      <c r="P103" s="72"/>
      <c r="Q103" s="69"/>
      <c r="R103" s="63"/>
      <c r="S103" s="73"/>
      <c r="T103" s="73"/>
      <c r="U103" s="73"/>
      <c r="V103" s="73"/>
      <c r="W103" s="74"/>
      <c r="X103" s="43"/>
    </row>
    <row r="104" spans="2:24" ht="45" customHeight="1" outlineLevel="1" x14ac:dyDescent="0.25">
      <c r="B104" s="40"/>
      <c r="C104" s="56"/>
      <c r="D104" s="65"/>
      <c r="E104" s="66" t="s">
        <v>1537</v>
      </c>
      <c r="F104" s="67" t="s">
        <v>4152</v>
      </c>
      <c r="G104" s="68" t="e" cm="1">
        <f t="array" ref="G104">_xlfn.TEXTJOIN(", ",TRUE,_xlfn.UNIQUE(_xlfn._xlws.FILTER([6]!Main_Table[Product Line],[6]!Main_Table[CSF Subcategory]=$E104,"N/A")))</f>
        <v>#REF!</v>
      </c>
      <c r="H104" s="69" t="e">
        <f>IF(G104="N/A","N/A",LEN(TRIM(G104))-LEN(SUBSTITUTE(TRIM(G104),",",""))+1)</f>
        <v>#REF!</v>
      </c>
      <c r="I104" s="83" t="e" cm="1" vm="1">
        <f t="array" ref="I104">_xlfn.TEXTJOIN(CHAR(10),TRUE,_xlfn._xlws.FILTER([6]_Tools!A:A,F104=[6]_Tools!C:C))</f>
        <v>#VALUE!</v>
      </c>
      <c r="J104" s="71">
        <f>IFERROR(_xlfn.XLOOKUP(E104,[6]_HelperCSFScores!A$2:A$217,[6]_HelperCSFScores!B$2:B$217),"N/A")</f>
        <v>3.8571428571428572</v>
      </c>
      <c r="K104" s="71" t="e" cm="1">
        <f t="array" ref="K104">MEDIAN(IF([6]!Main_Table[CSF Subcategory]=$E104,[6]!Main_Table[Implementation Maturity Score]))</f>
        <v>#REF!</v>
      </c>
      <c r="L104" s="71" t="e" cm="1">
        <f t="array" ref="L104">MIN(IF([6]!Main_Table[CSF Subcategory]=$E104,[6]!Main_Table[Implementation Maturity Score]))</f>
        <v>#REF!</v>
      </c>
      <c r="M104" s="71" t="e" cm="1">
        <f t="array" ref="M104">MAX(IF([6]!Main_Table[CSF Subcategory]=$E104,[6]!Main_Table[Implementation Maturity Score]))</f>
        <v>#REF!</v>
      </c>
      <c r="N104" s="72"/>
      <c r="O104" s="72"/>
      <c r="P104" s="72"/>
      <c r="Q104" s="69"/>
      <c r="R104" s="63"/>
      <c r="S104" s="73"/>
      <c r="T104" s="73"/>
      <c r="U104" s="73"/>
      <c r="V104" s="73"/>
      <c r="W104" s="74"/>
      <c r="X104" s="43"/>
    </row>
    <row r="105" spans="2:24" ht="45" customHeight="1" outlineLevel="1" x14ac:dyDescent="0.25">
      <c r="B105" s="40"/>
      <c r="C105" s="56"/>
      <c r="D105" s="65"/>
      <c r="E105" s="66" t="s">
        <v>2806</v>
      </c>
      <c r="F105" s="67" t="s">
        <v>4153</v>
      </c>
      <c r="G105" s="68" t="e" cm="1">
        <f t="array" ref="G105">_xlfn.TEXTJOIN(", ",TRUE,_xlfn.UNIQUE(_xlfn._xlws.FILTER([6]!Main_Table[Product Line],[6]!Main_Table[CSF Subcategory]=$E105,"N/A")))</f>
        <v>#REF!</v>
      </c>
      <c r="H105" s="69" t="e">
        <f>IF(G105="N/A","N/A",LEN(TRIM(G105))-LEN(SUBSTITUTE(TRIM(G105),",",""))+1)</f>
        <v>#REF!</v>
      </c>
      <c r="I105" s="83" t="e" cm="1" vm="1">
        <f t="array" ref="I105">_xlfn.TEXTJOIN(CHAR(10),TRUE,_xlfn._xlws.FILTER([6]_Tools!A:A,F105=[6]_Tools!C:C))</f>
        <v>#VALUE!</v>
      </c>
      <c r="J105" s="71">
        <f>IFERROR(_xlfn.XLOOKUP(E105,[6]_HelperCSFScores!A$2:A$217,[6]_HelperCSFScores!B$2:B$217),"N/A")</f>
        <v>3.5714285714285716</v>
      </c>
      <c r="K105" s="71" t="e" cm="1">
        <f t="array" ref="K105">MEDIAN(IF([6]!Main_Table[CSF Subcategory]=$E105,[6]!Main_Table[Implementation Maturity Score]))</f>
        <v>#REF!</v>
      </c>
      <c r="L105" s="71" t="e" cm="1">
        <f t="array" ref="L105">MIN(IF([6]!Main_Table[CSF Subcategory]=$E105,[6]!Main_Table[Implementation Maturity Score]))</f>
        <v>#REF!</v>
      </c>
      <c r="M105" s="71" t="e" cm="1">
        <f t="array" ref="M105">MAX(IF([6]!Main_Table[CSF Subcategory]=$E105,[6]!Main_Table[Implementation Maturity Score]))</f>
        <v>#REF!</v>
      </c>
      <c r="N105" s="72"/>
      <c r="O105" s="72"/>
      <c r="P105" s="72"/>
      <c r="Q105" s="69"/>
      <c r="R105" s="63"/>
      <c r="S105" s="73"/>
      <c r="T105" s="73"/>
      <c r="U105" s="73"/>
      <c r="V105" s="73"/>
      <c r="W105" s="74"/>
      <c r="X105" s="43"/>
    </row>
    <row r="106" spans="2:24" ht="60" customHeight="1" x14ac:dyDescent="0.3">
      <c r="B106" s="40"/>
      <c r="C106" s="93"/>
      <c r="D106" s="57" t="s">
        <v>1086</v>
      </c>
      <c r="E106" s="89"/>
      <c r="F106" s="90"/>
      <c r="G106" s="77"/>
      <c r="H106" s="62"/>
      <c r="I106" s="79"/>
      <c r="J106" s="60">
        <f>AVERAGE(J107)</f>
        <v>3</v>
      </c>
      <c r="K106" s="60" t="e">
        <f>MEDIAN(K107)</f>
        <v>#REF!</v>
      </c>
      <c r="L106" s="60" t="e">
        <f>MIN(L107)</f>
        <v>#REF!</v>
      </c>
      <c r="M106" s="60" t="e">
        <f>MAX(M107)</f>
        <v>#REF!</v>
      </c>
      <c r="N106" s="61"/>
      <c r="O106" s="61"/>
      <c r="P106" s="61"/>
      <c r="Q106" s="62"/>
      <c r="R106" s="63"/>
      <c r="S106" s="79"/>
      <c r="T106" s="79"/>
      <c r="U106" s="79"/>
      <c r="V106" s="79"/>
      <c r="W106" s="80"/>
      <c r="X106" s="43"/>
    </row>
    <row r="107" spans="2:24" ht="45" customHeight="1" outlineLevel="1" x14ac:dyDescent="0.25">
      <c r="B107" s="40"/>
      <c r="C107" s="93"/>
      <c r="D107" s="65"/>
      <c r="E107" s="66" t="s">
        <v>2188</v>
      </c>
      <c r="F107" s="67" t="s">
        <v>4154</v>
      </c>
      <c r="G107" s="68" t="e" cm="1">
        <f t="array" ref="G107">_xlfn.TEXTJOIN(", ",TRUE,_xlfn.UNIQUE(_xlfn._xlws.FILTER([6]!Main_Table[Product Line],[6]!Main_Table[CSF Subcategory]=$E107,"N/A")))</f>
        <v>#REF!</v>
      </c>
      <c r="H107" s="69" t="e">
        <f>IF(G107="N/A","N/A",LEN(TRIM(G107))-LEN(SUBSTITUTE(TRIM(G107),",",""))+1)</f>
        <v>#REF!</v>
      </c>
      <c r="I107" s="83" t="e" cm="1" vm="1">
        <f t="array" ref="I107">_xlfn.TEXTJOIN(CHAR(10),TRUE,_xlfn._xlws.FILTER([6]_Tools!A:A,F107=[6]_Tools!C:C))</f>
        <v>#VALUE!</v>
      </c>
      <c r="J107" s="71">
        <f>IFERROR(_xlfn.XLOOKUP(E107,[6]_HelperCSFScores!A$2:A$217,[6]_HelperCSFScores!B$2:B$217),"N/A")</f>
        <v>3</v>
      </c>
      <c r="K107" s="71" t="e" cm="1">
        <f t="array" ref="K107">MEDIAN(IF([6]!Main_Table[CSF Subcategory]=$E107,[6]!Main_Table[Implementation Maturity Score]))</f>
        <v>#REF!</v>
      </c>
      <c r="L107" s="71" t="e" cm="1">
        <f t="array" ref="L107">MIN(IF([6]!Main_Table[CSF Subcategory]=$E107,[6]!Main_Table[Implementation Maturity Score]))</f>
        <v>#REF!</v>
      </c>
      <c r="M107" s="71" t="e" cm="1">
        <f t="array" ref="M107">MAX(IF([6]!Main_Table[CSF Subcategory]=$E107,[6]!Main_Table[Implementation Maturity Score]))</f>
        <v>#REF!</v>
      </c>
      <c r="N107" s="72"/>
      <c r="O107" s="72"/>
      <c r="P107" s="72"/>
      <c r="Q107" s="69"/>
      <c r="R107" s="63"/>
      <c r="S107" s="73"/>
      <c r="T107" s="73"/>
      <c r="U107" s="73"/>
      <c r="V107" s="73"/>
      <c r="W107" s="74"/>
      <c r="X107" s="43"/>
    </row>
    <row r="108" spans="2:24" ht="60" customHeight="1" x14ac:dyDescent="0.3">
      <c r="B108" s="40"/>
      <c r="C108" s="93"/>
      <c r="D108" s="57" t="s">
        <v>4155</v>
      </c>
      <c r="E108" s="89"/>
      <c r="F108" s="90"/>
      <c r="G108" s="77"/>
      <c r="H108" s="62"/>
      <c r="I108" s="79"/>
      <c r="J108" s="60">
        <f>AVERAGE(J109:J113)</f>
        <v>3.66</v>
      </c>
      <c r="K108" s="60" t="e">
        <f>MEDIAN(K109:K113)</f>
        <v>#REF!</v>
      </c>
      <c r="L108" s="60" t="e">
        <f>MIN(L109:L113)</f>
        <v>#REF!</v>
      </c>
      <c r="M108" s="60" t="e">
        <f>MAX(M109:M113)</f>
        <v>#REF!</v>
      </c>
      <c r="N108" s="61"/>
      <c r="O108" s="61"/>
      <c r="P108" s="61"/>
      <c r="Q108" s="62"/>
      <c r="R108" s="63"/>
      <c r="S108" s="79"/>
      <c r="T108" s="79"/>
      <c r="U108" s="79"/>
      <c r="V108" s="79"/>
      <c r="W108" s="80"/>
      <c r="X108" s="43"/>
    </row>
    <row r="109" spans="2:24" ht="45" customHeight="1" outlineLevel="1" x14ac:dyDescent="0.25">
      <c r="B109" s="40"/>
      <c r="C109" s="93"/>
      <c r="D109" s="65"/>
      <c r="E109" s="66" t="s">
        <v>2191</v>
      </c>
      <c r="F109" s="91" t="s">
        <v>4156</v>
      </c>
      <c r="G109" s="68" t="e" cm="1">
        <f t="array" ref="G109">_xlfn.TEXTJOIN(", ",TRUE,_xlfn.UNIQUE(_xlfn._xlws.FILTER([6]!Main_Table[Product Line],[6]!Main_Table[CSF Subcategory]=$E109,"N/A")))</f>
        <v>#REF!</v>
      </c>
      <c r="H109" s="69" t="e">
        <f>IF(G109="N/A","N/A",LEN(TRIM(G109))-LEN(SUBSTITUTE(TRIM(G109),",",""))+1)</f>
        <v>#REF!</v>
      </c>
      <c r="I109" s="83" t="e" cm="1" vm="1">
        <f t="array" ref="I109">_xlfn.TEXTJOIN(CHAR(10),TRUE,_xlfn._xlws.FILTER([6]_Tools!A:A,F109=[6]_Tools!C:C))</f>
        <v>#VALUE!</v>
      </c>
      <c r="J109" s="71">
        <f>IFERROR(_xlfn.XLOOKUP(E109,[6]_HelperCSFScores!A$2:A$217,[6]_HelperCSFScores!B$2:B$217),"N/A")</f>
        <v>5</v>
      </c>
      <c r="K109" s="71" t="e" cm="1">
        <f t="array" ref="K109">MEDIAN(IF([6]!Main_Table[CSF Subcategory]=$E109,[6]!Main_Table[Implementation Maturity Score]))</f>
        <v>#REF!</v>
      </c>
      <c r="L109" s="71" t="e" cm="1">
        <f t="array" ref="L109">MIN(IF([6]!Main_Table[CSF Subcategory]=$E109,[6]!Main_Table[Implementation Maturity Score]))</f>
        <v>#REF!</v>
      </c>
      <c r="M109" s="71" t="e" cm="1">
        <f t="array" ref="M109">MAX(IF([6]!Main_Table[CSF Subcategory]=$E109,[6]!Main_Table[Implementation Maturity Score]))</f>
        <v>#REF!</v>
      </c>
      <c r="N109" s="72"/>
      <c r="O109" s="72"/>
      <c r="P109" s="72"/>
      <c r="Q109" s="69"/>
      <c r="R109" s="63"/>
      <c r="S109" s="73"/>
      <c r="T109" s="73"/>
      <c r="U109" s="73"/>
      <c r="V109" s="73"/>
      <c r="W109" s="74"/>
      <c r="X109" s="43"/>
    </row>
    <row r="110" spans="2:24" ht="45" customHeight="1" outlineLevel="1" x14ac:dyDescent="0.25">
      <c r="B110" s="40"/>
      <c r="C110" s="93"/>
      <c r="D110" s="65"/>
      <c r="E110" s="66" t="s">
        <v>2807</v>
      </c>
      <c r="F110" s="91" t="s">
        <v>4157</v>
      </c>
      <c r="G110" s="68" t="e" cm="1">
        <f t="array" ref="G110">_xlfn.TEXTJOIN(", ",TRUE,_xlfn.UNIQUE(_xlfn._xlws.FILTER([6]!Main_Table[Product Line],[6]!Main_Table[CSF Subcategory]=$E110,"N/A")))</f>
        <v>#REF!</v>
      </c>
      <c r="H110" s="69" t="e">
        <f>IF(G110="N/A","N/A",LEN(TRIM(G110))-LEN(SUBSTITUTE(TRIM(G110),",",""))+1)</f>
        <v>#REF!</v>
      </c>
      <c r="I110" s="83"/>
      <c r="J110" s="71">
        <f>IFERROR(_xlfn.XLOOKUP(E110,[6]_HelperCSFScores!A$2:A$217,[6]_HelperCSFScores!B$2:B$217),"N/A")</f>
        <v>3.3</v>
      </c>
      <c r="K110" s="71" t="e" cm="1">
        <f t="array" ref="K110">MEDIAN(IF([6]!Main_Table[CSF Subcategory]=$E110,[6]!Main_Table[Implementation Maturity Score]))</f>
        <v>#REF!</v>
      </c>
      <c r="L110" s="71" t="e" cm="1">
        <f t="array" ref="L110">MIN(IF([6]!Main_Table[CSF Subcategory]=$E110,[6]!Main_Table[Implementation Maturity Score]))</f>
        <v>#REF!</v>
      </c>
      <c r="M110" s="71" t="e" cm="1">
        <f t="array" ref="M110">MAX(IF([6]!Main_Table[CSF Subcategory]=$E110,[6]!Main_Table[Implementation Maturity Score]))</f>
        <v>#REF!</v>
      </c>
      <c r="N110" s="72"/>
      <c r="O110" s="72"/>
      <c r="P110" s="72"/>
      <c r="Q110" s="69"/>
      <c r="R110" s="63"/>
      <c r="S110" s="73"/>
      <c r="T110" s="73"/>
      <c r="U110" s="73"/>
      <c r="V110" s="73"/>
      <c r="W110" s="74"/>
      <c r="X110" s="43"/>
    </row>
    <row r="111" spans="2:24" ht="45" customHeight="1" outlineLevel="1" x14ac:dyDescent="0.25">
      <c r="B111" s="40"/>
      <c r="C111" s="93"/>
      <c r="D111" s="65"/>
      <c r="E111" s="66" t="s">
        <v>2808</v>
      </c>
      <c r="F111" s="91" t="s">
        <v>4158</v>
      </c>
      <c r="G111" s="68" t="e" cm="1">
        <f t="array" ref="G111">_xlfn.TEXTJOIN(", ",TRUE,_xlfn.UNIQUE(_xlfn._xlws.FILTER([6]!Main_Table[Product Line],[6]!Main_Table[CSF Subcategory]=$E111,"N/A")))</f>
        <v>#REF!</v>
      </c>
      <c r="H111" s="69" t="e">
        <f>IF(G111="N/A","N/A",LEN(TRIM(G111))-LEN(SUBSTITUTE(TRIM(G111),",",""))+1)</f>
        <v>#REF!</v>
      </c>
      <c r="I111" s="83"/>
      <c r="J111" s="71">
        <f>IFERROR(_xlfn.XLOOKUP(E111,[6]_HelperCSFScores!A$2:A$217,[6]_HelperCSFScores!B$2:B$217),"N/A")</f>
        <v>3</v>
      </c>
      <c r="K111" s="71" t="e" cm="1">
        <f t="array" ref="K111">MEDIAN(IF([6]!Main_Table[CSF Subcategory]=$E111,[6]!Main_Table[Implementation Maturity Score]))</f>
        <v>#REF!</v>
      </c>
      <c r="L111" s="71" t="e" cm="1">
        <f t="array" ref="L111">MIN(IF([6]!Main_Table[CSF Subcategory]=$E111,[6]!Main_Table[Implementation Maturity Score]))</f>
        <v>#REF!</v>
      </c>
      <c r="M111" s="71" t="e" cm="1">
        <f t="array" ref="M111">MAX(IF([6]!Main_Table[CSF Subcategory]=$E111,[6]!Main_Table[Implementation Maturity Score]))</f>
        <v>#REF!</v>
      </c>
      <c r="N111" s="72"/>
      <c r="O111" s="72"/>
      <c r="P111" s="72"/>
      <c r="Q111" s="69"/>
      <c r="R111" s="63"/>
      <c r="S111" s="73"/>
      <c r="T111" s="73"/>
      <c r="U111" s="73"/>
      <c r="V111" s="73"/>
      <c r="W111" s="74"/>
      <c r="X111" s="43"/>
    </row>
    <row r="112" spans="2:24" ht="45" customHeight="1" outlineLevel="1" x14ac:dyDescent="0.25">
      <c r="B112" s="40"/>
      <c r="C112" s="93"/>
      <c r="D112" s="65"/>
      <c r="E112" s="66" t="s">
        <v>2809</v>
      </c>
      <c r="F112" s="91" t="s">
        <v>4159</v>
      </c>
      <c r="G112" s="68" t="e" cm="1">
        <f t="array" ref="G112">_xlfn.TEXTJOIN(", ",TRUE,_xlfn.UNIQUE(_xlfn._xlws.FILTER([6]!Main_Table[Product Line],[6]!Main_Table[CSF Subcategory]=$E112,"N/A")))</f>
        <v>#REF!</v>
      </c>
      <c r="H112" s="69" t="e">
        <f>IF(G112="N/A","N/A",LEN(TRIM(G112))-LEN(SUBSTITUTE(TRIM(G112),",",""))+1)</f>
        <v>#REF!</v>
      </c>
      <c r="I112" s="83"/>
      <c r="J112" s="71">
        <f>IFERROR(_xlfn.XLOOKUP(E112,[6]_HelperCSFScores!A$2:A$217,[6]_HelperCSFScores!B$2:B$217),"N/A")</f>
        <v>3.5</v>
      </c>
      <c r="K112" s="71" t="e" cm="1">
        <f t="array" ref="K112">MEDIAN(IF([6]!Main_Table[CSF Subcategory]=$E112,[6]!Main_Table[Implementation Maturity Score]))</f>
        <v>#REF!</v>
      </c>
      <c r="L112" s="71" t="e" cm="1">
        <f t="array" ref="L112">MIN(IF([6]!Main_Table[CSF Subcategory]=$E112,[6]!Main_Table[Implementation Maturity Score]))</f>
        <v>#REF!</v>
      </c>
      <c r="M112" s="71" t="e" cm="1">
        <f t="array" ref="M112">MAX(IF([6]!Main_Table[CSF Subcategory]=$E112,[6]!Main_Table[Implementation Maturity Score]))</f>
        <v>#REF!</v>
      </c>
      <c r="N112" s="72"/>
      <c r="O112" s="72"/>
      <c r="P112" s="72"/>
      <c r="Q112" s="69"/>
      <c r="R112" s="63"/>
      <c r="S112" s="73"/>
      <c r="T112" s="73"/>
      <c r="U112" s="73"/>
      <c r="V112" s="73"/>
      <c r="W112" s="74"/>
      <c r="X112" s="43"/>
    </row>
    <row r="113" spans="1:24" ht="45" customHeight="1" outlineLevel="1" x14ac:dyDescent="0.25">
      <c r="B113" s="40"/>
      <c r="C113" s="93"/>
      <c r="D113" s="65"/>
      <c r="E113" s="66" t="s">
        <v>2810</v>
      </c>
      <c r="F113" s="91" t="s">
        <v>4160</v>
      </c>
      <c r="G113" s="68" t="e" cm="1">
        <f t="array" ref="G113">_xlfn.TEXTJOIN(", ",TRUE,_xlfn.UNIQUE(_xlfn._xlws.FILTER([6]!Main_Table[Product Line],[6]!Main_Table[CSF Subcategory]=$E113,"N/A")))</f>
        <v>#REF!</v>
      </c>
      <c r="H113" s="69" t="e">
        <f>IF(G113="N/A","N/A",LEN(TRIM(G113))-LEN(SUBSTITUTE(TRIM(G113),",",""))+1)</f>
        <v>#REF!</v>
      </c>
      <c r="I113" s="83"/>
      <c r="J113" s="71">
        <f>IFERROR(_xlfn.XLOOKUP(E113,[6]_HelperCSFScores!A$2:A$217,[6]_HelperCSFScores!B$2:B$217),"N/A")</f>
        <v>3.5</v>
      </c>
      <c r="K113" s="71" t="e" cm="1">
        <f t="array" ref="K113">MEDIAN(IF([6]!Main_Table[CSF Subcategory]=$E113,[6]!Main_Table[Implementation Maturity Score]))</f>
        <v>#REF!</v>
      </c>
      <c r="L113" s="71" t="e" cm="1">
        <f t="array" ref="L113">MIN(IF([6]!Main_Table[CSF Subcategory]=$E113,[6]!Main_Table[Implementation Maturity Score]))</f>
        <v>#REF!</v>
      </c>
      <c r="M113" s="71" t="e" cm="1">
        <f t="array" ref="M113">MAX(IF([6]!Main_Table[CSF Subcategory]=$E113,[6]!Main_Table[Implementation Maturity Score]))</f>
        <v>#REF!</v>
      </c>
      <c r="N113" s="72"/>
      <c r="O113" s="72"/>
      <c r="P113" s="72"/>
      <c r="Q113" s="69"/>
      <c r="R113" s="63"/>
      <c r="S113" s="73"/>
      <c r="T113" s="73"/>
      <c r="U113" s="73"/>
      <c r="V113" s="73"/>
      <c r="W113" s="74"/>
      <c r="X113" s="43"/>
    </row>
    <row r="114" spans="1:24" ht="60" customHeight="1" x14ac:dyDescent="0.3">
      <c r="B114" s="40"/>
      <c r="C114" s="93"/>
      <c r="D114" s="57" t="s">
        <v>4161</v>
      </c>
      <c r="E114" s="89"/>
      <c r="F114" s="90"/>
      <c r="G114" s="58"/>
      <c r="H114" s="62"/>
      <c r="I114" s="59"/>
      <c r="J114" s="60">
        <f>AVERAGE(J115:J119)</f>
        <v>3.63</v>
      </c>
      <c r="K114" s="60" t="e">
        <f>MEDIAN(K115:K119)</f>
        <v>#REF!</v>
      </c>
      <c r="L114" s="60" t="e">
        <f>MIN(L115:L119)</f>
        <v>#REF!</v>
      </c>
      <c r="M114" s="60" t="e">
        <f>MAX(M115:M119)</f>
        <v>#REF!</v>
      </c>
      <c r="N114" s="61"/>
      <c r="O114" s="61"/>
      <c r="P114" s="61"/>
      <c r="Q114" s="62"/>
      <c r="R114" s="63"/>
      <c r="S114" s="79"/>
      <c r="T114" s="79"/>
      <c r="U114" s="79"/>
      <c r="V114" s="79"/>
      <c r="W114" s="80"/>
      <c r="X114" s="43"/>
    </row>
    <row r="115" spans="1:24" ht="45" customHeight="1" outlineLevel="1" x14ac:dyDescent="0.25">
      <c r="B115" s="40"/>
      <c r="C115" s="93"/>
      <c r="D115" s="65"/>
      <c r="E115" s="66" t="s">
        <v>2811</v>
      </c>
      <c r="F115" s="67" t="s">
        <v>4162</v>
      </c>
      <c r="G115" s="68" t="e" cm="1">
        <f t="array" ref="G115">_xlfn.TEXTJOIN(", ",TRUE,_xlfn.UNIQUE(_xlfn._xlws.FILTER([6]!Main_Table[Product Line],[6]!Main_Table[CSF Subcategory]=$E115,"N/A")))</f>
        <v>#REF!</v>
      </c>
      <c r="H115" s="69" t="e">
        <f>IF(G115="N/A","N/A",LEN(TRIM(G115))-LEN(SUBSTITUTE(TRIM(G115),",",""))+1)</f>
        <v>#REF!</v>
      </c>
      <c r="I115" s="83" t="e" cm="1" vm="1">
        <f t="array" ref="I115">_xlfn.TEXTJOIN(CHAR(10),TRUE,_xlfn._xlws.FILTER([6]_Tools!A:A,F115=[6]_Tools!C:C))</f>
        <v>#VALUE!</v>
      </c>
      <c r="J115" s="71">
        <f>IFERROR(_xlfn.XLOOKUP(E115,[6]_HelperCSFScores!A$2:A$217,[6]_HelperCSFScores!B$2:B$217),"N/A")</f>
        <v>4</v>
      </c>
      <c r="K115" s="71" t="e" cm="1">
        <f t="array" ref="K115">MEDIAN(IF([6]!Main_Table[CSF Subcategory]=$E115,[6]!Main_Table[Implementation Maturity Score]))</f>
        <v>#REF!</v>
      </c>
      <c r="L115" s="71" t="e" cm="1">
        <f t="array" ref="L115">MIN(IF([6]!Main_Table[CSF Subcategory]=$E115,[6]!Main_Table[Implementation Maturity Score]))</f>
        <v>#REF!</v>
      </c>
      <c r="M115" s="71" t="e" cm="1">
        <f t="array" ref="M115">MAX(IF([6]!Main_Table[CSF Subcategory]=$E115,[6]!Main_Table[Implementation Maturity Score]))</f>
        <v>#REF!</v>
      </c>
      <c r="N115" s="72"/>
      <c r="O115" s="72"/>
      <c r="P115" s="72"/>
      <c r="Q115" s="69"/>
      <c r="R115" s="63"/>
      <c r="S115" s="73"/>
      <c r="T115" s="73"/>
      <c r="U115" s="73"/>
      <c r="V115" s="73"/>
      <c r="W115" s="74"/>
      <c r="X115" s="43"/>
    </row>
    <row r="116" spans="1:24" ht="45" customHeight="1" outlineLevel="1" x14ac:dyDescent="0.25">
      <c r="B116" s="40"/>
      <c r="C116" s="93"/>
      <c r="D116" s="65"/>
      <c r="E116" s="66" t="s">
        <v>2219</v>
      </c>
      <c r="F116" s="67" t="s">
        <v>4163</v>
      </c>
      <c r="G116" s="68" t="e" cm="1">
        <f t="array" ref="G116">_xlfn.TEXTJOIN(", ",TRUE,_xlfn.UNIQUE(_xlfn._xlws.FILTER([6]!Main_Table[Product Line],[6]!Main_Table[CSF Subcategory]=$E116,"N/A")))</f>
        <v>#REF!</v>
      </c>
      <c r="H116" s="69" t="e">
        <f>IF(G116="N/A","N/A",LEN(TRIM(G116))-LEN(SUBSTITUTE(TRIM(G116),",",""))+1)</f>
        <v>#REF!</v>
      </c>
      <c r="I116" s="83"/>
      <c r="J116" s="71">
        <f>IFERROR(_xlfn.XLOOKUP(E116,[6]_HelperCSFScores!A$2:A$217,[6]_HelperCSFScores!B$2:B$217),"N/A")</f>
        <v>3.4</v>
      </c>
      <c r="K116" s="71" t="e" cm="1">
        <f t="array" ref="K116">MEDIAN(IF([6]!Main_Table[CSF Subcategory]=$E116,[6]!Main_Table[Implementation Maturity Score]))</f>
        <v>#REF!</v>
      </c>
      <c r="L116" s="71" t="e" cm="1">
        <f t="array" ref="L116">MIN(IF([6]!Main_Table[CSF Subcategory]=$E116,[6]!Main_Table[Implementation Maturity Score]))</f>
        <v>#REF!</v>
      </c>
      <c r="M116" s="71" t="e" cm="1">
        <f t="array" ref="M116">MAX(IF([6]!Main_Table[CSF Subcategory]=$E116,[6]!Main_Table[Implementation Maturity Score]))</f>
        <v>#REF!</v>
      </c>
      <c r="N116" s="72"/>
      <c r="O116" s="72"/>
      <c r="P116" s="72"/>
      <c r="Q116" s="69"/>
      <c r="R116" s="63"/>
      <c r="S116" s="73"/>
      <c r="T116" s="73"/>
      <c r="U116" s="73"/>
      <c r="V116" s="73"/>
      <c r="W116" s="74"/>
      <c r="X116" s="43"/>
    </row>
    <row r="117" spans="1:24" ht="45" customHeight="1" outlineLevel="1" x14ac:dyDescent="0.25">
      <c r="B117" s="40"/>
      <c r="C117" s="93"/>
      <c r="D117" s="65"/>
      <c r="E117" s="66" t="s">
        <v>2812</v>
      </c>
      <c r="F117" s="67" t="s">
        <v>4164</v>
      </c>
      <c r="G117" s="68" t="e" cm="1">
        <f t="array" ref="G117">_xlfn.TEXTJOIN(", ",TRUE,_xlfn.UNIQUE(_xlfn._xlws.FILTER([6]!Main_Table[Product Line],[6]!Main_Table[CSF Subcategory]=$E117,"N/A")))</f>
        <v>#REF!</v>
      </c>
      <c r="H117" s="69" t="e">
        <f>IF(G117="N/A","N/A",LEN(TRIM(G117))-LEN(SUBSTITUTE(TRIM(G117),",",""))+1)</f>
        <v>#REF!</v>
      </c>
      <c r="I117" s="83"/>
      <c r="J117" s="71">
        <f>IFERROR(_xlfn.XLOOKUP(E117,[6]_HelperCSFScores!A$2:A$217,[6]_HelperCSFScores!B$2:B$217),"N/A")</f>
        <v>4</v>
      </c>
      <c r="K117" s="71" t="e" cm="1">
        <f t="array" ref="K117">MEDIAN(IF([6]!Main_Table[CSF Subcategory]=$E117,[6]!Main_Table[Implementation Maturity Score]))</f>
        <v>#REF!</v>
      </c>
      <c r="L117" s="71" t="e" cm="1">
        <f t="array" ref="L117">MIN(IF([6]!Main_Table[CSF Subcategory]=$E117,[6]!Main_Table[Implementation Maturity Score]))</f>
        <v>#REF!</v>
      </c>
      <c r="M117" s="71" t="e" cm="1">
        <f t="array" ref="M117">MAX(IF([6]!Main_Table[CSF Subcategory]=$E117,[6]!Main_Table[Implementation Maturity Score]))</f>
        <v>#REF!</v>
      </c>
      <c r="N117" s="72"/>
      <c r="O117" s="72"/>
      <c r="P117" s="72"/>
      <c r="Q117" s="69"/>
      <c r="R117" s="63"/>
      <c r="S117" s="73"/>
      <c r="T117" s="73"/>
      <c r="U117" s="73"/>
      <c r="V117" s="73"/>
      <c r="W117" s="74"/>
      <c r="X117" s="43"/>
    </row>
    <row r="118" spans="1:24" ht="45" customHeight="1" outlineLevel="1" x14ac:dyDescent="0.25">
      <c r="B118" s="40"/>
      <c r="C118" s="93"/>
      <c r="D118" s="65"/>
      <c r="E118" s="66" t="s">
        <v>2216</v>
      </c>
      <c r="F118" s="67" t="s">
        <v>4165</v>
      </c>
      <c r="G118" s="68" t="e" cm="1">
        <f t="array" ref="G118">_xlfn.TEXTJOIN(", ",TRUE,_xlfn.UNIQUE(_xlfn._xlws.FILTER([6]!Main_Table[Product Line],[6]!Main_Table[CSF Subcategory]=$E118,"N/A")))</f>
        <v>#REF!</v>
      </c>
      <c r="H118" s="69" t="e">
        <f>IF(G118="N/A","N/A",LEN(TRIM(G118))-LEN(SUBSTITUTE(TRIM(G118),",",""))+1)</f>
        <v>#REF!</v>
      </c>
      <c r="I118" s="83" t="e" cm="1" vm="1">
        <f t="array" ref="I118">_xlfn.TEXTJOIN(CHAR(10),TRUE,_xlfn._xlws.FILTER([6]_Tools!A:A,F118=[6]_Tools!C:C))</f>
        <v>#VALUE!</v>
      </c>
      <c r="J118" s="71">
        <f>IFERROR(_xlfn.XLOOKUP(E118,[6]_HelperCSFScores!A$2:A$217,[6]_HelperCSFScores!B$2:B$217),"N/A")</f>
        <v>3.5</v>
      </c>
      <c r="K118" s="71" t="e" cm="1">
        <f t="array" ref="K118">MEDIAN(IF([6]!Main_Table[CSF Subcategory]=$E118,[6]!Main_Table[Implementation Maturity Score]))</f>
        <v>#REF!</v>
      </c>
      <c r="L118" s="71" t="e" cm="1">
        <f t="array" ref="L118">MIN(IF([6]!Main_Table[CSF Subcategory]=$E118,[6]!Main_Table[Implementation Maturity Score]))</f>
        <v>#REF!</v>
      </c>
      <c r="M118" s="71" t="e" cm="1">
        <f t="array" ref="M118">MAX(IF([6]!Main_Table[CSF Subcategory]=$E118,[6]!Main_Table[Implementation Maturity Score]))</f>
        <v>#REF!</v>
      </c>
      <c r="N118" s="72"/>
      <c r="O118" s="72"/>
      <c r="P118" s="72"/>
      <c r="Q118" s="69"/>
      <c r="R118" s="63"/>
      <c r="S118" s="73"/>
      <c r="T118" s="73"/>
      <c r="U118" s="73"/>
      <c r="V118" s="73"/>
      <c r="W118" s="74"/>
      <c r="X118" s="43"/>
    </row>
    <row r="119" spans="1:24" ht="45" customHeight="1" outlineLevel="1" x14ac:dyDescent="0.25">
      <c r="B119" s="40"/>
      <c r="C119" s="93"/>
      <c r="D119" s="65"/>
      <c r="E119" s="66" t="s">
        <v>2813</v>
      </c>
      <c r="F119" s="67" t="s">
        <v>4166</v>
      </c>
      <c r="G119" s="68" t="e" cm="1">
        <f t="array" ref="G119">_xlfn.TEXTJOIN(", ",TRUE,_xlfn.UNIQUE(_xlfn._xlws.FILTER([6]!Main_Table[Product Line],[6]!Main_Table[CSF Subcategory]=$E119,"N/A")))</f>
        <v>#REF!</v>
      </c>
      <c r="H119" s="69" t="e">
        <f>IF(G119="N/A","N/A",LEN(TRIM(G119))-LEN(SUBSTITUTE(TRIM(G119),",",""))+1)</f>
        <v>#REF!</v>
      </c>
      <c r="I119" s="83" t="e" cm="1" vm="1">
        <f t="array" ref="I119">_xlfn.TEXTJOIN(CHAR(10),TRUE,_xlfn._xlws.FILTER([6]_Tools!A:A,F119=[6]_Tools!C:C))</f>
        <v>#VALUE!</v>
      </c>
      <c r="J119" s="71">
        <f>IFERROR(_xlfn.XLOOKUP(E119,[6]_HelperCSFScores!A$2:A$217,[6]_HelperCSFScores!B$2:B$217),"N/A")</f>
        <v>3.25</v>
      </c>
      <c r="K119" s="71" t="e" cm="1">
        <f t="array" ref="K119">MEDIAN(IF([6]!Main_Table[CSF Subcategory]=$E119,[6]!Main_Table[Implementation Maturity Score]))</f>
        <v>#REF!</v>
      </c>
      <c r="L119" s="71" t="e" cm="1">
        <f t="array" ref="L119">MIN(IF([6]!Main_Table[CSF Subcategory]=$E119,[6]!Main_Table[Implementation Maturity Score]))</f>
        <v>#REF!</v>
      </c>
      <c r="M119" s="71" t="e" cm="1">
        <f t="array" ref="M119">MAX(IF([6]!Main_Table[CSF Subcategory]=$E119,[6]!Main_Table[Implementation Maturity Score]))</f>
        <v>#REF!</v>
      </c>
      <c r="N119" s="72"/>
      <c r="O119" s="72"/>
      <c r="P119" s="72"/>
      <c r="Q119" s="69"/>
      <c r="R119" s="63"/>
      <c r="S119" s="73"/>
      <c r="T119" s="73"/>
      <c r="U119" s="73"/>
      <c r="V119" s="73"/>
      <c r="W119" s="74"/>
      <c r="X119" s="43"/>
    </row>
    <row r="120" spans="1:24" ht="60" customHeight="1" x14ac:dyDescent="0.3">
      <c r="B120" s="40"/>
      <c r="C120" s="93"/>
      <c r="D120" s="57" t="s">
        <v>4167</v>
      </c>
      <c r="E120" s="89"/>
      <c r="F120" s="90"/>
      <c r="G120" s="58"/>
      <c r="H120" s="62"/>
      <c r="I120" s="79"/>
      <c r="J120" s="60">
        <f>AVERAGE(J121:J123)</f>
        <v>3.9722222222222219</v>
      </c>
      <c r="K120" s="60" t="e">
        <f>MEDIAN(K121:K123)</f>
        <v>#REF!</v>
      </c>
      <c r="L120" s="60" t="e">
        <f>MIN(L121:L123)</f>
        <v>#REF!</v>
      </c>
      <c r="M120" s="60" t="e">
        <f>MAX(M121:M123)</f>
        <v>#REF!</v>
      </c>
      <c r="N120" s="61"/>
      <c r="O120" s="61"/>
      <c r="P120" s="61"/>
      <c r="Q120" s="62"/>
      <c r="R120" s="63"/>
      <c r="S120" s="79"/>
      <c r="T120" s="79"/>
      <c r="U120" s="79"/>
      <c r="V120" s="79"/>
      <c r="W120" s="80"/>
      <c r="X120" s="43"/>
    </row>
    <row r="121" spans="1:24" ht="45" customHeight="1" outlineLevel="1" x14ac:dyDescent="0.25">
      <c r="B121" s="40"/>
      <c r="C121" s="93"/>
      <c r="D121" s="65"/>
      <c r="E121" s="66" t="s">
        <v>2814</v>
      </c>
      <c r="F121" s="67" t="s">
        <v>4168</v>
      </c>
      <c r="G121" s="68" t="e" cm="1">
        <f t="array" ref="G121">_xlfn.TEXTJOIN(", ",TRUE,_xlfn.UNIQUE(_xlfn._xlws.FILTER([6]!Main_Table[Product Line],[6]!Main_Table[CSF Subcategory]=$E121,"N/A")))</f>
        <v>#REF!</v>
      </c>
      <c r="H121" s="69" t="e">
        <f>IF(G121="N/A","N/A",LEN(TRIM(G121))-LEN(SUBSTITUTE(TRIM(G121),",",""))+1)</f>
        <v>#REF!</v>
      </c>
      <c r="I121" s="83" t="e" cm="1" vm="1">
        <f t="array" ref="I121">_xlfn.TEXTJOIN(CHAR(10),TRUE,_xlfn._xlws.FILTER([6]_Tools!A:A,F121=[6]_Tools!C:C))</f>
        <v>#VALUE!</v>
      </c>
      <c r="J121" s="71">
        <f>IFERROR(_xlfn.XLOOKUP(E121,[6]_HelperCSFScores!A$2:A$217,[6]_HelperCSFScores!B$2:B$217),"N/A")</f>
        <v>4</v>
      </c>
      <c r="K121" s="71" t="e" cm="1">
        <f t="array" ref="K121">MEDIAN(IF([6]!Main_Table[CSF Subcategory]=$E121,[6]!Main_Table[Implementation Maturity Score]))</f>
        <v>#REF!</v>
      </c>
      <c r="L121" s="71" t="e" cm="1">
        <f t="array" ref="L121">MIN(IF([6]!Main_Table[CSF Subcategory]=$E121,[6]!Main_Table[Implementation Maturity Score]))</f>
        <v>#REF!</v>
      </c>
      <c r="M121" s="71" t="e" cm="1">
        <f t="array" ref="M121">MAX(IF([6]!Main_Table[CSF Subcategory]=$E121,[6]!Main_Table[Implementation Maturity Score]))</f>
        <v>#REF!</v>
      </c>
      <c r="N121" s="72"/>
      <c r="O121" s="72"/>
      <c r="P121" s="72"/>
      <c r="Q121" s="69"/>
      <c r="R121" s="63"/>
      <c r="S121" s="73"/>
      <c r="T121" s="73"/>
      <c r="U121" s="73"/>
      <c r="V121" s="73"/>
      <c r="W121" s="74"/>
      <c r="X121" s="43"/>
    </row>
    <row r="122" spans="1:24" ht="45" customHeight="1" outlineLevel="1" x14ac:dyDescent="0.25">
      <c r="B122" s="40"/>
      <c r="C122" s="93"/>
      <c r="D122" s="65"/>
      <c r="E122" s="66" t="s">
        <v>2815</v>
      </c>
      <c r="F122" s="67" t="s">
        <v>4169</v>
      </c>
      <c r="G122" s="68" t="e" cm="1">
        <f t="array" ref="G122">_xlfn.TEXTJOIN(", ",TRUE,_xlfn.UNIQUE(_xlfn._xlws.FILTER([6]!Main_Table[Product Line],[6]!Main_Table[CSF Subcategory]=$E122,"N/A")))</f>
        <v>#REF!</v>
      </c>
      <c r="H122" s="69" t="e">
        <f>IF(G122="N/A","N/A",LEN(TRIM(G122))-LEN(SUBSTITUTE(TRIM(G122),",",""))+1)</f>
        <v>#REF!</v>
      </c>
      <c r="I122" s="83"/>
      <c r="J122" s="71">
        <f>IFERROR(_xlfn.XLOOKUP(E122,[6]_HelperCSFScores!A$2:A$217,[6]_HelperCSFScores!B$2:B$217),"N/A")</f>
        <v>4</v>
      </c>
      <c r="K122" s="71" t="e" cm="1">
        <f t="array" ref="K122">MEDIAN(IF([6]!Main_Table[CSF Subcategory]=$E122,[6]!Main_Table[Implementation Maturity Score]))</f>
        <v>#REF!</v>
      </c>
      <c r="L122" s="71" t="e" cm="1">
        <f t="array" ref="L122">MIN(IF([6]!Main_Table[CSF Subcategory]=$E122,[6]!Main_Table[Implementation Maturity Score]))</f>
        <v>#REF!</v>
      </c>
      <c r="M122" s="71" t="e" cm="1">
        <f t="array" ref="M122">MAX(IF([6]!Main_Table[CSF Subcategory]=$E122,[6]!Main_Table[Implementation Maturity Score]))</f>
        <v>#REF!</v>
      </c>
      <c r="N122" s="72"/>
      <c r="O122" s="72"/>
      <c r="P122" s="72"/>
      <c r="Q122" s="69"/>
      <c r="R122" s="63"/>
      <c r="S122" s="73"/>
      <c r="T122" s="73"/>
      <c r="U122" s="73"/>
      <c r="V122" s="73"/>
      <c r="W122" s="74"/>
      <c r="X122" s="43"/>
    </row>
    <row r="123" spans="1:24" ht="45" customHeight="1" outlineLevel="1" x14ac:dyDescent="0.25">
      <c r="B123" s="40"/>
      <c r="C123" s="93"/>
      <c r="D123" s="65"/>
      <c r="E123" s="66" t="s">
        <v>2816</v>
      </c>
      <c r="F123" s="67" t="s">
        <v>4170</v>
      </c>
      <c r="G123" s="68" t="e" cm="1">
        <f t="array" ref="G123">_xlfn.TEXTJOIN(", ",TRUE,_xlfn.UNIQUE(_xlfn._xlws.FILTER([6]!Main_Table[Product Line],[6]!Main_Table[CSF Subcategory]=$E123,"N/A")))</f>
        <v>#REF!</v>
      </c>
      <c r="H123" s="69" t="e">
        <f>IF(G123="N/A","N/A",LEN(TRIM(G123))-LEN(SUBSTITUTE(TRIM(G123),",",""))+1)</f>
        <v>#REF!</v>
      </c>
      <c r="I123" s="83" t="e" cm="1" vm="1">
        <f t="array" ref="I123">_xlfn.TEXTJOIN(CHAR(10),TRUE,_xlfn._xlws.FILTER([6]_Tools!A:A,F123=[6]_Tools!C:C))</f>
        <v>#VALUE!</v>
      </c>
      <c r="J123" s="71">
        <f>IFERROR(_xlfn.XLOOKUP(E123,[6]_HelperCSFScores!A$2:A$217,[6]_HelperCSFScores!B$2:B$217),"N/A")</f>
        <v>3.9166666666666665</v>
      </c>
      <c r="K123" s="71" t="e" cm="1">
        <f t="array" ref="K123">MEDIAN(IF([6]!Main_Table[CSF Subcategory]=$E123,[6]!Main_Table[Implementation Maturity Score]))</f>
        <v>#REF!</v>
      </c>
      <c r="L123" s="71" t="e" cm="1">
        <f t="array" ref="L123">MIN(IF([6]!Main_Table[CSF Subcategory]=$E123,[6]!Main_Table[Implementation Maturity Score]))</f>
        <v>#REF!</v>
      </c>
      <c r="M123" s="71" t="e" cm="1">
        <f t="array" ref="M123">MAX(IF([6]!Main_Table[CSF Subcategory]=$E123,[6]!Main_Table[Implementation Maturity Score]))</f>
        <v>#REF!</v>
      </c>
      <c r="N123" s="72"/>
      <c r="O123" s="72"/>
      <c r="P123" s="72"/>
      <c r="Q123" s="69"/>
      <c r="R123" s="63"/>
      <c r="S123" s="73"/>
      <c r="T123" s="73"/>
      <c r="U123" s="73"/>
      <c r="V123" s="73"/>
      <c r="W123" s="74"/>
      <c r="X123" s="43"/>
    </row>
    <row r="124" spans="1:24" ht="60" customHeight="1" x14ac:dyDescent="0.3">
      <c r="B124" s="40"/>
      <c r="C124" s="93"/>
      <c r="D124" s="57" t="s">
        <v>1203</v>
      </c>
      <c r="E124" s="89"/>
      <c r="F124" s="90"/>
      <c r="G124" s="58"/>
      <c r="H124" s="62"/>
      <c r="I124" s="79"/>
      <c r="J124" s="60">
        <f>AVERAGE(J125:J126)</f>
        <v>3.166666666666667</v>
      </c>
      <c r="K124" s="60" t="e">
        <f>MEDIAN(K125:K126)</f>
        <v>#REF!</v>
      </c>
      <c r="L124" s="60" t="e">
        <f>MIN(L125:L126)</f>
        <v>#REF!</v>
      </c>
      <c r="M124" s="60" t="e">
        <f>MAX(M125:M126)</f>
        <v>#REF!</v>
      </c>
      <c r="N124" s="61"/>
      <c r="O124" s="61"/>
      <c r="P124" s="61"/>
      <c r="Q124" s="62"/>
      <c r="R124" s="63"/>
      <c r="S124" s="79"/>
      <c r="T124" s="79"/>
      <c r="U124" s="79"/>
      <c r="V124" s="79"/>
      <c r="W124" s="80"/>
      <c r="X124" s="43"/>
    </row>
    <row r="125" spans="1:24" ht="45" customHeight="1" outlineLevel="1" x14ac:dyDescent="0.25">
      <c r="B125" s="40"/>
      <c r="C125" s="93"/>
      <c r="D125" s="65"/>
      <c r="E125" s="66" t="s">
        <v>2817</v>
      </c>
      <c r="F125" s="67" t="s">
        <v>4171</v>
      </c>
      <c r="G125" s="68" t="e" cm="1">
        <f t="array" ref="G125">_xlfn.TEXTJOIN(", ",TRUE,_xlfn.UNIQUE(_xlfn._xlws.FILTER([6]!Main_Table[Product Line],[6]!Main_Table[CSF Subcategory]=$E125,"N/A")))</f>
        <v>#REF!</v>
      </c>
      <c r="H125" s="69" t="e">
        <f>IF(G125="N/A","N/A",LEN(TRIM(G125))-LEN(SUBSTITUTE(TRIM(G125),",",""))+1)</f>
        <v>#REF!</v>
      </c>
      <c r="I125" s="83" t="e" cm="1" vm="1">
        <f t="array" ref="I125">_xlfn.TEXTJOIN(CHAR(10),TRUE,_xlfn._xlws.FILTER([6]_Tools!A:A,F125=[6]_Tools!C:C))</f>
        <v>#VALUE!</v>
      </c>
      <c r="J125" s="71">
        <f>IFERROR(_xlfn.XLOOKUP(E125,[6]_HelperCSFScores!A$2:A$217,[6]_HelperCSFScores!B$2:B$217),"N/A")</f>
        <v>3</v>
      </c>
      <c r="K125" s="71" t="e" cm="1">
        <f t="array" ref="K125">MEDIAN(IF([6]!Main_Table[CSF Subcategory]=$E125,[6]!Main_Table[Implementation Maturity Score]))</f>
        <v>#REF!</v>
      </c>
      <c r="L125" s="71" t="e" cm="1">
        <f t="array" ref="L125">MIN(IF([6]!Main_Table[CSF Subcategory]=$E125,[6]!Main_Table[Implementation Maturity Score]))</f>
        <v>#REF!</v>
      </c>
      <c r="M125" s="71" t="e" cm="1">
        <f t="array" ref="M125">MAX(IF([6]!Main_Table[CSF Subcategory]=$E125,[6]!Main_Table[Implementation Maturity Score]))</f>
        <v>#REF!</v>
      </c>
      <c r="N125" s="72"/>
      <c r="O125" s="72"/>
      <c r="P125" s="72"/>
      <c r="Q125" s="69"/>
      <c r="R125" s="63"/>
      <c r="S125" s="73"/>
      <c r="T125" s="73"/>
      <c r="U125" s="73"/>
      <c r="V125" s="73"/>
      <c r="W125" s="74"/>
      <c r="X125" s="43"/>
    </row>
    <row r="126" spans="1:24" ht="45" customHeight="1" outlineLevel="1" x14ac:dyDescent="0.25">
      <c r="B126" s="40"/>
      <c r="C126" s="93"/>
      <c r="D126" s="65"/>
      <c r="E126" s="66" t="s">
        <v>2238</v>
      </c>
      <c r="F126" s="67" t="s">
        <v>4172</v>
      </c>
      <c r="G126" s="68" t="e" cm="1">
        <f t="array" ref="G126">_xlfn.TEXTJOIN(", ",TRUE,_xlfn.UNIQUE(_xlfn._xlws.FILTER([6]!Main_Table[Product Line],[6]!Main_Table[CSF Subcategory]=$E126,"N/A")))</f>
        <v>#REF!</v>
      </c>
      <c r="H126" s="69" t="e">
        <f>IF(G126="N/A","N/A",LEN(TRIM(G126))-LEN(SUBSTITUTE(TRIM(G126),",",""))+1)</f>
        <v>#REF!</v>
      </c>
      <c r="I126" s="94"/>
      <c r="J126" s="71">
        <f>IFERROR(_xlfn.XLOOKUP(E126,[6]_HelperCSFScores!A$2:A$217,[6]_HelperCSFScores!B$2:B$217),"N/A")</f>
        <v>3.3333333333333335</v>
      </c>
      <c r="K126" s="71" t="e" cm="1">
        <f t="array" ref="K126">MEDIAN(IF([6]!Main_Table[CSF Subcategory]=$E126,[6]!Main_Table[Implementation Maturity Score]))</f>
        <v>#REF!</v>
      </c>
      <c r="L126" s="71" t="e" cm="1">
        <f t="array" ref="L126">MIN(IF([6]!Main_Table[CSF Subcategory]=$E126,[6]!Main_Table[Implementation Maturity Score]))</f>
        <v>#REF!</v>
      </c>
      <c r="M126" s="71" t="e" cm="1">
        <f t="array" ref="M126">MAX(IF([6]!Main_Table[CSF Subcategory]=$E126,[6]!Main_Table[Implementation Maturity Score]))</f>
        <v>#REF!</v>
      </c>
      <c r="N126" s="72"/>
      <c r="O126" s="72"/>
      <c r="P126" s="72"/>
      <c r="Q126" s="69"/>
      <c r="R126" s="63"/>
      <c r="S126" s="73"/>
      <c r="T126" s="73"/>
      <c r="U126" s="73"/>
      <c r="V126" s="73"/>
      <c r="W126" s="74"/>
      <c r="X126" s="43"/>
    </row>
    <row r="127" spans="1:24" ht="60" customHeight="1" x14ac:dyDescent="0.3">
      <c r="A127" s="43"/>
      <c r="B127" s="40"/>
      <c r="C127" s="93"/>
      <c r="D127" s="57" t="s">
        <v>3176</v>
      </c>
      <c r="E127" s="89"/>
      <c r="F127" s="90"/>
      <c r="G127" s="58"/>
      <c r="H127" s="62"/>
      <c r="I127" s="79"/>
      <c r="J127" s="60">
        <f>AVERAGE(J128)</f>
        <v>3.5</v>
      </c>
      <c r="K127" s="60" t="e">
        <f>MEDIAN(K128)</f>
        <v>#REF!</v>
      </c>
      <c r="L127" s="60" t="e">
        <f>MIN(L128)</f>
        <v>#REF!</v>
      </c>
      <c r="M127" s="60" t="e">
        <f>MAX(M128)</f>
        <v>#REF!</v>
      </c>
      <c r="N127" s="61"/>
      <c r="O127" s="61"/>
      <c r="P127" s="61"/>
      <c r="Q127" s="62"/>
      <c r="R127" s="63"/>
      <c r="S127" s="79"/>
      <c r="T127" s="79"/>
      <c r="U127" s="79"/>
      <c r="V127" s="79"/>
      <c r="W127" s="80"/>
      <c r="X127" s="43"/>
    </row>
    <row r="128" spans="1:24" ht="45" customHeight="1" outlineLevel="1" x14ac:dyDescent="0.25">
      <c r="A128" s="43"/>
      <c r="B128" s="40"/>
      <c r="C128" s="93"/>
      <c r="D128" s="65"/>
      <c r="E128" s="66" t="s">
        <v>2818</v>
      </c>
      <c r="F128" s="91" t="s">
        <v>4173</v>
      </c>
      <c r="G128" s="68" t="e" cm="1">
        <f t="array" ref="G128">_xlfn.TEXTJOIN(", ",TRUE,_xlfn.UNIQUE(_xlfn._xlws.FILTER([6]!Main_Table[Product Line],[6]!Main_Table[CSF Subcategory]=$E128,"N/A")))</f>
        <v>#REF!</v>
      </c>
      <c r="H128" s="69" t="e">
        <f>IF(G128="N/A","N/A",LEN(TRIM(G128))-LEN(SUBSTITUTE(TRIM(G128),",",""))+1)</f>
        <v>#REF!</v>
      </c>
      <c r="I128" s="83"/>
      <c r="J128" s="71">
        <f>IFERROR(_xlfn.XLOOKUP(E128,[6]_HelperCSFScores!A$2:A$217,[6]_HelperCSFScores!B$2:B$217),"N/A")</f>
        <v>3.5</v>
      </c>
      <c r="K128" s="71" t="e" cm="1">
        <f t="array" ref="K128">MEDIAN(IF([6]!Main_Table[CSF Subcategory]=$E128,[6]!Main_Table[Implementation Maturity Score]))</f>
        <v>#REF!</v>
      </c>
      <c r="L128" s="71" t="e" cm="1">
        <f t="array" ref="L128">MIN(IF([6]!Main_Table[CSF Subcategory]=$E128,[6]!Main_Table[Implementation Maturity Score]))</f>
        <v>#REF!</v>
      </c>
      <c r="M128" s="71" t="e" cm="1">
        <f t="array" ref="M128">MAX(IF([6]!Main_Table[CSF Subcategory]=$E128,[6]!Main_Table[Implementation Maturity Score]))</f>
        <v>#REF!</v>
      </c>
      <c r="N128" s="72"/>
      <c r="O128" s="72"/>
      <c r="P128" s="72"/>
      <c r="Q128" s="69"/>
      <c r="R128" s="63"/>
      <c r="S128" s="73"/>
      <c r="T128" s="73"/>
      <c r="U128" s="73"/>
      <c r="V128" s="73"/>
      <c r="W128" s="74"/>
      <c r="X128" s="43"/>
    </row>
    <row r="129" spans="1:24" ht="60" customHeight="1" x14ac:dyDescent="0.3">
      <c r="A129" s="43"/>
      <c r="B129" s="40"/>
      <c r="C129" s="93"/>
      <c r="D129" s="57" t="s">
        <v>1203</v>
      </c>
      <c r="E129" s="89"/>
      <c r="F129" s="90"/>
      <c r="G129" s="58"/>
      <c r="H129" s="62"/>
      <c r="I129" s="79"/>
      <c r="J129" s="60">
        <f>AVERAGE(J130:J131)</f>
        <v>3.1111111111111112</v>
      </c>
      <c r="K129" s="60" t="e">
        <f>MEDIAN(K130:K131)</f>
        <v>#REF!</v>
      </c>
      <c r="L129" s="60" t="e">
        <f>MIN(L130:L131)</f>
        <v>#REF!</v>
      </c>
      <c r="M129" s="60" t="e">
        <f>MAX(M130:M131)</f>
        <v>#REF!</v>
      </c>
      <c r="N129" s="61"/>
      <c r="O129" s="61"/>
      <c r="P129" s="61"/>
      <c r="Q129" s="62"/>
      <c r="R129" s="63"/>
      <c r="S129" s="79"/>
      <c r="T129" s="79"/>
      <c r="U129" s="79"/>
      <c r="V129" s="79"/>
      <c r="W129" s="80"/>
      <c r="X129" s="43"/>
    </row>
    <row r="130" spans="1:24" ht="45" customHeight="1" outlineLevel="1" x14ac:dyDescent="0.25">
      <c r="A130" s="43"/>
      <c r="B130" s="40"/>
      <c r="C130" s="93"/>
      <c r="D130" s="65"/>
      <c r="E130" s="66" t="s">
        <v>2819</v>
      </c>
      <c r="F130" s="91" t="s">
        <v>4174</v>
      </c>
      <c r="G130" s="68" t="e" cm="1">
        <f t="array" ref="G130">_xlfn.TEXTJOIN(", ",TRUE,_xlfn.UNIQUE(_xlfn._xlws.FILTER([6]!Main_Table[Product Line],[6]!Main_Table[CSF Subcategory]=$E130,"N/A")))</f>
        <v>#REF!</v>
      </c>
      <c r="H130" s="69" t="e">
        <f>IF(G130="N/A","N/A",LEN(TRIM(G130))-LEN(SUBSTITUTE(TRIM(G130),",",""))+1)</f>
        <v>#REF!</v>
      </c>
      <c r="I130" s="83" t="e" cm="1" vm="1">
        <f t="array" ref="I130">_xlfn.TEXTJOIN(CHAR(10),TRUE,_xlfn._xlws.FILTER([6]_Tools!A:A,F130=[6]_Tools!C:C))</f>
        <v>#VALUE!</v>
      </c>
      <c r="J130" s="71">
        <f>IFERROR(_xlfn.XLOOKUP(E130,[6]_HelperCSFScores!A$2:A$217,[6]_HelperCSFScores!B$2:B$217),"N/A")</f>
        <v>3.2222222222222223</v>
      </c>
      <c r="K130" s="71" t="e" cm="1">
        <f t="array" ref="K130">MEDIAN(IF([6]!Main_Table[CSF Subcategory]=$E130,[6]!Main_Table[Implementation Maturity Score]))</f>
        <v>#REF!</v>
      </c>
      <c r="L130" s="71" t="e" cm="1">
        <f t="array" ref="L130">MIN(IF([6]!Main_Table[CSF Subcategory]=$E130,[6]!Main_Table[Implementation Maturity Score]))</f>
        <v>#REF!</v>
      </c>
      <c r="M130" s="71" t="e" cm="1">
        <f t="array" ref="M130">MAX(IF([6]!Main_Table[CSF Subcategory]=$E130,[6]!Main_Table[Implementation Maturity Score]))</f>
        <v>#REF!</v>
      </c>
      <c r="N130" s="72"/>
      <c r="O130" s="72"/>
      <c r="P130" s="72"/>
      <c r="Q130" s="69"/>
      <c r="R130" s="63"/>
      <c r="S130" s="73"/>
      <c r="T130" s="73"/>
      <c r="U130" s="73"/>
      <c r="V130" s="73"/>
      <c r="W130" s="74"/>
      <c r="X130" s="43"/>
    </row>
    <row r="131" spans="1:24" ht="45" customHeight="1" outlineLevel="1" x14ac:dyDescent="0.25">
      <c r="A131" s="43"/>
      <c r="B131" s="40"/>
      <c r="C131" s="93"/>
      <c r="D131" s="65"/>
      <c r="E131" s="66" t="s">
        <v>2820</v>
      </c>
      <c r="F131" s="91" t="s">
        <v>4175</v>
      </c>
      <c r="G131" s="68" t="e" cm="1">
        <f t="array" ref="G131">_xlfn.TEXTJOIN(", ",TRUE,_xlfn.UNIQUE(_xlfn._xlws.FILTER([6]!Main_Table[Product Line],[6]!Main_Table[CSF Subcategory]=$E131,"N/A")))</f>
        <v>#REF!</v>
      </c>
      <c r="H131" s="69" t="e">
        <f>IF(G131="N/A","N/A",LEN(TRIM(G131))-LEN(SUBSTITUTE(TRIM(G131),",",""))+1)</f>
        <v>#REF!</v>
      </c>
      <c r="I131" s="83"/>
      <c r="J131" s="71">
        <f>IFERROR(_xlfn.XLOOKUP(E131,[6]_HelperCSFScores!A$2:A$217,[6]_HelperCSFScores!B$2:B$217),"N/A")</f>
        <v>3</v>
      </c>
      <c r="K131" s="71" t="e" cm="1">
        <f t="array" ref="K131">MEDIAN(IF([6]!Main_Table[CSF Subcategory]=$E131,[6]!Main_Table[Implementation Maturity Score]))</f>
        <v>#REF!</v>
      </c>
      <c r="L131" s="71" t="e" cm="1">
        <f t="array" ref="L131">MIN(IF([6]!Main_Table[CSF Subcategory]=$E131,[6]!Main_Table[Implementation Maturity Score]))</f>
        <v>#REF!</v>
      </c>
      <c r="M131" s="71" t="e" cm="1">
        <f t="array" ref="M131">MAX(IF([6]!Main_Table[CSF Subcategory]=$E131,[6]!Main_Table[Implementation Maturity Score]))</f>
        <v>#REF!</v>
      </c>
      <c r="N131" s="72"/>
      <c r="O131" s="72"/>
      <c r="P131" s="72"/>
      <c r="Q131" s="69"/>
      <c r="R131" s="63"/>
      <c r="S131" s="73"/>
      <c r="T131" s="73"/>
      <c r="U131" s="73"/>
      <c r="V131" s="73"/>
      <c r="W131" s="74"/>
      <c r="X131" s="43"/>
    </row>
    <row r="132" spans="1:24" ht="60" customHeight="1" x14ac:dyDescent="0.3">
      <c r="A132" s="43"/>
      <c r="B132" s="40"/>
      <c r="C132" s="93"/>
      <c r="D132" s="57" t="s">
        <v>4155</v>
      </c>
      <c r="E132" s="89"/>
      <c r="F132" s="90"/>
      <c r="G132" s="58"/>
      <c r="H132" s="62"/>
      <c r="I132" s="79" t="e" vm="2">
        <f>(IF(I135="","",I135&amp;CHAR(10))&amp;(IF(#REF!="","",#REF!&amp;CHAR(10))&amp;IF(#REF!="","",#REF!)))</f>
        <v>#VALUE!</v>
      </c>
      <c r="J132" s="60">
        <f>AVERAGE(J133:J135)</f>
        <v>3.8333333333333335</v>
      </c>
      <c r="K132" s="60" t="e">
        <f>MEDIAN(K133:K135)</f>
        <v>#REF!</v>
      </c>
      <c r="L132" s="60" t="e">
        <f>MIN(L133:L135)</f>
        <v>#REF!</v>
      </c>
      <c r="M132" s="60" t="e">
        <f>MAX(M133:M135)</f>
        <v>#REF!</v>
      </c>
      <c r="N132" s="61"/>
      <c r="O132" s="61"/>
      <c r="P132" s="61"/>
      <c r="Q132" s="62"/>
      <c r="R132" s="63"/>
      <c r="S132" s="79"/>
      <c r="T132" s="79"/>
      <c r="U132" s="79"/>
      <c r="V132" s="79"/>
      <c r="W132" s="80"/>
      <c r="X132" s="43"/>
    </row>
    <row r="133" spans="1:24" ht="60" customHeight="1" x14ac:dyDescent="0.25">
      <c r="A133" s="43"/>
      <c r="B133" s="40"/>
      <c r="C133" s="93"/>
      <c r="D133" s="95"/>
      <c r="E133" s="66" t="s">
        <v>2821</v>
      </c>
      <c r="F133" s="67" t="s">
        <v>4176</v>
      </c>
      <c r="G133" s="68" t="e" cm="1">
        <f t="array" ref="G133">_xlfn.TEXTJOIN(", ",TRUE,_xlfn.UNIQUE(_xlfn._xlws.FILTER([6]!Main_Table[Product Line],[6]!Main_Table[CSF Subcategory]=$E133,"N/A")))</f>
        <v>#REF!</v>
      </c>
      <c r="H133" s="69" t="e">
        <f>IF(G133="N/A","N/A",LEN(TRIM(G133))-LEN(SUBSTITUTE(TRIM(G133),",",""))+1)</f>
        <v>#REF!</v>
      </c>
      <c r="I133" s="96"/>
      <c r="J133" s="71">
        <f>IFERROR(_xlfn.XLOOKUP(E133,[6]_HelperCSFScores!A$2:A$217,[6]_HelperCSFScores!B$2:B$217),"N/A")</f>
        <v>4</v>
      </c>
      <c r="K133" s="71" t="e" cm="1">
        <f t="array" ref="K133">MEDIAN(IF([6]!Main_Table[CSF Subcategory]=$E133,[6]!Main_Table[Implementation Maturity Score]))</f>
        <v>#REF!</v>
      </c>
      <c r="L133" s="71" t="e" cm="1">
        <f t="array" ref="L133">MIN(IF([6]!Main_Table[CSF Subcategory]=$E133,[6]!Main_Table[Implementation Maturity Score]))</f>
        <v>#REF!</v>
      </c>
      <c r="M133" s="71" t="e" cm="1">
        <f t="array" ref="M133">MAX(IF([6]!Main_Table[CSF Subcategory]=$E133,[6]!Main_Table[Implementation Maturity Score]))</f>
        <v>#REF!</v>
      </c>
      <c r="N133" s="72"/>
      <c r="O133" s="72"/>
      <c r="P133" s="72"/>
      <c r="Q133" s="69"/>
      <c r="R133" s="63"/>
      <c r="S133" s="96"/>
      <c r="T133" s="96"/>
      <c r="U133" s="96"/>
      <c r="V133" s="96"/>
      <c r="W133" s="97"/>
      <c r="X133" s="43"/>
    </row>
    <row r="134" spans="1:24" ht="60" customHeight="1" x14ac:dyDescent="0.25">
      <c r="A134" s="43"/>
      <c r="B134" s="40"/>
      <c r="C134" s="93"/>
      <c r="D134" s="95"/>
      <c r="E134" s="66" t="s">
        <v>2822</v>
      </c>
      <c r="F134" s="67" t="s">
        <v>4177</v>
      </c>
      <c r="G134" s="68" t="e" cm="1">
        <f t="array" ref="G134">_xlfn.TEXTJOIN(", ",TRUE,_xlfn.UNIQUE(_xlfn._xlws.FILTER([6]!Main_Table[Product Line],[6]!Main_Table[CSF Subcategory]=$E134,"N/A")))</f>
        <v>#REF!</v>
      </c>
      <c r="H134" s="69" t="e">
        <f>IF(G134="N/A","N/A",LEN(TRIM(G134))-LEN(SUBSTITUTE(TRIM(G134),",",""))+1)</f>
        <v>#REF!</v>
      </c>
      <c r="I134" s="96"/>
      <c r="J134" s="71">
        <f>IFERROR(_xlfn.XLOOKUP(E134,[6]_HelperCSFScores!A$2:A$217,[6]_HelperCSFScores!B$2:B$217),"N/A")</f>
        <v>4</v>
      </c>
      <c r="K134" s="71" t="e" cm="1">
        <f t="array" ref="K134">MEDIAN(IF([6]!Main_Table[CSF Subcategory]=$E134,[6]!Main_Table[Implementation Maturity Score]))</f>
        <v>#REF!</v>
      </c>
      <c r="L134" s="71" t="e" cm="1">
        <f t="array" ref="L134">MIN(IF([6]!Main_Table[CSF Subcategory]=$E134,[6]!Main_Table[Implementation Maturity Score]))</f>
        <v>#REF!</v>
      </c>
      <c r="M134" s="71" t="e" cm="1">
        <f t="array" ref="M134">MAX(IF([6]!Main_Table[CSF Subcategory]=$E134,[6]!Main_Table[Implementation Maturity Score]))</f>
        <v>#REF!</v>
      </c>
      <c r="N134" s="72"/>
      <c r="O134" s="72"/>
      <c r="P134" s="72"/>
      <c r="Q134" s="69"/>
      <c r="R134" s="63"/>
      <c r="S134" s="96"/>
      <c r="T134" s="96"/>
      <c r="U134" s="96"/>
      <c r="V134" s="96"/>
      <c r="W134" s="97"/>
      <c r="X134" s="43"/>
    </row>
    <row r="135" spans="1:24" ht="30" customHeight="1" outlineLevel="1" x14ac:dyDescent="0.25">
      <c r="A135" s="43"/>
      <c r="B135" s="40"/>
      <c r="C135" s="98"/>
      <c r="D135" s="99"/>
      <c r="E135" s="100" t="s">
        <v>2823</v>
      </c>
      <c r="F135" s="101" t="s">
        <v>4178</v>
      </c>
      <c r="G135" s="102" t="e" cm="1">
        <f t="array" ref="G135">_xlfn.TEXTJOIN(", ",TRUE,_xlfn.UNIQUE(_xlfn._xlws.FILTER([6]!Main_Table[Product Line],[6]!Main_Table[CSF Subcategory]=$E135,"N/A")))</f>
        <v>#REF!</v>
      </c>
      <c r="H135" s="103" t="e">
        <f>IF(G135="N/A","N/A",LEN(TRIM(G135))-LEN(SUBSTITUTE(TRIM(G135),",",""))+1)</f>
        <v>#REF!</v>
      </c>
      <c r="I135" s="104" t="e" cm="1" vm="1">
        <f t="array" ref="I135">_xlfn.TEXTJOIN(CHAR(10),TRUE,_xlfn._xlws.FILTER([6]_Tools!A:A,F135=[6]_Tools!C:C))</f>
        <v>#VALUE!</v>
      </c>
      <c r="J135" s="71">
        <f>IFERROR(_xlfn.XLOOKUP(E135,[6]_HelperCSFScores!A$2:A$217,[6]_HelperCSFScores!B$2:B$217),"N/A")</f>
        <v>3.5</v>
      </c>
      <c r="K135" s="105" t="e" cm="1">
        <f t="array" ref="K135">MEDIAN(IF([6]!Main_Table[CSF Subcategory]=$E135,[6]!Main_Table[Implementation Maturity Score]))</f>
        <v>#REF!</v>
      </c>
      <c r="L135" s="105" t="e" cm="1">
        <f t="array" ref="L135">MIN(IF([6]!Main_Table[CSF Subcategory]=$E135,[6]!Main_Table[Implementation Maturity Score]))</f>
        <v>#REF!</v>
      </c>
      <c r="M135" s="105" t="e" cm="1">
        <f t="array" ref="M135">MAX(IF([6]!Main_Table[CSF Subcategory]=$E135,[6]!Main_Table[Implementation Maturity Score]))</f>
        <v>#REF!</v>
      </c>
      <c r="N135" s="106"/>
      <c r="O135" s="106"/>
      <c r="P135" s="106"/>
      <c r="Q135" s="103"/>
      <c r="R135" s="107"/>
      <c r="S135" s="108"/>
      <c r="T135" s="108"/>
      <c r="U135" s="108"/>
      <c r="V135" s="108"/>
      <c r="W135" s="109"/>
      <c r="X135" s="43"/>
    </row>
    <row r="136" spans="1:24" ht="9" customHeight="1" x14ac:dyDescent="0.25">
      <c r="A136" s="43"/>
      <c r="B136" s="40"/>
      <c r="J136" s="112"/>
      <c r="S136" s="27"/>
      <c r="T136" s="27"/>
      <c r="U136" s="27"/>
      <c r="V136" s="27"/>
      <c r="W136" s="27"/>
      <c r="X136" s="43"/>
    </row>
    <row r="137" spans="1:24" x14ac:dyDescent="0.25">
      <c r="A137" s="43"/>
      <c r="B137" s="40"/>
      <c r="F137" s="113"/>
      <c r="G137" s="113"/>
      <c r="H137" s="113"/>
      <c r="I137" s="114"/>
      <c r="J137" s="112"/>
      <c r="N137" s="115" t="s">
        <v>4179</v>
      </c>
      <c r="O137" s="116" t="s">
        <v>4180</v>
      </c>
      <c r="P137" s="117" t="s">
        <v>4181</v>
      </c>
      <c r="X137" s="43"/>
    </row>
    <row r="138" spans="1:24" x14ac:dyDescent="0.25">
      <c r="A138" s="43"/>
      <c r="B138" s="40"/>
      <c r="I138" s="118"/>
      <c r="J138" s="112"/>
      <c r="X138" s="43"/>
    </row>
    <row r="139" spans="1:24" ht="9" customHeight="1" x14ac:dyDescent="0.25">
      <c r="B139" s="119"/>
      <c r="C139" s="120"/>
      <c r="D139" s="120"/>
      <c r="E139" s="120"/>
      <c r="F139" s="121"/>
      <c r="G139" s="121"/>
      <c r="H139" s="122"/>
      <c r="I139" s="120"/>
      <c r="J139" s="123"/>
      <c r="K139" s="123"/>
      <c r="L139" s="123"/>
      <c r="M139" s="123"/>
      <c r="N139" s="120"/>
      <c r="O139" s="120"/>
      <c r="P139" s="120"/>
      <c r="Q139" s="120"/>
      <c r="R139" s="120"/>
      <c r="S139" s="120"/>
      <c r="T139" s="120"/>
      <c r="U139" s="120"/>
      <c r="V139" s="120"/>
      <c r="W139" s="120"/>
      <c r="X139" s="124"/>
    </row>
    <row r="140" spans="1:24" x14ac:dyDescent="0.25">
      <c r="J140" s="112"/>
    </row>
    <row r="141" spans="1:24" x14ac:dyDescent="0.25">
      <c r="D141" s="114"/>
      <c r="E141" s="114"/>
      <c r="F141" s="125"/>
      <c r="G141" s="125"/>
      <c r="H141" s="125"/>
      <c r="I141" s="126"/>
      <c r="J141" s="112"/>
    </row>
    <row r="142" spans="1:24" x14ac:dyDescent="0.25">
      <c r="D142" s="127"/>
      <c r="E142" s="127"/>
      <c r="F142" s="128"/>
      <c r="G142" s="128"/>
      <c r="H142" s="128"/>
      <c r="I142" s="129"/>
      <c r="J142" s="112"/>
    </row>
    <row r="143" spans="1:24" x14ac:dyDescent="0.25">
      <c r="J143" s="112"/>
    </row>
    <row r="144" spans="1:24" x14ac:dyDescent="0.25">
      <c r="J144" s="112"/>
    </row>
    <row r="145" spans="3:10" x14ac:dyDescent="0.25">
      <c r="J145" s="112"/>
    </row>
    <row r="146" spans="3:10" x14ac:dyDescent="0.25">
      <c r="J146" s="112"/>
    </row>
    <row r="147" spans="3:10" x14ac:dyDescent="0.25">
      <c r="J147" s="112"/>
    </row>
    <row r="148" spans="3:10" x14ac:dyDescent="0.25">
      <c r="J148" s="112"/>
    </row>
    <row r="149" spans="3:10" x14ac:dyDescent="0.25">
      <c r="J149" s="112"/>
    </row>
    <row r="150" spans="3:10" x14ac:dyDescent="0.25">
      <c r="J150" s="112"/>
    </row>
    <row r="151" spans="3:10" x14ac:dyDescent="0.25">
      <c r="C151" s="140"/>
      <c r="D151" s="141"/>
      <c r="E151" s="130"/>
      <c r="J151" s="112"/>
    </row>
    <row r="152" spans="3:10" x14ac:dyDescent="0.25">
      <c r="C152" s="140"/>
      <c r="D152" s="141"/>
      <c r="E152" s="130"/>
      <c r="J152" s="112"/>
    </row>
    <row r="153" spans="3:10" x14ac:dyDescent="0.25">
      <c r="C153" s="140"/>
      <c r="D153" s="141"/>
      <c r="E153" s="130"/>
      <c r="J153" s="112"/>
    </row>
    <row r="154" spans="3:10" x14ac:dyDescent="0.25">
      <c r="C154" s="140"/>
      <c r="D154" s="141"/>
      <c r="E154" s="130"/>
      <c r="J154" s="112"/>
    </row>
    <row r="155" spans="3:10" x14ac:dyDescent="0.25">
      <c r="D155" s="141"/>
      <c r="E155" s="130"/>
      <c r="J155" s="112"/>
    </row>
    <row r="156" spans="3:10" x14ac:dyDescent="0.25">
      <c r="J156" s="112"/>
    </row>
    <row r="157" spans="3:10" x14ac:dyDescent="0.25">
      <c r="J157" s="112"/>
    </row>
    <row r="158" spans="3:10" x14ac:dyDescent="0.25">
      <c r="J158" s="112"/>
    </row>
    <row r="159" spans="3:10" x14ac:dyDescent="0.25">
      <c r="J159" s="112"/>
    </row>
    <row r="160" spans="3:10" x14ac:dyDescent="0.25">
      <c r="J160" s="112"/>
    </row>
    <row r="161" spans="10:10" x14ac:dyDescent="0.25">
      <c r="J161" s="112"/>
    </row>
    <row r="162" spans="10:10" x14ac:dyDescent="0.25">
      <c r="J162" s="112"/>
    </row>
    <row r="163" spans="10:10" x14ac:dyDescent="0.25">
      <c r="J163" s="112"/>
    </row>
    <row r="164" spans="10:10" x14ac:dyDescent="0.25">
      <c r="J164" s="112"/>
    </row>
    <row r="165" spans="10:10" x14ac:dyDescent="0.25">
      <c r="J165" s="112"/>
    </row>
    <row r="166" spans="10:10" x14ac:dyDescent="0.25">
      <c r="J166" s="112"/>
    </row>
    <row r="167" spans="10:10" x14ac:dyDescent="0.25">
      <c r="J167" s="112"/>
    </row>
    <row r="168" spans="10:10" x14ac:dyDescent="0.25">
      <c r="J168" s="112"/>
    </row>
    <row r="169" spans="10:10" x14ac:dyDescent="0.25">
      <c r="J169" s="112"/>
    </row>
    <row r="170" spans="10:10" x14ac:dyDescent="0.25">
      <c r="J170" s="112"/>
    </row>
    <row r="171" spans="10:10" x14ac:dyDescent="0.25">
      <c r="J171" s="112"/>
    </row>
    <row r="172" spans="10:10" x14ac:dyDescent="0.25">
      <c r="J172" s="112"/>
    </row>
    <row r="173" spans="10:10" x14ac:dyDescent="0.25">
      <c r="J173" s="112"/>
    </row>
    <row r="174" spans="10:10" x14ac:dyDescent="0.25">
      <c r="J174" s="112"/>
    </row>
    <row r="175" spans="10:10" x14ac:dyDescent="0.25">
      <c r="J175" s="112"/>
    </row>
    <row r="176" spans="10:10" x14ac:dyDescent="0.25">
      <c r="J176" s="112"/>
    </row>
    <row r="177" spans="10:10" x14ac:dyDescent="0.25">
      <c r="J177" s="112"/>
    </row>
  </sheetData>
  <mergeCells count="6">
    <mergeCell ref="C3:I3"/>
    <mergeCell ref="J3:M3"/>
    <mergeCell ref="N3:Q3"/>
    <mergeCell ref="S3:V3"/>
    <mergeCell ref="C151:C154"/>
    <mergeCell ref="D151:D155"/>
  </mergeCells>
  <conditionalFormatting sqref="N6:N11 N13:N17 N19:N22 N24:N29 N31:N33 N35:N39 N41:N47 N49:N53 N55:N62 N64:N75 N77:N78 N80:N84 N86:N90 N92:N99 N101:N105 N107 N109:N113 N115:N119 N121:N123 N125:N126 N128 N130:N131 N135">
    <cfRule type="expression" dxfId="19" priority="4">
      <formula>$L6=1</formula>
    </cfRule>
    <cfRule type="expression" dxfId="18" priority="8">
      <formula>AND(J6&gt;0,NOT(ISTEXT(J6)))</formula>
    </cfRule>
  </conditionalFormatting>
  <conditionalFormatting sqref="N13:N17 N19:N22 N24:N29 N31:N33 N35:N39 N41:N47 N49:N53 N55:N62 N64:N75 N77:N78 N80:N84 N86:N90 N92:N99 N101:N105 N107 N109:N113 N115:N119 N121:N123 N125:N126 N128 N130:N131 N135 N6:N11">
    <cfRule type="dataBar" priority="9">
      <dataBar showValue="0">
        <cfvo type="num" val="1"/>
        <cfvo type="num" val="4"/>
        <color rgb="FF638EC6"/>
      </dataBar>
      <extLst>
        <ext xmlns:x14="http://schemas.microsoft.com/office/spreadsheetml/2009/9/main" uri="{B025F937-C7B1-47D3-B67F-A62EFF666E3E}">
          <x14:id>{82A09520-7638-3249-B223-F0546B372A97}</x14:id>
        </ext>
      </extLst>
    </cfRule>
  </conditionalFormatting>
  <conditionalFormatting sqref="O6:O11 O13:O17 O19:O22 O24:O29 O31:O33 O35:O39 O41:O47 O49:O53 O55:O62 O64:O75 O77:O78 O80:O84 O86:O90 O92:O99 O101:O105 O107 O109:O113 O115:O119 O121:O123 O125:O126 O128 O130:O131 O135">
    <cfRule type="expression" dxfId="17" priority="3">
      <formula>$L6=2</formula>
    </cfRule>
    <cfRule type="expression" dxfId="16" priority="7">
      <formula>AND(J6&gt;1,NOT(ISTEXT(J6)))</formula>
    </cfRule>
  </conditionalFormatting>
  <conditionalFormatting sqref="P6:P11 P13:P17 P19:P22 P24:P29 P31:P33 P35:P39 P41:P47 P49:P53 P55:P62 P64:P75 P77:P78 P80:P84 P86:P90 P92:P99 P101:P105 P107 P109:P113 P115:P119 P121:P123 P125:P126 P128 P130:P131 P135">
    <cfRule type="expression" dxfId="15" priority="2">
      <formula>$L6=3</formula>
    </cfRule>
    <cfRule type="expression" dxfId="14" priority="6">
      <formula>AND(J6&gt;2,NOT(ISTEXT(J6)))</formula>
    </cfRule>
  </conditionalFormatting>
  <conditionalFormatting sqref="Q6:Q11 Q13:Q17 Q19:Q22 Q24:Q29 Q31:Q33 Q35:Q39 Q41:Q47 Q49:Q53 Q55:Q62 Q64:Q75 Q77:Q78 Q80:Q84 Q86:Q90 Q92:Q99 Q101:Q105 Q107 Q109:Q113 Q115:Q119 Q121:Q123 Q125:Q126 Q128 Q130:Q131 Q135">
    <cfRule type="expression" dxfId="13" priority="1">
      <formula>$L6=4</formula>
    </cfRule>
    <cfRule type="expression" dxfId="12" priority="5">
      <formula>AND(J6&gt;3.75,NOT(ISTEXT(J6)))</formula>
    </cfRule>
  </conditionalFormatting>
  <pageMargins left="0.7" right="0.7" top="0.75" bottom="0.75" header="0.3" footer="0.3"/>
  <pageSetup paperSize="149" scale="20" orientation="landscape" r:id="rId1"/>
  <drawing r:id="rId2"/>
  <extLst>
    <ext xmlns:x14="http://schemas.microsoft.com/office/spreadsheetml/2009/9/main" uri="{78C0D931-6437-407d-A8EE-F0AAD7539E65}">
      <x14:conditionalFormattings>
        <x14:conditionalFormatting xmlns:xm="http://schemas.microsoft.com/office/excel/2006/main">
          <x14:cfRule type="dataBar" id="{82A09520-7638-3249-B223-F0546B372A97}">
            <x14:dataBar minLength="0" maxLength="100" gradient="0">
              <x14:cfvo type="num">
                <xm:f>1</xm:f>
              </x14:cfvo>
              <x14:cfvo type="num">
                <xm:f>4</xm:f>
              </x14:cfvo>
              <x14:negativeFillColor rgb="FFFF0000"/>
              <x14:axisColor rgb="FF000000"/>
            </x14:dataBar>
          </x14:cfRule>
          <xm:sqref>N13:N17 N19:N22 N24:N29 N31:N33 N35:N39 N41:N47 N49:N53 N55:N62 N64:N75 N77:N78 N80:N84 N86:N90 N92:N99 N101:N105 N107 N109:N113 N115:N119 N121:N123 N125:N126 N128 N130:N131 N135 N6:N11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C2BC-7143-3049-A1B9-CE0AB16F0B61}">
  <dimension ref="A1:H825"/>
  <sheetViews>
    <sheetView topLeftCell="A369" workbookViewId="0"/>
  </sheetViews>
  <sheetFormatPr defaultColWidth="8.875" defaultRowHeight="15" x14ac:dyDescent="0.25"/>
  <cols>
    <col min="1" max="1" width="52.125" style="11" customWidth="1"/>
    <col min="2" max="2" width="52.125" style="11" hidden="1" customWidth="1"/>
    <col min="3" max="8" width="42.875" style="5" customWidth="1"/>
    <col min="9" max="16384" width="8.875" style="1"/>
  </cols>
  <sheetData>
    <row r="1" spans="1:8" ht="22.5" x14ac:dyDescent="0.25">
      <c r="A1" s="6" t="s">
        <v>2824</v>
      </c>
      <c r="B1" s="6" t="s">
        <v>2825</v>
      </c>
      <c r="C1" s="7" t="s">
        <v>2826</v>
      </c>
      <c r="D1" s="7" t="s">
        <v>2827</v>
      </c>
      <c r="E1" s="7" t="s">
        <v>2828</v>
      </c>
      <c r="F1" s="7" t="s">
        <v>2829</v>
      </c>
      <c r="G1" s="7" t="s">
        <v>2830</v>
      </c>
      <c r="H1" s="8" t="s">
        <v>2831</v>
      </c>
    </row>
    <row r="2" spans="1:8" ht="15" customHeight="1" x14ac:dyDescent="0.25">
      <c r="A2" s="9" t="s">
        <v>1492</v>
      </c>
      <c r="B2" s="10"/>
      <c r="C2" s="5" t="s">
        <v>2832</v>
      </c>
      <c r="D2" s="5" t="s">
        <v>2833</v>
      </c>
      <c r="E2" s="5" t="s">
        <v>2834</v>
      </c>
      <c r="F2" s="5" t="s">
        <v>2835</v>
      </c>
      <c r="G2" s="5" t="s">
        <v>2836</v>
      </c>
      <c r="H2" s="5" t="s">
        <v>2837</v>
      </c>
    </row>
    <row r="3" spans="1:8" ht="15" customHeight="1" x14ac:dyDescent="0.25">
      <c r="A3" s="9" t="s">
        <v>1492</v>
      </c>
      <c r="B3" s="10"/>
      <c r="C3" s="5" t="s">
        <v>2838</v>
      </c>
      <c r="D3" s="5" t="s">
        <v>2839</v>
      </c>
      <c r="E3" s="5" t="s">
        <v>2840</v>
      </c>
      <c r="F3" s="5" t="s">
        <v>2841</v>
      </c>
      <c r="G3" s="5" t="s">
        <v>2842</v>
      </c>
      <c r="H3" s="5" t="s">
        <v>2838</v>
      </c>
    </row>
    <row r="4" spans="1:8" ht="15" customHeight="1" x14ac:dyDescent="0.25">
      <c r="A4" s="9" t="s">
        <v>1492</v>
      </c>
      <c r="B4" s="10"/>
      <c r="C4" s="5" t="s">
        <v>2838</v>
      </c>
      <c r="D4" s="5" t="s">
        <v>2843</v>
      </c>
      <c r="E4" s="5" t="s">
        <v>2844</v>
      </c>
      <c r="F4" s="5" t="s">
        <v>2845</v>
      </c>
      <c r="G4" s="5" t="s">
        <v>2846</v>
      </c>
      <c r="H4" s="5" t="s">
        <v>2838</v>
      </c>
    </row>
    <row r="5" spans="1:8" ht="15" customHeight="1" x14ac:dyDescent="0.25">
      <c r="A5" s="9" t="s">
        <v>1492</v>
      </c>
      <c r="B5" s="10"/>
      <c r="C5" s="5" t="s">
        <v>2838</v>
      </c>
      <c r="D5" s="5" t="s">
        <v>2847</v>
      </c>
      <c r="E5" s="5" t="s">
        <v>2848</v>
      </c>
      <c r="F5" s="5" t="s">
        <v>2849</v>
      </c>
      <c r="G5" s="5" t="s">
        <v>2850</v>
      </c>
      <c r="H5" s="5" t="s">
        <v>2838</v>
      </c>
    </row>
    <row r="6" spans="1:8" ht="15" customHeight="1" x14ac:dyDescent="0.25">
      <c r="A6" s="9" t="s">
        <v>1492</v>
      </c>
      <c r="B6" s="10"/>
      <c r="C6" s="5" t="s">
        <v>2838</v>
      </c>
      <c r="D6" s="5" t="s">
        <v>2851</v>
      </c>
      <c r="E6" s="5" t="s">
        <v>2852</v>
      </c>
      <c r="F6" s="5" t="s">
        <v>2853</v>
      </c>
      <c r="G6" s="5" t="s">
        <v>2854</v>
      </c>
      <c r="H6" s="5" t="s">
        <v>2838</v>
      </c>
    </row>
    <row r="7" spans="1:8" ht="15" customHeight="1" x14ac:dyDescent="0.25">
      <c r="A7" s="9" t="s">
        <v>1492</v>
      </c>
      <c r="B7" s="10"/>
      <c r="C7" s="5" t="s">
        <v>2838</v>
      </c>
      <c r="D7" s="5" t="s">
        <v>2855</v>
      </c>
      <c r="E7" s="5" t="s">
        <v>2856</v>
      </c>
      <c r="F7" s="5" t="s">
        <v>2857</v>
      </c>
      <c r="G7" s="5" t="s">
        <v>2858</v>
      </c>
      <c r="H7" s="5" t="s">
        <v>2838</v>
      </c>
    </row>
    <row r="8" spans="1:8" ht="15" customHeight="1" x14ac:dyDescent="0.25">
      <c r="A8" s="9" t="s">
        <v>1492</v>
      </c>
      <c r="B8" s="10"/>
      <c r="C8" s="5" t="s">
        <v>2838</v>
      </c>
      <c r="D8" s="5" t="s">
        <v>2859</v>
      </c>
      <c r="E8" s="5" t="s">
        <v>2860</v>
      </c>
      <c r="F8" s="5" t="s">
        <v>2861</v>
      </c>
      <c r="G8" s="5" t="s">
        <v>2862</v>
      </c>
      <c r="H8" s="5" t="s">
        <v>2838</v>
      </c>
    </row>
    <row r="9" spans="1:8" ht="15" customHeight="1" x14ac:dyDescent="0.25">
      <c r="A9" s="9" t="s">
        <v>1492</v>
      </c>
      <c r="B9" s="10"/>
      <c r="C9" s="5" t="s">
        <v>2838</v>
      </c>
      <c r="D9" s="5" t="s">
        <v>2863</v>
      </c>
      <c r="E9" s="5" t="s">
        <v>2864</v>
      </c>
      <c r="F9" s="5" t="s">
        <v>2865</v>
      </c>
      <c r="G9" s="5" t="s">
        <v>2866</v>
      </c>
      <c r="H9" s="5" t="s">
        <v>2838</v>
      </c>
    </row>
    <row r="10" spans="1:8" ht="15" customHeight="1" x14ac:dyDescent="0.25">
      <c r="A10" s="9" t="s">
        <v>1492</v>
      </c>
      <c r="B10" s="10"/>
      <c r="C10" s="5" t="s">
        <v>2838</v>
      </c>
      <c r="D10" s="5" t="s">
        <v>2867</v>
      </c>
      <c r="E10" s="5" t="s">
        <v>2868</v>
      </c>
      <c r="F10" s="5" t="s">
        <v>2869</v>
      </c>
      <c r="G10" s="5" t="s">
        <v>2838</v>
      </c>
      <c r="H10" s="5" t="s">
        <v>2838</v>
      </c>
    </row>
    <row r="11" spans="1:8" ht="15" customHeight="1" x14ac:dyDescent="0.25">
      <c r="A11" s="9" t="s">
        <v>1492</v>
      </c>
      <c r="B11" s="10"/>
      <c r="C11" s="5" t="s">
        <v>2838</v>
      </c>
      <c r="D11" s="5" t="s">
        <v>2870</v>
      </c>
      <c r="E11" s="5" t="s">
        <v>2871</v>
      </c>
      <c r="F11" s="5" t="s">
        <v>2872</v>
      </c>
      <c r="G11" s="5" t="s">
        <v>2838</v>
      </c>
      <c r="H11" s="5" t="s">
        <v>2838</v>
      </c>
    </row>
    <row r="12" spans="1:8" ht="15" customHeight="1" x14ac:dyDescent="0.25">
      <c r="A12" s="9" t="s">
        <v>1492</v>
      </c>
      <c r="B12" s="10"/>
      <c r="C12" s="5" t="s">
        <v>2838</v>
      </c>
      <c r="D12" s="5" t="s">
        <v>2873</v>
      </c>
      <c r="E12" s="5" t="s">
        <v>2867</v>
      </c>
      <c r="F12" s="5" t="s">
        <v>2874</v>
      </c>
      <c r="G12" s="5" t="s">
        <v>2838</v>
      </c>
      <c r="H12" s="5" t="s">
        <v>2838</v>
      </c>
    </row>
    <row r="13" spans="1:8" ht="15" customHeight="1" x14ac:dyDescent="0.25">
      <c r="A13" s="9" t="s">
        <v>1538</v>
      </c>
      <c r="B13" s="10"/>
      <c r="C13" s="5" t="s">
        <v>2875</v>
      </c>
      <c r="D13" s="5" t="s">
        <v>2833</v>
      </c>
      <c r="E13" s="5" t="s">
        <v>2876</v>
      </c>
      <c r="F13" s="5" t="s">
        <v>2835</v>
      </c>
      <c r="G13" s="5" t="s">
        <v>2836</v>
      </c>
      <c r="H13" s="5" t="s">
        <v>2837</v>
      </c>
    </row>
    <row r="14" spans="1:8" ht="15" customHeight="1" x14ac:dyDescent="0.25">
      <c r="A14" s="9" t="s">
        <v>1538</v>
      </c>
      <c r="B14" s="10"/>
      <c r="D14" s="5" t="s">
        <v>2839</v>
      </c>
      <c r="E14" s="5" t="s">
        <v>2840</v>
      </c>
      <c r="F14" s="5" t="s">
        <v>2841</v>
      </c>
      <c r="G14" s="5" t="s">
        <v>2842</v>
      </c>
    </row>
    <row r="15" spans="1:8" ht="15" customHeight="1" x14ac:dyDescent="0.25">
      <c r="A15" s="9" t="s">
        <v>1538</v>
      </c>
      <c r="B15" s="10"/>
      <c r="D15" s="5" t="s">
        <v>2843</v>
      </c>
      <c r="E15" s="5" t="s">
        <v>2844</v>
      </c>
      <c r="F15" s="5" t="s">
        <v>2845</v>
      </c>
      <c r="G15" s="5" t="s">
        <v>2846</v>
      </c>
    </row>
    <row r="16" spans="1:8" ht="15" customHeight="1" x14ac:dyDescent="0.25">
      <c r="A16" s="9" t="s">
        <v>1538</v>
      </c>
      <c r="B16" s="10"/>
      <c r="D16" s="5" t="s">
        <v>2847</v>
      </c>
      <c r="E16" s="5" t="s">
        <v>2848</v>
      </c>
      <c r="F16" s="5" t="s">
        <v>2849</v>
      </c>
      <c r="G16" s="5" t="s">
        <v>2850</v>
      </c>
    </row>
    <row r="17" spans="1:8" ht="15" customHeight="1" x14ac:dyDescent="0.25">
      <c r="A17" s="9" t="s">
        <v>1538</v>
      </c>
      <c r="B17" s="10"/>
      <c r="D17" s="5" t="s">
        <v>2851</v>
      </c>
      <c r="E17" s="5" t="s">
        <v>2852</v>
      </c>
      <c r="F17" s="5" t="s">
        <v>2853</v>
      </c>
      <c r="G17" s="5" t="s">
        <v>2854</v>
      </c>
    </row>
    <row r="18" spans="1:8" ht="15" customHeight="1" x14ac:dyDescent="0.25">
      <c r="A18" s="9" t="s">
        <v>1538</v>
      </c>
      <c r="B18" s="10"/>
      <c r="D18" s="5" t="s">
        <v>2855</v>
      </c>
      <c r="E18" s="5" t="s">
        <v>2856</v>
      </c>
      <c r="F18" s="5" t="s">
        <v>2857</v>
      </c>
      <c r="G18" s="5" t="s">
        <v>2858</v>
      </c>
    </row>
    <row r="19" spans="1:8" ht="15" customHeight="1" x14ac:dyDescent="0.25">
      <c r="A19" s="9" t="s">
        <v>1538</v>
      </c>
      <c r="B19" s="10"/>
      <c r="D19" s="5" t="s">
        <v>2859</v>
      </c>
      <c r="E19" s="5" t="s">
        <v>2860</v>
      </c>
      <c r="F19" s="5" t="s">
        <v>2861</v>
      </c>
      <c r="G19" s="5" t="s">
        <v>2862</v>
      </c>
    </row>
    <row r="20" spans="1:8" ht="15" customHeight="1" x14ac:dyDescent="0.25">
      <c r="A20" s="9" t="s">
        <v>1538</v>
      </c>
      <c r="B20" s="10"/>
      <c r="D20" s="5" t="s">
        <v>2863</v>
      </c>
      <c r="E20" s="5" t="s">
        <v>2864</v>
      </c>
      <c r="F20" s="5" t="s">
        <v>2865</v>
      </c>
      <c r="G20" s="5" t="s">
        <v>2866</v>
      </c>
    </row>
    <row r="21" spans="1:8" ht="15" customHeight="1" x14ac:dyDescent="0.25">
      <c r="A21" s="9" t="s">
        <v>1538</v>
      </c>
      <c r="B21" s="10"/>
      <c r="D21" s="5" t="s">
        <v>2867</v>
      </c>
      <c r="E21" s="5" t="s">
        <v>2868</v>
      </c>
      <c r="F21" s="5" t="s">
        <v>2869</v>
      </c>
    </row>
    <row r="22" spans="1:8" ht="15" customHeight="1" x14ac:dyDescent="0.25">
      <c r="A22" s="9" t="s">
        <v>1538</v>
      </c>
      <c r="B22" s="10"/>
      <c r="D22" s="5" t="s">
        <v>2870</v>
      </c>
      <c r="E22" s="5" t="s">
        <v>2871</v>
      </c>
      <c r="F22" s="5" t="s">
        <v>2872</v>
      </c>
    </row>
    <row r="23" spans="1:8" ht="15" customHeight="1" x14ac:dyDescent="0.25">
      <c r="A23" s="9" t="s">
        <v>1538</v>
      </c>
      <c r="B23" s="10"/>
      <c r="D23" s="5" t="s">
        <v>2873</v>
      </c>
      <c r="E23" s="5" t="s">
        <v>2867</v>
      </c>
      <c r="F23" s="5" t="s">
        <v>2874</v>
      </c>
    </row>
    <row r="24" spans="1:8" ht="15" customHeight="1" x14ac:dyDescent="0.25">
      <c r="A24" s="9" t="s">
        <v>1538</v>
      </c>
      <c r="B24" s="10"/>
      <c r="E24" s="5" t="s">
        <v>2877</v>
      </c>
    </row>
    <row r="25" spans="1:8" ht="15" customHeight="1" x14ac:dyDescent="0.25">
      <c r="A25" s="9" t="s">
        <v>1538</v>
      </c>
      <c r="B25" s="10"/>
      <c r="E25" s="5" t="s">
        <v>2878</v>
      </c>
    </row>
    <row r="26" spans="1:8" ht="15" customHeight="1" x14ac:dyDescent="0.25">
      <c r="A26" s="9" t="s">
        <v>1538</v>
      </c>
      <c r="B26" s="10"/>
      <c r="E26" s="5" t="s">
        <v>2879</v>
      </c>
    </row>
    <row r="27" spans="1:8" ht="15" customHeight="1" x14ac:dyDescent="0.25">
      <c r="A27" s="9" t="s">
        <v>507</v>
      </c>
      <c r="B27" s="10"/>
      <c r="C27" s="5" t="s">
        <v>2880</v>
      </c>
      <c r="D27" s="5" t="s">
        <v>2833</v>
      </c>
      <c r="E27" s="5" t="s">
        <v>2834</v>
      </c>
      <c r="F27" s="5" t="s">
        <v>2835</v>
      </c>
      <c r="G27" s="5" t="s">
        <v>2836</v>
      </c>
      <c r="H27" s="5" t="s">
        <v>2837</v>
      </c>
    </row>
    <row r="28" spans="1:8" ht="15" customHeight="1" x14ac:dyDescent="0.25">
      <c r="A28" s="9" t="s">
        <v>507</v>
      </c>
      <c r="B28" s="10"/>
      <c r="D28" s="5" t="s">
        <v>2839</v>
      </c>
      <c r="E28" s="5" t="s">
        <v>2840</v>
      </c>
      <c r="F28" s="5" t="s">
        <v>2841</v>
      </c>
      <c r="G28" s="5" t="s">
        <v>2881</v>
      </c>
    </row>
    <row r="29" spans="1:8" ht="15" customHeight="1" x14ac:dyDescent="0.25">
      <c r="A29" s="9" t="s">
        <v>507</v>
      </c>
      <c r="B29" s="10"/>
      <c r="D29" s="5" t="s">
        <v>2843</v>
      </c>
      <c r="E29" s="5" t="s">
        <v>2844</v>
      </c>
      <c r="F29" s="5" t="s">
        <v>2845</v>
      </c>
      <c r="G29" s="5" t="s">
        <v>2882</v>
      </c>
    </row>
    <row r="30" spans="1:8" ht="15" customHeight="1" x14ac:dyDescent="0.25">
      <c r="A30" s="9" t="s">
        <v>507</v>
      </c>
      <c r="B30" s="10"/>
      <c r="D30" s="5" t="s">
        <v>2847</v>
      </c>
      <c r="E30" s="5" t="s">
        <v>2848</v>
      </c>
      <c r="F30" s="5" t="s">
        <v>2849</v>
      </c>
      <c r="G30" s="5" t="s">
        <v>2883</v>
      </c>
    </row>
    <row r="31" spans="1:8" ht="15" customHeight="1" x14ac:dyDescent="0.25">
      <c r="A31" s="9" t="s">
        <v>507</v>
      </c>
      <c r="B31" s="10"/>
      <c r="D31" s="5" t="s">
        <v>2851</v>
      </c>
      <c r="E31" s="5" t="s">
        <v>2852</v>
      </c>
      <c r="F31" s="5" t="s">
        <v>2853</v>
      </c>
      <c r="G31" s="5" t="s">
        <v>2884</v>
      </c>
    </row>
    <row r="32" spans="1:8" ht="15" customHeight="1" x14ac:dyDescent="0.25">
      <c r="A32" s="9" t="s">
        <v>507</v>
      </c>
      <c r="B32" s="10"/>
      <c r="D32" s="5" t="s">
        <v>2855</v>
      </c>
      <c r="E32" s="5" t="s">
        <v>2856</v>
      </c>
      <c r="F32" s="5" t="s">
        <v>2857</v>
      </c>
      <c r="G32" s="5" t="s">
        <v>2885</v>
      </c>
    </row>
    <row r="33" spans="1:8" ht="15" customHeight="1" x14ac:dyDescent="0.25">
      <c r="A33" s="9" t="s">
        <v>507</v>
      </c>
      <c r="B33" s="10"/>
      <c r="D33" s="5" t="s">
        <v>2859</v>
      </c>
      <c r="E33" s="5" t="s">
        <v>2860</v>
      </c>
      <c r="F33" s="5" t="s">
        <v>2861</v>
      </c>
      <c r="G33" s="5" t="s">
        <v>2886</v>
      </c>
    </row>
    <row r="34" spans="1:8" ht="15" customHeight="1" x14ac:dyDescent="0.25">
      <c r="A34" s="9" t="s">
        <v>507</v>
      </c>
      <c r="B34" s="10"/>
      <c r="D34" s="5" t="s">
        <v>2863</v>
      </c>
      <c r="E34" s="5" t="s">
        <v>2864</v>
      </c>
      <c r="F34" s="5" t="s">
        <v>2865</v>
      </c>
      <c r="G34" s="5" t="s">
        <v>2887</v>
      </c>
    </row>
    <row r="35" spans="1:8" ht="15" customHeight="1" x14ac:dyDescent="0.25">
      <c r="A35" s="9" t="s">
        <v>507</v>
      </c>
      <c r="B35" s="10"/>
      <c r="D35" s="5" t="s">
        <v>2867</v>
      </c>
      <c r="E35" s="5" t="s">
        <v>2868</v>
      </c>
      <c r="F35" s="5" t="s">
        <v>2869</v>
      </c>
    </row>
    <row r="36" spans="1:8" ht="15" customHeight="1" x14ac:dyDescent="0.25">
      <c r="A36" s="9" t="s">
        <v>507</v>
      </c>
      <c r="B36" s="10"/>
      <c r="D36" s="5" t="s">
        <v>2870</v>
      </c>
      <c r="E36" s="5" t="s">
        <v>2871</v>
      </c>
      <c r="F36" s="5" t="s">
        <v>2872</v>
      </c>
    </row>
    <row r="37" spans="1:8" ht="15" customHeight="1" x14ac:dyDescent="0.25">
      <c r="A37" s="9" t="s">
        <v>507</v>
      </c>
      <c r="B37" s="10"/>
      <c r="D37" s="5" t="s">
        <v>2873</v>
      </c>
      <c r="E37" s="5" t="s">
        <v>2867</v>
      </c>
      <c r="F37" s="5" t="s">
        <v>2874</v>
      </c>
    </row>
    <row r="38" spans="1:8" ht="15" customHeight="1" x14ac:dyDescent="0.25">
      <c r="A38" s="9" t="s">
        <v>507</v>
      </c>
      <c r="B38" s="10"/>
    </row>
    <row r="39" spans="1:8" ht="15" customHeight="1" x14ac:dyDescent="0.25">
      <c r="A39" s="9" t="s">
        <v>1620</v>
      </c>
      <c r="B39" s="10"/>
      <c r="C39" s="5" t="s">
        <v>2888</v>
      </c>
      <c r="D39" s="5" t="s">
        <v>2833</v>
      </c>
      <c r="E39" s="5" t="s">
        <v>2834</v>
      </c>
      <c r="F39" s="5" t="s">
        <v>2835</v>
      </c>
      <c r="G39" s="5" t="s">
        <v>2836</v>
      </c>
      <c r="H39" s="5" t="s">
        <v>2837</v>
      </c>
    </row>
    <row r="40" spans="1:8" ht="15" customHeight="1" x14ac:dyDescent="0.25">
      <c r="A40" s="9" t="s">
        <v>1620</v>
      </c>
      <c r="B40" s="10"/>
      <c r="D40" s="5" t="s">
        <v>2839</v>
      </c>
      <c r="E40" s="5" t="s">
        <v>2840</v>
      </c>
      <c r="F40" s="5" t="s">
        <v>2841</v>
      </c>
      <c r="G40" s="5" t="s">
        <v>2881</v>
      </c>
    </row>
    <row r="41" spans="1:8" ht="15" customHeight="1" x14ac:dyDescent="0.25">
      <c r="A41" s="9" t="s">
        <v>1620</v>
      </c>
      <c r="B41" s="10"/>
      <c r="D41" s="5" t="s">
        <v>2843</v>
      </c>
      <c r="E41" s="5" t="s">
        <v>2844</v>
      </c>
      <c r="F41" s="5" t="s">
        <v>2845</v>
      </c>
      <c r="G41" s="5" t="s">
        <v>2882</v>
      </c>
    </row>
    <row r="42" spans="1:8" ht="15" customHeight="1" x14ac:dyDescent="0.25">
      <c r="A42" s="9" t="s">
        <v>1620</v>
      </c>
      <c r="B42" s="10"/>
      <c r="D42" s="5" t="s">
        <v>2847</v>
      </c>
      <c r="E42" s="5" t="s">
        <v>2848</v>
      </c>
      <c r="F42" s="5" t="s">
        <v>2849</v>
      </c>
      <c r="G42" s="5" t="s">
        <v>2883</v>
      </c>
    </row>
    <row r="43" spans="1:8" ht="15" customHeight="1" x14ac:dyDescent="0.25">
      <c r="A43" s="9" t="s">
        <v>1620</v>
      </c>
      <c r="B43" s="10"/>
      <c r="D43" s="5" t="s">
        <v>2851</v>
      </c>
      <c r="E43" s="5" t="s">
        <v>2852</v>
      </c>
      <c r="F43" s="5" t="s">
        <v>2853</v>
      </c>
      <c r="G43" s="5" t="s">
        <v>2884</v>
      </c>
    </row>
    <row r="44" spans="1:8" ht="15" customHeight="1" x14ac:dyDescent="0.25">
      <c r="A44" s="9" t="s">
        <v>1620</v>
      </c>
      <c r="B44" s="10"/>
      <c r="D44" s="5" t="s">
        <v>2855</v>
      </c>
      <c r="E44" s="5" t="s">
        <v>2856</v>
      </c>
      <c r="F44" s="5" t="s">
        <v>2857</v>
      </c>
      <c r="G44" s="5" t="s">
        <v>2885</v>
      </c>
    </row>
    <row r="45" spans="1:8" ht="15" customHeight="1" x14ac:dyDescent="0.25">
      <c r="A45" s="9" t="s">
        <v>1620</v>
      </c>
      <c r="B45" s="10"/>
      <c r="D45" s="5" t="s">
        <v>2859</v>
      </c>
      <c r="E45" s="5" t="s">
        <v>2860</v>
      </c>
      <c r="F45" s="5" t="s">
        <v>2861</v>
      </c>
      <c r="G45" s="5" t="s">
        <v>2886</v>
      </c>
    </row>
    <row r="46" spans="1:8" ht="15" customHeight="1" x14ac:dyDescent="0.25">
      <c r="A46" s="9" t="s">
        <v>1620</v>
      </c>
      <c r="B46" s="10"/>
      <c r="D46" s="5" t="s">
        <v>2863</v>
      </c>
      <c r="E46" s="5" t="s">
        <v>2864</v>
      </c>
      <c r="F46" s="5" t="s">
        <v>2865</v>
      </c>
      <c r="G46" s="5" t="s">
        <v>2887</v>
      </c>
    </row>
    <row r="47" spans="1:8" ht="15" customHeight="1" x14ac:dyDescent="0.25">
      <c r="A47" s="9" t="s">
        <v>1620</v>
      </c>
      <c r="B47" s="10"/>
      <c r="D47" s="5" t="s">
        <v>2867</v>
      </c>
      <c r="E47" s="5" t="s">
        <v>2868</v>
      </c>
      <c r="F47" s="5" t="s">
        <v>2869</v>
      </c>
    </row>
    <row r="48" spans="1:8" ht="15" customHeight="1" x14ac:dyDescent="0.25">
      <c r="A48" s="9" t="s">
        <v>1620</v>
      </c>
      <c r="B48" s="10"/>
      <c r="D48" s="5" t="s">
        <v>2870</v>
      </c>
      <c r="E48" s="5" t="s">
        <v>2871</v>
      </c>
      <c r="F48" s="5" t="s">
        <v>2872</v>
      </c>
    </row>
    <row r="49" spans="1:8" ht="15" customHeight="1" x14ac:dyDescent="0.25">
      <c r="A49" s="9" t="s">
        <v>1620</v>
      </c>
      <c r="B49" s="10"/>
      <c r="D49" s="5" t="s">
        <v>2873</v>
      </c>
      <c r="E49" s="5" t="s">
        <v>2867</v>
      </c>
      <c r="F49" s="5" t="s">
        <v>2874</v>
      </c>
    </row>
    <row r="50" spans="1:8" ht="15" customHeight="1" x14ac:dyDescent="0.25">
      <c r="A50" s="9" t="s">
        <v>1673</v>
      </c>
      <c r="B50" s="10"/>
      <c r="C50" s="5" t="s">
        <v>2889</v>
      </c>
      <c r="D50" s="5" t="s">
        <v>2833</v>
      </c>
      <c r="E50" s="5" t="s">
        <v>2834</v>
      </c>
      <c r="F50" s="5" t="s">
        <v>2835</v>
      </c>
      <c r="G50" s="5" t="s">
        <v>2836</v>
      </c>
      <c r="H50" s="5" t="s">
        <v>2837</v>
      </c>
    </row>
    <row r="51" spans="1:8" ht="15" customHeight="1" x14ac:dyDescent="0.25">
      <c r="A51" s="9" t="s">
        <v>1673</v>
      </c>
      <c r="B51" s="10"/>
      <c r="D51" s="5" t="s">
        <v>2839</v>
      </c>
      <c r="E51" s="5" t="s">
        <v>2840</v>
      </c>
      <c r="F51" s="5" t="s">
        <v>2841</v>
      </c>
      <c r="G51" s="5" t="s">
        <v>2881</v>
      </c>
    </row>
    <row r="52" spans="1:8" ht="15" customHeight="1" x14ac:dyDescent="0.25">
      <c r="A52" s="9" t="s">
        <v>1673</v>
      </c>
      <c r="B52" s="10"/>
      <c r="D52" s="5" t="s">
        <v>2843</v>
      </c>
      <c r="E52" s="5" t="s">
        <v>2844</v>
      </c>
      <c r="F52" s="5" t="s">
        <v>2845</v>
      </c>
      <c r="G52" s="5" t="s">
        <v>2882</v>
      </c>
    </row>
    <row r="53" spans="1:8" ht="15" customHeight="1" x14ac:dyDescent="0.25">
      <c r="A53" s="9" t="s">
        <v>1673</v>
      </c>
      <c r="B53" s="10"/>
      <c r="D53" s="5" t="s">
        <v>2847</v>
      </c>
      <c r="E53" s="5" t="s">
        <v>2848</v>
      </c>
      <c r="F53" s="5" t="s">
        <v>2849</v>
      </c>
      <c r="G53" s="5" t="s">
        <v>2883</v>
      </c>
    </row>
    <row r="54" spans="1:8" ht="15" customHeight="1" x14ac:dyDescent="0.25">
      <c r="A54" s="9" t="s">
        <v>1673</v>
      </c>
      <c r="B54" s="10"/>
      <c r="D54" s="5" t="s">
        <v>2851</v>
      </c>
      <c r="E54" s="5" t="s">
        <v>2852</v>
      </c>
      <c r="F54" s="5" t="s">
        <v>2853</v>
      </c>
      <c r="G54" s="5" t="s">
        <v>2884</v>
      </c>
    </row>
    <row r="55" spans="1:8" ht="15" customHeight="1" x14ac:dyDescent="0.25">
      <c r="A55" s="9" t="s">
        <v>1673</v>
      </c>
      <c r="B55" s="10"/>
      <c r="D55" s="5" t="s">
        <v>2855</v>
      </c>
      <c r="E55" s="5" t="s">
        <v>2856</v>
      </c>
      <c r="F55" s="5" t="s">
        <v>2857</v>
      </c>
      <c r="G55" s="5" t="s">
        <v>2885</v>
      </c>
    </row>
    <row r="56" spans="1:8" ht="15" customHeight="1" x14ac:dyDescent="0.25">
      <c r="A56" s="9" t="s">
        <v>1673</v>
      </c>
      <c r="B56" s="10"/>
      <c r="D56" s="5" t="s">
        <v>2859</v>
      </c>
      <c r="E56" s="5" t="s">
        <v>2860</v>
      </c>
      <c r="F56" s="5" t="s">
        <v>2861</v>
      </c>
      <c r="G56" s="5" t="s">
        <v>2886</v>
      </c>
    </row>
    <row r="57" spans="1:8" ht="15" customHeight="1" x14ac:dyDescent="0.25">
      <c r="A57" s="9" t="s">
        <v>1673</v>
      </c>
      <c r="B57" s="10"/>
      <c r="D57" s="5" t="s">
        <v>2863</v>
      </c>
      <c r="E57" s="5" t="s">
        <v>2864</v>
      </c>
      <c r="F57" s="5" t="s">
        <v>2865</v>
      </c>
      <c r="G57" s="5" t="s">
        <v>2887</v>
      </c>
    </row>
    <row r="58" spans="1:8" ht="15" customHeight="1" x14ac:dyDescent="0.25">
      <c r="A58" s="9" t="s">
        <v>1673</v>
      </c>
      <c r="B58" s="10"/>
      <c r="D58" s="5" t="s">
        <v>2867</v>
      </c>
      <c r="E58" s="5" t="s">
        <v>2868</v>
      </c>
      <c r="F58" s="5" t="s">
        <v>2869</v>
      </c>
    </row>
    <row r="59" spans="1:8" ht="15" customHeight="1" x14ac:dyDescent="0.25">
      <c r="A59" s="9" t="s">
        <v>1673</v>
      </c>
      <c r="B59" s="10"/>
      <c r="D59" s="5" t="s">
        <v>2870</v>
      </c>
      <c r="E59" s="5" t="s">
        <v>2871</v>
      </c>
      <c r="F59" s="5" t="s">
        <v>2872</v>
      </c>
    </row>
    <row r="60" spans="1:8" ht="15" customHeight="1" x14ac:dyDescent="0.25">
      <c r="A60" s="9" t="s">
        <v>1673</v>
      </c>
      <c r="B60" s="10"/>
      <c r="D60" s="5" t="s">
        <v>2873</v>
      </c>
      <c r="E60" s="5" t="s">
        <v>2867</v>
      </c>
      <c r="F60" s="5" t="s">
        <v>2874</v>
      </c>
    </row>
    <row r="61" spans="1:8" ht="15" customHeight="1" x14ac:dyDescent="0.25">
      <c r="A61" s="9" t="s">
        <v>1711</v>
      </c>
      <c r="B61" s="10"/>
      <c r="C61" s="5" t="s">
        <v>2890</v>
      </c>
      <c r="D61" s="5" t="s">
        <v>2833</v>
      </c>
      <c r="E61" s="5" t="s">
        <v>2891</v>
      </c>
      <c r="F61" s="5" t="s">
        <v>2835</v>
      </c>
      <c r="G61" s="5" t="s">
        <v>2836</v>
      </c>
      <c r="H61" s="5" t="s">
        <v>2837</v>
      </c>
    </row>
    <row r="62" spans="1:8" ht="15" customHeight="1" x14ac:dyDescent="0.25">
      <c r="A62" s="9" t="s">
        <v>1711</v>
      </c>
      <c r="B62" s="10"/>
      <c r="D62" s="5" t="s">
        <v>2839</v>
      </c>
      <c r="E62" s="5" t="s">
        <v>2840</v>
      </c>
      <c r="F62" s="5" t="s">
        <v>2841</v>
      </c>
      <c r="G62" s="5" t="s">
        <v>2881</v>
      </c>
    </row>
    <row r="63" spans="1:8" ht="15" customHeight="1" x14ac:dyDescent="0.25">
      <c r="A63" s="9" t="s">
        <v>1711</v>
      </c>
      <c r="B63" s="10"/>
      <c r="D63" s="5" t="s">
        <v>2843</v>
      </c>
      <c r="E63" s="5" t="s">
        <v>2844</v>
      </c>
      <c r="F63" s="5" t="s">
        <v>2845</v>
      </c>
      <c r="G63" s="5" t="s">
        <v>2882</v>
      </c>
    </row>
    <row r="64" spans="1:8" ht="15" customHeight="1" x14ac:dyDescent="0.25">
      <c r="A64" s="9" t="s">
        <v>1711</v>
      </c>
      <c r="B64" s="10"/>
      <c r="D64" s="5" t="s">
        <v>2847</v>
      </c>
      <c r="E64" s="5" t="s">
        <v>2848</v>
      </c>
      <c r="F64" s="5" t="s">
        <v>2849</v>
      </c>
      <c r="G64" s="5" t="s">
        <v>2883</v>
      </c>
    </row>
    <row r="65" spans="1:8" ht="15" customHeight="1" x14ac:dyDescent="0.25">
      <c r="A65" s="9" t="s">
        <v>1711</v>
      </c>
      <c r="B65" s="10"/>
      <c r="D65" s="5" t="s">
        <v>2851</v>
      </c>
      <c r="E65" s="5" t="s">
        <v>2852</v>
      </c>
      <c r="F65" s="5" t="s">
        <v>2853</v>
      </c>
      <c r="G65" s="5" t="s">
        <v>2884</v>
      </c>
    </row>
    <row r="66" spans="1:8" ht="15" customHeight="1" x14ac:dyDescent="0.25">
      <c r="A66" s="9" t="s">
        <v>1711</v>
      </c>
      <c r="B66" s="10"/>
      <c r="D66" s="5" t="s">
        <v>2855</v>
      </c>
      <c r="E66" s="5" t="s">
        <v>2856</v>
      </c>
      <c r="F66" s="5" t="s">
        <v>2857</v>
      </c>
      <c r="G66" s="5" t="s">
        <v>2885</v>
      </c>
    </row>
    <row r="67" spans="1:8" ht="15" customHeight="1" x14ac:dyDescent="0.25">
      <c r="A67" s="9" t="s">
        <v>1711</v>
      </c>
      <c r="B67" s="10"/>
      <c r="D67" s="5" t="s">
        <v>2859</v>
      </c>
      <c r="E67" s="5" t="s">
        <v>2860</v>
      </c>
      <c r="F67" s="5" t="s">
        <v>2861</v>
      </c>
      <c r="G67" s="5" t="s">
        <v>2886</v>
      </c>
    </row>
    <row r="68" spans="1:8" ht="15" customHeight="1" x14ac:dyDescent="0.25">
      <c r="A68" s="9" t="s">
        <v>1711</v>
      </c>
      <c r="B68" s="10"/>
      <c r="D68" s="5" t="s">
        <v>2863</v>
      </c>
      <c r="E68" s="5" t="s">
        <v>2864</v>
      </c>
      <c r="F68" s="5" t="s">
        <v>2865</v>
      </c>
      <c r="G68" s="5" t="s">
        <v>2887</v>
      </c>
    </row>
    <row r="69" spans="1:8" ht="15" customHeight="1" x14ac:dyDescent="0.25">
      <c r="A69" s="9" t="s">
        <v>1711</v>
      </c>
      <c r="B69" s="10"/>
      <c r="D69" s="5" t="s">
        <v>2867</v>
      </c>
      <c r="E69" s="5" t="s">
        <v>2868</v>
      </c>
      <c r="F69" s="5" t="s">
        <v>2869</v>
      </c>
    </row>
    <row r="70" spans="1:8" ht="15" customHeight="1" x14ac:dyDescent="0.25">
      <c r="A70" s="9" t="s">
        <v>1711</v>
      </c>
      <c r="B70" s="10"/>
      <c r="D70" s="5" t="s">
        <v>2870</v>
      </c>
      <c r="E70" s="5" t="s">
        <v>2871</v>
      </c>
      <c r="F70" s="5" t="s">
        <v>2872</v>
      </c>
    </row>
    <row r="71" spans="1:8" ht="15" customHeight="1" x14ac:dyDescent="0.25">
      <c r="A71" s="9" t="s">
        <v>1711</v>
      </c>
      <c r="B71" s="10"/>
      <c r="D71" s="5" t="s">
        <v>2873</v>
      </c>
      <c r="E71" s="5" t="s">
        <v>2867</v>
      </c>
      <c r="F71" s="5" t="s">
        <v>2874</v>
      </c>
    </row>
    <row r="72" spans="1:8" ht="15" customHeight="1" x14ac:dyDescent="0.25">
      <c r="A72" s="9" t="s">
        <v>1711</v>
      </c>
      <c r="B72" s="10"/>
      <c r="E72" s="5" t="s">
        <v>2892</v>
      </c>
    </row>
    <row r="73" spans="1:8" ht="15" customHeight="1" x14ac:dyDescent="0.25">
      <c r="A73" s="9" t="s">
        <v>1711</v>
      </c>
      <c r="B73" s="10"/>
      <c r="E73" s="5" t="s">
        <v>2893</v>
      </c>
    </row>
    <row r="74" spans="1:8" ht="15" customHeight="1" x14ac:dyDescent="0.25">
      <c r="A74" s="9" t="s">
        <v>1711</v>
      </c>
      <c r="B74" s="10"/>
      <c r="E74" s="5" t="s">
        <v>2894</v>
      </c>
    </row>
    <row r="75" spans="1:8" ht="15" customHeight="1" x14ac:dyDescent="0.25">
      <c r="A75" s="9" t="s">
        <v>1711</v>
      </c>
      <c r="B75" s="10"/>
      <c r="E75" s="5" t="s">
        <v>2895</v>
      </c>
    </row>
    <row r="76" spans="1:8" ht="15" customHeight="1" x14ac:dyDescent="0.25">
      <c r="A76" s="9" t="s">
        <v>1711</v>
      </c>
      <c r="B76" s="10"/>
      <c r="E76" s="5" t="s">
        <v>2896</v>
      </c>
    </row>
    <row r="77" spans="1:8" ht="15" customHeight="1" x14ac:dyDescent="0.25">
      <c r="A77" s="9" t="s">
        <v>1753</v>
      </c>
      <c r="B77" s="10"/>
      <c r="C77" s="5" t="s">
        <v>2897</v>
      </c>
      <c r="D77" s="5" t="s">
        <v>2833</v>
      </c>
      <c r="E77" s="5" t="s">
        <v>2834</v>
      </c>
      <c r="F77" s="5" t="s">
        <v>2835</v>
      </c>
      <c r="G77" s="5" t="s">
        <v>2836</v>
      </c>
      <c r="H77" s="5" t="s">
        <v>2837</v>
      </c>
    </row>
    <row r="78" spans="1:8" ht="15" customHeight="1" x14ac:dyDescent="0.25">
      <c r="A78" s="9" t="s">
        <v>1753</v>
      </c>
      <c r="B78" s="10"/>
      <c r="D78" s="5" t="s">
        <v>2839</v>
      </c>
      <c r="E78" s="5" t="s">
        <v>2840</v>
      </c>
      <c r="F78" s="5" t="s">
        <v>2841</v>
      </c>
      <c r="G78" s="5" t="s">
        <v>2898</v>
      </c>
    </row>
    <row r="79" spans="1:8" ht="15" customHeight="1" x14ac:dyDescent="0.25">
      <c r="A79" s="9" t="s">
        <v>1753</v>
      </c>
      <c r="B79" s="10"/>
      <c r="D79" s="5" t="s">
        <v>2843</v>
      </c>
      <c r="E79" s="5" t="s">
        <v>2844</v>
      </c>
      <c r="F79" s="5" t="s">
        <v>2845</v>
      </c>
      <c r="G79" s="5" t="s">
        <v>2882</v>
      </c>
    </row>
    <row r="80" spans="1:8" ht="15" customHeight="1" x14ac:dyDescent="0.25">
      <c r="A80" s="9" t="s">
        <v>1753</v>
      </c>
      <c r="B80" s="10"/>
      <c r="D80" s="5" t="s">
        <v>2847</v>
      </c>
      <c r="E80" s="5" t="s">
        <v>2848</v>
      </c>
      <c r="F80" s="5" t="s">
        <v>2849</v>
      </c>
      <c r="G80" s="5" t="s">
        <v>2883</v>
      </c>
    </row>
    <row r="81" spans="1:8" ht="15" customHeight="1" x14ac:dyDescent="0.25">
      <c r="A81" s="9" t="s">
        <v>1753</v>
      </c>
      <c r="B81" s="10"/>
      <c r="D81" s="5" t="s">
        <v>2851</v>
      </c>
      <c r="E81" s="5" t="s">
        <v>2852</v>
      </c>
      <c r="F81" s="5" t="s">
        <v>2853</v>
      </c>
      <c r="G81" s="5" t="s">
        <v>2884</v>
      </c>
    </row>
    <row r="82" spans="1:8" ht="15" customHeight="1" x14ac:dyDescent="0.25">
      <c r="A82" s="9" t="s">
        <v>1753</v>
      </c>
      <c r="B82" s="10"/>
      <c r="D82" s="5" t="s">
        <v>2855</v>
      </c>
      <c r="E82" s="5" t="s">
        <v>2856</v>
      </c>
      <c r="F82" s="5" t="s">
        <v>2857</v>
      </c>
      <c r="G82" s="5" t="s">
        <v>2885</v>
      </c>
    </row>
    <row r="83" spans="1:8" ht="15" customHeight="1" x14ac:dyDescent="0.25">
      <c r="A83" s="9" t="s">
        <v>1753</v>
      </c>
      <c r="B83" s="10"/>
      <c r="D83" s="5" t="s">
        <v>2859</v>
      </c>
      <c r="E83" s="5" t="s">
        <v>2860</v>
      </c>
      <c r="F83" s="5" t="s">
        <v>2861</v>
      </c>
      <c r="G83" s="5" t="s">
        <v>2886</v>
      </c>
    </row>
    <row r="84" spans="1:8" ht="15" customHeight="1" x14ac:dyDescent="0.25">
      <c r="A84" s="9" t="s">
        <v>1753</v>
      </c>
      <c r="B84" s="10"/>
      <c r="D84" s="5" t="s">
        <v>2863</v>
      </c>
      <c r="E84" s="5" t="s">
        <v>2864</v>
      </c>
      <c r="F84" s="5" t="s">
        <v>2865</v>
      </c>
      <c r="G84" s="5" t="s">
        <v>2887</v>
      </c>
    </row>
    <row r="85" spans="1:8" ht="15" customHeight="1" x14ac:dyDescent="0.25">
      <c r="A85" s="9" t="s">
        <v>1753</v>
      </c>
      <c r="B85" s="10"/>
      <c r="D85" s="5" t="s">
        <v>2867</v>
      </c>
      <c r="E85" s="5" t="s">
        <v>2868</v>
      </c>
      <c r="F85" s="5" t="s">
        <v>2869</v>
      </c>
    </row>
    <row r="86" spans="1:8" ht="15" customHeight="1" x14ac:dyDescent="0.25">
      <c r="A86" s="9" t="s">
        <v>1753</v>
      </c>
      <c r="B86" s="10"/>
      <c r="D86" s="5" t="s">
        <v>2870</v>
      </c>
      <c r="E86" s="5" t="s">
        <v>2871</v>
      </c>
      <c r="F86" s="5" t="s">
        <v>2872</v>
      </c>
    </row>
    <row r="87" spans="1:8" ht="15" customHeight="1" x14ac:dyDescent="0.25">
      <c r="A87" s="9" t="s">
        <v>1753</v>
      </c>
      <c r="B87" s="10"/>
      <c r="D87" s="5" t="s">
        <v>2873</v>
      </c>
      <c r="E87" s="5" t="s">
        <v>2867</v>
      </c>
      <c r="F87" s="5" t="s">
        <v>2874</v>
      </c>
    </row>
    <row r="88" spans="1:8" ht="15" customHeight="1" x14ac:dyDescent="0.25">
      <c r="A88" s="9" t="s">
        <v>1512</v>
      </c>
      <c r="B88" s="10"/>
      <c r="C88" s="5" t="s">
        <v>2899</v>
      </c>
      <c r="D88" s="5" t="s">
        <v>2833</v>
      </c>
      <c r="E88" s="5" t="s">
        <v>2900</v>
      </c>
      <c r="F88" s="5" t="s">
        <v>2835</v>
      </c>
      <c r="G88" s="5" t="s">
        <v>2901</v>
      </c>
      <c r="H88" s="5" t="s">
        <v>2837</v>
      </c>
    </row>
    <row r="89" spans="1:8" ht="15" customHeight="1" x14ac:dyDescent="0.25">
      <c r="A89" s="9" t="s">
        <v>1512</v>
      </c>
      <c r="B89" s="10"/>
      <c r="D89" s="5" t="s">
        <v>2839</v>
      </c>
      <c r="F89" s="5" t="s">
        <v>2841</v>
      </c>
    </row>
    <row r="90" spans="1:8" ht="15" customHeight="1" x14ac:dyDescent="0.25">
      <c r="A90" s="9" t="s">
        <v>1512</v>
      </c>
      <c r="B90" s="10"/>
      <c r="D90" s="5" t="s">
        <v>2843</v>
      </c>
      <c r="F90" s="5" t="s">
        <v>2845</v>
      </c>
    </row>
    <row r="91" spans="1:8" ht="15" customHeight="1" x14ac:dyDescent="0.25">
      <c r="A91" s="9" t="s">
        <v>1512</v>
      </c>
      <c r="B91" s="10"/>
      <c r="D91" s="5" t="s">
        <v>2847</v>
      </c>
      <c r="F91" s="5" t="s">
        <v>2849</v>
      </c>
    </row>
    <row r="92" spans="1:8" ht="15" customHeight="1" x14ac:dyDescent="0.25">
      <c r="A92" s="9" t="s">
        <v>1512</v>
      </c>
      <c r="B92" s="10"/>
      <c r="D92" s="5" t="s">
        <v>2851</v>
      </c>
      <c r="F92" s="5" t="s">
        <v>2853</v>
      </c>
    </row>
    <row r="93" spans="1:8" ht="15" customHeight="1" x14ac:dyDescent="0.25">
      <c r="A93" s="9" t="s">
        <v>1512</v>
      </c>
      <c r="B93" s="10"/>
      <c r="D93" s="5" t="s">
        <v>2855</v>
      </c>
      <c r="F93" s="5" t="s">
        <v>2857</v>
      </c>
    </row>
    <row r="94" spans="1:8" ht="15" customHeight="1" x14ac:dyDescent="0.25">
      <c r="A94" s="9" t="s">
        <v>1512</v>
      </c>
      <c r="B94" s="10"/>
      <c r="D94" s="5" t="s">
        <v>2859</v>
      </c>
      <c r="F94" s="5" t="s">
        <v>2861</v>
      </c>
    </row>
    <row r="95" spans="1:8" ht="15" customHeight="1" x14ac:dyDescent="0.25">
      <c r="A95" s="9" t="s">
        <v>1512</v>
      </c>
      <c r="B95" s="10"/>
      <c r="D95" s="5" t="s">
        <v>2863</v>
      </c>
      <c r="F95" s="5" t="s">
        <v>2865</v>
      </c>
    </row>
    <row r="96" spans="1:8" ht="15" customHeight="1" x14ac:dyDescent="0.25">
      <c r="A96" s="9" t="s">
        <v>1512</v>
      </c>
      <c r="B96" s="10"/>
      <c r="D96" s="5" t="s">
        <v>2867</v>
      </c>
      <c r="F96" s="5" t="s">
        <v>2869</v>
      </c>
    </row>
    <row r="97" spans="1:8" ht="15" customHeight="1" x14ac:dyDescent="0.25">
      <c r="A97" s="9" t="s">
        <v>1512</v>
      </c>
      <c r="B97" s="10"/>
      <c r="D97" s="5" t="s">
        <v>2870</v>
      </c>
      <c r="F97" s="5" t="s">
        <v>2872</v>
      </c>
    </row>
    <row r="98" spans="1:8" ht="15" customHeight="1" x14ac:dyDescent="0.25">
      <c r="A98" s="9" t="s">
        <v>1512</v>
      </c>
      <c r="B98" s="10"/>
      <c r="D98" s="5" t="s">
        <v>2873</v>
      </c>
      <c r="F98" s="5" t="s">
        <v>2874</v>
      </c>
    </row>
    <row r="99" spans="1:8" ht="15" customHeight="1" x14ac:dyDescent="0.25">
      <c r="A99" s="9" t="s">
        <v>1847</v>
      </c>
      <c r="B99" s="10"/>
      <c r="C99" s="5" t="s">
        <v>2902</v>
      </c>
      <c r="D99" s="5" t="s">
        <v>2833</v>
      </c>
      <c r="E99" s="5" t="s">
        <v>2903</v>
      </c>
      <c r="F99" s="5" t="s">
        <v>2835</v>
      </c>
      <c r="G99" s="5" t="s">
        <v>2904</v>
      </c>
      <c r="H99" s="5" t="s">
        <v>2837</v>
      </c>
    </row>
    <row r="100" spans="1:8" ht="15" customHeight="1" x14ac:dyDescent="0.25">
      <c r="A100" s="9" t="s">
        <v>1847</v>
      </c>
      <c r="B100" s="10"/>
      <c r="D100" s="5" t="s">
        <v>2839</v>
      </c>
      <c r="F100" s="5" t="s">
        <v>2841</v>
      </c>
    </row>
    <row r="101" spans="1:8" ht="15" customHeight="1" x14ac:dyDescent="0.25">
      <c r="A101" s="9" t="s">
        <v>1847</v>
      </c>
      <c r="B101" s="10"/>
      <c r="D101" s="5" t="s">
        <v>2843</v>
      </c>
      <c r="F101" s="5" t="s">
        <v>2845</v>
      </c>
    </row>
    <row r="102" spans="1:8" ht="15" customHeight="1" x14ac:dyDescent="0.25">
      <c r="A102" s="9" t="s">
        <v>1847</v>
      </c>
      <c r="B102" s="10"/>
      <c r="D102" s="5" t="s">
        <v>2847</v>
      </c>
      <c r="F102" s="5" t="s">
        <v>2849</v>
      </c>
    </row>
    <row r="103" spans="1:8" ht="15" customHeight="1" x14ac:dyDescent="0.25">
      <c r="A103" s="9" t="s">
        <v>1847</v>
      </c>
      <c r="B103" s="10"/>
      <c r="D103" s="5" t="s">
        <v>2851</v>
      </c>
      <c r="F103" s="5" t="s">
        <v>2853</v>
      </c>
    </row>
    <row r="104" spans="1:8" ht="15" customHeight="1" x14ac:dyDescent="0.25">
      <c r="A104" s="9" t="s">
        <v>1847</v>
      </c>
      <c r="B104" s="10"/>
      <c r="D104" s="5" t="s">
        <v>2855</v>
      </c>
      <c r="F104" s="5" t="s">
        <v>2857</v>
      </c>
    </row>
    <row r="105" spans="1:8" ht="15" customHeight="1" x14ac:dyDescent="0.25">
      <c r="A105" s="9" t="s">
        <v>1847</v>
      </c>
      <c r="B105" s="10"/>
      <c r="D105" s="5" t="s">
        <v>2859</v>
      </c>
      <c r="F105" s="5" t="s">
        <v>2861</v>
      </c>
    </row>
    <row r="106" spans="1:8" ht="15" customHeight="1" x14ac:dyDescent="0.25">
      <c r="A106" s="9" t="s">
        <v>1847</v>
      </c>
      <c r="B106" s="10"/>
      <c r="D106" s="5" t="s">
        <v>2863</v>
      </c>
      <c r="F106" s="5" t="s">
        <v>2865</v>
      </c>
    </row>
    <row r="107" spans="1:8" ht="15" customHeight="1" x14ac:dyDescent="0.25">
      <c r="A107" s="9" t="s">
        <v>1847</v>
      </c>
      <c r="B107" s="10"/>
      <c r="D107" s="5" t="s">
        <v>2867</v>
      </c>
      <c r="F107" s="5" t="s">
        <v>2869</v>
      </c>
    </row>
    <row r="108" spans="1:8" ht="15" customHeight="1" x14ac:dyDescent="0.25">
      <c r="A108" s="9" t="s">
        <v>1847</v>
      </c>
      <c r="B108" s="10"/>
      <c r="D108" s="5" t="s">
        <v>2870</v>
      </c>
      <c r="F108" s="5" t="s">
        <v>2872</v>
      </c>
    </row>
    <row r="109" spans="1:8" ht="15" customHeight="1" x14ac:dyDescent="0.25">
      <c r="A109" s="9" t="s">
        <v>1847</v>
      </c>
      <c r="B109" s="10"/>
      <c r="D109" s="5" t="s">
        <v>2873</v>
      </c>
      <c r="F109" s="5" t="s">
        <v>2874</v>
      </c>
    </row>
    <row r="110" spans="1:8" ht="15" customHeight="1" x14ac:dyDescent="0.25">
      <c r="A110" s="9" t="s">
        <v>971</v>
      </c>
      <c r="B110" s="10"/>
      <c r="C110" s="5" t="s">
        <v>2905</v>
      </c>
      <c r="D110" s="5" t="s">
        <v>2833</v>
      </c>
      <c r="E110" s="5" t="s">
        <v>2906</v>
      </c>
      <c r="F110" s="5" t="s">
        <v>2835</v>
      </c>
      <c r="G110" s="5" t="s">
        <v>2836</v>
      </c>
      <c r="H110" s="5" t="s">
        <v>2837</v>
      </c>
    </row>
    <row r="111" spans="1:8" ht="15" customHeight="1" x14ac:dyDescent="0.25">
      <c r="A111" s="9" t="s">
        <v>971</v>
      </c>
      <c r="B111" s="10"/>
      <c r="D111" s="5" t="s">
        <v>2839</v>
      </c>
      <c r="E111" s="5" t="s">
        <v>2840</v>
      </c>
      <c r="F111" s="5" t="s">
        <v>2841</v>
      </c>
    </row>
    <row r="112" spans="1:8" ht="15" customHeight="1" x14ac:dyDescent="0.25">
      <c r="A112" s="9" t="s">
        <v>971</v>
      </c>
      <c r="B112" s="10"/>
      <c r="D112" s="5" t="s">
        <v>2843</v>
      </c>
      <c r="E112" s="5" t="s">
        <v>2844</v>
      </c>
      <c r="F112" s="5" t="s">
        <v>2845</v>
      </c>
    </row>
    <row r="113" spans="1:8" ht="15" customHeight="1" x14ac:dyDescent="0.25">
      <c r="A113" s="9" t="s">
        <v>971</v>
      </c>
      <c r="B113" s="10"/>
      <c r="D113" s="5" t="s">
        <v>2847</v>
      </c>
      <c r="E113" s="5" t="s">
        <v>2848</v>
      </c>
      <c r="F113" s="5" t="s">
        <v>2849</v>
      </c>
    </row>
    <row r="114" spans="1:8" ht="15" customHeight="1" x14ac:dyDescent="0.25">
      <c r="A114" s="9" t="s">
        <v>971</v>
      </c>
      <c r="B114" s="10"/>
      <c r="D114" s="5" t="s">
        <v>2851</v>
      </c>
      <c r="E114" s="5" t="s">
        <v>2852</v>
      </c>
      <c r="F114" s="5" t="s">
        <v>2853</v>
      </c>
    </row>
    <row r="115" spans="1:8" ht="15" customHeight="1" x14ac:dyDescent="0.25">
      <c r="A115" s="9" t="s">
        <v>971</v>
      </c>
      <c r="B115" s="10"/>
      <c r="D115" s="5" t="s">
        <v>2855</v>
      </c>
      <c r="E115" s="5" t="s">
        <v>2856</v>
      </c>
      <c r="F115" s="5" t="s">
        <v>2857</v>
      </c>
    </row>
    <row r="116" spans="1:8" ht="15" customHeight="1" x14ac:dyDescent="0.25">
      <c r="A116" s="9" t="s">
        <v>971</v>
      </c>
      <c r="B116" s="10"/>
      <c r="D116" s="5" t="s">
        <v>2859</v>
      </c>
      <c r="E116" s="5" t="s">
        <v>2860</v>
      </c>
      <c r="F116" s="5" t="s">
        <v>2861</v>
      </c>
    </row>
    <row r="117" spans="1:8" ht="15" customHeight="1" x14ac:dyDescent="0.25">
      <c r="A117" s="9" t="s">
        <v>971</v>
      </c>
      <c r="B117" s="10"/>
      <c r="D117" s="5" t="s">
        <v>2863</v>
      </c>
      <c r="E117" s="5" t="s">
        <v>2864</v>
      </c>
      <c r="F117" s="5" t="s">
        <v>2865</v>
      </c>
    </row>
    <row r="118" spans="1:8" ht="15" customHeight="1" x14ac:dyDescent="0.25">
      <c r="A118" s="9" t="s">
        <v>971</v>
      </c>
      <c r="B118" s="10"/>
      <c r="D118" s="5" t="s">
        <v>2867</v>
      </c>
      <c r="E118" s="5" t="s">
        <v>2868</v>
      </c>
      <c r="F118" s="5" t="s">
        <v>2869</v>
      </c>
    </row>
    <row r="119" spans="1:8" ht="15" customHeight="1" x14ac:dyDescent="0.25">
      <c r="A119" s="9" t="s">
        <v>971</v>
      </c>
      <c r="B119" s="10"/>
      <c r="D119" s="5" t="s">
        <v>2870</v>
      </c>
      <c r="E119" s="5" t="s">
        <v>2871</v>
      </c>
      <c r="F119" s="5" t="s">
        <v>2872</v>
      </c>
    </row>
    <row r="120" spans="1:8" ht="15" customHeight="1" x14ac:dyDescent="0.25">
      <c r="A120" s="9" t="s">
        <v>971</v>
      </c>
      <c r="B120" s="10"/>
      <c r="D120" s="5" t="s">
        <v>2873</v>
      </c>
      <c r="E120" s="5" t="s">
        <v>2867</v>
      </c>
      <c r="F120" s="5" t="s">
        <v>2874</v>
      </c>
    </row>
    <row r="121" spans="1:8" ht="15" customHeight="1" x14ac:dyDescent="0.25">
      <c r="A121" s="9" t="s">
        <v>971</v>
      </c>
      <c r="B121" s="10"/>
      <c r="E121" s="5" t="s">
        <v>2907</v>
      </c>
    </row>
    <row r="122" spans="1:8" ht="15" customHeight="1" x14ac:dyDescent="0.25">
      <c r="A122" s="9" t="s">
        <v>1932</v>
      </c>
      <c r="B122" s="10"/>
      <c r="C122" s="5" t="s">
        <v>2908</v>
      </c>
      <c r="D122" s="5" t="s">
        <v>2833</v>
      </c>
      <c r="E122" s="5" t="s">
        <v>2909</v>
      </c>
      <c r="F122" s="5" t="s">
        <v>2835</v>
      </c>
      <c r="G122" s="5" t="s">
        <v>2836</v>
      </c>
      <c r="H122" s="5" t="s">
        <v>2837</v>
      </c>
    </row>
    <row r="123" spans="1:8" ht="15" customHeight="1" x14ac:dyDescent="0.25">
      <c r="A123" s="9" t="s">
        <v>1932</v>
      </c>
      <c r="B123" s="10"/>
      <c r="D123" s="5" t="s">
        <v>2839</v>
      </c>
      <c r="F123" s="5" t="s">
        <v>2841</v>
      </c>
      <c r="G123" s="5" t="s">
        <v>2881</v>
      </c>
    </row>
    <row r="124" spans="1:8" ht="15" customHeight="1" x14ac:dyDescent="0.25">
      <c r="A124" s="9" t="s">
        <v>1932</v>
      </c>
      <c r="B124" s="10"/>
      <c r="D124" s="5" t="s">
        <v>2843</v>
      </c>
      <c r="F124" s="5" t="s">
        <v>2845</v>
      </c>
      <c r="G124" s="5" t="s">
        <v>2882</v>
      </c>
    </row>
    <row r="125" spans="1:8" ht="15" customHeight="1" x14ac:dyDescent="0.25">
      <c r="A125" s="9" t="s">
        <v>1932</v>
      </c>
      <c r="B125" s="10"/>
      <c r="D125" s="5" t="s">
        <v>2847</v>
      </c>
      <c r="F125" s="5" t="s">
        <v>2849</v>
      </c>
      <c r="G125" s="5" t="s">
        <v>2883</v>
      </c>
    </row>
    <row r="126" spans="1:8" ht="15" customHeight="1" x14ac:dyDescent="0.25">
      <c r="A126" s="9" t="s">
        <v>1932</v>
      </c>
      <c r="B126" s="10"/>
      <c r="D126" s="5" t="s">
        <v>2851</v>
      </c>
      <c r="F126" s="5" t="s">
        <v>2853</v>
      </c>
      <c r="G126" s="5" t="s">
        <v>2884</v>
      </c>
    </row>
    <row r="127" spans="1:8" ht="15" customHeight="1" x14ac:dyDescent="0.25">
      <c r="A127" s="9" t="s">
        <v>1932</v>
      </c>
      <c r="B127" s="10"/>
      <c r="D127" s="5" t="s">
        <v>2855</v>
      </c>
      <c r="F127" s="5" t="s">
        <v>2857</v>
      </c>
      <c r="G127" s="5" t="s">
        <v>2885</v>
      </c>
    </row>
    <row r="128" spans="1:8" ht="15" customHeight="1" x14ac:dyDescent="0.25">
      <c r="A128" s="9" t="s">
        <v>1932</v>
      </c>
      <c r="B128" s="10"/>
      <c r="D128" s="5" t="s">
        <v>2859</v>
      </c>
      <c r="F128" s="5" t="s">
        <v>2861</v>
      </c>
      <c r="G128" s="5" t="s">
        <v>2886</v>
      </c>
    </row>
    <row r="129" spans="1:8" ht="15" customHeight="1" x14ac:dyDescent="0.25">
      <c r="A129" s="9" t="s">
        <v>1932</v>
      </c>
      <c r="B129" s="10"/>
      <c r="D129" s="5" t="s">
        <v>2863</v>
      </c>
      <c r="F129" s="5" t="s">
        <v>2865</v>
      </c>
      <c r="G129" s="5" t="s">
        <v>2887</v>
      </c>
    </row>
    <row r="130" spans="1:8" ht="15" customHeight="1" x14ac:dyDescent="0.25">
      <c r="A130" s="9" t="s">
        <v>1932</v>
      </c>
      <c r="B130" s="10"/>
      <c r="D130" s="5" t="s">
        <v>2867</v>
      </c>
      <c r="F130" s="5" t="s">
        <v>2869</v>
      </c>
    </row>
    <row r="131" spans="1:8" ht="15" customHeight="1" x14ac:dyDescent="0.25">
      <c r="A131" s="9" t="s">
        <v>1932</v>
      </c>
      <c r="B131" s="10"/>
      <c r="D131" s="5" t="s">
        <v>2870</v>
      </c>
      <c r="F131" s="5" t="s">
        <v>2872</v>
      </c>
    </row>
    <row r="132" spans="1:8" ht="15" customHeight="1" x14ac:dyDescent="0.25">
      <c r="A132" s="9" t="s">
        <v>1932</v>
      </c>
      <c r="B132" s="10"/>
      <c r="D132" s="5" t="s">
        <v>2873</v>
      </c>
      <c r="F132" s="5" t="s">
        <v>2874</v>
      </c>
    </row>
    <row r="133" spans="1:8" ht="15" customHeight="1" x14ac:dyDescent="0.25">
      <c r="A133" s="9" t="s">
        <v>1974</v>
      </c>
      <c r="B133" s="10"/>
      <c r="C133" s="5" t="s">
        <v>2910</v>
      </c>
      <c r="D133" s="5" t="s">
        <v>2833</v>
      </c>
      <c r="E133" s="5" t="s">
        <v>2911</v>
      </c>
      <c r="F133" s="5" t="s">
        <v>2835</v>
      </c>
      <c r="G133" s="5" t="s">
        <v>2836</v>
      </c>
      <c r="H133" s="5" t="s">
        <v>2837</v>
      </c>
    </row>
    <row r="134" spans="1:8" ht="15" customHeight="1" x14ac:dyDescent="0.25">
      <c r="A134" s="9" t="s">
        <v>1974</v>
      </c>
      <c r="B134" s="10"/>
      <c r="D134" s="5" t="s">
        <v>2839</v>
      </c>
      <c r="F134" s="5" t="s">
        <v>2841</v>
      </c>
      <c r="G134" s="5" t="s">
        <v>2881</v>
      </c>
    </row>
    <row r="135" spans="1:8" ht="15" customHeight="1" x14ac:dyDescent="0.25">
      <c r="A135" s="9" t="s">
        <v>1974</v>
      </c>
      <c r="B135" s="10"/>
      <c r="D135" s="5" t="s">
        <v>2843</v>
      </c>
      <c r="F135" s="5" t="s">
        <v>2845</v>
      </c>
      <c r="G135" s="5" t="s">
        <v>2882</v>
      </c>
    </row>
    <row r="136" spans="1:8" ht="15" customHeight="1" x14ac:dyDescent="0.25">
      <c r="A136" s="9" t="s">
        <v>1974</v>
      </c>
      <c r="B136" s="10"/>
      <c r="D136" s="5" t="s">
        <v>2847</v>
      </c>
      <c r="F136" s="5" t="s">
        <v>2849</v>
      </c>
      <c r="G136" s="5" t="s">
        <v>2883</v>
      </c>
    </row>
    <row r="137" spans="1:8" ht="15" customHeight="1" x14ac:dyDescent="0.25">
      <c r="A137" s="9" t="s">
        <v>1974</v>
      </c>
      <c r="B137" s="10"/>
      <c r="D137" s="5" t="s">
        <v>2851</v>
      </c>
      <c r="F137" s="5" t="s">
        <v>2853</v>
      </c>
      <c r="G137" s="5" t="s">
        <v>2884</v>
      </c>
    </row>
    <row r="138" spans="1:8" ht="15" customHeight="1" x14ac:dyDescent="0.25">
      <c r="A138" s="9" t="s">
        <v>1974</v>
      </c>
      <c r="B138" s="10"/>
      <c r="D138" s="5" t="s">
        <v>2855</v>
      </c>
      <c r="F138" s="5" t="s">
        <v>2857</v>
      </c>
      <c r="G138" s="5" t="s">
        <v>2885</v>
      </c>
    </row>
    <row r="139" spans="1:8" ht="15" customHeight="1" x14ac:dyDescent="0.25">
      <c r="A139" s="9" t="s">
        <v>1974</v>
      </c>
      <c r="B139" s="10"/>
      <c r="D139" s="5" t="s">
        <v>2859</v>
      </c>
      <c r="F139" s="5" t="s">
        <v>2861</v>
      </c>
      <c r="G139" s="5" t="s">
        <v>2886</v>
      </c>
    </row>
    <row r="140" spans="1:8" ht="15" customHeight="1" x14ac:dyDescent="0.25">
      <c r="A140" s="9" t="s">
        <v>1974</v>
      </c>
      <c r="B140" s="10"/>
      <c r="D140" s="5" t="s">
        <v>2863</v>
      </c>
      <c r="F140" s="5" t="s">
        <v>2865</v>
      </c>
      <c r="G140" s="5" t="s">
        <v>2887</v>
      </c>
    </row>
    <row r="141" spans="1:8" ht="15" customHeight="1" x14ac:dyDescent="0.25">
      <c r="A141" s="9" t="s">
        <v>1974</v>
      </c>
      <c r="B141" s="10"/>
      <c r="D141" s="5" t="s">
        <v>2867</v>
      </c>
      <c r="F141" s="5" t="s">
        <v>2869</v>
      </c>
    </row>
    <row r="142" spans="1:8" ht="15" customHeight="1" x14ac:dyDescent="0.25">
      <c r="A142" s="9" t="s">
        <v>1974</v>
      </c>
      <c r="B142" s="10"/>
      <c r="D142" s="5" t="s">
        <v>2870</v>
      </c>
      <c r="F142" s="5" t="s">
        <v>2872</v>
      </c>
    </row>
    <row r="143" spans="1:8" ht="15" customHeight="1" x14ac:dyDescent="0.25">
      <c r="A143" s="9" t="s">
        <v>1974</v>
      </c>
      <c r="B143" s="10"/>
      <c r="D143" s="5" t="s">
        <v>2873</v>
      </c>
      <c r="F143" s="5" t="s">
        <v>2874</v>
      </c>
    </row>
    <row r="144" spans="1:8" ht="15" customHeight="1" x14ac:dyDescent="0.25">
      <c r="A144" s="9" t="s">
        <v>2010</v>
      </c>
      <c r="B144" s="10"/>
      <c r="C144" s="5" t="s">
        <v>2912</v>
      </c>
      <c r="D144" s="5" t="s">
        <v>2833</v>
      </c>
      <c r="E144" s="5" t="s">
        <v>2913</v>
      </c>
      <c r="F144" s="5" t="s">
        <v>2835</v>
      </c>
      <c r="G144" s="5" t="s">
        <v>2836</v>
      </c>
      <c r="H144" s="5" t="s">
        <v>2837</v>
      </c>
    </row>
    <row r="145" spans="1:8" ht="15" customHeight="1" x14ac:dyDescent="0.25">
      <c r="A145" s="9" t="s">
        <v>2010</v>
      </c>
      <c r="B145" s="10"/>
      <c r="D145" s="5" t="s">
        <v>2839</v>
      </c>
      <c r="E145" s="5" t="s">
        <v>2840</v>
      </c>
      <c r="F145" s="5" t="s">
        <v>2841</v>
      </c>
      <c r="G145" s="5" t="s">
        <v>2881</v>
      </c>
    </row>
    <row r="146" spans="1:8" ht="15" customHeight="1" x14ac:dyDescent="0.25">
      <c r="A146" s="9" t="s">
        <v>2010</v>
      </c>
      <c r="B146" s="10"/>
      <c r="D146" s="5" t="s">
        <v>2843</v>
      </c>
      <c r="E146" s="5" t="s">
        <v>2844</v>
      </c>
      <c r="F146" s="5" t="s">
        <v>2845</v>
      </c>
      <c r="G146" s="5" t="s">
        <v>2882</v>
      </c>
    </row>
    <row r="147" spans="1:8" ht="15" customHeight="1" x14ac:dyDescent="0.25">
      <c r="A147" s="9" t="s">
        <v>2010</v>
      </c>
      <c r="B147" s="10"/>
      <c r="D147" s="5" t="s">
        <v>2847</v>
      </c>
      <c r="E147" s="5" t="s">
        <v>2848</v>
      </c>
      <c r="F147" s="5" t="s">
        <v>2849</v>
      </c>
      <c r="G147" s="5" t="s">
        <v>2883</v>
      </c>
    </row>
    <row r="148" spans="1:8" ht="15" customHeight="1" x14ac:dyDescent="0.25">
      <c r="A148" s="9" t="s">
        <v>2010</v>
      </c>
      <c r="B148" s="10"/>
      <c r="D148" s="5" t="s">
        <v>2851</v>
      </c>
      <c r="E148" s="5" t="s">
        <v>2852</v>
      </c>
      <c r="F148" s="5" t="s">
        <v>2853</v>
      </c>
      <c r="G148" s="5" t="s">
        <v>2884</v>
      </c>
    </row>
    <row r="149" spans="1:8" ht="15" customHeight="1" x14ac:dyDescent="0.25">
      <c r="A149" s="9" t="s">
        <v>2010</v>
      </c>
      <c r="B149" s="10"/>
      <c r="D149" s="5" t="s">
        <v>2855</v>
      </c>
      <c r="E149" s="5" t="s">
        <v>2856</v>
      </c>
      <c r="F149" s="5" t="s">
        <v>2857</v>
      </c>
      <c r="G149" s="5" t="s">
        <v>2885</v>
      </c>
    </row>
    <row r="150" spans="1:8" ht="15" customHeight="1" x14ac:dyDescent="0.25">
      <c r="A150" s="9" t="s">
        <v>2010</v>
      </c>
      <c r="B150" s="10"/>
      <c r="D150" s="5" t="s">
        <v>2859</v>
      </c>
      <c r="E150" s="5" t="s">
        <v>2860</v>
      </c>
      <c r="F150" s="5" t="s">
        <v>2861</v>
      </c>
      <c r="G150" s="5" t="s">
        <v>2886</v>
      </c>
    </row>
    <row r="151" spans="1:8" ht="15" customHeight="1" x14ac:dyDescent="0.25">
      <c r="A151" s="9" t="s">
        <v>2010</v>
      </c>
      <c r="B151" s="10"/>
      <c r="D151" s="5" t="s">
        <v>2863</v>
      </c>
      <c r="E151" s="5" t="s">
        <v>2864</v>
      </c>
      <c r="F151" s="5" t="s">
        <v>2865</v>
      </c>
      <c r="G151" s="5" t="s">
        <v>2887</v>
      </c>
    </row>
    <row r="152" spans="1:8" ht="15" customHeight="1" x14ac:dyDescent="0.25">
      <c r="A152" s="9" t="s">
        <v>2010</v>
      </c>
      <c r="B152" s="10"/>
      <c r="D152" s="5" t="s">
        <v>2867</v>
      </c>
      <c r="E152" s="5" t="s">
        <v>2868</v>
      </c>
      <c r="F152" s="5" t="s">
        <v>2869</v>
      </c>
    </row>
    <row r="153" spans="1:8" ht="15" customHeight="1" x14ac:dyDescent="0.25">
      <c r="A153" s="9" t="s">
        <v>2010</v>
      </c>
      <c r="B153" s="10"/>
      <c r="D153" s="5" t="s">
        <v>2870</v>
      </c>
      <c r="E153" s="5" t="s">
        <v>2871</v>
      </c>
      <c r="F153" s="5" t="s">
        <v>2872</v>
      </c>
    </row>
    <row r="154" spans="1:8" ht="15" customHeight="1" x14ac:dyDescent="0.25">
      <c r="A154" s="9" t="s">
        <v>2010</v>
      </c>
      <c r="B154" s="10"/>
      <c r="D154" s="5" t="s">
        <v>2873</v>
      </c>
      <c r="E154" s="5" t="s">
        <v>2867</v>
      </c>
      <c r="F154" s="5" t="s">
        <v>2874</v>
      </c>
    </row>
    <row r="155" spans="1:8" ht="15" customHeight="1" x14ac:dyDescent="0.25">
      <c r="A155" s="9" t="s">
        <v>2010</v>
      </c>
      <c r="B155" s="10"/>
      <c r="E155" s="5" t="s">
        <v>2914</v>
      </c>
    </row>
    <row r="156" spans="1:8" ht="15" customHeight="1" x14ac:dyDescent="0.25">
      <c r="A156" s="9" t="s">
        <v>2010</v>
      </c>
      <c r="B156" s="10"/>
      <c r="E156" s="5" t="s">
        <v>2915</v>
      </c>
    </row>
    <row r="157" spans="1:8" ht="15" customHeight="1" x14ac:dyDescent="0.25">
      <c r="A157" s="9" t="s">
        <v>1791</v>
      </c>
      <c r="B157" s="10"/>
      <c r="C157" s="5" t="s">
        <v>2916</v>
      </c>
      <c r="D157" s="5" t="s">
        <v>2833</v>
      </c>
      <c r="E157" s="5" t="s">
        <v>2917</v>
      </c>
      <c r="F157" s="5" t="s">
        <v>2835</v>
      </c>
      <c r="G157" s="5" t="s">
        <v>2836</v>
      </c>
      <c r="H157" s="5" t="s">
        <v>2837</v>
      </c>
    </row>
    <row r="158" spans="1:8" ht="15" customHeight="1" x14ac:dyDescent="0.25">
      <c r="A158" s="9" t="s">
        <v>1791</v>
      </c>
      <c r="B158" s="10"/>
      <c r="D158" s="5" t="s">
        <v>2839</v>
      </c>
      <c r="E158" s="5" t="s">
        <v>2840</v>
      </c>
      <c r="F158" s="5" t="s">
        <v>2841</v>
      </c>
      <c r="G158" s="5" t="s">
        <v>2881</v>
      </c>
    </row>
    <row r="159" spans="1:8" ht="15" customHeight="1" x14ac:dyDescent="0.25">
      <c r="A159" s="9" t="s">
        <v>1791</v>
      </c>
      <c r="B159" s="10"/>
      <c r="D159" s="5" t="s">
        <v>2843</v>
      </c>
      <c r="E159" s="5" t="s">
        <v>2844</v>
      </c>
      <c r="F159" s="5" t="s">
        <v>2845</v>
      </c>
      <c r="G159" s="5" t="s">
        <v>2882</v>
      </c>
    </row>
    <row r="160" spans="1:8" ht="15" customHeight="1" x14ac:dyDescent="0.25">
      <c r="A160" s="9" t="s">
        <v>1791</v>
      </c>
      <c r="B160" s="10"/>
      <c r="D160" s="5" t="s">
        <v>2847</v>
      </c>
      <c r="E160" s="5" t="s">
        <v>2848</v>
      </c>
      <c r="F160" s="5" t="s">
        <v>2849</v>
      </c>
      <c r="G160" s="5" t="s">
        <v>2883</v>
      </c>
    </row>
    <row r="161" spans="1:8" ht="15" customHeight="1" x14ac:dyDescent="0.25">
      <c r="A161" s="9" t="s">
        <v>1791</v>
      </c>
      <c r="B161" s="10"/>
      <c r="D161" s="5" t="s">
        <v>2851</v>
      </c>
      <c r="E161" s="5" t="s">
        <v>2852</v>
      </c>
      <c r="F161" s="5" t="s">
        <v>2853</v>
      </c>
      <c r="G161" s="5" t="s">
        <v>2884</v>
      </c>
    </row>
    <row r="162" spans="1:8" ht="15" customHeight="1" x14ac:dyDescent="0.25">
      <c r="A162" s="9" t="s">
        <v>1791</v>
      </c>
      <c r="B162" s="10"/>
      <c r="D162" s="5" t="s">
        <v>2855</v>
      </c>
      <c r="E162" s="5" t="s">
        <v>2856</v>
      </c>
      <c r="F162" s="5" t="s">
        <v>2857</v>
      </c>
      <c r="G162" s="5" t="s">
        <v>2885</v>
      </c>
    </row>
    <row r="163" spans="1:8" ht="15" customHeight="1" x14ac:dyDescent="0.25">
      <c r="A163" s="9" t="s">
        <v>1791</v>
      </c>
      <c r="B163" s="10"/>
      <c r="D163" s="5" t="s">
        <v>2859</v>
      </c>
      <c r="E163" s="5" t="s">
        <v>2860</v>
      </c>
      <c r="F163" s="5" t="s">
        <v>2861</v>
      </c>
      <c r="G163" s="5" t="s">
        <v>2886</v>
      </c>
    </row>
    <row r="164" spans="1:8" ht="15" customHeight="1" x14ac:dyDescent="0.25">
      <c r="A164" s="9" t="s">
        <v>1791</v>
      </c>
      <c r="B164" s="10"/>
      <c r="D164" s="5" t="s">
        <v>2863</v>
      </c>
      <c r="E164" s="5" t="s">
        <v>2864</v>
      </c>
      <c r="F164" s="5" t="s">
        <v>2865</v>
      </c>
      <c r="G164" s="5" t="s">
        <v>2887</v>
      </c>
    </row>
    <row r="165" spans="1:8" ht="15" customHeight="1" x14ac:dyDescent="0.25">
      <c r="A165" s="9" t="s">
        <v>1791</v>
      </c>
      <c r="B165" s="10"/>
      <c r="D165" s="5" t="s">
        <v>2867</v>
      </c>
      <c r="E165" s="5" t="s">
        <v>2868</v>
      </c>
      <c r="F165" s="5" t="s">
        <v>2869</v>
      </c>
    </row>
    <row r="166" spans="1:8" ht="15" customHeight="1" x14ac:dyDescent="0.25">
      <c r="A166" s="9" t="s">
        <v>1791</v>
      </c>
      <c r="B166" s="10"/>
      <c r="D166" s="5" t="s">
        <v>2870</v>
      </c>
      <c r="E166" s="5" t="s">
        <v>2871</v>
      </c>
      <c r="F166" s="5" t="s">
        <v>2872</v>
      </c>
    </row>
    <row r="167" spans="1:8" ht="15" customHeight="1" x14ac:dyDescent="0.25">
      <c r="A167" s="9" t="s">
        <v>1791</v>
      </c>
      <c r="B167" s="10"/>
      <c r="D167" s="5" t="s">
        <v>2873</v>
      </c>
      <c r="E167" s="5" t="s">
        <v>2867</v>
      </c>
      <c r="F167" s="5" t="s">
        <v>2874</v>
      </c>
    </row>
    <row r="168" spans="1:8" ht="15" customHeight="1" x14ac:dyDescent="0.25">
      <c r="A168" s="9" t="s">
        <v>1791</v>
      </c>
      <c r="B168" s="10"/>
      <c r="E168" s="5" t="s">
        <v>2918</v>
      </c>
    </row>
    <row r="169" spans="1:8" ht="15" customHeight="1" x14ac:dyDescent="0.25">
      <c r="A169" s="9" t="s">
        <v>1791</v>
      </c>
      <c r="B169" s="10"/>
      <c r="E169" s="5" t="s">
        <v>2919</v>
      </c>
    </row>
    <row r="170" spans="1:8" ht="15" customHeight="1" x14ac:dyDescent="0.25">
      <c r="A170" s="9" t="s">
        <v>2086</v>
      </c>
      <c r="B170" s="10"/>
      <c r="C170" s="5" t="s">
        <v>2920</v>
      </c>
      <c r="D170" s="5" t="s">
        <v>2833</v>
      </c>
      <c r="E170" s="5" t="s">
        <v>2834</v>
      </c>
      <c r="F170" s="5" t="s">
        <v>2835</v>
      </c>
      <c r="G170" s="5" t="s">
        <v>2836</v>
      </c>
      <c r="H170" s="5" t="s">
        <v>2837</v>
      </c>
    </row>
    <row r="171" spans="1:8" ht="15" customHeight="1" x14ac:dyDescent="0.25">
      <c r="A171" s="9" t="s">
        <v>2086</v>
      </c>
      <c r="B171" s="10"/>
      <c r="D171" s="5" t="s">
        <v>2839</v>
      </c>
      <c r="E171" s="5" t="s">
        <v>2840</v>
      </c>
      <c r="F171" s="5" t="s">
        <v>2841</v>
      </c>
      <c r="G171" s="5" t="s">
        <v>2881</v>
      </c>
    </row>
    <row r="172" spans="1:8" ht="15" customHeight="1" x14ac:dyDescent="0.25">
      <c r="A172" s="9" t="s">
        <v>2086</v>
      </c>
      <c r="B172" s="10"/>
      <c r="D172" s="5" t="s">
        <v>2843</v>
      </c>
      <c r="E172" s="5" t="s">
        <v>2844</v>
      </c>
      <c r="F172" s="5" t="s">
        <v>2845</v>
      </c>
      <c r="G172" s="5" t="s">
        <v>2882</v>
      </c>
    </row>
    <row r="173" spans="1:8" ht="15" customHeight="1" x14ac:dyDescent="0.25">
      <c r="A173" s="9" t="s">
        <v>2086</v>
      </c>
      <c r="B173" s="10"/>
      <c r="D173" s="5" t="s">
        <v>2847</v>
      </c>
      <c r="E173" s="5" t="s">
        <v>2848</v>
      </c>
      <c r="F173" s="5" t="s">
        <v>2849</v>
      </c>
      <c r="G173" s="5" t="s">
        <v>2883</v>
      </c>
    </row>
    <row r="174" spans="1:8" ht="15" customHeight="1" x14ac:dyDescent="0.25">
      <c r="A174" s="9" t="s">
        <v>2086</v>
      </c>
      <c r="B174" s="10"/>
      <c r="D174" s="5" t="s">
        <v>2851</v>
      </c>
      <c r="E174" s="5" t="s">
        <v>2852</v>
      </c>
      <c r="F174" s="5" t="s">
        <v>2853</v>
      </c>
      <c r="G174" s="5" t="s">
        <v>2884</v>
      </c>
    </row>
    <row r="175" spans="1:8" ht="15" customHeight="1" x14ac:dyDescent="0.25">
      <c r="A175" s="9" t="s">
        <v>2086</v>
      </c>
      <c r="B175" s="10"/>
      <c r="D175" s="5" t="s">
        <v>2855</v>
      </c>
      <c r="E175" s="5" t="s">
        <v>2856</v>
      </c>
      <c r="F175" s="5" t="s">
        <v>2857</v>
      </c>
      <c r="G175" s="5" t="s">
        <v>2885</v>
      </c>
    </row>
    <row r="176" spans="1:8" ht="15" customHeight="1" x14ac:dyDescent="0.25">
      <c r="A176" s="9" t="s">
        <v>2086</v>
      </c>
      <c r="B176" s="10"/>
      <c r="D176" s="5" t="s">
        <v>2859</v>
      </c>
      <c r="E176" s="5" t="s">
        <v>2860</v>
      </c>
      <c r="F176" s="5" t="s">
        <v>2861</v>
      </c>
      <c r="G176" s="5" t="s">
        <v>2886</v>
      </c>
    </row>
    <row r="177" spans="1:8" ht="15" customHeight="1" x14ac:dyDescent="0.25">
      <c r="A177" s="9" t="s">
        <v>2086</v>
      </c>
      <c r="B177" s="10"/>
      <c r="D177" s="5" t="s">
        <v>2863</v>
      </c>
      <c r="E177" s="5" t="s">
        <v>2864</v>
      </c>
      <c r="F177" s="5" t="s">
        <v>2865</v>
      </c>
      <c r="G177" s="5" t="s">
        <v>2887</v>
      </c>
    </row>
    <row r="178" spans="1:8" ht="15" customHeight="1" x14ac:dyDescent="0.25">
      <c r="A178" s="9" t="s">
        <v>2086</v>
      </c>
      <c r="B178" s="10"/>
      <c r="D178" s="5" t="s">
        <v>2867</v>
      </c>
      <c r="E178" s="5" t="s">
        <v>2868</v>
      </c>
      <c r="F178" s="5" t="s">
        <v>2869</v>
      </c>
    </row>
    <row r="179" spans="1:8" ht="15" customHeight="1" x14ac:dyDescent="0.25">
      <c r="A179" s="9" t="s">
        <v>2086</v>
      </c>
      <c r="B179" s="10"/>
      <c r="D179" s="5" t="s">
        <v>2870</v>
      </c>
      <c r="E179" s="5" t="s">
        <v>2871</v>
      </c>
      <c r="F179" s="5" t="s">
        <v>2872</v>
      </c>
    </row>
    <row r="180" spans="1:8" ht="15" customHeight="1" x14ac:dyDescent="0.25">
      <c r="A180" s="9" t="s">
        <v>2086</v>
      </c>
      <c r="B180" s="10"/>
      <c r="D180" s="5" t="s">
        <v>2873</v>
      </c>
      <c r="E180" s="5" t="s">
        <v>2867</v>
      </c>
      <c r="F180" s="5" t="s">
        <v>2874</v>
      </c>
    </row>
    <row r="181" spans="1:8" ht="15" customHeight="1" x14ac:dyDescent="0.25">
      <c r="A181" s="9" t="s">
        <v>2123</v>
      </c>
      <c r="B181" s="10"/>
      <c r="C181" s="5" t="s">
        <v>2921</v>
      </c>
      <c r="D181" s="5" t="s">
        <v>2833</v>
      </c>
      <c r="E181" s="5" t="s">
        <v>2922</v>
      </c>
      <c r="F181" s="5" t="s">
        <v>2835</v>
      </c>
      <c r="G181" s="5" t="s">
        <v>2923</v>
      </c>
      <c r="H181" s="5" t="s">
        <v>2837</v>
      </c>
    </row>
    <row r="182" spans="1:8" ht="15" customHeight="1" x14ac:dyDescent="0.25">
      <c r="A182" s="9" t="s">
        <v>2123</v>
      </c>
      <c r="B182" s="10"/>
      <c r="D182" s="5" t="s">
        <v>2839</v>
      </c>
      <c r="E182" s="5" t="s">
        <v>2840</v>
      </c>
      <c r="F182" s="5" t="s">
        <v>2841</v>
      </c>
    </row>
    <row r="183" spans="1:8" ht="15" customHeight="1" x14ac:dyDescent="0.25">
      <c r="A183" s="9" t="s">
        <v>2123</v>
      </c>
      <c r="B183" s="10"/>
      <c r="D183" s="5" t="s">
        <v>2843</v>
      </c>
      <c r="E183" s="5" t="s">
        <v>2844</v>
      </c>
      <c r="F183" s="5" t="s">
        <v>2845</v>
      </c>
    </row>
    <row r="184" spans="1:8" ht="15" customHeight="1" x14ac:dyDescent="0.25">
      <c r="A184" s="9" t="s">
        <v>2123</v>
      </c>
      <c r="B184" s="10"/>
      <c r="D184" s="5" t="s">
        <v>2847</v>
      </c>
      <c r="E184" s="5" t="s">
        <v>2848</v>
      </c>
      <c r="F184" s="5" t="s">
        <v>2849</v>
      </c>
    </row>
    <row r="185" spans="1:8" ht="15" customHeight="1" x14ac:dyDescent="0.25">
      <c r="A185" s="9" t="s">
        <v>2123</v>
      </c>
      <c r="B185" s="10"/>
      <c r="D185" s="5" t="s">
        <v>2851</v>
      </c>
      <c r="E185" s="5" t="s">
        <v>2852</v>
      </c>
      <c r="F185" s="5" t="s">
        <v>2853</v>
      </c>
    </row>
    <row r="186" spans="1:8" ht="15" customHeight="1" x14ac:dyDescent="0.25">
      <c r="A186" s="9" t="s">
        <v>2123</v>
      </c>
      <c r="B186" s="10"/>
      <c r="D186" s="5" t="s">
        <v>2855</v>
      </c>
      <c r="E186" s="5" t="s">
        <v>2856</v>
      </c>
      <c r="F186" s="5" t="s">
        <v>2857</v>
      </c>
    </row>
    <row r="187" spans="1:8" ht="15" customHeight="1" x14ac:dyDescent="0.25">
      <c r="A187" s="9" t="s">
        <v>2123</v>
      </c>
      <c r="B187" s="10"/>
      <c r="D187" s="5" t="s">
        <v>2859</v>
      </c>
      <c r="E187" s="5" t="s">
        <v>2860</v>
      </c>
      <c r="F187" s="5" t="s">
        <v>2861</v>
      </c>
    </row>
    <row r="188" spans="1:8" ht="15" customHeight="1" x14ac:dyDescent="0.25">
      <c r="A188" s="9" t="s">
        <v>2123</v>
      </c>
      <c r="B188" s="10"/>
      <c r="D188" s="5" t="s">
        <v>2863</v>
      </c>
      <c r="E188" s="5" t="s">
        <v>2864</v>
      </c>
      <c r="F188" s="5" t="s">
        <v>2865</v>
      </c>
    </row>
    <row r="189" spans="1:8" ht="15" customHeight="1" x14ac:dyDescent="0.25">
      <c r="A189" s="9" t="s">
        <v>2123</v>
      </c>
      <c r="B189" s="10"/>
      <c r="D189" s="5" t="s">
        <v>2867</v>
      </c>
      <c r="E189" s="5" t="s">
        <v>2868</v>
      </c>
      <c r="F189" s="5" t="s">
        <v>2869</v>
      </c>
    </row>
    <row r="190" spans="1:8" ht="15" customHeight="1" x14ac:dyDescent="0.25">
      <c r="A190" s="9" t="s">
        <v>2123</v>
      </c>
      <c r="B190" s="10"/>
      <c r="D190" s="5" t="s">
        <v>2870</v>
      </c>
      <c r="E190" s="5" t="s">
        <v>2871</v>
      </c>
      <c r="F190" s="5" t="s">
        <v>2872</v>
      </c>
    </row>
    <row r="191" spans="1:8" ht="15" customHeight="1" x14ac:dyDescent="0.25">
      <c r="A191" s="9" t="s">
        <v>2123</v>
      </c>
      <c r="B191" s="10"/>
      <c r="D191" s="5" t="s">
        <v>2873</v>
      </c>
      <c r="E191" s="5" t="s">
        <v>2867</v>
      </c>
      <c r="F191" s="5" t="s">
        <v>2874</v>
      </c>
    </row>
    <row r="192" spans="1:8" ht="15" customHeight="1" x14ac:dyDescent="0.25">
      <c r="A192" s="9" t="s">
        <v>2123</v>
      </c>
      <c r="B192" s="10"/>
      <c r="E192" s="5" t="s">
        <v>2924</v>
      </c>
    </row>
    <row r="193" spans="1:8" ht="15" customHeight="1" x14ac:dyDescent="0.25">
      <c r="A193" s="9" t="s">
        <v>2123</v>
      </c>
      <c r="B193" s="10"/>
      <c r="E193" s="5" t="s">
        <v>2925</v>
      </c>
    </row>
    <row r="194" spans="1:8" ht="15" customHeight="1" x14ac:dyDescent="0.25">
      <c r="A194" s="9" t="s">
        <v>1647</v>
      </c>
      <c r="B194" s="10"/>
      <c r="C194" s="5" t="s">
        <v>2926</v>
      </c>
      <c r="D194" s="5" t="s">
        <v>2833</v>
      </c>
      <c r="E194" s="5" t="s">
        <v>2834</v>
      </c>
      <c r="F194" s="5" t="s">
        <v>2835</v>
      </c>
      <c r="G194" s="5" t="s">
        <v>2836</v>
      </c>
      <c r="H194" s="5" t="s">
        <v>2837</v>
      </c>
    </row>
    <row r="195" spans="1:8" ht="15" customHeight="1" x14ac:dyDescent="0.25">
      <c r="A195" s="9" t="s">
        <v>1647</v>
      </c>
      <c r="B195" s="10"/>
      <c r="D195" s="5" t="s">
        <v>2839</v>
      </c>
      <c r="E195" s="5" t="s">
        <v>2840</v>
      </c>
      <c r="F195" s="5" t="s">
        <v>2841</v>
      </c>
      <c r="G195" s="5" t="s">
        <v>2881</v>
      </c>
    </row>
    <row r="196" spans="1:8" ht="15" customHeight="1" x14ac:dyDescent="0.25">
      <c r="A196" s="9" t="s">
        <v>1647</v>
      </c>
      <c r="B196" s="10"/>
      <c r="D196" s="5" t="s">
        <v>2843</v>
      </c>
      <c r="E196" s="5" t="s">
        <v>2844</v>
      </c>
      <c r="F196" s="5" t="s">
        <v>2845</v>
      </c>
      <c r="G196" s="5" t="s">
        <v>2882</v>
      </c>
    </row>
    <row r="197" spans="1:8" ht="15" customHeight="1" x14ac:dyDescent="0.25">
      <c r="A197" s="9" t="s">
        <v>1647</v>
      </c>
      <c r="B197" s="10"/>
      <c r="D197" s="5" t="s">
        <v>2847</v>
      </c>
      <c r="E197" s="5" t="s">
        <v>2848</v>
      </c>
      <c r="F197" s="5" t="s">
        <v>2849</v>
      </c>
      <c r="G197" s="5" t="s">
        <v>2883</v>
      </c>
    </row>
    <row r="198" spans="1:8" ht="15" customHeight="1" x14ac:dyDescent="0.25">
      <c r="A198" s="9" t="s">
        <v>1647</v>
      </c>
      <c r="B198" s="10"/>
      <c r="D198" s="5" t="s">
        <v>2851</v>
      </c>
      <c r="E198" s="5" t="s">
        <v>2852</v>
      </c>
      <c r="F198" s="5" t="s">
        <v>2853</v>
      </c>
      <c r="G198" s="5" t="s">
        <v>2884</v>
      </c>
    </row>
    <row r="199" spans="1:8" ht="15" customHeight="1" x14ac:dyDescent="0.25">
      <c r="A199" s="9" t="s">
        <v>1647</v>
      </c>
      <c r="B199" s="10"/>
      <c r="D199" s="5" t="s">
        <v>2855</v>
      </c>
      <c r="E199" s="5" t="s">
        <v>2856</v>
      </c>
      <c r="F199" s="5" t="s">
        <v>2857</v>
      </c>
      <c r="G199" s="5" t="s">
        <v>2885</v>
      </c>
    </row>
    <row r="200" spans="1:8" ht="15" customHeight="1" x14ac:dyDescent="0.25">
      <c r="A200" s="9" t="s">
        <v>1647</v>
      </c>
      <c r="B200" s="10"/>
      <c r="D200" s="5" t="s">
        <v>2859</v>
      </c>
      <c r="E200" s="5" t="s">
        <v>2860</v>
      </c>
      <c r="F200" s="5" t="s">
        <v>2861</v>
      </c>
      <c r="G200" s="5" t="s">
        <v>2886</v>
      </c>
    </row>
    <row r="201" spans="1:8" ht="15" customHeight="1" x14ac:dyDescent="0.25">
      <c r="A201" s="9" t="s">
        <v>1647</v>
      </c>
      <c r="B201" s="10"/>
      <c r="D201" s="5" t="s">
        <v>2863</v>
      </c>
      <c r="E201" s="5" t="s">
        <v>2864</v>
      </c>
      <c r="F201" s="5" t="s">
        <v>2865</v>
      </c>
      <c r="G201" s="5" t="s">
        <v>2887</v>
      </c>
    </row>
    <row r="202" spans="1:8" ht="15" customHeight="1" x14ac:dyDescent="0.25">
      <c r="A202" s="9" t="s">
        <v>1647</v>
      </c>
      <c r="B202" s="10"/>
      <c r="D202" s="5" t="s">
        <v>2867</v>
      </c>
      <c r="E202" s="5" t="s">
        <v>2868</v>
      </c>
      <c r="F202" s="5" t="s">
        <v>2869</v>
      </c>
    </row>
    <row r="203" spans="1:8" ht="15" customHeight="1" x14ac:dyDescent="0.25">
      <c r="A203" s="9" t="s">
        <v>1647</v>
      </c>
      <c r="B203" s="10"/>
      <c r="D203" s="5" t="s">
        <v>2870</v>
      </c>
      <c r="E203" s="5" t="s">
        <v>2871</v>
      </c>
      <c r="F203" s="5" t="s">
        <v>2872</v>
      </c>
    </row>
    <row r="204" spans="1:8" ht="15" customHeight="1" x14ac:dyDescent="0.25">
      <c r="A204" s="9" t="s">
        <v>1647</v>
      </c>
      <c r="B204" s="10"/>
      <c r="D204" s="5" t="s">
        <v>2873</v>
      </c>
      <c r="E204" s="5" t="s">
        <v>2867</v>
      </c>
      <c r="F204" s="5" t="s">
        <v>2874</v>
      </c>
    </row>
    <row r="205" spans="1:8" ht="15" customHeight="1" x14ac:dyDescent="0.25">
      <c r="A205" s="9" t="s">
        <v>2246</v>
      </c>
      <c r="B205" s="10"/>
      <c r="C205" s="5" t="s">
        <v>2927</v>
      </c>
      <c r="D205" s="5" t="s">
        <v>2833</v>
      </c>
      <c r="E205" s="5" t="s">
        <v>2834</v>
      </c>
      <c r="F205" s="5" t="s">
        <v>2835</v>
      </c>
      <c r="G205" s="5" t="s">
        <v>2836</v>
      </c>
      <c r="H205" s="5" t="s">
        <v>2837</v>
      </c>
    </row>
    <row r="206" spans="1:8" ht="15" customHeight="1" x14ac:dyDescent="0.25">
      <c r="A206" s="9" t="s">
        <v>2246</v>
      </c>
      <c r="B206" s="10"/>
      <c r="D206" s="5" t="s">
        <v>2839</v>
      </c>
      <c r="E206" s="5" t="s">
        <v>2840</v>
      </c>
      <c r="F206" s="5" t="s">
        <v>2841</v>
      </c>
      <c r="G206" s="5" t="s">
        <v>2881</v>
      </c>
    </row>
    <row r="207" spans="1:8" ht="15" customHeight="1" x14ac:dyDescent="0.25">
      <c r="A207" s="9" t="s">
        <v>2246</v>
      </c>
      <c r="B207" s="10"/>
      <c r="D207" s="5" t="s">
        <v>2843</v>
      </c>
      <c r="E207" s="5" t="s">
        <v>2844</v>
      </c>
      <c r="F207" s="5" t="s">
        <v>2845</v>
      </c>
      <c r="G207" s="5" t="s">
        <v>2882</v>
      </c>
    </row>
    <row r="208" spans="1:8" ht="15" customHeight="1" x14ac:dyDescent="0.25">
      <c r="A208" s="9" t="s">
        <v>2246</v>
      </c>
      <c r="B208" s="10"/>
      <c r="D208" s="5" t="s">
        <v>2847</v>
      </c>
      <c r="E208" s="5" t="s">
        <v>2848</v>
      </c>
      <c r="F208" s="5" t="s">
        <v>2849</v>
      </c>
      <c r="G208" s="5" t="s">
        <v>2883</v>
      </c>
    </row>
    <row r="209" spans="1:8" ht="15" customHeight="1" x14ac:dyDescent="0.25">
      <c r="A209" s="9" t="s">
        <v>2246</v>
      </c>
      <c r="B209" s="10"/>
      <c r="D209" s="5" t="s">
        <v>2851</v>
      </c>
      <c r="E209" s="5" t="s">
        <v>2852</v>
      </c>
      <c r="F209" s="5" t="s">
        <v>2853</v>
      </c>
      <c r="G209" s="5" t="s">
        <v>2884</v>
      </c>
    </row>
    <row r="210" spans="1:8" ht="15" customHeight="1" x14ac:dyDescent="0.25">
      <c r="A210" s="9" t="s">
        <v>2246</v>
      </c>
      <c r="B210" s="10"/>
      <c r="D210" s="5" t="s">
        <v>2855</v>
      </c>
      <c r="E210" s="5" t="s">
        <v>2856</v>
      </c>
      <c r="F210" s="5" t="s">
        <v>2857</v>
      </c>
      <c r="G210" s="5" t="s">
        <v>2885</v>
      </c>
    </row>
    <row r="211" spans="1:8" ht="15" customHeight="1" x14ac:dyDescent="0.25">
      <c r="A211" s="9" t="s">
        <v>2246</v>
      </c>
      <c r="B211" s="10"/>
      <c r="D211" s="5" t="s">
        <v>2859</v>
      </c>
      <c r="E211" s="5" t="s">
        <v>2860</v>
      </c>
      <c r="F211" s="5" t="s">
        <v>2861</v>
      </c>
      <c r="G211" s="5" t="s">
        <v>2886</v>
      </c>
    </row>
    <row r="212" spans="1:8" ht="15" customHeight="1" x14ac:dyDescent="0.25">
      <c r="A212" s="9" t="s">
        <v>2246</v>
      </c>
      <c r="B212" s="10"/>
      <c r="D212" s="5" t="s">
        <v>2863</v>
      </c>
      <c r="E212" s="5" t="s">
        <v>2864</v>
      </c>
      <c r="F212" s="5" t="s">
        <v>2865</v>
      </c>
      <c r="G212" s="5" t="s">
        <v>2887</v>
      </c>
    </row>
    <row r="213" spans="1:8" ht="15" customHeight="1" x14ac:dyDescent="0.25">
      <c r="A213" s="9" t="s">
        <v>2246</v>
      </c>
      <c r="B213" s="10"/>
      <c r="D213" s="5" t="s">
        <v>2867</v>
      </c>
      <c r="E213" s="5" t="s">
        <v>2868</v>
      </c>
      <c r="F213" s="5" t="s">
        <v>2869</v>
      </c>
    </row>
    <row r="214" spans="1:8" ht="15" customHeight="1" x14ac:dyDescent="0.25">
      <c r="A214" s="9" t="s">
        <v>2246</v>
      </c>
      <c r="B214" s="10"/>
      <c r="D214" s="5" t="s">
        <v>2870</v>
      </c>
      <c r="E214" s="5" t="s">
        <v>2871</v>
      </c>
      <c r="F214" s="5" t="s">
        <v>2872</v>
      </c>
    </row>
    <row r="215" spans="1:8" ht="15" customHeight="1" x14ac:dyDescent="0.25">
      <c r="A215" s="9" t="s">
        <v>2246</v>
      </c>
      <c r="B215" s="10"/>
      <c r="D215" s="5" t="s">
        <v>2873</v>
      </c>
      <c r="E215" s="5" t="s">
        <v>2867</v>
      </c>
      <c r="F215" s="5" t="s">
        <v>2874</v>
      </c>
    </row>
    <row r="216" spans="1:8" ht="15" customHeight="1" x14ac:dyDescent="0.25">
      <c r="A216" s="9" t="s">
        <v>49</v>
      </c>
      <c r="B216" s="10"/>
      <c r="C216" s="5" t="s">
        <v>2928</v>
      </c>
      <c r="D216" s="5" t="s">
        <v>2833</v>
      </c>
      <c r="E216" s="5" t="s">
        <v>2929</v>
      </c>
      <c r="F216" s="5" t="s">
        <v>2835</v>
      </c>
      <c r="G216" s="5" t="s">
        <v>2930</v>
      </c>
      <c r="H216" s="5" t="s">
        <v>2837</v>
      </c>
    </row>
    <row r="217" spans="1:8" ht="15" customHeight="1" x14ac:dyDescent="0.25">
      <c r="A217" s="9" t="s">
        <v>49</v>
      </c>
      <c r="B217" s="10"/>
      <c r="D217" s="5" t="s">
        <v>2839</v>
      </c>
      <c r="F217" s="5" t="s">
        <v>2841</v>
      </c>
    </row>
    <row r="218" spans="1:8" ht="15" customHeight="1" x14ac:dyDescent="0.25">
      <c r="A218" s="9" t="s">
        <v>49</v>
      </c>
      <c r="B218" s="10"/>
      <c r="D218" s="5" t="s">
        <v>2843</v>
      </c>
      <c r="F218" s="5" t="s">
        <v>2845</v>
      </c>
    </row>
    <row r="219" spans="1:8" ht="15" customHeight="1" x14ac:dyDescent="0.25">
      <c r="A219" s="9" t="s">
        <v>49</v>
      </c>
      <c r="B219" s="10"/>
      <c r="D219" s="5" t="s">
        <v>2847</v>
      </c>
      <c r="F219" s="5" t="s">
        <v>2849</v>
      </c>
    </row>
    <row r="220" spans="1:8" ht="15" customHeight="1" x14ac:dyDescent="0.25">
      <c r="A220" s="9" t="s">
        <v>49</v>
      </c>
      <c r="B220" s="10"/>
      <c r="D220" s="5" t="s">
        <v>2851</v>
      </c>
      <c r="F220" s="5" t="s">
        <v>2853</v>
      </c>
    </row>
    <row r="221" spans="1:8" ht="15" customHeight="1" x14ac:dyDescent="0.25">
      <c r="A221" s="9" t="s">
        <v>49</v>
      </c>
      <c r="B221" s="10"/>
      <c r="D221" s="5" t="s">
        <v>2855</v>
      </c>
      <c r="F221" s="5" t="s">
        <v>2857</v>
      </c>
    </row>
    <row r="222" spans="1:8" ht="15" customHeight="1" x14ac:dyDescent="0.25">
      <c r="A222" s="9" t="s">
        <v>49</v>
      </c>
      <c r="B222" s="10"/>
      <c r="D222" s="5" t="s">
        <v>2859</v>
      </c>
      <c r="F222" s="5" t="s">
        <v>2861</v>
      </c>
    </row>
    <row r="223" spans="1:8" ht="15" customHeight="1" x14ac:dyDescent="0.25">
      <c r="A223" s="9" t="s">
        <v>49</v>
      </c>
      <c r="B223" s="10"/>
      <c r="D223" s="5" t="s">
        <v>2863</v>
      </c>
      <c r="F223" s="5" t="s">
        <v>2865</v>
      </c>
    </row>
    <row r="224" spans="1:8" ht="15" customHeight="1" x14ac:dyDescent="0.25">
      <c r="A224" s="9" t="s">
        <v>49</v>
      </c>
      <c r="B224" s="10"/>
      <c r="D224" s="5" t="s">
        <v>2867</v>
      </c>
      <c r="F224" s="5" t="s">
        <v>2869</v>
      </c>
    </row>
    <row r="225" spans="1:8" ht="15" customHeight="1" x14ac:dyDescent="0.25">
      <c r="A225" s="9" t="s">
        <v>49</v>
      </c>
      <c r="B225" s="10"/>
      <c r="D225" s="5" t="s">
        <v>2870</v>
      </c>
      <c r="F225" s="5" t="s">
        <v>2872</v>
      </c>
    </row>
    <row r="226" spans="1:8" ht="15" customHeight="1" x14ac:dyDescent="0.25">
      <c r="A226" s="9" t="s">
        <v>49</v>
      </c>
      <c r="B226" s="10"/>
      <c r="D226" s="5" t="s">
        <v>2873</v>
      </c>
      <c r="F226" s="5" t="s">
        <v>2874</v>
      </c>
    </row>
    <row r="227" spans="1:8" ht="15" customHeight="1" x14ac:dyDescent="0.25">
      <c r="A227" s="9" t="s">
        <v>1612</v>
      </c>
      <c r="B227" s="10"/>
      <c r="C227" s="5" t="s">
        <v>2931</v>
      </c>
      <c r="D227" s="5" t="s">
        <v>2833</v>
      </c>
      <c r="E227" s="5" t="s">
        <v>2932</v>
      </c>
      <c r="F227" s="5" t="s">
        <v>2835</v>
      </c>
      <c r="G227" s="5" t="s">
        <v>2933</v>
      </c>
      <c r="H227" s="5" t="s">
        <v>2837</v>
      </c>
    </row>
    <row r="228" spans="1:8" ht="15" customHeight="1" x14ac:dyDescent="0.25">
      <c r="A228" s="9" t="s">
        <v>1612</v>
      </c>
      <c r="B228" s="10"/>
      <c r="D228" s="5" t="s">
        <v>2839</v>
      </c>
      <c r="F228" s="5" t="s">
        <v>2841</v>
      </c>
    </row>
    <row r="229" spans="1:8" ht="15" customHeight="1" x14ac:dyDescent="0.25">
      <c r="A229" s="9" t="s">
        <v>1612</v>
      </c>
      <c r="B229" s="10"/>
      <c r="D229" s="5" t="s">
        <v>2843</v>
      </c>
      <c r="F229" s="5" t="s">
        <v>2845</v>
      </c>
    </row>
    <row r="230" spans="1:8" ht="15" customHeight="1" x14ac:dyDescent="0.25">
      <c r="A230" s="9" t="s">
        <v>1612</v>
      </c>
      <c r="B230" s="10"/>
      <c r="D230" s="5" t="s">
        <v>2847</v>
      </c>
      <c r="F230" s="5" t="s">
        <v>2849</v>
      </c>
    </row>
    <row r="231" spans="1:8" ht="15" customHeight="1" x14ac:dyDescent="0.25">
      <c r="A231" s="9" t="s">
        <v>1612</v>
      </c>
      <c r="B231" s="10"/>
      <c r="D231" s="5" t="s">
        <v>2851</v>
      </c>
      <c r="F231" s="5" t="s">
        <v>2853</v>
      </c>
    </row>
    <row r="232" spans="1:8" ht="15" customHeight="1" x14ac:dyDescent="0.25">
      <c r="A232" s="9" t="s">
        <v>1612</v>
      </c>
      <c r="B232" s="10"/>
      <c r="D232" s="5" t="s">
        <v>2855</v>
      </c>
      <c r="F232" s="5" t="s">
        <v>2857</v>
      </c>
    </row>
    <row r="233" spans="1:8" ht="15" customHeight="1" x14ac:dyDescent="0.25">
      <c r="A233" s="9" t="s">
        <v>1612</v>
      </c>
      <c r="B233" s="10"/>
      <c r="D233" s="5" t="s">
        <v>2859</v>
      </c>
      <c r="F233" s="5" t="s">
        <v>2861</v>
      </c>
    </row>
    <row r="234" spans="1:8" ht="15" customHeight="1" x14ac:dyDescent="0.25">
      <c r="A234" s="9" t="s">
        <v>1612</v>
      </c>
      <c r="B234" s="10"/>
      <c r="D234" s="5" t="s">
        <v>2863</v>
      </c>
      <c r="F234" s="5" t="s">
        <v>2865</v>
      </c>
    </row>
    <row r="235" spans="1:8" ht="15" customHeight="1" x14ac:dyDescent="0.25">
      <c r="A235" s="9" t="s">
        <v>1612</v>
      </c>
      <c r="B235" s="10"/>
      <c r="D235" s="5" t="s">
        <v>2867</v>
      </c>
      <c r="F235" s="5" t="s">
        <v>2869</v>
      </c>
    </row>
    <row r="236" spans="1:8" ht="15" customHeight="1" x14ac:dyDescent="0.25">
      <c r="A236" s="9" t="s">
        <v>1612</v>
      </c>
      <c r="B236" s="10"/>
      <c r="D236" s="5" t="s">
        <v>2870</v>
      </c>
      <c r="F236" s="5" t="s">
        <v>2872</v>
      </c>
    </row>
    <row r="237" spans="1:8" ht="15" customHeight="1" x14ac:dyDescent="0.25">
      <c r="A237" s="9" t="s">
        <v>1612</v>
      </c>
      <c r="B237" s="10"/>
      <c r="D237" s="5" t="s">
        <v>2873</v>
      </c>
      <c r="F237" s="5" t="s">
        <v>2874</v>
      </c>
    </row>
    <row r="238" spans="1:8" ht="15" customHeight="1" x14ac:dyDescent="0.25">
      <c r="A238" s="9" t="s">
        <v>1771</v>
      </c>
      <c r="B238" s="10"/>
      <c r="C238" s="5" t="s">
        <v>2934</v>
      </c>
      <c r="D238" s="5" t="s">
        <v>2833</v>
      </c>
      <c r="E238" s="5" t="s">
        <v>2935</v>
      </c>
      <c r="F238" s="5" t="s">
        <v>2835</v>
      </c>
      <c r="G238" s="5" t="s">
        <v>2936</v>
      </c>
      <c r="H238" s="5" t="s">
        <v>2837</v>
      </c>
    </row>
    <row r="239" spans="1:8" ht="15" customHeight="1" x14ac:dyDescent="0.25">
      <c r="A239" s="9" t="s">
        <v>1771</v>
      </c>
      <c r="B239" s="10"/>
      <c r="D239" s="5" t="s">
        <v>2839</v>
      </c>
      <c r="F239" s="5" t="s">
        <v>2841</v>
      </c>
    </row>
    <row r="240" spans="1:8" ht="15" customHeight="1" x14ac:dyDescent="0.25">
      <c r="A240" s="9" t="s">
        <v>1771</v>
      </c>
      <c r="B240" s="10"/>
      <c r="D240" s="5" t="s">
        <v>2843</v>
      </c>
      <c r="F240" s="5" t="s">
        <v>2845</v>
      </c>
    </row>
    <row r="241" spans="1:8" ht="15" customHeight="1" x14ac:dyDescent="0.25">
      <c r="A241" s="9" t="s">
        <v>1771</v>
      </c>
      <c r="B241" s="10"/>
      <c r="D241" s="5" t="s">
        <v>2847</v>
      </c>
      <c r="F241" s="5" t="s">
        <v>2849</v>
      </c>
    </row>
    <row r="242" spans="1:8" ht="15" customHeight="1" x14ac:dyDescent="0.25">
      <c r="A242" s="9" t="s">
        <v>1771</v>
      </c>
      <c r="B242" s="10"/>
      <c r="D242" s="5" t="s">
        <v>2851</v>
      </c>
      <c r="F242" s="5" t="s">
        <v>2853</v>
      </c>
    </row>
    <row r="243" spans="1:8" ht="15" customHeight="1" x14ac:dyDescent="0.25">
      <c r="A243" s="9" t="s">
        <v>1771</v>
      </c>
      <c r="B243" s="10"/>
      <c r="D243" s="5" t="s">
        <v>2855</v>
      </c>
      <c r="F243" s="5" t="s">
        <v>2857</v>
      </c>
    </row>
    <row r="244" spans="1:8" ht="15" customHeight="1" x14ac:dyDescent="0.25">
      <c r="A244" s="9" t="s">
        <v>1771</v>
      </c>
      <c r="B244" s="10"/>
      <c r="D244" s="5" t="s">
        <v>2859</v>
      </c>
      <c r="F244" s="5" t="s">
        <v>2861</v>
      </c>
    </row>
    <row r="245" spans="1:8" ht="15" customHeight="1" x14ac:dyDescent="0.25">
      <c r="A245" s="9" t="s">
        <v>1771</v>
      </c>
      <c r="B245" s="10"/>
      <c r="D245" s="5" t="s">
        <v>2863</v>
      </c>
      <c r="F245" s="5" t="s">
        <v>2865</v>
      </c>
    </row>
    <row r="246" spans="1:8" ht="15" customHeight="1" x14ac:dyDescent="0.25">
      <c r="A246" s="9" t="s">
        <v>1771</v>
      </c>
      <c r="B246" s="10"/>
      <c r="D246" s="5" t="s">
        <v>2867</v>
      </c>
      <c r="F246" s="5" t="s">
        <v>2869</v>
      </c>
    </row>
    <row r="247" spans="1:8" ht="15" customHeight="1" x14ac:dyDescent="0.25">
      <c r="A247" s="9" t="s">
        <v>1771</v>
      </c>
      <c r="B247" s="10"/>
      <c r="D247" s="5" t="s">
        <v>2870</v>
      </c>
      <c r="F247" s="5" t="s">
        <v>2872</v>
      </c>
    </row>
    <row r="248" spans="1:8" ht="15" customHeight="1" x14ac:dyDescent="0.25">
      <c r="A248" s="9" t="s">
        <v>1771</v>
      </c>
      <c r="B248" s="10"/>
      <c r="D248" s="5" t="s">
        <v>2873</v>
      </c>
      <c r="F248" s="5" t="s">
        <v>2874</v>
      </c>
    </row>
    <row r="249" spans="1:8" ht="15" customHeight="1" x14ac:dyDescent="0.25">
      <c r="A249" s="9" t="s">
        <v>2356</v>
      </c>
      <c r="B249" s="10"/>
      <c r="C249" s="5" t="s">
        <v>2937</v>
      </c>
      <c r="D249" s="5" t="s">
        <v>2833</v>
      </c>
      <c r="E249" s="5" t="s">
        <v>2938</v>
      </c>
      <c r="F249" s="5" t="s">
        <v>2835</v>
      </c>
      <c r="G249" s="5" t="s">
        <v>2939</v>
      </c>
      <c r="H249" s="5" t="s">
        <v>2837</v>
      </c>
    </row>
    <row r="250" spans="1:8" ht="15" customHeight="1" x14ac:dyDescent="0.25">
      <c r="A250" s="9" t="s">
        <v>2356</v>
      </c>
      <c r="B250" s="10"/>
      <c r="D250" s="5" t="s">
        <v>2839</v>
      </c>
      <c r="F250" s="5" t="s">
        <v>2841</v>
      </c>
    </row>
    <row r="251" spans="1:8" ht="15" customHeight="1" x14ac:dyDescent="0.25">
      <c r="A251" s="9" t="s">
        <v>2356</v>
      </c>
      <c r="B251" s="10"/>
      <c r="D251" s="5" t="s">
        <v>2843</v>
      </c>
      <c r="F251" s="5" t="s">
        <v>2845</v>
      </c>
    </row>
    <row r="252" spans="1:8" ht="15" customHeight="1" x14ac:dyDescent="0.25">
      <c r="A252" s="9" t="s">
        <v>2356</v>
      </c>
      <c r="B252" s="10"/>
      <c r="D252" s="5" t="s">
        <v>2847</v>
      </c>
      <c r="F252" s="5" t="s">
        <v>2849</v>
      </c>
    </row>
    <row r="253" spans="1:8" ht="15" customHeight="1" x14ac:dyDescent="0.25">
      <c r="A253" s="9" t="s">
        <v>2356</v>
      </c>
      <c r="B253" s="10"/>
      <c r="D253" s="5" t="s">
        <v>2851</v>
      </c>
      <c r="F253" s="5" t="s">
        <v>2853</v>
      </c>
    </row>
    <row r="254" spans="1:8" ht="15" customHeight="1" x14ac:dyDescent="0.25">
      <c r="A254" s="9" t="s">
        <v>2356</v>
      </c>
      <c r="B254" s="10"/>
      <c r="D254" s="5" t="s">
        <v>2855</v>
      </c>
      <c r="F254" s="5" t="s">
        <v>2857</v>
      </c>
    </row>
    <row r="255" spans="1:8" ht="15" customHeight="1" x14ac:dyDescent="0.25">
      <c r="A255" s="9" t="s">
        <v>2356</v>
      </c>
      <c r="B255" s="10"/>
      <c r="D255" s="5" t="s">
        <v>2859</v>
      </c>
      <c r="F255" s="5" t="s">
        <v>2861</v>
      </c>
    </row>
    <row r="256" spans="1:8" ht="15" customHeight="1" x14ac:dyDescent="0.25">
      <c r="A256" s="9" t="s">
        <v>2356</v>
      </c>
      <c r="B256" s="10"/>
      <c r="D256" s="5" t="s">
        <v>2863</v>
      </c>
      <c r="F256" s="5" t="s">
        <v>2865</v>
      </c>
    </row>
    <row r="257" spans="1:8" ht="15" customHeight="1" x14ac:dyDescent="0.25">
      <c r="A257" s="9" t="s">
        <v>2356</v>
      </c>
      <c r="B257" s="10"/>
      <c r="D257" s="5" t="s">
        <v>2867</v>
      </c>
      <c r="F257" s="5" t="s">
        <v>2869</v>
      </c>
    </row>
    <row r="258" spans="1:8" ht="15" customHeight="1" x14ac:dyDescent="0.25">
      <c r="A258" s="9" t="s">
        <v>2356</v>
      </c>
      <c r="B258" s="10"/>
      <c r="D258" s="5" t="s">
        <v>2870</v>
      </c>
      <c r="F258" s="5" t="s">
        <v>2872</v>
      </c>
    </row>
    <row r="259" spans="1:8" ht="15" customHeight="1" x14ac:dyDescent="0.25">
      <c r="A259" s="9" t="s">
        <v>2356</v>
      </c>
      <c r="B259" s="10"/>
      <c r="D259" s="5" t="s">
        <v>2873</v>
      </c>
      <c r="F259" s="5" t="s">
        <v>2874</v>
      </c>
    </row>
    <row r="260" spans="1:8" ht="15" customHeight="1" x14ac:dyDescent="0.25">
      <c r="A260" s="9" t="s">
        <v>2940</v>
      </c>
      <c r="B260" s="10"/>
      <c r="C260" s="5" t="s">
        <v>2941</v>
      </c>
      <c r="D260" s="5" t="s">
        <v>2833</v>
      </c>
      <c r="E260" s="5" t="s">
        <v>2942</v>
      </c>
      <c r="F260" s="5" t="s">
        <v>2835</v>
      </c>
      <c r="G260" s="5" t="s">
        <v>2943</v>
      </c>
      <c r="H260" s="5" t="s">
        <v>2837</v>
      </c>
    </row>
    <row r="261" spans="1:8" ht="15" customHeight="1" x14ac:dyDescent="0.25">
      <c r="A261" s="9" t="s">
        <v>2940</v>
      </c>
      <c r="B261" s="10"/>
      <c r="D261" s="5" t="s">
        <v>2839</v>
      </c>
      <c r="F261" s="5" t="s">
        <v>2841</v>
      </c>
    </row>
    <row r="262" spans="1:8" ht="15" customHeight="1" x14ac:dyDescent="0.25">
      <c r="A262" s="9" t="s">
        <v>2940</v>
      </c>
      <c r="B262" s="10"/>
      <c r="D262" s="5" t="s">
        <v>2843</v>
      </c>
      <c r="F262" s="5" t="s">
        <v>2845</v>
      </c>
    </row>
    <row r="263" spans="1:8" ht="15" customHeight="1" x14ac:dyDescent="0.25">
      <c r="A263" s="9" t="s">
        <v>2940</v>
      </c>
      <c r="B263" s="10"/>
      <c r="D263" s="5" t="s">
        <v>2847</v>
      </c>
      <c r="F263" s="5" t="s">
        <v>2849</v>
      </c>
    </row>
    <row r="264" spans="1:8" ht="15" customHeight="1" x14ac:dyDescent="0.25">
      <c r="A264" s="9" t="s">
        <v>2940</v>
      </c>
      <c r="B264" s="10"/>
      <c r="D264" s="5" t="s">
        <v>2851</v>
      </c>
      <c r="F264" s="5" t="s">
        <v>2853</v>
      </c>
    </row>
    <row r="265" spans="1:8" ht="15" customHeight="1" x14ac:dyDescent="0.25">
      <c r="A265" s="9" t="s">
        <v>2940</v>
      </c>
      <c r="B265" s="10"/>
      <c r="D265" s="5" t="s">
        <v>2855</v>
      </c>
      <c r="F265" s="5" t="s">
        <v>2857</v>
      </c>
    </row>
    <row r="266" spans="1:8" ht="15" customHeight="1" x14ac:dyDescent="0.25">
      <c r="A266" s="9" t="s">
        <v>2940</v>
      </c>
      <c r="B266" s="10"/>
      <c r="D266" s="5" t="s">
        <v>2859</v>
      </c>
      <c r="F266" s="5" t="s">
        <v>2861</v>
      </c>
    </row>
    <row r="267" spans="1:8" ht="15" customHeight="1" x14ac:dyDescent="0.25">
      <c r="A267" s="9" t="s">
        <v>2940</v>
      </c>
      <c r="B267" s="10"/>
      <c r="D267" s="5" t="s">
        <v>2863</v>
      </c>
      <c r="F267" s="5" t="s">
        <v>2865</v>
      </c>
    </row>
    <row r="268" spans="1:8" ht="15" customHeight="1" x14ac:dyDescent="0.25">
      <c r="A268" s="9" t="s">
        <v>2940</v>
      </c>
      <c r="B268" s="10"/>
      <c r="D268" s="5" t="s">
        <v>2867</v>
      </c>
      <c r="F268" s="5" t="s">
        <v>2869</v>
      </c>
    </row>
    <row r="269" spans="1:8" ht="15" customHeight="1" x14ac:dyDescent="0.25">
      <c r="A269" s="9" t="s">
        <v>2940</v>
      </c>
      <c r="B269" s="10"/>
      <c r="D269" s="5" t="s">
        <v>2870</v>
      </c>
      <c r="F269" s="5" t="s">
        <v>2872</v>
      </c>
    </row>
    <row r="270" spans="1:8" ht="15" customHeight="1" x14ac:dyDescent="0.25">
      <c r="A270" s="9" t="s">
        <v>2940</v>
      </c>
      <c r="B270" s="10"/>
      <c r="D270" s="5" t="s">
        <v>2873</v>
      </c>
      <c r="F270" s="5" t="s">
        <v>2874</v>
      </c>
    </row>
    <row r="271" spans="1:8" ht="15" customHeight="1" x14ac:dyDescent="0.25">
      <c r="A271" s="9" t="s">
        <v>1546</v>
      </c>
      <c r="B271" s="10"/>
      <c r="C271" s="5" t="s">
        <v>2944</v>
      </c>
      <c r="D271" s="5" t="s">
        <v>2833</v>
      </c>
      <c r="E271" s="5" t="s">
        <v>2945</v>
      </c>
      <c r="F271" s="5" t="s">
        <v>2835</v>
      </c>
      <c r="G271" s="5" t="s">
        <v>2946</v>
      </c>
      <c r="H271" s="5" t="s">
        <v>2837</v>
      </c>
    </row>
    <row r="272" spans="1:8" ht="15" customHeight="1" x14ac:dyDescent="0.25">
      <c r="A272" s="9" t="s">
        <v>1546</v>
      </c>
      <c r="B272" s="10"/>
      <c r="D272" s="5" t="s">
        <v>2839</v>
      </c>
      <c r="F272" s="5" t="s">
        <v>2841</v>
      </c>
    </row>
    <row r="273" spans="1:8" ht="15" customHeight="1" x14ac:dyDescent="0.25">
      <c r="A273" s="9" t="s">
        <v>1546</v>
      </c>
      <c r="B273" s="10"/>
      <c r="D273" s="5" t="s">
        <v>2843</v>
      </c>
      <c r="F273" s="5" t="s">
        <v>2845</v>
      </c>
    </row>
    <row r="274" spans="1:8" ht="15" customHeight="1" x14ac:dyDescent="0.25">
      <c r="A274" s="9" t="s">
        <v>1546</v>
      </c>
      <c r="B274" s="10"/>
      <c r="D274" s="5" t="s">
        <v>2847</v>
      </c>
      <c r="F274" s="5" t="s">
        <v>2849</v>
      </c>
    </row>
    <row r="275" spans="1:8" ht="15" customHeight="1" x14ac:dyDescent="0.25">
      <c r="A275" s="9" t="s">
        <v>1546</v>
      </c>
      <c r="B275" s="10"/>
      <c r="D275" s="5" t="s">
        <v>2851</v>
      </c>
      <c r="F275" s="5" t="s">
        <v>2853</v>
      </c>
    </row>
    <row r="276" spans="1:8" ht="15" customHeight="1" x14ac:dyDescent="0.25">
      <c r="A276" s="9" t="s">
        <v>1546</v>
      </c>
      <c r="B276" s="10"/>
      <c r="D276" s="5" t="s">
        <v>2855</v>
      </c>
      <c r="F276" s="5" t="s">
        <v>2857</v>
      </c>
    </row>
    <row r="277" spans="1:8" ht="15" customHeight="1" x14ac:dyDescent="0.25">
      <c r="A277" s="9" t="s">
        <v>1546</v>
      </c>
      <c r="B277" s="10"/>
      <c r="D277" s="5" t="s">
        <v>2859</v>
      </c>
      <c r="F277" s="5" t="s">
        <v>2861</v>
      </c>
    </row>
    <row r="278" spans="1:8" ht="15" customHeight="1" x14ac:dyDescent="0.25">
      <c r="A278" s="9" t="s">
        <v>1546</v>
      </c>
      <c r="B278" s="10"/>
      <c r="D278" s="5" t="s">
        <v>2863</v>
      </c>
      <c r="F278" s="5" t="s">
        <v>2865</v>
      </c>
    </row>
    <row r="279" spans="1:8" ht="15" customHeight="1" x14ac:dyDescent="0.25">
      <c r="A279" s="9" t="s">
        <v>1546</v>
      </c>
      <c r="B279" s="10"/>
      <c r="D279" s="5" t="s">
        <v>2867</v>
      </c>
      <c r="F279" s="5" t="s">
        <v>2869</v>
      </c>
    </row>
    <row r="280" spans="1:8" ht="15" customHeight="1" x14ac:dyDescent="0.25">
      <c r="A280" s="9" t="s">
        <v>1546</v>
      </c>
      <c r="B280" s="10"/>
      <c r="D280" s="5" t="s">
        <v>2870</v>
      </c>
      <c r="F280" s="5" t="s">
        <v>2872</v>
      </c>
    </row>
    <row r="281" spans="1:8" ht="15" customHeight="1" x14ac:dyDescent="0.25">
      <c r="A281" s="9" t="s">
        <v>1546</v>
      </c>
      <c r="B281" s="10"/>
      <c r="D281" s="5" t="s">
        <v>2873</v>
      </c>
      <c r="F281" s="5" t="s">
        <v>2874</v>
      </c>
    </row>
    <row r="282" spans="1:8" ht="15" customHeight="1" x14ac:dyDescent="0.25">
      <c r="A282" s="9" t="s">
        <v>2441</v>
      </c>
      <c r="B282" s="10"/>
      <c r="C282" s="5" t="s">
        <v>2947</v>
      </c>
      <c r="D282" s="5" t="s">
        <v>2833</v>
      </c>
      <c r="E282" s="5" t="s">
        <v>2948</v>
      </c>
      <c r="F282" s="5" t="s">
        <v>2835</v>
      </c>
      <c r="G282" s="5" t="s">
        <v>2949</v>
      </c>
      <c r="H282" s="5" t="s">
        <v>2837</v>
      </c>
    </row>
    <row r="283" spans="1:8" ht="15" customHeight="1" x14ac:dyDescent="0.25">
      <c r="A283" s="9" t="s">
        <v>2441</v>
      </c>
      <c r="B283" s="10"/>
      <c r="D283" s="5" t="s">
        <v>2839</v>
      </c>
      <c r="F283" s="5" t="s">
        <v>2841</v>
      </c>
    </row>
    <row r="284" spans="1:8" ht="15" customHeight="1" x14ac:dyDescent="0.25">
      <c r="A284" s="9" t="s">
        <v>2441</v>
      </c>
      <c r="B284" s="10"/>
      <c r="D284" s="5" t="s">
        <v>2843</v>
      </c>
      <c r="F284" s="5" t="s">
        <v>2845</v>
      </c>
    </row>
    <row r="285" spans="1:8" ht="15" customHeight="1" x14ac:dyDescent="0.25">
      <c r="A285" s="9" t="s">
        <v>2441</v>
      </c>
      <c r="B285" s="10"/>
      <c r="D285" s="5" t="s">
        <v>2847</v>
      </c>
      <c r="F285" s="5" t="s">
        <v>2849</v>
      </c>
    </row>
    <row r="286" spans="1:8" ht="15" customHeight="1" x14ac:dyDescent="0.25">
      <c r="A286" s="9" t="s">
        <v>2441</v>
      </c>
      <c r="B286" s="10"/>
      <c r="D286" s="5" t="s">
        <v>2851</v>
      </c>
      <c r="F286" s="5" t="s">
        <v>2853</v>
      </c>
    </row>
    <row r="287" spans="1:8" ht="15" customHeight="1" x14ac:dyDescent="0.25">
      <c r="A287" s="9" t="s">
        <v>2441</v>
      </c>
      <c r="B287" s="10"/>
      <c r="D287" s="5" t="s">
        <v>2855</v>
      </c>
      <c r="F287" s="5" t="s">
        <v>2857</v>
      </c>
    </row>
    <row r="288" spans="1:8" ht="15" customHeight="1" x14ac:dyDescent="0.25">
      <c r="A288" s="9" t="s">
        <v>2441</v>
      </c>
      <c r="B288" s="10"/>
      <c r="D288" s="5" t="s">
        <v>2859</v>
      </c>
      <c r="F288" s="5" t="s">
        <v>2861</v>
      </c>
    </row>
    <row r="289" spans="1:8" ht="15" customHeight="1" x14ac:dyDescent="0.25">
      <c r="A289" s="9" t="s">
        <v>2441</v>
      </c>
      <c r="B289" s="10"/>
      <c r="D289" s="5" t="s">
        <v>2863</v>
      </c>
      <c r="F289" s="5" t="s">
        <v>2865</v>
      </c>
    </row>
    <row r="290" spans="1:8" ht="15" customHeight="1" x14ac:dyDescent="0.25">
      <c r="A290" s="9" t="s">
        <v>2441</v>
      </c>
      <c r="B290" s="10"/>
      <c r="D290" s="5" t="s">
        <v>2867</v>
      </c>
      <c r="F290" s="5" t="s">
        <v>2869</v>
      </c>
    </row>
    <row r="291" spans="1:8" ht="15" customHeight="1" x14ac:dyDescent="0.25">
      <c r="A291" s="9" t="s">
        <v>2441</v>
      </c>
      <c r="B291" s="10"/>
      <c r="D291" s="5" t="s">
        <v>2870</v>
      </c>
      <c r="F291" s="5" t="s">
        <v>2872</v>
      </c>
    </row>
    <row r="292" spans="1:8" ht="15" customHeight="1" x14ac:dyDescent="0.25">
      <c r="A292" s="9" t="s">
        <v>2441</v>
      </c>
      <c r="B292" s="10"/>
      <c r="D292" s="5" t="s">
        <v>2873</v>
      </c>
      <c r="F292" s="5" t="s">
        <v>2874</v>
      </c>
    </row>
    <row r="293" spans="1:8" ht="15" customHeight="1" x14ac:dyDescent="0.25">
      <c r="A293" s="9" t="s">
        <v>1401</v>
      </c>
      <c r="B293" s="10"/>
      <c r="C293" s="5" t="s">
        <v>2950</v>
      </c>
      <c r="D293" s="5" t="s">
        <v>2833</v>
      </c>
      <c r="E293" s="5" t="s">
        <v>2951</v>
      </c>
      <c r="F293" s="5" t="s">
        <v>2835</v>
      </c>
      <c r="G293" s="5" t="s">
        <v>2952</v>
      </c>
      <c r="H293" s="5" t="s">
        <v>2837</v>
      </c>
    </row>
    <row r="294" spans="1:8" ht="15" customHeight="1" x14ac:dyDescent="0.25">
      <c r="A294" s="9" t="s">
        <v>1401</v>
      </c>
      <c r="B294" s="10"/>
      <c r="D294" s="5" t="s">
        <v>2839</v>
      </c>
      <c r="F294" s="5" t="s">
        <v>2841</v>
      </c>
    </row>
    <row r="295" spans="1:8" ht="15" customHeight="1" x14ac:dyDescent="0.25">
      <c r="A295" s="9" t="s">
        <v>1401</v>
      </c>
      <c r="B295" s="10"/>
      <c r="D295" s="5" t="s">
        <v>2843</v>
      </c>
      <c r="F295" s="5" t="s">
        <v>2845</v>
      </c>
    </row>
    <row r="296" spans="1:8" ht="15" customHeight="1" x14ac:dyDescent="0.25">
      <c r="A296" s="9" t="s">
        <v>1401</v>
      </c>
      <c r="B296" s="10"/>
      <c r="D296" s="5" t="s">
        <v>2847</v>
      </c>
      <c r="F296" s="5" t="s">
        <v>2849</v>
      </c>
    </row>
    <row r="297" spans="1:8" ht="15" customHeight="1" x14ac:dyDescent="0.25">
      <c r="A297" s="9" t="s">
        <v>1401</v>
      </c>
      <c r="B297" s="10"/>
      <c r="D297" s="5" t="s">
        <v>2851</v>
      </c>
      <c r="F297" s="5" t="s">
        <v>2853</v>
      </c>
    </row>
    <row r="298" spans="1:8" ht="15" customHeight="1" x14ac:dyDescent="0.25">
      <c r="A298" s="9" t="s">
        <v>1401</v>
      </c>
      <c r="B298" s="10"/>
      <c r="D298" s="5" t="s">
        <v>2855</v>
      </c>
      <c r="F298" s="5" t="s">
        <v>2857</v>
      </c>
    </row>
    <row r="299" spans="1:8" ht="15" customHeight="1" x14ac:dyDescent="0.25">
      <c r="A299" s="9" t="s">
        <v>1401</v>
      </c>
      <c r="B299" s="10"/>
      <c r="D299" s="5" t="s">
        <v>2859</v>
      </c>
      <c r="F299" s="5" t="s">
        <v>2861</v>
      </c>
    </row>
    <row r="300" spans="1:8" ht="15" customHeight="1" x14ac:dyDescent="0.25">
      <c r="A300" s="9" t="s">
        <v>1401</v>
      </c>
      <c r="B300" s="10"/>
      <c r="D300" s="5" t="s">
        <v>2863</v>
      </c>
      <c r="F300" s="5" t="s">
        <v>2865</v>
      </c>
    </row>
    <row r="301" spans="1:8" ht="15" customHeight="1" x14ac:dyDescent="0.25">
      <c r="A301" s="9" t="s">
        <v>1401</v>
      </c>
      <c r="B301" s="10"/>
      <c r="D301" s="5" t="s">
        <v>2867</v>
      </c>
      <c r="F301" s="5" t="s">
        <v>2869</v>
      </c>
    </row>
    <row r="302" spans="1:8" ht="15" customHeight="1" x14ac:dyDescent="0.25">
      <c r="A302" s="9" t="s">
        <v>1401</v>
      </c>
      <c r="B302" s="10"/>
      <c r="D302" s="5" t="s">
        <v>2870</v>
      </c>
      <c r="F302" s="5" t="s">
        <v>2872</v>
      </c>
    </row>
    <row r="303" spans="1:8" ht="15" customHeight="1" x14ac:dyDescent="0.25">
      <c r="A303" s="9" t="s">
        <v>1401</v>
      </c>
      <c r="B303" s="10"/>
      <c r="D303" s="5" t="s">
        <v>2873</v>
      </c>
      <c r="F303" s="5" t="s">
        <v>2874</v>
      </c>
    </row>
    <row r="304" spans="1:8" ht="15" customHeight="1" x14ac:dyDescent="0.25">
      <c r="A304" s="9" t="s">
        <v>2509</v>
      </c>
      <c r="B304" s="10"/>
      <c r="C304" s="5" t="s">
        <v>2953</v>
      </c>
      <c r="D304" s="5" t="s">
        <v>2833</v>
      </c>
      <c r="E304" s="5" t="s">
        <v>2954</v>
      </c>
      <c r="F304" s="5" t="s">
        <v>2835</v>
      </c>
      <c r="G304" s="5" t="s">
        <v>2955</v>
      </c>
      <c r="H304" s="5" t="s">
        <v>2837</v>
      </c>
    </row>
    <row r="305" spans="1:8" ht="15" customHeight="1" x14ac:dyDescent="0.25">
      <c r="A305" s="9" t="s">
        <v>2509</v>
      </c>
      <c r="B305" s="10"/>
      <c r="D305" s="5" t="s">
        <v>2839</v>
      </c>
      <c r="F305" s="5" t="s">
        <v>2841</v>
      </c>
    </row>
    <row r="306" spans="1:8" ht="15" customHeight="1" x14ac:dyDescent="0.25">
      <c r="A306" s="9" t="s">
        <v>2509</v>
      </c>
      <c r="B306" s="10"/>
      <c r="D306" s="5" t="s">
        <v>2843</v>
      </c>
      <c r="F306" s="5" t="s">
        <v>2845</v>
      </c>
    </row>
    <row r="307" spans="1:8" ht="15" customHeight="1" x14ac:dyDescent="0.25">
      <c r="A307" s="9" t="s">
        <v>2509</v>
      </c>
      <c r="B307" s="10"/>
      <c r="D307" s="5" t="s">
        <v>2847</v>
      </c>
      <c r="F307" s="5" t="s">
        <v>2849</v>
      </c>
    </row>
    <row r="308" spans="1:8" ht="15" customHeight="1" x14ac:dyDescent="0.25">
      <c r="A308" s="9" t="s">
        <v>2509</v>
      </c>
      <c r="B308" s="10"/>
      <c r="D308" s="5" t="s">
        <v>2851</v>
      </c>
      <c r="F308" s="5" t="s">
        <v>2853</v>
      </c>
    </row>
    <row r="309" spans="1:8" ht="15" customHeight="1" x14ac:dyDescent="0.25">
      <c r="A309" s="9" t="s">
        <v>2509</v>
      </c>
      <c r="B309" s="10"/>
      <c r="D309" s="5" t="s">
        <v>2855</v>
      </c>
      <c r="F309" s="5" t="s">
        <v>2857</v>
      </c>
    </row>
    <row r="310" spans="1:8" ht="15" customHeight="1" x14ac:dyDescent="0.25">
      <c r="A310" s="9" t="s">
        <v>2509</v>
      </c>
      <c r="B310" s="10"/>
      <c r="D310" s="5" t="s">
        <v>2859</v>
      </c>
      <c r="F310" s="5" t="s">
        <v>2861</v>
      </c>
    </row>
    <row r="311" spans="1:8" ht="15" customHeight="1" x14ac:dyDescent="0.25">
      <c r="A311" s="9" t="s">
        <v>2509</v>
      </c>
      <c r="B311" s="10"/>
      <c r="D311" s="5" t="s">
        <v>2863</v>
      </c>
      <c r="F311" s="5" t="s">
        <v>2865</v>
      </c>
    </row>
    <row r="312" spans="1:8" ht="15" customHeight="1" x14ac:dyDescent="0.25">
      <c r="A312" s="9" t="s">
        <v>2509</v>
      </c>
      <c r="B312" s="10"/>
      <c r="D312" s="5" t="s">
        <v>2867</v>
      </c>
      <c r="F312" s="5" t="s">
        <v>2869</v>
      </c>
    </row>
    <row r="313" spans="1:8" ht="15" customHeight="1" x14ac:dyDescent="0.25">
      <c r="A313" s="9" t="s">
        <v>2509</v>
      </c>
      <c r="B313" s="10"/>
      <c r="D313" s="5" t="s">
        <v>2870</v>
      </c>
      <c r="F313" s="5" t="s">
        <v>2872</v>
      </c>
    </row>
    <row r="314" spans="1:8" ht="15" customHeight="1" x14ac:dyDescent="0.25">
      <c r="A314" s="9" t="s">
        <v>2509</v>
      </c>
      <c r="B314" s="10"/>
      <c r="D314" s="5" t="s">
        <v>2873</v>
      </c>
      <c r="F314" s="5" t="s">
        <v>2874</v>
      </c>
    </row>
    <row r="315" spans="1:8" ht="15" customHeight="1" x14ac:dyDescent="0.25">
      <c r="A315" s="9" t="s">
        <v>2536</v>
      </c>
      <c r="B315" s="10"/>
      <c r="C315" s="5" t="s">
        <v>2956</v>
      </c>
      <c r="D315" s="5" t="s">
        <v>2833</v>
      </c>
      <c r="E315" s="5" t="s">
        <v>2957</v>
      </c>
      <c r="F315" s="5" t="s">
        <v>2835</v>
      </c>
      <c r="G315" s="5" t="s">
        <v>2958</v>
      </c>
      <c r="H315" s="5" t="s">
        <v>2837</v>
      </c>
    </row>
    <row r="316" spans="1:8" ht="15" customHeight="1" x14ac:dyDescent="0.25">
      <c r="A316" s="9" t="s">
        <v>2536</v>
      </c>
      <c r="B316" s="10"/>
      <c r="D316" s="5" t="s">
        <v>2839</v>
      </c>
      <c r="F316" s="5" t="s">
        <v>2841</v>
      </c>
    </row>
    <row r="317" spans="1:8" ht="15" customHeight="1" x14ac:dyDescent="0.25">
      <c r="A317" s="9" t="s">
        <v>2536</v>
      </c>
      <c r="B317" s="10"/>
      <c r="D317" s="5" t="s">
        <v>2843</v>
      </c>
      <c r="F317" s="5" t="s">
        <v>2845</v>
      </c>
    </row>
    <row r="318" spans="1:8" ht="15" customHeight="1" x14ac:dyDescent="0.25">
      <c r="A318" s="9" t="s">
        <v>2536</v>
      </c>
      <c r="B318" s="10"/>
      <c r="D318" s="5" t="s">
        <v>2847</v>
      </c>
      <c r="F318" s="5" t="s">
        <v>2849</v>
      </c>
    </row>
    <row r="319" spans="1:8" ht="15" customHeight="1" x14ac:dyDescent="0.25">
      <c r="A319" s="9" t="s">
        <v>2536</v>
      </c>
      <c r="B319" s="10"/>
      <c r="D319" s="5" t="s">
        <v>2851</v>
      </c>
      <c r="F319" s="5" t="s">
        <v>2853</v>
      </c>
    </row>
    <row r="320" spans="1:8" ht="15" customHeight="1" x14ac:dyDescent="0.25">
      <c r="A320" s="9" t="s">
        <v>2536</v>
      </c>
      <c r="B320" s="10"/>
      <c r="D320" s="5" t="s">
        <v>2855</v>
      </c>
      <c r="F320" s="5" t="s">
        <v>2857</v>
      </c>
    </row>
    <row r="321" spans="1:8" ht="15" customHeight="1" x14ac:dyDescent="0.25">
      <c r="A321" s="9" t="s">
        <v>2536</v>
      </c>
      <c r="B321" s="10"/>
      <c r="D321" s="5" t="s">
        <v>2859</v>
      </c>
      <c r="F321" s="5" t="s">
        <v>2861</v>
      </c>
    </row>
    <row r="322" spans="1:8" ht="15" customHeight="1" x14ac:dyDescent="0.25">
      <c r="A322" s="9" t="s">
        <v>2536</v>
      </c>
      <c r="B322" s="10"/>
      <c r="D322" s="5" t="s">
        <v>2863</v>
      </c>
      <c r="F322" s="5" t="s">
        <v>2865</v>
      </c>
    </row>
    <row r="323" spans="1:8" ht="15" customHeight="1" x14ac:dyDescent="0.25">
      <c r="A323" s="9" t="s">
        <v>2536</v>
      </c>
      <c r="B323" s="10"/>
      <c r="D323" s="5" t="s">
        <v>2867</v>
      </c>
      <c r="F323" s="5" t="s">
        <v>2869</v>
      </c>
    </row>
    <row r="324" spans="1:8" ht="15" customHeight="1" x14ac:dyDescent="0.25">
      <c r="A324" s="9" t="s">
        <v>2536</v>
      </c>
      <c r="B324" s="10"/>
      <c r="D324" s="5" t="s">
        <v>2870</v>
      </c>
      <c r="F324" s="5" t="s">
        <v>2872</v>
      </c>
    </row>
    <row r="325" spans="1:8" ht="15" customHeight="1" x14ac:dyDescent="0.25">
      <c r="A325" s="9" t="s">
        <v>2536</v>
      </c>
      <c r="B325" s="10"/>
      <c r="D325" s="5" t="s">
        <v>2873</v>
      </c>
      <c r="F325" s="5" t="s">
        <v>2874</v>
      </c>
    </row>
    <row r="326" spans="1:8" ht="15" customHeight="1" x14ac:dyDescent="0.25">
      <c r="A326" s="9" t="s">
        <v>2570</v>
      </c>
      <c r="B326" s="10"/>
      <c r="C326" s="5" t="s">
        <v>2959</v>
      </c>
      <c r="D326" s="5" t="s">
        <v>2833</v>
      </c>
      <c r="E326" s="5" t="s">
        <v>2960</v>
      </c>
      <c r="F326" s="5" t="s">
        <v>2835</v>
      </c>
      <c r="G326" s="5" t="s">
        <v>2961</v>
      </c>
      <c r="H326" s="5" t="s">
        <v>2837</v>
      </c>
    </row>
    <row r="327" spans="1:8" ht="15" customHeight="1" x14ac:dyDescent="0.25">
      <c r="A327" s="9" t="s">
        <v>2570</v>
      </c>
      <c r="B327" s="10"/>
      <c r="D327" s="5" t="s">
        <v>2839</v>
      </c>
      <c r="F327" s="5" t="s">
        <v>2841</v>
      </c>
    </row>
    <row r="328" spans="1:8" ht="15" customHeight="1" x14ac:dyDescent="0.25">
      <c r="A328" s="9" t="s">
        <v>2570</v>
      </c>
      <c r="B328" s="10"/>
      <c r="D328" s="5" t="s">
        <v>2843</v>
      </c>
      <c r="F328" s="5" t="s">
        <v>2845</v>
      </c>
    </row>
    <row r="329" spans="1:8" ht="15" customHeight="1" x14ac:dyDescent="0.25">
      <c r="A329" s="9" t="s">
        <v>2570</v>
      </c>
      <c r="B329" s="10"/>
      <c r="D329" s="5" t="s">
        <v>2847</v>
      </c>
      <c r="F329" s="5" t="s">
        <v>2849</v>
      </c>
    </row>
    <row r="330" spans="1:8" ht="15" customHeight="1" x14ac:dyDescent="0.25">
      <c r="A330" s="9" t="s">
        <v>2570</v>
      </c>
      <c r="B330" s="10"/>
      <c r="D330" s="5" t="s">
        <v>2851</v>
      </c>
      <c r="F330" s="5" t="s">
        <v>2853</v>
      </c>
    </row>
    <row r="331" spans="1:8" ht="15" customHeight="1" x14ac:dyDescent="0.25">
      <c r="A331" s="9" t="s">
        <v>2570</v>
      </c>
      <c r="B331" s="10"/>
      <c r="D331" s="5" t="s">
        <v>2855</v>
      </c>
      <c r="F331" s="5" t="s">
        <v>2857</v>
      </c>
    </row>
    <row r="332" spans="1:8" ht="15" customHeight="1" x14ac:dyDescent="0.25">
      <c r="A332" s="9" t="s">
        <v>2570</v>
      </c>
      <c r="B332" s="10"/>
      <c r="D332" s="5" t="s">
        <v>2859</v>
      </c>
      <c r="F332" s="5" t="s">
        <v>2861</v>
      </c>
    </row>
    <row r="333" spans="1:8" ht="15" customHeight="1" x14ac:dyDescent="0.25">
      <c r="A333" s="9" t="s">
        <v>2570</v>
      </c>
      <c r="B333" s="10"/>
      <c r="D333" s="5" t="s">
        <v>2863</v>
      </c>
      <c r="F333" s="5" t="s">
        <v>2865</v>
      </c>
    </row>
    <row r="334" spans="1:8" ht="15" customHeight="1" x14ac:dyDescent="0.25">
      <c r="A334" s="9" t="s">
        <v>2570</v>
      </c>
      <c r="B334" s="10"/>
      <c r="D334" s="5" t="s">
        <v>2867</v>
      </c>
      <c r="F334" s="5" t="s">
        <v>2869</v>
      </c>
    </row>
    <row r="335" spans="1:8" ht="15" customHeight="1" x14ac:dyDescent="0.25">
      <c r="A335" s="9" t="s">
        <v>2570</v>
      </c>
      <c r="B335" s="10"/>
      <c r="D335" s="5" t="s">
        <v>2870</v>
      </c>
      <c r="F335" s="5" t="s">
        <v>2872</v>
      </c>
    </row>
    <row r="336" spans="1:8" ht="15" customHeight="1" x14ac:dyDescent="0.25">
      <c r="A336" s="9" t="s">
        <v>2570</v>
      </c>
      <c r="B336" s="10"/>
      <c r="D336" s="5" t="s">
        <v>2873</v>
      </c>
      <c r="F336" s="5" t="s">
        <v>2874</v>
      </c>
    </row>
    <row r="337" spans="1:8" ht="15" customHeight="1" x14ac:dyDescent="0.25">
      <c r="A337" s="9" t="s">
        <v>2604</v>
      </c>
      <c r="B337" s="10"/>
      <c r="C337" s="5" t="s">
        <v>2962</v>
      </c>
      <c r="D337" s="5" t="s">
        <v>2833</v>
      </c>
      <c r="E337" s="5" t="s">
        <v>2963</v>
      </c>
      <c r="F337" s="5" t="s">
        <v>2835</v>
      </c>
      <c r="G337" s="5" t="s">
        <v>2964</v>
      </c>
      <c r="H337" s="5" t="s">
        <v>2837</v>
      </c>
    </row>
    <row r="338" spans="1:8" ht="15" customHeight="1" x14ac:dyDescent="0.25">
      <c r="A338" s="9" t="s">
        <v>2604</v>
      </c>
      <c r="B338" s="10"/>
      <c r="D338" s="5" t="s">
        <v>2839</v>
      </c>
      <c r="F338" s="5" t="s">
        <v>2841</v>
      </c>
    </row>
    <row r="339" spans="1:8" ht="15" customHeight="1" x14ac:dyDescent="0.25">
      <c r="A339" s="9" t="s">
        <v>2604</v>
      </c>
      <c r="B339" s="10"/>
      <c r="D339" s="5" t="s">
        <v>2843</v>
      </c>
      <c r="F339" s="5" t="s">
        <v>2845</v>
      </c>
    </row>
    <row r="340" spans="1:8" ht="15" customHeight="1" x14ac:dyDescent="0.25">
      <c r="A340" s="9" t="s">
        <v>2604</v>
      </c>
      <c r="B340" s="10"/>
      <c r="D340" s="5" t="s">
        <v>2847</v>
      </c>
      <c r="F340" s="5" t="s">
        <v>2849</v>
      </c>
    </row>
    <row r="341" spans="1:8" ht="15" customHeight="1" x14ac:dyDescent="0.25">
      <c r="A341" s="9" t="s">
        <v>2604</v>
      </c>
      <c r="B341" s="10"/>
      <c r="D341" s="5" t="s">
        <v>2851</v>
      </c>
      <c r="F341" s="5" t="s">
        <v>2853</v>
      </c>
    </row>
    <row r="342" spans="1:8" ht="15" customHeight="1" x14ac:dyDescent="0.25">
      <c r="A342" s="9" t="s">
        <v>2604</v>
      </c>
      <c r="B342" s="10"/>
      <c r="D342" s="5" t="s">
        <v>2855</v>
      </c>
      <c r="F342" s="5" t="s">
        <v>2857</v>
      </c>
    </row>
    <row r="343" spans="1:8" ht="15" customHeight="1" x14ac:dyDescent="0.25">
      <c r="A343" s="9" t="s">
        <v>2604</v>
      </c>
      <c r="B343" s="10"/>
      <c r="D343" s="5" t="s">
        <v>2859</v>
      </c>
      <c r="F343" s="5" t="s">
        <v>2861</v>
      </c>
    </row>
    <row r="344" spans="1:8" ht="15" customHeight="1" x14ac:dyDescent="0.25">
      <c r="A344" s="9" t="s">
        <v>2604</v>
      </c>
      <c r="B344" s="10"/>
      <c r="D344" s="5" t="s">
        <v>2863</v>
      </c>
      <c r="F344" s="5" t="s">
        <v>2865</v>
      </c>
    </row>
    <row r="345" spans="1:8" ht="15" customHeight="1" x14ac:dyDescent="0.25">
      <c r="A345" s="9" t="s">
        <v>2604</v>
      </c>
      <c r="B345" s="10"/>
      <c r="D345" s="5" t="s">
        <v>2867</v>
      </c>
      <c r="F345" s="5" t="s">
        <v>2869</v>
      </c>
    </row>
    <row r="346" spans="1:8" ht="15" customHeight="1" x14ac:dyDescent="0.25">
      <c r="A346" s="9" t="s">
        <v>2604</v>
      </c>
      <c r="B346" s="10"/>
      <c r="D346" s="5" t="s">
        <v>2870</v>
      </c>
      <c r="F346" s="5" t="s">
        <v>2872</v>
      </c>
    </row>
    <row r="347" spans="1:8" ht="15" customHeight="1" x14ac:dyDescent="0.25">
      <c r="A347" s="9" t="s">
        <v>2604</v>
      </c>
      <c r="B347" s="10"/>
      <c r="D347" s="5" t="s">
        <v>2873</v>
      </c>
      <c r="F347" s="5" t="s">
        <v>2874</v>
      </c>
    </row>
    <row r="348" spans="1:8" ht="15" customHeight="1" x14ac:dyDescent="0.25">
      <c r="A348" s="9" t="s">
        <v>2633</v>
      </c>
      <c r="B348" s="10"/>
      <c r="C348" s="5" t="s">
        <v>2965</v>
      </c>
      <c r="D348" s="5" t="s">
        <v>2833</v>
      </c>
      <c r="E348" s="5" t="s">
        <v>2966</v>
      </c>
      <c r="F348" s="5" t="s">
        <v>2835</v>
      </c>
      <c r="G348" s="5" t="s">
        <v>2967</v>
      </c>
      <c r="H348" s="5" t="s">
        <v>2837</v>
      </c>
    </row>
    <row r="349" spans="1:8" ht="15" customHeight="1" x14ac:dyDescent="0.25">
      <c r="A349" s="9" t="s">
        <v>2633</v>
      </c>
      <c r="B349" s="10"/>
      <c r="D349" s="5" t="s">
        <v>2839</v>
      </c>
      <c r="F349" s="5" t="s">
        <v>2841</v>
      </c>
    </row>
    <row r="350" spans="1:8" ht="15" customHeight="1" x14ac:dyDescent="0.25">
      <c r="A350" s="9" t="s">
        <v>2633</v>
      </c>
      <c r="B350" s="10"/>
      <c r="D350" s="5" t="s">
        <v>2843</v>
      </c>
      <c r="F350" s="5" t="s">
        <v>2845</v>
      </c>
    </row>
    <row r="351" spans="1:8" ht="15" customHeight="1" x14ac:dyDescent="0.25">
      <c r="A351" s="9" t="s">
        <v>2633</v>
      </c>
      <c r="B351" s="10"/>
      <c r="D351" s="5" t="s">
        <v>2847</v>
      </c>
      <c r="F351" s="5" t="s">
        <v>2849</v>
      </c>
    </row>
    <row r="352" spans="1:8" ht="15" customHeight="1" x14ac:dyDescent="0.25">
      <c r="A352" s="9" t="s">
        <v>2633</v>
      </c>
      <c r="B352" s="10"/>
      <c r="D352" s="5" t="s">
        <v>2851</v>
      </c>
      <c r="F352" s="5" t="s">
        <v>2853</v>
      </c>
    </row>
    <row r="353" spans="1:8" ht="15" customHeight="1" x14ac:dyDescent="0.25">
      <c r="A353" s="9" t="s">
        <v>2633</v>
      </c>
      <c r="B353" s="10"/>
      <c r="D353" s="5" t="s">
        <v>2855</v>
      </c>
      <c r="F353" s="5" t="s">
        <v>2857</v>
      </c>
    </row>
    <row r="354" spans="1:8" ht="15" customHeight="1" x14ac:dyDescent="0.25">
      <c r="A354" s="9" t="s">
        <v>2633</v>
      </c>
      <c r="B354" s="10"/>
      <c r="D354" s="5" t="s">
        <v>2859</v>
      </c>
      <c r="F354" s="5" t="s">
        <v>2861</v>
      </c>
    </row>
    <row r="355" spans="1:8" ht="15" customHeight="1" x14ac:dyDescent="0.25">
      <c r="A355" s="9" t="s">
        <v>2633</v>
      </c>
      <c r="B355" s="10"/>
      <c r="D355" s="5" t="s">
        <v>2863</v>
      </c>
      <c r="F355" s="5" t="s">
        <v>2865</v>
      </c>
    </row>
    <row r="356" spans="1:8" ht="15" customHeight="1" x14ac:dyDescent="0.25">
      <c r="A356" s="9" t="s">
        <v>2633</v>
      </c>
      <c r="B356" s="10"/>
      <c r="D356" s="5" t="s">
        <v>2867</v>
      </c>
      <c r="F356" s="5" t="s">
        <v>2869</v>
      </c>
    </row>
    <row r="357" spans="1:8" ht="15" customHeight="1" x14ac:dyDescent="0.25">
      <c r="A357" s="9" t="s">
        <v>2633</v>
      </c>
      <c r="B357" s="10"/>
      <c r="D357" s="5" t="s">
        <v>2870</v>
      </c>
      <c r="F357" s="5" t="s">
        <v>2872</v>
      </c>
    </row>
    <row r="358" spans="1:8" ht="15" customHeight="1" x14ac:dyDescent="0.25">
      <c r="A358" s="9" t="s">
        <v>2633</v>
      </c>
      <c r="B358" s="10"/>
      <c r="D358" s="5" t="s">
        <v>2873</v>
      </c>
      <c r="F358" s="5" t="s">
        <v>2874</v>
      </c>
    </row>
    <row r="359" spans="1:8" ht="15" customHeight="1" x14ac:dyDescent="0.25">
      <c r="A359" s="9" t="s">
        <v>2663</v>
      </c>
      <c r="B359" s="10"/>
      <c r="C359" s="5" t="s">
        <v>2968</v>
      </c>
      <c r="D359" s="5" t="s">
        <v>2833</v>
      </c>
      <c r="E359" s="5" t="s">
        <v>2969</v>
      </c>
      <c r="F359" s="5" t="s">
        <v>2835</v>
      </c>
      <c r="G359" s="5" t="s">
        <v>2970</v>
      </c>
      <c r="H359" s="5" t="s">
        <v>2837</v>
      </c>
    </row>
    <row r="360" spans="1:8" ht="15" customHeight="1" x14ac:dyDescent="0.25">
      <c r="A360" s="9" t="s">
        <v>2663</v>
      </c>
      <c r="B360" s="10"/>
      <c r="D360" s="5" t="s">
        <v>2839</v>
      </c>
      <c r="F360" s="5" t="s">
        <v>2841</v>
      </c>
    </row>
    <row r="361" spans="1:8" ht="15" customHeight="1" x14ac:dyDescent="0.25">
      <c r="A361" s="9" t="s">
        <v>2663</v>
      </c>
      <c r="B361" s="10"/>
      <c r="D361" s="5" t="s">
        <v>2843</v>
      </c>
      <c r="F361" s="5" t="s">
        <v>2845</v>
      </c>
    </row>
    <row r="362" spans="1:8" ht="15" customHeight="1" x14ac:dyDescent="0.25">
      <c r="A362" s="9" t="s">
        <v>2663</v>
      </c>
      <c r="B362" s="10"/>
      <c r="D362" s="5" t="s">
        <v>2847</v>
      </c>
      <c r="F362" s="5" t="s">
        <v>2849</v>
      </c>
    </row>
    <row r="363" spans="1:8" ht="15" customHeight="1" x14ac:dyDescent="0.25">
      <c r="A363" s="9" t="s">
        <v>2663</v>
      </c>
      <c r="B363" s="10"/>
      <c r="D363" s="5" t="s">
        <v>2851</v>
      </c>
      <c r="F363" s="5" t="s">
        <v>2853</v>
      </c>
    </row>
    <row r="364" spans="1:8" ht="15" customHeight="1" x14ac:dyDescent="0.25">
      <c r="A364" s="9" t="s">
        <v>2663</v>
      </c>
      <c r="B364" s="10"/>
      <c r="D364" s="5" t="s">
        <v>2855</v>
      </c>
      <c r="F364" s="5" t="s">
        <v>2857</v>
      </c>
    </row>
    <row r="365" spans="1:8" ht="15" customHeight="1" x14ac:dyDescent="0.25">
      <c r="A365" s="9" t="s">
        <v>2663</v>
      </c>
      <c r="B365" s="10"/>
      <c r="D365" s="5" t="s">
        <v>2859</v>
      </c>
      <c r="F365" s="5" t="s">
        <v>2861</v>
      </c>
    </row>
    <row r="366" spans="1:8" ht="15" customHeight="1" x14ac:dyDescent="0.25">
      <c r="A366" s="9" t="s">
        <v>2663</v>
      </c>
      <c r="B366" s="10"/>
      <c r="D366" s="5" t="s">
        <v>2863</v>
      </c>
      <c r="F366" s="5" t="s">
        <v>2865</v>
      </c>
    </row>
    <row r="367" spans="1:8" ht="15" customHeight="1" x14ac:dyDescent="0.25">
      <c r="A367" s="9" t="s">
        <v>2663</v>
      </c>
      <c r="B367" s="10"/>
      <c r="D367" s="5" t="s">
        <v>2867</v>
      </c>
      <c r="F367" s="5" t="s">
        <v>2869</v>
      </c>
    </row>
    <row r="368" spans="1:8" ht="15" customHeight="1" x14ac:dyDescent="0.25">
      <c r="A368" s="9" t="s">
        <v>2663</v>
      </c>
      <c r="B368" s="10"/>
      <c r="D368" s="5" t="s">
        <v>2870</v>
      </c>
      <c r="F368" s="5" t="s">
        <v>2872</v>
      </c>
    </row>
    <row r="369" spans="1:8" ht="15" customHeight="1" x14ac:dyDescent="0.25">
      <c r="A369" s="9" t="s">
        <v>2663</v>
      </c>
      <c r="B369" s="10"/>
      <c r="D369" s="5" t="s">
        <v>2873</v>
      </c>
      <c r="F369" s="5" t="s">
        <v>2874</v>
      </c>
    </row>
    <row r="370" spans="1:8" ht="15" customHeight="1" x14ac:dyDescent="0.25">
      <c r="A370" s="9" t="s">
        <v>2690</v>
      </c>
      <c r="B370" s="10"/>
      <c r="C370" s="5" t="s">
        <v>2971</v>
      </c>
      <c r="D370" s="5" t="s">
        <v>2833</v>
      </c>
      <c r="E370" s="5" t="s">
        <v>2972</v>
      </c>
      <c r="F370" s="5" t="s">
        <v>2835</v>
      </c>
      <c r="G370" s="5" t="s">
        <v>2973</v>
      </c>
      <c r="H370" s="5" t="s">
        <v>2837</v>
      </c>
    </row>
    <row r="371" spans="1:8" ht="15" customHeight="1" x14ac:dyDescent="0.25">
      <c r="A371" s="9" t="s">
        <v>2690</v>
      </c>
      <c r="B371" s="10"/>
      <c r="D371" s="5" t="s">
        <v>2839</v>
      </c>
      <c r="F371" s="5" t="s">
        <v>2841</v>
      </c>
    </row>
    <row r="372" spans="1:8" ht="15" customHeight="1" x14ac:dyDescent="0.25">
      <c r="A372" s="9" t="s">
        <v>2690</v>
      </c>
      <c r="B372" s="10"/>
      <c r="D372" s="5" t="s">
        <v>2843</v>
      </c>
      <c r="F372" s="5" t="s">
        <v>2845</v>
      </c>
    </row>
    <row r="373" spans="1:8" ht="15" customHeight="1" x14ac:dyDescent="0.25">
      <c r="A373" s="9" t="s">
        <v>2690</v>
      </c>
      <c r="B373" s="10"/>
      <c r="D373" s="5" t="s">
        <v>2847</v>
      </c>
      <c r="F373" s="5" t="s">
        <v>2849</v>
      </c>
    </row>
    <row r="374" spans="1:8" ht="15" customHeight="1" x14ac:dyDescent="0.25">
      <c r="A374" s="9" t="s">
        <v>2690</v>
      </c>
      <c r="B374" s="10"/>
      <c r="D374" s="5" t="s">
        <v>2851</v>
      </c>
      <c r="F374" s="5" t="s">
        <v>2853</v>
      </c>
    </row>
    <row r="375" spans="1:8" ht="15" customHeight="1" x14ac:dyDescent="0.25">
      <c r="A375" s="9" t="s">
        <v>2690</v>
      </c>
      <c r="B375" s="10"/>
      <c r="D375" s="5" t="s">
        <v>2855</v>
      </c>
      <c r="F375" s="5" t="s">
        <v>2857</v>
      </c>
    </row>
    <row r="376" spans="1:8" ht="15" customHeight="1" x14ac:dyDescent="0.25">
      <c r="A376" s="9" t="s">
        <v>2690</v>
      </c>
      <c r="B376" s="10"/>
      <c r="D376" s="5" t="s">
        <v>2859</v>
      </c>
      <c r="F376" s="5" t="s">
        <v>2861</v>
      </c>
    </row>
    <row r="377" spans="1:8" ht="15" customHeight="1" x14ac:dyDescent="0.25">
      <c r="A377" s="9" t="s">
        <v>2690</v>
      </c>
      <c r="B377" s="10"/>
      <c r="D377" s="5" t="s">
        <v>2863</v>
      </c>
      <c r="F377" s="5" t="s">
        <v>2865</v>
      </c>
    </row>
    <row r="378" spans="1:8" ht="15" customHeight="1" x14ac:dyDescent="0.25">
      <c r="A378" s="9" t="s">
        <v>2690</v>
      </c>
      <c r="B378" s="10"/>
      <c r="D378" s="5" t="s">
        <v>2867</v>
      </c>
      <c r="F378" s="5" t="s">
        <v>2869</v>
      </c>
    </row>
    <row r="379" spans="1:8" ht="15" customHeight="1" x14ac:dyDescent="0.25">
      <c r="A379" s="9" t="s">
        <v>2690</v>
      </c>
      <c r="B379" s="10"/>
      <c r="D379" s="5" t="s">
        <v>2870</v>
      </c>
      <c r="F379" s="5" t="s">
        <v>2872</v>
      </c>
    </row>
    <row r="380" spans="1:8" ht="15" customHeight="1" x14ac:dyDescent="0.25">
      <c r="A380" s="9" t="s">
        <v>2690</v>
      </c>
      <c r="B380" s="10"/>
      <c r="D380" s="5" t="s">
        <v>2873</v>
      </c>
      <c r="F380" s="5" t="s">
        <v>2874</v>
      </c>
    </row>
    <row r="381" spans="1:8" ht="15" customHeight="1" x14ac:dyDescent="0.25">
      <c r="A381" s="9" t="s">
        <v>2974</v>
      </c>
      <c r="B381" s="10"/>
      <c r="C381" s="5" t="s">
        <v>2975</v>
      </c>
      <c r="D381" s="5" t="s">
        <v>2833</v>
      </c>
      <c r="E381" s="5" t="s">
        <v>2976</v>
      </c>
      <c r="F381" s="5" t="s">
        <v>2835</v>
      </c>
      <c r="G381" s="5" t="s">
        <v>2977</v>
      </c>
      <c r="H381" s="5" t="s">
        <v>2837</v>
      </c>
    </row>
    <row r="382" spans="1:8" ht="15" customHeight="1" x14ac:dyDescent="0.25">
      <c r="A382" s="9" t="s">
        <v>2974</v>
      </c>
      <c r="B382" s="1"/>
      <c r="D382" s="5" t="s">
        <v>2839</v>
      </c>
      <c r="F382" s="5" t="s">
        <v>2841</v>
      </c>
    </row>
    <row r="383" spans="1:8" ht="15" customHeight="1" x14ac:dyDescent="0.25">
      <c r="A383" s="9" t="s">
        <v>2974</v>
      </c>
      <c r="B383" s="1"/>
      <c r="D383" s="5" t="s">
        <v>2843</v>
      </c>
      <c r="F383" s="5" t="s">
        <v>2845</v>
      </c>
    </row>
    <row r="384" spans="1:8" ht="15" customHeight="1" x14ac:dyDescent="0.25">
      <c r="A384" s="9" t="s">
        <v>2974</v>
      </c>
      <c r="B384" s="1"/>
      <c r="D384" s="5" t="s">
        <v>2847</v>
      </c>
      <c r="F384" s="5" t="s">
        <v>2849</v>
      </c>
    </row>
    <row r="385" spans="1:6" ht="15" customHeight="1" x14ac:dyDescent="0.25">
      <c r="A385" s="9" t="s">
        <v>2974</v>
      </c>
      <c r="B385" s="1"/>
      <c r="D385" s="5" t="s">
        <v>2851</v>
      </c>
      <c r="F385" s="5" t="s">
        <v>2853</v>
      </c>
    </row>
    <row r="386" spans="1:6" ht="15" customHeight="1" x14ac:dyDescent="0.25">
      <c r="A386" s="9" t="s">
        <v>2974</v>
      </c>
      <c r="B386" s="1"/>
      <c r="D386" s="5" t="s">
        <v>2855</v>
      </c>
      <c r="F386" s="5" t="s">
        <v>2857</v>
      </c>
    </row>
    <row r="387" spans="1:6" ht="15" customHeight="1" x14ac:dyDescent="0.25">
      <c r="A387" s="9" t="s">
        <v>2974</v>
      </c>
      <c r="B387" s="1"/>
      <c r="D387" s="5" t="s">
        <v>2859</v>
      </c>
      <c r="F387" s="5" t="s">
        <v>2861</v>
      </c>
    </row>
    <row r="388" spans="1:6" ht="15" customHeight="1" x14ac:dyDescent="0.25">
      <c r="A388" s="9" t="s">
        <v>2974</v>
      </c>
      <c r="B388" s="1"/>
      <c r="D388" s="5" t="s">
        <v>2863</v>
      </c>
      <c r="F388" s="5" t="s">
        <v>2865</v>
      </c>
    </row>
    <row r="389" spans="1:6" ht="15" customHeight="1" x14ac:dyDescent="0.25">
      <c r="A389" s="9" t="s">
        <v>2974</v>
      </c>
      <c r="B389" s="1"/>
      <c r="D389" s="5" t="s">
        <v>2867</v>
      </c>
      <c r="F389" s="5" t="s">
        <v>2869</v>
      </c>
    </row>
    <row r="390" spans="1:6" ht="15" customHeight="1" x14ac:dyDescent="0.25">
      <c r="A390" s="9" t="s">
        <v>2974</v>
      </c>
      <c r="B390" s="1"/>
      <c r="D390" s="5" t="s">
        <v>2870</v>
      </c>
      <c r="F390" s="5" t="s">
        <v>2872</v>
      </c>
    </row>
    <row r="391" spans="1:6" ht="15" customHeight="1" x14ac:dyDescent="0.25">
      <c r="A391" s="9" t="s">
        <v>2974</v>
      </c>
      <c r="B391" s="1"/>
      <c r="D391" s="5" t="s">
        <v>2873</v>
      </c>
      <c r="F391" s="5" t="s">
        <v>2874</v>
      </c>
    </row>
    <row r="392" spans="1:6" x14ac:dyDescent="0.25">
      <c r="A392" s="1"/>
      <c r="B392" s="1"/>
    </row>
    <row r="393" spans="1:6" x14ac:dyDescent="0.25">
      <c r="A393" s="1"/>
      <c r="B393" s="1"/>
    </row>
    <row r="394" spans="1:6" x14ac:dyDescent="0.25">
      <c r="A394" s="1"/>
      <c r="B394" s="1"/>
    </row>
    <row r="395" spans="1:6" x14ac:dyDescent="0.25">
      <c r="A395" s="1"/>
      <c r="B395" s="1"/>
    </row>
    <row r="396" spans="1:6" x14ac:dyDescent="0.25">
      <c r="A396" s="1"/>
      <c r="B396" s="1"/>
    </row>
    <row r="397" spans="1:6" x14ac:dyDescent="0.25">
      <c r="A397" s="1"/>
      <c r="B397" s="1"/>
    </row>
    <row r="398" spans="1:6" x14ac:dyDescent="0.25">
      <c r="A398" s="1"/>
      <c r="B398" s="1"/>
    </row>
    <row r="399" spans="1:6" x14ac:dyDescent="0.25">
      <c r="A399" s="1"/>
      <c r="B399" s="1"/>
    </row>
    <row r="400" spans="1:6"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sheetData>
  <autoFilter ref="A1:H1" xr:uid="{AE1C9225-0E3B-4468-93C8-AF0164ACE6E5}"/>
  <conditionalFormatting sqref="D3">
    <cfRule type="containsText" dxfId="1" priority="11" operator="containsText" text="No formal cybersecurity and/ or data privacy principles are identified for the organization.">
      <formula>NOT(ISERROR(SEARCH("No formal cybersecurity and/ or data privacy principles are identified for the organization.",D3)))</formula>
    </cfRule>
  </conditionalFormatting>
  <conditionalFormatting sqref="D1:H1">
    <cfRule type="containsText" dxfId="0" priority="12" operator="containsText" text="is N/A">
      <formula>NOT(ISERROR(SEARCH("is N/A",D1)))</formula>
    </cfRule>
  </conditionalFormatting>
  <pageMargins left="0.7" right="0.7" top="0.75" bottom="0.75" header="0.3" footer="0.3"/>
  <pageSetup orientation="portrait" horizontalDpi="90" verticalDpi="90" r:id="rId1"/>
  <legacy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37BCCB31-1D49-804D-8E91-DAFF1B5FB23D}">
            <xm:f>NOT(ISERROR(SEARCH($D$12,D1)))</xm:f>
            <xm:f>$D$12</xm:f>
            <x14:dxf>
              <fill>
                <patternFill>
                  <bgColor theme="5" tint="0.79998168889431442"/>
                </patternFill>
              </fill>
            </x14:dxf>
          </x14:cfRule>
          <x14:cfRule type="containsText" priority="2" operator="containsText" id="{361479F6-A9DF-6D40-B9CC-1E004D4724C3}">
            <xm:f>NOT(ISERROR(SEARCH($D$11,D1)))</xm:f>
            <xm:f>$D$11</xm:f>
            <x14:dxf>
              <fill>
                <patternFill>
                  <bgColor theme="5" tint="0.39994506668294322"/>
                </patternFill>
              </fill>
            </x14:dxf>
          </x14:cfRule>
          <x14:cfRule type="containsText" priority="3" operator="containsText" id="{7CB5163A-4529-1E48-AC97-5DB95AE88BF9}">
            <xm:f>NOT(ISERROR(SEARCH($D$10,D1)))</xm:f>
            <xm:f>$D$10</xm:f>
            <x14:dxf>
              <fill>
                <patternFill>
                  <bgColor theme="3" tint="0.39994506668294322"/>
                </patternFill>
              </fill>
            </x14:dxf>
          </x14:cfRule>
          <x14:cfRule type="containsText" priority="4" operator="containsText" id="{01D96F8D-EB16-B046-A887-13B41C7D5DEE}">
            <xm:f>NOT(ISERROR(SEARCH($D$9,D1)))</xm:f>
            <xm:f>$D$9</xm:f>
            <x14:dxf>
              <fill>
                <patternFill>
                  <bgColor theme="3" tint="0.59996337778862885"/>
                </patternFill>
              </fill>
            </x14:dxf>
          </x14:cfRule>
          <x14:cfRule type="containsText" priority="5" operator="containsText" id="{CE2AC94D-F7E5-A741-8D23-3D8C83F2A8D1}">
            <xm:f>NOT(ISERROR(SEARCH($D$8,D1)))</xm:f>
            <xm:f>$D$8</xm:f>
            <x14:dxf>
              <fill>
                <patternFill>
                  <bgColor theme="3" tint="0.79998168889431442"/>
                </patternFill>
              </fill>
            </x14:dxf>
          </x14:cfRule>
          <x14:cfRule type="containsText" priority="6" operator="containsText" id="{7DA80DB8-4352-C448-9E5E-559E0BB8EFE0}">
            <xm:f>NOT(ISERROR(SEARCH($D$7,D1)))</xm:f>
            <xm:f>$D$7</xm:f>
            <x14:dxf>
              <fill>
                <patternFill>
                  <bgColor theme="3"/>
                </patternFill>
              </fill>
            </x14:dxf>
          </x14:cfRule>
          <x14:cfRule type="containsText" priority="7" operator="containsText" id="{E0F42FA6-5EA2-BF49-A092-2B4D0A1098F5}">
            <xm:f>NOT(ISERROR(SEARCH($D$6,D1)))</xm:f>
            <xm:f>$D$6</xm:f>
            <x14:dxf>
              <fill>
                <patternFill>
                  <bgColor theme="2" tint="-0.499984740745262"/>
                </patternFill>
              </fill>
            </x14:dxf>
          </x14:cfRule>
          <x14:cfRule type="containsText" priority="8" operator="containsText" id="{D943D9A4-EA4B-BA4A-9E1D-2B65078F217F}">
            <xm:f>NOT(ISERROR(SEARCH($D$5,D1)))</xm:f>
            <xm:f>$D$5</xm:f>
            <x14:dxf>
              <fill>
                <patternFill>
                  <bgColor theme="2" tint="-0.24994659260841701"/>
                </patternFill>
              </fill>
            </x14:dxf>
          </x14:cfRule>
          <x14:cfRule type="containsText" priority="9" operator="containsText" id="{42E0C8A5-8309-9346-B349-92681E6331F0}">
            <xm:f>NOT(ISERROR(SEARCH($D$4,D1)))</xm:f>
            <xm:f>$D$4</xm:f>
            <x14:dxf>
              <fill>
                <patternFill>
                  <bgColor theme="2" tint="-9.9948118533890809E-2"/>
                </patternFill>
              </fill>
            </x14:dxf>
          </x14:cfRule>
          <x14:cfRule type="containsText" priority="10" operator="containsText" id="{D590EF54-3830-CC4B-828B-CDC4EE68CEC1}">
            <xm:f>NOT(ISERROR(SEARCH($D$3,D1)))</xm:f>
            <xm:f>$D$3</xm:f>
            <x14:dxf>
              <fill>
                <patternFill>
                  <bgColor theme="2"/>
                </patternFill>
              </fill>
            </x14:dxf>
          </x14:cfRule>
          <xm:sqref>D1:D1048576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9D37-72CE-2D4A-A8F9-E57D50D02D0C}">
  <dimension ref="A1:C194"/>
  <sheetViews>
    <sheetView workbookViewId="0"/>
  </sheetViews>
  <sheetFormatPr defaultColWidth="8.875" defaultRowHeight="15" x14ac:dyDescent="0.25"/>
  <cols>
    <col min="1" max="1" width="45.125" style="1" bestFit="1" customWidth="1"/>
    <col min="2" max="2" width="54.375" style="1" bestFit="1" customWidth="1"/>
    <col min="3" max="3" width="41.5" style="1" bestFit="1" customWidth="1"/>
    <col min="4" max="16384" width="8.875" style="1"/>
  </cols>
  <sheetData>
    <row r="1" spans="1:3" x14ac:dyDescent="0.25">
      <c r="A1" s="3" t="s">
        <v>1267</v>
      </c>
      <c r="B1" s="3" t="s">
        <v>1268</v>
      </c>
      <c r="C1" s="3" t="s">
        <v>1269</v>
      </c>
    </row>
    <row r="2" spans="1:3" x14ac:dyDescent="0.25">
      <c r="A2" s="1" t="s">
        <v>1270</v>
      </c>
      <c r="B2" s="1" t="s">
        <v>1271</v>
      </c>
    </row>
    <row r="3" spans="1:3" x14ac:dyDescent="0.25">
      <c r="A3" s="1" t="s">
        <v>1270</v>
      </c>
      <c r="B3" s="1" t="s">
        <v>1272</v>
      </c>
    </row>
    <row r="4" spans="1:3" x14ac:dyDescent="0.25">
      <c r="A4" s="1" t="s">
        <v>1270</v>
      </c>
      <c r="B4" s="1" t="s">
        <v>1273</v>
      </c>
    </row>
    <row r="5" spans="1:3" x14ac:dyDescent="0.25">
      <c r="A5" s="1" t="s">
        <v>1270</v>
      </c>
      <c r="B5" s="1" t="s">
        <v>1274</v>
      </c>
    </row>
    <row r="6" spans="1:3" x14ac:dyDescent="0.25">
      <c r="A6" s="1" t="s">
        <v>1270</v>
      </c>
      <c r="B6" s="1" t="s">
        <v>1275</v>
      </c>
    </row>
    <row r="7" spans="1:3" x14ac:dyDescent="0.25">
      <c r="A7" s="1" t="s">
        <v>1270</v>
      </c>
      <c r="B7" s="1" t="s">
        <v>1276</v>
      </c>
    </row>
    <row r="8" spans="1:3" x14ac:dyDescent="0.25">
      <c r="A8" s="1" t="s">
        <v>1270</v>
      </c>
      <c r="B8" s="1" t="s">
        <v>1277</v>
      </c>
    </row>
    <row r="9" spans="1:3" x14ac:dyDescent="0.25">
      <c r="A9" s="1" t="s">
        <v>1270</v>
      </c>
      <c r="B9" s="1" t="s">
        <v>1278</v>
      </c>
    </row>
    <row r="10" spans="1:3" x14ac:dyDescent="0.25">
      <c r="A10" s="1" t="s">
        <v>1270</v>
      </c>
      <c r="B10" s="1" t="s">
        <v>1279</v>
      </c>
    </row>
    <row r="11" spans="1:3" x14ac:dyDescent="0.25">
      <c r="A11" s="1" t="s">
        <v>1280</v>
      </c>
      <c r="B11" s="1" t="s">
        <v>1281</v>
      </c>
      <c r="C11" s="1" t="s">
        <v>1282</v>
      </c>
    </row>
    <row r="12" spans="1:3" x14ac:dyDescent="0.25">
      <c r="A12" s="1" t="s">
        <v>1280</v>
      </c>
      <c r="B12" s="1" t="s">
        <v>1281</v>
      </c>
      <c r="C12" s="1" t="s">
        <v>1283</v>
      </c>
    </row>
    <row r="13" spans="1:3" x14ac:dyDescent="0.25">
      <c r="A13" s="1" t="s">
        <v>1280</v>
      </c>
      <c r="B13" s="1" t="s">
        <v>1281</v>
      </c>
      <c r="C13" s="1" t="s">
        <v>1284</v>
      </c>
    </row>
    <row r="14" spans="1:3" x14ac:dyDescent="0.25">
      <c r="A14" s="1" t="s">
        <v>1280</v>
      </c>
      <c r="B14" s="1" t="s">
        <v>1281</v>
      </c>
      <c r="C14" s="1" t="s">
        <v>1285</v>
      </c>
    </row>
    <row r="15" spans="1:3" x14ac:dyDescent="0.25">
      <c r="A15" s="1" t="s">
        <v>1280</v>
      </c>
      <c r="B15" s="1" t="s">
        <v>1281</v>
      </c>
      <c r="C15" s="1" t="s">
        <v>1286</v>
      </c>
    </row>
    <row r="16" spans="1:3" x14ac:dyDescent="0.25">
      <c r="A16" s="1" t="s">
        <v>1280</v>
      </c>
      <c r="B16" s="1" t="s">
        <v>1281</v>
      </c>
      <c r="C16" s="1" t="s">
        <v>1287</v>
      </c>
    </row>
    <row r="17" spans="1:3" x14ac:dyDescent="0.25">
      <c r="A17" s="1" t="s">
        <v>1280</v>
      </c>
      <c r="B17" s="1" t="s">
        <v>1281</v>
      </c>
      <c r="C17" s="1" t="s">
        <v>1288</v>
      </c>
    </row>
    <row r="18" spans="1:3" x14ac:dyDescent="0.25">
      <c r="A18" s="1" t="s">
        <v>1280</v>
      </c>
      <c r="B18" s="1" t="s">
        <v>1281</v>
      </c>
      <c r="C18" s="1" t="s">
        <v>1289</v>
      </c>
    </row>
    <row r="19" spans="1:3" x14ac:dyDescent="0.25">
      <c r="A19" s="1" t="s">
        <v>1280</v>
      </c>
      <c r="B19" s="1" t="s">
        <v>1281</v>
      </c>
      <c r="C19" s="1" t="s">
        <v>1290</v>
      </c>
    </row>
    <row r="20" spans="1:3" x14ac:dyDescent="0.25">
      <c r="A20" s="1" t="s">
        <v>1280</v>
      </c>
      <c r="B20" s="1" t="s">
        <v>1281</v>
      </c>
      <c r="C20" s="1" t="s">
        <v>1291</v>
      </c>
    </row>
    <row r="21" spans="1:3" x14ac:dyDescent="0.25">
      <c r="A21" s="1" t="s">
        <v>1280</v>
      </c>
      <c r="B21" s="1" t="s">
        <v>1281</v>
      </c>
      <c r="C21" s="1" t="s">
        <v>1292</v>
      </c>
    </row>
    <row r="22" spans="1:3" x14ac:dyDescent="0.25">
      <c r="A22" s="1" t="s">
        <v>1280</v>
      </c>
      <c r="B22" s="1" t="s">
        <v>1281</v>
      </c>
      <c r="C22" s="1" t="s">
        <v>1293</v>
      </c>
    </row>
    <row r="23" spans="1:3" x14ac:dyDescent="0.25">
      <c r="A23" s="1" t="s">
        <v>1280</v>
      </c>
      <c r="B23" s="1" t="s">
        <v>1281</v>
      </c>
      <c r="C23" s="1" t="s">
        <v>1294</v>
      </c>
    </row>
    <row r="24" spans="1:3" x14ac:dyDescent="0.25">
      <c r="A24" s="1" t="s">
        <v>1280</v>
      </c>
      <c r="B24" s="1" t="s">
        <v>1281</v>
      </c>
      <c r="C24" s="1" t="s">
        <v>1295</v>
      </c>
    </row>
    <row r="25" spans="1:3" x14ac:dyDescent="0.25">
      <c r="A25" s="1" t="s">
        <v>1280</v>
      </c>
      <c r="B25" s="1" t="s">
        <v>1281</v>
      </c>
      <c r="C25" s="1" t="s">
        <v>1296</v>
      </c>
    </row>
    <row r="26" spans="1:3" x14ac:dyDescent="0.25">
      <c r="A26" s="1" t="s">
        <v>1280</v>
      </c>
      <c r="B26" s="1" t="s">
        <v>1281</v>
      </c>
      <c r="C26" s="1" t="s">
        <v>1297</v>
      </c>
    </row>
    <row r="27" spans="1:3" x14ac:dyDescent="0.25">
      <c r="A27" s="1" t="s">
        <v>1280</v>
      </c>
      <c r="B27" s="1" t="s">
        <v>1298</v>
      </c>
      <c r="C27" s="1" t="s">
        <v>1299</v>
      </c>
    </row>
    <row r="28" spans="1:3" x14ac:dyDescent="0.25">
      <c r="A28" s="1" t="s">
        <v>1280</v>
      </c>
      <c r="B28" s="1" t="s">
        <v>1298</v>
      </c>
      <c r="C28" s="1" t="s">
        <v>1300</v>
      </c>
    </row>
    <row r="29" spans="1:3" x14ac:dyDescent="0.25">
      <c r="A29" s="1" t="s">
        <v>1280</v>
      </c>
      <c r="B29" s="1" t="s">
        <v>1298</v>
      </c>
      <c r="C29" s="1" t="s">
        <v>1301</v>
      </c>
    </row>
    <row r="30" spans="1:3" x14ac:dyDescent="0.25">
      <c r="A30" s="1" t="s">
        <v>1280</v>
      </c>
      <c r="B30" s="1" t="s">
        <v>1298</v>
      </c>
      <c r="C30" s="1" t="s">
        <v>1287</v>
      </c>
    </row>
    <row r="31" spans="1:3" x14ac:dyDescent="0.25">
      <c r="A31" s="1" t="s">
        <v>1280</v>
      </c>
      <c r="B31" s="1" t="s">
        <v>1298</v>
      </c>
      <c r="C31" s="1" t="s">
        <v>1302</v>
      </c>
    </row>
    <row r="32" spans="1:3" x14ac:dyDescent="0.25">
      <c r="A32" s="1" t="s">
        <v>1280</v>
      </c>
      <c r="B32" s="1" t="s">
        <v>1298</v>
      </c>
      <c r="C32" s="1" t="s">
        <v>1303</v>
      </c>
    </row>
    <row r="33" spans="1:3" x14ac:dyDescent="0.25">
      <c r="A33" s="1" t="s">
        <v>1280</v>
      </c>
      <c r="B33" s="1" t="s">
        <v>1298</v>
      </c>
      <c r="C33" s="1" t="s">
        <v>1304</v>
      </c>
    </row>
    <row r="34" spans="1:3" x14ac:dyDescent="0.25">
      <c r="A34" s="1" t="s">
        <v>1280</v>
      </c>
      <c r="B34" s="1" t="s">
        <v>1298</v>
      </c>
      <c r="C34" s="1" t="s">
        <v>1305</v>
      </c>
    </row>
    <row r="35" spans="1:3" x14ac:dyDescent="0.25">
      <c r="A35" s="1" t="s">
        <v>1280</v>
      </c>
      <c r="B35" s="1" t="s">
        <v>1298</v>
      </c>
      <c r="C35" s="1" t="s">
        <v>1306</v>
      </c>
    </row>
    <row r="36" spans="1:3" x14ac:dyDescent="0.25">
      <c r="A36" s="1" t="s">
        <v>1280</v>
      </c>
      <c r="B36" s="1" t="s">
        <v>1298</v>
      </c>
      <c r="C36" s="1" t="s">
        <v>1307</v>
      </c>
    </row>
    <row r="37" spans="1:3" x14ac:dyDescent="0.25">
      <c r="A37" s="1" t="s">
        <v>1280</v>
      </c>
      <c r="B37" s="1" t="s">
        <v>1298</v>
      </c>
      <c r="C37" s="1" t="s">
        <v>1308</v>
      </c>
    </row>
    <row r="38" spans="1:3" x14ac:dyDescent="0.25">
      <c r="A38" s="1" t="s">
        <v>1280</v>
      </c>
      <c r="B38" s="1" t="s">
        <v>1298</v>
      </c>
      <c r="C38" s="1" t="s">
        <v>1309</v>
      </c>
    </row>
    <row r="39" spans="1:3" x14ac:dyDescent="0.25">
      <c r="A39" s="1" t="s">
        <v>1280</v>
      </c>
      <c r="B39" s="1" t="s">
        <v>1298</v>
      </c>
      <c r="C39" s="1" t="s">
        <v>1310</v>
      </c>
    </row>
    <row r="40" spans="1:3" x14ac:dyDescent="0.25">
      <c r="A40" s="1" t="s">
        <v>1280</v>
      </c>
      <c r="B40" s="1" t="s">
        <v>1298</v>
      </c>
      <c r="C40" s="1" t="s">
        <v>1311</v>
      </c>
    </row>
    <row r="41" spans="1:3" x14ac:dyDescent="0.25">
      <c r="A41" s="1" t="s">
        <v>1280</v>
      </c>
      <c r="B41" s="1" t="s">
        <v>1312</v>
      </c>
      <c r="C41" s="1" t="s">
        <v>1313</v>
      </c>
    </row>
    <row r="42" spans="1:3" x14ac:dyDescent="0.25">
      <c r="A42" s="1" t="s">
        <v>1280</v>
      </c>
      <c r="B42" s="1" t="s">
        <v>1312</v>
      </c>
      <c r="C42" s="1" t="s">
        <v>1314</v>
      </c>
    </row>
    <row r="43" spans="1:3" x14ac:dyDescent="0.25">
      <c r="A43" s="1" t="s">
        <v>1280</v>
      </c>
      <c r="B43" s="1" t="s">
        <v>1312</v>
      </c>
      <c r="C43" s="1" t="s">
        <v>1315</v>
      </c>
    </row>
    <row r="44" spans="1:3" x14ac:dyDescent="0.25">
      <c r="A44" s="1" t="s">
        <v>1280</v>
      </c>
      <c r="B44" s="1" t="s">
        <v>1312</v>
      </c>
      <c r="C44" s="1" t="s">
        <v>1316</v>
      </c>
    </row>
    <row r="45" spans="1:3" x14ac:dyDescent="0.25">
      <c r="A45" s="1" t="s">
        <v>1280</v>
      </c>
      <c r="B45" s="1" t="s">
        <v>1312</v>
      </c>
      <c r="C45" s="1" t="s">
        <v>1317</v>
      </c>
    </row>
    <row r="46" spans="1:3" x14ac:dyDescent="0.25">
      <c r="A46" s="1" t="s">
        <v>1280</v>
      </c>
      <c r="B46" s="1" t="s">
        <v>1312</v>
      </c>
      <c r="C46" s="1" t="s">
        <v>1318</v>
      </c>
    </row>
    <row r="47" spans="1:3" x14ac:dyDescent="0.25">
      <c r="A47" s="1" t="s">
        <v>1280</v>
      </c>
      <c r="B47" s="1" t="s">
        <v>1312</v>
      </c>
      <c r="C47" s="1" t="s">
        <v>1319</v>
      </c>
    </row>
    <row r="48" spans="1:3" x14ac:dyDescent="0.25">
      <c r="A48" s="1" t="s">
        <v>1280</v>
      </c>
      <c r="B48" s="1" t="s">
        <v>1312</v>
      </c>
      <c r="C48" s="1" t="s">
        <v>1320</v>
      </c>
    </row>
    <row r="49" spans="1:3" x14ac:dyDescent="0.25">
      <c r="A49" s="1" t="s">
        <v>1280</v>
      </c>
      <c r="B49" s="1" t="s">
        <v>1312</v>
      </c>
      <c r="C49" s="1" t="s">
        <v>1321</v>
      </c>
    </row>
    <row r="50" spans="1:3" x14ac:dyDescent="0.25">
      <c r="A50" s="1" t="s">
        <v>1322</v>
      </c>
      <c r="B50" s="1" t="s">
        <v>1323</v>
      </c>
    </row>
    <row r="51" spans="1:3" x14ac:dyDescent="0.25">
      <c r="A51" s="1" t="s">
        <v>1322</v>
      </c>
      <c r="B51" s="1" t="s">
        <v>1324</v>
      </c>
      <c r="C51" s="1" t="s">
        <v>1325</v>
      </c>
    </row>
    <row r="52" spans="1:3" x14ac:dyDescent="0.25">
      <c r="A52" s="1" t="s">
        <v>1322</v>
      </c>
      <c r="B52" s="1" t="s">
        <v>1324</v>
      </c>
      <c r="C52" s="1" t="s">
        <v>1326</v>
      </c>
    </row>
    <row r="53" spans="1:3" x14ac:dyDescent="0.25">
      <c r="A53" s="1" t="s">
        <v>1322</v>
      </c>
      <c r="B53" s="1" t="s">
        <v>1324</v>
      </c>
      <c r="C53" s="1" t="s">
        <v>1327</v>
      </c>
    </row>
    <row r="54" spans="1:3" x14ac:dyDescent="0.25">
      <c r="A54" s="1" t="s">
        <v>1322</v>
      </c>
      <c r="B54" s="1" t="s">
        <v>1324</v>
      </c>
      <c r="C54" s="1" t="s">
        <v>1328</v>
      </c>
    </row>
    <row r="55" spans="1:3" x14ac:dyDescent="0.25">
      <c r="A55" s="1" t="s">
        <v>1322</v>
      </c>
      <c r="B55" s="1" t="s">
        <v>1324</v>
      </c>
      <c r="C55" s="1" t="s">
        <v>1329</v>
      </c>
    </row>
    <row r="56" spans="1:3" x14ac:dyDescent="0.25">
      <c r="A56" s="1" t="s">
        <v>1322</v>
      </c>
      <c r="B56" s="1" t="s">
        <v>1324</v>
      </c>
      <c r="C56" s="1" t="s">
        <v>1330</v>
      </c>
    </row>
    <row r="57" spans="1:3" x14ac:dyDescent="0.25">
      <c r="A57" s="1" t="s">
        <v>1322</v>
      </c>
      <c r="B57" s="1" t="s">
        <v>1324</v>
      </c>
      <c r="C57" s="1" t="s">
        <v>1331</v>
      </c>
    </row>
    <row r="58" spans="1:3" x14ac:dyDescent="0.25">
      <c r="A58" s="1" t="s">
        <v>1322</v>
      </c>
      <c r="B58" s="1" t="s">
        <v>1324</v>
      </c>
      <c r="C58" s="1" t="s">
        <v>1332</v>
      </c>
    </row>
    <row r="59" spans="1:3" x14ac:dyDescent="0.25">
      <c r="A59" s="1" t="s">
        <v>1322</v>
      </c>
      <c r="B59" s="1" t="s">
        <v>1324</v>
      </c>
      <c r="C59" s="1" t="s">
        <v>1333</v>
      </c>
    </row>
    <row r="60" spans="1:3" x14ac:dyDescent="0.25">
      <c r="A60" s="1" t="s">
        <v>1322</v>
      </c>
      <c r="B60" s="1" t="s">
        <v>1324</v>
      </c>
      <c r="C60" s="1" t="s">
        <v>1334</v>
      </c>
    </row>
    <row r="61" spans="1:3" x14ac:dyDescent="0.25">
      <c r="A61" s="1" t="s">
        <v>1322</v>
      </c>
      <c r="B61" s="1" t="s">
        <v>1324</v>
      </c>
      <c r="C61" s="1" t="s">
        <v>1335</v>
      </c>
    </row>
    <row r="62" spans="1:3" x14ac:dyDescent="0.25">
      <c r="A62" s="1" t="s">
        <v>1322</v>
      </c>
      <c r="B62" s="1" t="s">
        <v>1336</v>
      </c>
      <c r="C62" s="1" t="s">
        <v>1337</v>
      </c>
    </row>
    <row r="63" spans="1:3" x14ac:dyDescent="0.25">
      <c r="A63" s="1" t="s">
        <v>1322</v>
      </c>
      <c r="B63" s="1" t="s">
        <v>1336</v>
      </c>
      <c r="C63" s="1" t="s">
        <v>1338</v>
      </c>
    </row>
    <row r="64" spans="1:3" x14ac:dyDescent="0.25">
      <c r="A64" s="1" t="s">
        <v>1322</v>
      </c>
      <c r="B64" s="1" t="s">
        <v>1336</v>
      </c>
      <c r="C64" s="1" t="s">
        <v>1339</v>
      </c>
    </row>
    <row r="65" spans="1:3" x14ac:dyDescent="0.25">
      <c r="A65" s="1" t="s">
        <v>1322</v>
      </c>
      <c r="B65" s="1" t="s">
        <v>1340</v>
      </c>
      <c r="C65" s="1" t="s">
        <v>1341</v>
      </c>
    </row>
    <row r="66" spans="1:3" x14ac:dyDescent="0.25">
      <c r="A66" s="1" t="s">
        <v>1322</v>
      </c>
      <c r="B66" s="1" t="s">
        <v>1340</v>
      </c>
      <c r="C66" s="1" t="s">
        <v>1342</v>
      </c>
    </row>
    <row r="67" spans="1:3" x14ac:dyDescent="0.25">
      <c r="A67" s="1" t="s">
        <v>1322</v>
      </c>
      <c r="B67" s="1" t="s">
        <v>1343</v>
      </c>
      <c r="C67" s="1" t="s">
        <v>1344</v>
      </c>
    </row>
    <row r="68" spans="1:3" x14ac:dyDescent="0.25">
      <c r="A68" s="1" t="s">
        <v>1322</v>
      </c>
      <c r="B68" s="1" t="s">
        <v>1343</v>
      </c>
      <c r="C68" s="1" t="s">
        <v>1345</v>
      </c>
    </row>
    <row r="69" spans="1:3" x14ac:dyDescent="0.25">
      <c r="A69" s="1" t="s">
        <v>1322</v>
      </c>
      <c r="B69" s="1" t="s">
        <v>1343</v>
      </c>
      <c r="C69" s="1" t="s">
        <v>1346</v>
      </c>
    </row>
    <row r="70" spans="1:3" x14ac:dyDescent="0.25">
      <c r="A70" s="1" t="s">
        <v>1322</v>
      </c>
      <c r="B70" s="1" t="s">
        <v>1343</v>
      </c>
      <c r="C70" s="1" t="s">
        <v>1347</v>
      </c>
    </row>
    <row r="71" spans="1:3" x14ac:dyDescent="0.25">
      <c r="A71" s="1" t="s">
        <v>1322</v>
      </c>
      <c r="B71" s="1" t="s">
        <v>1343</v>
      </c>
      <c r="C71" s="1" t="s">
        <v>1348</v>
      </c>
    </row>
    <row r="72" spans="1:3" x14ac:dyDescent="0.25">
      <c r="A72" s="1" t="s">
        <v>1322</v>
      </c>
      <c r="B72" s="1" t="s">
        <v>1343</v>
      </c>
      <c r="C72" s="1" t="s">
        <v>1349</v>
      </c>
    </row>
    <row r="73" spans="1:3" x14ac:dyDescent="0.25">
      <c r="A73" s="1" t="s">
        <v>1322</v>
      </c>
      <c r="B73" s="1" t="s">
        <v>1343</v>
      </c>
      <c r="C73" s="1" t="s">
        <v>1350</v>
      </c>
    </row>
    <row r="74" spans="1:3" x14ac:dyDescent="0.25">
      <c r="A74" s="1" t="s">
        <v>1322</v>
      </c>
      <c r="B74" s="1" t="s">
        <v>1351</v>
      </c>
    </row>
    <row r="75" spans="1:3" x14ac:dyDescent="0.25">
      <c r="A75" s="1" t="s">
        <v>1322</v>
      </c>
      <c r="B75" s="1" t="s">
        <v>1352</v>
      </c>
    </row>
    <row r="76" spans="1:3" x14ac:dyDescent="0.25">
      <c r="A76" s="1" t="s">
        <v>1322</v>
      </c>
      <c r="B76" s="1" t="s">
        <v>1353</v>
      </c>
      <c r="C76" s="1" t="s">
        <v>1354</v>
      </c>
    </row>
    <row r="77" spans="1:3" x14ac:dyDescent="0.25">
      <c r="A77" s="1" t="s">
        <v>1322</v>
      </c>
      <c r="B77" s="1" t="s">
        <v>1353</v>
      </c>
      <c r="C77" s="1" t="s">
        <v>1355</v>
      </c>
    </row>
    <row r="78" spans="1:3" x14ac:dyDescent="0.25">
      <c r="A78" s="1" t="s">
        <v>1322</v>
      </c>
      <c r="B78" s="1" t="s">
        <v>1353</v>
      </c>
      <c r="C78" s="1" t="s">
        <v>1356</v>
      </c>
    </row>
    <row r="79" spans="1:3" x14ac:dyDescent="0.25">
      <c r="A79" s="1" t="s">
        <v>1322</v>
      </c>
      <c r="B79" s="1" t="s">
        <v>1353</v>
      </c>
      <c r="C79" s="1" t="s">
        <v>1357</v>
      </c>
    </row>
    <row r="80" spans="1:3" x14ac:dyDescent="0.25">
      <c r="A80" s="1" t="s">
        <v>1322</v>
      </c>
      <c r="B80" s="1" t="s">
        <v>1353</v>
      </c>
      <c r="C80" s="1" t="s">
        <v>1358</v>
      </c>
    </row>
    <row r="81" spans="1:3" x14ac:dyDescent="0.25">
      <c r="A81" s="1" t="s">
        <v>1322</v>
      </c>
      <c r="B81" s="1" t="s">
        <v>1353</v>
      </c>
      <c r="C81" s="1" t="s">
        <v>1359</v>
      </c>
    </row>
    <row r="82" spans="1:3" x14ac:dyDescent="0.25">
      <c r="A82" s="1" t="s">
        <v>1322</v>
      </c>
      <c r="B82" s="1" t="s">
        <v>1353</v>
      </c>
      <c r="C82" s="1" t="s">
        <v>1360</v>
      </c>
    </row>
    <row r="83" spans="1:3" x14ac:dyDescent="0.25">
      <c r="A83" s="1" t="s">
        <v>1322</v>
      </c>
      <c r="B83" s="1" t="s">
        <v>1361</v>
      </c>
    </row>
    <row r="84" spans="1:3" x14ac:dyDescent="0.25">
      <c r="A84" s="1" t="s">
        <v>1322</v>
      </c>
      <c r="B84" s="1" t="s">
        <v>1362</v>
      </c>
    </row>
    <row r="85" spans="1:3" x14ac:dyDescent="0.25">
      <c r="A85" s="1" t="s">
        <v>1322</v>
      </c>
      <c r="B85" s="1" t="s">
        <v>1363</v>
      </c>
    </row>
    <row r="86" spans="1:3" x14ac:dyDescent="0.25">
      <c r="A86" s="1" t="s">
        <v>1364</v>
      </c>
      <c r="B86" s="1" t="s">
        <v>1365</v>
      </c>
    </row>
    <row r="87" spans="1:3" x14ac:dyDescent="0.25">
      <c r="A87" s="1" t="s">
        <v>1364</v>
      </c>
      <c r="B87" s="1" t="s">
        <v>1366</v>
      </c>
    </row>
    <row r="88" spans="1:3" x14ac:dyDescent="0.25">
      <c r="A88" s="1" t="s">
        <v>1364</v>
      </c>
      <c r="B88" s="1" t="s">
        <v>1367</v>
      </c>
    </row>
    <row r="89" spans="1:3" x14ac:dyDescent="0.25">
      <c r="A89" s="1" t="s">
        <v>1364</v>
      </c>
      <c r="B89" s="1" t="s">
        <v>1368</v>
      </c>
    </row>
    <row r="90" spans="1:3" x14ac:dyDescent="0.25">
      <c r="A90" s="1" t="s">
        <v>1369</v>
      </c>
      <c r="B90" s="1" t="s">
        <v>1370</v>
      </c>
    </row>
    <row r="91" spans="1:3" x14ac:dyDescent="0.25">
      <c r="A91" s="1" t="s">
        <v>1369</v>
      </c>
      <c r="B91" s="1" t="s">
        <v>1371</v>
      </c>
    </row>
    <row r="92" spans="1:3" x14ac:dyDescent="0.25">
      <c r="A92" s="1" t="s">
        <v>1369</v>
      </c>
      <c r="B92" s="1" t="s">
        <v>1372</v>
      </c>
    </row>
    <row r="93" spans="1:3" x14ac:dyDescent="0.25">
      <c r="A93" s="1" t="s">
        <v>1369</v>
      </c>
      <c r="B93" s="1" t="s">
        <v>1373</v>
      </c>
    </row>
    <row r="94" spans="1:3" x14ac:dyDescent="0.25">
      <c r="A94" s="1" t="s">
        <v>1369</v>
      </c>
      <c r="B94" s="1" t="s">
        <v>1374</v>
      </c>
    </row>
    <row r="95" spans="1:3" x14ac:dyDescent="0.25">
      <c r="A95" s="1" t="s">
        <v>1369</v>
      </c>
      <c r="B95" s="1" t="s">
        <v>1375</v>
      </c>
    </row>
    <row r="96" spans="1:3" x14ac:dyDescent="0.25">
      <c r="A96" s="1" t="s">
        <v>1369</v>
      </c>
      <c r="B96" s="1" t="s">
        <v>1376</v>
      </c>
    </row>
    <row r="97" spans="1:2" x14ac:dyDescent="0.25">
      <c r="A97" s="1" t="s">
        <v>1369</v>
      </c>
      <c r="B97" s="1" t="s">
        <v>1377</v>
      </c>
    </row>
    <row r="98" spans="1:2" x14ac:dyDescent="0.25">
      <c r="A98" s="1" t="s">
        <v>1369</v>
      </c>
      <c r="B98" s="1" t="s">
        <v>1378</v>
      </c>
    </row>
    <row r="99" spans="1:2" x14ac:dyDescent="0.25">
      <c r="A99" s="1" t="s">
        <v>1369</v>
      </c>
      <c r="B99" s="1" t="s">
        <v>1379</v>
      </c>
    </row>
    <row r="100" spans="1:2" x14ac:dyDescent="0.25">
      <c r="A100" s="1" t="s">
        <v>1369</v>
      </c>
      <c r="B100" s="1" t="s">
        <v>1380</v>
      </c>
    </row>
    <row r="101" spans="1:2" x14ac:dyDescent="0.25">
      <c r="A101" s="1" t="s">
        <v>1369</v>
      </c>
      <c r="B101" s="1" t="s">
        <v>1381</v>
      </c>
    </row>
    <row r="102" spans="1:2" x14ac:dyDescent="0.25">
      <c r="A102" s="1" t="s">
        <v>1369</v>
      </c>
      <c r="B102" s="1" t="s">
        <v>1382</v>
      </c>
    </row>
    <row r="103" spans="1:2" x14ac:dyDescent="0.25">
      <c r="A103" s="1" t="s">
        <v>1369</v>
      </c>
      <c r="B103" s="1" t="s">
        <v>1383</v>
      </c>
    </row>
    <row r="104" spans="1:2" x14ac:dyDescent="0.25">
      <c r="A104" s="1" t="s">
        <v>1384</v>
      </c>
      <c r="B104" s="1" t="s">
        <v>1385</v>
      </c>
    </row>
    <row r="105" spans="1:2" x14ac:dyDescent="0.25">
      <c r="A105" s="1" t="s">
        <v>1384</v>
      </c>
      <c r="B105" s="1" t="s">
        <v>1386</v>
      </c>
    </row>
    <row r="106" spans="1:2" x14ac:dyDescent="0.25">
      <c r="A106" s="1" t="s">
        <v>1384</v>
      </c>
      <c r="B106" s="1" t="s">
        <v>1387</v>
      </c>
    </row>
    <row r="107" spans="1:2" x14ac:dyDescent="0.25">
      <c r="A107" s="1" t="s">
        <v>1384</v>
      </c>
      <c r="B107" s="1" t="s">
        <v>1388</v>
      </c>
    </row>
    <row r="108" spans="1:2" x14ac:dyDescent="0.25">
      <c r="A108" s="1" t="s">
        <v>1384</v>
      </c>
      <c r="B108" s="1" t="s">
        <v>1389</v>
      </c>
    </row>
    <row r="109" spans="1:2" x14ac:dyDescent="0.25">
      <c r="A109" s="1" t="s">
        <v>1384</v>
      </c>
      <c r="B109" s="1" t="s">
        <v>1390</v>
      </c>
    </row>
    <row r="110" spans="1:2" x14ac:dyDescent="0.25">
      <c r="A110" s="1" t="s">
        <v>1384</v>
      </c>
      <c r="B110" s="1" t="s">
        <v>1391</v>
      </c>
    </row>
    <row r="111" spans="1:2" x14ac:dyDescent="0.25">
      <c r="A111" s="1" t="s">
        <v>1384</v>
      </c>
      <c r="B111" s="1" t="s">
        <v>1392</v>
      </c>
    </row>
    <row r="112" spans="1:2" x14ac:dyDescent="0.25">
      <c r="A112" s="1" t="s">
        <v>1384</v>
      </c>
      <c r="B112" s="1" t="s">
        <v>1393</v>
      </c>
    </row>
    <row r="113" spans="1:3" x14ac:dyDescent="0.25">
      <c r="A113" s="1" t="s">
        <v>1394</v>
      </c>
      <c r="B113" s="1" t="s">
        <v>1395</v>
      </c>
    </row>
    <row r="114" spans="1:3" x14ac:dyDescent="0.25">
      <c r="A114" s="1" t="s">
        <v>1394</v>
      </c>
      <c r="B114" s="1" t="s">
        <v>1396</v>
      </c>
    </row>
    <row r="115" spans="1:3" x14ac:dyDescent="0.25">
      <c r="A115" s="1" t="s">
        <v>1394</v>
      </c>
      <c r="B115" s="1" t="s">
        <v>1397</v>
      </c>
    </row>
    <row r="116" spans="1:3" x14ac:dyDescent="0.25">
      <c r="A116" s="1" t="s">
        <v>1394</v>
      </c>
      <c r="B116" s="1" t="s">
        <v>1398</v>
      </c>
    </row>
    <row r="117" spans="1:3" x14ac:dyDescent="0.25">
      <c r="A117" s="1" t="s">
        <v>1394</v>
      </c>
      <c r="B117" s="1" t="s">
        <v>1399</v>
      </c>
    </row>
    <row r="118" spans="1:3" x14ac:dyDescent="0.25">
      <c r="A118" s="1" t="s">
        <v>1394</v>
      </c>
      <c r="B118" s="1" t="s">
        <v>1400</v>
      </c>
    </row>
    <row r="119" spans="1:3" x14ac:dyDescent="0.25">
      <c r="A119" s="1" t="s">
        <v>1401</v>
      </c>
      <c r="B119" s="1" t="s">
        <v>1402</v>
      </c>
    </row>
    <row r="120" spans="1:3" x14ac:dyDescent="0.25">
      <c r="A120" s="1" t="s">
        <v>1401</v>
      </c>
      <c r="B120" s="1" t="s">
        <v>1283</v>
      </c>
    </row>
    <row r="121" spans="1:3" x14ac:dyDescent="0.25">
      <c r="A121" s="1" t="s">
        <v>1401</v>
      </c>
      <c r="B121" s="1" t="s">
        <v>1403</v>
      </c>
    </row>
    <row r="122" spans="1:3" x14ac:dyDescent="0.25">
      <c r="A122" s="1" t="s">
        <v>1401</v>
      </c>
      <c r="B122" s="1" t="s">
        <v>1404</v>
      </c>
    </row>
    <row r="123" spans="1:3" x14ac:dyDescent="0.25">
      <c r="A123" s="1" t="s">
        <v>1401</v>
      </c>
      <c r="B123" s="1" t="s">
        <v>1405</v>
      </c>
    </row>
    <row r="124" spans="1:3" x14ac:dyDescent="0.25">
      <c r="A124" s="1" t="s">
        <v>1401</v>
      </c>
      <c r="B124" s="1" t="s">
        <v>1406</v>
      </c>
    </row>
    <row r="125" spans="1:3" x14ac:dyDescent="0.25">
      <c r="A125" s="1" t="s">
        <v>1401</v>
      </c>
      <c r="B125" s="1" t="s">
        <v>1407</v>
      </c>
    </row>
    <row r="126" spans="1:3" x14ac:dyDescent="0.25">
      <c r="A126" s="1" t="s">
        <v>1401</v>
      </c>
      <c r="B126" s="1" t="s">
        <v>1408</v>
      </c>
      <c r="C126" s="1" t="s">
        <v>1409</v>
      </c>
    </row>
    <row r="127" spans="1:3" x14ac:dyDescent="0.25">
      <c r="A127" s="1" t="s">
        <v>1401</v>
      </c>
      <c r="B127" s="1" t="s">
        <v>1410</v>
      </c>
      <c r="C127" s="1" t="s">
        <v>1411</v>
      </c>
    </row>
    <row r="128" spans="1:3" x14ac:dyDescent="0.25">
      <c r="A128" s="1" t="s">
        <v>1401</v>
      </c>
      <c r="B128" s="1" t="s">
        <v>1410</v>
      </c>
      <c r="C128" s="1" t="s">
        <v>1412</v>
      </c>
    </row>
    <row r="129" spans="1:3" x14ac:dyDescent="0.25">
      <c r="A129" s="1" t="s">
        <v>1401</v>
      </c>
      <c r="B129" s="1" t="s">
        <v>1410</v>
      </c>
      <c r="C129" s="1" t="s">
        <v>1413</v>
      </c>
    </row>
    <row r="130" spans="1:3" x14ac:dyDescent="0.25">
      <c r="A130" s="1" t="s">
        <v>1401</v>
      </c>
      <c r="B130" s="1" t="s">
        <v>1410</v>
      </c>
      <c r="C130" s="1" t="s">
        <v>1414</v>
      </c>
    </row>
    <row r="131" spans="1:3" x14ac:dyDescent="0.25">
      <c r="A131" s="1" t="s">
        <v>1401</v>
      </c>
      <c r="B131" s="1" t="s">
        <v>1410</v>
      </c>
      <c r="C131" s="1" t="s">
        <v>1415</v>
      </c>
    </row>
    <row r="132" spans="1:3" x14ac:dyDescent="0.25">
      <c r="A132" s="1" t="s">
        <v>1401</v>
      </c>
      <c r="B132" s="1" t="s">
        <v>1410</v>
      </c>
      <c r="C132" s="1" t="s">
        <v>1416</v>
      </c>
    </row>
    <row r="133" spans="1:3" x14ac:dyDescent="0.25">
      <c r="A133" s="1" t="s">
        <v>1401</v>
      </c>
      <c r="B133" s="1" t="s">
        <v>1410</v>
      </c>
      <c r="C133" s="1" t="s">
        <v>1417</v>
      </c>
    </row>
    <row r="134" spans="1:3" x14ac:dyDescent="0.25">
      <c r="A134" s="1" t="s">
        <v>1401</v>
      </c>
      <c r="B134" s="1" t="s">
        <v>1418</v>
      </c>
      <c r="C134" s="1" t="s">
        <v>1419</v>
      </c>
    </row>
    <row r="135" spans="1:3" x14ac:dyDescent="0.25">
      <c r="A135" s="1" t="s">
        <v>1401</v>
      </c>
      <c r="B135" s="1" t="s">
        <v>1418</v>
      </c>
      <c r="C135" s="1" t="s">
        <v>1420</v>
      </c>
    </row>
    <row r="136" spans="1:3" x14ac:dyDescent="0.25">
      <c r="A136" s="1" t="s">
        <v>1401</v>
      </c>
      <c r="B136" s="1" t="s">
        <v>1418</v>
      </c>
      <c r="C136" s="1" t="s">
        <v>1421</v>
      </c>
    </row>
    <row r="137" spans="1:3" x14ac:dyDescent="0.25">
      <c r="A137" s="1" t="s">
        <v>1401</v>
      </c>
      <c r="B137" s="1" t="s">
        <v>1418</v>
      </c>
      <c r="C137" s="1" t="s">
        <v>1422</v>
      </c>
    </row>
    <row r="138" spans="1:3" x14ac:dyDescent="0.25">
      <c r="A138" s="1" t="s">
        <v>1401</v>
      </c>
      <c r="B138" s="1" t="s">
        <v>1423</v>
      </c>
    </row>
    <row r="139" spans="1:3" x14ac:dyDescent="0.25">
      <c r="A139" s="1" t="s">
        <v>1401</v>
      </c>
      <c r="B139" s="1" t="s">
        <v>1424</v>
      </c>
    </row>
    <row r="140" spans="1:3" x14ac:dyDescent="0.25">
      <c r="A140" s="1" t="s">
        <v>1401</v>
      </c>
      <c r="B140" s="1" t="s">
        <v>1425</v>
      </c>
    </row>
    <row r="141" spans="1:3" x14ac:dyDescent="0.25">
      <c r="A141" s="1" t="s">
        <v>1401</v>
      </c>
      <c r="B141" s="1" t="s">
        <v>1426</v>
      </c>
    </row>
    <row r="142" spans="1:3" x14ac:dyDescent="0.25">
      <c r="A142" s="1" t="s">
        <v>1401</v>
      </c>
      <c r="B142" s="1" t="s">
        <v>1427</v>
      </c>
    </row>
    <row r="143" spans="1:3" x14ac:dyDescent="0.25">
      <c r="A143" s="1" t="s">
        <v>38</v>
      </c>
      <c r="B143" s="1" t="s">
        <v>1428</v>
      </c>
    </row>
    <row r="144" spans="1:3" x14ac:dyDescent="0.25">
      <c r="A144" s="1" t="s">
        <v>38</v>
      </c>
      <c r="B144" s="1" t="s">
        <v>1429</v>
      </c>
    </row>
    <row r="145" spans="1:2" x14ac:dyDescent="0.25">
      <c r="A145" s="1" t="s">
        <v>38</v>
      </c>
      <c r="B145" s="1" t="s">
        <v>1430</v>
      </c>
    </row>
    <row r="146" spans="1:2" x14ac:dyDescent="0.25">
      <c r="A146" s="1" t="s">
        <v>38</v>
      </c>
      <c r="B146" s="1" t="s">
        <v>1431</v>
      </c>
    </row>
    <row r="147" spans="1:2" x14ac:dyDescent="0.25">
      <c r="A147" s="1" t="s">
        <v>38</v>
      </c>
      <c r="B147" s="1" t="s">
        <v>1432</v>
      </c>
    </row>
    <row r="148" spans="1:2" x14ac:dyDescent="0.25">
      <c r="A148" s="1" t="s">
        <v>38</v>
      </c>
      <c r="B148" s="1" t="s">
        <v>1433</v>
      </c>
    </row>
    <row r="149" spans="1:2" x14ac:dyDescent="0.25">
      <c r="A149" s="1" t="s">
        <v>38</v>
      </c>
      <c r="B149" s="1" t="s">
        <v>1434</v>
      </c>
    </row>
    <row r="150" spans="1:2" x14ac:dyDescent="0.25">
      <c r="A150" s="1" t="s">
        <v>38</v>
      </c>
      <c r="B150" s="1" t="s">
        <v>1435</v>
      </c>
    </row>
    <row r="151" spans="1:2" x14ac:dyDescent="0.25">
      <c r="A151" s="1" t="s">
        <v>38</v>
      </c>
      <c r="B151" s="1" t="s">
        <v>1436</v>
      </c>
    </row>
    <row r="152" spans="1:2" x14ac:dyDescent="0.25">
      <c r="A152" s="1" t="s">
        <v>38</v>
      </c>
      <c r="B152" s="1" t="s">
        <v>1437</v>
      </c>
    </row>
    <row r="153" spans="1:2" x14ac:dyDescent="0.25">
      <c r="A153" s="1" t="s">
        <v>1438</v>
      </c>
      <c r="B153" s="1" t="s">
        <v>1439</v>
      </c>
    </row>
    <row r="154" spans="1:2" x14ac:dyDescent="0.25">
      <c r="A154" s="1" t="s">
        <v>1438</v>
      </c>
      <c r="B154" s="1" t="s">
        <v>1440</v>
      </c>
    </row>
    <row r="155" spans="1:2" x14ac:dyDescent="0.25">
      <c r="A155" s="1" t="s">
        <v>1438</v>
      </c>
      <c r="B155" s="1" t="s">
        <v>1441</v>
      </c>
    </row>
    <row r="156" spans="1:2" x14ac:dyDescent="0.25">
      <c r="A156" s="1" t="s">
        <v>1442</v>
      </c>
      <c r="B156" s="1" t="s">
        <v>1443</v>
      </c>
    </row>
    <row r="157" spans="1:2" x14ac:dyDescent="0.25">
      <c r="A157" s="1" t="s">
        <v>1442</v>
      </c>
      <c r="B157" s="1" t="s">
        <v>1444</v>
      </c>
    </row>
    <row r="158" spans="1:2" x14ac:dyDescent="0.25">
      <c r="A158" s="1" t="s">
        <v>1442</v>
      </c>
      <c r="B158" s="1" t="s">
        <v>1445</v>
      </c>
    </row>
    <row r="159" spans="1:2" x14ac:dyDescent="0.25">
      <c r="A159" s="1" t="s">
        <v>1442</v>
      </c>
      <c r="B159" s="1" t="s">
        <v>1446</v>
      </c>
    </row>
    <row r="160" spans="1:2" x14ac:dyDescent="0.25">
      <c r="A160" s="1" t="s">
        <v>1442</v>
      </c>
      <c r="B160" s="1" t="s">
        <v>1447</v>
      </c>
    </row>
    <row r="161" spans="1:2" x14ac:dyDescent="0.25">
      <c r="A161" s="1" t="s">
        <v>1442</v>
      </c>
      <c r="B161" s="1" t="s">
        <v>1448</v>
      </c>
    </row>
    <row r="162" spans="1:2" x14ac:dyDescent="0.25">
      <c r="A162" s="1" t="s">
        <v>1442</v>
      </c>
      <c r="B162" s="1" t="s">
        <v>1449</v>
      </c>
    </row>
    <row r="163" spans="1:2" x14ac:dyDescent="0.25">
      <c r="A163" s="1" t="s">
        <v>73</v>
      </c>
      <c r="B163" s="1" t="s">
        <v>1450</v>
      </c>
    </row>
    <row r="164" spans="1:2" x14ac:dyDescent="0.25">
      <c r="A164" s="1" t="s">
        <v>73</v>
      </c>
      <c r="B164" s="1" t="s">
        <v>1451</v>
      </c>
    </row>
    <row r="165" spans="1:2" x14ac:dyDescent="0.25">
      <c r="A165" s="1" t="s">
        <v>73</v>
      </c>
      <c r="B165" s="1" t="s">
        <v>1452</v>
      </c>
    </row>
    <row r="166" spans="1:2" x14ac:dyDescent="0.25">
      <c r="A166" s="1" t="s">
        <v>73</v>
      </c>
      <c r="B166" s="1" t="s">
        <v>1453</v>
      </c>
    </row>
    <row r="167" spans="1:2" x14ac:dyDescent="0.25">
      <c r="A167" s="1" t="s">
        <v>73</v>
      </c>
      <c r="B167" s="1" t="s">
        <v>1454</v>
      </c>
    </row>
    <row r="168" spans="1:2" x14ac:dyDescent="0.25">
      <c r="A168" s="1" t="s">
        <v>73</v>
      </c>
      <c r="B168" s="1" t="s">
        <v>1455</v>
      </c>
    </row>
    <row r="169" spans="1:2" x14ac:dyDescent="0.25">
      <c r="A169" s="1" t="s">
        <v>73</v>
      </c>
      <c r="B169" s="1" t="s">
        <v>1456</v>
      </c>
    </row>
    <row r="170" spans="1:2" x14ac:dyDescent="0.25">
      <c r="A170" s="1" t="s">
        <v>73</v>
      </c>
      <c r="B170" s="1" t="s">
        <v>1457</v>
      </c>
    </row>
    <row r="171" spans="1:2" x14ac:dyDescent="0.25">
      <c r="A171" s="1" t="s">
        <v>73</v>
      </c>
      <c r="B171" s="1" t="s">
        <v>1458</v>
      </c>
    </row>
    <row r="172" spans="1:2" x14ac:dyDescent="0.25">
      <c r="A172" s="1" t="s">
        <v>73</v>
      </c>
      <c r="B172" s="1" t="s">
        <v>1459</v>
      </c>
    </row>
    <row r="173" spans="1:2" x14ac:dyDescent="0.25">
      <c r="A173" s="1" t="s">
        <v>73</v>
      </c>
      <c r="B173" s="1" t="s">
        <v>1460</v>
      </c>
    </row>
    <row r="174" spans="1:2" x14ac:dyDescent="0.25">
      <c r="A174" s="1" t="s">
        <v>73</v>
      </c>
      <c r="B174" s="1" t="s">
        <v>1461</v>
      </c>
    </row>
    <row r="175" spans="1:2" x14ac:dyDescent="0.25">
      <c r="A175" s="1" t="s">
        <v>73</v>
      </c>
      <c r="B175" s="1" t="s">
        <v>1462</v>
      </c>
    </row>
    <row r="176" spans="1:2" x14ac:dyDescent="0.25">
      <c r="A176" s="1" t="s">
        <v>1463</v>
      </c>
      <c r="B176" s="1" t="s">
        <v>1464</v>
      </c>
    </row>
    <row r="177" spans="1:2" x14ac:dyDescent="0.25">
      <c r="A177" s="1" t="s">
        <v>1463</v>
      </c>
      <c r="B177" s="1" t="s">
        <v>1465</v>
      </c>
    </row>
    <row r="178" spans="1:2" x14ac:dyDescent="0.25">
      <c r="A178" s="1" t="s">
        <v>1463</v>
      </c>
      <c r="B178" s="1" t="s">
        <v>1466</v>
      </c>
    </row>
    <row r="179" spans="1:2" x14ac:dyDescent="0.25">
      <c r="A179" s="1" t="s">
        <v>1463</v>
      </c>
      <c r="B179" s="1" t="s">
        <v>1467</v>
      </c>
    </row>
    <row r="180" spans="1:2" x14ac:dyDescent="0.25">
      <c r="A180" s="1" t="s">
        <v>1463</v>
      </c>
      <c r="B180" s="1" t="s">
        <v>1468</v>
      </c>
    </row>
    <row r="181" spans="1:2" x14ac:dyDescent="0.25">
      <c r="A181" s="1" t="s">
        <v>1463</v>
      </c>
      <c r="B181" s="1" t="s">
        <v>1469</v>
      </c>
    </row>
    <row r="182" spans="1:2" x14ac:dyDescent="0.25">
      <c r="A182" s="1" t="s">
        <v>1463</v>
      </c>
      <c r="B182" s="1" t="s">
        <v>1470</v>
      </c>
    </row>
    <row r="183" spans="1:2" x14ac:dyDescent="0.25">
      <c r="A183" s="1" t="s">
        <v>1463</v>
      </c>
      <c r="B183" s="1" t="s">
        <v>1471</v>
      </c>
    </row>
    <row r="184" spans="1:2" x14ac:dyDescent="0.25">
      <c r="A184" s="1" t="s">
        <v>1463</v>
      </c>
      <c r="B184" s="1" t="s">
        <v>1472</v>
      </c>
    </row>
    <row r="185" spans="1:2" x14ac:dyDescent="0.25">
      <c r="A185" s="1" t="s">
        <v>1463</v>
      </c>
      <c r="B185" s="1" t="s">
        <v>1473</v>
      </c>
    </row>
    <row r="186" spans="1:2" x14ac:dyDescent="0.25">
      <c r="A186" s="1" t="s">
        <v>1463</v>
      </c>
      <c r="B186" s="1" t="s">
        <v>1474</v>
      </c>
    </row>
    <row r="187" spans="1:2" x14ac:dyDescent="0.25">
      <c r="A187" s="1" t="s">
        <v>1463</v>
      </c>
      <c r="B187" s="1" t="s">
        <v>1475</v>
      </c>
    </row>
    <row r="188" spans="1:2" x14ac:dyDescent="0.25">
      <c r="A188" s="1" t="s">
        <v>1463</v>
      </c>
      <c r="B188" s="1" t="s">
        <v>1476</v>
      </c>
    </row>
    <row r="189" spans="1:2" x14ac:dyDescent="0.25">
      <c r="A189" s="1" t="s">
        <v>1463</v>
      </c>
      <c r="B189" s="1" t="s">
        <v>1477</v>
      </c>
    </row>
    <row r="190" spans="1:2" x14ac:dyDescent="0.25">
      <c r="A190" s="1" t="s">
        <v>1463</v>
      </c>
      <c r="B190" s="1" t="s">
        <v>1478</v>
      </c>
    </row>
    <row r="191" spans="1:2" x14ac:dyDescent="0.25">
      <c r="A191" s="1" t="s">
        <v>1463</v>
      </c>
      <c r="B191" s="1" t="s">
        <v>1479</v>
      </c>
    </row>
    <row r="192" spans="1:2" x14ac:dyDescent="0.25">
      <c r="A192" s="1" t="s">
        <v>1463</v>
      </c>
      <c r="B192" s="1" t="s">
        <v>1480</v>
      </c>
    </row>
    <row r="193" spans="1:2" x14ac:dyDescent="0.25">
      <c r="A193" s="1" t="s">
        <v>1463</v>
      </c>
      <c r="B193" s="1" t="s">
        <v>1481</v>
      </c>
    </row>
    <row r="194" spans="1:2" x14ac:dyDescent="0.25">
      <c r="A194" s="1" t="s">
        <v>1463</v>
      </c>
      <c r="B194" s="1" t="s">
        <v>1482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9A60-D574-F647-8E9F-84E3D9843F17}">
  <dimension ref="A1:J181"/>
  <sheetViews>
    <sheetView topLeftCell="C1" zoomScaleNormal="100" workbookViewId="0">
      <selection activeCell="G28" sqref="G28"/>
    </sheetView>
  </sheetViews>
  <sheetFormatPr defaultColWidth="19.5" defaultRowHeight="15" x14ac:dyDescent="0.25"/>
  <cols>
    <col min="1" max="1" width="6.375" style="1" customWidth="1"/>
    <col min="2" max="2" width="29" style="1" bestFit="1" customWidth="1"/>
    <col min="3" max="3" width="26.125" style="1" customWidth="1"/>
    <col min="4" max="4" width="90.375" style="1" bestFit="1" customWidth="1"/>
    <col min="5" max="5" width="26.125" style="1" customWidth="1"/>
    <col min="6" max="6" width="40.375" style="1" customWidth="1"/>
    <col min="7" max="7" width="31.375" style="1" bestFit="1" customWidth="1"/>
    <col min="8" max="8" width="41" style="1" customWidth="1"/>
    <col min="9" max="10" width="26.125" style="1" customWidth="1"/>
    <col min="11" max="16384" width="19.5" style="1"/>
  </cols>
  <sheetData>
    <row r="1" spans="1:10" x14ac:dyDescent="0.25">
      <c r="A1" s="1" t="s">
        <v>0</v>
      </c>
      <c r="B1" s="1" t="s">
        <v>1</v>
      </c>
      <c r="C1" s="1" t="s">
        <v>2</v>
      </c>
      <c r="D1" s="1" t="s">
        <v>3</v>
      </c>
      <c r="E1" s="1" t="s">
        <v>4</v>
      </c>
      <c r="F1" s="1" t="s">
        <v>5</v>
      </c>
      <c r="G1" s="1" t="s">
        <v>6</v>
      </c>
      <c r="H1" s="1" t="s">
        <v>7</v>
      </c>
      <c r="I1" s="1" t="s">
        <v>8</v>
      </c>
      <c r="J1" s="1" t="s">
        <v>9</v>
      </c>
    </row>
    <row r="2" spans="1:10" x14ac:dyDescent="0.25">
      <c r="B2" s="1" t="s">
        <v>10</v>
      </c>
      <c r="C2" s="1" t="s">
        <v>11</v>
      </c>
      <c r="D2" s="1" t="s">
        <v>12</v>
      </c>
      <c r="E2" s="1" t="s">
        <v>13</v>
      </c>
      <c r="G2" s="1" t="s">
        <v>14</v>
      </c>
      <c r="I2" s="1">
        <v>0</v>
      </c>
      <c r="J2" s="1">
        <v>1</v>
      </c>
    </row>
    <row r="3" spans="1:10" x14ac:dyDescent="0.25">
      <c r="B3" s="1" t="s">
        <v>10</v>
      </c>
      <c r="C3" s="1" t="s">
        <v>11</v>
      </c>
      <c r="D3" s="1" t="s">
        <v>12</v>
      </c>
      <c r="E3" s="1" t="s">
        <v>13</v>
      </c>
      <c r="G3" s="1" t="s">
        <v>15</v>
      </c>
      <c r="I3" s="1">
        <v>0.05</v>
      </c>
      <c r="J3" s="1">
        <v>1</v>
      </c>
    </row>
    <row r="4" spans="1:10" x14ac:dyDescent="0.25">
      <c r="B4" s="1" t="s">
        <v>10</v>
      </c>
      <c r="C4" s="1" t="s">
        <v>11</v>
      </c>
      <c r="D4" s="1" t="s">
        <v>12</v>
      </c>
      <c r="E4" s="1" t="s">
        <v>13</v>
      </c>
      <c r="G4" s="1" t="s">
        <v>16</v>
      </c>
      <c r="I4" s="1">
        <v>0.1</v>
      </c>
      <c r="J4" s="1">
        <v>1</v>
      </c>
    </row>
    <row r="5" spans="1:10" x14ac:dyDescent="0.25">
      <c r="B5" s="1" t="s">
        <v>10</v>
      </c>
      <c r="C5" s="1" t="s">
        <v>11</v>
      </c>
      <c r="D5" s="1" t="s">
        <v>12</v>
      </c>
      <c r="E5" s="1" t="s">
        <v>13</v>
      </c>
      <c r="G5" s="1" t="s">
        <v>17</v>
      </c>
      <c r="I5" s="1">
        <v>0.25</v>
      </c>
      <c r="J5" s="1">
        <v>1</v>
      </c>
    </row>
    <row r="6" spans="1:10" x14ac:dyDescent="0.25">
      <c r="B6" s="1" t="s">
        <v>10</v>
      </c>
      <c r="C6" s="1" t="s">
        <v>11</v>
      </c>
      <c r="D6" s="1" t="s">
        <v>12</v>
      </c>
      <c r="E6" s="1" t="s">
        <v>13</v>
      </c>
      <c r="G6" s="1" t="s">
        <v>18</v>
      </c>
      <c r="I6" s="1">
        <v>1</v>
      </c>
      <c r="J6" s="1">
        <v>1</v>
      </c>
    </row>
    <row r="7" spans="1:10" x14ac:dyDescent="0.25">
      <c r="B7" s="1" t="s">
        <v>10</v>
      </c>
      <c r="C7" s="1" t="s">
        <v>19</v>
      </c>
      <c r="D7" s="1" t="s">
        <v>20</v>
      </c>
      <c r="E7" s="1" t="s">
        <v>19</v>
      </c>
      <c r="G7" s="1" t="s">
        <v>14</v>
      </c>
      <c r="I7" s="1">
        <v>0</v>
      </c>
      <c r="J7" s="1">
        <v>1</v>
      </c>
    </row>
    <row r="8" spans="1:10" x14ac:dyDescent="0.25">
      <c r="B8" s="1" t="s">
        <v>10</v>
      </c>
      <c r="C8" s="1" t="s">
        <v>19</v>
      </c>
      <c r="D8" s="1" t="s">
        <v>20</v>
      </c>
      <c r="E8" s="1" t="s">
        <v>19</v>
      </c>
      <c r="G8" s="1" t="s">
        <v>21</v>
      </c>
      <c r="I8" s="1">
        <v>0.01</v>
      </c>
      <c r="J8" s="1">
        <v>1</v>
      </c>
    </row>
    <row r="9" spans="1:10" x14ac:dyDescent="0.25">
      <c r="B9" s="1" t="s">
        <v>10</v>
      </c>
      <c r="C9" s="1" t="s">
        <v>19</v>
      </c>
      <c r="D9" s="1" t="s">
        <v>20</v>
      </c>
      <c r="E9" s="1" t="s">
        <v>19</v>
      </c>
      <c r="G9" s="1" t="s">
        <v>22</v>
      </c>
      <c r="I9" s="1">
        <v>1</v>
      </c>
      <c r="J9" s="1">
        <v>1</v>
      </c>
    </row>
    <row r="10" spans="1:10" x14ac:dyDescent="0.25">
      <c r="B10" s="1" t="s">
        <v>10</v>
      </c>
      <c r="C10" s="1" t="s">
        <v>19</v>
      </c>
      <c r="D10" s="1" t="s">
        <v>20</v>
      </c>
      <c r="E10" s="1" t="s">
        <v>23</v>
      </c>
      <c r="F10" s="1" t="s">
        <v>24</v>
      </c>
      <c r="G10" s="1" t="s">
        <v>25</v>
      </c>
      <c r="I10" s="1" t="s">
        <v>26</v>
      </c>
      <c r="J10" s="1">
        <v>1</v>
      </c>
    </row>
    <row r="11" spans="1:10" x14ac:dyDescent="0.25">
      <c r="B11" s="1" t="s">
        <v>10</v>
      </c>
      <c r="C11" s="1" t="s">
        <v>19</v>
      </c>
      <c r="D11" s="1" t="s">
        <v>20</v>
      </c>
      <c r="E11" s="1" t="s">
        <v>23</v>
      </c>
      <c r="F11" s="1" t="s">
        <v>24</v>
      </c>
      <c r="G11" s="1" t="s">
        <v>21</v>
      </c>
      <c r="I11" s="1">
        <v>0.01</v>
      </c>
      <c r="J11" s="1">
        <v>1</v>
      </c>
    </row>
    <row r="12" spans="1:10" x14ac:dyDescent="0.25">
      <c r="B12" s="1" t="s">
        <v>10</v>
      </c>
      <c r="C12" s="1" t="s">
        <v>19</v>
      </c>
      <c r="D12" s="1" t="s">
        <v>20</v>
      </c>
      <c r="E12" s="1" t="s">
        <v>23</v>
      </c>
      <c r="F12" s="1" t="s">
        <v>24</v>
      </c>
      <c r="G12" s="1" t="s">
        <v>27</v>
      </c>
      <c r="H12" s="1" t="s">
        <v>28</v>
      </c>
      <c r="I12" s="1">
        <v>0.2</v>
      </c>
      <c r="J12" s="1">
        <v>1</v>
      </c>
    </row>
    <row r="13" spans="1:10" x14ac:dyDescent="0.25">
      <c r="B13" s="1" t="s">
        <v>10</v>
      </c>
      <c r="C13" s="1" t="s">
        <v>19</v>
      </c>
      <c r="D13" s="1" t="s">
        <v>20</v>
      </c>
      <c r="E13" s="1" t="s">
        <v>23</v>
      </c>
      <c r="F13" s="1" t="s">
        <v>24</v>
      </c>
      <c r="G13" s="1" t="s">
        <v>29</v>
      </c>
      <c r="H13" s="1" t="s">
        <v>30</v>
      </c>
      <c r="I13" s="1">
        <v>0.8</v>
      </c>
      <c r="J13" s="1">
        <v>1</v>
      </c>
    </row>
    <row r="14" spans="1:10" x14ac:dyDescent="0.25">
      <c r="B14" s="1" t="s">
        <v>10</v>
      </c>
      <c r="C14" s="1" t="s">
        <v>19</v>
      </c>
      <c r="D14" s="1" t="s">
        <v>20</v>
      </c>
      <c r="E14" s="1" t="s">
        <v>23</v>
      </c>
      <c r="F14" s="1" t="s">
        <v>24</v>
      </c>
      <c r="G14" s="1" t="s">
        <v>31</v>
      </c>
      <c r="H14" s="1" t="s">
        <v>32</v>
      </c>
      <c r="I14" s="1">
        <v>1</v>
      </c>
      <c r="J14" s="1">
        <v>1</v>
      </c>
    </row>
    <row r="15" spans="1:10" x14ac:dyDescent="0.25">
      <c r="B15" s="1" t="s">
        <v>10</v>
      </c>
      <c r="C15" s="1" t="s">
        <v>19</v>
      </c>
      <c r="D15" s="1" t="s">
        <v>20</v>
      </c>
      <c r="E15" s="1" t="s">
        <v>33</v>
      </c>
      <c r="G15" s="1" t="s">
        <v>25</v>
      </c>
      <c r="I15" s="1" t="s">
        <v>26</v>
      </c>
      <c r="J15" s="1">
        <v>1</v>
      </c>
    </row>
    <row r="16" spans="1:10" x14ac:dyDescent="0.25">
      <c r="B16" s="1" t="s">
        <v>10</v>
      </c>
      <c r="C16" s="1" t="s">
        <v>19</v>
      </c>
      <c r="D16" s="1" t="s">
        <v>20</v>
      </c>
      <c r="E16" s="1" t="s">
        <v>33</v>
      </c>
      <c r="G16" s="1" t="s">
        <v>21</v>
      </c>
      <c r="I16" s="1">
        <v>0.01</v>
      </c>
      <c r="J16" s="1">
        <v>1</v>
      </c>
    </row>
    <row r="17" spans="2:10" x14ac:dyDescent="0.25">
      <c r="B17" s="1" t="s">
        <v>10</v>
      </c>
      <c r="C17" s="1" t="s">
        <v>19</v>
      </c>
      <c r="D17" s="1" t="s">
        <v>20</v>
      </c>
      <c r="E17" s="1" t="s">
        <v>33</v>
      </c>
      <c r="G17" s="1" t="s">
        <v>27</v>
      </c>
      <c r="I17" s="1">
        <v>0.1</v>
      </c>
      <c r="J17" s="1">
        <v>1</v>
      </c>
    </row>
    <row r="18" spans="2:10" x14ac:dyDescent="0.25">
      <c r="B18" s="1" t="s">
        <v>10</v>
      </c>
      <c r="C18" s="1" t="s">
        <v>19</v>
      </c>
      <c r="D18" s="1" t="s">
        <v>20</v>
      </c>
      <c r="E18" s="1" t="s">
        <v>33</v>
      </c>
      <c r="G18" s="1" t="s">
        <v>29</v>
      </c>
      <c r="H18" s="1" t="s">
        <v>34</v>
      </c>
      <c r="I18" s="1">
        <v>0.5</v>
      </c>
      <c r="J18" s="1">
        <v>1</v>
      </c>
    </row>
    <row r="19" spans="2:10" x14ac:dyDescent="0.25">
      <c r="B19" s="1" t="s">
        <v>10</v>
      </c>
      <c r="C19" s="1" t="s">
        <v>19</v>
      </c>
      <c r="D19" s="1" t="s">
        <v>20</v>
      </c>
      <c r="E19" s="1" t="s">
        <v>33</v>
      </c>
      <c r="G19" s="1" t="s">
        <v>31</v>
      </c>
      <c r="I19" s="1">
        <v>1</v>
      </c>
      <c r="J19" s="1">
        <v>1</v>
      </c>
    </row>
    <row r="20" spans="2:10" x14ac:dyDescent="0.25">
      <c r="B20" s="1" t="s">
        <v>10</v>
      </c>
      <c r="C20" s="1" t="s">
        <v>19</v>
      </c>
      <c r="D20" s="1" t="s">
        <v>20</v>
      </c>
      <c r="E20" s="1" t="s">
        <v>35</v>
      </c>
      <c r="G20" s="1" t="s">
        <v>25</v>
      </c>
      <c r="I20" s="1" t="s">
        <v>26</v>
      </c>
      <c r="J20" s="1">
        <v>1</v>
      </c>
    </row>
    <row r="21" spans="2:10" x14ac:dyDescent="0.25">
      <c r="B21" s="1" t="s">
        <v>10</v>
      </c>
      <c r="C21" s="1" t="s">
        <v>19</v>
      </c>
      <c r="D21" s="1" t="s">
        <v>20</v>
      </c>
      <c r="E21" s="1" t="s">
        <v>35</v>
      </c>
      <c r="G21" s="1" t="s">
        <v>21</v>
      </c>
      <c r="I21" s="1">
        <v>0.01</v>
      </c>
      <c r="J21" s="1">
        <v>1</v>
      </c>
    </row>
    <row r="22" spans="2:10" x14ac:dyDescent="0.25">
      <c r="B22" s="1" t="s">
        <v>10</v>
      </c>
      <c r="C22" s="1" t="s">
        <v>19</v>
      </c>
      <c r="D22" s="1" t="s">
        <v>20</v>
      </c>
      <c r="E22" s="1" t="s">
        <v>35</v>
      </c>
      <c r="G22" s="1" t="s">
        <v>36</v>
      </c>
      <c r="I22" s="1">
        <v>0.2</v>
      </c>
      <c r="J22" s="1">
        <v>1</v>
      </c>
    </row>
    <row r="23" spans="2:10" x14ac:dyDescent="0.25">
      <c r="B23" s="1" t="s">
        <v>10</v>
      </c>
      <c r="C23" s="1" t="s">
        <v>19</v>
      </c>
      <c r="D23" s="1" t="s">
        <v>20</v>
      </c>
      <c r="E23" s="1" t="s">
        <v>35</v>
      </c>
      <c r="G23" s="1" t="s">
        <v>37</v>
      </c>
      <c r="I23" s="1">
        <v>0.75</v>
      </c>
      <c r="J23" s="1">
        <v>1</v>
      </c>
    </row>
    <row r="24" spans="2:10" x14ac:dyDescent="0.25">
      <c r="B24" s="1" t="s">
        <v>10</v>
      </c>
      <c r="C24" s="1" t="s">
        <v>19</v>
      </c>
      <c r="D24" s="1" t="s">
        <v>20</v>
      </c>
      <c r="E24" s="1" t="s">
        <v>35</v>
      </c>
      <c r="G24" s="1" t="s">
        <v>38</v>
      </c>
      <c r="I24" s="1">
        <v>1</v>
      </c>
      <c r="J24" s="1">
        <v>1</v>
      </c>
    </row>
    <row r="25" spans="2:10" x14ac:dyDescent="0.25">
      <c r="B25" s="1" t="s">
        <v>10</v>
      </c>
      <c r="C25" s="1" t="s">
        <v>39</v>
      </c>
      <c r="D25" s="1" t="s">
        <v>40</v>
      </c>
      <c r="E25" s="1" t="s">
        <v>41</v>
      </c>
      <c r="G25" s="1" t="s">
        <v>14</v>
      </c>
      <c r="I25" s="1">
        <v>0</v>
      </c>
      <c r="J25" s="1">
        <v>1</v>
      </c>
    </row>
    <row r="26" spans="2:10" x14ac:dyDescent="0.25">
      <c r="B26" s="1" t="s">
        <v>10</v>
      </c>
      <c r="C26" s="1" t="s">
        <v>39</v>
      </c>
      <c r="D26" s="1" t="s">
        <v>40</v>
      </c>
      <c r="E26" s="1" t="s">
        <v>41</v>
      </c>
      <c r="G26" s="1" t="s">
        <v>21</v>
      </c>
      <c r="I26" s="1">
        <v>0.01</v>
      </c>
      <c r="J26" s="1">
        <v>1</v>
      </c>
    </row>
    <row r="27" spans="2:10" x14ac:dyDescent="0.25">
      <c r="B27" s="1" t="s">
        <v>10</v>
      </c>
      <c r="C27" s="1" t="s">
        <v>39</v>
      </c>
      <c r="D27" s="1" t="s">
        <v>40</v>
      </c>
      <c r="E27" s="1" t="s">
        <v>41</v>
      </c>
      <c r="G27" s="1" t="s">
        <v>42</v>
      </c>
      <c r="I27" s="1">
        <v>0.75</v>
      </c>
      <c r="J27" s="1">
        <v>1</v>
      </c>
    </row>
    <row r="28" spans="2:10" x14ac:dyDescent="0.25">
      <c r="B28" s="1" t="s">
        <v>10</v>
      </c>
      <c r="C28" s="1" t="s">
        <v>39</v>
      </c>
      <c r="D28" s="1" t="s">
        <v>40</v>
      </c>
      <c r="E28" s="1" t="s">
        <v>41</v>
      </c>
      <c r="G28" s="1" t="s">
        <v>43</v>
      </c>
      <c r="I28" s="1">
        <v>1</v>
      </c>
      <c r="J28" s="1">
        <v>1</v>
      </c>
    </row>
    <row r="29" spans="2:10" x14ac:dyDescent="0.25">
      <c r="B29" s="1" t="s">
        <v>10</v>
      </c>
      <c r="C29" s="1" t="s">
        <v>39</v>
      </c>
      <c r="D29" s="1" t="s">
        <v>40</v>
      </c>
      <c r="E29" s="1" t="s">
        <v>44</v>
      </c>
      <c r="G29" s="1" t="s">
        <v>14</v>
      </c>
      <c r="I29" s="1">
        <v>0</v>
      </c>
      <c r="J29" s="1">
        <v>1</v>
      </c>
    </row>
    <row r="30" spans="2:10" x14ac:dyDescent="0.25">
      <c r="B30" s="1" t="s">
        <v>10</v>
      </c>
      <c r="C30" s="1" t="s">
        <v>39</v>
      </c>
      <c r="D30" s="1" t="s">
        <v>40</v>
      </c>
      <c r="E30" s="1" t="s">
        <v>44</v>
      </c>
      <c r="G30" s="1" t="s">
        <v>21</v>
      </c>
      <c r="I30" s="1">
        <v>0.01</v>
      </c>
      <c r="J30" s="1">
        <v>1</v>
      </c>
    </row>
    <row r="31" spans="2:10" x14ac:dyDescent="0.25">
      <c r="B31" s="1" t="s">
        <v>10</v>
      </c>
      <c r="C31" s="1" t="s">
        <v>39</v>
      </c>
      <c r="D31" s="1" t="s">
        <v>40</v>
      </c>
      <c r="E31" s="1" t="s">
        <v>44</v>
      </c>
      <c r="G31" s="1" t="s">
        <v>45</v>
      </c>
      <c r="H31" s="1" t="s">
        <v>46</v>
      </c>
      <c r="I31" s="1">
        <v>0.5</v>
      </c>
      <c r="J31" s="1">
        <v>1</v>
      </c>
    </row>
    <row r="32" spans="2:10" x14ac:dyDescent="0.25">
      <c r="B32" s="1" t="s">
        <v>10</v>
      </c>
      <c r="C32" s="1" t="s">
        <v>39</v>
      </c>
      <c r="D32" s="1" t="s">
        <v>40</v>
      </c>
      <c r="E32" s="1" t="s">
        <v>44</v>
      </c>
      <c r="G32" s="1" t="s">
        <v>47</v>
      </c>
      <c r="I32" s="1">
        <v>0.75</v>
      </c>
      <c r="J32" s="1">
        <v>1</v>
      </c>
    </row>
    <row r="33" spans="2:10" x14ac:dyDescent="0.25">
      <c r="B33" s="1" t="s">
        <v>10</v>
      </c>
      <c r="C33" s="1" t="s">
        <v>39</v>
      </c>
      <c r="D33" s="1" t="s">
        <v>40</v>
      </c>
      <c r="E33" s="1" t="s">
        <v>44</v>
      </c>
      <c r="G33" s="1" t="s">
        <v>48</v>
      </c>
      <c r="I33" s="1">
        <v>1</v>
      </c>
      <c r="J33" s="1">
        <v>1</v>
      </c>
    </row>
    <row r="34" spans="2:10" x14ac:dyDescent="0.25">
      <c r="B34" s="1" t="s">
        <v>10</v>
      </c>
      <c r="C34" s="1" t="s">
        <v>39</v>
      </c>
      <c r="D34" s="1" t="s">
        <v>40</v>
      </c>
      <c r="E34" s="1" t="s">
        <v>49</v>
      </c>
      <c r="G34" s="1" t="s">
        <v>14</v>
      </c>
      <c r="I34" s="1">
        <v>0</v>
      </c>
      <c r="J34" s="1">
        <v>1</v>
      </c>
    </row>
    <row r="35" spans="2:10" x14ac:dyDescent="0.25">
      <c r="B35" s="1" t="s">
        <v>10</v>
      </c>
      <c r="C35" s="1" t="s">
        <v>39</v>
      </c>
      <c r="D35" s="1" t="s">
        <v>40</v>
      </c>
      <c r="E35" s="1" t="s">
        <v>49</v>
      </c>
      <c r="G35" s="1" t="s">
        <v>21</v>
      </c>
      <c r="I35" s="1">
        <v>0.01</v>
      </c>
      <c r="J35" s="1">
        <v>1</v>
      </c>
    </row>
    <row r="36" spans="2:10" x14ac:dyDescent="0.25">
      <c r="B36" s="1" t="s">
        <v>10</v>
      </c>
      <c r="C36" s="1" t="s">
        <v>39</v>
      </c>
      <c r="D36" s="1" t="s">
        <v>40</v>
      </c>
      <c r="E36" s="1" t="s">
        <v>49</v>
      </c>
      <c r="G36" s="1" t="s">
        <v>36</v>
      </c>
      <c r="I36" s="1">
        <v>0.25</v>
      </c>
      <c r="J36" s="1">
        <v>1</v>
      </c>
    </row>
    <row r="37" spans="2:10" x14ac:dyDescent="0.25">
      <c r="B37" s="1" t="s">
        <v>10</v>
      </c>
      <c r="C37" s="1" t="s">
        <v>39</v>
      </c>
      <c r="D37" s="1" t="s">
        <v>40</v>
      </c>
      <c r="E37" s="1" t="s">
        <v>49</v>
      </c>
      <c r="G37" s="1" t="s">
        <v>37</v>
      </c>
      <c r="H37" s="1" t="s">
        <v>50</v>
      </c>
      <c r="I37" s="1">
        <v>1</v>
      </c>
      <c r="J37" s="1">
        <v>1</v>
      </c>
    </row>
    <row r="38" spans="2:10" x14ac:dyDescent="0.25">
      <c r="B38" s="1" t="s">
        <v>10</v>
      </c>
      <c r="C38" s="1" t="s">
        <v>39</v>
      </c>
      <c r="D38" s="1" t="s">
        <v>40</v>
      </c>
      <c r="E38" s="1" t="s">
        <v>51</v>
      </c>
      <c r="G38" s="1" t="s">
        <v>25</v>
      </c>
      <c r="I38" s="1" t="s">
        <v>26</v>
      </c>
      <c r="J38" s="1">
        <v>1</v>
      </c>
    </row>
    <row r="39" spans="2:10" x14ac:dyDescent="0.25">
      <c r="B39" s="1" t="s">
        <v>10</v>
      </c>
      <c r="C39" s="1" t="s">
        <v>39</v>
      </c>
      <c r="D39" s="1" t="s">
        <v>40</v>
      </c>
      <c r="E39" s="1" t="s">
        <v>51</v>
      </c>
      <c r="G39" s="1" t="s">
        <v>21</v>
      </c>
      <c r="I39" s="1">
        <v>0.01</v>
      </c>
      <c r="J39" s="1">
        <v>1</v>
      </c>
    </row>
    <row r="40" spans="2:10" x14ac:dyDescent="0.25">
      <c r="B40" s="1" t="s">
        <v>10</v>
      </c>
      <c r="C40" s="1" t="s">
        <v>39</v>
      </c>
      <c r="D40" s="1" t="s">
        <v>40</v>
      </c>
      <c r="E40" s="1" t="s">
        <v>51</v>
      </c>
      <c r="G40" s="1" t="s">
        <v>52</v>
      </c>
      <c r="I40" s="1">
        <v>1</v>
      </c>
      <c r="J40" s="1">
        <v>1</v>
      </c>
    </row>
    <row r="41" spans="2:10" x14ac:dyDescent="0.25">
      <c r="B41" s="1" t="s">
        <v>10</v>
      </c>
      <c r="C41" s="1" t="s">
        <v>39</v>
      </c>
      <c r="D41" s="1" t="s">
        <v>40</v>
      </c>
      <c r="E41" s="1" t="s">
        <v>51</v>
      </c>
      <c r="G41" s="1" t="s">
        <v>53</v>
      </c>
      <c r="I41" s="1">
        <v>0.9</v>
      </c>
      <c r="J41" s="1">
        <v>1</v>
      </c>
    </row>
    <row r="42" spans="2:10" x14ac:dyDescent="0.25">
      <c r="B42" s="1" t="s">
        <v>10</v>
      </c>
      <c r="C42" s="1" t="s">
        <v>39</v>
      </c>
      <c r="D42" s="1" t="s">
        <v>40</v>
      </c>
      <c r="E42" s="1" t="s">
        <v>51</v>
      </c>
      <c r="G42" s="1" t="s">
        <v>54</v>
      </c>
      <c r="I42" s="1">
        <v>0.8</v>
      </c>
      <c r="J42" s="1">
        <v>1</v>
      </c>
    </row>
    <row r="43" spans="2:10" x14ac:dyDescent="0.25">
      <c r="B43" s="1" t="s">
        <v>10</v>
      </c>
      <c r="C43" s="1" t="s">
        <v>39</v>
      </c>
      <c r="D43" s="1" t="s">
        <v>40</v>
      </c>
      <c r="E43" s="1" t="s">
        <v>51</v>
      </c>
      <c r="G43" s="1" t="s">
        <v>55</v>
      </c>
      <c r="I43" s="1">
        <v>0.75</v>
      </c>
      <c r="J43" s="1">
        <v>1</v>
      </c>
    </row>
    <row r="44" spans="2:10" x14ac:dyDescent="0.25">
      <c r="B44" s="1" t="s">
        <v>10</v>
      </c>
      <c r="C44" s="1" t="s">
        <v>39</v>
      </c>
      <c r="D44" s="1" t="s">
        <v>40</v>
      </c>
      <c r="E44" s="1" t="s">
        <v>51</v>
      </c>
      <c r="G44" s="1" t="s">
        <v>56</v>
      </c>
      <c r="I44" s="1">
        <v>0.2</v>
      </c>
      <c r="J44" s="1">
        <v>1</v>
      </c>
    </row>
    <row r="45" spans="2:10" x14ac:dyDescent="0.25">
      <c r="B45" s="1" t="s">
        <v>10</v>
      </c>
      <c r="C45" s="1" t="s">
        <v>38</v>
      </c>
      <c r="D45" s="1" t="s">
        <v>57</v>
      </c>
      <c r="E45" s="1" t="s">
        <v>58</v>
      </c>
      <c r="F45" s="1" t="s">
        <v>59</v>
      </c>
      <c r="G45" s="1" t="s">
        <v>14</v>
      </c>
      <c r="I45" s="1">
        <v>0</v>
      </c>
      <c r="J45" s="1">
        <v>1</v>
      </c>
    </row>
    <row r="46" spans="2:10" x14ac:dyDescent="0.25">
      <c r="B46" s="1" t="s">
        <v>10</v>
      </c>
      <c r="C46" s="1" t="s">
        <v>38</v>
      </c>
      <c r="D46" s="1" t="s">
        <v>57</v>
      </c>
      <c r="E46" s="1" t="s">
        <v>58</v>
      </c>
      <c r="F46" s="1" t="s">
        <v>59</v>
      </c>
      <c r="G46" s="1" t="s">
        <v>21</v>
      </c>
      <c r="I46" s="1">
        <v>0.01</v>
      </c>
      <c r="J46" s="1">
        <v>1</v>
      </c>
    </row>
    <row r="47" spans="2:10" x14ac:dyDescent="0.25">
      <c r="B47" s="1" t="s">
        <v>10</v>
      </c>
      <c r="C47" s="1" t="s">
        <v>38</v>
      </c>
      <c r="D47" s="1" t="s">
        <v>57</v>
      </c>
      <c r="E47" s="1" t="s">
        <v>58</v>
      </c>
      <c r="F47" s="1" t="s">
        <v>59</v>
      </c>
      <c r="G47" s="1" t="s">
        <v>60</v>
      </c>
      <c r="I47" s="1">
        <v>0</v>
      </c>
      <c r="J47" s="1">
        <v>1</v>
      </c>
    </row>
    <row r="48" spans="2:10" x14ac:dyDescent="0.25">
      <c r="B48" s="1" t="s">
        <v>10</v>
      </c>
      <c r="C48" s="1" t="s">
        <v>38</v>
      </c>
      <c r="D48" s="1" t="s">
        <v>57</v>
      </c>
      <c r="E48" s="1" t="s">
        <v>58</v>
      </c>
      <c r="F48" s="1" t="s">
        <v>59</v>
      </c>
      <c r="G48" s="1" t="s">
        <v>61</v>
      </c>
      <c r="I48" s="1">
        <v>0.25</v>
      </c>
      <c r="J48" s="1">
        <v>1</v>
      </c>
    </row>
    <row r="49" spans="2:10" x14ac:dyDescent="0.25">
      <c r="B49" s="1" t="s">
        <v>10</v>
      </c>
      <c r="C49" s="1" t="s">
        <v>38</v>
      </c>
      <c r="D49" s="1" t="s">
        <v>57</v>
      </c>
      <c r="E49" s="1" t="s">
        <v>58</v>
      </c>
      <c r="F49" s="1" t="s">
        <v>59</v>
      </c>
      <c r="G49" s="1" t="s">
        <v>62</v>
      </c>
      <c r="I49" s="1">
        <v>0.5</v>
      </c>
      <c r="J49" s="1">
        <v>1</v>
      </c>
    </row>
    <row r="50" spans="2:10" x14ac:dyDescent="0.25">
      <c r="B50" s="1" t="s">
        <v>10</v>
      </c>
      <c r="C50" s="1" t="s">
        <v>38</v>
      </c>
      <c r="D50" s="1" t="s">
        <v>57</v>
      </c>
      <c r="E50" s="1" t="s">
        <v>58</v>
      </c>
      <c r="F50" s="1" t="s">
        <v>59</v>
      </c>
      <c r="G50" s="1" t="s">
        <v>63</v>
      </c>
      <c r="I50" s="1">
        <v>0.75</v>
      </c>
      <c r="J50" s="1">
        <v>1</v>
      </c>
    </row>
    <row r="51" spans="2:10" x14ac:dyDescent="0.25">
      <c r="B51" s="1" t="s">
        <v>10</v>
      </c>
      <c r="C51" s="1" t="s">
        <v>38</v>
      </c>
      <c r="D51" s="1" t="s">
        <v>57</v>
      </c>
      <c r="E51" s="1" t="s">
        <v>58</v>
      </c>
      <c r="F51" s="1" t="s">
        <v>59</v>
      </c>
      <c r="G51" s="1" t="s">
        <v>64</v>
      </c>
      <c r="I51" s="1">
        <v>1</v>
      </c>
      <c r="J51" s="1">
        <v>1</v>
      </c>
    </row>
    <row r="52" spans="2:10" x14ac:dyDescent="0.25">
      <c r="B52" s="1" t="s">
        <v>10</v>
      </c>
      <c r="C52" s="1" t="s">
        <v>38</v>
      </c>
      <c r="D52" s="1" t="s">
        <v>57</v>
      </c>
      <c r="E52" s="1" t="s">
        <v>65</v>
      </c>
      <c r="G52" s="1" t="s">
        <v>25</v>
      </c>
      <c r="I52" s="1" t="s">
        <v>26</v>
      </c>
      <c r="J52" s="1">
        <v>1</v>
      </c>
    </row>
    <row r="53" spans="2:10" x14ac:dyDescent="0.25">
      <c r="B53" s="1" t="s">
        <v>10</v>
      </c>
      <c r="C53" s="1" t="s">
        <v>38</v>
      </c>
      <c r="D53" s="1" t="s">
        <v>57</v>
      </c>
      <c r="E53" s="1" t="s">
        <v>65</v>
      </c>
      <c r="G53" s="1" t="s">
        <v>21</v>
      </c>
      <c r="I53" s="1">
        <v>0.01</v>
      </c>
      <c r="J53" s="1">
        <v>1</v>
      </c>
    </row>
    <row r="54" spans="2:10" x14ac:dyDescent="0.25">
      <c r="B54" s="1" t="s">
        <v>10</v>
      </c>
      <c r="C54" s="1" t="s">
        <v>38</v>
      </c>
      <c r="D54" s="1" t="s">
        <v>57</v>
      </c>
      <c r="E54" s="1" t="s">
        <v>65</v>
      </c>
      <c r="G54" s="1" t="s">
        <v>42</v>
      </c>
      <c r="I54" s="1">
        <v>0.6</v>
      </c>
      <c r="J54" s="1">
        <v>1</v>
      </c>
    </row>
    <row r="55" spans="2:10" x14ac:dyDescent="0.25">
      <c r="B55" s="1" t="s">
        <v>10</v>
      </c>
      <c r="C55" s="1" t="s">
        <v>38</v>
      </c>
      <c r="D55" s="1" t="s">
        <v>57</v>
      </c>
      <c r="E55" s="1" t="s">
        <v>65</v>
      </c>
      <c r="G55" s="1" t="s">
        <v>66</v>
      </c>
      <c r="I55" s="1">
        <v>0.8</v>
      </c>
      <c r="J55" s="1">
        <v>1</v>
      </c>
    </row>
    <row r="56" spans="2:10" x14ac:dyDescent="0.25">
      <c r="B56" s="1" t="s">
        <v>10</v>
      </c>
      <c r="C56" s="1" t="s">
        <v>38</v>
      </c>
      <c r="D56" s="1" t="s">
        <v>57</v>
      </c>
      <c r="E56" s="1" t="s">
        <v>65</v>
      </c>
      <c r="G56" s="1" t="s">
        <v>43</v>
      </c>
      <c r="I56" s="1">
        <v>1</v>
      </c>
      <c r="J56" s="1">
        <v>1</v>
      </c>
    </row>
    <row r="57" spans="2:10" x14ac:dyDescent="0.25">
      <c r="B57" s="1" t="s">
        <v>10</v>
      </c>
      <c r="C57" s="1" t="s">
        <v>67</v>
      </c>
      <c r="D57" s="1" t="s">
        <v>68</v>
      </c>
      <c r="E57" s="1" t="s">
        <v>69</v>
      </c>
      <c r="G57" s="1" t="s">
        <v>14</v>
      </c>
      <c r="I57" s="1">
        <v>0</v>
      </c>
      <c r="J57" s="1">
        <v>1</v>
      </c>
    </row>
    <row r="58" spans="2:10" x14ac:dyDescent="0.25">
      <c r="B58" s="1" t="s">
        <v>10</v>
      </c>
      <c r="C58" s="1" t="s">
        <v>67</v>
      </c>
      <c r="D58" s="1" t="s">
        <v>68</v>
      </c>
      <c r="E58" s="1" t="s">
        <v>69</v>
      </c>
      <c r="G58" s="1" t="s">
        <v>21</v>
      </c>
      <c r="I58" s="1">
        <v>0.01</v>
      </c>
      <c r="J58" s="1">
        <v>1</v>
      </c>
    </row>
    <row r="59" spans="2:10" x14ac:dyDescent="0.25">
      <c r="B59" s="1" t="s">
        <v>10</v>
      </c>
      <c r="C59" s="1" t="s">
        <v>67</v>
      </c>
      <c r="D59" s="1" t="s">
        <v>68</v>
      </c>
      <c r="E59" s="1" t="s">
        <v>69</v>
      </c>
      <c r="G59" s="1" t="s">
        <v>70</v>
      </c>
      <c r="I59" s="1">
        <v>0.2</v>
      </c>
      <c r="J59" s="1">
        <v>1</v>
      </c>
    </row>
    <row r="60" spans="2:10" x14ac:dyDescent="0.25">
      <c r="B60" s="1" t="s">
        <v>10</v>
      </c>
      <c r="C60" s="1" t="s">
        <v>67</v>
      </c>
      <c r="D60" s="1" t="s">
        <v>68</v>
      </c>
      <c r="E60" s="1" t="s">
        <v>69</v>
      </c>
      <c r="G60" s="1" t="s">
        <v>71</v>
      </c>
      <c r="I60" s="1">
        <v>0.6</v>
      </c>
      <c r="J60" s="1">
        <v>1</v>
      </c>
    </row>
    <row r="61" spans="2:10" x14ac:dyDescent="0.25">
      <c r="B61" s="1" t="s">
        <v>10</v>
      </c>
      <c r="C61" s="1" t="s">
        <v>67</v>
      </c>
      <c r="D61" s="1" t="s">
        <v>68</v>
      </c>
      <c r="E61" s="1" t="s">
        <v>69</v>
      </c>
      <c r="G61" s="1" t="s">
        <v>72</v>
      </c>
      <c r="I61" s="1">
        <v>1</v>
      </c>
      <c r="J61" s="1">
        <v>1</v>
      </c>
    </row>
    <row r="62" spans="2:10" x14ac:dyDescent="0.25">
      <c r="B62" s="1" t="s">
        <v>10</v>
      </c>
      <c r="C62" s="1" t="s">
        <v>73</v>
      </c>
      <c r="D62" s="1" t="s">
        <v>74</v>
      </c>
      <c r="E62" s="1" t="s">
        <v>73</v>
      </c>
      <c r="G62" s="1" t="s">
        <v>14</v>
      </c>
      <c r="I62" s="1">
        <v>0</v>
      </c>
      <c r="J62" s="1">
        <v>1</v>
      </c>
    </row>
    <row r="63" spans="2:10" x14ac:dyDescent="0.25">
      <c r="B63" s="1" t="s">
        <v>10</v>
      </c>
      <c r="C63" s="1" t="s">
        <v>73</v>
      </c>
      <c r="D63" s="1" t="s">
        <v>74</v>
      </c>
      <c r="E63" s="1" t="s">
        <v>73</v>
      </c>
      <c r="G63" s="1" t="s">
        <v>21</v>
      </c>
      <c r="I63" s="1">
        <v>0.01</v>
      </c>
      <c r="J63" s="1">
        <v>1</v>
      </c>
    </row>
    <row r="64" spans="2:10" x14ac:dyDescent="0.25">
      <c r="B64" s="1" t="s">
        <v>10</v>
      </c>
      <c r="C64" s="1" t="s">
        <v>73</v>
      </c>
      <c r="D64" s="1" t="s">
        <v>74</v>
      </c>
      <c r="E64" s="1" t="s">
        <v>73</v>
      </c>
      <c r="G64" s="1" t="s">
        <v>70</v>
      </c>
      <c r="I64" s="1">
        <v>0.25</v>
      </c>
      <c r="J64" s="1">
        <v>1</v>
      </c>
    </row>
    <row r="65" spans="2:10" x14ac:dyDescent="0.25">
      <c r="B65" s="1" t="s">
        <v>10</v>
      </c>
      <c r="C65" s="1" t="s">
        <v>73</v>
      </c>
      <c r="D65" s="1" t="s">
        <v>74</v>
      </c>
      <c r="E65" s="1" t="s">
        <v>73</v>
      </c>
      <c r="G65" s="1" t="s">
        <v>75</v>
      </c>
      <c r="I65" s="1">
        <v>0.5</v>
      </c>
      <c r="J65" s="1">
        <v>1</v>
      </c>
    </row>
    <row r="66" spans="2:10" x14ac:dyDescent="0.25">
      <c r="B66" s="1" t="s">
        <v>10</v>
      </c>
      <c r="C66" s="1" t="s">
        <v>73</v>
      </c>
      <c r="D66" s="1" t="s">
        <v>74</v>
      </c>
      <c r="E66" s="1" t="s">
        <v>73</v>
      </c>
      <c r="G66" s="1" t="s">
        <v>76</v>
      </c>
      <c r="I66" s="1">
        <v>0.75</v>
      </c>
      <c r="J66" s="1">
        <v>1</v>
      </c>
    </row>
    <row r="67" spans="2:10" x14ac:dyDescent="0.25">
      <c r="B67" s="1" t="s">
        <v>10</v>
      </c>
      <c r="C67" s="1" t="s">
        <v>73</v>
      </c>
      <c r="D67" s="1" t="s">
        <v>74</v>
      </c>
      <c r="E67" s="1" t="s">
        <v>73</v>
      </c>
      <c r="G67" s="1" t="s">
        <v>77</v>
      </c>
      <c r="I67" s="1">
        <v>1</v>
      </c>
      <c r="J67" s="1">
        <v>1</v>
      </c>
    </row>
    <row r="68" spans="2:10" x14ac:dyDescent="0.25">
      <c r="B68" s="1" t="s">
        <v>10</v>
      </c>
      <c r="C68" s="1" t="s">
        <v>78</v>
      </c>
      <c r="E68" s="1" t="s">
        <v>78</v>
      </c>
      <c r="G68" s="1" t="s">
        <v>14</v>
      </c>
      <c r="I68" s="1">
        <v>0</v>
      </c>
      <c r="J68" s="1">
        <v>1</v>
      </c>
    </row>
    <row r="69" spans="2:10" x14ac:dyDescent="0.25">
      <c r="B69" s="1" t="s">
        <v>10</v>
      </c>
      <c r="C69" s="1" t="s">
        <v>78</v>
      </c>
      <c r="E69" s="1" t="s">
        <v>78</v>
      </c>
      <c r="G69" s="1" t="s">
        <v>21</v>
      </c>
      <c r="I69" s="1">
        <v>0.01</v>
      </c>
      <c r="J69" s="1">
        <v>1</v>
      </c>
    </row>
    <row r="70" spans="2:10" x14ac:dyDescent="0.25">
      <c r="B70" s="1" t="s">
        <v>10</v>
      </c>
      <c r="C70" s="1" t="s">
        <v>78</v>
      </c>
      <c r="E70" s="1" t="s">
        <v>78</v>
      </c>
      <c r="G70" s="1" t="s">
        <v>36</v>
      </c>
      <c r="I70" s="1">
        <v>0.25</v>
      </c>
      <c r="J70" s="1">
        <v>1</v>
      </c>
    </row>
    <row r="71" spans="2:10" x14ac:dyDescent="0.25">
      <c r="B71" s="1" t="s">
        <v>10</v>
      </c>
      <c r="C71" s="1" t="s">
        <v>78</v>
      </c>
      <c r="E71" s="1" t="s">
        <v>78</v>
      </c>
      <c r="G71" s="1" t="s">
        <v>37</v>
      </c>
      <c r="I71" s="1">
        <v>0.75</v>
      </c>
      <c r="J71" s="1">
        <v>1</v>
      </c>
    </row>
    <row r="72" spans="2:10" x14ac:dyDescent="0.25">
      <c r="B72" s="1" t="s">
        <v>10</v>
      </c>
      <c r="C72" s="1" t="s">
        <v>78</v>
      </c>
      <c r="E72" s="1" t="s">
        <v>78</v>
      </c>
      <c r="G72" s="1" t="s">
        <v>79</v>
      </c>
      <c r="I72" s="1">
        <v>1</v>
      </c>
      <c r="J72" s="1">
        <v>1</v>
      </c>
    </row>
    <row r="73" spans="2:10" x14ac:dyDescent="0.25">
      <c r="B73" s="1" t="s">
        <v>80</v>
      </c>
      <c r="C73" s="1" t="s">
        <v>81</v>
      </c>
      <c r="D73" s="1" t="s">
        <v>82</v>
      </c>
      <c r="E73" s="1" t="s">
        <v>83</v>
      </c>
      <c r="F73" s="1" t="s">
        <v>84</v>
      </c>
      <c r="G73" s="1" t="s">
        <v>14</v>
      </c>
      <c r="I73" s="1">
        <v>0</v>
      </c>
      <c r="J73" s="1">
        <v>1</v>
      </c>
    </row>
    <row r="74" spans="2:10" x14ac:dyDescent="0.25">
      <c r="B74" s="1" t="s">
        <v>80</v>
      </c>
      <c r="C74" s="1" t="s">
        <v>81</v>
      </c>
      <c r="D74" s="1" t="s">
        <v>82</v>
      </c>
      <c r="E74" s="1" t="s">
        <v>83</v>
      </c>
      <c r="F74" s="1" t="s">
        <v>84</v>
      </c>
      <c r="G74" s="1" t="s">
        <v>21</v>
      </c>
      <c r="I74" s="1">
        <v>0.01</v>
      </c>
      <c r="J74" s="1">
        <v>1</v>
      </c>
    </row>
    <row r="75" spans="2:10" x14ac:dyDescent="0.25">
      <c r="B75" s="1" t="s">
        <v>80</v>
      </c>
      <c r="C75" s="1" t="s">
        <v>81</v>
      </c>
      <c r="D75" s="1" t="s">
        <v>82</v>
      </c>
      <c r="E75" s="1" t="s">
        <v>83</v>
      </c>
      <c r="F75" s="1" t="s">
        <v>84</v>
      </c>
      <c r="G75" s="1" t="s">
        <v>85</v>
      </c>
      <c r="I75" s="1">
        <v>0.25</v>
      </c>
      <c r="J75" s="1">
        <v>1</v>
      </c>
    </row>
    <row r="76" spans="2:10" x14ac:dyDescent="0.25">
      <c r="B76" s="1" t="s">
        <v>80</v>
      </c>
      <c r="C76" s="1" t="s">
        <v>81</v>
      </c>
      <c r="D76" s="1" t="s">
        <v>82</v>
      </c>
      <c r="E76" s="1" t="s">
        <v>83</v>
      </c>
      <c r="F76" s="1" t="s">
        <v>84</v>
      </c>
      <c r="G76" s="1" t="s">
        <v>66</v>
      </c>
      <c r="I76" s="1">
        <v>0.5</v>
      </c>
      <c r="J76" s="1">
        <v>1</v>
      </c>
    </row>
    <row r="77" spans="2:10" x14ac:dyDescent="0.25">
      <c r="B77" s="1" t="s">
        <v>80</v>
      </c>
      <c r="C77" s="1" t="s">
        <v>81</v>
      </c>
      <c r="D77" s="1" t="s">
        <v>82</v>
      </c>
      <c r="E77" s="1" t="s">
        <v>83</v>
      </c>
      <c r="F77" s="1" t="s">
        <v>84</v>
      </c>
      <c r="G77" s="1" t="s">
        <v>43</v>
      </c>
      <c r="I77" s="1">
        <v>1</v>
      </c>
      <c r="J77" s="1">
        <v>1</v>
      </c>
    </row>
    <row r="78" spans="2:10" x14ac:dyDescent="0.25">
      <c r="B78" s="1" t="s">
        <v>80</v>
      </c>
      <c r="C78" s="1" t="s">
        <v>81</v>
      </c>
      <c r="D78" s="1" t="s">
        <v>86</v>
      </c>
      <c r="E78" s="1" t="s">
        <v>87</v>
      </c>
      <c r="F78" s="1" t="s">
        <v>88</v>
      </c>
      <c r="G78" s="1" t="s">
        <v>14</v>
      </c>
      <c r="I78" s="1">
        <v>0</v>
      </c>
      <c r="J78" s="1">
        <v>1</v>
      </c>
    </row>
    <row r="79" spans="2:10" x14ac:dyDescent="0.25">
      <c r="B79" s="1" t="s">
        <v>80</v>
      </c>
      <c r="C79" s="1" t="s">
        <v>81</v>
      </c>
      <c r="D79" s="1" t="s">
        <v>86</v>
      </c>
      <c r="E79" s="1" t="s">
        <v>87</v>
      </c>
      <c r="F79" s="1" t="s">
        <v>88</v>
      </c>
      <c r="G79" s="1" t="s">
        <v>21</v>
      </c>
      <c r="I79" s="1">
        <v>0.01</v>
      </c>
      <c r="J79" s="1">
        <v>1</v>
      </c>
    </row>
    <row r="80" spans="2:10" x14ac:dyDescent="0.25">
      <c r="B80" s="1" t="s">
        <v>80</v>
      </c>
      <c r="C80" s="1" t="s">
        <v>81</v>
      </c>
      <c r="D80" s="1" t="s">
        <v>86</v>
      </c>
      <c r="E80" s="1" t="s">
        <v>87</v>
      </c>
      <c r="F80" s="1" t="s">
        <v>88</v>
      </c>
      <c r="G80" s="1" t="s">
        <v>60</v>
      </c>
      <c r="I80" s="1">
        <v>0</v>
      </c>
      <c r="J80" s="1">
        <v>1</v>
      </c>
    </row>
    <row r="81" spans="2:10" x14ac:dyDescent="0.25">
      <c r="B81" s="1" t="s">
        <v>80</v>
      </c>
      <c r="C81" s="1" t="s">
        <v>81</v>
      </c>
      <c r="D81" s="1" t="s">
        <v>86</v>
      </c>
      <c r="E81" s="1" t="s">
        <v>87</v>
      </c>
      <c r="F81" s="1" t="s">
        <v>88</v>
      </c>
      <c r="G81" s="1" t="s">
        <v>61</v>
      </c>
      <c r="I81" s="1">
        <v>0.25</v>
      </c>
      <c r="J81" s="1">
        <v>1</v>
      </c>
    </row>
    <row r="82" spans="2:10" x14ac:dyDescent="0.25">
      <c r="B82" s="1" t="s">
        <v>80</v>
      </c>
      <c r="C82" s="1" t="s">
        <v>81</v>
      </c>
      <c r="D82" s="1" t="s">
        <v>86</v>
      </c>
      <c r="E82" s="1" t="s">
        <v>87</v>
      </c>
      <c r="F82" s="1" t="s">
        <v>88</v>
      </c>
      <c r="G82" s="1" t="s">
        <v>62</v>
      </c>
      <c r="I82" s="1">
        <v>0.5</v>
      </c>
      <c r="J82" s="1">
        <v>1</v>
      </c>
    </row>
    <row r="83" spans="2:10" x14ac:dyDescent="0.25">
      <c r="B83" s="1" t="s">
        <v>80</v>
      </c>
      <c r="C83" s="1" t="s">
        <v>81</v>
      </c>
      <c r="D83" s="1" t="s">
        <v>86</v>
      </c>
      <c r="E83" s="1" t="s">
        <v>87</v>
      </c>
      <c r="F83" s="1" t="s">
        <v>88</v>
      </c>
      <c r="G83" s="1" t="s">
        <v>63</v>
      </c>
      <c r="I83" s="1">
        <v>0.75</v>
      </c>
      <c r="J83" s="1">
        <v>1</v>
      </c>
    </row>
    <row r="84" spans="2:10" x14ac:dyDescent="0.25">
      <c r="B84" s="1" t="s">
        <v>80</v>
      </c>
      <c r="C84" s="1" t="s">
        <v>81</v>
      </c>
      <c r="D84" s="1" t="s">
        <v>86</v>
      </c>
      <c r="E84" s="1" t="s">
        <v>87</v>
      </c>
      <c r="F84" s="1" t="s">
        <v>88</v>
      </c>
      <c r="G84" s="1" t="s">
        <v>64</v>
      </c>
      <c r="I84" s="1">
        <v>1</v>
      </c>
      <c r="J84" s="1">
        <v>1</v>
      </c>
    </row>
    <row r="85" spans="2:10" x14ac:dyDescent="0.25">
      <c r="B85" s="1" t="s">
        <v>80</v>
      </c>
      <c r="C85" s="1" t="s">
        <v>89</v>
      </c>
      <c r="D85" s="1" t="s">
        <v>90</v>
      </c>
      <c r="E85" s="1" t="s">
        <v>91</v>
      </c>
      <c r="G85" s="1" t="s">
        <v>92</v>
      </c>
      <c r="I85" s="1">
        <v>0</v>
      </c>
      <c r="J85" s="1">
        <v>1</v>
      </c>
    </row>
    <row r="86" spans="2:10" x14ac:dyDescent="0.25">
      <c r="B86" s="1" t="s">
        <v>80</v>
      </c>
      <c r="C86" s="1" t="s">
        <v>89</v>
      </c>
      <c r="D86" s="1" t="s">
        <v>90</v>
      </c>
      <c r="E86" s="1" t="s">
        <v>91</v>
      </c>
      <c r="G86" s="1" t="s">
        <v>21</v>
      </c>
      <c r="I86" s="1">
        <v>0.01</v>
      </c>
      <c r="J86" s="1">
        <v>1</v>
      </c>
    </row>
    <row r="87" spans="2:10" x14ac:dyDescent="0.25">
      <c r="B87" s="1" t="s">
        <v>80</v>
      </c>
      <c r="C87" s="1" t="s">
        <v>89</v>
      </c>
      <c r="D87" s="1" t="s">
        <v>90</v>
      </c>
      <c r="E87" s="1" t="s">
        <v>91</v>
      </c>
      <c r="G87" s="1" t="s">
        <v>60</v>
      </c>
      <c r="I87" s="1">
        <v>0</v>
      </c>
      <c r="J87" s="1">
        <v>1</v>
      </c>
    </row>
    <row r="88" spans="2:10" x14ac:dyDescent="0.25">
      <c r="B88" s="1" t="s">
        <v>80</v>
      </c>
      <c r="C88" s="1" t="s">
        <v>89</v>
      </c>
      <c r="D88" s="1" t="s">
        <v>90</v>
      </c>
      <c r="E88" s="1" t="s">
        <v>91</v>
      </c>
      <c r="G88" s="1" t="s">
        <v>61</v>
      </c>
      <c r="I88" s="1">
        <v>0.25</v>
      </c>
      <c r="J88" s="1">
        <v>1</v>
      </c>
    </row>
    <row r="89" spans="2:10" x14ac:dyDescent="0.25">
      <c r="B89" s="1" t="s">
        <v>80</v>
      </c>
      <c r="C89" s="1" t="s">
        <v>89</v>
      </c>
      <c r="D89" s="1" t="s">
        <v>90</v>
      </c>
      <c r="E89" s="1" t="s">
        <v>91</v>
      </c>
      <c r="G89" s="1" t="s">
        <v>62</v>
      </c>
      <c r="I89" s="1">
        <v>0.5</v>
      </c>
      <c r="J89" s="1">
        <v>1</v>
      </c>
    </row>
    <row r="90" spans="2:10" x14ac:dyDescent="0.25">
      <c r="B90" s="1" t="s">
        <v>80</v>
      </c>
      <c r="C90" s="1" t="s">
        <v>89</v>
      </c>
      <c r="D90" s="1" t="s">
        <v>90</v>
      </c>
      <c r="E90" s="1" t="s">
        <v>91</v>
      </c>
      <c r="G90" s="1" t="s">
        <v>63</v>
      </c>
      <c r="I90" s="1">
        <v>0.75</v>
      </c>
      <c r="J90" s="1">
        <v>1</v>
      </c>
    </row>
    <row r="91" spans="2:10" x14ac:dyDescent="0.25">
      <c r="B91" s="1" t="s">
        <v>80</v>
      </c>
      <c r="C91" s="1" t="s">
        <v>89</v>
      </c>
      <c r="D91" s="1" t="s">
        <v>90</v>
      </c>
      <c r="E91" s="1" t="s">
        <v>91</v>
      </c>
      <c r="G91" s="1" t="s">
        <v>64</v>
      </c>
      <c r="I91" s="1">
        <v>1</v>
      </c>
      <c r="J91" s="1">
        <v>1</v>
      </c>
    </row>
    <row r="92" spans="2:10" x14ac:dyDescent="0.25">
      <c r="B92" s="1" t="s">
        <v>80</v>
      </c>
      <c r="C92" s="1" t="s">
        <v>93</v>
      </c>
      <c r="D92" s="1" t="s">
        <v>94</v>
      </c>
      <c r="E92" s="1" t="s">
        <v>95</v>
      </c>
      <c r="F92" s="1" t="s">
        <v>96</v>
      </c>
      <c r="G92" s="1" t="s">
        <v>14</v>
      </c>
      <c r="I92" s="1">
        <v>0</v>
      </c>
      <c r="J92" s="1">
        <v>1</v>
      </c>
    </row>
    <row r="93" spans="2:10" x14ac:dyDescent="0.25">
      <c r="B93" s="1" t="s">
        <v>80</v>
      </c>
      <c r="C93" s="1" t="s">
        <v>93</v>
      </c>
      <c r="D93" s="1" t="s">
        <v>94</v>
      </c>
      <c r="E93" s="1" t="s">
        <v>95</v>
      </c>
      <c r="F93" s="1" t="s">
        <v>96</v>
      </c>
      <c r="G93" s="1" t="s">
        <v>21</v>
      </c>
      <c r="I93" s="1">
        <v>0.01</v>
      </c>
      <c r="J93" s="1">
        <v>1</v>
      </c>
    </row>
    <row r="94" spans="2:10" x14ac:dyDescent="0.25">
      <c r="B94" s="1" t="s">
        <v>80</v>
      </c>
      <c r="C94" s="1" t="s">
        <v>93</v>
      </c>
      <c r="D94" s="1" t="s">
        <v>94</v>
      </c>
      <c r="E94" s="1" t="s">
        <v>95</v>
      </c>
      <c r="F94" s="1" t="s">
        <v>96</v>
      </c>
      <c r="G94" s="1" t="s">
        <v>97</v>
      </c>
      <c r="I94" s="1">
        <v>0.25</v>
      </c>
      <c r="J94" s="1">
        <v>1</v>
      </c>
    </row>
    <row r="95" spans="2:10" x14ac:dyDescent="0.25">
      <c r="B95" s="1" t="s">
        <v>80</v>
      </c>
      <c r="C95" s="1" t="s">
        <v>93</v>
      </c>
      <c r="D95" s="1" t="s">
        <v>94</v>
      </c>
      <c r="E95" s="1" t="s">
        <v>95</v>
      </c>
      <c r="F95" s="1" t="s">
        <v>96</v>
      </c>
      <c r="G95" s="1" t="s">
        <v>98</v>
      </c>
      <c r="H95" s="1" t="s">
        <v>99</v>
      </c>
      <c r="I95" s="1">
        <v>1</v>
      </c>
      <c r="J95" s="1">
        <v>1</v>
      </c>
    </row>
    <row r="96" spans="2:10" x14ac:dyDescent="0.25">
      <c r="B96" s="1" t="s">
        <v>80</v>
      </c>
      <c r="C96" s="1" t="s">
        <v>93</v>
      </c>
      <c r="D96" s="1" t="s">
        <v>94</v>
      </c>
      <c r="E96" s="1" t="s">
        <v>100</v>
      </c>
      <c r="F96" s="1" t="s">
        <v>101</v>
      </c>
      <c r="G96" s="1" t="s">
        <v>25</v>
      </c>
      <c r="I96" s="1" t="s">
        <v>26</v>
      </c>
      <c r="J96" s="1">
        <v>1</v>
      </c>
    </row>
    <row r="97" spans="2:10" x14ac:dyDescent="0.25">
      <c r="B97" s="1" t="s">
        <v>80</v>
      </c>
      <c r="C97" s="1" t="s">
        <v>93</v>
      </c>
      <c r="D97" s="1" t="s">
        <v>94</v>
      </c>
      <c r="E97" s="1" t="s">
        <v>100</v>
      </c>
      <c r="F97" s="1" t="s">
        <v>101</v>
      </c>
      <c r="G97" s="1" t="s">
        <v>21</v>
      </c>
      <c r="I97" s="1">
        <v>0.01</v>
      </c>
      <c r="J97" s="1">
        <v>1</v>
      </c>
    </row>
    <row r="98" spans="2:10" x14ac:dyDescent="0.25">
      <c r="B98" s="1" t="s">
        <v>80</v>
      </c>
      <c r="C98" s="1" t="s">
        <v>93</v>
      </c>
      <c r="D98" s="1" t="s">
        <v>94</v>
      </c>
      <c r="E98" s="1" t="s">
        <v>100</v>
      </c>
      <c r="F98" s="1" t="s">
        <v>101</v>
      </c>
      <c r="G98" s="1" t="s">
        <v>102</v>
      </c>
      <c r="I98" s="1">
        <v>0.15</v>
      </c>
      <c r="J98" s="1">
        <v>1</v>
      </c>
    </row>
    <row r="99" spans="2:10" x14ac:dyDescent="0.25">
      <c r="B99" s="1" t="s">
        <v>80</v>
      </c>
      <c r="C99" s="1" t="s">
        <v>93</v>
      </c>
      <c r="D99" s="1" t="s">
        <v>94</v>
      </c>
      <c r="E99" s="1" t="s">
        <v>100</v>
      </c>
      <c r="F99" s="1" t="s">
        <v>101</v>
      </c>
      <c r="G99" s="1" t="s">
        <v>103</v>
      </c>
      <c r="H99" s="1" t="s">
        <v>104</v>
      </c>
      <c r="I99" s="1">
        <v>0.6</v>
      </c>
      <c r="J99" s="1">
        <v>1</v>
      </c>
    </row>
    <row r="100" spans="2:10" x14ac:dyDescent="0.25">
      <c r="B100" s="1" t="s">
        <v>80</v>
      </c>
      <c r="C100" s="1" t="s">
        <v>93</v>
      </c>
      <c r="D100" s="1" t="s">
        <v>94</v>
      </c>
      <c r="E100" s="1" t="s">
        <v>100</v>
      </c>
      <c r="F100" s="1" t="s">
        <v>101</v>
      </c>
      <c r="G100" s="1" t="s">
        <v>105</v>
      </c>
      <c r="I100" s="1">
        <v>1</v>
      </c>
      <c r="J100" s="1">
        <v>1</v>
      </c>
    </row>
    <row r="101" spans="2:10" x14ac:dyDescent="0.25">
      <c r="B101" s="1" t="s">
        <v>80</v>
      </c>
      <c r="C101" s="1" t="s">
        <v>93</v>
      </c>
      <c r="D101" s="1" t="s">
        <v>94</v>
      </c>
      <c r="E101" s="1" t="s">
        <v>106</v>
      </c>
      <c r="F101" s="1" t="s">
        <v>107</v>
      </c>
      <c r="G101" s="1" t="s">
        <v>14</v>
      </c>
      <c r="I101" s="1">
        <v>0</v>
      </c>
      <c r="J101" s="1">
        <v>1</v>
      </c>
    </row>
    <row r="102" spans="2:10" x14ac:dyDescent="0.25">
      <c r="B102" s="1" t="s">
        <v>80</v>
      </c>
      <c r="C102" s="1" t="s">
        <v>93</v>
      </c>
      <c r="D102" s="1" t="s">
        <v>94</v>
      </c>
      <c r="E102" s="1" t="s">
        <v>106</v>
      </c>
      <c r="F102" s="1" t="s">
        <v>107</v>
      </c>
      <c r="G102" s="1" t="s">
        <v>21</v>
      </c>
      <c r="I102" s="1">
        <v>0.01</v>
      </c>
      <c r="J102" s="1">
        <v>1</v>
      </c>
    </row>
    <row r="103" spans="2:10" x14ac:dyDescent="0.25">
      <c r="B103" s="1" t="s">
        <v>80</v>
      </c>
      <c r="C103" s="1" t="s">
        <v>93</v>
      </c>
      <c r="D103" s="1" t="s">
        <v>94</v>
      </c>
      <c r="E103" s="1" t="s">
        <v>106</v>
      </c>
      <c r="F103" s="1" t="s">
        <v>107</v>
      </c>
      <c r="G103" s="1" t="s">
        <v>108</v>
      </c>
      <c r="I103" s="1">
        <v>0.15</v>
      </c>
      <c r="J103" s="1">
        <v>1</v>
      </c>
    </row>
    <row r="104" spans="2:10" x14ac:dyDescent="0.25">
      <c r="B104" s="1" t="s">
        <v>80</v>
      </c>
      <c r="C104" s="1" t="s">
        <v>93</v>
      </c>
      <c r="D104" s="1" t="s">
        <v>94</v>
      </c>
      <c r="E104" s="1" t="s">
        <v>106</v>
      </c>
      <c r="F104" s="1" t="s">
        <v>107</v>
      </c>
      <c r="G104" s="1" t="s">
        <v>109</v>
      </c>
      <c r="I104" s="1">
        <v>0.5</v>
      </c>
      <c r="J104" s="1">
        <v>1</v>
      </c>
    </row>
    <row r="105" spans="2:10" x14ac:dyDescent="0.25">
      <c r="B105" s="1" t="s">
        <v>80</v>
      </c>
      <c r="C105" s="1" t="s">
        <v>93</v>
      </c>
      <c r="D105" s="1" t="s">
        <v>94</v>
      </c>
      <c r="E105" s="1" t="s">
        <v>106</v>
      </c>
      <c r="F105" s="1" t="s">
        <v>107</v>
      </c>
      <c r="G105" s="1" t="s">
        <v>110</v>
      </c>
      <c r="I105" s="1">
        <v>0.75</v>
      </c>
      <c r="J105" s="1">
        <v>1</v>
      </c>
    </row>
    <row r="106" spans="2:10" x14ac:dyDescent="0.25">
      <c r="B106" s="1" t="s">
        <v>80</v>
      </c>
      <c r="C106" s="1" t="s">
        <v>93</v>
      </c>
      <c r="D106" s="1" t="s">
        <v>94</v>
      </c>
      <c r="E106" s="1" t="s">
        <v>106</v>
      </c>
      <c r="F106" s="1" t="s">
        <v>107</v>
      </c>
      <c r="G106" s="1" t="s">
        <v>111</v>
      </c>
      <c r="I106" s="1">
        <v>1</v>
      </c>
      <c r="J106" s="1">
        <v>1</v>
      </c>
    </row>
    <row r="107" spans="2:10" x14ac:dyDescent="0.25">
      <c r="B107" s="1" t="s">
        <v>80</v>
      </c>
      <c r="C107" s="1" t="s">
        <v>93</v>
      </c>
      <c r="D107" s="1" t="s">
        <v>94</v>
      </c>
      <c r="E107" s="1" t="s">
        <v>112</v>
      </c>
      <c r="G107" s="1" t="s">
        <v>25</v>
      </c>
      <c r="I107" s="1" t="s">
        <v>26</v>
      </c>
      <c r="J107" s="1">
        <v>1</v>
      </c>
    </row>
    <row r="108" spans="2:10" x14ac:dyDescent="0.25">
      <c r="B108" s="1" t="s">
        <v>80</v>
      </c>
      <c r="C108" s="1" t="s">
        <v>93</v>
      </c>
      <c r="D108" s="1" t="s">
        <v>94</v>
      </c>
      <c r="E108" s="1" t="s">
        <v>112</v>
      </c>
      <c r="G108" s="1" t="s">
        <v>21</v>
      </c>
      <c r="I108" s="1">
        <v>0.01</v>
      </c>
      <c r="J108" s="1">
        <v>1</v>
      </c>
    </row>
    <row r="109" spans="2:10" x14ac:dyDescent="0.25">
      <c r="B109" s="1" t="s">
        <v>80</v>
      </c>
      <c r="C109" s="1" t="s">
        <v>93</v>
      </c>
      <c r="D109" s="1" t="s">
        <v>94</v>
      </c>
      <c r="E109" s="1" t="s">
        <v>112</v>
      </c>
      <c r="G109" s="1" t="s">
        <v>60</v>
      </c>
      <c r="H109" s="1" t="s">
        <v>113</v>
      </c>
      <c r="I109" s="1">
        <v>0</v>
      </c>
      <c r="J109" s="1">
        <v>1</v>
      </c>
    </row>
    <row r="110" spans="2:10" x14ac:dyDescent="0.25">
      <c r="B110" s="1" t="s">
        <v>80</v>
      </c>
      <c r="C110" s="1" t="s">
        <v>93</v>
      </c>
      <c r="D110" s="1" t="s">
        <v>94</v>
      </c>
      <c r="E110" s="1" t="s">
        <v>112</v>
      </c>
      <c r="G110" s="1" t="s">
        <v>61</v>
      </c>
      <c r="I110" s="1">
        <v>0.25</v>
      </c>
      <c r="J110" s="1">
        <v>1</v>
      </c>
    </row>
    <row r="111" spans="2:10" x14ac:dyDescent="0.25">
      <c r="B111" s="1" t="s">
        <v>80</v>
      </c>
      <c r="C111" s="1" t="s">
        <v>93</v>
      </c>
      <c r="D111" s="1" t="s">
        <v>94</v>
      </c>
      <c r="E111" s="1" t="s">
        <v>112</v>
      </c>
      <c r="G111" s="1" t="s">
        <v>62</v>
      </c>
      <c r="H111" s="1" t="s">
        <v>114</v>
      </c>
      <c r="I111" s="1">
        <v>0.5</v>
      </c>
      <c r="J111" s="1">
        <v>1</v>
      </c>
    </row>
    <row r="112" spans="2:10" x14ac:dyDescent="0.25">
      <c r="B112" s="1" t="s">
        <v>80</v>
      </c>
      <c r="C112" s="1" t="s">
        <v>93</v>
      </c>
      <c r="D112" s="1" t="s">
        <v>94</v>
      </c>
      <c r="E112" s="1" t="s">
        <v>112</v>
      </c>
      <c r="G112" s="1" t="s">
        <v>63</v>
      </c>
      <c r="H112" s="1" t="s">
        <v>115</v>
      </c>
      <c r="I112" s="1">
        <v>0.75</v>
      </c>
      <c r="J112" s="1">
        <v>1</v>
      </c>
    </row>
    <row r="113" spans="2:10" x14ac:dyDescent="0.25">
      <c r="B113" s="1" t="s">
        <v>80</v>
      </c>
      <c r="C113" s="1" t="s">
        <v>93</v>
      </c>
      <c r="D113" s="1" t="s">
        <v>94</v>
      </c>
      <c r="E113" s="1" t="s">
        <v>112</v>
      </c>
      <c r="G113" s="1" t="s">
        <v>64</v>
      </c>
      <c r="H113" s="1" t="s">
        <v>116</v>
      </c>
      <c r="I113" s="1">
        <v>1</v>
      </c>
      <c r="J113" s="1">
        <v>1</v>
      </c>
    </row>
    <row r="114" spans="2:10" x14ac:dyDescent="0.25">
      <c r="B114" s="1" t="s">
        <v>80</v>
      </c>
      <c r="C114" s="1" t="s">
        <v>117</v>
      </c>
      <c r="D114" s="1" t="s">
        <v>118</v>
      </c>
      <c r="E114" s="1" t="s">
        <v>119</v>
      </c>
      <c r="G114" s="1" t="s">
        <v>25</v>
      </c>
      <c r="I114" s="1" t="s">
        <v>26</v>
      </c>
      <c r="J114" s="1">
        <v>1</v>
      </c>
    </row>
    <row r="115" spans="2:10" x14ac:dyDescent="0.25">
      <c r="B115" s="1" t="s">
        <v>80</v>
      </c>
      <c r="C115" s="1" t="s">
        <v>117</v>
      </c>
      <c r="D115" s="1" t="s">
        <v>118</v>
      </c>
      <c r="E115" s="1" t="s">
        <v>119</v>
      </c>
      <c r="G115" s="1" t="s">
        <v>120</v>
      </c>
      <c r="I115" s="1">
        <v>0.85</v>
      </c>
      <c r="J115" s="1">
        <v>1</v>
      </c>
    </row>
    <row r="116" spans="2:10" x14ac:dyDescent="0.25">
      <c r="B116" s="1" t="s">
        <v>80</v>
      </c>
      <c r="C116" s="1" t="s">
        <v>117</v>
      </c>
      <c r="D116" s="1" t="s">
        <v>118</v>
      </c>
      <c r="E116" s="1" t="s">
        <v>119</v>
      </c>
      <c r="G116" s="1" t="s">
        <v>121</v>
      </c>
      <c r="I116" s="1">
        <v>0.8</v>
      </c>
      <c r="J116" s="1">
        <v>1</v>
      </c>
    </row>
    <row r="117" spans="2:10" x14ac:dyDescent="0.25">
      <c r="B117" s="1" t="s">
        <v>80</v>
      </c>
      <c r="C117" s="1" t="s">
        <v>117</v>
      </c>
      <c r="D117" s="1" t="s">
        <v>118</v>
      </c>
      <c r="E117" s="1" t="s">
        <v>119</v>
      </c>
      <c r="G117" s="1" t="s">
        <v>122</v>
      </c>
      <c r="I117" s="1">
        <v>1</v>
      </c>
      <c r="J117" s="1">
        <v>1</v>
      </c>
    </row>
    <row r="118" spans="2:10" x14ac:dyDescent="0.25">
      <c r="B118" s="1" t="s">
        <v>80</v>
      </c>
      <c r="C118" s="1" t="s">
        <v>117</v>
      </c>
      <c r="D118" s="1" t="s">
        <v>118</v>
      </c>
      <c r="E118" s="1" t="s">
        <v>123</v>
      </c>
      <c r="G118" s="1" t="s">
        <v>21</v>
      </c>
      <c r="I118" s="1">
        <v>0.01</v>
      </c>
      <c r="J118" s="1">
        <v>1</v>
      </c>
    </row>
    <row r="119" spans="2:10" x14ac:dyDescent="0.25">
      <c r="B119" s="1" t="s">
        <v>80</v>
      </c>
      <c r="C119" s="1" t="s">
        <v>117</v>
      </c>
      <c r="D119" s="1" t="s">
        <v>118</v>
      </c>
      <c r="E119" s="1" t="s">
        <v>123</v>
      </c>
      <c r="G119" s="1" t="s">
        <v>124</v>
      </c>
      <c r="I119" s="1">
        <v>0.25</v>
      </c>
      <c r="J119" s="1">
        <v>1</v>
      </c>
    </row>
    <row r="120" spans="2:10" x14ac:dyDescent="0.25">
      <c r="B120" s="1" t="s">
        <v>80</v>
      </c>
      <c r="C120" s="1" t="s">
        <v>117</v>
      </c>
      <c r="D120" s="1" t="s">
        <v>118</v>
      </c>
      <c r="E120" s="1" t="s">
        <v>123</v>
      </c>
      <c r="G120" s="1" t="s">
        <v>125</v>
      </c>
      <c r="I120" s="1">
        <v>1</v>
      </c>
      <c r="J120" s="1">
        <v>1</v>
      </c>
    </row>
    <row r="121" spans="2:10" x14ac:dyDescent="0.25">
      <c r="B121" s="1" t="s">
        <v>80</v>
      </c>
      <c r="C121" s="1" t="s">
        <v>126</v>
      </c>
      <c r="D121" s="1" t="s">
        <v>127</v>
      </c>
      <c r="E121" s="1" t="s">
        <v>128</v>
      </c>
      <c r="G121" s="1" t="s">
        <v>14</v>
      </c>
      <c r="I121" s="1">
        <v>0</v>
      </c>
      <c r="J121" s="1">
        <v>1</v>
      </c>
    </row>
    <row r="122" spans="2:10" x14ac:dyDescent="0.25">
      <c r="B122" s="1" t="s">
        <v>80</v>
      </c>
      <c r="C122" s="1" t="s">
        <v>126</v>
      </c>
      <c r="D122" s="1" t="s">
        <v>127</v>
      </c>
      <c r="E122" s="1" t="s">
        <v>128</v>
      </c>
      <c r="G122" s="1" t="s">
        <v>21</v>
      </c>
      <c r="I122" s="1">
        <v>0.01</v>
      </c>
      <c r="J122" s="1">
        <v>1</v>
      </c>
    </row>
    <row r="123" spans="2:10" x14ac:dyDescent="0.25">
      <c r="B123" s="1" t="s">
        <v>80</v>
      </c>
      <c r="C123" s="1" t="s">
        <v>126</v>
      </c>
      <c r="D123" s="1" t="s">
        <v>127</v>
      </c>
      <c r="E123" s="1" t="s">
        <v>128</v>
      </c>
      <c r="G123" s="1" t="s">
        <v>129</v>
      </c>
      <c r="I123" s="1">
        <v>0.6</v>
      </c>
      <c r="J123" s="1">
        <v>1</v>
      </c>
    </row>
    <row r="124" spans="2:10" x14ac:dyDescent="0.25">
      <c r="B124" s="1" t="s">
        <v>80</v>
      </c>
      <c r="C124" s="1" t="s">
        <v>126</v>
      </c>
      <c r="D124" s="1" t="s">
        <v>127</v>
      </c>
      <c r="E124" s="1" t="s">
        <v>128</v>
      </c>
      <c r="G124" s="1" t="s">
        <v>22</v>
      </c>
      <c r="I124" s="1">
        <v>1</v>
      </c>
      <c r="J124" s="1">
        <v>1</v>
      </c>
    </row>
    <row r="125" spans="2:10" x14ac:dyDescent="0.25">
      <c r="B125" s="1" t="s">
        <v>80</v>
      </c>
      <c r="C125" s="1" t="s">
        <v>126</v>
      </c>
      <c r="D125" s="1" t="s">
        <v>127</v>
      </c>
      <c r="E125" s="1" t="s">
        <v>130</v>
      </c>
      <c r="G125" s="1" t="s">
        <v>14</v>
      </c>
      <c r="I125" s="1">
        <v>0</v>
      </c>
      <c r="J125" s="1">
        <v>1</v>
      </c>
    </row>
    <row r="126" spans="2:10" x14ac:dyDescent="0.25">
      <c r="B126" s="1" t="s">
        <v>80</v>
      </c>
      <c r="C126" s="1" t="s">
        <v>126</v>
      </c>
      <c r="D126" s="1" t="s">
        <v>127</v>
      </c>
      <c r="E126" s="1" t="s">
        <v>130</v>
      </c>
      <c r="G126" s="1" t="s">
        <v>21</v>
      </c>
      <c r="I126" s="1">
        <v>0.01</v>
      </c>
      <c r="J126" s="1">
        <v>1</v>
      </c>
    </row>
    <row r="127" spans="2:10" x14ac:dyDescent="0.25">
      <c r="B127" s="1" t="s">
        <v>80</v>
      </c>
      <c r="C127" s="1" t="s">
        <v>126</v>
      </c>
      <c r="D127" s="1" t="s">
        <v>127</v>
      </c>
      <c r="E127" s="1" t="s">
        <v>130</v>
      </c>
      <c r="G127" s="1" t="s">
        <v>129</v>
      </c>
      <c r="I127" s="1">
        <v>0.4</v>
      </c>
      <c r="J127" s="1">
        <v>1</v>
      </c>
    </row>
    <row r="128" spans="2:10" x14ac:dyDescent="0.25">
      <c r="B128" s="1" t="s">
        <v>80</v>
      </c>
      <c r="C128" s="1" t="s">
        <v>126</v>
      </c>
      <c r="D128" s="1" t="s">
        <v>127</v>
      </c>
      <c r="E128" s="1" t="s">
        <v>130</v>
      </c>
      <c r="G128" s="1" t="s">
        <v>22</v>
      </c>
      <c r="I128" s="1">
        <v>1</v>
      </c>
      <c r="J128" s="1">
        <v>1</v>
      </c>
    </row>
    <row r="129" spans="2:10" x14ac:dyDescent="0.25">
      <c r="B129" s="1" t="s">
        <v>80</v>
      </c>
      <c r="C129" s="1" t="s">
        <v>126</v>
      </c>
      <c r="D129" s="1" t="s">
        <v>127</v>
      </c>
      <c r="E129" s="1" t="s">
        <v>131</v>
      </c>
      <c r="G129" s="1" t="s">
        <v>14</v>
      </c>
      <c r="I129" s="1">
        <v>0</v>
      </c>
      <c r="J129" s="1">
        <v>1</v>
      </c>
    </row>
    <row r="130" spans="2:10" x14ac:dyDescent="0.25">
      <c r="B130" s="1" t="s">
        <v>80</v>
      </c>
      <c r="C130" s="1" t="s">
        <v>126</v>
      </c>
      <c r="D130" s="1" t="s">
        <v>127</v>
      </c>
      <c r="E130" s="1" t="s">
        <v>131</v>
      </c>
      <c r="G130" s="1" t="s">
        <v>21</v>
      </c>
      <c r="I130" s="1">
        <v>0.01</v>
      </c>
      <c r="J130" s="1">
        <v>1</v>
      </c>
    </row>
    <row r="131" spans="2:10" x14ac:dyDescent="0.25">
      <c r="B131" s="1" t="s">
        <v>80</v>
      </c>
      <c r="C131" s="1" t="s">
        <v>126</v>
      </c>
      <c r="D131" s="1" t="s">
        <v>127</v>
      </c>
      <c r="E131" s="1" t="s">
        <v>131</v>
      </c>
      <c r="G131" s="1" t="s">
        <v>129</v>
      </c>
      <c r="I131" s="1">
        <v>0.4</v>
      </c>
      <c r="J131" s="1">
        <v>1</v>
      </c>
    </row>
    <row r="132" spans="2:10" x14ac:dyDescent="0.25">
      <c r="B132" s="1" t="s">
        <v>80</v>
      </c>
      <c r="C132" s="1" t="s">
        <v>126</v>
      </c>
      <c r="D132" s="1" t="s">
        <v>127</v>
      </c>
      <c r="E132" s="1" t="s">
        <v>131</v>
      </c>
      <c r="G132" s="1" t="s">
        <v>22</v>
      </c>
      <c r="I132" s="1">
        <v>1</v>
      </c>
      <c r="J132" s="1">
        <v>1</v>
      </c>
    </row>
    <row r="133" spans="2:10" x14ac:dyDescent="0.25">
      <c r="B133" s="1" t="s">
        <v>132</v>
      </c>
      <c r="C133" s="1" t="s">
        <v>133</v>
      </c>
      <c r="D133" s="1" t="s">
        <v>134</v>
      </c>
      <c r="E133" s="1" t="s">
        <v>135</v>
      </c>
      <c r="F133" s="1" t="s">
        <v>136</v>
      </c>
      <c r="G133" s="1" t="s">
        <v>21</v>
      </c>
      <c r="I133" s="1">
        <v>0.01</v>
      </c>
      <c r="J133" s="1">
        <v>1</v>
      </c>
    </row>
    <row r="134" spans="2:10" x14ac:dyDescent="0.25">
      <c r="B134" s="1" t="s">
        <v>132</v>
      </c>
      <c r="C134" s="1" t="s">
        <v>133</v>
      </c>
      <c r="D134" s="1" t="s">
        <v>134</v>
      </c>
      <c r="E134" s="1" t="s">
        <v>135</v>
      </c>
      <c r="F134" s="1" t="s">
        <v>136</v>
      </c>
      <c r="G134" s="1" t="s">
        <v>60</v>
      </c>
      <c r="I134" s="1">
        <v>0</v>
      </c>
      <c r="J134" s="1">
        <v>1</v>
      </c>
    </row>
    <row r="135" spans="2:10" x14ac:dyDescent="0.25">
      <c r="B135" s="1" t="s">
        <v>132</v>
      </c>
      <c r="C135" s="1" t="s">
        <v>133</v>
      </c>
      <c r="D135" s="1" t="s">
        <v>134</v>
      </c>
      <c r="E135" s="1" t="s">
        <v>135</v>
      </c>
      <c r="F135" s="1" t="s">
        <v>136</v>
      </c>
      <c r="G135" s="1" t="s">
        <v>61</v>
      </c>
      <c r="I135" s="1">
        <v>0.25</v>
      </c>
      <c r="J135" s="1">
        <v>1</v>
      </c>
    </row>
    <row r="136" spans="2:10" x14ac:dyDescent="0.25">
      <c r="B136" s="1" t="s">
        <v>132</v>
      </c>
      <c r="C136" s="1" t="s">
        <v>133</v>
      </c>
      <c r="D136" s="1" t="s">
        <v>134</v>
      </c>
      <c r="E136" s="1" t="s">
        <v>135</v>
      </c>
      <c r="F136" s="1" t="s">
        <v>136</v>
      </c>
      <c r="G136" s="1" t="s">
        <v>62</v>
      </c>
      <c r="I136" s="1">
        <v>0.5</v>
      </c>
      <c r="J136" s="1">
        <v>1</v>
      </c>
    </row>
    <row r="137" spans="2:10" x14ac:dyDescent="0.25">
      <c r="B137" s="1" t="s">
        <v>132</v>
      </c>
      <c r="C137" s="1" t="s">
        <v>133</v>
      </c>
      <c r="D137" s="1" t="s">
        <v>134</v>
      </c>
      <c r="E137" s="1" t="s">
        <v>135</v>
      </c>
      <c r="F137" s="1" t="s">
        <v>136</v>
      </c>
      <c r="G137" s="1" t="s">
        <v>63</v>
      </c>
      <c r="I137" s="1">
        <v>0.75</v>
      </c>
      <c r="J137" s="1">
        <v>1</v>
      </c>
    </row>
    <row r="138" spans="2:10" x14ac:dyDescent="0.25">
      <c r="B138" s="1" t="s">
        <v>132</v>
      </c>
      <c r="C138" s="1" t="s">
        <v>133</v>
      </c>
      <c r="D138" s="1" t="s">
        <v>134</v>
      </c>
      <c r="E138" s="1" t="s">
        <v>135</v>
      </c>
      <c r="F138" s="1" t="s">
        <v>136</v>
      </c>
      <c r="G138" s="1" t="s">
        <v>64</v>
      </c>
      <c r="I138" s="1">
        <v>1</v>
      </c>
      <c r="J138" s="1">
        <v>1</v>
      </c>
    </row>
    <row r="139" spans="2:10" x14ac:dyDescent="0.25">
      <c r="B139" s="1" t="s">
        <v>132</v>
      </c>
      <c r="C139" s="1" t="s">
        <v>137</v>
      </c>
      <c r="D139" s="1" t="s">
        <v>138</v>
      </c>
      <c r="E139" s="1" t="s">
        <v>139</v>
      </c>
      <c r="G139" s="1" t="s">
        <v>21</v>
      </c>
      <c r="I139" s="1">
        <v>0.01</v>
      </c>
      <c r="J139" s="1">
        <v>1</v>
      </c>
    </row>
    <row r="140" spans="2:10" x14ac:dyDescent="0.25">
      <c r="B140" s="1" t="s">
        <v>132</v>
      </c>
      <c r="C140" s="1" t="s">
        <v>137</v>
      </c>
      <c r="D140" s="1" t="s">
        <v>138</v>
      </c>
      <c r="E140" s="1" t="s">
        <v>139</v>
      </c>
      <c r="G140" s="1" t="s">
        <v>140</v>
      </c>
      <c r="H140" s="1" t="s">
        <v>141</v>
      </c>
      <c r="I140" s="1">
        <v>0</v>
      </c>
      <c r="J140" s="1">
        <v>1</v>
      </c>
    </row>
    <row r="141" spans="2:10" x14ac:dyDescent="0.25">
      <c r="B141" s="1" t="s">
        <v>132</v>
      </c>
      <c r="C141" s="1" t="s">
        <v>137</v>
      </c>
      <c r="D141" s="1" t="s">
        <v>138</v>
      </c>
      <c r="E141" s="1" t="s">
        <v>139</v>
      </c>
      <c r="G141" s="1" t="s">
        <v>142</v>
      </c>
      <c r="H141" s="1" t="s">
        <v>143</v>
      </c>
      <c r="I141" s="1">
        <v>0.25</v>
      </c>
      <c r="J141" s="1">
        <v>1</v>
      </c>
    </row>
    <row r="142" spans="2:10" x14ac:dyDescent="0.25">
      <c r="B142" s="1" t="s">
        <v>132</v>
      </c>
      <c r="C142" s="1" t="s">
        <v>137</v>
      </c>
      <c r="D142" s="1" t="s">
        <v>138</v>
      </c>
      <c r="E142" s="1" t="s">
        <v>139</v>
      </c>
      <c r="G142" s="1" t="s">
        <v>144</v>
      </c>
      <c r="H142" s="1" t="s">
        <v>144</v>
      </c>
      <c r="I142" s="1">
        <v>1</v>
      </c>
      <c r="J142" s="1">
        <v>1</v>
      </c>
    </row>
    <row r="143" spans="2:10" x14ac:dyDescent="0.25">
      <c r="B143" s="1" t="s">
        <v>132</v>
      </c>
      <c r="C143" s="1" t="s">
        <v>145</v>
      </c>
      <c r="E143" s="1" t="s">
        <v>146</v>
      </c>
      <c r="G143" s="1" t="s">
        <v>21</v>
      </c>
      <c r="I143" s="1">
        <v>0.01</v>
      </c>
      <c r="J143" s="1">
        <v>1</v>
      </c>
    </row>
    <row r="144" spans="2:10" x14ac:dyDescent="0.25">
      <c r="B144" s="1" t="s">
        <v>132</v>
      </c>
      <c r="C144" s="1" t="s">
        <v>145</v>
      </c>
      <c r="E144" s="1" t="s">
        <v>146</v>
      </c>
      <c r="G144" s="1" t="s">
        <v>60</v>
      </c>
      <c r="I144" s="1">
        <v>0</v>
      </c>
      <c r="J144" s="1">
        <v>1</v>
      </c>
    </row>
    <row r="145" spans="2:10" x14ac:dyDescent="0.25">
      <c r="B145" s="1" t="s">
        <v>132</v>
      </c>
      <c r="C145" s="1" t="s">
        <v>145</v>
      </c>
      <c r="E145" s="1" t="s">
        <v>146</v>
      </c>
      <c r="G145" s="1" t="s">
        <v>61</v>
      </c>
      <c r="I145" s="1">
        <v>0.25</v>
      </c>
      <c r="J145" s="1">
        <v>1</v>
      </c>
    </row>
    <row r="146" spans="2:10" x14ac:dyDescent="0.25">
      <c r="B146" s="1" t="s">
        <v>132</v>
      </c>
      <c r="C146" s="1" t="s">
        <v>145</v>
      </c>
      <c r="E146" s="1" t="s">
        <v>146</v>
      </c>
      <c r="G146" s="1" t="s">
        <v>62</v>
      </c>
      <c r="I146" s="1">
        <v>0.5</v>
      </c>
      <c r="J146" s="1">
        <v>1</v>
      </c>
    </row>
    <row r="147" spans="2:10" x14ac:dyDescent="0.25">
      <c r="B147" s="1" t="s">
        <v>132</v>
      </c>
      <c r="C147" s="1" t="s">
        <v>145</v>
      </c>
      <c r="E147" s="1" t="s">
        <v>146</v>
      </c>
      <c r="G147" s="1" t="s">
        <v>63</v>
      </c>
      <c r="I147" s="1">
        <v>0.75</v>
      </c>
      <c r="J147" s="1">
        <v>1</v>
      </c>
    </row>
    <row r="148" spans="2:10" x14ac:dyDescent="0.25">
      <c r="B148" s="1" t="s">
        <v>132</v>
      </c>
      <c r="C148" s="1" t="s">
        <v>145</v>
      </c>
      <c r="E148" s="1" t="s">
        <v>146</v>
      </c>
      <c r="G148" s="1" t="s">
        <v>64</v>
      </c>
      <c r="I148" s="1">
        <v>1</v>
      </c>
      <c r="J148" s="1">
        <v>1</v>
      </c>
    </row>
    <row r="149" spans="2:10" x14ac:dyDescent="0.25">
      <c r="B149" s="1" t="s">
        <v>132</v>
      </c>
      <c r="C149" s="1" t="s">
        <v>147</v>
      </c>
      <c r="D149" s="1" t="s">
        <v>148</v>
      </c>
      <c r="E149" s="1" t="s">
        <v>149</v>
      </c>
      <c r="G149" s="1" t="s">
        <v>14</v>
      </c>
      <c r="I149" s="1">
        <v>0</v>
      </c>
      <c r="J149" s="1">
        <v>1</v>
      </c>
    </row>
    <row r="150" spans="2:10" x14ac:dyDescent="0.25">
      <c r="B150" s="1" t="s">
        <v>132</v>
      </c>
      <c r="C150" s="1" t="s">
        <v>147</v>
      </c>
      <c r="D150" s="1" t="s">
        <v>148</v>
      </c>
      <c r="E150" s="1" t="s">
        <v>149</v>
      </c>
      <c r="G150" s="1" t="s">
        <v>21</v>
      </c>
      <c r="I150" s="1">
        <v>0.01</v>
      </c>
      <c r="J150" s="1">
        <v>1</v>
      </c>
    </row>
    <row r="151" spans="2:10" x14ac:dyDescent="0.25">
      <c r="B151" s="1" t="s">
        <v>132</v>
      </c>
      <c r="C151" s="1" t="s">
        <v>147</v>
      </c>
      <c r="D151" s="1" t="s">
        <v>148</v>
      </c>
      <c r="E151" s="1" t="s">
        <v>149</v>
      </c>
      <c r="G151" s="1" t="s">
        <v>27</v>
      </c>
      <c r="H151" s="1" t="s">
        <v>150</v>
      </c>
      <c r="I151" s="1">
        <v>0.25</v>
      </c>
      <c r="J151" s="1">
        <v>1</v>
      </c>
    </row>
    <row r="152" spans="2:10" x14ac:dyDescent="0.25">
      <c r="B152" s="1" t="s">
        <v>132</v>
      </c>
      <c r="C152" s="1" t="s">
        <v>147</v>
      </c>
      <c r="D152" s="1" t="s">
        <v>148</v>
      </c>
      <c r="E152" s="1" t="s">
        <v>149</v>
      </c>
      <c r="G152" s="1" t="s">
        <v>29</v>
      </c>
      <c r="H152" s="1" t="s">
        <v>151</v>
      </c>
      <c r="I152" s="1">
        <v>0.75</v>
      </c>
      <c r="J152" s="1">
        <v>1</v>
      </c>
    </row>
    <row r="153" spans="2:10" x14ac:dyDescent="0.25">
      <c r="B153" s="1" t="s">
        <v>132</v>
      </c>
      <c r="C153" s="1" t="s">
        <v>147</v>
      </c>
      <c r="D153" s="1" t="s">
        <v>148</v>
      </c>
      <c r="E153" s="1" t="s">
        <v>149</v>
      </c>
      <c r="G153" s="1" t="s">
        <v>31</v>
      </c>
      <c r="H153" s="1" t="s">
        <v>152</v>
      </c>
      <c r="I153" s="1">
        <v>1</v>
      </c>
      <c r="J153" s="1">
        <v>1</v>
      </c>
    </row>
    <row r="154" spans="2:10" x14ac:dyDescent="0.25">
      <c r="B154" s="1" t="s">
        <v>132</v>
      </c>
      <c r="C154" s="1" t="s">
        <v>153</v>
      </c>
      <c r="E154" s="1" t="s">
        <v>153</v>
      </c>
      <c r="G154" s="1" t="s">
        <v>25</v>
      </c>
      <c r="I154" s="1" t="s">
        <v>26</v>
      </c>
      <c r="J154" s="1">
        <v>1</v>
      </c>
    </row>
    <row r="155" spans="2:10" x14ac:dyDescent="0.25">
      <c r="B155" s="1" t="s">
        <v>132</v>
      </c>
      <c r="C155" s="1" t="s">
        <v>153</v>
      </c>
      <c r="E155" s="1" t="s">
        <v>153</v>
      </c>
      <c r="G155" s="1" t="s">
        <v>21</v>
      </c>
      <c r="I155" s="1">
        <v>0.01</v>
      </c>
      <c r="J155" s="1">
        <v>1</v>
      </c>
    </row>
    <row r="156" spans="2:10" x14ac:dyDescent="0.25">
      <c r="B156" s="1" t="s">
        <v>132</v>
      </c>
      <c r="C156" s="1" t="s">
        <v>153</v>
      </c>
      <c r="E156" s="1" t="s">
        <v>153</v>
      </c>
      <c r="G156" s="1" t="s">
        <v>154</v>
      </c>
      <c r="I156" s="1">
        <v>0</v>
      </c>
      <c r="J156" s="1">
        <v>1</v>
      </c>
    </row>
    <row r="157" spans="2:10" x14ac:dyDescent="0.25">
      <c r="B157" s="1" t="s">
        <v>132</v>
      </c>
      <c r="C157" s="1" t="s">
        <v>153</v>
      </c>
      <c r="E157" s="1" t="s">
        <v>153</v>
      </c>
      <c r="G157" s="1" t="s">
        <v>155</v>
      </c>
      <c r="I157" s="1">
        <v>1</v>
      </c>
      <c r="J157" s="1">
        <v>1</v>
      </c>
    </row>
    <row r="158" spans="2:10" x14ac:dyDescent="0.25">
      <c r="B158" s="1" t="s">
        <v>132</v>
      </c>
      <c r="C158" s="1" t="s">
        <v>156</v>
      </c>
      <c r="E158" s="1" t="s">
        <v>157</v>
      </c>
      <c r="G158" s="1" t="s">
        <v>14</v>
      </c>
      <c r="I158" s="1">
        <v>0</v>
      </c>
      <c r="J158" s="1">
        <v>1</v>
      </c>
    </row>
    <row r="159" spans="2:10" x14ac:dyDescent="0.25">
      <c r="B159" s="1" t="s">
        <v>132</v>
      </c>
      <c r="C159" s="1" t="s">
        <v>156</v>
      </c>
      <c r="E159" s="1" t="s">
        <v>157</v>
      </c>
      <c r="G159" s="1" t="s">
        <v>21</v>
      </c>
      <c r="I159" s="1">
        <v>0.01</v>
      </c>
      <c r="J159" s="1">
        <v>1</v>
      </c>
    </row>
    <row r="160" spans="2:10" x14ac:dyDescent="0.25">
      <c r="B160" s="1" t="s">
        <v>132</v>
      </c>
      <c r="C160" s="1" t="s">
        <v>156</v>
      </c>
      <c r="E160" s="1" t="s">
        <v>157</v>
      </c>
      <c r="G160" s="1" t="s">
        <v>158</v>
      </c>
      <c r="I160" s="1">
        <v>0.5</v>
      </c>
      <c r="J160" s="1">
        <v>1</v>
      </c>
    </row>
    <row r="161" spans="2:10" x14ac:dyDescent="0.25">
      <c r="B161" s="1" t="s">
        <v>132</v>
      </c>
      <c r="C161" s="1" t="s">
        <v>156</v>
      </c>
      <c r="E161" s="1" t="s">
        <v>157</v>
      </c>
      <c r="G161" s="1" t="s">
        <v>159</v>
      </c>
      <c r="I161" s="1">
        <v>1</v>
      </c>
      <c r="J161" s="1">
        <v>1</v>
      </c>
    </row>
    <row r="162" spans="2:10" x14ac:dyDescent="0.25">
      <c r="B162" s="1" t="s">
        <v>132</v>
      </c>
      <c r="C162" s="1" t="s">
        <v>156</v>
      </c>
      <c r="E162" s="1" t="s">
        <v>160</v>
      </c>
      <c r="G162" s="1" t="s">
        <v>25</v>
      </c>
      <c r="I162" s="1" t="s">
        <v>26</v>
      </c>
      <c r="J162" s="1">
        <v>1</v>
      </c>
    </row>
    <row r="163" spans="2:10" x14ac:dyDescent="0.25">
      <c r="B163" s="1" t="s">
        <v>132</v>
      </c>
      <c r="C163" s="1" t="s">
        <v>156</v>
      </c>
      <c r="E163" s="1" t="s">
        <v>160</v>
      </c>
      <c r="G163" s="1" t="s">
        <v>21</v>
      </c>
      <c r="I163" s="1">
        <v>0.01</v>
      </c>
      <c r="J163" s="1">
        <v>1</v>
      </c>
    </row>
    <row r="164" spans="2:10" x14ac:dyDescent="0.25">
      <c r="B164" s="1" t="s">
        <v>132</v>
      </c>
      <c r="C164" s="1" t="s">
        <v>156</v>
      </c>
      <c r="E164" s="1" t="s">
        <v>160</v>
      </c>
      <c r="G164" s="1" t="s">
        <v>27</v>
      </c>
      <c r="H164" s="1" t="s">
        <v>150</v>
      </c>
      <c r="I164" s="1">
        <v>0.25</v>
      </c>
      <c r="J164" s="1">
        <v>1</v>
      </c>
    </row>
    <row r="165" spans="2:10" x14ac:dyDescent="0.25">
      <c r="B165" s="1" t="s">
        <v>132</v>
      </c>
      <c r="C165" s="1" t="s">
        <v>156</v>
      </c>
      <c r="E165" s="1" t="s">
        <v>160</v>
      </c>
      <c r="G165" s="1" t="s">
        <v>29</v>
      </c>
      <c r="H165" s="1" t="s">
        <v>161</v>
      </c>
      <c r="I165" s="1">
        <v>0.75</v>
      </c>
      <c r="J165" s="1">
        <v>1</v>
      </c>
    </row>
    <row r="166" spans="2:10" x14ac:dyDescent="0.25">
      <c r="B166" s="1" t="s">
        <v>132</v>
      </c>
      <c r="C166" s="1" t="s">
        <v>156</v>
      </c>
      <c r="E166" s="1" t="s">
        <v>160</v>
      </c>
      <c r="G166" s="1" t="s">
        <v>31</v>
      </c>
      <c r="H166" s="1" t="s">
        <v>162</v>
      </c>
      <c r="I166" s="1">
        <v>1</v>
      </c>
      <c r="J166" s="1">
        <v>1</v>
      </c>
    </row>
    <row r="167" spans="2:10" x14ac:dyDescent="0.25">
      <c r="B167" s="1" t="s">
        <v>132</v>
      </c>
      <c r="C167" s="1" t="s">
        <v>163</v>
      </c>
      <c r="D167" s="1" t="s">
        <v>164</v>
      </c>
      <c r="E167" s="1" t="s">
        <v>165</v>
      </c>
      <c r="F167" s="1" t="s">
        <v>166</v>
      </c>
      <c r="G167" s="1" t="s">
        <v>14</v>
      </c>
      <c r="I167" s="1">
        <v>0</v>
      </c>
      <c r="J167" s="1">
        <v>1</v>
      </c>
    </row>
    <row r="168" spans="2:10" x14ac:dyDescent="0.25">
      <c r="B168" s="1" t="s">
        <v>132</v>
      </c>
      <c r="C168" s="1" t="s">
        <v>163</v>
      </c>
      <c r="D168" s="1" t="s">
        <v>164</v>
      </c>
      <c r="E168" s="1" t="s">
        <v>165</v>
      </c>
      <c r="F168" s="1" t="s">
        <v>166</v>
      </c>
      <c r="G168" s="1" t="s">
        <v>21</v>
      </c>
      <c r="I168" s="1">
        <v>0.01</v>
      </c>
      <c r="J168" s="1">
        <v>1</v>
      </c>
    </row>
    <row r="169" spans="2:10" x14ac:dyDescent="0.25">
      <c r="B169" s="1" t="s">
        <v>132</v>
      </c>
      <c r="C169" s="1" t="s">
        <v>163</v>
      </c>
      <c r="D169" s="1" t="s">
        <v>164</v>
      </c>
      <c r="E169" s="1" t="s">
        <v>165</v>
      </c>
      <c r="F169" s="1" t="s">
        <v>166</v>
      </c>
      <c r="G169" s="1" t="s">
        <v>31</v>
      </c>
      <c r="I169" s="1">
        <v>0.1</v>
      </c>
      <c r="J169" s="1">
        <v>1</v>
      </c>
    </row>
    <row r="170" spans="2:10" x14ac:dyDescent="0.25">
      <c r="B170" s="1" t="s">
        <v>132</v>
      </c>
      <c r="C170" s="1" t="s">
        <v>163</v>
      </c>
      <c r="D170" s="1" t="s">
        <v>164</v>
      </c>
      <c r="E170" s="1" t="s">
        <v>165</v>
      </c>
      <c r="F170" s="1" t="s">
        <v>166</v>
      </c>
      <c r="G170" s="1" t="s">
        <v>29</v>
      </c>
      <c r="I170" s="1">
        <v>0.5</v>
      </c>
      <c r="J170" s="1">
        <v>1</v>
      </c>
    </row>
    <row r="171" spans="2:10" x14ac:dyDescent="0.25">
      <c r="B171" s="1" t="s">
        <v>132</v>
      </c>
      <c r="C171" s="1" t="s">
        <v>163</v>
      </c>
      <c r="D171" s="1" t="s">
        <v>164</v>
      </c>
      <c r="E171" s="1" t="s">
        <v>165</v>
      </c>
      <c r="F171" s="1" t="s">
        <v>166</v>
      </c>
      <c r="G171" s="1" t="s">
        <v>27</v>
      </c>
      <c r="I171" s="1">
        <v>1</v>
      </c>
      <c r="J171" s="1">
        <v>1</v>
      </c>
    </row>
    <row r="172" spans="2:10" x14ac:dyDescent="0.25">
      <c r="B172" s="1" t="s">
        <v>132</v>
      </c>
      <c r="C172" s="1" t="s">
        <v>163</v>
      </c>
      <c r="D172" s="1" t="s">
        <v>164</v>
      </c>
      <c r="E172" s="1" t="s">
        <v>167</v>
      </c>
      <c r="G172" s="1" t="s">
        <v>14</v>
      </c>
      <c r="I172" s="1">
        <v>0</v>
      </c>
      <c r="J172" s="1">
        <v>1</v>
      </c>
    </row>
    <row r="173" spans="2:10" x14ac:dyDescent="0.25">
      <c r="B173" s="1" t="s">
        <v>132</v>
      </c>
      <c r="C173" s="1" t="s">
        <v>163</v>
      </c>
      <c r="D173" s="1" t="s">
        <v>164</v>
      </c>
      <c r="E173" s="1" t="s">
        <v>167</v>
      </c>
      <c r="G173" s="1" t="s">
        <v>21</v>
      </c>
      <c r="I173" s="1">
        <v>0.01</v>
      </c>
      <c r="J173" s="1">
        <v>1</v>
      </c>
    </row>
    <row r="174" spans="2:10" x14ac:dyDescent="0.25">
      <c r="B174" s="1" t="s">
        <v>132</v>
      </c>
      <c r="C174" s="1" t="s">
        <v>163</v>
      </c>
      <c r="D174" s="1" t="s">
        <v>164</v>
      </c>
      <c r="E174" s="1" t="s">
        <v>167</v>
      </c>
      <c r="G174" s="1" t="s">
        <v>108</v>
      </c>
      <c r="I174" s="1">
        <v>0.25</v>
      </c>
      <c r="J174" s="1">
        <v>1</v>
      </c>
    </row>
    <row r="175" spans="2:10" x14ac:dyDescent="0.25">
      <c r="B175" s="1" t="s">
        <v>132</v>
      </c>
      <c r="C175" s="1" t="s">
        <v>163</v>
      </c>
      <c r="D175" s="1" t="s">
        <v>164</v>
      </c>
      <c r="E175" s="1" t="s">
        <v>167</v>
      </c>
      <c r="G175" s="1" t="s">
        <v>111</v>
      </c>
      <c r="I175" s="1">
        <v>1</v>
      </c>
      <c r="J175" s="1">
        <v>1</v>
      </c>
    </row>
    <row r="176" spans="2:10" x14ac:dyDescent="0.25">
      <c r="B176" s="1" t="s">
        <v>132</v>
      </c>
      <c r="C176" s="1" t="s">
        <v>163</v>
      </c>
      <c r="D176" s="1" t="s">
        <v>164</v>
      </c>
      <c r="E176" s="1" t="s">
        <v>168</v>
      </c>
      <c r="G176" s="1" t="s">
        <v>14</v>
      </c>
      <c r="I176" s="1">
        <v>0</v>
      </c>
      <c r="J176" s="1">
        <v>1</v>
      </c>
    </row>
    <row r="177" spans="2:10" x14ac:dyDescent="0.25">
      <c r="B177" s="1" t="s">
        <v>132</v>
      </c>
      <c r="C177" s="1" t="s">
        <v>163</v>
      </c>
      <c r="D177" s="1" t="s">
        <v>164</v>
      </c>
      <c r="E177" s="1" t="s">
        <v>168</v>
      </c>
      <c r="G177" s="1" t="s">
        <v>21</v>
      </c>
      <c r="I177" s="1">
        <v>0.01</v>
      </c>
      <c r="J177" s="1">
        <v>1</v>
      </c>
    </row>
    <row r="178" spans="2:10" x14ac:dyDescent="0.25">
      <c r="B178" s="1" t="s">
        <v>132</v>
      </c>
      <c r="C178" s="1" t="s">
        <v>163</v>
      </c>
      <c r="D178" s="1" t="s">
        <v>164</v>
      </c>
      <c r="E178" s="1" t="s">
        <v>168</v>
      </c>
      <c r="G178" s="1" t="s">
        <v>169</v>
      </c>
      <c r="I178" s="1">
        <v>1</v>
      </c>
      <c r="J178" s="1">
        <v>1</v>
      </c>
    </row>
    <row r="179" spans="2:10" x14ac:dyDescent="0.25">
      <c r="B179" s="1" t="s">
        <v>132</v>
      </c>
      <c r="C179" s="1" t="s">
        <v>163</v>
      </c>
      <c r="D179" s="1" t="s">
        <v>164</v>
      </c>
      <c r="E179" s="1" t="s">
        <v>168</v>
      </c>
      <c r="G179" s="1" t="s">
        <v>170</v>
      </c>
      <c r="I179" s="1">
        <v>0.5</v>
      </c>
      <c r="J179" s="1">
        <v>1</v>
      </c>
    </row>
    <row r="180" spans="2:10" x14ac:dyDescent="0.25">
      <c r="B180" s="1" t="s">
        <v>132</v>
      </c>
      <c r="C180" s="1" t="s">
        <v>163</v>
      </c>
      <c r="D180" s="1" t="s">
        <v>164</v>
      </c>
      <c r="E180" s="1" t="s">
        <v>168</v>
      </c>
      <c r="G180" s="1" t="s">
        <v>171</v>
      </c>
      <c r="I180" s="1">
        <v>0.1</v>
      </c>
      <c r="J180" s="1">
        <v>1</v>
      </c>
    </row>
    <row r="181" spans="2:10" x14ac:dyDescent="0.25">
      <c r="I181" s="2"/>
    </row>
  </sheetData>
  <autoFilter ref="A1:J180" xr:uid="{B7BC9A4F-8CA6-9940-A316-B41E31ACEC5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0DFE-261B-6F46-BBF6-8542919338AA}">
  <dimension ref="A1:E6"/>
  <sheetViews>
    <sheetView workbookViewId="0">
      <selection activeCell="D5" sqref="D5"/>
    </sheetView>
  </sheetViews>
  <sheetFormatPr defaultColWidth="11" defaultRowHeight="15.75" x14ac:dyDescent="0.25"/>
  <cols>
    <col min="2" max="2" width="21.125" customWidth="1"/>
    <col min="3" max="3" width="50.875" style="132" customWidth="1"/>
    <col min="4" max="4" width="48.625" customWidth="1"/>
    <col min="5" max="5" width="53.625" style="132" customWidth="1"/>
  </cols>
  <sheetData>
    <row r="1" spans="1:5" x14ac:dyDescent="0.25">
      <c r="A1" s="133" t="s">
        <v>4195</v>
      </c>
      <c r="B1" s="133" t="s">
        <v>4196</v>
      </c>
      <c r="C1" s="134" t="s">
        <v>4197</v>
      </c>
      <c r="D1" s="133" t="s">
        <v>4198</v>
      </c>
      <c r="E1" s="134" t="s">
        <v>4200</v>
      </c>
    </row>
    <row r="2" spans="1:5" ht="94.5" x14ac:dyDescent="0.25">
      <c r="A2">
        <v>1</v>
      </c>
      <c r="B2" t="s">
        <v>4199</v>
      </c>
      <c r="C2" s="132" t="s">
        <v>4203</v>
      </c>
      <c r="D2" s="132" t="s">
        <v>4201</v>
      </c>
      <c r="E2" s="132" t="s">
        <v>4202</v>
      </c>
    </row>
    <row r="3" spans="1:5" ht="94.5" x14ac:dyDescent="0.25">
      <c r="A3">
        <v>2</v>
      </c>
      <c r="B3" t="s">
        <v>4204</v>
      </c>
      <c r="C3" s="132" t="s">
        <v>4205</v>
      </c>
      <c r="D3" s="132" t="s">
        <v>4206</v>
      </c>
      <c r="E3" s="132" t="s">
        <v>4207</v>
      </c>
    </row>
    <row r="4" spans="1:5" ht="94.5" x14ac:dyDescent="0.25">
      <c r="A4">
        <v>3</v>
      </c>
      <c r="B4" t="s">
        <v>4208</v>
      </c>
      <c r="C4" s="132" t="s">
        <v>4209</v>
      </c>
      <c r="D4" s="132" t="s">
        <v>4210</v>
      </c>
      <c r="E4" s="132" t="s">
        <v>4211</v>
      </c>
    </row>
    <row r="5" spans="1:5" ht="94.5" x14ac:dyDescent="0.25">
      <c r="A5">
        <v>4</v>
      </c>
      <c r="B5" t="s">
        <v>4212</v>
      </c>
      <c r="C5" s="132" t="s">
        <v>4214</v>
      </c>
      <c r="D5" s="132" t="s">
        <v>4215</v>
      </c>
      <c r="E5" s="132" t="s">
        <v>4216</v>
      </c>
    </row>
    <row r="6" spans="1:5" ht="110.25" x14ac:dyDescent="0.25">
      <c r="A6">
        <v>5</v>
      </c>
      <c r="B6" t="s">
        <v>4213</v>
      </c>
      <c r="C6" s="132" t="s">
        <v>4217</v>
      </c>
      <c r="D6" s="132" t="s">
        <v>4218</v>
      </c>
      <c r="E6" s="132" t="s">
        <v>4219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85A8-93A1-8243-BB7F-8758C045490F}">
  <dimension ref="A1:D109"/>
  <sheetViews>
    <sheetView topLeftCell="A26" workbookViewId="0">
      <selection activeCell="B39" sqref="B39"/>
    </sheetView>
  </sheetViews>
  <sheetFormatPr defaultColWidth="11.5" defaultRowHeight="15" x14ac:dyDescent="0.25"/>
  <cols>
    <col min="1" max="1" width="11.5" style="1"/>
    <col min="2" max="2" width="17.875" style="1" bestFit="1" customWidth="1"/>
    <col min="3" max="3" width="11.5" style="1"/>
    <col min="4" max="4" width="169.875" style="1" bestFit="1" customWidth="1"/>
    <col min="5" max="16384" width="11.5" style="1"/>
  </cols>
  <sheetData>
    <row r="1" spans="1:4" x14ac:dyDescent="0.25">
      <c r="A1" s="1" t="s">
        <v>173</v>
      </c>
      <c r="B1" s="1" t="s">
        <v>176</v>
      </c>
      <c r="C1" s="1" t="s">
        <v>179</v>
      </c>
      <c r="D1" s="1" t="s">
        <v>2762</v>
      </c>
    </row>
    <row r="2" spans="1:4" x14ac:dyDescent="0.25">
      <c r="A2" s="1" t="s">
        <v>2763</v>
      </c>
      <c r="B2" s="1" t="s">
        <v>507</v>
      </c>
      <c r="C2" s="1" t="s">
        <v>2764</v>
      </c>
      <c r="D2" s="1" t="str">
        <f>TRIM(C2)</f>
        <v>ID.AM-1</v>
      </c>
    </row>
    <row r="3" spans="1:4" x14ac:dyDescent="0.25">
      <c r="A3" s="1" t="s">
        <v>2763</v>
      </c>
      <c r="B3" s="1" t="s">
        <v>507</v>
      </c>
      <c r="C3" s="1" t="s">
        <v>2765</v>
      </c>
      <c r="D3" s="1" t="str">
        <f t="shared" ref="D3:D66" si="0">TRIM(C3)</f>
        <v>ID.AM-2</v>
      </c>
    </row>
    <row r="4" spans="1:4" x14ac:dyDescent="0.25">
      <c r="A4" s="1" t="s">
        <v>2763</v>
      </c>
      <c r="B4" s="1" t="s">
        <v>507</v>
      </c>
      <c r="C4" s="1" t="s">
        <v>1582</v>
      </c>
      <c r="D4" s="1" t="str">
        <f t="shared" si="0"/>
        <v>ID.AM-3</v>
      </c>
    </row>
    <row r="5" spans="1:4" x14ac:dyDescent="0.25">
      <c r="A5" s="1" t="s">
        <v>2763</v>
      </c>
      <c r="B5" s="1" t="s">
        <v>507</v>
      </c>
      <c r="C5" s="1" t="s">
        <v>1595</v>
      </c>
      <c r="D5" s="1" t="str">
        <f t="shared" si="0"/>
        <v>ID.AM-4</v>
      </c>
    </row>
    <row r="6" spans="1:4" x14ac:dyDescent="0.25">
      <c r="A6" s="1" t="s">
        <v>2763</v>
      </c>
      <c r="B6" s="1" t="s">
        <v>507</v>
      </c>
      <c r="C6" s="1" t="s">
        <v>1585</v>
      </c>
      <c r="D6" s="1" t="str">
        <f t="shared" si="0"/>
        <v>ID.AM-5</v>
      </c>
    </row>
    <row r="7" spans="1:4" x14ac:dyDescent="0.25">
      <c r="A7" s="1" t="s">
        <v>2763</v>
      </c>
      <c r="B7" s="1" t="s">
        <v>507</v>
      </c>
      <c r="C7" s="1" t="s">
        <v>1589</v>
      </c>
      <c r="D7" s="1" t="str">
        <f t="shared" si="0"/>
        <v>ID.AM-6</v>
      </c>
    </row>
    <row r="8" spans="1:4" x14ac:dyDescent="0.25">
      <c r="A8" s="1" t="s">
        <v>2763</v>
      </c>
      <c r="B8" s="1" t="s">
        <v>572</v>
      </c>
      <c r="C8" s="1" t="s">
        <v>2766</v>
      </c>
      <c r="D8" s="1" t="str">
        <f t="shared" si="0"/>
        <v>ID.BE-1</v>
      </c>
    </row>
    <row r="9" spans="1:4" x14ac:dyDescent="0.25">
      <c r="A9" s="1" t="s">
        <v>2763</v>
      </c>
      <c r="B9" s="1" t="s">
        <v>572</v>
      </c>
      <c r="C9" s="1" t="s">
        <v>2767</v>
      </c>
      <c r="D9" s="1" t="str">
        <f t="shared" si="0"/>
        <v>ID.BE-2</v>
      </c>
    </row>
    <row r="10" spans="1:4" x14ac:dyDescent="0.25">
      <c r="A10" s="1" t="s">
        <v>2763</v>
      </c>
      <c r="B10" s="1" t="s">
        <v>572</v>
      </c>
      <c r="C10" s="1" t="s">
        <v>2768</v>
      </c>
      <c r="D10" s="1" t="str">
        <f t="shared" si="0"/>
        <v>ID.BE-3</v>
      </c>
    </row>
    <row r="11" spans="1:4" x14ac:dyDescent="0.25">
      <c r="A11" s="1" t="s">
        <v>2763</v>
      </c>
      <c r="B11" s="1" t="s">
        <v>572</v>
      </c>
      <c r="C11" s="1" t="s">
        <v>2769</v>
      </c>
      <c r="D11" s="1" t="str">
        <f t="shared" si="0"/>
        <v>ID.BE-4</v>
      </c>
    </row>
    <row r="12" spans="1:4" x14ac:dyDescent="0.25">
      <c r="A12" s="1" t="s">
        <v>2763</v>
      </c>
      <c r="B12" s="1" t="s">
        <v>572</v>
      </c>
      <c r="C12" s="1" t="s">
        <v>2770</v>
      </c>
      <c r="D12" s="1" t="str">
        <f t="shared" si="0"/>
        <v>ID.BE-5</v>
      </c>
    </row>
    <row r="13" spans="1:4" x14ac:dyDescent="0.25">
      <c r="A13" s="1" t="s">
        <v>2763</v>
      </c>
      <c r="B13" s="1" t="s">
        <v>73</v>
      </c>
      <c r="C13" s="1" t="s">
        <v>2771</v>
      </c>
      <c r="D13" s="1" t="str">
        <f t="shared" si="0"/>
        <v>ID.GV-1</v>
      </c>
    </row>
    <row r="14" spans="1:4" x14ac:dyDescent="0.25">
      <c r="A14" s="1" t="s">
        <v>2763</v>
      </c>
      <c r="B14" s="1" t="s">
        <v>73</v>
      </c>
      <c r="C14" s="1" t="s">
        <v>1504</v>
      </c>
      <c r="D14" s="1" t="str">
        <f t="shared" si="0"/>
        <v>ID.GV-2</v>
      </c>
    </row>
    <row r="15" spans="1:4" x14ac:dyDescent="0.25">
      <c r="A15" s="1" t="s">
        <v>2763</v>
      </c>
      <c r="B15" s="1" t="s">
        <v>73</v>
      </c>
      <c r="C15" s="1" t="s">
        <v>1609</v>
      </c>
      <c r="D15" s="1" t="str">
        <f t="shared" si="0"/>
        <v>ID.GV-3</v>
      </c>
    </row>
    <row r="16" spans="1:4" x14ac:dyDescent="0.25">
      <c r="A16" s="1" t="s">
        <v>2763</v>
      </c>
      <c r="B16" s="1" t="s">
        <v>73</v>
      </c>
      <c r="C16" s="1" t="s">
        <v>1559</v>
      </c>
      <c r="D16" s="1" t="str">
        <f t="shared" si="0"/>
        <v>ID.GV-4</v>
      </c>
    </row>
    <row r="17" spans="1:4" x14ac:dyDescent="0.25">
      <c r="A17" s="1" t="s">
        <v>2763</v>
      </c>
      <c r="B17" s="1" t="s">
        <v>584</v>
      </c>
      <c r="C17" s="1" t="s">
        <v>1527</v>
      </c>
      <c r="D17" s="1" t="str">
        <f t="shared" si="0"/>
        <v>ID.RA-1</v>
      </c>
    </row>
    <row r="18" spans="1:4" x14ac:dyDescent="0.25">
      <c r="A18" s="1" t="s">
        <v>2763</v>
      </c>
      <c r="B18" s="1" t="s">
        <v>584</v>
      </c>
      <c r="C18" s="1" t="s">
        <v>1530</v>
      </c>
      <c r="D18" s="1" t="str">
        <f t="shared" si="0"/>
        <v>ID.RA-2</v>
      </c>
    </row>
    <row r="19" spans="1:4" x14ac:dyDescent="0.25">
      <c r="A19" s="1" t="s">
        <v>2763</v>
      </c>
      <c r="B19" s="1" t="s">
        <v>584</v>
      </c>
      <c r="C19" s="1" t="s">
        <v>2748</v>
      </c>
      <c r="D19" s="1" t="str">
        <f t="shared" si="0"/>
        <v>ID.RA-3</v>
      </c>
    </row>
    <row r="20" spans="1:4" x14ac:dyDescent="0.25">
      <c r="A20" s="1" t="s">
        <v>2763</v>
      </c>
      <c r="B20" s="1" t="s">
        <v>584</v>
      </c>
      <c r="C20" s="1" t="s">
        <v>2772</v>
      </c>
      <c r="D20" s="1" t="str">
        <f t="shared" si="0"/>
        <v>ID.RA-4</v>
      </c>
    </row>
    <row r="21" spans="1:4" x14ac:dyDescent="0.25">
      <c r="A21" s="1" t="s">
        <v>2763</v>
      </c>
      <c r="B21" s="1" t="s">
        <v>584</v>
      </c>
      <c r="C21" s="1" t="s">
        <v>2773</v>
      </c>
      <c r="D21" s="1" t="str">
        <f t="shared" si="0"/>
        <v>ID.RA-5</v>
      </c>
    </row>
    <row r="22" spans="1:4" x14ac:dyDescent="0.25">
      <c r="A22" s="1" t="s">
        <v>2763</v>
      </c>
      <c r="B22" s="1" t="s">
        <v>584</v>
      </c>
      <c r="C22" s="1" t="s">
        <v>1571</v>
      </c>
      <c r="D22" s="1" t="str">
        <f t="shared" si="0"/>
        <v>ID.RA-6</v>
      </c>
    </row>
    <row r="23" spans="1:4" x14ac:dyDescent="0.25">
      <c r="A23" s="1" t="s">
        <v>2763</v>
      </c>
      <c r="B23" s="1" t="s">
        <v>221</v>
      </c>
      <c r="C23" s="1" t="s">
        <v>2774</v>
      </c>
      <c r="D23" s="1" t="str">
        <f t="shared" si="0"/>
        <v>ID.RM-1</v>
      </c>
    </row>
    <row r="24" spans="1:4" x14ac:dyDescent="0.25">
      <c r="A24" s="1" t="s">
        <v>2763</v>
      </c>
      <c r="B24" s="1" t="s">
        <v>221</v>
      </c>
      <c r="C24" s="1" t="s">
        <v>2775</v>
      </c>
      <c r="D24" s="1" t="str">
        <f t="shared" si="0"/>
        <v>ID.RM-2</v>
      </c>
    </row>
    <row r="25" spans="1:4" x14ac:dyDescent="0.25">
      <c r="A25" s="1" t="s">
        <v>2763</v>
      </c>
      <c r="B25" s="1" t="s">
        <v>221</v>
      </c>
      <c r="C25" s="1" t="s">
        <v>2776</v>
      </c>
      <c r="D25" s="1" t="str">
        <f t="shared" si="0"/>
        <v>ID.RM-3</v>
      </c>
    </row>
    <row r="26" spans="1:4" x14ac:dyDescent="0.25">
      <c r="A26" s="1" t="s">
        <v>2763</v>
      </c>
      <c r="B26" s="1" t="s">
        <v>665</v>
      </c>
      <c r="C26" s="1" t="s">
        <v>2777</v>
      </c>
      <c r="D26" s="1" t="str">
        <f t="shared" si="0"/>
        <v>ID.SC-1</v>
      </c>
    </row>
    <row r="27" spans="1:4" x14ac:dyDescent="0.25">
      <c r="A27" s="1" t="s">
        <v>2763</v>
      </c>
      <c r="B27" s="1" t="s">
        <v>665</v>
      </c>
      <c r="C27" s="1" t="s">
        <v>2778</v>
      </c>
      <c r="D27" s="1" t="str">
        <f t="shared" si="0"/>
        <v>ID.SC-2</v>
      </c>
    </row>
    <row r="28" spans="1:4" x14ac:dyDescent="0.25">
      <c r="A28" s="1" t="s">
        <v>2763</v>
      </c>
      <c r="B28" s="1" t="s">
        <v>665</v>
      </c>
      <c r="C28" s="1" t="s">
        <v>2779</v>
      </c>
      <c r="D28" s="1" t="str">
        <f t="shared" si="0"/>
        <v>ID.SC-3</v>
      </c>
    </row>
    <row r="29" spans="1:4" x14ac:dyDescent="0.25">
      <c r="A29" s="1" t="s">
        <v>2763</v>
      </c>
      <c r="B29" s="1" t="s">
        <v>665</v>
      </c>
      <c r="C29" s="1" t="s">
        <v>2780</v>
      </c>
      <c r="D29" s="1" t="str">
        <f t="shared" si="0"/>
        <v>ID.SC-4</v>
      </c>
    </row>
    <row r="30" spans="1:4" x14ac:dyDescent="0.25">
      <c r="A30" s="1" t="s">
        <v>2763</v>
      </c>
      <c r="B30" s="1" t="s">
        <v>665</v>
      </c>
      <c r="C30" s="1" t="s">
        <v>2781</v>
      </c>
      <c r="D30" s="1" t="str">
        <f t="shared" si="0"/>
        <v>ID.SC-5</v>
      </c>
    </row>
    <row r="31" spans="1:4" x14ac:dyDescent="0.25">
      <c r="A31" s="1" t="s">
        <v>716</v>
      </c>
      <c r="B31" s="1" t="s">
        <v>772</v>
      </c>
      <c r="C31" s="1" t="s">
        <v>1598</v>
      </c>
      <c r="D31" s="1" t="str">
        <f t="shared" si="0"/>
        <v>PR.AC-1</v>
      </c>
    </row>
    <row r="32" spans="1:4" x14ac:dyDescent="0.25">
      <c r="A32" s="1" t="s">
        <v>716</v>
      </c>
      <c r="B32" s="1" t="s">
        <v>772</v>
      </c>
      <c r="C32" s="1" t="s">
        <v>2782</v>
      </c>
      <c r="D32" s="1" t="str">
        <f t="shared" si="0"/>
        <v>PR.AC-2</v>
      </c>
    </row>
    <row r="33" spans="1:4" x14ac:dyDescent="0.25">
      <c r="A33" s="1" t="s">
        <v>716</v>
      </c>
      <c r="B33" s="1" t="s">
        <v>772</v>
      </c>
      <c r="C33" s="1" t="s">
        <v>2783</v>
      </c>
      <c r="D33" s="1" t="str">
        <f t="shared" si="0"/>
        <v>PR.AC-3</v>
      </c>
    </row>
    <row r="34" spans="1:4" x14ac:dyDescent="0.25">
      <c r="A34" s="1" t="s">
        <v>716</v>
      </c>
      <c r="B34" s="1" t="s">
        <v>772</v>
      </c>
      <c r="C34" s="1" t="s">
        <v>2338</v>
      </c>
      <c r="D34" s="1" t="str">
        <f t="shared" si="0"/>
        <v>PR.AC-4</v>
      </c>
    </row>
    <row r="35" spans="1:4" x14ac:dyDescent="0.25">
      <c r="A35" s="1" t="s">
        <v>716</v>
      </c>
      <c r="B35" s="1" t="s">
        <v>772</v>
      </c>
      <c r="C35" s="1" t="s">
        <v>2784</v>
      </c>
      <c r="D35" s="1" t="str">
        <f t="shared" si="0"/>
        <v>PR.AC-5</v>
      </c>
    </row>
    <row r="36" spans="1:4" x14ac:dyDescent="0.25">
      <c r="A36" s="1" t="s">
        <v>716</v>
      </c>
      <c r="B36" s="1" t="s">
        <v>772</v>
      </c>
      <c r="C36" s="1" t="s">
        <v>2785</v>
      </c>
      <c r="D36" s="1" t="str">
        <f t="shared" si="0"/>
        <v>PR.AC-6</v>
      </c>
    </row>
    <row r="37" spans="1:4" x14ac:dyDescent="0.25">
      <c r="A37" s="1" t="s">
        <v>716</v>
      </c>
      <c r="B37" s="1" t="s">
        <v>772</v>
      </c>
      <c r="C37" s="1" t="s">
        <v>1760</v>
      </c>
      <c r="D37" s="1" t="str">
        <f t="shared" si="0"/>
        <v>PR.AC-7</v>
      </c>
    </row>
    <row r="38" spans="1:4" x14ac:dyDescent="0.25">
      <c r="A38" s="1" t="s">
        <v>716</v>
      </c>
      <c r="B38" s="1" t="s">
        <v>781</v>
      </c>
      <c r="C38" s="1" t="s">
        <v>2576</v>
      </c>
      <c r="D38" s="1" t="str">
        <f t="shared" si="0"/>
        <v>PR.AT-1</v>
      </c>
    </row>
    <row r="39" spans="1:4" x14ac:dyDescent="0.25">
      <c r="A39" s="1" t="s">
        <v>716</v>
      </c>
      <c r="B39" s="1" t="s">
        <v>781</v>
      </c>
      <c r="C39" s="1" t="s">
        <v>2786</v>
      </c>
      <c r="D39" s="1" t="str">
        <f t="shared" si="0"/>
        <v>PR.AT-2</v>
      </c>
    </row>
    <row r="40" spans="1:4" x14ac:dyDescent="0.25">
      <c r="A40" s="1" t="s">
        <v>716</v>
      </c>
      <c r="B40" s="1" t="s">
        <v>781</v>
      </c>
      <c r="C40" s="1" t="s">
        <v>2580</v>
      </c>
      <c r="D40" s="1" t="str">
        <f t="shared" si="0"/>
        <v>PR.AT-3</v>
      </c>
    </row>
    <row r="41" spans="1:4" x14ac:dyDescent="0.25">
      <c r="A41" s="1" t="s">
        <v>716</v>
      </c>
      <c r="B41" s="1" t="s">
        <v>781</v>
      </c>
      <c r="C41" s="1" t="s">
        <v>2787</v>
      </c>
      <c r="D41" s="1" t="str">
        <f t="shared" si="0"/>
        <v>PR.AT-4</v>
      </c>
    </row>
    <row r="42" spans="1:4" x14ac:dyDescent="0.25">
      <c r="A42" s="1" t="s">
        <v>716</v>
      </c>
      <c r="B42" s="1" t="s">
        <v>781</v>
      </c>
      <c r="C42" s="1" t="s">
        <v>2788</v>
      </c>
      <c r="D42" s="1" t="str">
        <f t="shared" si="0"/>
        <v>PR.AT-5</v>
      </c>
    </row>
    <row r="43" spans="1:4" x14ac:dyDescent="0.25">
      <c r="A43" s="1" t="s">
        <v>716</v>
      </c>
      <c r="B43" s="1" t="s">
        <v>781</v>
      </c>
      <c r="C43" s="1" t="s">
        <v>1525</v>
      </c>
      <c r="D43" s="1" t="str">
        <f t="shared" si="0"/>
        <v>PR.DS-1</v>
      </c>
    </row>
    <row r="44" spans="1:4" x14ac:dyDescent="0.25">
      <c r="A44" s="1" t="s">
        <v>716</v>
      </c>
      <c r="B44" s="1" t="s">
        <v>781</v>
      </c>
      <c r="C44" s="1" t="s">
        <v>1565</v>
      </c>
      <c r="D44" s="1" t="str">
        <f t="shared" si="0"/>
        <v>PR.DS-2</v>
      </c>
    </row>
    <row r="45" spans="1:4" x14ac:dyDescent="0.25">
      <c r="A45" s="1" t="s">
        <v>716</v>
      </c>
      <c r="C45" s="1" t="s">
        <v>2518</v>
      </c>
      <c r="D45" s="1" t="str">
        <f t="shared" si="0"/>
        <v>PR.DS-3</v>
      </c>
    </row>
    <row r="46" spans="1:4" x14ac:dyDescent="0.25">
      <c r="A46" s="1" t="s">
        <v>716</v>
      </c>
      <c r="C46" s="1" t="s">
        <v>2789</v>
      </c>
      <c r="D46" s="1" t="str">
        <f t="shared" si="0"/>
        <v>PR.DS-4</v>
      </c>
    </row>
    <row r="47" spans="1:4" x14ac:dyDescent="0.25">
      <c r="A47" s="1" t="s">
        <v>716</v>
      </c>
      <c r="C47" s="1" t="s">
        <v>1677</v>
      </c>
      <c r="D47" s="1" t="str">
        <f t="shared" si="0"/>
        <v>PR.DS-5</v>
      </c>
    </row>
    <row r="48" spans="1:4" x14ac:dyDescent="0.25">
      <c r="A48" s="1" t="s">
        <v>716</v>
      </c>
      <c r="C48" s="1" t="s">
        <v>1679</v>
      </c>
      <c r="D48" s="1" t="str">
        <f t="shared" si="0"/>
        <v>PR.DS-6</v>
      </c>
    </row>
    <row r="49" spans="1:4" x14ac:dyDescent="0.25">
      <c r="A49" s="1" t="s">
        <v>716</v>
      </c>
      <c r="C49" s="1" t="s">
        <v>2790</v>
      </c>
      <c r="D49" s="1" t="str">
        <f t="shared" si="0"/>
        <v>PR.DS-7</v>
      </c>
    </row>
    <row r="50" spans="1:4" x14ac:dyDescent="0.25">
      <c r="A50" s="1" t="s">
        <v>716</v>
      </c>
      <c r="C50" s="1" t="s">
        <v>2791</v>
      </c>
      <c r="D50" s="1" t="str">
        <f t="shared" si="0"/>
        <v>PR.DS-8</v>
      </c>
    </row>
    <row r="51" spans="1:4" x14ac:dyDescent="0.25">
      <c r="A51" s="1" t="s">
        <v>716</v>
      </c>
      <c r="C51" s="1" t="s">
        <v>1511</v>
      </c>
      <c r="D51" s="1" t="str">
        <f t="shared" si="0"/>
        <v>PR.IP-1</v>
      </c>
    </row>
    <row r="52" spans="1:4" x14ac:dyDescent="0.25">
      <c r="A52" s="1" t="s">
        <v>716</v>
      </c>
      <c r="C52" s="1" t="s">
        <v>1626</v>
      </c>
      <c r="D52" s="1" t="str">
        <f t="shared" si="0"/>
        <v>PR.IP-2</v>
      </c>
    </row>
    <row r="53" spans="1:4" x14ac:dyDescent="0.25">
      <c r="A53" s="1" t="s">
        <v>716</v>
      </c>
      <c r="C53" s="1" t="s">
        <v>2792</v>
      </c>
      <c r="D53" s="1" t="str">
        <f t="shared" si="0"/>
        <v>PR.IP-3</v>
      </c>
    </row>
    <row r="54" spans="1:4" x14ac:dyDescent="0.25">
      <c r="A54" s="1" t="s">
        <v>716</v>
      </c>
      <c r="C54" s="1" t="s">
        <v>2291</v>
      </c>
      <c r="D54" s="1" t="str">
        <f t="shared" si="0"/>
        <v>PR.IP-4</v>
      </c>
    </row>
    <row r="55" spans="1:4" x14ac:dyDescent="0.25">
      <c r="A55" s="1" t="s">
        <v>716</v>
      </c>
      <c r="C55" s="1" t="s">
        <v>2793</v>
      </c>
      <c r="D55" s="1" t="str">
        <f t="shared" si="0"/>
        <v>PR.IP-5</v>
      </c>
    </row>
    <row r="56" spans="1:4" x14ac:dyDescent="0.25">
      <c r="A56" s="1" t="s">
        <v>716</v>
      </c>
      <c r="C56" s="1" t="s">
        <v>2627</v>
      </c>
      <c r="D56" s="1" t="str">
        <f t="shared" si="0"/>
        <v>PR.IP-6</v>
      </c>
    </row>
    <row r="57" spans="1:4" x14ac:dyDescent="0.25">
      <c r="A57" s="1" t="s">
        <v>716</v>
      </c>
      <c r="C57" s="1" t="s">
        <v>2794</v>
      </c>
      <c r="D57" s="1" t="str">
        <f t="shared" si="0"/>
        <v>PR.IP-7</v>
      </c>
    </row>
    <row r="58" spans="1:4" x14ac:dyDescent="0.25">
      <c r="A58" s="1" t="s">
        <v>716</v>
      </c>
      <c r="C58" s="1" t="s">
        <v>2650</v>
      </c>
      <c r="D58" s="1" t="str">
        <f t="shared" si="0"/>
        <v>PR.IP-8</v>
      </c>
    </row>
    <row r="59" spans="1:4" x14ac:dyDescent="0.25">
      <c r="A59" s="1" t="s">
        <v>716</v>
      </c>
      <c r="C59" s="1" t="s">
        <v>1623</v>
      </c>
      <c r="D59" s="1" t="str">
        <f t="shared" si="0"/>
        <v>PR.IP-9</v>
      </c>
    </row>
    <row r="60" spans="1:4" x14ac:dyDescent="0.25">
      <c r="A60" s="1" t="s">
        <v>716</v>
      </c>
      <c r="C60" s="1" t="s">
        <v>873</v>
      </c>
      <c r="D60" s="1" t="str">
        <f t="shared" si="0"/>
        <v>PR.IP-10</v>
      </c>
    </row>
    <row r="61" spans="1:4" x14ac:dyDescent="0.25">
      <c r="A61" s="1" t="s">
        <v>716</v>
      </c>
      <c r="C61" s="1" t="s">
        <v>874</v>
      </c>
      <c r="D61" s="1" t="str">
        <f t="shared" si="0"/>
        <v>PR.IP-11</v>
      </c>
    </row>
    <row r="62" spans="1:4" x14ac:dyDescent="0.25">
      <c r="A62" s="1" t="s">
        <v>716</v>
      </c>
      <c r="C62" s="1" t="s">
        <v>875</v>
      </c>
      <c r="D62" s="1" t="str">
        <f t="shared" si="0"/>
        <v>PR.IP-12</v>
      </c>
    </row>
    <row r="63" spans="1:4" x14ac:dyDescent="0.25">
      <c r="A63" s="1" t="s">
        <v>716</v>
      </c>
      <c r="C63" s="1" t="s">
        <v>2795</v>
      </c>
      <c r="D63" s="1" t="str">
        <f t="shared" si="0"/>
        <v>PR.MA-1</v>
      </c>
    </row>
    <row r="64" spans="1:4" x14ac:dyDescent="0.25">
      <c r="A64" s="1" t="s">
        <v>716</v>
      </c>
      <c r="C64" s="1" t="s">
        <v>2796</v>
      </c>
      <c r="D64" s="1" t="str">
        <f t="shared" si="0"/>
        <v>PR.MA-2</v>
      </c>
    </row>
    <row r="65" spans="1:4" x14ac:dyDescent="0.25">
      <c r="A65" s="1" t="s">
        <v>716</v>
      </c>
      <c r="C65" s="1" t="s">
        <v>2206</v>
      </c>
      <c r="D65" s="1" t="str">
        <f t="shared" si="0"/>
        <v>PR.PT-1</v>
      </c>
    </row>
    <row r="66" spans="1:4" x14ac:dyDescent="0.25">
      <c r="A66" s="1" t="s">
        <v>716</v>
      </c>
      <c r="C66" s="1" t="s">
        <v>2209</v>
      </c>
      <c r="D66" s="1" t="str">
        <f t="shared" si="0"/>
        <v>PR.PT-2</v>
      </c>
    </row>
    <row r="67" spans="1:4" x14ac:dyDescent="0.25">
      <c r="A67" s="1" t="s">
        <v>716</v>
      </c>
      <c r="C67" s="1" t="s">
        <v>1574</v>
      </c>
      <c r="D67" s="1" t="str">
        <f t="shared" ref="D67:D109" si="1">TRIM(C67)</f>
        <v>PR.PT-3</v>
      </c>
    </row>
    <row r="68" spans="1:4" x14ac:dyDescent="0.25">
      <c r="A68" s="1" t="s">
        <v>716</v>
      </c>
      <c r="C68" s="1" t="s">
        <v>2797</v>
      </c>
      <c r="D68" s="1" t="str">
        <f t="shared" si="1"/>
        <v>PR.PT-4</v>
      </c>
    </row>
    <row r="69" spans="1:4" x14ac:dyDescent="0.25">
      <c r="A69" s="1" t="s">
        <v>716</v>
      </c>
      <c r="C69" s="1" t="s">
        <v>2798</v>
      </c>
      <c r="D69" s="1" t="str">
        <f t="shared" si="1"/>
        <v>PR.PT-5</v>
      </c>
    </row>
    <row r="70" spans="1:4" x14ac:dyDescent="0.25">
      <c r="A70" s="1" t="s">
        <v>968</v>
      </c>
      <c r="C70" s="1" t="s">
        <v>2320</v>
      </c>
      <c r="D70" s="1" t="str">
        <f t="shared" si="1"/>
        <v>DE.AE-1</v>
      </c>
    </row>
    <row r="71" spans="1:4" x14ac:dyDescent="0.25">
      <c r="A71" s="1" t="s">
        <v>968</v>
      </c>
      <c r="C71" s="1" t="s">
        <v>2202</v>
      </c>
      <c r="D71" s="1" t="str">
        <f t="shared" si="1"/>
        <v>DE.AE-2</v>
      </c>
    </row>
    <row r="72" spans="1:4" x14ac:dyDescent="0.25">
      <c r="A72" s="1" t="s">
        <v>968</v>
      </c>
      <c r="C72" s="1" t="s">
        <v>2799</v>
      </c>
      <c r="D72" s="1" t="str">
        <f t="shared" si="1"/>
        <v>DE.AE-3</v>
      </c>
    </row>
    <row r="73" spans="1:4" x14ac:dyDescent="0.25">
      <c r="A73" s="1" t="s">
        <v>968</v>
      </c>
      <c r="C73" s="1" t="s">
        <v>2800</v>
      </c>
      <c r="D73" s="1" t="str">
        <f t="shared" si="1"/>
        <v>DE.AE-4</v>
      </c>
    </row>
    <row r="74" spans="1:4" x14ac:dyDescent="0.25">
      <c r="A74" s="1" t="s">
        <v>968</v>
      </c>
      <c r="C74" s="1" t="s">
        <v>2199</v>
      </c>
      <c r="D74" s="1" t="str">
        <f t="shared" si="1"/>
        <v>DE.AE-5</v>
      </c>
    </row>
    <row r="75" spans="1:4" x14ac:dyDescent="0.25">
      <c r="A75" s="1" t="s">
        <v>968</v>
      </c>
      <c r="C75" s="1" t="s">
        <v>2243</v>
      </c>
      <c r="D75" s="1" t="str">
        <f t="shared" si="1"/>
        <v>DE.CM-1</v>
      </c>
    </row>
    <row r="76" spans="1:4" x14ac:dyDescent="0.25">
      <c r="A76" s="1" t="s">
        <v>968</v>
      </c>
      <c r="C76" s="1" t="s">
        <v>2801</v>
      </c>
      <c r="D76" s="1" t="str">
        <f t="shared" si="1"/>
        <v>DE.CM-2</v>
      </c>
    </row>
    <row r="77" spans="1:4" x14ac:dyDescent="0.25">
      <c r="A77" s="1" t="s">
        <v>968</v>
      </c>
      <c r="C77" s="1" t="s">
        <v>2344</v>
      </c>
      <c r="D77" s="1" t="str">
        <f t="shared" si="1"/>
        <v>DE.CM-3</v>
      </c>
    </row>
    <row r="78" spans="1:4" x14ac:dyDescent="0.25">
      <c r="A78" s="1" t="s">
        <v>968</v>
      </c>
      <c r="C78" s="1" t="s">
        <v>2802</v>
      </c>
      <c r="D78" s="1" t="str">
        <f t="shared" si="1"/>
        <v>DE.CM-4</v>
      </c>
    </row>
    <row r="79" spans="1:4" x14ac:dyDescent="0.25">
      <c r="A79" s="1" t="s">
        <v>968</v>
      </c>
      <c r="C79" s="1" t="s">
        <v>2803</v>
      </c>
      <c r="D79" s="1" t="str">
        <f t="shared" si="1"/>
        <v>DE.CM-5</v>
      </c>
    </row>
    <row r="80" spans="1:4" x14ac:dyDescent="0.25">
      <c r="A80" s="1" t="s">
        <v>968</v>
      </c>
      <c r="C80" s="1" t="s">
        <v>1605</v>
      </c>
      <c r="D80" s="1" t="str">
        <f t="shared" si="1"/>
        <v>DE.CM-6</v>
      </c>
    </row>
    <row r="81" spans="1:4" x14ac:dyDescent="0.25">
      <c r="A81" s="1" t="s">
        <v>968</v>
      </c>
      <c r="C81" s="1" t="s">
        <v>1652</v>
      </c>
      <c r="D81" s="1" t="str">
        <f t="shared" si="1"/>
        <v>DE.CM-7</v>
      </c>
    </row>
    <row r="82" spans="1:4" x14ac:dyDescent="0.25">
      <c r="A82" s="1" t="s">
        <v>968</v>
      </c>
      <c r="C82" s="1" t="s">
        <v>1602</v>
      </c>
      <c r="D82" s="1" t="str">
        <f t="shared" si="1"/>
        <v>DE.CM-8</v>
      </c>
    </row>
    <row r="83" spans="1:4" x14ac:dyDescent="0.25">
      <c r="A83" s="1" t="s">
        <v>968</v>
      </c>
      <c r="C83" s="1" t="s">
        <v>2804</v>
      </c>
      <c r="D83" s="1" t="str">
        <f t="shared" si="1"/>
        <v>DE.DP-1</v>
      </c>
    </row>
    <row r="84" spans="1:4" x14ac:dyDescent="0.25">
      <c r="A84" s="1" t="s">
        <v>968</v>
      </c>
      <c r="C84" s="1" t="s">
        <v>1561</v>
      </c>
      <c r="D84" s="1" t="str">
        <f t="shared" si="1"/>
        <v>DE.DP-2</v>
      </c>
    </row>
    <row r="85" spans="1:4" x14ac:dyDescent="0.25">
      <c r="A85" s="1" t="s">
        <v>968</v>
      </c>
      <c r="C85" s="1" t="s">
        <v>2805</v>
      </c>
      <c r="D85" s="1" t="str">
        <f t="shared" si="1"/>
        <v>DE.DP-3</v>
      </c>
    </row>
    <row r="86" spans="1:4" x14ac:dyDescent="0.25">
      <c r="A86" s="1" t="s">
        <v>968</v>
      </c>
      <c r="C86" s="1" t="s">
        <v>1537</v>
      </c>
      <c r="D86" s="1" t="str">
        <f t="shared" si="1"/>
        <v>DE.DP-4</v>
      </c>
    </row>
    <row r="87" spans="1:4" x14ac:dyDescent="0.25">
      <c r="A87" s="1" t="s">
        <v>968</v>
      </c>
      <c r="C87" s="1" t="s">
        <v>2806</v>
      </c>
      <c r="D87" s="1" t="str">
        <f t="shared" si="1"/>
        <v>DE.DP-5</v>
      </c>
    </row>
    <row r="88" spans="1:4" x14ac:dyDescent="0.25">
      <c r="A88" s="1" t="s">
        <v>1083</v>
      </c>
      <c r="C88" s="1" t="s">
        <v>2188</v>
      </c>
      <c r="D88" s="1" t="str">
        <f t="shared" si="1"/>
        <v>RS.RP-1</v>
      </c>
    </row>
    <row r="89" spans="1:4" x14ac:dyDescent="0.25">
      <c r="A89" s="1" t="s">
        <v>1083</v>
      </c>
      <c r="C89" s="1" t="s">
        <v>2191</v>
      </c>
      <c r="D89" s="1" t="str">
        <f t="shared" si="1"/>
        <v>RS.CO-1</v>
      </c>
    </row>
    <row r="90" spans="1:4" x14ac:dyDescent="0.25">
      <c r="A90" s="1" t="s">
        <v>1083</v>
      </c>
      <c r="C90" s="1" t="s">
        <v>2807</v>
      </c>
      <c r="D90" s="1" t="str">
        <f t="shared" si="1"/>
        <v>RS.CO-2</v>
      </c>
    </row>
    <row r="91" spans="1:4" x14ac:dyDescent="0.25">
      <c r="A91" s="1" t="s">
        <v>1083</v>
      </c>
      <c r="C91" s="1" t="s">
        <v>2808</v>
      </c>
      <c r="D91" s="1" t="str">
        <f t="shared" si="1"/>
        <v>RS.CO-3</v>
      </c>
    </row>
    <row r="92" spans="1:4" x14ac:dyDescent="0.25">
      <c r="A92" s="1" t="s">
        <v>1083</v>
      </c>
      <c r="C92" s="1" t="s">
        <v>2809</v>
      </c>
      <c r="D92" s="1" t="str">
        <f t="shared" si="1"/>
        <v>RS.CO-4</v>
      </c>
    </row>
    <row r="93" spans="1:4" x14ac:dyDescent="0.25">
      <c r="A93" s="1" t="s">
        <v>1083</v>
      </c>
      <c r="C93" s="1" t="s">
        <v>2810</v>
      </c>
      <c r="D93" s="1" t="str">
        <f t="shared" si="1"/>
        <v>RS.CO-5</v>
      </c>
    </row>
    <row r="94" spans="1:4" x14ac:dyDescent="0.25">
      <c r="A94" s="1" t="s">
        <v>1083</v>
      </c>
      <c r="C94" s="1" t="s">
        <v>2811</v>
      </c>
      <c r="D94" s="1" t="str">
        <f t="shared" si="1"/>
        <v>RS.AN-1</v>
      </c>
    </row>
    <row r="95" spans="1:4" x14ac:dyDescent="0.25">
      <c r="A95" s="1" t="s">
        <v>1083</v>
      </c>
      <c r="C95" s="1" t="s">
        <v>2219</v>
      </c>
      <c r="D95" s="1" t="str">
        <f t="shared" si="1"/>
        <v>RS.AN-2</v>
      </c>
    </row>
    <row r="96" spans="1:4" x14ac:dyDescent="0.25">
      <c r="A96" s="1" t="s">
        <v>1083</v>
      </c>
      <c r="C96" s="1" t="s">
        <v>2812</v>
      </c>
      <c r="D96" s="1" t="str">
        <f t="shared" si="1"/>
        <v>RS.AN-3</v>
      </c>
    </row>
    <row r="97" spans="1:4" x14ac:dyDescent="0.25">
      <c r="A97" s="1" t="s">
        <v>1083</v>
      </c>
      <c r="C97" s="1" t="s">
        <v>2216</v>
      </c>
      <c r="D97" s="1" t="str">
        <f t="shared" si="1"/>
        <v>RS.AN-4</v>
      </c>
    </row>
    <row r="98" spans="1:4" x14ac:dyDescent="0.25">
      <c r="A98" s="1" t="s">
        <v>1083</v>
      </c>
      <c r="C98" s="1" t="s">
        <v>2813</v>
      </c>
      <c r="D98" s="1" t="str">
        <f t="shared" si="1"/>
        <v>RS.AN-5</v>
      </c>
    </row>
    <row r="99" spans="1:4" x14ac:dyDescent="0.25">
      <c r="A99" s="1" t="s">
        <v>1083</v>
      </c>
      <c r="C99" s="1" t="s">
        <v>2814</v>
      </c>
      <c r="D99" s="1" t="str">
        <f t="shared" si="1"/>
        <v>RS.MI-1</v>
      </c>
    </row>
    <row r="100" spans="1:4" x14ac:dyDescent="0.25">
      <c r="A100" s="1" t="s">
        <v>1083</v>
      </c>
      <c r="C100" s="1" t="s">
        <v>2815</v>
      </c>
      <c r="D100" s="1" t="str">
        <f t="shared" si="1"/>
        <v>RS.MI-2</v>
      </c>
    </row>
    <row r="101" spans="1:4" x14ac:dyDescent="0.25">
      <c r="A101" s="1" t="s">
        <v>1083</v>
      </c>
      <c r="C101" s="1" t="s">
        <v>2816</v>
      </c>
      <c r="D101" s="1" t="str">
        <f t="shared" si="1"/>
        <v>RS.MI-3</v>
      </c>
    </row>
    <row r="102" spans="1:4" x14ac:dyDescent="0.25">
      <c r="A102" s="1" t="s">
        <v>1083</v>
      </c>
      <c r="C102" s="1" t="s">
        <v>2817</v>
      </c>
      <c r="D102" s="1" t="str">
        <f t="shared" si="1"/>
        <v>RS.IM-1</v>
      </c>
    </row>
    <row r="103" spans="1:4" x14ac:dyDescent="0.25">
      <c r="A103" s="1" t="s">
        <v>1083</v>
      </c>
      <c r="C103" s="1" t="s">
        <v>2238</v>
      </c>
      <c r="D103" s="1" t="str">
        <f t="shared" si="1"/>
        <v>RS.IM-2</v>
      </c>
    </row>
    <row r="104" spans="1:4" x14ac:dyDescent="0.25">
      <c r="A104" s="1" t="s">
        <v>1207</v>
      </c>
      <c r="C104" s="1" t="s">
        <v>2818</v>
      </c>
      <c r="D104" s="1" t="str">
        <f t="shared" si="1"/>
        <v>RC.RP-1</v>
      </c>
    </row>
    <row r="105" spans="1:4" x14ac:dyDescent="0.25">
      <c r="A105" s="1" t="s">
        <v>1207</v>
      </c>
      <c r="C105" s="1" t="s">
        <v>2819</v>
      </c>
      <c r="D105" s="1" t="str">
        <f t="shared" si="1"/>
        <v>RC.IM-1</v>
      </c>
    </row>
    <row r="106" spans="1:4" x14ac:dyDescent="0.25">
      <c r="A106" s="1" t="s">
        <v>1207</v>
      </c>
      <c r="C106" s="1" t="s">
        <v>2820</v>
      </c>
      <c r="D106" s="1" t="str">
        <f t="shared" si="1"/>
        <v>RC.IM-2</v>
      </c>
    </row>
    <row r="107" spans="1:4" x14ac:dyDescent="0.25">
      <c r="A107" s="1" t="s">
        <v>1207</v>
      </c>
      <c r="C107" s="1" t="s">
        <v>2821</v>
      </c>
      <c r="D107" s="1" t="str">
        <f t="shared" si="1"/>
        <v>RC.CO-1</v>
      </c>
    </row>
    <row r="108" spans="1:4" x14ac:dyDescent="0.25">
      <c r="A108" s="1" t="s">
        <v>1207</v>
      </c>
      <c r="C108" s="1" t="s">
        <v>2822</v>
      </c>
      <c r="D108" s="1" t="str">
        <f t="shared" si="1"/>
        <v>RC.CO-2</v>
      </c>
    </row>
    <row r="109" spans="1:4" x14ac:dyDescent="0.25">
      <c r="A109" s="1" t="s">
        <v>1207</v>
      </c>
      <c r="C109" s="1" t="s">
        <v>2823</v>
      </c>
      <c r="D109" s="1" t="str">
        <f t="shared" si="1"/>
        <v>RC.CO-3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973B-8630-CA4C-AB7C-3A5FCF987D98}">
  <dimension ref="A1:J430"/>
  <sheetViews>
    <sheetView tabSelected="1" topLeftCell="B1" zoomScaleNormal="100" workbookViewId="0">
      <selection activeCell="C14" sqref="C14"/>
    </sheetView>
  </sheetViews>
  <sheetFormatPr defaultColWidth="11" defaultRowHeight="15.75" x14ac:dyDescent="0.25"/>
  <cols>
    <col min="1" max="1" width="10.375" bestFit="1" customWidth="1"/>
    <col min="2" max="2" width="8.125" bestFit="1" customWidth="1"/>
    <col min="3" max="3" width="90.875" bestFit="1" customWidth="1"/>
    <col min="4" max="4" width="10.5" bestFit="1" customWidth="1"/>
    <col min="5" max="5" width="49.375" bestFit="1" customWidth="1"/>
    <col min="6" max="6" width="226.125" bestFit="1" customWidth="1"/>
    <col min="7" max="7" width="13.375" bestFit="1" customWidth="1"/>
    <col min="8" max="8" width="191.375" bestFit="1" customWidth="1"/>
    <col min="9" max="9" width="24.375" bestFit="1" customWidth="1"/>
    <col min="10" max="10" width="233.375" bestFit="1" customWidth="1"/>
  </cols>
  <sheetData>
    <row r="1" spans="1:10" x14ac:dyDescent="0.25">
      <c r="A1" t="s">
        <v>172</v>
      </c>
      <c r="B1" t="s">
        <v>173</v>
      </c>
      <c r="C1" t="s">
        <v>174</v>
      </c>
      <c r="D1" t="s">
        <v>175</v>
      </c>
      <c r="E1" t="s">
        <v>176</v>
      </c>
      <c r="F1" t="s">
        <v>177</v>
      </c>
      <c r="G1" t="s">
        <v>178</v>
      </c>
      <c r="H1" t="s">
        <v>179</v>
      </c>
      <c r="I1" t="s">
        <v>180</v>
      </c>
      <c r="J1" t="s">
        <v>181</v>
      </c>
    </row>
    <row r="2" spans="1:10" x14ac:dyDescent="0.25">
      <c r="A2" t="s">
        <v>182</v>
      </c>
      <c r="B2" t="s">
        <v>183</v>
      </c>
      <c r="C2" t="s">
        <v>184</v>
      </c>
      <c r="D2" t="s">
        <v>185</v>
      </c>
      <c r="E2" t="s">
        <v>186</v>
      </c>
      <c r="F2" t="s">
        <v>187</v>
      </c>
      <c r="G2" t="s">
        <v>188</v>
      </c>
      <c r="H2" t="s">
        <v>189</v>
      </c>
      <c r="I2" t="s">
        <v>190</v>
      </c>
      <c r="J2" t="s">
        <v>191</v>
      </c>
    </row>
    <row r="3" spans="1:10" x14ac:dyDescent="0.25">
      <c r="A3" t="s">
        <v>182</v>
      </c>
      <c r="B3" t="s">
        <v>183</v>
      </c>
      <c r="C3" t="s">
        <v>184</v>
      </c>
      <c r="D3" t="s">
        <v>185</v>
      </c>
      <c r="E3" t="s">
        <v>186</v>
      </c>
      <c r="F3" t="s">
        <v>187</v>
      </c>
      <c r="G3" t="s">
        <v>192</v>
      </c>
      <c r="H3" t="s">
        <v>193</v>
      </c>
      <c r="I3" t="s">
        <v>194</v>
      </c>
      <c r="J3" t="s">
        <v>195</v>
      </c>
    </row>
    <row r="4" spans="1:10" x14ac:dyDescent="0.25">
      <c r="A4" t="s">
        <v>182</v>
      </c>
      <c r="B4" t="s">
        <v>183</v>
      </c>
      <c r="C4" t="s">
        <v>184</v>
      </c>
      <c r="D4" t="s">
        <v>185</v>
      </c>
      <c r="E4" t="s">
        <v>186</v>
      </c>
      <c r="F4" t="s">
        <v>187</v>
      </c>
      <c r="G4" t="s">
        <v>192</v>
      </c>
      <c r="H4" t="s">
        <v>193</v>
      </c>
      <c r="I4" t="s">
        <v>196</v>
      </c>
      <c r="J4" t="s">
        <v>197</v>
      </c>
    </row>
    <row r="5" spans="1:10" x14ac:dyDescent="0.25">
      <c r="A5" t="s">
        <v>182</v>
      </c>
      <c r="B5" t="s">
        <v>183</v>
      </c>
      <c r="C5" t="s">
        <v>184</v>
      </c>
      <c r="D5" t="s">
        <v>185</v>
      </c>
      <c r="E5" t="s">
        <v>186</v>
      </c>
      <c r="F5" t="s">
        <v>187</v>
      </c>
      <c r="G5" t="s">
        <v>198</v>
      </c>
      <c r="H5" t="s">
        <v>199</v>
      </c>
      <c r="I5" t="s">
        <v>200</v>
      </c>
      <c r="J5" t="s">
        <v>201</v>
      </c>
    </row>
    <row r="6" spans="1:10" x14ac:dyDescent="0.25">
      <c r="A6" t="s">
        <v>182</v>
      </c>
      <c r="B6" t="s">
        <v>183</v>
      </c>
      <c r="C6" t="s">
        <v>184</v>
      </c>
      <c r="D6" t="s">
        <v>185</v>
      </c>
      <c r="E6" t="s">
        <v>186</v>
      </c>
      <c r="F6" t="s">
        <v>187</v>
      </c>
      <c r="G6" t="s">
        <v>198</v>
      </c>
      <c r="H6" t="s">
        <v>199</v>
      </c>
      <c r="I6" t="s">
        <v>202</v>
      </c>
      <c r="J6" t="s">
        <v>203</v>
      </c>
    </row>
    <row r="7" spans="1:10" x14ac:dyDescent="0.25">
      <c r="A7" t="s">
        <v>182</v>
      </c>
      <c r="B7" t="s">
        <v>183</v>
      </c>
      <c r="C7" t="s">
        <v>184</v>
      </c>
      <c r="D7" t="s">
        <v>185</v>
      </c>
      <c r="E7" t="s">
        <v>186</v>
      </c>
      <c r="F7" t="s">
        <v>187</v>
      </c>
      <c r="G7" t="s">
        <v>198</v>
      </c>
      <c r="H7" t="s">
        <v>199</v>
      </c>
      <c r="I7" t="s">
        <v>204</v>
      </c>
      <c r="J7" t="s">
        <v>205</v>
      </c>
    </row>
    <row r="8" spans="1:10" x14ac:dyDescent="0.25">
      <c r="A8" t="s">
        <v>182</v>
      </c>
      <c r="B8" t="s">
        <v>183</v>
      </c>
      <c r="C8" t="s">
        <v>184</v>
      </c>
      <c r="D8" t="s">
        <v>185</v>
      </c>
      <c r="E8" t="s">
        <v>186</v>
      </c>
      <c r="F8" t="s">
        <v>187</v>
      </c>
      <c r="G8" t="s">
        <v>206</v>
      </c>
      <c r="H8" t="s">
        <v>207</v>
      </c>
      <c r="I8" t="s">
        <v>208</v>
      </c>
      <c r="J8" t="s">
        <v>209</v>
      </c>
    </row>
    <row r="9" spans="1:10" x14ac:dyDescent="0.25">
      <c r="A9" t="s">
        <v>182</v>
      </c>
      <c r="B9" t="s">
        <v>183</v>
      </c>
      <c r="C9" t="s">
        <v>184</v>
      </c>
      <c r="D9" t="s">
        <v>185</v>
      </c>
      <c r="E9" t="s">
        <v>186</v>
      </c>
      <c r="F9" t="s">
        <v>187</v>
      </c>
      <c r="G9" t="s">
        <v>206</v>
      </c>
      <c r="H9" t="s">
        <v>207</v>
      </c>
      <c r="I9" t="s">
        <v>210</v>
      </c>
      <c r="J9" t="s">
        <v>211</v>
      </c>
    </row>
    <row r="10" spans="1:10" x14ac:dyDescent="0.25">
      <c r="A10" t="s">
        <v>182</v>
      </c>
      <c r="B10" t="s">
        <v>183</v>
      </c>
      <c r="C10" t="s">
        <v>184</v>
      </c>
      <c r="D10" t="s">
        <v>185</v>
      </c>
      <c r="E10" t="s">
        <v>186</v>
      </c>
      <c r="F10" t="s">
        <v>187</v>
      </c>
      <c r="G10" t="s">
        <v>206</v>
      </c>
      <c r="H10" t="s">
        <v>207</v>
      </c>
      <c r="I10" t="s">
        <v>212</v>
      </c>
      <c r="J10" t="s">
        <v>213</v>
      </c>
    </row>
    <row r="11" spans="1:10" x14ac:dyDescent="0.25">
      <c r="A11" t="s">
        <v>182</v>
      </c>
      <c r="B11" t="s">
        <v>183</v>
      </c>
      <c r="C11" t="s">
        <v>184</v>
      </c>
      <c r="D11" t="s">
        <v>185</v>
      </c>
      <c r="E11" t="s">
        <v>186</v>
      </c>
      <c r="F11" t="s">
        <v>187</v>
      </c>
      <c r="G11" t="s">
        <v>214</v>
      </c>
      <c r="H11" t="s">
        <v>215</v>
      </c>
      <c r="I11" t="s">
        <v>216</v>
      </c>
      <c r="J11" t="s">
        <v>217</v>
      </c>
    </row>
    <row r="12" spans="1:10" x14ac:dyDescent="0.25">
      <c r="A12" t="s">
        <v>182</v>
      </c>
      <c r="B12" t="s">
        <v>183</v>
      </c>
      <c r="C12" t="s">
        <v>184</v>
      </c>
      <c r="D12" t="s">
        <v>185</v>
      </c>
      <c r="E12" t="s">
        <v>186</v>
      </c>
      <c r="F12" t="s">
        <v>187</v>
      </c>
      <c r="G12" t="s">
        <v>214</v>
      </c>
      <c r="H12" t="s">
        <v>215</v>
      </c>
      <c r="I12" t="s">
        <v>218</v>
      </c>
      <c r="J12" t="s">
        <v>219</v>
      </c>
    </row>
    <row r="13" spans="1:10" x14ac:dyDescent="0.25">
      <c r="A13" t="s">
        <v>182</v>
      </c>
      <c r="B13" t="s">
        <v>183</v>
      </c>
      <c r="C13" t="s">
        <v>184</v>
      </c>
      <c r="D13" t="s">
        <v>220</v>
      </c>
      <c r="E13" t="s">
        <v>221</v>
      </c>
      <c r="F13" t="s">
        <v>222</v>
      </c>
      <c r="G13" t="s">
        <v>223</v>
      </c>
      <c r="H13" t="s">
        <v>224</v>
      </c>
      <c r="I13" t="s">
        <v>225</v>
      </c>
      <c r="J13" t="s">
        <v>226</v>
      </c>
    </row>
    <row r="14" spans="1:10" x14ac:dyDescent="0.25">
      <c r="A14" t="s">
        <v>182</v>
      </c>
      <c r="B14" t="s">
        <v>183</v>
      </c>
      <c r="C14" t="s">
        <v>184</v>
      </c>
      <c r="D14" t="s">
        <v>220</v>
      </c>
      <c r="E14" t="s">
        <v>221</v>
      </c>
      <c r="F14" t="s">
        <v>222</v>
      </c>
      <c r="G14" t="s">
        <v>223</v>
      </c>
      <c r="H14" t="s">
        <v>224</v>
      </c>
      <c r="I14" t="s">
        <v>227</v>
      </c>
      <c r="J14" t="s">
        <v>228</v>
      </c>
    </row>
    <row r="15" spans="1:10" x14ac:dyDescent="0.25">
      <c r="A15" t="s">
        <v>182</v>
      </c>
      <c r="B15" t="s">
        <v>183</v>
      </c>
      <c r="C15" t="s">
        <v>184</v>
      </c>
      <c r="D15" t="s">
        <v>220</v>
      </c>
      <c r="E15" t="s">
        <v>221</v>
      </c>
      <c r="F15" t="s">
        <v>222</v>
      </c>
      <c r="G15" t="s">
        <v>223</v>
      </c>
      <c r="H15" t="s">
        <v>224</v>
      </c>
      <c r="I15" t="s">
        <v>229</v>
      </c>
      <c r="J15" t="s">
        <v>230</v>
      </c>
    </row>
    <row r="16" spans="1:10" x14ac:dyDescent="0.25">
      <c r="A16" t="s">
        <v>182</v>
      </c>
      <c r="B16" t="s">
        <v>183</v>
      </c>
      <c r="C16" t="s">
        <v>184</v>
      </c>
      <c r="D16" t="s">
        <v>220</v>
      </c>
      <c r="E16" t="s">
        <v>221</v>
      </c>
      <c r="F16" t="s">
        <v>222</v>
      </c>
      <c r="G16" t="s">
        <v>231</v>
      </c>
      <c r="H16" t="s">
        <v>232</v>
      </c>
      <c r="I16" t="s">
        <v>233</v>
      </c>
      <c r="J16" t="s">
        <v>234</v>
      </c>
    </row>
    <row r="17" spans="1:10" x14ac:dyDescent="0.25">
      <c r="A17" t="s">
        <v>182</v>
      </c>
      <c r="B17" t="s">
        <v>183</v>
      </c>
      <c r="C17" t="s">
        <v>184</v>
      </c>
      <c r="D17" t="s">
        <v>220</v>
      </c>
      <c r="E17" t="s">
        <v>221</v>
      </c>
      <c r="F17" t="s">
        <v>222</v>
      </c>
      <c r="G17" t="s">
        <v>231</v>
      </c>
      <c r="H17" t="s">
        <v>232</v>
      </c>
      <c r="I17" t="s">
        <v>235</v>
      </c>
      <c r="J17" t="s">
        <v>236</v>
      </c>
    </row>
    <row r="18" spans="1:10" x14ac:dyDescent="0.25">
      <c r="A18" t="s">
        <v>182</v>
      </c>
      <c r="B18" t="s">
        <v>183</v>
      </c>
      <c r="C18" t="s">
        <v>184</v>
      </c>
      <c r="D18" t="s">
        <v>220</v>
      </c>
      <c r="E18" t="s">
        <v>221</v>
      </c>
      <c r="F18" t="s">
        <v>222</v>
      </c>
      <c r="G18" t="s">
        <v>231</v>
      </c>
      <c r="H18" t="s">
        <v>232</v>
      </c>
      <c r="I18" t="s">
        <v>237</v>
      </c>
      <c r="J18" t="s">
        <v>238</v>
      </c>
    </row>
    <row r="19" spans="1:10" x14ac:dyDescent="0.25">
      <c r="A19" t="s">
        <v>182</v>
      </c>
      <c r="B19" t="s">
        <v>183</v>
      </c>
      <c r="C19" t="s">
        <v>184</v>
      </c>
      <c r="D19" t="s">
        <v>220</v>
      </c>
      <c r="E19" t="s">
        <v>221</v>
      </c>
      <c r="F19" t="s">
        <v>222</v>
      </c>
      <c r="G19" t="s">
        <v>239</v>
      </c>
      <c r="H19" t="s">
        <v>240</v>
      </c>
      <c r="I19" t="s">
        <v>241</v>
      </c>
      <c r="J19" t="s">
        <v>242</v>
      </c>
    </row>
    <row r="20" spans="1:10" x14ac:dyDescent="0.25">
      <c r="A20" t="s">
        <v>182</v>
      </c>
      <c r="B20" t="s">
        <v>183</v>
      </c>
      <c r="C20" t="s">
        <v>184</v>
      </c>
      <c r="D20" t="s">
        <v>220</v>
      </c>
      <c r="E20" t="s">
        <v>221</v>
      </c>
      <c r="F20" t="s">
        <v>222</v>
      </c>
      <c r="G20" t="s">
        <v>239</v>
      </c>
      <c r="H20" t="s">
        <v>240</v>
      </c>
      <c r="I20" t="s">
        <v>243</v>
      </c>
      <c r="J20" t="s">
        <v>244</v>
      </c>
    </row>
    <row r="21" spans="1:10" x14ac:dyDescent="0.25">
      <c r="A21" t="s">
        <v>182</v>
      </c>
      <c r="B21" t="s">
        <v>183</v>
      </c>
      <c r="C21" t="s">
        <v>184</v>
      </c>
      <c r="D21" t="s">
        <v>220</v>
      </c>
      <c r="E21" t="s">
        <v>221</v>
      </c>
      <c r="F21" t="s">
        <v>222</v>
      </c>
      <c r="G21" t="s">
        <v>239</v>
      </c>
      <c r="H21" t="s">
        <v>240</v>
      </c>
      <c r="I21" t="s">
        <v>245</v>
      </c>
      <c r="J21" t="s">
        <v>246</v>
      </c>
    </row>
    <row r="22" spans="1:10" x14ac:dyDescent="0.25">
      <c r="A22" t="s">
        <v>182</v>
      </c>
      <c r="B22" t="s">
        <v>183</v>
      </c>
      <c r="C22" t="s">
        <v>184</v>
      </c>
      <c r="D22" t="s">
        <v>220</v>
      </c>
      <c r="E22" t="s">
        <v>221</v>
      </c>
      <c r="F22" t="s">
        <v>222</v>
      </c>
      <c r="G22" t="s">
        <v>247</v>
      </c>
      <c r="H22" t="s">
        <v>248</v>
      </c>
      <c r="I22" t="s">
        <v>249</v>
      </c>
      <c r="J22" t="s">
        <v>242</v>
      </c>
    </row>
    <row r="23" spans="1:10" x14ac:dyDescent="0.25">
      <c r="A23" t="s">
        <v>182</v>
      </c>
      <c r="B23" t="s">
        <v>183</v>
      </c>
      <c r="C23" t="s">
        <v>184</v>
      </c>
      <c r="D23" t="s">
        <v>220</v>
      </c>
      <c r="E23" t="s">
        <v>221</v>
      </c>
      <c r="F23" t="s">
        <v>222</v>
      </c>
      <c r="G23" t="s">
        <v>247</v>
      </c>
      <c r="H23" t="s">
        <v>248</v>
      </c>
      <c r="I23" t="s">
        <v>250</v>
      </c>
      <c r="J23" t="s">
        <v>251</v>
      </c>
    </row>
    <row r="24" spans="1:10" x14ac:dyDescent="0.25">
      <c r="A24" t="s">
        <v>182</v>
      </c>
      <c r="B24" t="s">
        <v>183</v>
      </c>
      <c r="C24" t="s">
        <v>184</v>
      </c>
      <c r="D24" t="s">
        <v>220</v>
      </c>
      <c r="E24" t="s">
        <v>221</v>
      </c>
      <c r="F24" t="s">
        <v>222</v>
      </c>
      <c r="G24" t="s">
        <v>247</v>
      </c>
      <c r="H24" t="s">
        <v>248</v>
      </c>
      <c r="I24" t="s">
        <v>252</v>
      </c>
      <c r="J24" t="s">
        <v>253</v>
      </c>
    </row>
    <row r="25" spans="1:10" x14ac:dyDescent="0.25">
      <c r="A25" t="s">
        <v>182</v>
      </c>
      <c r="B25" t="s">
        <v>183</v>
      </c>
      <c r="C25" t="s">
        <v>184</v>
      </c>
      <c r="D25" t="s">
        <v>220</v>
      </c>
      <c r="E25" t="s">
        <v>221</v>
      </c>
      <c r="F25" t="s">
        <v>222</v>
      </c>
      <c r="G25" t="s">
        <v>254</v>
      </c>
      <c r="H25" t="s">
        <v>255</v>
      </c>
      <c r="I25" t="s">
        <v>256</v>
      </c>
      <c r="J25" t="s">
        <v>257</v>
      </c>
    </row>
    <row r="26" spans="1:10" x14ac:dyDescent="0.25">
      <c r="A26" t="s">
        <v>182</v>
      </c>
      <c r="B26" t="s">
        <v>183</v>
      </c>
      <c r="C26" t="s">
        <v>184</v>
      </c>
      <c r="D26" t="s">
        <v>220</v>
      </c>
      <c r="E26" t="s">
        <v>221</v>
      </c>
      <c r="F26" t="s">
        <v>222</v>
      </c>
      <c r="G26" t="s">
        <v>254</v>
      </c>
      <c r="H26" t="s">
        <v>255</v>
      </c>
      <c r="I26" t="s">
        <v>258</v>
      </c>
      <c r="J26" t="s">
        <v>259</v>
      </c>
    </row>
    <row r="27" spans="1:10" x14ac:dyDescent="0.25">
      <c r="A27" t="s">
        <v>182</v>
      </c>
      <c r="B27" t="s">
        <v>183</v>
      </c>
      <c r="C27" t="s">
        <v>184</v>
      </c>
      <c r="D27" t="s">
        <v>220</v>
      </c>
      <c r="E27" t="s">
        <v>221</v>
      </c>
      <c r="F27" t="s">
        <v>222</v>
      </c>
      <c r="G27" t="s">
        <v>254</v>
      </c>
      <c r="H27" t="s">
        <v>255</v>
      </c>
      <c r="I27" t="s">
        <v>260</v>
      </c>
      <c r="J27" t="s">
        <v>261</v>
      </c>
    </row>
    <row r="28" spans="1:10" x14ac:dyDescent="0.25">
      <c r="A28" t="s">
        <v>182</v>
      </c>
      <c r="B28" t="s">
        <v>183</v>
      </c>
      <c r="C28" t="s">
        <v>184</v>
      </c>
      <c r="D28" t="s">
        <v>220</v>
      </c>
      <c r="E28" t="s">
        <v>221</v>
      </c>
      <c r="F28" t="s">
        <v>222</v>
      </c>
      <c r="G28" t="s">
        <v>262</v>
      </c>
      <c r="H28" t="s">
        <v>263</v>
      </c>
      <c r="I28" t="s">
        <v>264</v>
      </c>
      <c r="J28" t="s">
        <v>265</v>
      </c>
    </row>
    <row r="29" spans="1:10" x14ac:dyDescent="0.25">
      <c r="A29" t="s">
        <v>182</v>
      </c>
      <c r="B29" t="s">
        <v>183</v>
      </c>
      <c r="C29" t="s">
        <v>184</v>
      </c>
      <c r="D29" t="s">
        <v>220</v>
      </c>
      <c r="E29" t="s">
        <v>221</v>
      </c>
      <c r="F29" t="s">
        <v>222</v>
      </c>
      <c r="G29" t="s">
        <v>262</v>
      </c>
      <c r="H29" t="s">
        <v>263</v>
      </c>
      <c r="I29" t="s">
        <v>266</v>
      </c>
      <c r="J29" t="s">
        <v>267</v>
      </c>
    </row>
    <row r="30" spans="1:10" x14ac:dyDescent="0.25">
      <c r="A30" t="s">
        <v>182</v>
      </c>
      <c r="B30" t="s">
        <v>183</v>
      </c>
      <c r="C30" t="s">
        <v>184</v>
      </c>
      <c r="D30" t="s">
        <v>220</v>
      </c>
      <c r="E30" t="s">
        <v>221</v>
      </c>
      <c r="F30" t="s">
        <v>222</v>
      </c>
      <c r="G30" t="s">
        <v>262</v>
      </c>
      <c r="H30" t="s">
        <v>263</v>
      </c>
      <c r="I30" t="s">
        <v>268</v>
      </c>
      <c r="J30" t="s">
        <v>269</v>
      </c>
    </row>
    <row r="31" spans="1:10" x14ac:dyDescent="0.25">
      <c r="A31" t="s">
        <v>182</v>
      </c>
      <c r="B31" t="s">
        <v>183</v>
      </c>
      <c r="C31" t="s">
        <v>184</v>
      </c>
      <c r="D31" t="s">
        <v>220</v>
      </c>
      <c r="E31" t="s">
        <v>221</v>
      </c>
      <c r="F31" t="s">
        <v>222</v>
      </c>
      <c r="G31" t="s">
        <v>262</v>
      </c>
      <c r="H31" t="s">
        <v>263</v>
      </c>
      <c r="I31" t="s">
        <v>270</v>
      </c>
      <c r="J31" t="s">
        <v>271</v>
      </c>
    </row>
    <row r="32" spans="1:10" x14ac:dyDescent="0.25">
      <c r="A32" t="s">
        <v>182</v>
      </c>
      <c r="B32" t="s">
        <v>183</v>
      </c>
      <c r="C32" t="s">
        <v>184</v>
      </c>
      <c r="D32" t="s">
        <v>220</v>
      </c>
      <c r="E32" t="s">
        <v>221</v>
      </c>
      <c r="F32" t="s">
        <v>222</v>
      </c>
      <c r="G32" t="s">
        <v>272</v>
      </c>
      <c r="H32" t="s">
        <v>273</v>
      </c>
      <c r="I32" t="s">
        <v>274</v>
      </c>
      <c r="J32" t="s">
        <v>275</v>
      </c>
    </row>
    <row r="33" spans="1:10" x14ac:dyDescent="0.25">
      <c r="A33" t="s">
        <v>182</v>
      </c>
      <c r="B33" t="s">
        <v>183</v>
      </c>
      <c r="C33" t="s">
        <v>184</v>
      </c>
      <c r="D33" t="s">
        <v>220</v>
      </c>
      <c r="E33" t="s">
        <v>221</v>
      </c>
      <c r="F33" t="s">
        <v>222</v>
      </c>
      <c r="G33" t="s">
        <v>272</v>
      </c>
      <c r="H33" t="s">
        <v>273</v>
      </c>
      <c r="I33" t="s">
        <v>276</v>
      </c>
      <c r="J33" t="s">
        <v>277</v>
      </c>
    </row>
    <row r="34" spans="1:10" x14ac:dyDescent="0.25">
      <c r="A34" t="s">
        <v>182</v>
      </c>
      <c r="B34" t="s">
        <v>183</v>
      </c>
      <c r="C34" t="s">
        <v>184</v>
      </c>
      <c r="D34" t="s">
        <v>220</v>
      </c>
      <c r="E34" t="s">
        <v>221</v>
      </c>
      <c r="F34" t="s">
        <v>222</v>
      </c>
      <c r="G34" t="s">
        <v>272</v>
      </c>
      <c r="H34" t="s">
        <v>273</v>
      </c>
      <c r="I34" t="s">
        <v>278</v>
      </c>
      <c r="J34" t="s">
        <v>279</v>
      </c>
    </row>
    <row r="35" spans="1:10" x14ac:dyDescent="0.25">
      <c r="A35" t="s">
        <v>182</v>
      </c>
      <c r="B35" t="s">
        <v>183</v>
      </c>
      <c r="C35" t="s">
        <v>184</v>
      </c>
      <c r="D35" t="s">
        <v>280</v>
      </c>
      <c r="E35" t="s">
        <v>281</v>
      </c>
      <c r="F35" t="s">
        <v>282</v>
      </c>
      <c r="G35" t="s">
        <v>283</v>
      </c>
      <c r="H35" t="s">
        <v>284</v>
      </c>
      <c r="I35" t="s">
        <v>285</v>
      </c>
      <c r="J35" t="s">
        <v>286</v>
      </c>
    </row>
    <row r="36" spans="1:10" x14ac:dyDescent="0.25">
      <c r="A36" t="s">
        <v>182</v>
      </c>
      <c r="B36" t="s">
        <v>183</v>
      </c>
      <c r="C36" t="s">
        <v>184</v>
      </c>
      <c r="D36" t="s">
        <v>280</v>
      </c>
      <c r="E36" t="s">
        <v>281</v>
      </c>
      <c r="F36" t="s">
        <v>282</v>
      </c>
      <c r="G36" t="s">
        <v>283</v>
      </c>
      <c r="H36" t="s">
        <v>284</v>
      </c>
      <c r="I36" t="s">
        <v>287</v>
      </c>
      <c r="J36" t="s">
        <v>288</v>
      </c>
    </row>
    <row r="37" spans="1:10" x14ac:dyDescent="0.25">
      <c r="A37" t="s">
        <v>182</v>
      </c>
      <c r="B37" t="s">
        <v>183</v>
      </c>
      <c r="C37" t="s">
        <v>184</v>
      </c>
      <c r="D37" t="s">
        <v>280</v>
      </c>
      <c r="E37" t="s">
        <v>281</v>
      </c>
      <c r="F37" t="s">
        <v>282</v>
      </c>
      <c r="G37" t="s">
        <v>283</v>
      </c>
      <c r="H37" t="s">
        <v>284</v>
      </c>
      <c r="I37" t="s">
        <v>289</v>
      </c>
      <c r="J37" t="s">
        <v>290</v>
      </c>
    </row>
    <row r="38" spans="1:10" x14ac:dyDescent="0.25">
      <c r="A38" t="s">
        <v>182</v>
      </c>
      <c r="B38" t="s">
        <v>183</v>
      </c>
      <c r="C38" t="s">
        <v>184</v>
      </c>
      <c r="D38" t="s">
        <v>280</v>
      </c>
      <c r="E38" t="s">
        <v>281</v>
      </c>
      <c r="F38" t="s">
        <v>282</v>
      </c>
      <c r="G38" t="s">
        <v>283</v>
      </c>
      <c r="H38" t="s">
        <v>284</v>
      </c>
      <c r="I38" t="s">
        <v>291</v>
      </c>
      <c r="J38" t="s">
        <v>292</v>
      </c>
    </row>
    <row r="39" spans="1:10" x14ac:dyDescent="0.25">
      <c r="A39" t="s">
        <v>182</v>
      </c>
      <c r="B39" t="s">
        <v>183</v>
      </c>
      <c r="C39" t="s">
        <v>184</v>
      </c>
      <c r="D39" t="s">
        <v>280</v>
      </c>
      <c r="E39" t="s">
        <v>281</v>
      </c>
      <c r="F39" t="s">
        <v>282</v>
      </c>
      <c r="G39" t="s">
        <v>293</v>
      </c>
      <c r="H39" t="s">
        <v>294</v>
      </c>
      <c r="I39" t="s">
        <v>295</v>
      </c>
      <c r="J39" t="s">
        <v>296</v>
      </c>
    </row>
    <row r="40" spans="1:10" x14ac:dyDescent="0.25">
      <c r="A40" t="s">
        <v>182</v>
      </c>
      <c r="B40" t="s">
        <v>183</v>
      </c>
      <c r="C40" t="s">
        <v>184</v>
      </c>
      <c r="D40" t="s">
        <v>280</v>
      </c>
      <c r="E40" t="s">
        <v>281</v>
      </c>
      <c r="F40" t="s">
        <v>282</v>
      </c>
      <c r="G40" t="s">
        <v>293</v>
      </c>
      <c r="H40" t="s">
        <v>294</v>
      </c>
      <c r="I40" t="s">
        <v>297</v>
      </c>
      <c r="J40" t="s">
        <v>298</v>
      </c>
    </row>
    <row r="41" spans="1:10" x14ac:dyDescent="0.25">
      <c r="A41" t="s">
        <v>182</v>
      </c>
      <c r="B41" t="s">
        <v>183</v>
      </c>
      <c r="C41" t="s">
        <v>184</v>
      </c>
      <c r="D41" t="s">
        <v>280</v>
      </c>
      <c r="E41" t="s">
        <v>281</v>
      </c>
      <c r="F41" t="s">
        <v>282</v>
      </c>
      <c r="G41" t="s">
        <v>293</v>
      </c>
      <c r="H41" t="s">
        <v>294</v>
      </c>
      <c r="I41" t="s">
        <v>299</v>
      </c>
      <c r="J41" t="s">
        <v>300</v>
      </c>
    </row>
    <row r="42" spans="1:10" x14ac:dyDescent="0.25">
      <c r="A42" t="s">
        <v>182</v>
      </c>
      <c r="B42" t="s">
        <v>183</v>
      </c>
      <c r="C42" t="s">
        <v>184</v>
      </c>
      <c r="D42" t="s">
        <v>280</v>
      </c>
      <c r="E42" t="s">
        <v>281</v>
      </c>
      <c r="F42" t="s">
        <v>282</v>
      </c>
      <c r="G42" t="s">
        <v>293</v>
      </c>
      <c r="H42" t="s">
        <v>294</v>
      </c>
      <c r="I42" t="s">
        <v>301</v>
      </c>
      <c r="J42" t="s">
        <v>302</v>
      </c>
    </row>
    <row r="43" spans="1:10" x14ac:dyDescent="0.25">
      <c r="A43" t="s">
        <v>182</v>
      </c>
      <c r="B43" t="s">
        <v>183</v>
      </c>
      <c r="C43" t="s">
        <v>184</v>
      </c>
      <c r="D43" t="s">
        <v>280</v>
      </c>
      <c r="E43" t="s">
        <v>281</v>
      </c>
      <c r="F43" t="s">
        <v>282</v>
      </c>
      <c r="G43" t="s">
        <v>293</v>
      </c>
      <c r="H43" t="s">
        <v>294</v>
      </c>
      <c r="I43" t="s">
        <v>303</v>
      </c>
      <c r="J43" t="s">
        <v>304</v>
      </c>
    </row>
    <row r="44" spans="1:10" x14ac:dyDescent="0.25">
      <c r="A44" t="s">
        <v>182</v>
      </c>
      <c r="B44" t="s">
        <v>183</v>
      </c>
      <c r="C44" t="s">
        <v>184</v>
      </c>
      <c r="D44" t="s">
        <v>280</v>
      </c>
      <c r="E44" t="s">
        <v>281</v>
      </c>
      <c r="F44" t="s">
        <v>282</v>
      </c>
      <c r="G44" t="s">
        <v>293</v>
      </c>
      <c r="H44" t="s">
        <v>294</v>
      </c>
      <c r="I44" t="s">
        <v>305</v>
      </c>
      <c r="J44" t="s">
        <v>306</v>
      </c>
    </row>
    <row r="45" spans="1:10" x14ac:dyDescent="0.25">
      <c r="A45" t="s">
        <v>182</v>
      </c>
      <c r="B45" t="s">
        <v>183</v>
      </c>
      <c r="C45" t="s">
        <v>184</v>
      </c>
      <c r="D45" t="s">
        <v>280</v>
      </c>
      <c r="E45" t="s">
        <v>281</v>
      </c>
      <c r="F45" t="s">
        <v>282</v>
      </c>
      <c r="G45" t="s">
        <v>293</v>
      </c>
      <c r="H45" t="s">
        <v>294</v>
      </c>
      <c r="I45" t="s">
        <v>307</v>
      </c>
      <c r="J45" t="s">
        <v>308</v>
      </c>
    </row>
    <row r="46" spans="1:10" x14ac:dyDescent="0.25">
      <c r="A46" t="s">
        <v>182</v>
      </c>
      <c r="B46" t="s">
        <v>183</v>
      </c>
      <c r="C46" t="s">
        <v>184</v>
      </c>
      <c r="D46" t="s">
        <v>280</v>
      </c>
      <c r="E46" t="s">
        <v>281</v>
      </c>
      <c r="F46" t="s">
        <v>282</v>
      </c>
      <c r="G46" t="s">
        <v>293</v>
      </c>
      <c r="H46" t="s">
        <v>294</v>
      </c>
      <c r="I46" t="s">
        <v>309</v>
      </c>
      <c r="J46" t="s">
        <v>310</v>
      </c>
    </row>
    <row r="47" spans="1:10" x14ac:dyDescent="0.25">
      <c r="A47" t="s">
        <v>182</v>
      </c>
      <c r="B47" t="s">
        <v>183</v>
      </c>
      <c r="C47" t="s">
        <v>184</v>
      </c>
      <c r="D47" t="s">
        <v>280</v>
      </c>
      <c r="E47" t="s">
        <v>281</v>
      </c>
      <c r="F47" t="s">
        <v>282</v>
      </c>
      <c r="G47" t="s">
        <v>311</v>
      </c>
      <c r="H47" t="s">
        <v>312</v>
      </c>
      <c r="I47" t="s">
        <v>313</v>
      </c>
      <c r="J47" t="s">
        <v>314</v>
      </c>
    </row>
    <row r="48" spans="1:10" x14ac:dyDescent="0.25">
      <c r="A48" t="s">
        <v>182</v>
      </c>
      <c r="B48" t="s">
        <v>183</v>
      </c>
      <c r="C48" t="s">
        <v>184</v>
      </c>
      <c r="D48" t="s">
        <v>280</v>
      </c>
      <c r="E48" t="s">
        <v>281</v>
      </c>
      <c r="F48" t="s">
        <v>282</v>
      </c>
      <c r="G48" t="s">
        <v>311</v>
      </c>
      <c r="H48" t="s">
        <v>312</v>
      </c>
      <c r="I48" t="s">
        <v>315</v>
      </c>
      <c r="J48" t="s">
        <v>316</v>
      </c>
    </row>
    <row r="49" spans="1:10" x14ac:dyDescent="0.25">
      <c r="A49" t="s">
        <v>182</v>
      </c>
      <c r="B49" t="s">
        <v>183</v>
      </c>
      <c r="C49" t="s">
        <v>184</v>
      </c>
      <c r="D49" t="s">
        <v>280</v>
      </c>
      <c r="E49" t="s">
        <v>281</v>
      </c>
      <c r="F49" t="s">
        <v>282</v>
      </c>
      <c r="G49" t="s">
        <v>311</v>
      </c>
      <c r="H49" t="s">
        <v>312</v>
      </c>
      <c r="I49" t="s">
        <v>317</v>
      </c>
      <c r="J49" t="s">
        <v>318</v>
      </c>
    </row>
    <row r="50" spans="1:10" x14ac:dyDescent="0.25">
      <c r="A50" t="s">
        <v>182</v>
      </c>
      <c r="B50" t="s">
        <v>183</v>
      </c>
      <c r="C50" t="s">
        <v>184</v>
      </c>
      <c r="D50" t="s">
        <v>280</v>
      </c>
      <c r="E50" t="s">
        <v>281</v>
      </c>
      <c r="F50" t="s">
        <v>282</v>
      </c>
      <c r="G50" t="s">
        <v>311</v>
      </c>
      <c r="H50" t="s">
        <v>312</v>
      </c>
      <c r="I50" t="s">
        <v>319</v>
      </c>
      <c r="J50" t="s">
        <v>320</v>
      </c>
    </row>
    <row r="51" spans="1:10" x14ac:dyDescent="0.25">
      <c r="A51" t="s">
        <v>182</v>
      </c>
      <c r="B51" t="s">
        <v>183</v>
      </c>
      <c r="C51" t="s">
        <v>184</v>
      </c>
      <c r="D51" t="s">
        <v>280</v>
      </c>
      <c r="E51" t="s">
        <v>281</v>
      </c>
      <c r="F51" t="s">
        <v>282</v>
      </c>
      <c r="G51" t="s">
        <v>321</v>
      </c>
      <c r="H51" t="s">
        <v>322</v>
      </c>
      <c r="I51" t="s">
        <v>323</v>
      </c>
      <c r="J51" t="s">
        <v>324</v>
      </c>
    </row>
    <row r="52" spans="1:10" x14ac:dyDescent="0.25">
      <c r="A52" t="s">
        <v>182</v>
      </c>
      <c r="B52" t="s">
        <v>183</v>
      </c>
      <c r="C52" t="s">
        <v>184</v>
      </c>
      <c r="D52" t="s">
        <v>280</v>
      </c>
      <c r="E52" t="s">
        <v>281</v>
      </c>
      <c r="F52" t="s">
        <v>282</v>
      </c>
      <c r="G52" t="s">
        <v>321</v>
      </c>
      <c r="H52" t="s">
        <v>322</v>
      </c>
      <c r="I52" t="s">
        <v>325</v>
      </c>
      <c r="J52" t="s">
        <v>316</v>
      </c>
    </row>
    <row r="53" spans="1:10" x14ac:dyDescent="0.25">
      <c r="A53" t="s">
        <v>182</v>
      </c>
      <c r="B53" t="s">
        <v>183</v>
      </c>
      <c r="C53" t="s">
        <v>184</v>
      </c>
      <c r="D53" t="s">
        <v>280</v>
      </c>
      <c r="E53" t="s">
        <v>281</v>
      </c>
      <c r="F53" t="s">
        <v>282</v>
      </c>
      <c r="G53" t="s">
        <v>326</v>
      </c>
      <c r="H53" t="s">
        <v>327</v>
      </c>
      <c r="I53" t="s">
        <v>328</v>
      </c>
      <c r="J53" t="s">
        <v>329</v>
      </c>
    </row>
    <row r="54" spans="1:10" x14ac:dyDescent="0.25">
      <c r="A54" t="s">
        <v>182</v>
      </c>
      <c r="B54" t="s">
        <v>183</v>
      </c>
      <c r="C54" t="s">
        <v>184</v>
      </c>
      <c r="D54" t="s">
        <v>280</v>
      </c>
      <c r="E54" t="s">
        <v>281</v>
      </c>
      <c r="F54" t="s">
        <v>282</v>
      </c>
      <c r="G54" t="s">
        <v>326</v>
      </c>
      <c r="H54" t="s">
        <v>327</v>
      </c>
      <c r="I54" t="s">
        <v>330</v>
      </c>
      <c r="J54" t="s">
        <v>331</v>
      </c>
    </row>
    <row r="55" spans="1:10" x14ac:dyDescent="0.25">
      <c r="A55" t="s">
        <v>182</v>
      </c>
      <c r="B55" t="s">
        <v>183</v>
      </c>
      <c r="C55" t="s">
        <v>184</v>
      </c>
      <c r="D55" t="s">
        <v>280</v>
      </c>
      <c r="E55" t="s">
        <v>281</v>
      </c>
      <c r="F55" t="s">
        <v>282</v>
      </c>
      <c r="G55" t="s">
        <v>326</v>
      </c>
      <c r="H55" t="s">
        <v>327</v>
      </c>
      <c r="I55" t="s">
        <v>332</v>
      </c>
      <c r="J55" t="s">
        <v>333</v>
      </c>
    </row>
    <row r="56" spans="1:10" x14ac:dyDescent="0.25">
      <c r="A56" t="s">
        <v>182</v>
      </c>
      <c r="B56" t="s">
        <v>183</v>
      </c>
      <c r="C56" t="s">
        <v>184</v>
      </c>
      <c r="D56" t="s">
        <v>280</v>
      </c>
      <c r="E56" t="s">
        <v>281</v>
      </c>
      <c r="F56" t="s">
        <v>282</v>
      </c>
      <c r="G56" t="s">
        <v>326</v>
      </c>
      <c r="H56" t="s">
        <v>327</v>
      </c>
      <c r="I56" t="s">
        <v>334</v>
      </c>
      <c r="J56" t="s">
        <v>335</v>
      </c>
    </row>
    <row r="57" spans="1:10" x14ac:dyDescent="0.25">
      <c r="A57" t="s">
        <v>182</v>
      </c>
      <c r="B57" t="s">
        <v>183</v>
      </c>
      <c r="C57" t="s">
        <v>184</v>
      </c>
      <c r="D57" t="s">
        <v>280</v>
      </c>
      <c r="E57" t="s">
        <v>281</v>
      </c>
      <c r="F57" t="s">
        <v>282</v>
      </c>
      <c r="G57" t="s">
        <v>326</v>
      </c>
      <c r="H57" t="s">
        <v>327</v>
      </c>
      <c r="I57" t="s">
        <v>336</v>
      </c>
      <c r="J57" t="s">
        <v>337</v>
      </c>
    </row>
    <row r="58" spans="1:10" x14ac:dyDescent="0.25">
      <c r="A58" t="s">
        <v>182</v>
      </c>
      <c r="B58" t="s">
        <v>183</v>
      </c>
      <c r="C58" t="s">
        <v>184</v>
      </c>
      <c r="D58" t="s">
        <v>280</v>
      </c>
      <c r="E58" t="s">
        <v>281</v>
      </c>
      <c r="F58" t="s">
        <v>282</v>
      </c>
      <c r="G58" t="s">
        <v>326</v>
      </c>
      <c r="H58" t="s">
        <v>327</v>
      </c>
      <c r="I58" t="s">
        <v>338</v>
      </c>
      <c r="J58" t="s">
        <v>339</v>
      </c>
    </row>
    <row r="59" spans="1:10" x14ac:dyDescent="0.25">
      <c r="A59" t="s">
        <v>182</v>
      </c>
      <c r="B59" t="s">
        <v>183</v>
      </c>
      <c r="C59" t="s">
        <v>184</v>
      </c>
      <c r="D59" t="s">
        <v>280</v>
      </c>
      <c r="E59" t="s">
        <v>281</v>
      </c>
      <c r="F59" t="s">
        <v>282</v>
      </c>
      <c r="G59" t="s">
        <v>326</v>
      </c>
      <c r="H59" t="s">
        <v>327</v>
      </c>
      <c r="I59" t="s">
        <v>340</v>
      </c>
      <c r="J59" t="s">
        <v>341</v>
      </c>
    </row>
    <row r="60" spans="1:10" x14ac:dyDescent="0.25">
      <c r="A60" t="s">
        <v>182</v>
      </c>
      <c r="B60" t="s">
        <v>183</v>
      </c>
      <c r="C60" t="s">
        <v>184</v>
      </c>
      <c r="D60" t="s">
        <v>280</v>
      </c>
      <c r="E60" t="s">
        <v>281</v>
      </c>
      <c r="F60" t="s">
        <v>282</v>
      </c>
      <c r="G60" t="s">
        <v>326</v>
      </c>
      <c r="H60" t="s">
        <v>327</v>
      </c>
      <c r="I60" t="s">
        <v>342</v>
      </c>
      <c r="J60" t="s">
        <v>343</v>
      </c>
    </row>
    <row r="61" spans="1:10" x14ac:dyDescent="0.25">
      <c r="A61" t="s">
        <v>182</v>
      </c>
      <c r="B61" t="s">
        <v>183</v>
      </c>
      <c r="C61" t="s">
        <v>184</v>
      </c>
      <c r="D61" t="s">
        <v>280</v>
      </c>
      <c r="E61" t="s">
        <v>281</v>
      </c>
      <c r="F61" t="s">
        <v>282</v>
      </c>
      <c r="G61" t="s">
        <v>326</v>
      </c>
      <c r="H61" t="s">
        <v>327</v>
      </c>
      <c r="I61" t="s">
        <v>344</v>
      </c>
      <c r="J61" t="s">
        <v>345</v>
      </c>
    </row>
    <row r="62" spans="1:10" x14ac:dyDescent="0.25">
      <c r="A62" t="s">
        <v>182</v>
      </c>
      <c r="B62" t="s">
        <v>183</v>
      </c>
      <c r="C62" t="s">
        <v>184</v>
      </c>
      <c r="D62" t="s">
        <v>280</v>
      </c>
      <c r="E62" t="s">
        <v>281</v>
      </c>
      <c r="F62" t="s">
        <v>282</v>
      </c>
      <c r="G62" t="s">
        <v>326</v>
      </c>
      <c r="H62" t="s">
        <v>327</v>
      </c>
      <c r="I62" t="s">
        <v>346</v>
      </c>
      <c r="J62" t="s">
        <v>347</v>
      </c>
    </row>
    <row r="63" spans="1:10" x14ac:dyDescent="0.25">
      <c r="A63" t="s">
        <v>182</v>
      </c>
      <c r="B63" t="s">
        <v>183</v>
      </c>
      <c r="C63" t="s">
        <v>184</v>
      </c>
      <c r="D63" t="s">
        <v>280</v>
      </c>
      <c r="E63" t="s">
        <v>281</v>
      </c>
      <c r="F63" t="s">
        <v>282</v>
      </c>
      <c r="G63" t="s">
        <v>348</v>
      </c>
      <c r="H63" t="s">
        <v>349</v>
      </c>
      <c r="I63" t="s">
        <v>350</v>
      </c>
      <c r="J63" t="s">
        <v>351</v>
      </c>
    </row>
    <row r="64" spans="1:10" x14ac:dyDescent="0.25">
      <c r="A64" t="s">
        <v>182</v>
      </c>
      <c r="B64" t="s">
        <v>183</v>
      </c>
      <c r="C64" t="s">
        <v>184</v>
      </c>
      <c r="D64" t="s">
        <v>280</v>
      </c>
      <c r="E64" t="s">
        <v>281</v>
      </c>
      <c r="F64" t="s">
        <v>282</v>
      </c>
      <c r="G64" t="s">
        <v>348</v>
      </c>
      <c r="H64" t="s">
        <v>349</v>
      </c>
      <c r="I64" t="s">
        <v>352</v>
      </c>
      <c r="J64" t="s">
        <v>353</v>
      </c>
    </row>
    <row r="65" spans="1:10" x14ac:dyDescent="0.25">
      <c r="A65" t="s">
        <v>182</v>
      </c>
      <c r="B65" t="s">
        <v>183</v>
      </c>
      <c r="C65" t="s">
        <v>184</v>
      </c>
      <c r="D65" t="s">
        <v>280</v>
      </c>
      <c r="E65" t="s">
        <v>281</v>
      </c>
      <c r="F65" t="s">
        <v>282</v>
      </c>
      <c r="G65" t="s">
        <v>348</v>
      </c>
      <c r="H65" t="s">
        <v>349</v>
      </c>
      <c r="I65" t="s">
        <v>354</v>
      </c>
      <c r="J65" t="s">
        <v>355</v>
      </c>
    </row>
    <row r="66" spans="1:10" x14ac:dyDescent="0.25">
      <c r="A66" t="s">
        <v>182</v>
      </c>
      <c r="B66" t="s">
        <v>183</v>
      </c>
      <c r="C66" t="s">
        <v>184</v>
      </c>
      <c r="D66" t="s">
        <v>280</v>
      </c>
      <c r="E66" t="s">
        <v>281</v>
      </c>
      <c r="F66" t="s">
        <v>282</v>
      </c>
      <c r="G66" t="s">
        <v>348</v>
      </c>
      <c r="H66" t="s">
        <v>349</v>
      </c>
      <c r="I66" t="s">
        <v>356</v>
      </c>
      <c r="J66" t="s">
        <v>357</v>
      </c>
    </row>
    <row r="67" spans="1:10" x14ac:dyDescent="0.25">
      <c r="A67" t="s">
        <v>182</v>
      </c>
      <c r="B67" t="s">
        <v>183</v>
      </c>
      <c r="C67" t="s">
        <v>184</v>
      </c>
      <c r="D67" t="s">
        <v>280</v>
      </c>
      <c r="E67" t="s">
        <v>281</v>
      </c>
      <c r="F67" t="s">
        <v>282</v>
      </c>
      <c r="G67" t="s">
        <v>358</v>
      </c>
      <c r="H67" t="s">
        <v>359</v>
      </c>
      <c r="I67" t="s">
        <v>360</v>
      </c>
      <c r="J67" t="s">
        <v>361</v>
      </c>
    </row>
    <row r="68" spans="1:10" x14ac:dyDescent="0.25">
      <c r="A68" t="s">
        <v>182</v>
      </c>
      <c r="B68" t="s">
        <v>183</v>
      </c>
      <c r="C68" t="s">
        <v>184</v>
      </c>
      <c r="D68" t="s">
        <v>280</v>
      </c>
      <c r="E68" t="s">
        <v>281</v>
      </c>
      <c r="F68" t="s">
        <v>282</v>
      </c>
      <c r="G68" t="s">
        <v>358</v>
      </c>
      <c r="H68" t="s">
        <v>359</v>
      </c>
      <c r="I68" t="s">
        <v>362</v>
      </c>
      <c r="J68" t="s">
        <v>363</v>
      </c>
    </row>
    <row r="69" spans="1:10" x14ac:dyDescent="0.25">
      <c r="A69" t="s">
        <v>182</v>
      </c>
      <c r="B69" t="s">
        <v>183</v>
      </c>
      <c r="C69" t="s">
        <v>184</v>
      </c>
      <c r="D69" t="s">
        <v>280</v>
      </c>
      <c r="E69" t="s">
        <v>281</v>
      </c>
      <c r="F69" t="s">
        <v>282</v>
      </c>
      <c r="G69" t="s">
        <v>358</v>
      </c>
      <c r="H69" t="s">
        <v>359</v>
      </c>
      <c r="I69" t="s">
        <v>364</v>
      </c>
      <c r="J69" t="s">
        <v>365</v>
      </c>
    </row>
    <row r="70" spans="1:10" x14ac:dyDescent="0.25">
      <c r="A70" t="s">
        <v>182</v>
      </c>
      <c r="B70" t="s">
        <v>183</v>
      </c>
      <c r="C70" t="s">
        <v>184</v>
      </c>
      <c r="D70" t="s">
        <v>280</v>
      </c>
      <c r="E70" t="s">
        <v>281</v>
      </c>
      <c r="F70" t="s">
        <v>282</v>
      </c>
      <c r="G70" t="s">
        <v>358</v>
      </c>
      <c r="H70" t="s">
        <v>359</v>
      </c>
      <c r="I70" t="s">
        <v>366</v>
      </c>
      <c r="J70" t="s">
        <v>367</v>
      </c>
    </row>
    <row r="71" spans="1:10" x14ac:dyDescent="0.25">
      <c r="A71" t="s">
        <v>182</v>
      </c>
      <c r="B71" t="s">
        <v>183</v>
      </c>
      <c r="C71" t="s">
        <v>184</v>
      </c>
      <c r="D71" t="s">
        <v>280</v>
      </c>
      <c r="E71" t="s">
        <v>281</v>
      </c>
      <c r="F71" t="s">
        <v>282</v>
      </c>
      <c r="G71" t="s">
        <v>358</v>
      </c>
      <c r="H71" t="s">
        <v>359</v>
      </c>
      <c r="I71" t="s">
        <v>368</v>
      </c>
      <c r="J71" t="s">
        <v>369</v>
      </c>
    </row>
    <row r="72" spans="1:10" x14ac:dyDescent="0.25">
      <c r="A72" t="s">
        <v>182</v>
      </c>
      <c r="B72" t="s">
        <v>183</v>
      </c>
      <c r="C72" t="s">
        <v>184</v>
      </c>
      <c r="D72" t="s">
        <v>280</v>
      </c>
      <c r="E72" t="s">
        <v>281</v>
      </c>
      <c r="F72" t="s">
        <v>282</v>
      </c>
      <c r="G72" t="s">
        <v>370</v>
      </c>
      <c r="H72" t="s">
        <v>371</v>
      </c>
      <c r="I72" t="s">
        <v>372</v>
      </c>
      <c r="J72" t="s">
        <v>373</v>
      </c>
    </row>
    <row r="73" spans="1:10" x14ac:dyDescent="0.25">
      <c r="A73" t="s">
        <v>182</v>
      </c>
      <c r="B73" t="s">
        <v>183</v>
      </c>
      <c r="C73" t="s">
        <v>184</v>
      </c>
      <c r="D73" t="s">
        <v>280</v>
      </c>
      <c r="E73" t="s">
        <v>281</v>
      </c>
      <c r="F73" t="s">
        <v>282</v>
      </c>
      <c r="G73" t="s">
        <v>370</v>
      </c>
      <c r="H73" t="s">
        <v>371</v>
      </c>
      <c r="I73" t="s">
        <v>374</v>
      </c>
      <c r="J73" t="s">
        <v>375</v>
      </c>
    </row>
    <row r="74" spans="1:10" x14ac:dyDescent="0.25">
      <c r="A74" t="s">
        <v>182</v>
      </c>
      <c r="B74" t="s">
        <v>183</v>
      </c>
      <c r="C74" t="s">
        <v>184</v>
      </c>
      <c r="D74" t="s">
        <v>280</v>
      </c>
      <c r="E74" t="s">
        <v>281</v>
      </c>
      <c r="F74" t="s">
        <v>282</v>
      </c>
      <c r="G74" t="s">
        <v>370</v>
      </c>
      <c r="H74" t="s">
        <v>371</v>
      </c>
      <c r="I74" t="s">
        <v>376</v>
      </c>
      <c r="J74" t="s">
        <v>377</v>
      </c>
    </row>
    <row r="75" spans="1:10" x14ac:dyDescent="0.25">
      <c r="A75" t="s">
        <v>182</v>
      </c>
      <c r="B75" t="s">
        <v>183</v>
      </c>
      <c r="C75" t="s">
        <v>184</v>
      </c>
      <c r="D75" t="s">
        <v>280</v>
      </c>
      <c r="E75" t="s">
        <v>281</v>
      </c>
      <c r="F75" t="s">
        <v>282</v>
      </c>
      <c r="G75" t="s">
        <v>370</v>
      </c>
      <c r="H75" t="s">
        <v>371</v>
      </c>
      <c r="I75" t="s">
        <v>378</v>
      </c>
      <c r="J75" t="s">
        <v>379</v>
      </c>
    </row>
    <row r="76" spans="1:10" x14ac:dyDescent="0.25">
      <c r="A76" t="s">
        <v>182</v>
      </c>
      <c r="B76" t="s">
        <v>183</v>
      </c>
      <c r="C76" t="s">
        <v>184</v>
      </c>
      <c r="D76" t="s">
        <v>280</v>
      </c>
      <c r="E76" t="s">
        <v>281</v>
      </c>
      <c r="F76" t="s">
        <v>282</v>
      </c>
      <c r="G76" t="s">
        <v>370</v>
      </c>
      <c r="H76" t="s">
        <v>371</v>
      </c>
      <c r="I76" t="s">
        <v>380</v>
      </c>
      <c r="J76" t="s">
        <v>381</v>
      </c>
    </row>
    <row r="77" spans="1:10" x14ac:dyDescent="0.25">
      <c r="A77" t="s">
        <v>182</v>
      </c>
      <c r="B77" t="s">
        <v>183</v>
      </c>
      <c r="C77" t="s">
        <v>184</v>
      </c>
      <c r="D77" t="s">
        <v>280</v>
      </c>
      <c r="E77" t="s">
        <v>281</v>
      </c>
      <c r="F77" t="s">
        <v>282</v>
      </c>
      <c r="G77" t="s">
        <v>382</v>
      </c>
      <c r="H77" t="s">
        <v>383</v>
      </c>
      <c r="I77" t="s">
        <v>384</v>
      </c>
      <c r="J77" t="s">
        <v>385</v>
      </c>
    </row>
    <row r="78" spans="1:10" x14ac:dyDescent="0.25">
      <c r="A78" t="s">
        <v>182</v>
      </c>
      <c r="B78" t="s">
        <v>183</v>
      </c>
      <c r="C78" t="s">
        <v>184</v>
      </c>
      <c r="D78" t="s">
        <v>280</v>
      </c>
      <c r="E78" t="s">
        <v>281</v>
      </c>
      <c r="F78" t="s">
        <v>282</v>
      </c>
      <c r="G78" t="s">
        <v>382</v>
      </c>
      <c r="H78" t="s">
        <v>383</v>
      </c>
      <c r="I78" t="s">
        <v>386</v>
      </c>
      <c r="J78" t="s">
        <v>387</v>
      </c>
    </row>
    <row r="79" spans="1:10" x14ac:dyDescent="0.25">
      <c r="A79" t="s">
        <v>182</v>
      </c>
      <c r="B79" t="s">
        <v>183</v>
      </c>
      <c r="C79" t="s">
        <v>184</v>
      </c>
      <c r="D79" t="s">
        <v>280</v>
      </c>
      <c r="E79" t="s">
        <v>281</v>
      </c>
      <c r="F79" t="s">
        <v>282</v>
      </c>
      <c r="G79" t="s">
        <v>382</v>
      </c>
      <c r="H79" t="s">
        <v>383</v>
      </c>
      <c r="I79" t="s">
        <v>388</v>
      </c>
      <c r="J79" t="s">
        <v>389</v>
      </c>
    </row>
    <row r="80" spans="1:10" x14ac:dyDescent="0.25">
      <c r="A80" t="s">
        <v>182</v>
      </c>
      <c r="B80" t="s">
        <v>183</v>
      </c>
      <c r="C80" t="s">
        <v>184</v>
      </c>
      <c r="D80" t="s">
        <v>280</v>
      </c>
      <c r="E80" t="s">
        <v>281</v>
      </c>
      <c r="F80" t="s">
        <v>282</v>
      </c>
      <c r="G80" t="s">
        <v>382</v>
      </c>
      <c r="H80" t="s">
        <v>383</v>
      </c>
      <c r="I80" t="s">
        <v>390</v>
      </c>
      <c r="J80" t="s">
        <v>391</v>
      </c>
    </row>
    <row r="81" spans="1:10" x14ac:dyDescent="0.25">
      <c r="A81" t="s">
        <v>182</v>
      </c>
      <c r="B81" t="s">
        <v>183</v>
      </c>
      <c r="C81" t="s">
        <v>184</v>
      </c>
      <c r="D81" t="s">
        <v>280</v>
      </c>
      <c r="E81" t="s">
        <v>281</v>
      </c>
      <c r="F81" t="s">
        <v>282</v>
      </c>
      <c r="G81" t="s">
        <v>382</v>
      </c>
      <c r="H81" t="s">
        <v>383</v>
      </c>
      <c r="I81" t="s">
        <v>392</v>
      </c>
      <c r="J81" t="s">
        <v>393</v>
      </c>
    </row>
    <row r="82" spans="1:10" x14ac:dyDescent="0.25">
      <c r="A82" t="s">
        <v>182</v>
      </c>
      <c r="B82" t="s">
        <v>183</v>
      </c>
      <c r="C82" t="s">
        <v>184</v>
      </c>
      <c r="D82" t="s">
        <v>280</v>
      </c>
      <c r="E82" t="s">
        <v>281</v>
      </c>
      <c r="F82" t="s">
        <v>282</v>
      </c>
      <c r="G82" t="s">
        <v>394</v>
      </c>
      <c r="H82" t="s">
        <v>395</v>
      </c>
      <c r="I82" t="s">
        <v>396</v>
      </c>
      <c r="J82" t="s">
        <v>397</v>
      </c>
    </row>
    <row r="83" spans="1:10" x14ac:dyDescent="0.25">
      <c r="A83" t="s">
        <v>182</v>
      </c>
      <c r="B83" t="s">
        <v>183</v>
      </c>
      <c r="C83" t="s">
        <v>184</v>
      </c>
      <c r="D83" t="s">
        <v>280</v>
      </c>
      <c r="E83" t="s">
        <v>281</v>
      </c>
      <c r="F83" t="s">
        <v>282</v>
      </c>
      <c r="G83" t="s">
        <v>394</v>
      </c>
      <c r="H83" t="s">
        <v>395</v>
      </c>
      <c r="I83" t="s">
        <v>398</v>
      </c>
      <c r="J83" t="s">
        <v>399</v>
      </c>
    </row>
    <row r="84" spans="1:10" x14ac:dyDescent="0.25">
      <c r="A84" t="s">
        <v>182</v>
      </c>
      <c r="B84" t="s">
        <v>183</v>
      </c>
      <c r="C84" t="s">
        <v>184</v>
      </c>
      <c r="D84" t="s">
        <v>280</v>
      </c>
      <c r="E84" t="s">
        <v>281</v>
      </c>
      <c r="F84" t="s">
        <v>282</v>
      </c>
      <c r="G84" t="s">
        <v>394</v>
      </c>
      <c r="H84" t="s">
        <v>395</v>
      </c>
      <c r="I84" t="s">
        <v>400</v>
      </c>
      <c r="J84" t="s">
        <v>401</v>
      </c>
    </row>
    <row r="85" spans="1:10" x14ac:dyDescent="0.25">
      <c r="A85" t="s">
        <v>182</v>
      </c>
      <c r="B85" t="s">
        <v>183</v>
      </c>
      <c r="C85" t="s">
        <v>184</v>
      </c>
      <c r="D85" t="s">
        <v>280</v>
      </c>
      <c r="E85" t="s">
        <v>281</v>
      </c>
      <c r="F85" t="s">
        <v>282</v>
      </c>
      <c r="G85" t="s">
        <v>394</v>
      </c>
      <c r="H85" t="s">
        <v>395</v>
      </c>
      <c r="I85" t="s">
        <v>402</v>
      </c>
      <c r="J85" t="s">
        <v>403</v>
      </c>
    </row>
    <row r="86" spans="1:10" x14ac:dyDescent="0.25">
      <c r="A86" t="s">
        <v>182</v>
      </c>
      <c r="B86" t="s">
        <v>183</v>
      </c>
      <c r="C86" t="s">
        <v>184</v>
      </c>
      <c r="D86" t="s">
        <v>280</v>
      </c>
      <c r="E86" t="s">
        <v>281</v>
      </c>
      <c r="F86" t="s">
        <v>282</v>
      </c>
      <c r="G86" t="s">
        <v>394</v>
      </c>
      <c r="H86" t="s">
        <v>395</v>
      </c>
      <c r="I86" t="s">
        <v>404</v>
      </c>
      <c r="J86" t="s">
        <v>405</v>
      </c>
    </row>
    <row r="87" spans="1:10" x14ac:dyDescent="0.25">
      <c r="A87" t="s">
        <v>182</v>
      </c>
      <c r="B87" t="s">
        <v>183</v>
      </c>
      <c r="C87" t="s">
        <v>184</v>
      </c>
      <c r="D87" t="s">
        <v>280</v>
      </c>
      <c r="E87" t="s">
        <v>281</v>
      </c>
      <c r="F87" t="s">
        <v>282</v>
      </c>
      <c r="G87" t="s">
        <v>394</v>
      </c>
      <c r="H87" t="s">
        <v>395</v>
      </c>
      <c r="I87" t="s">
        <v>406</v>
      </c>
      <c r="J87" t="s">
        <v>407</v>
      </c>
    </row>
    <row r="88" spans="1:10" x14ac:dyDescent="0.25">
      <c r="A88" t="s">
        <v>182</v>
      </c>
      <c r="B88" t="s">
        <v>183</v>
      </c>
      <c r="C88" t="s">
        <v>184</v>
      </c>
      <c r="D88" t="s">
        <v>280</v>
      </c>
      <c r="E88" t="s">
        <v>281</v>
      </c>
      <c r="F88" t="s">
        <v>282</v>
      </c>
      <c r="G88" t="s">
        <v>394</v>
      </c>
      <c r="H88" t="s">
        <v>395</v>
      </c>
      <c r="I88" t="s">
        <v>408</v>
      </c>
      <c r="J88" t="s">
        <v>409</v>
      </c>
    </row>
    <row r="89" spans="1:10" x14ac:dyDescent="0.25">
      <c r="A89" t="s">
        <v>182</v>
      </c>
      <c r="B89" t="s">
        <v>183</v>
      </c>
      <c r="C89" t="s">
        <v>184</v>
      </c>
      <c r="D89" t="s">
        <v>410</v>
      </c>
      <c r="E89" t="s">
        <v>411</v>
      </c>
      <c r="F89" t="s">
        <v>412</v>
      </c>
      <c r="G89" t="s">
        <v>413</v>
      </c>
      <c r="H89" t="s">
        <v>414</v>
      </c>
      <c r="I89" t="s">
        <v>415</v>
      </c>
      <c r="J89" t="s">
        <v>416</v>
      </c>
    </row>
    <row r="90" spans="1:10" x14ac:dyDescent="0.25">
      <c r="A90" t="s">
        <v>182</v>
      </c>
      <c r="B90" t="s">
        <v>183</v>
      </c>
      <c r="C90" t="s">
        <v>184</v>
      </c>
      <c r="D90" t="s">
        <v>410</v>
      </c>
      <c r="E90" t="s">
        <v>411</v>
      </c>
      <c r="F90" t="s">
        <v>412</v>
      </c>
      <c r="G90" t="s">
        <v>413</v>
      </c>
      <c r="H90" t="s">
        <v>414</v>
      </c>
      <c r="I90" t="s">
        <v>417</v>
      </c>
      <c r="J90" t="s">
        <v>418</v>
      </c>
    </row>
    <row r="91" spans="1:10" x14ac:dyDescent="0.25">
      <c r="A91" t="s">
        <v>182</v>
      </c>
      <c r="B91" t="s">
        <v>183</v>
      </c>
      <c r="C91" t="s">
        <v>184</v>
      </c>
      <c r="D91" t="s">
        <v>410</v>
      </c>
      <c r="E91" t="s">
        <v>411</v>
      </c>
      <c r="F91" t="s">
        <v>412</v>
      </c>
      <c r="G91" t="s">
        <v>413</v>
      </c>
      <c r="H91" t="s">
        <v>414</v>
      </c>
      <c r="I91" t="s">
        <v>419</v>
      </c>
      <c r="J91" t="s">
        <v>420</v>
      </c>
    </row>
    <row r="92" spans="1:10" x14ac:dyDescent="0.25">
      <c r="A92" t="s">
        <v>182</v>
      </c>
      <c r="B92" t="s">
        <v>183</v>
      </c>
      <c r="C92" t="s">
        <v>184</v>
      </c>
      <c r="D92" t="s">
        <v>410</v>
      </c>
      <c r="E92" t="s">
        <v>411</v>
      </c>
      <c r="F92" t="s">
        <v>412</v>
      </c>
      <c r="G92" t="s">
        <v>413</v>
      </c>
      <c r="H92" t="s">
        <v>414</v>
      </c>
      <c r="I92" t="s">
        <v>421</v>
      </c>
      <c r="J92" t="s">
        <v>422</v>
      </c>
    </row>
    <row r="93" spans="1:10" x14ac:dyDescent="0.25">
      <c r="A93" t="s">
        <v>182</v>
      </c>
      <c r="B93" t="s">
        <v>183</v>
      </c>
      <c r="C93" t="s">
        <v>184</v>
      </c>
      <c r="D93" t="s">
        <v>410</v>
      </c>
      <c r="E93" t="s">
        <v>411</v>
      </c>
      <c r="F93" t="s">
        <v>412</v>
      </c>
      <c r="G93" t="s">
        <v>423</v>
      </c>
      <c r="H93" t="s">
        <v>424</v>
      </c>
      <c r="I93" t="s">
        <v>425</v>
      </c>
      <c r="J93" t="s">
        <v>426</v>
      </c>
    </row>
    <row r="94" spans="1:10" x14ac:dyDescent="0.25">
      <c r="A94" t="s">
        <v>182</v>
      </c>
      <c r="B94" t="s">
        <v>183</v>
      </c>
      <c r="C94" t="s">
        <v>184</v>
      </c>
      <c r="D94" t="s">
        <v>410</v>
      </c>
      <c r="E94" t="s">
        <v>411</v>
      </c>
      <c r="F94" t="s">
        <v>412</v>
      </c>
      <c r="G94" t="s">
        <v>423</v>
      </c>
      <c r="H94" t="s">
        <v>424</v>
      </c>
      <c r="I94" t="s">
        <v>427</v>
      </c>
      <c r="J94" t="s">
        <v>428</v>
      </c>
    </row>
    <row r="95" spans="1:10" x14ac:dyDescent="0.25">
      <c r="A95" t="s">
        <v>182</v>
      </c>
      <c r="B95" t="s">
        <v>183</v>
      </c>
      <c r="C95" t="s">
        <v>184</v>
      </c>
      <c r="D95" t="s">
        <v>410</v>
      </c>
      <c r="E95" t="s">
        <v>411</v>
      </c>
      <c r="F95" t="s">
        <v>412</v>
      </c>
      <c r="G95" t="s">
        <v>423</v>
      </c>
      <c r="H95" t="s">
        <v>424</v>
      </c>
      <c r="I95" t="s">
        <v>429</v>
      </c>
      <c r="J95" t="s">
        <v>430</v>
      </c>
    </row>
    <row r="96" spans="1:10" x14ac:dyDescent="0.25">
      <c r="A96" t="s">
        <v>182</v>
      </c>
      <c r="B96" t="s">
        <v>183</v>
      </c>
      <c r="C96" t="s">
        <v>184</v>
      </c>
      <c r="D96" t="s">
        <v>410</v>
      </c>
      <c r="E96" t="s">
        <v>411</v>
      </c>
      <c r="F96" t="s">
        <v>412</v>
      </c>
      <c r="G96" t="s">
        <v>423</v>
      </c>
      <c r="H96" t="s">
        <v>424</v>
      </c>
      <c r="I96" t="s">
        <v>431</v>
      </c>
      <c r="J96" t="s">
        <v>432</v>
      </c>
    </row>
    <row r="97" spans="1:10" x14ac:dyDescent="0.25">
      <c r="A97" t="s">
        <v>182</v>
      </c>
      <c r="B97" t="s">
        <v>183</v>
      </c>
      <c r="C97" t="s">
        <v>184</v>
      </c>
      <c r="D97" t="s">
        <v>410</v>
      </c>
      <c r="E97" t="s">
        <v>411</v>
      </c>
      <c r="F97" t="s">
        <v>412</v>
      </c>
      <c r="G97" t="s">
        <v>423</v>
      </c>
      <c r="H97" t="s">
        <v>424</v>
      </c>
      <c r="I97" t="s">
        <v>433</v>
      </c>
      <c r="J97" t="s">
        <v>434</v>
      </c>
    </row>
    <row r="98" spans="1:10" x14ac:dyDescent="0.25">
      <c r="A98" t="s">
        <v>182</v>
      </c>
      <c r="B98" t="s">
        <v>183</v>
      </c>
      <c r="C98" t="s">
        <v>184</v>
      </c>
      <c r="D98" t="s">
        <v>410</v>
      </c>
      <c r="E98" t="s">
        <v>411</v>
      </c>
      <c r="F98" t="s">
        <v>412</v>
      </c>
      <c r="G98" t="s">
        <v>435</v>
      </c>
      <c r="H98" t="s">
        <v>436</v>
      </c>
      <c r="I98" t="s">
        <v>437</v>
      </c>
      <c r="J98" t="s">
        <v>438</v>
      </c>
    </row>
    <row r="99" spans="1:10" x14ac:dyDescent="0.25">
      <c r="A99" t="s">
        <v>182</v>
      </c>
      <c r="B99" t="s">
        <v>183</v>
      </c>
      <c r="C99" t="s">
        <v>184</v>
      </c>
      <c r="D99" t="s">
        <v>410</v>
      </c>
      <c r="E99" t="s">
        <v>411</v>
      </c>
      <c r="F99" t="s">
        <v>412</v>
      </c>
      <c r="G99" t="s">
        <v>435</v>
      </c>
      <c r="H99" t="s">
        <v>436</v>
      </c>
      <c r="I99" t="s">
        <v>439</v>
      </c>
      <c r="J99" t="s">
        <v>440</v>
      </c>
    </row>
    <row r="100" spans="1:10" x14ac:dyDescent="0.25">
      <c r="A100" t="s">
        <v>182</v>
      </c>
      <c r="B100" t="s">
        <v>183</v>
      </c>
      <c r="C100" t="s">
        <v>184</v>
      </c>
      <c r="D100" t="s">
        <v>410</v>
      </c>
      <c r="E100" t="s">
        <v>411</v>
      </c>
      <c r="F100" t="s">
        <v>412</v>
      </c>
      <c r="G100" t="s">
        <v>435</v>
      </c>
      <c r="H100" t="s">
        <v>436</v>
      </c>
      <c r="I100" t="s">
        <v>441</v>
      </c>
      <c r="J100" t="s">
        <v>442</v>
      </c>
    </row>
    <row r="101" spans="1:10" x14ac:dyDescent="0.25">
      <c r="A101" t="s">
        <v>182</v>
      </c>
      <c r="B101" t="s">
        <v>183</v>
      </c>
      <c r="C101" t="s">
        <v>184</v>
      </c>
      <c r="D101" t="s">
        <v>410</v>
      </c>
      <c r="E101" t="s">
        <v>411</v>
      </c>
      <c r="F101" t="s">
        <v>412</v>
      </c>
      <c r="G101" t="s">
        <v>443</v>
      </c>
      <c r="H101" t="s">
        <v>444</v>
      </c>
      <c r="I101" t="s">
        <v>445</v>
      </c>
      <c r="J101" t="s">
        <v>446</v>
      </c>
    </row>
    <row r="102" spans="1:10" x14ac:dyDescent="0.25">
      <c r="A102" t="s">
        <v>182</v>
      </c>
      <c r="B102" t="s">
        <v>183</v>
      </c>
      <c r="C102" t="s">
        <v>184</v>
      </c>
      <c r="D102" t="s">
        <v>410</v>
      </c>
      <c r="E102" t="s">
        <v>411</v>
      </c>
      <c r="F102" t="s">
        <v>412</v>
      </c>
      <c r="G102" t="s">
        <v>443</v>
      </c>
      <c r="H102" t="s">
        <v>444</v>
      </c>
      <c r="I102" t="s">
        <v>447</v>
      </c>
      <c r="J102" t="s">
        <v>448</v>
      </c>
    </row>
    <row r="103" spans="1:10" x14ac:dyDescent="0.25">
      <c r="A103" t="s">
        <v>182</v>
      </c>
      <c r="B103" t="s">
        <v>183</v>
      </c>
      <c r="C103" t="s">
        <v>184</v>
      </c>
      <c r="D103" t="s">
        <v>410</v>
      </c>
      <c r="E103" t="s">
        <v>411</v>
      </c>
      <c r="F103" t="s">
        <v>412</v>
      </c>
      <c r="G103" t="s">
        <v>443</v>
      </c>
      <c r="H103" t="s">
        <v>444</v>
      </c>
      <c r="I103" t="s">
        <v>449</v>
      </c>
      <c r="J103" t="s">
        <v>450</v>
      </c>
    </row>
    <row r="104" spans="1:10" x14ac:dyDescent="0.25">
      <c r="A104" t="s">
        <v>182</v>
      </c>
      <c r="B104" t="s">
        <v>183</v>
      </c>
      <c r="C104" t="s">
        <v>184</v>
      </c>
      <c r="D104" t="s">
        <v>410</v>
      </c>
      <c r="E104" t="s">
        <v>411</v>
      </c>
      <c r="F104" t="s">
        <v>412</v>
      </c>
      <c r="G104" t="s">
        <v>443</v>
      </c>
      <c r="H104" t="s">
        <v>444</v>
      </c>
      <c r="I104" t="s">
        <v>451</v>
      </c>
      <c r="J104" t="s">
        <v>452</v>
      </c>
    </row>
    <row r="105" spans="1:10" x14ac:dyDescent="0.25">
      <c r="A105" t="s">
        <v>182</v>
      </c>
      <c r="B105" t="s">
        <v>183</v>
      </c>
      <c r="C105" t="s">
        <v>184</v>
      </c>
      <c r="D105" t="s">
        <v>453</v>
      </c>
      <c r="E105" t="s">
        <v>454</v>
      </c>
      <c r="F105" t="s">
        <v>455</v>
      </c>
      <c r="G105" t="s">
        <v>456</v>
      </c>
      <c r="H105" t="s">
        <v>457</v>
      </c>
      <c r="I105" t="s">
        <v>458</v>
      </c>
      <c r="J105" t="s">
        <v>459</v>
      </c>
    </row>
    <row r="106" spans="1:10" x14ac:dyDescent="0.25">
      <c r="A106" t="s">
        <v>182</v>
      </c>
      <c r="B106" t="s">
        <v>183</v>
      </c>
      <c r="C106" t="s">
        <v>184</v>
      </c>
      <c r="D106" t="s">
        <v>453</v>
      </c>
      <c r="E106" t="s">
        <v>454</v>
      </c>
      <c r="F106" t="s">
        <v>455</v>
      </c>
      <c r="G106" t="s">
        <v>456</v>
      </c>
      <c r="H106" t="s">
        <v>457</v>
      </c>
      <c r="I106" t="s">
        <v>460</v>
      </c>
      <c r="J106" t="s">
        <v>461</v>
      </c>
    </row>
    <row r="107" spans="1:10" x14ac:dyDescent="0.25">
      <c r="A107" t="s">
        <v>182</v>
      </c>
      <c r="B107" t="s">
        <v>183</v>
      </c>
      <c r="C107" t="s">
        <v>184</v>
      </c>
      <c r="D107" t="s">
        <v>453</v>
      </c>
      <c r="E107" t="s">
        <v>454</v>
      </c>
      <c r="F107" t="s">
        <v>455</v>
      </c>
      <c r="G107" t="s">
        <v>456</v>
      </c>
      <c r="H107" t="s">
        <v>457</v>
      </c>
      <c r="I107" t="s">
        <v>462</v>
      </c>
      <c r="J107" t="s">
        <v>463</v>
      </c>
    </row>
    <row r="108" spans="1:10" x14ac:dyDescent="0.25">
      <c r="A108" t="s">
        <v>182</v>
      </c>
      <c r="B108" t="s">
        <v>183</v>
      </c>
      <c r="C108" t="s">
        <v>184</v>
      </c>
      <c r="D108" t="s">
        <v>453</v>
      </c>
      <c r="E108" t="s">
        <v>454</v>
      </c>
      <c r="F108" t="s">
        <v>455</v>
      </c>
      <c r="G108" t="s">
        <v>456</v>
      </c>
      <c r="H108" t="s">
        <v>457</v>
      </c>
      <c r="I108" t="s">
        <v>464</v>
      </c>
      <c r="J108" t="s">
        <v>465</v>
      </c>
    </row>
    <row r="109" spans="1:10" x14ac:dyDescent="0.25">
      <c r="A109" t="s">
        <v>182</v>
      </c>
      <c r="B109" t="s">
        <v>183</v>
      </c>
      <c r="C109" t="s">
        <v>184</v>
      </c>
      <c r="D109" t="s">
        <v>453</v>
      </c>
      <c r="E109" t="s">
        <v>454</v>
      </c>
      <c r="F109" t="s">
        <v>455</v>
      </c>
      <c r="G109" t="s">
        <v>456</v>
      </c>
      <c r="H109" t="s">
        <v>457</v>
      </c>
      <c r="I109" t="s">
        <v>466</v>
      </c>
      <c r="J109" t="s">
        <v>467</v>
      </c>
    </row>
    <row r="110" spans="1:10" x14ac:dyDescent="0.25">
      <c r="A110" t="s">
        <v>182</v>
      </c>
      <c r="B110" t="s">
        <v>183</v>
      </c>
      <c r="C110" t="s">
        <v>184</v>
      </c>
      <c r="D110" t="s">
        <v>453</v>
      </c>
      <c r="E110" t="s">
        <v>454</v>
      </c>
      <c r="F110" t="s">
        <v>455</v>
      </c>
      <c r="G110" t="s">
        <v>468</v>
      </c>
      <c r="H110" t="s">
        <v>469</v>
      </c>
      <c r="I110" t="s">
        <v>470</v>
      </c>
      <c r="J110" t="s">
        <v>471</v>
      </c>
    </row>
    <row r="111" spans="1:10" x14ac:dyDescent="0.25">
      <c r="A111" t="s">
        <v>182</v>
      </c>
      <c r="B111" t="s">
        <v>183</v>
      </c>
      <c r="C111" t="s">
        <v>184</v>
      </c>
      <c r="D111" t="s">
        <v>453</v>
      </c>
      <c r="E111" t="s">
        <v>454</v>
      </c>
      <c r="F111" t="s">
        <v>455</v>
      </c>
      <c r="G111" t="s">
        <v>468</v>
      </c>
      <c r="H111" t="s">
        <v>469</v>
      </c>
      <c r="I111" t="s">
        <v>472</v>
      </c>
      <c r="J111" t="s">
        <v>473</v>
      </c>
    </row>
    <row r="112" spans="1:10" x14ac:dyDescent="0.25">
      <c r="A112" t="s">
        <v>182</v>
      </c>
      <c r="B112" t="s">
        <v>183</v>
      </c>
      <c r="C112" t="s">
        <v>184</v>
      </c>
      <c r="D112" t="s">
        <v>453</v>
      </c>
      <c r="E112" t="s">
        <v>454</v>
      </c>
      <c r="F112" t="s">
        <v>455</v>
      </c>
      <c r="G112" t="s">
        <v>468</v>
      </c>
      <c r="H112" t="s">
        <v>469</v>
      </c>
      <c r="I112" t="s">
        <v>474</v>
      </c>
      <c r="J112" t="s">
        <v>475</v>
      </c>
    </row>
    <row r="113" spans="1:10" x14ac:dyDescent="0.25">
      <c r="A113" t="s">
        <v>182</v>
      </c>
      <c r="B113" t="s">
        <v>183</v>
      </c>
      <c r="C113" t="s">
        <v>184</v>
      </c>
      <c r="D113" t="s">
        <v>453</v>
      </c>
      <c r="E113" t="s">
        <v>454</v>
      </c>
      <c r="F113" t="s">
        <v>455</v>
      </c>
      <c r="G113" t="s">
        <v>468</v>
      </c>
      <c r="H113" t="s">
        <v>469</v>
      </c>
      <c r="I113" t="s">
        <v>476</v>
      </c>
      <c r="J113" t="s">
        <v>477</v>
      </c>
    </row>
    <row r="114" spans="1:10" x14ac:dyDescent="0.25">
      <c r="A114" t="s">
        <v>182</v>
      </c>
      <c r="B114" t="s">
        <v>183</v>
      </c>
      <c r="C114" t="s">
        <v>184</v>
      </c>
      <c r="D114" t="s">
        <v>478</v>
      </c>
      <c r="E114" t="s">
        <v>479</v>
      </c>
      <c r="F114" t="s">
        <v>480</v>
      </c>
      <c r="G114" t="s">
        <v>481</v>
      </c>
      <c r="H114" t="s">
        <v>482</v>
      </c>
      <c r="I114" t="s">
        <v>483</v>
      </c>
      <c r="J114" t="s">
        <v>484</v>
      </c>
    </row>
    <row r="115" spans="1:10" x14ac:dyDescent="0.25">
      <c r="A115" t="s">
        <v>182</v>
      </c>
      <c r="B115" t="s">
        <v>183</v>
      </c>
      <c r="C115" t="s">
        <v>184</v>
      </c>
      <c r="D115" t="s">
        <v>478</v>
      </c>
      <c r="E115" t="s">
        <v>479</v>
      </c>
      <c r="F115" t="s">
        <v>480</v>
      </c>
      <c r="G115" t="s">
        <v>481</v>
      </c>
      <c r="H115" t="s">
        <v>482</v>
      </c>
      <c r="I115" t="s">
        <v>485</v>
      </c>
      <c r="J115" t="s">
        <v>486</v>
      </c>
    </row>
    <row r="116" spans="1:10" x14ac:dyDescent="0.25">
      <c r="A116" t="s">
        <v>182</v>
      </c>
      <c r="B116" t="s">
        <v>183</v>
      </c>
      <c r="C116" t="s">
        <v>184</v>
      </c>
      <c r="D116" t="s">
        <v>478</v>
      </c>
      <c r="E116" t="s">
        <v>479</v>
      </c>
      <c r="F116" t="s">
        <v>480</v>
      </c>
      <c r="G116" t="s">
        <v>487</v>
      </c>
      <c r="H116" t="s">
        <v>488</v>
      </c>
      <c r="I116" t="s">
        <v>489</v>
      </c>
      <c r="J116" t="s">
        <v>490</v>
      </c>
    </row>
    <row r="117" spans="1:10" x14ac:dyDescent="0.25">
      <c r="A117" t="s">
        <v>182</v>
      </c>
      <c r="B117" t="s">
        <v>183</v>
      </c>
      <c r="C117" t="s">
        <v>184</v>
      </c>
      <c r="D117" t="s">
        <v>478</v>
      </c>
      <c r="E117" t="s">
        <v>479</v>
      </c>
      <c r="F117" t="s">
        <v>480</v>
      </c>
      <c r="G117" t="s">
        <v>487</v>
      </c>
      <c r="H117" t="s">
        <v>488</v>
      </c>
      <c r="I117" t="s">
        <v>491</v>
      </c>
      <c r="J117" t="s">
        <v>492</v>
      </c>
    </row>
    <row r="118" spans="1:10" x14ac:dyDescent="0.25">
      <c r="A118" t="s">
        <v>182</v>
      </c>
      <c r="B118" t="s">
        <v>183</v>
      </c>
      <c r="C118" t="s">
        <v>184</v>
      </c>
      <c r="D118" t="s">
        <v>478</v>
      </c>
      <c r="E118" t="s">
        <v>479</v>
      </c>
      <c r="F118" t="s">
        <v>480</v>
      </c>
      <c r="G118" t="s">
        <v>487</v>
      </c>
      <c r="H118" t="s">
        <v>488</v>
      </c>
      <c r="I118" t="s">
        <v>493</v>
      </c>
      <c r="J118" t="s">
        <v>494</v>
      </c>
    </row>
    <row r="119" spans="1:10" x14ac:dyDescent="0.25">
      <c r="A119" t="s">
        <v>182</v>
      </c>
      <c r="B119" t="s">
        <v>183</v>
      </c>
      <c r="C119" t="s">
        <v>184</v>
      </c>
      <c r="D119" t="s">
        <v>478</v>
      </c>
      <c r="E119" t="s">
        <v>479</v>
      </c>
      <c r="F119" t="s">
        <v>480</v>
      </c>
      <c r="G119" t="s">
        <v>495</v>
      </c>
      <c r="H119" t="s">
        <v>496</v>
      </c>
      <c r="I119" t="s">
        <v>497</v>
      </c>
      <c r="J119" t="s">
        <v>498</v>
      </c>
    </row>
    <row r="120" spans="1:10" x14ac:dyDescent="0.25">
      <c r="A120" t="s">
        <v>182</v>
      </c>
      <c r="B120" t="s">
        <v>183</v>
      </c>
      <c r="C120" t="s">
        <v>184</v>
      </c>
      <c r="D120" t="s">
        <v>478</v>
      </c>
      <c r="E120" t="s">
        <v>479</v>
      </c>
      <c r="F120" t="s">
        <v>480</v>
      </c>
      <c r="G120" t="s">
        <v>495</v>
      </c>
      <c r="H120" t="s">
        <v>496</v>
      </c>
      <c r="I120" t="s">
        <v>499</v>
      </c>
      <c r="J120" t="s">
        <v>500</v>
      </c>
    </row>
    <row r="121" spans="1:10" x14ac:dyDescent="0.25">
      <c r="A121" t="s">
        <v>182</v>
      </c>
      <c r="B121" t="s">
        <v>183</v>
      </c>
      <c r="C121" t="s">
        <v>184</v>
      </c>
      <c r="D121" t="s">
        <v>478</v>
      </c>
      <c r="E121" t="s">
        <v>479</v>
      </c>
      <c r="F121" t="s">
        <v>480</v>
      </c>
      <c r="G121" t="s">
        <v>495</v>
      </c>
      <c r="H121" t="s">
        <v>496</v>
      </c>
      <c r="I121" t="s">
        <v>501</v>
      </c>
      <c r="J121" t="s">
        <v>502</v>
      </c>
    </row>
    <row r="122" spans="1:10" x14ac:dyDescent="0.25">
      <c r="A122" t="s">
        <v>503</v>
      </c>
      <c r="B122" t="s">
        <v>504</v>
      </c>
      <c r="C122" t="s">
        <v>505</v>
      </c>
      <c r="D122" t="s">
        <v>506</v>
      </c>
      <c r="E122" t="s">
        <v>507</v>
      </c>
      <c r="F122" t="s">
        <v>508</v>
      </c>
      <c r="G122" t="s">
        <v>509</v>
      </c>
      <c r="H122" t="s">
        <v>510</v>
      </c>
      <c r="I122" t="s">
        <v>511</v>
      </c>
      <c r="J122" t="s">
        <v>512</v>
      </c>
    </row>
    <row r="123" spans="1:10" x14ac:dyDescent="0.25">
      <c r="A123" t="s">
        <v>503</v>
      </c>
      <c r="B123" t="s">
        <v>504</v>
      </c>
      <c r="C123" t="s">
        <v>505</v>
      </c>
      <c r="D123" t="s">
        <v>506</v>
      </c>
      <c r="E123" t="s">
        <v>507</v>
      </c>
      <c r="F123" t="s">
        <v>508</v>
      </c>
      <c r="G123" t="s">
        <v>509</v>
      </c>
      <c r="H123" t="s">
        <v>510</v>
      </c>
      <c r="I123" t="s">
        <v>513</v>
      </c>
      <c r="J123" t="s">
        <v>514</v>
      </c>
    </row>
    <row r="124" spans="1:10" x14ac:dyDescent="0.25">
      <c r="A124" t="s">
        <v>503</v>
      </c>
      <c r="B124" t="s">
        <v>504</v>
      </c>
      <c r="C124" t="s">
        <v>505</v>
      </c>
      <c r="D124" t="s">
        <v>506</v>
      </c>
      <c r="E124" t="s">
        <v>507</v>
      </c>
      <c r="F124" t="s">
        <v>508</v>
      </c>
      <c r="G124" t="s">
        <v>515</v>
      </c>
      <c r="H124" t="s">
        <v>516</v>
      </c>
      <c r="I124" t="s">
        <v>517</v>
      </c>
      <c r="J124" t="s">
        <v>518</v>
      </c>
    </row>
    <row r="125" spans="1:10" x14ac:dyDescent="0.25">
      <c r="A125" t="s">
        <v>503</v>
      </c>
      <c r="B125" t="s">
        <v>504</v>
      </c>
      <c r="C125" t="s">
        <v>505</v>
      </c>
      <c r="D125" t="s">
        <v>506</v>
      </c>
      <c r="E125" t="s">
        <v>507</v>
      </c>
      <c r="F125" t="s">
        <v>508</v>
      </c>
      <c r="G125" t="s">
        <v>515</v>
      </c>
      <c r="H125" t="s">
        <v>516</v>
      </c>
      <c r="I125" t="s">
        <v>519</v>
      </c>
      <c r="J125" t="s">
        <v>520</v>
      </c>
    </row>
    <row r="126" spans="1:10" x14ac:dyDescent="0.25">
      <c r="A126" t="s">
        <v>503</v>
      </c>
      <c r="B126" t="s">
        <v>504</v>
      </c>
      <c r="C126" t="s">
        <v>505</v>
      </c>
      <c r="D126" t="s">
        <v>506</v>
      </c>
      <c r="E126" t="s">
        <v>507</v>
      </c>
      <c r="F126" t="s">
        <v>508</v>
      </c>
      <c r="G126" t="s">
        <v>515</v>
      </c>
      <c r="H126" t="s">
        <v>516</v>
      </c>
      <c r="I126" t="s">
        <v>521</v>
      </c>
      <c r="J126" t="s">
        <v>522</v>
      </c>
    </row>
    <row r="127" spans="1:10" x14ac:dyDescent="0.25">
      <c r="A127" t="s">
        <v>503</v>
      </c>
      <c r="B127" t="s">
        <v>504</v>
      </c>
      <c r="C127" t="s">
        <v>505</v>
      </c>
      <c r="D127" t="s">
        <v>506</v>
      </c>
      <c r="E127" t="s">
        <v>507</v>
      </c>
      <c r="F127" t="s">
        <v>508</v>
      </c>
      <c r="G127" t="s">
        <v>523</v>
      </c>
      <c r="H127" t="s">
        <v>524</v>
      </c>
      <c r="I127" t="s">
        <v>525</v>
      </c>
      <c r="J127" t="s">
        <v>526</v>
      </c>
    </row>
    <row r="128" spans="1:10" x14ac:dyDescent="0.25">
      <c r="A128" t="s">
        <v>503</v>
      </c>
      <c r="B128" t="s">
        <v>504</v>
      </c>
      <c r="C128" t="s">
        <v>505</v>
      </c>
      <c r="D128" t="s">
        <v>506</v>
      </c>
      <c r="E128" t="s">
        <v>507</v>
      </c>
      <c r="F128" t="s">
        <v>508</v>
      </c>
      <c r="G128" t="s">
        <v>523</v>
      </c>
      <c r="H128" t="s">
        <v>524</v>
      </c>
      <c r="I128" t="s">
        <v>527</v>
      </c>
      <c r="J128" t="s">
        <v>528</v>
      </c>
    </row>
    <row r="129" spans="1:10" x14ac:dyDescent="0.25">
      <c r="A129" t="s">
        <v>503</v>
      </c>
      <c r="B129" t="s">
        <v>504</v>
      </c>
      <c r="C129" t="s">
        <v>505</v>
      </c>
      <c r="D129" t="s">
        <v>506</v>
      </c>
      <c r="E129" t="s">
        <v>507</v>
      </c>
      <c r="F129" t="s">
        <v>508</v>
      </c>
      <c r="G129" t="s">
        <v>523</v>
      </c>
      <c r="H129" t="s">
        <v>524</v>
      </c>
      <c r="I129" t="s">
        <v>529</v>
      </c>
      <c r="J129" t="s">
        <v>530</v>
      </c>
    </row>
    <row r="130" spans="1:10" x14ac:dyDescent="0.25">
      <c r="A130" t="s">
        <v>503</v>
      </c>
      <c r="B130" t="s">
        <v>504</v>
      </c>
      <c r="C130" t="s">
        <v>505</v>
      </c>
      <c r="D130" t="s">
        <v>506</v>
      </c>
      <c r="E130" t="s">
        <v>507</v>
      </c>
      <c r="F130" t="s">
        <v>508</v>
      </c>
      <c r="G130" t="s">
        <v>531</v>
      </c>
      <c r="H130" t="s">
        <v>532</v>
      </c>
      <c r="I130" t="s">
        <v>533</v>
      </c>
      <c r="J130" t="s">
        <v>534</v>
      </c>
    </row>
    <row r="131" spans="1:10" x14ac:dyDescent="0.25">
      <c r="A131" t="s">
        <v>503</v>
      </c>
      <c r="B131" t="s">
        <v>504</v>
      </c>
      <c r="C131" t="s">
        <v>505</v>
      </c>
      <c r="D131" t="s">
        <v>506</v>
      </c>
      <c r="E131" t="s">
        <v>507</v>
      </c>
      <c r="F131" t="s">
        <v>508</v>
      </c>
      <c r="G131" t="s">
        <v>531</v>
      </c>
      <c r="H131" t="s">
        <v>532</v>
      </c>
      <c r="I131" t="s">
        <v>535</v>
      </c>
      <c r="J131" t="s">
        <v>536</v>
      </c>
    </row>
    <row r="132" spans="1:10" x14ac:dyDescent="0.25">
      <c r="A132" t="s">
        <v>503</v>
      </c>
      <c r="B132" t="s">
        <v>504</v>
      </c>
      <c r="C132" t="s">
        <v>505</v>
      </c>
      <c r="D132" t="s">
        <v>506</v>
      </c>
      <c r="E132" t="s">
        <v>507</v>
      </c>
      <c r="F132" t="s">
        <v>508</v>
      </c>
      <c r="G132" t="s">
        <v>537</v>
      </c>
      <c r="H132" t="s">
        <v>538</v>
      </c>
      <c r="I132" t="s">
        <v>539</v>
      </c>
      <c r="J132" t="s">
        <v>540</v>
      </c>
    </row>
    <row r="133" spans="1:10" x14ac:dyDescent="0.25">
      <c r="A133" t="s">
        <v>503</v>
      </c>
      <c r="B133" t="s">
        <v>504</v>
      </c>
      <c r="C133" t="s">
        <v>505</v>
      </c>
      <c r="D133" t="s">
        <v>506</v>
      </c>
      <c r="E133" t="s">
        <v>507</v>
      </c>
      <c r="F133" t="s">
        <v>508</v>
      </c>
      <c r="G133" t="s">
        <v>537</v>
      </c>
      <c r="H133" t="s">
        <v>538</v>
      </c>
      <c r="I133" t="s">
        <v>541</v>
      </c>
      <c r="J133" t="s">
        <v>542</v>
      </c>
    </row>
    <row r="134" spans="1:10" x14ac:dyDescent="0.25">
      <c r="A134" t="s">
        <v>503</v>
      </c>
      <c r="B134" t="s">
        <v>504</v>
      </c>
      <c r="C134" t="s">
        <v>505</v>
      </c>
      <c r="D134" t="s">
        <v>506</v>
      </c>
      <c r="E134" t="s">
        <v>507</v>
      </c>
      <c r="F134" t="s">
        <v>508</v>
      </c>
      <c r="G134" t="s">
        <v>537</v>
      </c>
      <c r="H134" t="s">
        <v>538</v>
      </c>
      <c r="I134" t="s">
        <v>543</v>
      </c>
      <c r="J134" t="s">
        <v>544</v>
      </c>
    </row>
    <row r="135" spans="1:10" x14ac:dyDescent="0.25">
      <c r="A135" t="s">
        <v>503</v>
      </c>
      <c r="B135" t="s">
        <v>504</v>
      </c>
      <c r="C135" t="s">
        <v>505</v>
      </c>
      <c r="D135" t="s">
        <v>506</v>
      </c>
      <c r="E135" t="s">
        <v>507</v>
      </c>
      <c r="F135" t="s">
        <v>508</v>
      </c>
      <c r="G135" t="s">
        <v>545</v>
      </c>
      <c r="H135" t="s">
        <v>546</v>
      </c>
      <c r="I135" t="s">
        <v>546</v>
      </c>
      <c r="J135" t="s">
        <v>546</v>
      </c>
    </row>
    <row r="136" spans="1:10" x14ac:dyDescent="0.25">
      <c r="A136" t="s">
        <v>503</v>
      </c>
      <c r="B136" t="s">
        <v>504</v>
      </c>
      <c r="C136" t="s">
        <v>505</v>
      </c>
      <c r="D136" t="s">
        <v>506</v>
      </c>
      <c r="E136" t="s">
        <v>507</v>
      </c>
      <c r="F136" t="s">
        <v>508</v>
      </c>
      <c r="G136" t="s">
        <v>547</v>
      </c>
      <c r="H136" t="s">
        <v>548</v>
      </c>
      <c r="I136" t="s">
        <v>549</v>
      </c>
      <c r="J136" t="s">
        <v>550</v>
      </c>
    </row>
    <row r="137" spans="1:10" x14ac:dyDescent="0.25">
      <c r="A137" t="s">
        <v>503</v>
      </c>
      <c r="B137" t="s">
        <v>504</v>
      </c>
      <c r="C137" t="s">
        <v>505</v>
      </c>
      <c r="D137" t="s">
        <v>506</v>
      </c>
      <c r="E137" t="s">
        <v>507</v>
      </c>
      <c r="F137" t="s">
        <v>508</v>
      </c>
      <c r="G137" t="s">
        <v>547</v>
      </c>
      <c r="H137" t="s">
        <v>548</v>
      </c>
      <c r="I137" t="s">
        <v>551</v>
      </c>
      <c r="J137" t="s">
        <v>552</v>
      </c>
    </row>
    <row r="138" spans="1:10" x14ac:dyDescent="0.25">
      <c r="A138" t="s">
        <v>503</v>
      </c>
      <c r="B138" t="s">
        <v>504</v>
      </c>
      <c r="C138" t="s">
        <v>505</v>
      </c>
      <c r="D138" t="s">
        <v>506</v>
      </c>
      <c r="E138" t="s">
        <v>507</v>
      </c>
      <c r="F138" t="s">
        <v>508</v>
      </c>
      <c r="G138" t="s">
        <v>547</v>
      </c>
      <c r="H138" t="s">
        <v>548</v>
      </c>
      <c r="I138" t="s">
        <v>553</v>
      </c>
      <c r="J138" t="s">
        <v>554</v>
      </c>
    </row>
    <row r="139" spans="1:10" x14ac:dyDescent="0.25">
      <c r="A139" t="s">
        <v>503</v>
      </c>
      <c r="B139" t="s">
        <v>504</v>
      </c>
      <c r="C139" t="s">
        <v>505</v>
      </c>
      <c r="D139" t="s">
        <v>506</v>
      </c>
      <c r="E139" t="s">
        <v>507</v>
      </c>
      <c r="F139" t="s">
        <v>508</v>
      </c>
      <c r="G139" t="s">
        <v>547</v>
      </c>
      <c r="H139" t="s">
        <v>548</v>
      </c>
      <c r="I139" t="s">
        <v>555</v>
      </c>
      <c r="J139" t="s">
        <v>556</v>
      </c>
    </row>
    <row r="140" spans="1:10" x14ac:dyDescent="0.25">
      <c r="A140" t="s">
        <v>503</v>
      </c>
      <c r="B140" t="s">
        <v>504</v>
      </c>
      <c r="C140" t="s">
        <v>505</v>
      </c>
      <c r="D140" t="s">
        <v>506</v>
      </c>
      <c r="E140" t="s">
        <v>507</v>
      </c>
      <c r="F140" t="s">
        <v>508</v>
      </c>
      <c r="G140" t="s">
        <v>557</v>
      </c>
      <c r="H140" t="s">
        <v>558</v>
      </c>
      <c r="I140" t="s">
        <v>559</v>
      </c>
      <c r="J140" t="s">
        <v>560</v>
      </c>
    </row>
    <row r="141" spans="1:10" x14ac:dyDescent="0.25">
      <c r="A141" t="s">
        <v>503</v>
      </c>
      <c r="B141" t="s">
        <v>504</v>
      </c>
      <c r="C141" t="s">
        <v>505</v>
      </c>
      <c r="D141" t="s">
        <v>506</v>
      </c>
      <c r="E141" t="s">
        <v>507</v>
      </c>
      <c r="F141" t="s">
        <v>508</v>
      </c>
      <c r="G141" t="s">
        <v>557</v>
      </c>
      <c r="H141" t="s">
        <v>558</v>
      </c>
      <c r="I141" t="s">
        <v>561</v>
      </c>
      <c r="J141" t="s">
        <v>562</v>
      </c>
    </row>
    <row r="142" spans="1:10" x14ac:dyDescent="0.25">
      <c r="A142" t="s">
        <v>503</v>
      </c>
      <c r="B142" t="s">
        <v>504</v>
      </c>
      <c r="C142" t="s">
        <v>505</v>
      </c>
      <c r="D142" t="s">
        <v>506</v>
      </c>
      <c r="E142" t="s">
        <v>507</v>
      </c>
      <c r="F142" t="s">
        <v>508</v>
      </c>
      <c r="G142" t="s">
        <v>557</v>
      </c>
      <c r="H142" t="s">
        <v>558</v>
      </c>
      <c r="I142" t="s">
        <v>563</v>
      </c>
      <c r="J142" t="s">
        <v>564</v>
      </c>
    </row>
    <row r="143" spans="1:10" x14ac:dyDescent="0.25">
      <c r="A143" t="s">
        <v>503</v>
      </c>
      <c r="B143" t="s">
        <v>504</v>
      </c>
      <c r="C143" t="s">
        <v>505</v>
      </c>
      <c r="D143" t="s">
        <v>506</v>
      </c>
      <c r="E143" t="s">
        <v>507</v>
      </c>
      <c r="F143" t="s">
        <v>508</v>
      </c>
      <c r="G143" t="s">
        <v>557</v>
      </c>
      <c r="H143" t="s">
        <v>558</v>
      </c>
      <c r="I143" t="s">
        <v>565</v>
      </c>
      <c r="J143" t="s">
        <v>566</v>
      </c>
    </row>
    <row r="144" spans="1:10" x14ac:dyDescent="0.25">
      <c r="A144" t="s">
        <v>503</v>
      </c>
      <c r="B144" t="s">
        <v>504</v>
      </c>
      <c r="C144" t="s">
        <v>505</v>
      </c>
      <c r="D144" t="s">
        <v>506</v>
      </c>
      <c r="E144" t="s">
        <v>507</v>
      </c>
      <c r="F144" t="s">
        <v>508</v>
      </c>
      <c r="G144" t="s">
        <v>557</v>
      </c>
      <c r="H144" t="s">
        <v>558</v>
      </c>
      <c r="I144" t="s">
        <v>567</v>
      </c>
      <c r="J144" t="s">
        <v>568</v>
      </c>
    </row>
    <row r="145" spans="1:10" x14ac:dyDescent="0.25">
      <c r="A145" t="s">
        <v>503</v>
      </c>
      <c r="B145" t="s">
        <v>504</v>
      </c>
      <c r="C145" t="s">
        <v>505</v>
      </c>
      <c r="D145" t="s">
        <v>506</v>
      </c>
      <c r="E145" t="s">
        <v>507</v>
      </c>
      <c r="F145" t="s">
        <v>508</v>
      </c>
      <c r="G145" t="s">
        <v>557</v>
      </c>
      <c r="H145" t="s">
        <v>558</v>
      </c>
      <c r="I145" t="s">
        <v>569</v>
      </c>
      <c r="J145" t="s">
        <v>570</v>
      </c>
    </row>
    <row r="146" spans="1:10" x14ac:dyDescent="0.25">
      <c r="A146" t="s">
        <v>503</v>
      </c>
      <c r="B146" t="s">
        <v>504</v>
      </c>
      <c r="C146" t="s">
        <v>505</v>
      </c>
      <c r="D146" t="s">
        <v>571</v>
      </c>
      <c r="E146" t="s">
        <v>572</v>
      </c>
      <c r="F146" t="s">
        <v>546</v>
      </c>
      <c r="G146" t="s">
        <v>573</v>
      </c>
      <c r="H146" t="s">
        <v>546</v>
      </c>
      <c r="I146" t="s">
        <v>546</v>
      </c>
      <c r="J146" t="s">
        <v>546</v>
      </c>
    </row>
    <row r="147" spans="1:10" x14ac:dyDescent="0.25">
      <c r="A147" t="s">
        <v>503</v>
      </c>
      <c r="B147" t="s">
        <v>504</v>
      </c>
      <c r="C147" t="s">
        <v>505</v>
      </c>
      <c r="D147" t="s">
        <v>571</v>
      </c>
      <c r="E147" t="s">
        <v>572</v>
      </c>
      <c r="F147" t="s">
        <v>546</v>
      </c>
      <c r="G147" t="s">
        <v>574</v>
      </c>
      <c r="H147" t="s">
        <v>546</v>
      </c>
      <c r="I147" t="s">
        <v>546</v>
      </c>
      <c r="J147" t="s">
        <v>546</v>
      </c>
    </row>
    <row r="148" spans="1:10" x14ac:dyDescent="0.25">
      <c r="A148" t="s">
        <v>503</v>
      </c>
      <c r="B148" t="s">
        <v>504</v>
      </c>
      <c r="C148" t="s">
        <v>505</v>
      </c>
      <c r="D148" t="s">
        <v>571</v>
      </c>
      <c r="E148" t="s">
        <v>572</v>
      </c>
      <c r="F148" t="s">
        <v>546</v>
      </c>
      <c r="G148" t="s">
        <v>575</v>
      </c>
      <c r="H148" t="s">
        <v>546</v>
      </c>
      <c r="I148" t="s">
        <v>546</v>
      </c>
      <c r="J148" t="s">
        <v>546</v>
      </c>
    </row>
    <row r="149" spans="1:10" x14ac:dyDescent="0.25">
      <c r="A149" t="s">
        <v>503</v>
      </c>
      <c r="B149" t="s">
        <v>504</v>
      </c>
      <c r="C149" t="s">
        <v>505</v>
      </c>
      <c r="D149" t="s">
        <v>571</v>
      </c>
      <c r="E149" t="s">
        <v>572</v>
      </c>
      <c r="F149" t="s">
        <v>546</v>
      </c>
      <c r="G149" t="s">
        <v>576</v>
      </c>
      <c r="H149" t="s">
        <v>546</v>
      </c>
      <c r="I149" t="s">
        <v>546</v>
      </c>
      <c r="J149" t="s">
        <v>546</v>
      </c>
    </row>
    <row r="150" spans="1:10" x14ac:dyDescent="0.25">
      <c r="A150" t="s">
        <v>503</v>
      </c>
      <c r="B150" t="s">
        <v>504</v>
      </c>
      <c r="C150" t="s">
        <v>505</v>
      </c>
      <c r="D150" t="s">
        <v>571</v>
      </c>
      <c r="E150" t="s">
        <v>572</v>
      </c>
      <c r="F150" t="s">
        <v>546</v>
      </c>
      <c r="G150" t="s">
        <v>577</v>
      </c>
      <c r="H150" t="s">
        <v>546</v>
      </c>
      <c r="I150" t="s">
        <v>546</v>
      </c>
      <c r="J150" t="s">
        <v>546</v>
      </c>
    </row>
    <row r="151" spans="1:10" x14ac:dyDescent="0.25">
      <c r="A151" t="s">
        <v>503</v>
      </c>
      <c r="B151" t="s">
        <v>504</v>
      </c>
      <c r="C151" t="s">
        <v>505</v>
      </c>
      <c r="D151" t="s">
        <v>578</v>
      </c>
      <c r="E151" t="s">
        <v>73</v>
      </c>
      <c r="F151" t="s">
        <v>546</v>
      </c>
      <c r="G151" t="s">
        <v>579</v>
      </c>
      <c r="H151" t="s">
        <v>546</v>
      </c>
      <c r="I151" t="s">
        <v>546</v>
      </c>
      <c r="J151" t="s">
        <v>546</v>
      </c>
    </row>
    <row r="152" spans="1:10" x14ac:dyDescent="0.25">
      <c r="A152" t="s">
        <v>503</v>
      </c>
      <c r="B152" t="s">
        <v>504</v>
      </c>
      <c r="C152" t="s">
        <v>505</v>
      </c>
      <c r="D152" t="s">
        <v>578</v>
      </c>
      <c r="E152" t="s">
        <v>73</v>
      </c>
      <c r="F152" t="s">
        <v>546</v>
      </c>
      <c r="G152" t="s">
        <v>580</v>
      </c>
      <c r="H152" t="s">
        <v>546</v>
      </c>
      <c r="I152" t="s">
        <v>546</v>
      </c>
      <c r="J152" t="s">
        <v>546</v>
      </c>
    </row>
    <row r="153" spans="1:10" x14ac:dyDescent="0.25">
      <c r="A153" t="s">
        <v>503</v>
      </c>
      <c r="B153" t="s">
        <v>504</v>
      </c>
      <c r="C153" t="s">
        <v>505</v>
      </c>
      <c r="D153" t="s">
        <v>578</v>
      </c>
      <c r="E153" t="s">
        <v>73</v>
      </c>
      <c r="F153" t="s">
        <v>546</v>
      </c>
      <c r="G153" t="s">
        <v>581</v>
      </c>
      <c r="H153" t="s">
        <v>546</v>
      </c>
      <c r="I153" t="s">
        <v>546</v>
      </c>
      <c r="J153" t="s">
        <v>546</v>
      </c>
    </row>
    <row r="154" spans="1:10" x14ac:dyDescent="0.25">
      <c r="A154" t="s">
        <v>503</v>
      </c>
      <c r="B154" t="s">
        <v>504</v>
      </c>
      <c r="C154" t="s">
        <v>505</v>
      </c>
      <c r="D154" t="s">
        <v>578</v>
      </c>
      <c r="E154" t="s">
        <v>73</v>
      </c>
      <c r="F154" t="s">
        <v>546</v>
      </c>
      <c r="G154" t="s">
        <v>582</v>
      </c>
      <c r="H154" t="s">
        <v>546</v>
      </c>
      <c r="I154" t="s">
        <v>546</v>
      </c>
      <c r="J154" t="s">
        <v>546</v>
      </c>
    </row>
    <row r="155" spans="1:10" x14ac:dyDescent="0.25">
      <c r="A155" t="s">
        <v>503</v>
      </c>
      <c r="B155" t="s">
        <v>504</v>
      </c>
      <c r="C155" t="s">
        <v>505</v>
      </c>
      <c r="D155" t="s">
        <v>583</v>
      </c>
      <c r="E155" t="s">
        <v>584</v>
      </c>
      <c r="F155" t="s">
        <v>585</v>
      </c>
      <c r="G155" t="s">
        <v>586</v>
      </c>
      <c r="H155" t="s">
        <v>587</v>
      </c>
      <c r="I155" t="s">
        <v>588</v>
      </c>
      <c r="J155" t="s">
        <v>589</v>
      </c>
    </row>
    <row r="156" spans="1:10" x14ac:dyDescent="0.25">
      <c r="A156" t="s">
        <v>503</v>
      </c>
      <c r="B156" t="s">
        <v>504</v>
      </c>
      <c r="C156" t="s">
        <v>505</v>
      </c>
      <c r="D156" t="s">
        <v>583</v>
      </c>
      <c r="E156" t="s">
        <v>584</v>
      </c>
      <c r="F156" t="s">
        <v>585</v>
      </c>
      <c r="G156" t="s">
        <v>586</v>
      </c>
      <c r="H156" t="s">
        <v>587</v>
      </c>
      <c r="I156" t="s">
        <v>590</v>
      </c>
      <c r="J156" t="s">
        <v>591</v>
      </c>
    </row>
    <row r="157" spans="1:10" x14ac:dyDescent="0.25">
      <c r="A157" t="s">
        <v>503</v>
      </c>
      <c r="B157" t="s">
        <v>504</v>
      </c>
      <c r="C157" t="s">
        <v>505</v>
      </c>
      <c r="D157" t="s">
        <v>583</v>
      </c>
      <c r="E157" t="s">
        <v>584</v>
      </c>
      <c r="F157" t="s">
        <v>585</v>
      </c>
      <c r="G157" t="s">
        <v>586</v>
      </c>
      <c r="H157" t="s">
        <v>587</v>
      </c>
      <c r="I157" t="s">
        <v>592</v>
      </c>
      <c r="J157" t="s">
        <v>593</v>
      </c>
    </row>
    <row r="158" spans="1:10" x14ac:dyDescent="0.25">
      <c r="A158" t="s">
        <v>503</v>
      </c>
      <c r="B158" t="s">
        <v>504</v>
      </c>
      <c r="C158" t="s">
        <v>505</v>
      </c>
      <c r="D158" t="s">
        <v>583</v>
      </c>
      <c r="E158" t="s">
        <v>584</v>
      </c>
      <c r="F158" t="s">
        <v>585</v>
      </c>
      <c r="G158" t="s">
        <v>586</v>
      </c>
      <c r="H158" t="s">
        <v>587</v>
      </c>
      <c r="I158" t="s">
        <v>594</v>
      </c>
      <c r="J158" t="s">
        <v>595</v>
      </c>
    </row>
    <row r="159" spans="1:10" x14ac:dyDescent="0.25">
      <c r="A159" t="s">
        <v>503</v>
      </c>
      <c r="B159" t="s">
        <v>504</v>
      </c>
      <c r="C159" t="s">
        <v>505</v>
      </c>
      <c r="D159" t="s">
        <v>583</v>
      </c>
      <c r="E159" t="s">
        <v>584</v>
      </c>
      <c r="F159" t="s">
        <v>585</v>
      </c>
      <c r="G159" t="s">
        <v>586</v>
      </c>
      <c r="H159" t="s">
        <v>587</v>
      </c>
      <c r="I159" t="s">
        <v>596</v>
      </c>
      <c r="J159" t="s">
        <v>597</v>
      </c>
    </row>
    <row r="160" spans="1:10" x14ac:dyDescent="0.25">
      <c r="A160" t="s">
        <v>503</v>
      </c>
      <c r="B160" t="s">
        <v>504</v>
      </c>
      <c r="C160" t="s">
        <v>505</v>
      </c>
      <c r="D160" t="s">
        <v>583</v>
      </c>
      <c r="E160" t="s">
        <v>584</v>
      </c>
      <c r="F160" t="s">
        <v>585</v>
      </c>
      <c r="G160" t="s">
        <v>598</v>
      </c>
      <c r="H160" t="s">
        <v>599</v>
      </c>
      <c r="I160" t="s">
        <v>600</v>
      </c>
      <c r="J160" t="s">
        <v>601</v>
      </c>
    </row>
    <row r="161" spans="1:10" x14ac:dyDescent="0.25">
      <c r="A161" t="s">
        <v>503</v>
      </c>
      <c r="B161" t="s">
        <v>504</v>
      </c>
      <c r="C161" t="s">
        <v>505</v>
      </c>
      <c r="D161" t="s">
        <v>583</v>
      </c>
      <c r="E161" t="s">
        <v>584</v>
      </c>
      <c r="F161" t="s">
        <v>585</v>
      </c>
      <c r="G161" t="s">
        <v>598</v>
      </c>
      <c r="H161" t="s">
        <v>599</v>
      </c>
      <c r="I161" t="s">
        <v>602</v>
      </c>
      <c r="J161" t="s">
        <v>603</v>
      </c>
    </row>
    <row r="162" spans="1:10" x14ac:dyDescent="0.25">
      <c r="A162" t="s">
        <v>503</v>
      </c>
      <c r="B162" t="s">
        <v>504</v>
      </c>
      <c r="C162" t="s">
        <v>505</v>
      </c>
      <c r="D162" t="s">
        <v>583</v>
      </c>
      <c r="E162" t="s">
        <v>584</v>
      </c>
      <c r="F162" t="s">
        <v>585</v>
      </c>
      <c r="G162" t="s">
        <v>598</v>
      </c>
      <c r="H162" t="s">
        <v>599</v>
      </c>
      <c r="I162" t="s">
        <v>604</v>
      </c>
      <c r="J162" t="s">
        <v>605</v>
      </c>
    </row>
    <row r="163" spans="1:10" x14ac:dyDescent="0.25">
      <c r="A163" t="s">
        <v>503</v>
      </c>
      <c r="B163" t="s">
        <v>504</v>
      </c>
      <c r="C163" t="s">
        <v>505</v>
      </c>
      <c r="D163" t="s">
        <v>583</v>
      </c>
      <c r="E163" t="s">
        <v>584</v>
      </c>
      <c r="F163" t="s">
        <v>585</v>
      </c>
      <c r="G163" t="s">
        <v>606</v>
      </c>
      <c r="H163" t="s">
        <v>607</v>
      </c>
      <c r="I163" t="s">
        <v>608</v>
      </c>
      <c r="J163" t="s">
        <v>609</v>
      </c>
    </row>
    <row r="164" spans="1:10" x14ac:dyDescent="0.25">
      <c r="A164" t="s">
        <v>503</v>
      </c>
      <c r="B164" t="s">
        <v>504</v>
      </c>
      <c r="C164" t="s">
        <v>505</v>
      </c>
      <c r="D164" t="s">
        <v>583</v>
      </c>
      <c r="E164" t="s">
        <v>584</v>
      </c>
      <c r="F164" t="s">
        <v>585</v>
      </c>
      <c r="G164" t="s">
        <v>606</v>
      </c>
      <c r="H164" t="s">
        <v>607</v>
      </c>
      <c r="I164" t="s">
        <v>610</v>
      </c>
      <c r="J164" t="s">
        <v>611</v>
      </c>
    </row>
    <row r="165" spans="1:10" x14ac:dyDescent="0.25">
      <c r="A165" t="s">
        <v>503</v>
      </c>
      <c r="B165" t="s">
        <v>504</v>
      </c>
      <c r="C165" t="s">
        <v>505</v>
      </c>
      <c r="D165" t="s">
        <v>583</v>
      </c>
      <c r="E165" t="s">
        <v>584</v>
      </c>
      <c r="F165" t="s">
        <v>585</v>
      </c>
      <c r="G165" t="s">
        <v>606</v>
      </c>
      <c r="H165" t="s">
        <v>607</v>
      </c>
      <c r="I165" t="s">
        <v>612</v>
      </c>
      <c r="J165" t="s">
        <v>613</v>
      </c>
    </row>
    <row r="166" spans="1:10" x14ac:dyDescent="0.25">
      <c r="A166" t="s">
        <v>503</v>
      </c>
      <c r="B166" t="s">
        <v>504</v>
      </c>
      <c r="C166" t="s">
        <v>505</v>
      </c>
      <c r="D166" t="s">
        <v>583</v>
      </c>
      <c r="E166" t="s">
        <v>584</v>
      </c>
      <c r="F166" t="s">
        <v>585</v>
      </c>
      <c r="G166" t="s">
        <v>614</v>
      </c>
      <c r="H166" t="s">
        <v>615</v>
      </c>
      <c r="I166" t="s">
        <v>616</v>
      </c>
      <c r="J166" t="s">
        <v>617</v>
      </c>
    </row>
    <row r="167" spans="1:10" x14ac:dyDescent="0.25">
      <c r="A167" t="s">
        <v>503</v>
      </c>
      <c r="B167" t="s">
        <v>504</v>
      </c>
      <c r="C167" t="s">
        <v>505</v>
      </c>
      <c r="D167" t="s">
        <v>583</v>
      </c>
      <c r="E167" t="s">
        <v>584</v>
      </c>
      <c r="F167" t="s">
        <v>585</v>
      </c>
      <c r="G167" t="s">
        <v>614</v>
      </c>
      <c r="H167" t="s">
        <v>615</v>
      </c>
      <c r="I167" t="s">
        <v>618</v>
      </c>
      <c r="J167" t="s">
        <v>619</v>
      </c>
    </row>
    <row r="168" spans="1:10" x14ac:dyDescent="0.25">
      <c r="A168" t="s">
        <v>503</v>
      </c>
      <c r="B168" t="s">
        <v>504</v>
      </c>
      <c r="C168" t="s">
        <v>505</v>
      </c>
      <c r="D168" t="s">
        <v>583</v>
      </c>
      <c r="E168" t="s">
        <v>584</v>
      </c>
      <c r="F168" t="s">
        <v>585</v>
      </c>
      <c r="G168" t="s">
        <v>614</v>
      </c>
      <c r="H168" t="s">
        <v>615</v>
      </c>
      <c r="I168" t="s">
        <v>620</v>
      </c>
      <c r="J168" t="s">
        <v>621</v>
      </c>
    </row>
    <row r="169" spans="1:10" x14ac:dyDescent="0.25">
      <c r="A169" t="s">
        <v>503</v>
      </c>
      <c r="B169" t="s">
        <v>504</v>
      </c>
      <c r="C169" t="s">
        <v>505</v>
      </c>
      <c r="D169" t="s">
        <v>583</v>
      </c>
      <c r="E169" t="s">
        <v>584</v>
      </c>
      <c r="F169" t="s">
        <v>585</v>
      </c>
      <c r="G169" t="s">
        <v>622</v>
      </c>
      <c r="H169" t="s">
        <v>623</v>
      </c>
      <c r="I169" t="s">
        <v>624</v>
      </c>
      <c r="J169" t="s">
        <v>625</v>
      </c>
    </row>
    <row r="170" spans="1:10" x14ac:dyDescent="0.25">
      <c r="A170" t="s">
        <v>503</v>
      </c>
      <c r="B170" t="s">
        <v>504</v>
      </c>
      <c r="C170" t="s">
        <v>505</v>
      </c>
      <c r="D170" t="s">
        <v>583</v>
      </c>
      <c r="E170" t="s">
        <v>584</v>
      </c>
      <c r="F170" t="s">
        <v>585</v>
      </c>
      <c r="G170" t="s">
        <v>622</v>
      </c>
      <c r="H170" t="s">
        <v>623</v>
      </c>
      <c r="I170" t="s">
        <v>626</v>
      </c>
      <c r="J170" t="s">
        <v>627</v>
      </c>
    </row>
    <row r="171" spans="1:10" x14ac:dyDescent="0.25">
      <c r="A171" t="s">
        <v>503</v>
      </c>
      <c r="B171" t="s">
        <v>504</v>
      </c>
      <c r="C171" t="s">
        <v>505</v>
      </c>
      <c r="D171" t="s">
        <v>583</v>
      </c>
      <c r="E171" t="s">
        <v>584</v>
      </c>
      <c r="F171" t="s">
        <v>585</v>
      </c>
      <c r="G171" t="s">
        <v>628</v>
      </c>
      <c r="H171" t="s">
        <v>629</v>
      </c>
      <c r="I171" t="s">
        <v>630</v>
      </c>
      <c r="J171" t="s">
        <v>631</v>
      </c>
    </row>
    <row r="172" spans="1:10" x14ac:dyDescent="0.25">
      <c r="A172" t="s">
        <v>503</v>
      </c>
      <c r="B172" t="s">
        <v>504</v>
      </c>
      <c r="C172" t="s">
        <v>505</v>
      </c>
      <c r="D172" t="s">
        <v>583</v>
      </c>
      <c r="E172" t="s">
        <v>584</v>
      </c>
      <c r="F172" t="s">
        <v>585</v>
      </c>
      <c r="G172" t="s">
        <v>628</v>
      </c>
      <c r="H172" t="s">
        <v>629</v>
      </c>
      <c r="I172" t="s">
        <v>632</v>
      </c>
      <c r="J172" t="s">
        <v>633</v>
      </c>
    </row>
    <row r="173" spans="1:10" x14ac:dyDescent="0.25">
      <c r="A173" t="s">
        <v>503</v>
      </c>
      <c r="B173" t="s">
        <v>504</v>
      </c>
      <c r="C173" t="s">
        <v>505</v>
      </c>
      <c r="D173" t="s">
        <v>583</v>
      </c>
      <c r="E173" t="s">
        <v>584</v>
      </c>
      <c r="F173" t="s">
        <v>585</v>
      </c>
      <c r="G173" t="s">
        <v>628</v>
      </c>
      <c r="H173" t="s">
        <v>629</v>
      </c>
      <c r="I173" t="s">
        <v>634</v>
      </c>
      <c r="J173" t="s">
        <v>635</v>
      </c>
    </row>
    <row r="174" spans="1:10" x14ac:dyDescent="0.25">
      <c r="A174" t="s">
        <v>503</v>
      </c>
      <c r="B174" t="s">
        <v>504</v>
      </c>
      <c r="C174" t="s">
        <v>505</v>
      </c>
      <c r="D174" t="s">
        <v>583</v>
      </c>
      <c r="E174" t="s">
        <v>584</v>
      </c>
      <c r="F174" t="s">
        <v>585</v>
      </c>
      <c r="G174" t="s">
        <v>628</v>
      </c>
      <c r="H174" t="s">
        <v>629</v>
      </c>
      <c r="I174" t="s">
        <v>636</v>
      </c>
      <c r="J174" t="s">
        <v>637</v>
      </c>
    </row>
    <row r="175" spans="1:10" x14ac:dyDescent="0.25">
      <c r="A175" t="s">
        <v>503</v>
      </c>
      <c r="B175" t="s">
        <v>504</v>
      </c>
      <c r="C175" t="s">
        <v>505</v>
      </c>
      <c r="D175" t="s">
        <v>583</v>
      </c>
      <c r="E175" t="s">
        <v>584</v>
      </c>
      <c r="F175" t="s">
        <v>585</v>
      </c>
      <c r="G175" t="s">
        <v>628</v>
      </c>
      <c r="H175" t="s">
        <v>629</v>
      </c>
      <c r="I175" t="s">
        <v>638</v>
      </c>
      <c r="J175" t="s">
        <v>639</v>
      </c>
    </row>
    <row r="176" spans="1:10" x14ac:dyDescent="0.25">
      <c r="A176" t="s">
        <v>503</v>
      </c>
      <c r="B176" t="s">
        <v>504</v>
      </c>
      <c r="C176" t="s">
        <v>505</v>
      </c>
      <c r="D176" t="s">
        <v>583</v>
      </c>
      <c r="E176" t="s">
        <v>584</v>
      </c>
      <c r="F176" t="s">
        <v>585</v>
      </c>
      <c r="G176" t="s">
        <v>640</v>
      </c>
      <c r="H176" t="s">
        <v>641</v>
      </c>
      <c r="I176" t="s">
        <v>642</v>
      </c>
      <c r="J176" t="s">
        <v>643</v>
      </c>
    </row>
    <row r="177" spans="1:10" x14ac:dyDescent="0.25">
      <c r="A177" t="s">
        <v>503</v>
      </c>
      <c r="B177" t="s">
        <v>504</v>
      </c>
      <c r="C177" t="s">
        <v>505</v>
      </c>
      <c r="D177" t="s">
        <v>583</v>
      </c>
      <c r="E177" t="s">
        <v>584</v>
      </c>
      <c r="F177" t="s">
        <v>585</v>
      </c>
      <c r="G177" t="s">
        <v>640</v>
      </c>
      <c r="H177" t="s">
        <v>641</v>
      </c>
      <c r="I177" t="s">
        <v>644</v>
      </c>
      <c r="J177" t="s">
        <v>645</v>
      </c>
    </row>
    <row r="178" spans="1:10" x14ac:dyDescent="0.25">
      <c r="A178" t="s">
        <v>503</v>
      </c>
      <c r="B178" t="s">
        <v>504</v>
      </c>
      <c r="C178" t="s">
        <v>505</v>
      </c>
      <c r="D178" t="s">
        <v>583</v>
      </c>
      <c r="E178" t="s">
        <v>584</v>
      </c>
      <c r="F178" t="s">
        <v>585</v>
      </c>
      <c r="G178" t="s">
        <v>640</v>
      </c>
      <c r="H178" t="s">
        <v>641</v>
      </c>
      <c r="I178" t="s">
        <v>646</v>
      </c>
      <c r="J178" t="s">
        <v>647</v>
      </c>
    </row>
    <row r="179" spans="1:10" x14ac:dyDescent="0.25">
      <c r="A179" t="s">
        <v>503</v>
      </c>
      <c r="B179" t="s">
        <v>504</v>
      </c>
      <c r="C179" t="s">
        <v>505</v>
      </c>
      <c r="D179" t="s">
        <v>583</v>
      </c>
      <c r="E179" t="s">
        <v>584</v>
      </c>
      <c r="F179" t="s">
        <v>585</v>
      </c>
      <c r="G179" t="s">
        <v>640</v>
      </c>
      <c r="H179" t="s">
        <v>641</v>
      </c>
      <c r="I179" t="s">
        <v>648</v>
      </c>
      <c r="J179" t="s">
        <v>649</v>
      </c>
    </row>
    <row r="180" spans="1:10" x14ac:dyDescent="0.25">
      <c r="A180" t="s">
        <v>503</v>
      </c>
      <c r="B180" t="s">
        <v>504</v>
      </c>
      <c r="C180" t="s">
        <v>505</v>
      </c>
      <c r="D180" t="s">
        <v>583</v>
      </c>
      <c r="E180" t="s">
        <v>584</v>
      </c>
      <c r="F180" t="s">
        <v>585</v>
      </c>
      <c r="G180" t="s">
        <v>650</v>
      </c>
      <c r="H180" t="s">
        <v>651</v>
      </c>
      <c r="I180" t="s">
        <v>652</v>
      </c>
      <c r="J180" t="s">
        <v>653</v>
      </c>
    </row>
    <row r="181" spans="1:10" x14ac:dyDescent="0.25">
      <c r="A181" t="s">
        <v>503</v>
      </c>
      <c r="B181" t="s">
        <v>504</v>
      </c>
      <c r="C181" t="s">
        <v>505</v>
      </c>
      <c r="D181" t="s">
        <v>583</v>
      </c>
      <c r="E181" t="s">
        <v>584</v>
      </c>
      <c r="F181" t="s">
        <v>585</v>
      </c>
      <c r="G181" t="s">
        <v>650</v>
      </c>
      <c r="H181" t="s">
        <v>651</v>
      </c>
      <c r="I181" t="s">
        <v>654</v>
      </c>
      <c r="J181" t="s">
        <v>655</v>
      </c>
    </row>
    <row r="182" spans="1:10" x14ac:dyDescent="0.25">
      <c r="A182" t="s">
        <v>503</v>
      </c>
      <c r="B182" t="s">
        <v>504</v>
      </c>
      <c r="C182" t="s">
        <v>505</v>
      </c>
      <c r="D182" t="s">
        <v>583</v>
      </c>
      <c r="E182" t="s">
        <v>584</v>
      </c>
      <c r="F182" t="s">
        <v>585</v>
      </c>
      <c r="G182" t="s">
        <v>656</v>
      </c>
      <c r="H182" t="s">
        <v>657</v>
      </c>
      <c r="I182" t="s">
        <v>658</v>
      </c>
      <c r="J182" t="s">
        <v>659</v>
      </c>
    </row>
    <row r="183" spans="1:10" x14ac:dyDescent="0.25">
      <c r="A183" t="s">
        <v>503</v>
      </c>
      <c r="B183" t="s">
        <v>504</v>
      </c>
      <c r="C183" t="s">
        <v>505</v>
      </c>
      <c r="D183" t="s">
        <v>660</v>
      </c>
      <c r="E183" t="s">
        <v>221</v>
      </c>
      <c r="F183" t="s">
        <v>546</v>
      </c>
      <c r="G183" t="s">
        <v>661</v>
      </c>
      <c r="H183" t="s">
        <v>546</v>
      </c>
      <c r="I183" t="s">
        <v>546</v>
      </c>
      <c r="J183" t="s">
        <v>546</v>
      </c>
    </row>
    <row r="184" spans="1:10" x14ac:dyDescent="0.25">
      <c r="A184" t="s">
        <v>503</v>
      </c>
      <c r="B184" t="s">
        <v>504</v>
      </c>
      <c r="C184" t="s">
        <v>505</v>
      </c>
      <c r="D184" t="s">
        <v>660</v>
      </c>
      <c r="E184" t="s">
        <v>221</v>
      </c>
      <c r="F184" t="s">
        <v>546</v>
      </c>
      <c r="G184" t="s">
        <v>662</v>
      </c>
      <c r="H184" t="s">
        <v>546</v>
      </c>
      <c r="I184" t="s">
        <v>546</v>
      </c>
      <c r="J184" t="s">
        <v>546</v>
      </c>
    </row>
    <row r="185" spans="1:10" x14ac:dyDescent="0.25">
      <c r="A185" t="s">
        <v>503</v>
      </c>
      <c r="B185" t="s">
        <v>504</v>
      </c>
      <c r="C185" t="s">
        <v>505</v>
      </c>
      <c r="D185" t="s">
        <v>660</v>
      </c>
      <c r="E185" t="s">
        <v>221</v>
      </c>
      <c r="F185" t="s">
        <v>546</v>
      </c>
      <c r="G185" t="s">
        <v>663</v>
      </c>
      <c r="H185" t="s">
        <v>546</v>
      </c>
      <c r="I185" t="s">
        <v>546</v>
      </c>
      <c r="J185" t="s">
        <v>546</v>
      </c>
    </row>
    <row r="186" spans="1:10" x14ac:dyDescent="0.25">
      <c r="A186" t="s">
        <v>503</v>
      </c>
      <c r="B186" t="s">
        <v>504</v>
      </c>
      <c r="C186" t="s">
        <v>505</v>
      </c>
      <c r="D186" t="s">
        <v>664</v>
      </c>
      <c r="E186" t="s">
        <v>665</v>
      </c>
      <c r="F186" t="s">
        <v>546</v>
      </c>
      <c r="G186" t="s">
        <v>666</v>
      </c>
      <c r="H186" t="s">
        <v>546</v>
      </c>
      <c r="I186" t="s">
        <v>546</v>
      </c>
      <c r="J186" t="s">
        <v>546</v>
      </c>
    </row>
    <row r="187" spans="1:10" x14ac:dyDescent="0.25">
      <c r="A187" t="s">
        <v>503</v>
      </c>
      <c r="B187" t="s">
        <v>504</v>
      </c>
      <c r="C187" t="s">
        <v>505</v>
      </c>
      <c r="D187" t="s">
        <v>664</v>
      </c>
      <c r="E187" t="s">
        <v>665</v>
      </c>
      <c r="F187" t="s">
        <v>546</v>
      </c>
      <c r="G187" t="s">
        <v>667</v>
      </c>
      <c r="H187" t="s">
        <v>546</v>
      </c>
      <c r="I187" t="s">
        <v>546</v>
      </c>
      <c r="J187" t="s">
        <v>546</v>
      </c>
    </row>
    <row r="188" spans="1:10" x14ac:dyDescent="0.25">
      <c r="A188" t="s">
        <v>503</v>
      </c>
      <c r="B188" t="s">
        <v>504</v>
      </c>
      <c r="C188" t="s">
        <v>505</v>
      </c>
      <c r="D188" t="s">
        <v>664</v>
      </c>
      <c r="E188" t="s">
        <v>665</v>
      </c>
      <c r="F188" t="s">
        <v>546</v>
      </c>
      <c r="G188" t="s">
        <v>668</v>
      </c>
      <c r="H188" t="s">
        <v>546</v>
      </c>
      <c r="I188" t="s">
        <v>546</v>
      </c>
      <c r="J188" t="s">
        <v>546</v>
      </c>
    </row>
    <row r="189" spans="1:10" x14ac:dyDescent="0.25">
      <c r="A189" t="s">
        <v>503</v>
      </c>
      <c r="B189" t="s">
        <v>504</v>
      </c>
      <c r="C189" t="s">
        <v>505</v>
      </c>
      <c r="D189" t="s">
        <v>664</v>
      </c>
      <c r="E189" t="s">
        <v>665</v>
      </c>
      <c r="F189" t="s">
        <v>546</v>
      </c>
      <c r="G189" t="s">
        <v>669</v>
      </c>
      <c r="H189" t="s">
        <v>546</v>
      </c>
      <c r="I189" t="s">
        <v>546</v>
      </c>
      <c r="J189" t="s">
        <v>546</v>
      </c>
    </row>
    <row r="190" spans="1:10" x14ac:dyDescent="0.25">
      <c r="A190" t="s">
        <v>503</v>
      </c>
      <c r="B190" t="s">
        <v>504</v>
      </c>
      <c r="C190" t="s">
        <v>505</v>
      </c>
      <c r="D190" t="s">
        <v>664</v>
      </c>
      <c r="E190" t="s">
        <v>665</v>
      </c>
      <c r="F190" t="s">
        <v>546</v>
      </c>
      <c r="G190" t="s">
        <v>670</v>
      </c>
      <c r="H190" t="s">
        <v>546</v>
      </c>
      <c r="I190" t="s">
        <v>546</v>
      </c>
      <c r="J190" t="s">
        <v>546</v>
      </c>
    </row>
    <row r="191" spans="1:10" x14ac:dyDescent="0.25">
      <c r="A191" t="s">
        <v>503</v>
      </c>
      <c r="B191" t="s">
        <v>504</v>
      </c>
      <c r="C191" t="s">
        <v>505</v>
      </c>
      <c r="D191" t="s">
        <v>671</v>
      </c>
      <c r="E191" t="s">
        <v>39</v>
      </c>
      <c r="F191" t="s">
        <v>672</v>
      </c>
      <c r="G191" t="s">
        <v>673</v>
      </c>
      <c r="H191" t="s">
        <v>674</v>
      </c>
      <c r="I191" t="s">
        <v>675</v>
      </c>
      <c r="J191" t="s">
        <v>676</v>
      </c>
    </row>
    <row r="192" spans="1:10" x14ac:dyDescent="0.25">
      <c r="A192" t="s">
        <v>503</v>
      </c>
      <c r="B192" t="s">
        <v>504</v>
      </c>
      <c r="C192" t="s">
        <v>505</v>
      </c>
      <c r="D192" t="s">
        <v>671</v>
      </c>
      <c r="E192" t="s">
        <v>39</v>
      </c>
      <c r="F192" t="s">
        <v>672</v>
      </c>
      <c r="G192" t="s">
        <v>673</v>
      </c>
      <c r="H192" t="s">
        <v>674</v>
      </c>
      <c r="I192" t="s">
        <v>677</v>
      </c>
      <c r="J192" t="s">
        <v>678</v>
      </c>
    </row>
    <row r="193" spans="1:10" x14ac:dyDescent="0.25">
      <c r="A193" t="s">
        <v>503</v>
      </c>
      <c r="B193" t="s">
        <v>504</v>
      </c>
      <c r="C193" t="s">
        <v>505</v>
      </c>
      <c r="D193" t="s">
        <v>671</v>
      </c>
      <c r="E193" t="s">
        <v>39</v>
      </c>
      <c r="F193" t="s">
        <v>672</v>
      </c>
      <c r="G193" t="s">
        <v>673</v>
      </c>
      <c r="H193" t="s">
        <v>674</v>
      </c>
      <c r="I193" t="s">
        <v>679</v>
      </c>
      <c r="J193" t="s">
        <v>680</v>
      </c>
    </row>
    <row r="194" spans="1:10" x14ac:dyDescent="0.25">
      <c r="A194" t="s">
        <v>503</v>
      </c>
      <c r="B194" t="s">
        <v>504</v>
      </c>
      <c r="C194" t="s">
        <v>505</v>
      </c>
      <c r="D194" t="s">
        <v>671</v>
      </c>
      <c r="E194" t="s">
        <v>39</v>
      </c>
      <c r="F194" t="s">
        <v>672</v>
      </c>
      <c r="G194" t="s">
        <v>681</v>
      </c>
      <c r="H194" t="s">
        <v>682</v>
      </c>
      <c r="I194" t="s">
        <v>683</v>
      </c>
      <c r="J194" t="s">
        <v>684</v>
      </c>
    </row>
    <row r="195" spans="1:10" x14ac:dyDescent="0.25">
      <c r="A195" t="s">
        <v>503</v>
      </c>
      <c r="B195" t="s">
        <v>504</v>
      </c>
      <c r="C195" t="s">
        <v>505</v>
      </c>
      <c r="D195" t="s">
        <v>671</v>
      </c>
      <c r="E195" t="s">
        <v>39</v>
      </c>
      <c r="F195" t="s">
        <v>672</v>
      </c>
      <c r="G195" t="s">
        <v>681</v>
      </c>
      <c r="H195" t="s">
        <v>682</v>
      </c>
      <c r="I195" t="s">
        <v>685</v>
      </c>
      <c r="J195" t="s">
        <v>686</v>
      </c>
    </row>
    <row r="196" spans="1:10" x14ac:dyDescent="0.25">
      <c r="A196" t="s">
        <v>503</v>
      </c>
      <c r="B196" t="s">
        <v>504</v>
      </c>
      <c r="C196" t="s">
        <v>505</v>
      </c>
      <c r="D196" t="s">
        <v>671</v>
      </c>
      <c r="E196" t="s">
        <v>39</v>
      </c>
      <c r="F196" t="s">
        <v>672</v>
      </c>
      <c r="G196" t="s">
        <v>681</v>
      </c>
      <c r="H196" t="s">
        <v>682</v>
      </c>
      <c r="I196" t="s">
        <v>687</v>
      </c>
      <c r="J196" t="s">
        <v>688</v>
      </c>
    </row>
    <row r="197" spans="1:10" x14ac:dyDescent="0.25">
      <c r="A197" t="s">
        <v>503</v>
      </c>
      <c r="B197" t="s">
        <v>504</v>
      </c>
      <c r="C197" t="s">
        <v>505</v>
      </c>
      <c r="D197" t="s">
        <v>671</v>
      </c>
      <c r="E197" t="s">
        <v>39</v>
      </c>
      <c r="F197" t="s">
        <v>672</v>
      </c>
      <c r="G197" t="s">
        <v>681</v>
      </c>
      <c r="H197" t="s">
        <v>682</v>
      </c>
      <c r="I197" t="s">
        <v>689</v>
      </c>
      <c r="J197" t="s">
        <v>690</v>
      </c>
    </row>
    <row r="198" spans="1:10" x14ac:dyDescent="0.25">
      <c r="A198" t="s">
        <v>503</v>
      </c>
      <c r="B198" t="s">
        <v>504</v>
      </c>
      <c r="C198" t="s">
        <v>505</v>
      </c>
      <c r="D198" t="s">
        <v>671</v>
      </c>
      <c r="E198" t="s">
        <v>39</v>
      </c>
      <c r="F198" t="s">
        <v>672</v>
      </c>
      <c r="G198" t="s">
        <v>681</v>
      </c>
      <c r="H198" t="s">
        <v>682</v>
      </c>
      <c r="I198" t="s">
        <v>691</v>
      </c>
      <c r="J198" t="s">
        <v>692</v>
      </c>
    </row>
    <row r="199" spans="1:10" x14ac:dyDescent="0.25">
      <c r="A199" t="s">
        <v>503</v>
      </c>
      <c r="B199" t="s">
        <v>504</v>
      </c>
      <c r="C199" t="s">
        <v>505</v>
      </c>
      <c r="D199" t="s">
        <v>671</v>
      </c>
      <c r="E199" t="s">
        <v>39</v>
      </c>
      <c r="F199" t="s">
        <v>672</v>
      </c>
      <c r="G199" t="s">
        <v>681</v>
      </c>
      <c r="H199" t="s">
        <v>682</v>
      </c>
      <c r="I199" t="s">
        <v>693</v>
      </c>
      <c r="J199" t="s">
        <v>694</v>
      </c>
    </row>
    <row r="200" spans="1:10" x14ac:dyDescent="0.25">
      <c r="A200" t="s">
        <v>503</v>
      </c>
      <c r="B200" t="s">
        <v>504</v>
      </c>
      <c r="C200" t="s">
        <v>505</v>
      </c>
      <c r="D200" t="s">
        <v>671</v>
      </c>
      <c r="E200" t="s">
        <v>39</v>
      </c>
      <c r="F200" t="s">
        <v>672</v>
      </c>
      <c r="G200" t="s">
        <v>695</v>
      </c>
      <c r="H200" t="s">
        <v>696</v>
      </c>
      <c r="I200" t="s">
        <v>697</v>
      </c>
      <c r="J200" t="s">
        <v>698</v>
      </c>
    </row>
    <row r="201" spans="1:10" x14ac:dyDescent="0.25">
      <c r="A201" t="s">
        <v>503</v>
      </c>
      <c r="B201" t="s">
        <v>504</v>
      </c>
      <c r="C201" t="s">
        <v>505</v>
      </c>
      <c r="D201" t="s">
        <v>671</v>
      </c>
      <c r="E201" t="s">
        <v>39</v>
      </c>
      <c r="F201" t="s">
        <v>672</v>
      </c>
      <c r="G201" t="s">
        <v>695</v>
      </c>
      <c r="H201" t="s">
        <v>696</v>
      </c>
      <c r="I201" t="s">
        <v>699</v>
      </c>
      <c r="J201" t="s">
        <v>700</v>
      </c>
    </row>
    <row r="202" spans="1:10" x14ac:dyDescent="0.25">
      <c r="A202" t="s">
        <v>503</v>
      </c>
      <c r="B202" t="s">
        <v>504</v>
      </c>
      <c r="C202" t="s">
        <v>505</v>
      </c>
      <c r="D202" t="s">
        <v>671</v>
      </c>
      <c r="E202" t="s">
        <v>39</v>
      </c>
      <c r="F202" t="s">
        <v>672</v>
      </c>
      <c r="G202" t="s">
        <v>695</v>
      </c>
      <c r="H202" t="s">
        <v>696</v>
      </c>
      <c r="I202" t="s">
        <v>701</v>
      </c>
      <c r="J202" t="s">
        <v>702</v>
      </c>
    </row>
    <row r="203" spans="1:10" x14ac:dyDescent="0.25">
      <c r="A203" t="s">
        <v>503</v>
      </c>
      <c r="B203" t="s">
        <v>504</v>
      </c>
      <c r="C203" t="s">
        <v>505</v>
      </c>
      <c r="D203" t="s">
        <v>671</v>
      </c>
      <c r="E203" t="s">
        <v>39</v>
      </c>
      <c r="F203" t="s">
        <v>672</v>
      </c>
      <c r="G203" t="s">
        <v>703</v>
      </c>
      <c r="H203" t="s">
        <v>704</v>
      </c>
      <c r="I203" t="s">
        <v>705</v>
      </c>
      <c r="J203" t="s">
        <v>706</v>
      </c>
    </row>
    <row r="204" spans="1:10" x14ac:dyDescent="0.25">
      <c r="A204" t="s">
        <v>503</v>
      </c>
      <c r="B204" t="s">
        <v>504</v>
      </c>
      <c r="C204" t="s">
        <v>505</v>
      </c>
      <c r="D204" t="s">
        <v>671</v>
      </c>
      <c r="E204" t="s">
        <v>39</v>
      </c>
      <c r="F204" t="s">
        <v>672</v>
      </c>
      <c r="G204" t="s">
        <v>703</v>
      </c>
      <c r="H204" t="s">
        <v>704</v>
      </c>
      <c r="I204" t="s">
        <v>707</v>
      </c>
      <c r="J204" t="s">
        <v>708</v>
      </c>
    </row>
    <row r="205" spans="1:10" x14ac:dyDescent="0.25">
      <c r="A205" t="s">
        <v>503</v>
      </c>
      <c r="B205" t="s">
        <v>504</v>
      </c>
      <c r="C205" t="s">
        <v>505</v>
      </c>
      <c r="D205" t="s">
        <v>671</v>
      </c>
      <c r="E205" t="s">
        <v>39</v>
      </c>
      <c r="F205" t="s">
        <v>672</v>
      </c>
      <c r="G205" t="s">
        <v>703</v>
      </c>
      <c r="H205" t="s">
        <v>704</v>
      </c>
      <c r="I205" t="s">
        <v>709</v>
      </c>
      <c r="J205" t="s">
        <v>710</v>
      </c>
    </row>
    <row r="206" spans="1:10" x14ac:dyDescent="0.25">
      <c r="A206" t="s">
        <v>503</v>
      </c>
      <c r="B206" t="s">
        <v>504</v>
      </c>
      <c r="C206" t="s">
        <v>505</v>
      </c>
      <c r="D206" t="s">
        <v>671</v>
      </c>
      <c r="E206" t="s">
        <v>39</v>
      </c>
      <c r="F206" t="s">
        <v>672</v>
      </c>
      <c r="G206" t="s">
        <v>703</v>
      </c>
      <c r="H206" t="s">
        <v>704</v>
      </c>
      <c r="I206" t="s">
        <v>711</v>
      </c>
      <c r="J206" t="s">
        <v>712</v>
      </c>
    </row>
    <row r="207" spans="1:10" x14ac:dyDescent="0.25">
      <c r="A207" t="s">
        <v>503</v>
      </c>
      <c r="B207" t="s">
        <v>504</v>
      </c>
      <c r="C207" t="s">
        <v>505</v>
      </c>
      <c r="D207" t="s">
        <v>671</v>
      </c>
      <c r="E207" t="s">
        <v>39</v>
      </c>
      <c r="F207" t="s">
        <v>672</v>
      </c>
      <c r="G207" t="s">
        <v>703</v>
      </c>
      <c r="H207" t="s">
        <v>704</v>
      </c>
      <c r="I207" t="s">
        <v>713</v>
      </c>
      <c r="J207" t="s">
        <v>714</v>
      </c>
    </row>
    <row r="208" spans="1:10" x14ac:dyDescent="0.25">
      <c r="A208" t="s">
        <v>715</v>
      </c>
      <c r="B208" t="s">
        <v>716</v>
      </c>
      <c r="C208" t="s">
        <v>717</v>
      </c>
      <c r="D208" t="s">
        <v>718</v>
      </c>
      <c r="E208" t="s">
        <v>719</v>
      </c>
      <c r="F208" t="s">
        <v>720</v>
      </c>
      <c r="G208" t="s">
        <v>721</v>
      </c>
      <c r="H208" t="s">
        <v>722</v>
      </c>
      <c r="I208" t="s">
        <v>723</v>
      </c>
      <c r="J208" t="s">
        <v>724</v>
      </c>
    </row>
    <row r="209" spans="1:10" x14ac:dyDescent="0.25">
      <c r="A209" t="s">
        <v>715</v>
      </c>
      <c r="B209" t="s">
        <v>716</v>
      </c>
      <c r="C209" t="s">
        <v>717</v>
      </c>
      <c r="D209" t="s">
        <v>718</v>
      </c>
      <c r="E209" t="s">
        <v>719</v>
      </c>
      <c r="F209" t="s">
        <v>720</v>
      </c>
      <c r="G209" t="s">
        <v>721</v>
      </c>
      <c r="H209" t="s">
        <v>722</v>
      </c>
      <c r="I209" t="s">
        <v>725</v>
      </c>
      <c r="J209" t="s">
        <v>726</v>
      </c>
    </row>
    <row r="210" spans="1:10" x14ac:dyDescent="0.25">
      <c r="A210" t="s">
        <v>715</v>
      </c>
      <c r="B210" t="s">
        <v>716</v>
      </c>
      <c r="C210" t="s">
        <v>717</v>
      </c>
      <c r="D210" t="s">
        <v>718</v>
      </c>
      <c r="E210" t="s">
        <v>719</v>
      </c>
      <c r="F210" t="s">
        <v>720</v>
      </c>
      <c r="G210" t="s">
        <v>721</v>
      </c>
      <c r="H210" t="s">
        <v>722</v>
      </c>
      <c r="I210" t="s">
        <v>727</v>
      </c>
      <c r="J210" t="s">
        <v>728</v>
      </c>
    </row>
    <row r="211" spans="1:10" x14ac:dyDescent="0.25">
      <c r="A211" t="s">
        <v>715</v>
      </c>
      <c r="B211" t="s">
        <v>716</v>
      </c>
      <c r="C211" t="s">
        <v>717</v>
      </c>
      <c r="D211" t="s">
        <v>718</v>
      </c>
      <c r="E211" t="s">
        <v>719</v>
      </c>
      <c r="F211" t="s">
        <v>720</v>
      </c>
      <c r="G211" t="s">
        <v>721</v>
      </c>
      <c r="H211" t="s">
        <v>722</v>
      </c>
      <c r="I211" t="s">
        <v>729</v>
      </c>
      <c r="J211" t="s">
        <v>730</v>
      </c>
    </row>
    <row r="212" spans="1:10" x14ac:dyDescent="0.25">
      <c r="A212" t="s">
        <v>715</v>
      </c>
      <c r="B212" t="s">
        <v>716</v>
      </c>
      <c r="C212" t="s">
        <v>717</v>
      </c>
      <c r="D212" t="s">
        <v>718</v>
      </c>
      <c r="E212" t="s">
        <v>719</v>
      </c>
      <c r="F212" t="s">
        <v>720</v>
      </c>
      <c r="G212" t="s">
        <v>731</v>
      </c>
      <c r="H212" t="s">
        <v>732</v>
      </c>
      <c r="I212" t="s">
        <v>733</v>
      </c>
      <c r="J212" t="s">
        <v>734</v>
      </c>
    </row>
    <row r="213" spans="1:10" x14ac:dyDescent="0.25">
      <c r="A213" t="s">
        <v>715</v>
      </c>
      <c r="B213" t="s">
        <v>716</v>
      </c>
      <c r="C213" t="s">
        <v>717</v>
      </c>
      <c r="D213" t="s">
        <v>718</v>
      </c>
      <c r="E213" t="s">
        <v>719</v>
      </c>
      <c r="F213" t="s">
        <v>720</v>
      </c>
      <c r="G213" t="s">
        <v>731</v>
      </c>
      <c r="H213" t="s">
        <v>732</v>
      </c>
      <c r="I213" t="s">
        <v>735</v>
      </c>
      <c r="J213" t="s">
        <v>736</v>
      </c>
    </row>
    <row r="214" spans="1:10" x14ac:dyDescent="0.25">
      <c r="A214" t="s">
        <v>715</v>
      </c>
      <c r="B214" t="s">
        <v>716</v>
      </c>
      <c r="C214" t="s">
        <v>717</v>
      </c>
      <c r="D214" t="s">
        <v>718</v>
      </c>
      <c r="E214" t="s">
        <v>719</v>
      </c>
      <c r="F214" t="s">
        <v>720</v>
      </c>
      <c r="G214" t="s">
        <v>737</v>
      </c>
      <c r="H214" t="s">
        <v>738</v>
      </c>
      <c r="I214" t="s">
        <v>739</v>
      </c>
      <c r="J214" t="s">
        <v>740</v>
      </c>
    </row>
    <row r="215" spans="1:10" x14ac:dyDescent="0.25">
      <c r="A215" t="s">
        <v>715</v>
      </c>
      <c r="B215" t="s">
        <v>716</v>
      </c>
      <c r="C215" t="s">
        <v>717</v>
      </c>
      <c r="D215" t="s">
        <v>718</v>
      </c>
      <c r="E215" t="s">
        <v>719</v>
      </c>
      <c r="F215" t="s">
        <v>720</v>
      </c>
      <c r="G215" t="s">
        <v>737</v>
      </c>
      <c r="H215" t="s">
        <v>738</v>
      </c>
      <c r="I215" t="s">
        <v>741</v>
      </c>
      <c r="J215" t="s">
        <v>742</v>
      </c>
    </row>
    <row r="216" spans="1:10" x14ac:dyDescent="0.25">
      <c r="A216" t="s">
        <v>715</v>
      </c>
      <c r="B216" t="s">
        <v>716</v>
      </c>
      <c r="C216" t="s">
        <v>717</v>
      </c>
      <c r="D216" t="s">
        <v>718</v>
      </c>
      <c r="E216" t="s">
        <v>719</v>
      </c>
      <c r="F216" t="s">
        <v>720</v>
      </c>
      <c r="G216" t="s">
        <v>737</v>
      </c>
      <c r="H216" t="s">
        <v>738</v>
      </c>
      <c r="I216" t="s">
        <v>743</v>
      </c>
      <c r="J216" t="s">
        <v>744</v>
      </c>
    </row>
    <row r="217" spans="1:10" x14ac:dyDescent="0.25">
      <c r="A217" t="s">
        <v>715</v>
      </c>
      <c r="B217" t="s">
        <v>716</v>
      </c>
      <c r="C217" t="s">
        <v>717</v>
      </c>
      <c r="D217" t="s">
        <v>718</v>
      </c>
      <c r="E217" t="s">
        <v>719</v>
      </c>
      <c r="F217" t="s">
        <v>720</v>
      </c>
      <c r="G217" t="s">
        <v>745</v>
      </c>
      <c r="H217" t="s">
        <v>746</v>
      </c>
      <c r="I217" t="s">
        <v>747</v>
      </c>
      <c r="J217" t="s">
        <v>748</v>
      </c>
    </row>
    <row r="218" spans="1:10" x14ac:dyDescent="0.25">
      <c r="A218" t="s">
        <v>715</v>
      </c>
      <c r="B218" t="s">
        <v>716</v>
      </c>
      <c r="C218" t="s">
        <v>717</v>
      </c>
      <c r="D218" t="s">
        <v>718</v>
      </c>
      <c r="E218" t="s">
        <v>719</v>
      </c>
      <c r="F218" t="s">
        <v>720</v>
      </c>
      <c r="G218" t="s">
        <v>745</v>
      </c>
      <c r="H218" t="s">
        <v>746</v>
      </c>
      <c r="I218" t="s">
        <v>749</v>
      </c>
      <c r="J218" t="s">
        <v>750</v>
      </c>
    </row>
    <row r="219" spans="1:10" x14ac:dyDescent="0.25">
      <c r="A219" t="s">
        <v>715</v>
      </c>
      <c r="B219" t="s">
        <v>716</v>
      </c>
      <c r="C219" t="s">
        <v>717</v>
      </c>
      <c r="D219" t="s">
        <v>718</v>
      </c>
      <c r="E219" t="s">
        <v>719</v>
      </c>
      <c r="F219" t="s">
        <v>720</v>
      </c>
      <c r="G219" t="s">
        <v>745</v>
      </c>
      <c r="H219" t="s">
        <v>746</v>
      </c>
      <c r="I219" t="s">
        <v>751</v>
      </c>
      <c r="J219" t="s">
        <v>752</v>
      </c>
    </row>
    <row r="220" spans="1:10" x14ac:dyDescent="0.25">
      <c r="A220" t="s">
        <v>715</v>
      </c>
      <c r="B220" t="s">
        <v>716</v>
      </c>
      <c r="C220" t="s">
        <v>717</v>
      </c>
      <c r="D220" t="s">
        <v>718</v>
      </c>
      <c r="E220" t="s">
        <v>719</v>
      </c>
      <c r="F220" t="s">
        <v>720</v>
      </c>
      <c r="G220" t="s">
        <v>753</v>
      </c>
      <c r="H220" t="s">
        <v>754</v>
      </c>
      <c r="I220" t="s">
        <v>755</v>
      </c>
      <c r="J220" t="s">
        <v>756</v>
      </c>
    </row>
    <row r="221" spans="1:10" x14ac:dyDescent="0.25">
      <c r="A221" t="s">
        <v>715</v>
      </c>
      <c r="B221" t="s">
        <v>716</v>
      </c>
      <c r="C221" t="s">
        <v>717</v>
      </c>
      <c r="D221" t="s">
        <v>718</v>
      </c>
      <c r="E221" t="s">
        <v>719</v>
      </c>
      <c r="F221" t="s">
        <v>720</v>
      </c>
      <c r="G221" t="s">
        <v>753</v>
      </c>
      <c r="H221" t="s">
        <v>754</v>
      </c>
      <c r="I221" t="s">
        <v>757</v>
      </c>
      <c r="J221" t="s">
        <v>758</v>
      </c>
    </row>
    <row r="222" spans="1:10" x14ac:dyDescent="0.25">
      <c r="A222" t="s">
        <v>715</v>
      </c>
      <c r="B222" t="s">
        <v>716</v>
      </c>
      <c r="C222" t="s">
        <v>717</v>
      </c>
      <c r="D222" t="s">
        <v>718</v>
      </c>
      <c r="E222" t="s">
        <v>719</v>
      </c>
      <c r="F222" t="s">
        <v>720</v>
      </c>
      <c r="G222" t="s">
        <v>753</v>
      </c>
      <c r="H222" t="s">
        <v>754</v>
      </c>
      <c r="I222" t="s">
        <v>759</v>
      </c>
      <c r="J222" t="s">
        <v>760</v>
      </c>
    </row>
    <row r="223" spans="1:10" x14ac:dyDescent="0.25">
      <c r="A223" t="s">
        <v>715</v>
      </c>
      <c r="B223" t="s">
        <v>716</v>
      </c>
      <c r="C223" t="s">
        <v>717</v>
      </c>
      <c r="D223" t="s">
        <v>718</v>
      </c>
      <c r="E223" t="s">
        <v>719</v>
      </c>
      <c r="F223" t="s">
        <v>720</v>
      </c>
      <c r="G223" t="s">
        <v>753</v>
      </c>
      <c r="H223" t="s">
        <v>754</v>
      </c>
      <c r="I223" t="s">
        <v>761</v>
      </c>
      <c r="J223" t="s">
        <v>762</v>
      </c>
    </row>
    <row r="224" spans="1:10" x14ac:dyDescent="0.25">
      <c r="A224" t="s">
        <v>715</v>
      </c>
      <c r="B224" t="s">
        <v>716</v>
      </c>
      <c r="C224" t="s">
        <v>717</v>
      </c>
      <c r="D224" t="s">
        <v>718</v>
      </c>
      <c r="E224" t="s">
        <v>719</v>
      </c>
      <c r="F224" t="s">
        <v>720</v>
      </c>
      <c r="G224" t="s">
        <v>763</v>
      </c>
      <c r="H224" t="s">
        <v>764</v>
      </c>
      <c r="I224" t="s">
        <v>765</v>
      </c>
      <c r="J224" t="s">
        <v>766</v>
      </c>
    </row>
    <row r="225" spans="1:10" x14ac:dyDescent="0.25">
      <c r="A225" t="s">
        <v>715</v>
      </c>
      <c r="B225" t="s">
        <v>716</v>
      </c>
      <c r="C225" t="s">
        <v>717</v>
      </c>
      <c r="D225" t="s">
        <v>718</v>
      </c>
      <c r="E225" t="s">
        <v>719</v>
      </c>
      <c r="F225" t="s">
        <v>720</v>
      </c>
      <c r="G225" t="s">
        <v>763</v>
      </c>
      <c r="H225" t="s">
        <v>764</v>
      </c>
      <c r="I225" t="s">
        <v>767</v>
      </c>
      <c r="J225" t="s">
        <v>768</v>
      </c>
    </row>
    <row r="226" spans="1:10" x14ac:dyDescent="0.25">
      <c r="A226" t="s">
        <v>715</v>
      </c>
      <c r="B226" t="s">
        <v>716</v>
      </c>
      <c r="C226" t="s">
        <v>717</v>
      </c>
      <c r="D226" t="s">
        <v>718</v>
      </c>
      <c r="E226" t="s">
        <v>719</v>
      </c>
      <c r="F226" t="s">
        <v>720</v>
      </c>
      <c r="G226" t="s">
        <v>763</v>
      </c>
      <c r="H226" t="s">
        <v>764</v>
      </c>
      <c r="I226" t="s">
        <v>769</v>
      </c>
      <c r="J226" t="s">
        <v>770</v>
      </c>
    </row>
    <row r="227" spans="1:10" x14ac:dyDescent="0.25">
      <c r="A227" t="s">
        <v>715</v>
      </c>
      <c r="B227" t="s">
        <v>716</v>
      </c>
      <c r="C227" t="s">
        <v>717</v>
      </c>
      <c r="D227" t="s">
        <v>771</v>
      </c>
      <c r="E227" t="s">
        <v>772</v>
      </c>
      <c r="F227" t="s">
        <v>546</v>
      </c>
      <c r="G227" t="s">
        <v>773</v>
      </c>
      <c r="H227" t="s">
        <v>546</v>
      </c>
      <c r="I227" t="s">
        <v>546</v>
      </c>
      <c r="J227" t="s">
        <v>546</v>
      </c>
    </row>
    <row r="228" spans="1:10" x14ac:dyDescent="0.25">
      <c r="A228" t="s">
        <v>715</v>
      </c>
      <c r="B228" t="s">
        <v>716</v>
      </c>
      <c r="C228" t="s">
        <v>717</v>
      </c>
      <c r="D228" t="s">
        <v>771</v>
      </c>
      <c r="E228" t="s">
        <v>772</v>
      </c>
      <c r="F228" t="s">
        <v>546</v>
      </c>
      <c r="G228" t="s">
        <v>774</v>
      </c>
      <c r="H228" t="s">
        <v>546</v>
      </c>
      <c r="I228" t="s">
        <v>546</v>
      </c>
      <c r="J228" t="s">
        <v>546</v>
      </c>
    </row>
    <row r="229" spans="1:10" x14ac:dyDescent="0.25">
      <c r="A229" t="s">
        <v>715</v>
      </c>
      <c r="B229" t="s">
        <v>716</v>
      </c>
      <c r="C229" t="s">
        <v>717</v>
      </c>
      <c r="D229" t="s">
        <v>771</v>
      </c>
      <c r="E229" t="s">
        <v>772</v>
      </c>
      <c r="F229" t="s">
        <v>546</v>
      </c>
      <c r="G229" t="s">
        <v>775</v>
      </c>
      <c r="H229" t="s">
        <v>546</v>
      </c>
      <c r="I229" t="s">
        <v>546</v>
      </c>
      <c r="J229" t="s">
        <v>546</v>
      </c>
    </row>
    <row r="230" spans="1:10" x14ac:dyDescent="0.25">
      <c r="A230" t="s">
        <v>715</v>
      </c>
      <c r="B230" t="s">
        <v>716</v>
      </c>
      <c r="C230" t="s">
        <v>717</v>
      </c>
      <c r="D230" t="s">
        <v>771</v>
      </c>
      <c r="E230" t="s">
        <v>772</v>
      </c>
      <c r="F230" t="s">
        <v>546</v>
      </c>
      <c r="G230" t="s">
        <v>776</v>
      </c>
      <c r="H230" t="s">
        <v>546</v>
      </c>
      <c r="I230" t="s">
        <v>546</v>
      </c>
      <c r="J230" t="s">
        <v>546</v>
      </c>
    </row>
    <row r="231" spans="1:10" x14ac:dyDescent="0.25">
      <c r="A231" t="s">
        <v>715</v>
      </c>
      <c r="B231" t="s">
        <v>716</v>
      </c>
      <c r="C231" t="s">
        <v>717</v>
      </c>
      <c r="D231" t="s">
        <v>771</v>
      </c>
      <c r="E231" t="s">
        <v>772</v>
      </c>
      <c r="F231" t="s">
        <v>546</v>
      </c>
      <c r="G231" t="s">
        <v>777</v>
      </c>
      <c r="H231" t="s">
        <v>546</v>
      </c>
      <c r="I231" t="s">
        <v>546</v>
      </c>
      <c r="J231" t="s">
        <v>546</v>
      </c>
    </row>
    <row r="232" spans="1:10" x14ac:dyDescent="0.25">
      <c r="A232" t="s">
        <v>715</v>
      </c>
      <c r="B232" t="s">
        <v>716</v>
      </c>
      <c r="C232" t="s">
        <v>717</v>
      </c>
      <c r="D232" t="s">
        <v>771</v>
      </c>
      <c r="E232" t="s">
        <v>772</v>
      </c>
      <c r="F232" t="s">
        <v>546</v>
      </c>
      <c r="G232" t="s">
        <v>778</v>
      </c>
      <c r="H232" t="s">
        <v>546</v>
      </c>
      <c r="I232" t="s">
        <v>546</v>
      </c>
      <c r="J232" t="s">
        <v>546</v>
      </c>
    </row>
    <row r="233" spans="1:10" x14ac:dyDescent="0.25">
      <c r="A233" t="s">
        <v>715</v>
      </c>
      <c r="B233" t="s">
        <v>716</v>
      </c>
      <c r="C233" t="s">
        <v>717</v>
      </c>
      <c r="D233" t="s">
        <v>771</v>
      </c>
      <c r="E233" t="s">
        <v>772</v>
      </c>
      <c r="F233" t="s">
        <v>546</v>
      </c>
      <c r="G233" t="s">
        <v>779</v>
      </c>
      <c r="H233" t="s">
        <v>546</v>
      </c>
      <c r="I233" t="s">
        <v>546</v>
      </c>
      <c r="J233" t="s">
        <v>546</v>
      </c>
    </row>
    <row r="234" spans="1:10" x14ac:dyDescent="0.25">
      <c r="A234" t="s">
        <v>715</v>
      </c>
      <c r="B234" t="s">
        <v>716</v>
      </c>
      <c r="C234" t="s">
        <v>717</v>
      </c>
      <c r="D234" t="s">
        <v>780</v>
      </c>
      <c r="E234" t="s">
        <v>781</v>
      </c>
      <c r="F234" t="s">
        <v>782</v>
      </c>
      <c r="G234" t="s">
        <v>783</v>
      </c>
      <c r="H234" t="s">
        <v>784</v>
      </c>
      <c r="I234" t="s">
        <v>785</v>
      </c>
      <c r="J234" t="s">
        <v>786</v>
      </c>
    </row>
    <row r="235" spans="1:10" x14ac:dyDescent="0.25">
      <c r="A235" t="s">
        <v>715</v>
      </c>
      <c r="B235" t="s">
        <v>716</v>
      </c>
      <c r="C235" t="s">
        <v>717</v>
      </c>
      <c r="D235" t="s">
        <v>780</v>
      </c>
      <c r="E235" t="s">
        <v>781</v>
      </c>
      <c r="F235" t="s">
        <v>782</v>
      </c>
      <c r="G235" t="s">
        <v>783</v>
      </c>
      <c r="H235" t="s">
        <v>784</v>
      </c>
      <c r="I235" t="s">
        <v>787</v>
      </c>
      <c r="J235" t="s">
        <v>788</v>
      </c>
    </row>
    <row r="236" spans="1:10" x14ac:dyDescent="0.25">
      <c r="A236" t="s">
        <v>715</v>
      </c>
      <c r="B236" t="s">
        <v>716</v>
      </c>
      <c r="C236" t="s">
        <v>717</v>
      </c>
      <c r="D236" t="s">
        <v>780</v>
      </c>
      <c r="E236" t="s">
        <v>781</v>
      </c>
      <c r="F236" t="s">
        <v>782</v>
      </c>
      <c r="G236" t="s">
        <v>783</v>
      </c>
      <c r="H236" t="s">
        <v>784</v>
      </c>
      <c r="I236" t="s">
        <v>789</v>
      </c>
      <c r="J236" t="s">
        <v>790</v>
      </c>
    </row>
    <row r="237" spans="1:10" x14ac:dyDescent="0.25">
      <c r="A237" t="s">
        <v>715</v>
      </c>
      <c r="B237" t="s">
        <v>716</v>
      </c>
      <c r="C237" t="s">
        <v>717</v>
      </c>
      <c r="D237" t="s">
        <v>780</v>
      </c>
      <c r="E237" t="s">
        <v>781</v>
      </c>
      <c r="F237" t="s">
        <v>782</v>
      </c>
      <c r="G237" t="s">
        <v>783</v>
      </c>
      <c r="H237" t="s">
        <v>784</v>
      </c>
      <c r="I237" t="s">
        <v>791</v>
      </c>
      <c r="J237" t="s">
        <v>792</v>
      </c>
    </row>
    <row r="238" spans="1:10" x14ac:dyDescent="0.25">
      <c r="A238" t="s">
        <v>715</v>
      </c>
      <c r="B238" t="s">
        <v>716</v>
      </c>
      <c r="C238" t="s">
        <v>717</v>
      </c>
      <c r="D238" t="s">
        <v>780</v>
      </c>
      <c r="E238" t="s">
        <v>781</v>
      </c>
      <c r="F238" t="s">
        <v>782</v>
      </c>
      <c r="G238" t="s">
        <v>783</v>
      </c>
      <c r="H238" t="s">
        <v>784</v>
      </c>
      <c r="I238" t="s">
        <v>793</v>
      </c>
      <c r="J238" t="s">
        <v>794</v>
      </c>
    </row>
    <row r="239" spans="1:10" x14ac:dyDescent="0.25">
      <c r="A239" t="s">
        <v>715</v>
      </c>
      <c r="B239" t="s">
        <v>716</v>
      </c>
      <c r="C239" t="s">
        <v>717</v>
      </c>
      <c r="D239" t="s">
        <v>780</v>
      </c>
      <c r="E239" t="s">
        <v>781</v>
      </c>
      <c r="F239" t="s">
        <v>782</v>
      </c>
      <c r="G239" t="s">
        <v>795</v>
      </c>
      <c r="H239" t="s">
        <v>796</v>
      </c>
      <c r="I239" t="s">
        <v>797</v>
      </c>
      <c r="J239" t="s">
        <v>798</v>
      </c>
    </row>
    <row r="240" spans="1:10" x14ac:dyDescent="0.25">
      <c r="A240" t="s">
        <v>715</v>
      </c>
      <c r="B240" t="s">
        <v>716</v>
      </c>
      <c r="C240" t="s">
        <v>717</v>
      </c>
      <c r="D240" t="s">
        <v>780</v>
      </c>
      <c r="E240" t="s">
        <v>781</v>
      </c>
      <c r="F240" t="s">
        <v>782</v>
      </c>
      <c r="G240" t="s">
        <v>795</v>
      </c>
      <c r="H240" t="s">
        <v>796</v>
      </c>
      <c r="I240" t="s">
        <v>799</v>
      </c>
      <c r="J240" t="s">
        <v>800</v>
      </c>
    </row>
    <row r="241" spans="1:10" x14ac:dyDescent="0.25">
      <c r="A241" t="s">
        <v>715</v>
      </c>
      <c r="B241" t="s">
        <v>716</v>
      </c>
      <c r="C241" t="s">
        <v>717</v>
      </c>
      <c r="D241" t="s">
        <v>780</v>
      </c>
      <c r="E241" t="s">
        <v>781</v>
      </c>
      <c r="F241" t="s">
        <v>782</v>
      </c>
      <c r="G241" t="s">
        <v>795</v>
      </c>
      <c r="H241" t="s">
        <v>796</v>
      </c>
      <c r="I241" t="s">
        <v>801</v>
      </c>
      <c r="J241" t="s">
        <v>802</v>
      </c>
    </row>
    <row r="242" spans="1:10" x14ac:dyDescent="0.25">
      <c r="A242" t="s">
        <v>715</v>
      </c>
      <c r="B242" t="s">
        <v>716</v>
      </c>
      <c r="C242" t="s">
        <v>717</v>
      </c>
      <c r="D242" t="s">
        <v>780</v>
      </c>
      <c r="E242" t="s">
        <v>781</v>
      </c>
      <c r="F242" t="s">
        <v>782</v>
      </c>
      <c r="G242" t="s">
        <v>795</v>
      </c>
      <c r="H242" t="s">
        <v>796</v>
      </c>
      <c r="I242" t="s">
        <v>803</v>
      </c>
      <c r="J242" t="s">
        <v>794</v>
      </c>
    </row>
    <row r="243" spans="1:10" x14ac:dyDescent="0.25">
      <c r="A243" t="s">
        <v>715</v>
      </c>
      <c r="B243" t="s">
        <v>716</v>
      </c>
      <c r="C243" t="s">
        <v>717</v>
      </c>
      <c r="D243" t="s">
        <v>780</v>
      </c>
      <c r="E243" t="s">
        <v>781</v>
      </c>
      <c r="F243" t="s">
        <v>782</v>
      </c>
      <c r="G243" t="s">
        <v>804</v>
      </c>
      <c r="H243" t="s">
        <v>546</v>
      </c>
      <c r="I243" t="s">
        <v>546</v>
      </c>
      <c r="J243" t="s">
        <v>546</v>
      </c>
    </row>
    <row r="244" spans="1:10" x14ac:dyDescent="0.25">
      <c r="A244" t="s">
        <v>715</v>
      </c>
      <c r="B244" t="s">
        <v>716</v>
      </c>
      <c r="C244" t="s">
        <v>717</v>
      </c>
      <c r="D244" t="s">
        <v>780</v>
      </c>
      <c r="E244" t="s">
        <v>781</v>
      </c>
      <c r="F244" t="s">
        <v>782</v>
      </c>
      <c r="G244" t="s">
        <v>805</v>
      </c>
      <c r="H244" t="s">
        <v>546</v>
      </c>
      <c r="I244" t="s">
        <v>546</v>
      </c>
      <c r="J244" t="s">
        <v>546</v>
      </c>
    </row>
    <row r="245" spans="1:10" x14ac:dyDescent="0.25">
      <c r="A245" t="s">
        <v>715</v>
      </c>
      <c r="B245" t="s">
        <v>716</v>
      </c>
      <c r="C245" t="s">
        <v>717</v>
      </c>
      <c r="D245" t="s">
        <v>780</v>
      </c>
      <c r="E245" t="s">
        <v>781</v>
      </c>
      <c r="F245" t="s">
        <v>782</v>
      </c>
      <c r="G245" t="s">
        <v>806</v>
      </c>
      <c r="H245" t="s">
        <v>546</v>
      </c>
      <c r="I245" t="s">
        <v>546</v>
      </c>
      <c r="J245" t="s">
        <v>546</v>
      </c>
    </row>
    <row r="246" spans="1:10" x14ac:dyDescent="0.25">
      <c r="A246" t="s">
        <v>715</v>
      </c>
      <c r="B246" t="s">
        <v>716</v>
      </c>
      <c r="C246" t="s">
        <v>717</v>
      </c>
      <c r="D246" t="s">
        <v>807</v>
      </c>
      <c r="E246" t="s">
        <v>808</v>
      </c>
      <c r="F246" t="s">
        <v>809</v>
      </c>
      <c r="G246" t="s">
        <v>810</v>
      </c>
      <c r="H246" t="s">
        <v>811</v>
      </c>
      <c r="I246" t="s">
        <v>812</v>
      </c>
      <c r="J246" t="s">
        <v>813</v>
      </c>
    </row>
    <row r="247" spans="1:10" x14ac:dyDescent="0.25">
      <c r="A247" t="s">
        <v>715</v>
      </c>
      <c r="B247" t="s">
        <v>716</v>
      </c>
      <c r="C247" t="s">
        <v>717</v>
      </c>
      <c r="D247" t="s">
        <v>807</v>
      </c>
      <c r="E247" t="s">
        <v>808</v>
      </c>
      <c r="F247" t="s">
        <v>809</v>
      </c>
      <c r="G247" t="s">
        <v>810</v>
      </c>
      <c r="H247" t="s">
        <v>811</v>
      </c>
      <c r="I247" t="s">
        <v>814</v>
      </c>
      <c r="J247" t="s">
        <v>815</v>
      </c>
    </row>
    <row r="248" spans="1:10" x14ac:dyDescent="0.25">
      <c r="A248" t="s">
        <v>715</v>
      </c>
      <c r="B248" t="s">
        <v>716</v>
      </c>
      <c r="C248" t="s">
        <v>717</v>
      </c>
      <c r="D248" t="s">
        <v>807</v>
      </c>
      <c r="E248" t="s">
        <v>808</v>
      </c>
      <c r="F248" t="s">
        <v>809</v>
      </c>
      <c r="G248" t="s">
        <v>810</v>
      </c>
      <c r="H248" t="s">
        <v>811</v>
      </c>
      <c r="I248" t="s">
        <v>816</v>
      </c>
      <c r="J248" t="s">
        <v>817</v>
      </c>
    </row>
    <row r="249" spans="1:10" x14ac:dyDescent="0.25">
      <c r="A249" t="s">
        <v>715</v>
      </c>
      <c r="B249" t="s">
        <v>716</v>
      </c>
      <c r="C249" t="s">
        <v>717</v>
      </c>
      <c r="D249" t="s">
        <v>807</v>
      </c>
      <c r="E249" t="s">
        <v>808</v>
      </c>
      <c r="F249" t="s">
        <v>809</v>
      </c>
      <c r="G249" t="s">
        <v>810</v>
      </c>
      <c r="H249" t="s">
        <v>811</v>
      </c>
      <c r="I249" t="s">
        <v>818</v>
      </c>
      <c r="J249" t="s">
        <v>819</v>
      </c>
    </row>
    <row r="250" spans="1:10" x14ac:dyDescent="0.25">
      <c r="A250" t="s">
        <v>715</v>
      </c>
      <c r="B250" t="s">
        <v>716</v>
      </c>
      <c r="C250" t="s">
        <v>717</v>
      </c>
      <c r="D250" t="s">
        <v>807</v>
      </c>
      <c r="E250" t="s">
        <v>808</v>
      </c>
      <c r="F250" t="s">
        <v>809</v>
      </c>
      <c r="G250" t="s">
        <v>810</v>
      </c>
      <c r="H250" t="s">
        <v>811</v>
      </c>
      <c r="I250" t="s">
        <v>820</v>
      </c>
      <c r="J250" t="s">
        <v>821</v>
      </c>
    </row>
    <row r="251" spans="1:10" x14ac:dyDescent="0.25">
      <c r="A251" t="s">
        <v>715</v>
      </c>
      <c r="B251" t="s">
        <v>716</v>
      </c>
      <c r="C251" t="s">
        <v>717</v>
      </c>
      <c r="D251" t="s">
        <v>807</v>
      </c>
      <c r="E251" t="s">
        <v>808</v>
      </c>
      <c r="F251" t="s">
        <v>809</v>
      </c>
      <c r="G251" t="s">
        <v>822</v>
      </c>
      <c r="H251" t="s">
        <v>823</v>
      </c>
      <c r="I251" t="s">
        <v>824</v>
      </c>
      <c r="J251" t="s">
        <v>825</v>
      </c>
    </row>
    <row r="252" spans="1:10" x14ac:dyDescent="0.25">
      <c r="A252" t="s">
        <v>715</v>
      </c>
      <c r="B252" t="s">
        <v>716</v>
      </c>
      <c r="C252" t="s">
        <v>717</v>
      </c>
      <c r="D252" t="s">
        <v>807</v>
      </c>
      <c r="E252" t="s">
        <v>808</v>
      </c>
      <c r="F252" t="s">
        <v>809</v>
      </c>
      <c r="G252" t="s">
        <v>822</v>
      </c>
      <c r="H252" t="s">
        <v>823</v>
      </c>
      <c r="I252" t="s">
        <v>826</v>
      </c>
      <c r="J252" t="s">
        <v>827</v>
      </c>
    </row>
    <row r="253" spans="1:10" x14ac:dyDescent="0.25">
      <c r="A253" t="s">
        <v>715</v>
      </c>
      <c r="B253" t="s">
        <v>716</v>
      </c>
      <c r="C253" t="s">
        <v>717</v>
      </c>
      <c r="D253" t="s">
        <v>807</v>
      </c>
      <c r="E253" t="s">
        <v>808</v>
      </c>
      <c r="F253" t="s">
        <v>809</v>
      </c>
      <c r="G253" t="s">
        <v>822</v>
      </c>
      <c r="H253" t="s">
        <v>823</v>
      </c>
      <c r="I253" t="s">
        <v>828</v>
      </c>
      <c r="J253" t="s">
        <v>829</v>
      </c>
    </row>
    <row r="254" spans="1:10" x14ac:dyDescent="0.25">
      <c r="A254" t="s">
        <v>715</v>
      </c>
      <c r="B254" t="s">
        <v>716</v>
      </c>
      <c r="C254" t="s">
        <v>717</v>
      </c>
      <c r="D254" t="s">
        <v>807</v>
      </c>
      <c r="E254" t="s">
        <v>808</v>
      </c>
      <c r="F254" t="s">
        <v>809</v>
      </c>
      <c r="G254" t="s">
        <v>822</v>
      </c>
      <c r="H254" t="s">
        <v>823</v>
      </c>
      <c r="I254" t="s">
        <v>830</v>
      </c>
      <c r="J254" t="s">
        <v>831</v>
      </c>
    </row>
    <row r="255" spans="1:10" x14ac:dyDescent="0.25">
      <c r="A255" t="s">
        <v>715</v>
      </c>
      <c r="B255" t="s">
        <v>716</v>
      </c>
      <c r="C255" t="s">
        <v>717</v>
      </c>
      <c r="D255" t="s">
        <v>807</v>
      </c>
      <c r="E255" t="s">
        <v>808</v>
      </c>
      <c r="F255" t="s">
        <v>809</v>
      </c>
      <c r="G255" t="s">
        <v>832</v>
      </c>
      <c r="H255" t="s">
        <v>546</v>
      </c>
      <c r="I255" t="s">
        <v>546</v>
      </c>
      <c r="J255" t="s">
        <v>546</v>
      </c>
    </row>
    <row r="256" spans="1:10" x14ac:dyDescent="0.25">
      <c r="A256" t="s">
        <v>715</v>
      </c>
      <c r="B256" t="s">
        <v>716</v>
      </c>
      <c r="C256" t="s">
        <v>717</v>
      </c>
      <c r="D256" t="s">
        <v>807</v>
      </c>
      <c r="E256" t="s">
        <v>808</v>
      </c>
      <c r="F256" t="s">
        <v>809</v>
      </c>
      <c r="G256" t="s">
        <v>833</v>
      </c>
      <c r="H256" t="s">
        <v>546</v>
      </c>
      <c r="I256" t="s">
        <v>546</v>
      </c>
      <c r="J256" t="s">
        <v>546</v>
      </c>
    </row>
    <row r="257" spans="1:10" x14ac:dyDescent="0.25">
      <c r="A257" t="s">
        <v>715</v>
      </c>
      <c r="B257" t="s">
        <v>716</v>
      </c>
      <c r="C257" t="s">
        <v>717</v>
      </c>
      <c r="D257" t="s">
        <v>807</v>
      </c>
      <c r="E257" t="s">
        <v>808</v>
      </c>
      <c r="F257" t="s">
        <v>809</v>
      </c>
      <c r="G257" t="s">
        <v>834</v>
      </c>
      <c r="H257" t="s">
        <v>546</v>
      </c>
      <c r="I257" t="s">
        <v>546</v>
      </c>
      <c r="J257" t="s">
        <v>546</v>
      </c>
    </row>
    <row r="258" spans="1:10" x14ac:dyDescent="0.25">
      <c r="A258" t="s">
        <v>715</v>
      </c>
      <c r="B258" t="s">
        <v>716</v>
      </c>
      <c r="C258" t="s">
        <v>717</v>
      </c>
      <c r="D258" t="s">
        <v>807</v>
      </c>
      <c r="E258" t="s">
        <v>808</v>
      </c>
      <c r="F258" t="s">
        <v>809</v>
      </c>
      <c r="G258" t="s">
        <v>835</v>
      </c>
      <c r="H258" t="s">
        <v>546</v>
      </c>
      <c r="I258" t="s">
        <v>546</v>
      </c>
      <c r="J258" t="s">
        <v>546</v>
      </c>
    </row>
    <row r="259" spans="1:10" x14ac:dyDescent="0.25">
      <c r="A259" t="s">
        <v>715</v>
      </c>
      <c r="B259" t="s">
        <v>716</v>
      </c>
      <c r="C259" t="s">
        <v>717</v>
      </c>
      <c r="D259" t="s">
        <v>807</v>
      </c>
      <c r="E259" t="s">
        <v>808</v>
      </c>
      <c r="F259" t="s">
        <v>809</v>
      </c>
      <c r="G259" t="s">
        <v>836</v>
      </c>
      <c r="H259" t="s">
        <v>546</v>
      </c>
      <c r="I259" t="s">
        <v>546</v>
      </c>
      <c r="J259" t="s">
        <v>546</v>
      </c>
    </row>
    <row r="260" spans="1:10" x14ac:dyDescent="0.25">
      <c r="A260" t="s">
        <v>715</v>
      </c>
      <c r="B260" t="s">
        <v>716</v>
      </c>
      <c r="C260" t="s">
        <v>717</v>
      </c>
      <c r="D260" t="s">
        <v>807</v>
      </c>
      <c r="E260" t="s">
        <v>808</v>
      </c>
      <c r="F260" t="s">
        <v>809</v>
      </c>
      <c r="G260" t="s">
        <v>837</v>
      </c>
      <c r="H260" t="s">
        <v>546</v>
      </c>
      <c r="I260" t="s">
        <v>546</v>
      </c>
      <c r="J260" t="s">
        <v>546</v>
      </c>
    </row>
    <row r="261" spans="1:10" x14ac:dyDescent="0.25">
      <c r="A261" t="s">
        <v>715</v>
      </c>
      <c r="B261" t="s">
        <v>716</v>
      </c>
      <c r="C261" t="s">
        <v>717</v>
      </c>
      <c r="D261" t="s">
        <v>807</v>
      </c>
      <c r="E261" t="s">
        <v>808</v>
      </c>
      <c r="F261" t="s">
        <v>809</v>
      </c>
      <c r="G261" t="s">
        <v>838</v>
      </c>
      <c r="H261" t="s">
        <v>839</v>
      </c>
      <c r="I261" t="s">
        <v>840</v>
      </c>
      <c r="J261" t="s">
        <v>841</v>
      </c>
    </row>
    <row r="262" spans="1:10" x14ac:dyDescent="0.25">
      <c r="A262" t="s">
        <v>715</v>
      </c>
      <c r="B262" t="s">
        <v>716</v>
      </c>
      <c r="C262" t="s">
        <v>717</v>
      </c>
      <c r="D262" t="s">
        <v>807</v>
      </c>
      <c r="E262" t="s">
        <v>808</v>
      </c>
      <c r="F262" t="s">
        <v>809</v>
      </c>
      <c r="G262" t="s">
        <v>838</v>
      </c>
      <c r="H262" t="s">
        <v>839</v>
      </c>
      <c r="I262" t="s">
        <v>842</v>
      </c>
      <c r="J262" t="s">
        <v>843</v>
      </c>
    </row>
    <row r="263" spans="1:10" x14ac:dyDescent="0.25">
      <c r="A263" t="s">
        <v>715</v>
      </c>
      <c r="B263" t="s">
        <v>716</v>
      </c>
      <c r="C263" t="s">
        <v>717</v>
      </c>
      <c r="D263" t="s">
        <v>807</v>
      </c>
      <c r="E263" t="s">
        <v>808</v>
      </c>
      <c r="F263" t="s">
        <v>809</v>
      </c>
      <c r="G263" t="s">
        <v>838</v>
      </c>
      <c r="H263" t="s">
        <v>839</v>
      </c>
      <c r="I263" t="s">
        <v>844</v>
      </c>
      <c r="J263" t="s">
        <v>845</v>
      </c>
    </row>
    <row r="264" spans="1:10" x14ac:dyDescent="0.25">
      <c r="A264" t="s">
        <v>715</v>
      </c>
      <c r="B264" t="s">
        <v>716</v>
      </c>
      <c r="C264" t="s">
        <v>717</v>
      </c>
      <c r="D264" t="s">
        <v>807</v>
      </c>
      <c r="E264" t="s">
        <v>808</v>
      </c>
      <c r="F264" t="s">
        <v>809</v>
      </c>
      <c r="G264" t="s">
        <v>846</v>
      </c>
      <c r="H264" t="s">
        <v>847</v>
      </c>
      <c r="I264" t="s">
        <v>848</v>
      </c>
      <c r="J264" t="s">
        <v>849</v>
      </c>
    </row>
    <row r="265" spans="1:10" x14ac:dyDescent="0.25">
      <c r="A265" t="s">
        <v>715</v>
      </c>
      <c r="B265" t="s">
        <v>716</v>
      </c>
      <c r="C265" t="s">
        <v>717</v>
      </c>
      <c r="D265" t="s">
        <v>807</v>
      </c>
      <c r="E265" t="s">
        <v>808</v>
      </c>
      <c r="F265" t="s">
        <v>809</v>
      </c>
      <c r="G265" t="s">
        <v>846</v>
      </c>
      <c r="H265" t="s">
        <v>847</v>
      </c>
      <c r="I265" t="s">
        <v>850</v>
      </c>
      <c r="J265" t="s">
        <v>851</v>
      </c>
    </row>
    <row r="266" spans="1:10" x14ac:dyDescent="0.25">
      <c r="A266" t="s">
        <v>715</v>
      </c>
      <c r="B266" t="s">
        <v>716</v>
      </c>
      <c r="C266" t="s">
        <v>717</v>
      </c>
      <c r="D266" t="s">
        <v>807</v>
      </c>
      <c r="E266" t="s">
        <v>808</v>
      </c>
      <c r="F266" t="s">
        <v>809</v>
      </c>
      <c r="G266" t="s">
        <v>852</v>
      </c>
      <c r="H266" t="s">
        <v>853</v>
      </c>
      <c r="I266" t="s">
        <v>854</v>
      </c>
      <c r="J266" t="s">
        <v>855</v>
      </c>
    </row>
    <row r="267" spans="1:10" x14ac:dyDescent="0.25">
      <c r="A267" t="s">
        <v>715</v>
      </c>
      <c r="B267" t="s">
        <v>716</v>
      </c>
      <c r="C267" t="s">
        <v>717</v>
      </c>
      <c r="D267" t="s">
        <v>807</v>
      </c>
      <c r="E267" t="s">
        <v>808</v>
      </c>
      <c r="F267" t="s">
        <v>809</v>
      </c>
      <c r="G267" t="s">
        <v>852</v>
      </c>
      <c r="H267" t="s">
        <v>853</v>
      </c>
      <c r="I267" t="s">
        <v>856</v>
      </c>
      <c r="J267" t="s">
        <v>857</v>
      </c>
    </row>
    <row r="268" spans="1:10" x14ac:dyDescent="0.25">
      <c r="A268" t="s">
        <v>715</v>
      </c>
      <c r="B268" t="s">
        <v>716</v>
      </c>
      <c r="C268" t="s">
        <v>717</v>
      </c>
      <c r="D268" t="s">
        <v>807</v>
      </c>
      <c r="E268" t="s">
        <v>808</v>
      </c>
      <c r="F268" t="s">
        <v>809</v>
      </c>
      <c r="G268" t="s">
        <v>852</v>
      </c>
      <c r="H268" t="s">
        <v>853</v>
      </c>
      <c r="I268" t="s">
        <v>858</v>
      </c>
      <c r="J268" t="s">
        <v>859</v>
      </c>
    </row>
    <row r="269" spans="1:10" x14ac:dyDescent="0.25">
      <c r="A269" t="s">
        <v>715</v>
      </c>
      <c r="B269" t="s">
        <v>716</v>
      </c>
      <c r="C269" t="s">
        <v>717</v>
      </c>
      <c r="D269" t="s">
        <v>807</v>
      </c>
      <c r="E269" t="s">
        <v>808</v>
      </c>
      <c r="F269" t="s">
        <v>809</v>
      </c>
      <c r="G269" t="s">
        <v>852</v>
      </c>
      <c r="H269" t="s">
        <v>853</v>
      </c>
      <c r="I269" t="s">
        <v>860</v>
      </c>
      <c r="J269" t="s">
        <v>861</v>
      </c>
    </row>
    <row r="270" spans="1:10" x14ac:dyDescent="0.25">
      <c r="A270" t="s">
        <v>715</v>
      </c>
      <c r="B270" t="s">
        <v>716</v>
      </c>
      <c r="C270" t="s">
        <v>717</v>
      </c>
      <c r="D270" t="s">
        <v>862</v>
      </c>
      <c r="E270" t="s">
        <v>863</v>
      </c>
      <c r="F270" t="s">
        <v>546</v>
      </c>
      <c r="G270" t="s">
        <v>864</v>
      </c>
      <c r="H270" t="s">
        <v>546</v>
      </c>
      <c r="I270" t="s">
        <v>546</v>
      </c>
      <c r="J270" t="s">
        <v>546</v>
      </c>
    </row>
    <row r="271" spans="1:10" x14ac:dyDescent="0.25">
      <c r="A271" t="s">
        <v>715</v>
      </c>
      <c r="B271" t="s">
        <v>716</v>
      </c>
      <c r="C271" t="s">
        <v>717</v>
      </c>
      <c r="D271" t="s">
        <v>862</v>
      </c>
      <c r="E271" t="s">
        <v>863</v>
      </c>
      <c r="F271" t="s">
        <v>546</v>
      </c>
      <c r="G271" t="s">
        <v>865</v>
      </c>
      <c r="H271" t="s">
        <v>546</v>
      </c>
      <c r="I271" t="s">
        <v>546</v>
      </c>
      <c r="J271" t="s">
        <v>546</v>
      </c>
    </row>
    <row r="272" spans="1:10" x14ac:dyDescent="0.25">
      <c r="A272" t="s">
        <v>715</v>
      </c>
      <c r="B272" t="s">
        <v>716</v>
      </c>
      <c r="C272" t="s">
        <v>717</v>
      </c>
      <c r="D272" t="s">
        <v>862</v>
      </c>
      <c r="E272" t="s">
        <v>863</v>
      </c>
      <c r="F272" t="s">
        <v>546</v>
      </c>
      <c r="G272" t="s">
        <v>866</v>
      </c>
      <c r="H272" t="s">
        <v>546</v>
      </c>
      <c r="I272" t="s">
        <v>546</v>
      </c>
      <c r="J272" t="s">
        <v>546</v>
      </c>
    </row>
    <row r="273" spans="1:10" x14ac:dyDescent="0.25">
      <c r="A273" t="s">
        <v>715</v>
      </c>
      <c r="B273" t="s">
        <v>716</v>
      </c>
      <c r="C273" t="s">
        <v>717</v>
      </c>
      <c r="D273" t="s">
        <v>862</v>
      </c>
      <c r="E273" t="s">
        <v>863</v>
      </c>
      <c r="F273" t="s">
        <v>546</v>
      </c>
      <c r="G273" t="s">
        <v>867</v>
      </c>
      <c r="H273" t="s">
        <v>546</v>
      </c>
      <c r="I273" t="s">
        <v>546</v>
      </c>
      <c r="J273" t="s">
        <v>546</v>
      </c>
    </row>
    <row r="274" spans="1:10" x14ac:dyDescent="0.25">
      <c r="A274" t="s">
        <v>715</v>
      </c>
      <c r="B274" t="s">
        <v>716</v>
      </c>
      <c r="C274" t="s">
        <v>717</v>
      </c>
      <c r="D274" t="s">
        <v>862</v>
      </c>
      <c r="E274" t="s">
        <v>863</v>
      </c>
      <c r="F274" t="s">
        <v>546</v>
      </c>
      <c r="G274" t="s">
        <v>868</v>
      </c>
      <c r="H274" t="s">
        <v>546</v>
      </c>
      <c r="I274" t="s">
        <v>546</v>
      </c>
      <c r="J274" t="s">
        <v>546</v>
      </c>
    </row>
    <row r="275" spans="1:10" x14ac:dyDescent="0.25">
      <c r="A275" t="s">
        <v>715</v>
      </c>
      <c r="B275" t="s">
        <v>716</v>
      </c>
      <c r="C275" t="s">
        <v>717</v>
      </c>
      <c r="D275" t="s">
        <v>862</v>
      </c>
      <c r="E275" t="s">
        <v>863</v>
      </c>
      <c r="F275" t="s">
        <v>546</v>
      </c>
      <c r="G275" t="s">
        <v>869</v>
      </c>
      <c r="H275" t="s">
        <v>546</v>
      </c>
      <c r="I275" t="s">
        <v>546</v>
      </c>
      <c r="J275" t="s">
        <v>546</v>
      </c>
    </row>
    <row r="276" spans="1:10" x14ac:dyDescent="0.25">
      <c r="A276" t="s">
        <v>715</v>
      </c>
      <c r="B276" t="s">
        <v>716</v>
      </c>
      <c r="C276" t="s">
        <v>717</v>
      </c>
      <c r="D276" t="s">
        <v>862</v>
      </c>
      <c r="E276" t="s">
        <v>863</v>
      </c>
      <c r="F276" t="s">
        <v>546</v>
      </c>
      <c r="G276" t="s">
        <v>870</v>
      </c>
      <c r="H276" t="s">
        <v>546</v>
      </c>
      <c r="I276" t="s">
        <v>546</v>
      </c>
      <c r="J276" t="s">
        <v>546</v>
      </c>
    </row>
    <row r="277" spans="1:10" x14ac:dyDescent="0.25">
      <c r="A277" t="s">
        <v>715</v>
      </c>
      <c r="B277" t="s">
        <v>716</v>
      </c>
      <c r="C277" t="s">
        <v>717</v>
      </c>
      <c r="D277" t="s">
        <v>862</v>
      </c>
      <c r="E277" t="s">
        <v>863</v>
      </c>
      <c r="F277" t="s">
        <v>546</v>
      </c>
      <c r="G277" t="s">
        <v>871</v>
      </c>
      <c r="H277" t="s">
        <v>546</v>
      </c>
      <c r="I277" t="s">
        <v>546</v>
      </c>
      <c r="J277" t="s">
        <v>546</v>
      </c>
    </row>
    <row r="278" spans="1:10" x14ac:dyDescent="0.25">
      <c r="A278" t="s">
        <v>715</v>
      </c>
      <c r="B278" t="s">
        <v>716</v>
      </c>
      <c r="C278" t="s">
        <v>717</v>
      </c>
      <c r="D278" t="s">
        <v>862</v>
      </c>
      <c r="E278" t="s">
        <v>863</v>
      </c>
      <c r="F278" t="s">
        <v>546</v>
      </c>
      <c r="G278" t="s">
        <v>872</v>
      </c>
      <c r="H278" t="s">
        <v>546</v>
      </c>
      <c r="I278" t="s">
        <v>546</v>
      </c>
      <c r="J278" t="s">
        <v>546</v>
      </c>
    </row>
    <row r="279" spans="1:10" x14ac:dyDescent="0.25">
      <c r="A279" t="s">
        <v>715</v>
      </c>
      <c r="B279" t="s">
        <v>716</v>
      </c>
      <c r="C279" t="s">
        <v>717</v>
      </c>
      <c r="D279" t="s">
        <v>862</v>
      </c>
      <c r="E279" t="s">
        <v>863</v>
      </c>
      <c r="F279" t="s">
        <v>546</v>
      </c>
      <c r="G279" t="s">
        <v>873</v>
      </c>
      <c r="H279" t="s">
        <v>546</v>
      </c>
      <c r="I279" t="s">
        <v>546</v>
      </c>
      <c r="J279" t="s">
        <v>546</v>
      </c>
    </row>
    <row r="280" spans="1:10" x14ac:dyDescent="0.25">
      <c r="A280" t="s">
        <v>715</v>
      </c>
      <c r="B280" t="s">
        <v>716</v>
      </c>
      <c r="C280" t="s">
        <v>717</v>
      </c>
      <c r="D280" t="s">
        <v>862</v>
      </c>
      <c r="E280" t="s">
        <v>863</v>
      </c>
      <c r="F280" t="s">
        <v>546</v>
      </c>
      <c r="G280" t="s">
        <v>874</v>
      </c>
      <c r="H280" t="s">
        <v>546</v>
      </c>
      <c r="I280" t="s">
        <v>546</v>
      </c>
      <c r="J280" t="s">
        <v>546</v>
      </c>
    </row>
    <row r="281" spans="1:10" x14ac:dyDescent="0.25">
      <c r="A281" t="s">
        <v>715</v>
      </c>
      <c r="B281" t="s">
        <v>716</v>
      </c>
      <c r="C281" t="s">
        <v>717</v>
      </c>
      <c r="D281" t="s">
        <v>862</v>
      </c>
      <c r="E281" t="s">
        <v>863</v>
      </c>
      <c r="F281" t="s">
        <v>546</v>
      </c>
      <c r="G281" t="s">
        <v>875</v>
      </c>
      <c r="H281" t="s">
        <v>546</v>
      </c>
      <c r="I281" t="s">
        <v>546</v>
      </c>
      <c r="J281" t="s">
        <v>546</v>
      </c>
    </row>
    <row r="282" spans="1:10" x14ac:dyDescent="0.25">
      <c r="A282" t="s">
        <v>715</v>
      </c>
      <c r="B282" t="s">
        <v>716</v>
      </c>
      <c r="C282" t="s">
        <v>717</v>
      </c>
      <c r="D282" t="s">
        <v>876</v>
      </c>
      <c r="E282" t="s">
        <v>49</v>
      </c>
      <c r="F282" t="s">
        <v>546</v>
      </c>
      <c r="G282" t="s">
        <v>877</v>
      </c>
      <c r="H282" t="s">
        <v>546</v>
      </c>
      <c r="I282" t="s">
        <v>546</v>
      </c>
      <c r="J282" t="s">
        <v>546</v>
      </c>
    </row>
    <row r="283" spans="1:10" x14ac:dyDescent="0.25">
      <c r="A283" t="s">
        <v>715</v>
      </c>
      <c r="B283" t="s">
        <v>716</v>
      </c>
      <c r="C283" t="s">
        <v>717</v>
      </c>
      <c r="D283" t="s">
        <v>876</v>
      </c>
      <c r="E283" t="s">
        <v>49</v>
      </c>
      <c r="F283" t="s">
        <v>546</v>
      </c>
      <c r="G283" t="s">
        <v>878</v>
      </c>
      <c r="H283" t="s">
        <v>546</v>
      </c>
      <c r="I283" t="s">
        <v>546</v>
      </c>
      <c r="J283" t="s">
        <v>546</v>
      </c>
    </row>
    <row r="284" spans="1:10" x14ac:dyDescent="0.25">
      <c r="A284" t="s">
        <v>715</v>
      </c>
      <c r="B284" t="s">
        <v>716</v>
      </c>
      <c r="C284" t="s">
        <v>717</v>
      </c>
      <c r="D284" t="s">
        <v>879</v>
      </c>
      <c r="E284" t="s">
        <v>880</v>
      </c>
      <c r="F284" t="s">
        <v>881</v>
      </c>
      <c r="G284" t="s">
        <v>882</v>
      </c>
      <c r="H284" t="s">
        <v>883</v>
      </c>
      <c r="I284" t="s">
        <v>884</v>
      </c>
      <c r="J284" t="s">
        <v>885</v>
      </c>
    </row>
    <row r="285" spans="1:10" x14ac:dyDescent="0.25">
      <c r="A285" t="s">
        <v>715</v>
      </c>
      <c r="B285" t="s">
        <v>716</v>
      </c>
      <c r="C285" t="s">
        <v>717</v>
      </c>
      <c r="D285" t="s">
        <v>879</v>
      </c>
      <c r="E285" t="s">
        <v>880</v>
      </c>
      <c r="F285" t="s">
        <v>881</v>
      </c>
      <c r="G285" t="s">
        <v>882</v>
      </c>
      <c r="H285" t="s">
        <v>883</v>
      </c>
      <c r="I285" t="s">
        <v>886</v>
      </c>
      <c r="J285" t="s">
        <v>887</v>
      </c>
    </row>
    <row r="286" spans="1:10" x14ac:dyDescent="0.25">
      <c r="A286" t="s">
        <v>715</v>
      </c>
      <c r="B286" t="s">
        <v>716</v>
      </c>
      <c r="C286" t="s">
        <v>717</v>
      </c>
      <c r="D286" t="s">
        <v>879</v>
      </c>
      <c r="E286" t="s">
        <v>880</v>
      </c>
      <c r="F286" t="s">
        <v>881</v>
      </c>
      <c r="G286" t="s">
        <v>888</v>
      </c>
      <c r="H286" t="s">
        <v>889</v>
      </c>
      <c r="I286" t="s">
        <v>890</v>
      </c>
      <c r="J286" t="s">
        <v>891</v>
      </c>
    </row>
    <row r="287" spans="1:10" x14ac:dyDescent="0.25">
      <c r="A287" t="s">
        <v>715</v>
      </c>
      <c r="B287" t="s">
        <v>716</v>
      </c>
      <c r="C287" t="s">
        <v>717</v>
      </c>
      <c r="D287" t="s">
        <v>879</v>
      </c>
      <c r="E287" t="s">
        <v>880</v>
      </c>
      <c r="F287" t="s">
        <v>881</v>
      </c>
      <c r="G287" t="s">
        <v>888</v>
      </c>
      <c r="H287" t="s">
        <v>889</v>
      </c>
      <c r="I287" t="s">
        <v>892</v>
      </c>
      <c r="J287" t="s">
        <v>893</v>
      </c>
    </row>
    <row r="288" spans="1:10" x14ac:dyDescent="0.25">
      <c r="A288" t="s">
        <v>715</v>
      </c>
      <c r="B288" t="s">
        <v>716</v>
      </c>
      <c r="C288" t="s">
        <v>717</v>
      </c>
      <c r="D288" t="s">
        <v>879</v>
      </c>
      <c r="E288" t="s">
        <v>880</v>
      </c>
      <c r="F288" t="s">
        <v>881</v>
      </c>
      <c r="G288" t="s">
        <v>888</v>
      </c>
      <c r="H288" t="s">
        <v>889</v>
      </c>
      <c r="I288" t="s">
        <v>894</v>
      </c>
      <c r="J288" t="s">
        <v>895</v>
      </c>
    </row>
    <row r="289" spans="1:10" x14ac:dyDescent="0.25">
      <c r="A289" t="s">
        <v>715</v>
      </c>
      <c r="B289" t="s">
        <v>716</v>
      </c>
      <c r="C289" t="s">
        <v>717</v>
      </c>
      <c r="D289" t="s">
        <v>879</v>
      </c>
      <c r="E289" t="s">
        <v>880</v>
      </c>
      <c r="F289" t="s">
        <v>881</v>
      </c>
      <c r="G289" t="s">
        <v>888</v>
      </c>
      <c r="H289" t="s">
        <v>889</v>
      </c>
      <c r="I289" t="s">
        <v>896</v>
      </c>
      <c r="J289" t="s">
        <v>897</v>
      </c>
    </row>
    <row r="290" spans="1:10" x14ac:dyDescent="0.25">
      <c r="A290" t="s">
        <v>715</v>
      </c>
      <c r="B290" t="s">
        <v>716</v>
      </c>
      <c r="C290" t="s">
        <v>717</v>
      </c>
      <c r="D290" t="s">
        <v>879</v>
      </c>
      <c r="E290" t="s">
        <v>880</v>
      </c>
      <c r="F290" t="s">
        <v>881</v>
      </c>
      <c r="G290" t="s">
        <v>888</v>
      </c>
      <c r="H290" t="s">
        <v>889</v>
      </c>
      <c r="I290" t="s">
        <v>898</v>
      </c>
      <c r="J290" t="s">
        <v>899</v>
      </c>
    </row>
    <row r="291" spans="1:10" x14ac:dyDescent="0.25">
      <c r="A291" t="s">
        <v>715</v>
      </c>
      <c r="B291" t="s">
        <v>716</v>
      </c>
      <c r="C291" t="s">
        <v>717</v>
      </c>
      <c r="D291" t="s">
        <v>879</v>
      </c>
      <c r="E291" t="s">
        <v>880</v>
      </c>
      <c r="F291" t="s">
        <v>881</v>
      </c>
      <c r="G291" t="s">
        <v>888</v>
      </c>
      <c r="H291" t="s">
        <v>889</v>
      </c>
      <c r="I291" t="s">
        <v>900</v>
      </c>
      <c r="J291" t="s">
        <v>901</v>
      </c>
    </row>
    <row r="292" spans="1:10" x14ac:dyDescent="0.25">
      <c r="A292" t="s">
        <v>715</v>
      </c>
      <c r="B292" t="s">
        <v>716</v>
      </c>
      <c r="C292" t="s">
        <v>717</v>
      </c>
      <c r="D292" t="s">
        <v>879</v>
      </c>
      <c r="E292" t="s">
        <v>880</v>
      </c>
      <c r="F292" t="s">
        <v>881</v>
      </c>
      <c r="G292" t="s">
        <v>902</v>
      </c>
      <c r="H292" t="s">
        <v>903</v>
      </c>
      <c r="I292" t="s">
        <v>904</v>
      </c>
      <c r="J292" t="s">
        <v>905</v>
      </c>
    </row>
    <row r="293" spans="1:10" x14ac:dyDescent="0.25">
      <c r="A293" t="s">
        <v>715</v>
      </c>
      <c r="B293" t="s">
        <v>716</v>
      </c>
      <c r="C293" t="s">
        <v>717</v>
      </c>
      <c r="D293" t="s">
        <v>879</v>
      </c>
      <c r="E293" t="s">
        <v>880</v>
      </c>
      <c r="F293" t="s">
        <v>881</v>
      </c>
      <c r="G293" t="s">
        <v>902</v>
      </c>
      <c r="H293" t="s">
        <v>903</v>
      </c>
      <c r="I293" t="s">
        <v>906</v>
      </c>
      <c r="J293" t="s">
        <v>907</v>
      </c>
    </row>
    <row r="294" spans="1:10" x14ac:dyDescent="0.25">
      <c r="A294" t="s">
        <v>715</v>
      </c>
      <c r="B294" t="s">
        <v>716</v>
      </c>
      <c r="C294" t="s">
        <v>717</v>
      </c>
      <c r="D294" t="s">
        <v>879</v>
      </c>
      <c r="E294" t="s">
        <v>880</v>
      </c>
      <c r="F294" t="s">
        <v>881</v>
      </c>
      <c r="G294" t="s">
        <v>902</v>
      </c>
      <c r="H294" t="s">
        <v>903</v>
      </c>
      <c r="I294" t="s">
        <v>908</v>
      </c>
      <c r="J294" t="s">
        <v>909</v>
      </c>
    </row>
    <row r="295" spans="1:10" x14ac:dyDescent="0.25">
      <c r="A295" t="s">
        <v>715</v>
      </c>
      <c r="B295" t="s">
        <v>716</v>
      </c>
      <c r="C295" t="s">
        <v>717</v>
      </c>
      <c r="D295" t="s">
        <v>879</v>
      </c>
      <c r="E295" t="s">
        <v>880</v>
      </c>
      <c r="F295" t="s">
        <v>881</v>
      </c>
      <c r="G295" t="s">
        <v>910</v>
      </c>
      <c r="H295" t="s">
        <v>911</v>
      </c>
      <c r="I295" t="s">
        <v>912</v>
      </c>
      <c r="J295" t="s">
        <v>913</v>
      </c>
    </row>
    <row r="296" spans="1:10" x14ac:dyDescent="0.25">
      <c r="A296" t="s">
        <v>715</v>
      </c>
      <c r="B296" t="s">
        <v>716</v>
      </c>
      <c r="C296" t="s">
        <v>717</v>
      </c>
      <c r="D296" t="s">
        <v>879</v>
      </c>
      <c r="E296" t="s">
        <v>880</v>
      </c>
      <c r="F296" t="s">
        <v>881</v>
      </c>
      <c r="G296" t="s">
        <v>910</v>
      </c>
      <c r="H296" t="s">
        <v>911</v>
      </c>
      <c r="I296" t="s">
        <v>914</v>
      </c>
      <c r="J296" t="s">
        <v>915</v>
      </c>
    </row>
    <row r="297" spans="1:10" x14ac:dyDescent="0.25">
      <c r="A297" t="s">
        <v>715</v>
      </c>
      <c r="B297" t="s">
        <v>716</v>
      </c>
      <c r="C297" t="s">
        <v>717</v>
      </c>
      <c r="D297" t="s">
        <v>879</v>
      </c>
      <c r="E297" t="s">
        <v>880</v>
      </c>
      <c r="F297" t="s">
        <v>881</v>
      </c>
      <c r="G297" t="s">
        <v>910</v>
      </c>
      <c r="H297" t="s">
        <v>911</v>
      </c>
      <c r="I297" t="s">
        <v>916</v>
      </c>
      <c r="J297" t="s">
        <v>917</v>
      </c>
    </row>
    <row r="298" spans="1:10" x14ac:dyDescent="0.25">
      <c r="A298" t="s">
        <v>715</v>
      </c>
      <c r="B298" t="s">
        <v>716</v>
      </c>
      <c r="C298" t="s">
        <v>717</v>
      </c>
      <c r="D298" t="s">
        <v>879</v>
      </c>
      <c r="E298" t="s">
        <v>880</v>
      </c>
      <c r="F298" t="s">
        <v>881</v>
      </c>
      <c r="G298" t="s">
        <v>918</v>
      </c>
      <c r="H298" t="s">
        <v>919</v>
      </c>
      <c r="I298" t="s">
        <v>918</v>
      </c>
      <c r="J298" t="s">
        <v>920</v>
      </c>
    </row>
    <row r="299" spans="1:10" x14ac:dyDescent="0.25">
      <c r="A299" t="s">
        <v>715</v>
      </c>
      <c r="B299" t="s">
        <v>716</v>
      </c>
      <c r="C299" t="s">
        <v>717</v>
      </c>
      <c r="D299" t="s">
        <v>879</v>
      </c>
      <c r="E299" t="s">
        <v>880</v>
      </c>
      <c r="F299" t="s">
        <v>881</v>
      </c>
      <c r="G299" t="s">
        <v>918</v>
      </c>
      <c r="H299" t="s">
        <v>919</v>
      </c>
      <c r="I299" t="s">
        <v>921</v>
      </c>
      <c r="J299" t="s">
        <v>922</v>
      </c>
    </row>
    <row r="300" spans="1:10" x14ac:dyDescent="0.25">
      <c r="A300" t="s">
        <v>715</v>
      </c>
      <c r="B300" t="s">
        <v>716</v>
      </c>
      <c r="C300" t="s">
        <v>717</v>
      </c>
      <c r="D300" t="s">
        <v>879</v>
      </c>
      <c r="E300" t="s">
        <v>880</v>
      </c>
      <c r="F300" t="s">
        <v>881</v>
      </c>
      <c r="G300" t="s">
        <v>918</v>
      </c>
      <c r="H300" t="s">
        <v>919</v>
      </c>
      <c r="I300" t="s">
        <v>923</v>
      </c>
      <c r="J300" t="s">
        <v>924</v>
      </c>
    </row>
    <row r="301" spans="1:10" x14ac:dyDescent="0.25">
      <c r="A301" t="s">
        <v>715</v>
      </c>
      <c r="B301" t="s">
        <v>716</v>
      </c>
      <c r="C301" t="s">
        <v>717</v>
      </c>
      <c r="D301" t="s">
        <v>879</v>
      </c>
      <c r="E301" t="s">
        <v>880</v>
      </c>
      <c r="F301" t="s">
        <v>881</v>
      </c>
      <c r="G301" t="s">
        <v>918</v>
      </c>
      <c r="H301" t="s">
        <v>919</v>
      </c>
      <c r="I301" t="s">
        <v>925</v>
      </c>
      <c r="J301" t="s">
        <v>926</v>
      </c>
    </row>
    <row r="302" spans="1:10" x14ac:dyDescent="0.25">
      <c r="A302" t="s">
        <v>715</v>
      </c>
      <c r="B302" t="s">
        <v>716</v>
      </c>
      <c r="C302" t="s">
        <v>717</v>
      </c>
      <c r="D302" t="s">
        <v>879</v>
      </c>
      <c r="E302" t="s">
        <v>880</v>
      </c>
      <c r="F302" t="s">
        <v>881</v>
      </c>
      <c r="G302" t="s">
        <v>921</v>
      </c>
      <c r="H302" t="s">
        <v>927</v>
      </c>
      <c r="I302" t="s">
        <v>928</v>
      </c>
      <c r="J302" t="s">
        <v>929</v>
      </c>
    </row>
    <row r="303" spans="1:10" x14ac:dyDescent="0.25">
      <c r="A303" t="s">
        <v>715</v>
      </c>
      <c r="B303" t="s">
        <v>716</v>
      </c>
      <c r="C303" t="s">
        <v>717</v>
      </c>
      <c r="D303" t="s">
        <v>879</v>
      </c>
      <c r="E303" t="s">
        <v>880</v>
      </c>
      <c r="F303" t="s">
        <v>881</v>
      </c>
      <c r="G303" t="s">
        <v>921</v>
      </c>
      <c r="H303" t="s">
        <v>927</v>
      </c>
      <c r="I303" t="s">
        <v>930</v>
      </c>
      <c r="J303" t="s">
        <v>931</v>
      </c>
    </row>
    <row r="304" spans="1:10" x14ac:dyDescent="0.25">
      <c r="A304" t="s">
        <v>715</v>
      </c>
      <c r="B304" t="s">
        <v>716</v>
      </c>
      <c r="C304" t="s">
        <v>717</v>
      </c>
      <c r="D304" t="s">
        <v>879</v>
      </c>
      <c r="E304" t="s">
        <v>880</v>
      </c>
      <c r="F304" t="s">
        <v>881</v>
      </c>
      <c r="G304" t="s">
        <v>921</v>
      </c>
      <c r="H304" t="s">
        <v>927</v>
      </c>
      <c r="I304" t="s">
        <v>932</v>
      </c>
      <c r="J304" t="s">
        <v>933</v>
      </c>
    </row>
    <row r="305" spans="1:10" x14ac:dyDescent="0.25">
      <c r="A305" t="s">
        <v>715</v>
      </c>
      <c r="B305" t="s">
        <v>716</v>
      </c>
      <c r="C305" t="s">
        <v>717</v>
      </c>
      <c r="D305" t="s">
        <v>934</v>
      </c>
      <c r="E305" t="s">
        <v>935</v>
      </c>
      <c r="F305" t="s">
        <v>936</v>
      </c>
      <c r="G305" t="s">
        <v>937</v>
      </c>
      <c r="H305" t="s">
        <v>938</v>
      </c>
      <c r="I305" t="s">
        <v>939</v>
      </c>
      <c r="J305" t="s">
        <v>940</v>
      </c>
    </row>
    <row r="306" spans="1:10" x14ac:dyDescent="0.25">
      <c r="A306" t="s">
        <v>715</v>
      </c>
      <c r="B306" t="s">
        <v>716</v>
      </c>
      <c r="C306" t="s">
        <v>717</v>
      </c>
      <c r="D306" t="s">
        <v>934</v>
      </c>
      <c r="E306" t="s">
        <v>935</v>
      </c>
      <c r="F306" t="s">
        <v>936</v>
      </c>
      <c r="G306" t="s">
        <v>937</v>
      </c>
      <c r="H306" t="s">
        <v>938</v>
      </c>
      <c r="I306" t="s">
        <v>941</v>
      </c>
      <c r="J306" t="s">
        <v>942</v>
      </c>
    </row>
    <row r="307" spans="1:10" x14ac:dyDescent="0.25">
      <c r="A307" t="s">
        <v>715</v>
      </c>
      <c r="B307" t="s">
        <v>716</v>
      </c>
      <c r="C307" t="s">
        <v>717</v>
      </c>
      <c r="D307" t="s">
        <v>934</v>
      </c>
      <c r="E307" t="s">
        <v>935</v>
      </c>
      <c r="F307" t="s">
        <v>936</v>
      </c>
      <c r="G307" t="s">
        <v>937</v>
      </c>
      <c r="H307" t="s">
        <v>938</v>
      </c>
      <c r="I307" t="s">
        <v>943</v>
      </c>
      <c r="J307" t="s">
        <v>944</v>
      </c>
    </row>
    <row r="308" spans="1:10" x14ac:dyDescent="0.25">
      <c r="A308" t="s">
        <v>715</v>
      </c>
      <c r="B308" t="s">
        <v>716</v>
      </c>
      <c r="C308" t="s">
        <v>717</v>
      </c>
      <c r="D308" t="s">
        <v>934</v>
      </c>
      <c r="E308" t="s">
        <v>935</v>
      </c>
      <c r="F308" t="s">
        <v>936</v>
      </c>
      <c r="G308" t="s">
        <v>937</v>
      </c>
      <c r="H308" t="s">
        <v>938</v>
      </c>
      <c r="I308" t="s">
        <v>945</v>
      </c>
      <c r="J308" t="s">
        <v>946</v>
      </c>
    </row>
    <row r="309" spans="1:10" x14ac:dyDescent="0.25">
      <c r="A309" t="s">
        <v>715</v>
      </c>
      <c r="B309" t="s">
        <v>716</v>
      </c>
      <c r="C309" t="s">
        <v>717</v>
      </c>
      <c r="D309" t="s">
        <v>934</v>
      </c>
      <c r="E309" t="s">
        <v>935</v>
      </c>
      <c r="F309" t="s">
        <v>936</v>
      </c>
      <c r="G309" t="s">
        <v>947</v>
      </c>
      <c r="H309" t="s">
        <v>948</v>
      </c>
      <c r="I309" t="s">
        <v>949</v>
      </c>
      <c r="J309" t="s">
        <v>950</v>
      </c>
    </row>
    <row r="310" spans="1:10" x14ac:dyDescent="0.25">
      <c r="A310" t="s">
        <v>715</v>
      </c>
      <c r="B310" t="s">
        <v>716</v>
      </c>
      <c r="C310" t="s">
        <v>717</v>
      </c>
      <c r="D310" t="s">
        <v>934</v>
      </c>
      <c r="E310" t="s">
        <v>935</v>
      </c>
      <c r="F310" t="s">
        <v>936</v>
      </c>
      <c r="G310" t="s">
        <v>947</v>
      </c>
      <c r="H310" t="s">
        <v>948</v>
      </c>
      <c r="I310" t="s">
        <v>951</v>
      </c>
      <c r="J310" t="s">
        <v>952</v>
      </c>
    </row>
    <row r="311" spans="1:10" x14ac:dyDescent="0.25">
      <c r="A311" t="s">
        <v>715</v>
      </c>
      <c r="B311" t="s">
        <v>716</v>
      </c>
      <c r="C311" t="s">
        <v>717</v>
      </c>
      <c r="D311" t="s">
        <v>934</v>
      </c>
      <c r="E311" t="s">
        <v>935</v>
      </c>
      <c r="F311" t="s">
        <v>936</v>
      </c>
      <c r="G311" t="s">
        <v>953</v>
      </c>
      <c r="H311" t="s">
        <v>954</v>
      </c>
      <c r="I311" t="s">
        <v>955</v>
      </c>
      <c r="J311" t="s">
        <v>956</v>
      </c>
    </row>
    <row r="312" spans="1:10" x14ac:dyDescent="0.25">
      <c r="A312" t="s">
        <v>715</v>
      </c>
      <c r="B312" t="s">
        <v>716</v>
      </c>
      <c r="C312" t="s">
        <v>717</v>
      </c>
      <c r="D312" t="s">
        <v>934</v>
      </c>
      <c r="E312" t="s">
        <v>935</v>
      </c>
      <c r="F312" t="s">
        <v>936</v>
      </c>
      <c r="G312" t="s">
        <v>953</v>
      </c>
      <c r="H312" t="s">
        <v>954</v>
      </c>
      <c r="I312" t="s">
        <v>957</v>
      </c>
      <c r="J312" t="s">
        <v>958</v>
      </c>
    </row>
    <row r="313" spans="1:10" x14ac:dyDescent="0.25">
      <c r="A313" t="s">
        <v>715</v>
      </c>
      <c r="B313" t="s">
        <v>716</v>
      </c>
      <c r="C313" t="s">
        <v>717</v>
      </c>
      <c r="D313" t="s">
        <v>934</v>
      </c>
      <c r="E313" t="s">
        <v>935</v>
      </c>
      <c r="F313" t="s">
        <v>936</v>
      </c>
      <c r="G313" t="s">
        <v>953</v>
      </c>
      <c r="H313" t="s">
        <v>954</v>
      </c>
      <c r="I313" t="s">
        <v>959</v>
      </c>
      <c r="J313" t="s">
        <v>960</v>
      </c>
    </row>
    <row r="314" spans="1:10" x14ac:dyDescent="0.25">
      <c r="A314" t="s">
        <v>715</v>
      </c>
      <c r="B314" t="s">
        <v>716</v>
      </c>
      <c r="C314" t="s">
        <v>717</v>
      </c>
      <c r="D314" t="s">
        <v>934</v>
      </c>
      <c r="E314" t="s">
        <v>935</v>
      </c>
      <c r="F314" t="s">
        <v>936</v>
      </c>
      <c r="G314" t="s">
        <v>961</v>
      </c>
      <c r="H314" t="s">
        <v>962</v>
      </c>
      <c r="I314" t="s">
        <v>963</v>
      </c>
      <c r="J314" t="s">
        <v>964</v>
      </c>
    </row>
    <row r="315" spans="1:10" x14ac:dyDescent="0.25">
      <c r="A315" t="s">
        <v>715</v>
      </c>
      <c r="B315" t="s">
        <v>716</v>
      </c>
      <c r="C315" t="s">
        <v>717</v>
      </c>
      <c r="D315" t="s">
        <v>934</v>
      </c>
      <c r="E315" t="s">
        <v>935</v>
      </c>
      <c r="F315" t="s">
        <v>936</v>
      </c>
      <c r="G315" t="s">
        <v>961</v>
      </c>
      <c r="H315" t="s">
        <v>962</v>
      </c>
      <c r="I315" t="s">
        <v>965</v>
      </c>
      <c r="J315" t="s">
        <v>966</v>
      </c>
    </row>
    <row r="316" spans="1:10" x14ac:dyDescent="0.25">
      <c r="A316" t="s">
        <v>967</v>
      </c>
      <c r="B316" t="s">
        <v>968</v>
      </c>
      <c r="C316" t="s">
        <v>969</v>
      </c>
      <c r="D316" t="s">
        <v>970</v>
      </c>
      <c r="E316" t="s">
        <v>971</v>
      </c>
      <c r="F316" t="s">
        <v>972</v>
      </c>
      <c r="G316" t="s">
        <v>973</v>
      </c>
      <c r="H316" t="s">
        <v>974</v>
      </c>
      <c r="I316" t="s">
        <v>975</v>
      </c>
      <c r="J316" t="s">
        <v>976</v>
      </c>
    </row>
    <row r="317" spans="1:10" x14ac:dyDescent="0.25">
      <c r="A317" t="s">
        <v>967</v>
      </c>
      <c r="B317" t="s">
        <v>968</v>
      </c>
      <c r="C317" t="s">
        <v>969</v>
      </c>
      <c r="D317" t="s">
        <v>970</v>
      </c>
      <c r="E317" t="s">
        <v>971</v>
      </c>
      <c r="F317" t="s">
        <v>972</v>
      </c>
      <c r="G317" t="s">
        <v>973</v>
      </c>
      <c r="H317" t="s">
        <v>974</v>
      </c>
      <c r="I317" t="s">
        <v>977</v>
      </c>
      <c r="J317" t="s">
        <v>978</v>
      </c>
    </row>
    <row r="318" spans="1:10" x14ac:dyDescent="0.25">
      <c r="A318" t="s">
        <v>967</v>
      </c>
      <c r="B318" t="s">
        <v>968</v>
      </c>
      <c r="C318" t="s">
        <v>969</v>
      </c>
      <c r="D318" t="s">
        <v>970</v>
      </c>
      <c r="E318" t="s">
        <v>971</v>
      </c>
      <c r="F318" t="s">
        <v>972</v>
      </c>
      <c r="G318" t="s">
        <v>973</v>
      </c>
      <c r="H318" t="s">
        <v>974</v>
      </c>
      <c r="I318" t="s">
        <v>979</v>
      </c>
      <c r="J318" t="s">
        <v>980</v>
      </c>
    </row>
    <row r="319" spans="1:10" x14ac:dyDescent="0.25">
      <c r="A319" t="s">
        <v>967</v>
      </c>
      <c r="B319" t="s">
        <v>968</v>
      </c>
      <c r="C319" t="s">
        <v>969</v>
      </c>
      <c r="D319" t="s">
        <v>970</v>
      </c>
      <c r="E319" t="s">
        <v>971</v>
      </c>
      <c r="F319" t="s">
        <v>972</v>
      </c>
      <c r="G319" t="s">
        <v>973</v>
      </c>
      <c r="H319" t="s">
        <v>974</v>
      </c>
      <c r="I319" t="s">
        <v>981</v>
      </c>
      <c r="J319" t="s">
        <v>982</v>
      </c>
    </row>
    <row r="320" spans="1:10" x14ac:dyDescent="0.25">
      <c r="A320" t="s">
        <v>967</v>
      </c>
      <c r="B320" t="s">
        <v>968</v>
      </c>
      <c r="C320" t="s">
        <v>969</v>
      </c>
      <c r="D320" t="s">
        <v>970</v>
      </c>
      <c r="E320" t="s">
        <v>971</v>
      </c>
      <c r="F320" t="s">
        <v>972</v>
      </c>
      <c r="G320" t="s">
        <v>973</v>
      </c>
      <c r="H320" t="s">
        <v>974</v>
      </c>
      <c r="I320" t="s">
        <v>983</v>
      </c>
      <c r="J320" t="s">
        <v>984</v>
      </c>
    </row>
    <row r="321" spans="1:10" x14ac:dyDescent="0.25">
      <c r="A321" t="s">
        <v>967</v>
      </c>
      <c r="B321" t="s">
        <v>968</v>
      </c>
      <c r="C321" t="s">
        <v>969</v>
      </c>
      <c r="D321" t="s">
        <v>970</v>
      </c>
      <c r="E321" t="s">
        <v>971</v>
      </c>
      <c r="F321" t="s">
        <v>972</v>
      </c>
      <c r="G321" t="s">
        <v>985</v>
      </c>
      <c r="H321" t="s">
        <v>986</v>
      </c>
      <c r="I321" t="s">
        <v>987</v>
      </c>
      <c r="J321" t="s">
        <v>988</v>
      </c>
    </row>
    <row r="322" spans="1:10" x14ac:dyDescent="0.25">
      <c r="A322" t="s">
        <v>967</v>
      </c>
      <c r="B322" t="s">
        <v>968</v>
      </c>
      <c r="C322" t="s">
        <v>969</v>
      </c>
      <c r="D322" t="s">
        <v>970</v>
      </c>
      <c r="E322" t="s">
        <v>971</v>
      </c>
      <c r="F322" t="s">
        <v>972</v>
      </c>
      <c r="G322" t="s">
        <v>985</v>
      </c>
      <c r="H322" t="s">
        <v>986</v>
      </c>
      <c r="I322" t="s">
        <v>989</v>
      </c>
      <c r="J322" t="s">
        <v>990</v>
      </c>
    </row>
    <row r="323" spans="1:10" x14ac:dyDescent="0.25">
      <c r="A323" t="s">
        <v>967</v>
      </c>
      <c r="B323" t="s">
        <v>968</v>
      </c>
      <c r="C323" t="s">
        <v>969</v>
      </c>
      <c r="D323" t="s">
        <v>970</v>
      </c>
      <c r="E323" t="s">
        <v>971</v>
      </c>
      <c r="F323" t="s">
        <v>972</v>
      </c>
      <c r="G323" t="s">
        <v>985</v>
      </c>
      <c r="H323" t="s">
        <v>986</v>
      </c>
      <c r="I323" t="s">
        <v>991</v>
      </c>
      <c r="J323" t="s">
        <v>992</v>
      </c>
    </row>
    <row r="324" spans="1:10" x14ac:dyDescent="0.25">
      <c r="A324" t="s">
        <v>967</v>
      </c>
      <c r="B324" t="s">
        <v>968</v>
      </c>
      <c r="C324" t="s">
        <v>969</v>
      </c>
      <c r="D324" t="s">
        <v>970</v>
      </c>
      <c r="E324" t="s">
        <v>971</v>
      </c>
      <c r="F324" t="s">
        <v>972</v>
      </c>
      <c r="G324" t="s">
        <v>985</v>
      </c>
      <c r="H324" t="s">
        <v>986</v>
      </c>
      <c r="I324" t="s">
        <v>993</v>
      </c>
      <c r="J324" t="s">
        <v>994</v>
      </c>
    </row>
    <row r="325" spans="1:10" x14ac:dyDescent="0.25">
      <c r="A325" t="s">
        <v>967</v>
      </c>
      <c r="B325" t="s">
        <v>968</v>
      </c>
      <c r="C325" t="s">
        <v>969</v>
      </c>
      <c r="D325" t="s">
        <v>970</v>
      </c>
      <c r="E325" t="s">
        <v>971</v>
      </c>
      <c r="F325" t="s">
        <v>972</v>
      </c>
      <c r="G325" t="s">
        <v>995</v>
      </c>
      <c r="H325" t="s">
        <v>996</v>
      </c>
      <c r="I325" t="s">
        <v>997</v>
      </c>
      <c r="J325" t="s">
        <v>998</v>
      </c>
    </row>
    <row r="326" spans="1:10" x14ac:dyDescent="0.25">
      <c r="A326" t="s">
        <v>967</v>
      </c>
      <c r="B326" t="s">
        <v>968</v>
      </c>
      <c r="C326" t="s">
        <v>969</v>
      </c>
      <c r="D326" t="s">
        <v>970</v>
      </c>
      <c r="E326" t="s">
        <v>971</v>
      </c>
      <c r="F326" t="s">
        <v>972</v>
      </c>
      <c r="G326" t="s">
        <v>995</v>
      </c>
      <c r="H326" t="s">
        <v>996</v>
      </c>
      <c r="I326" t="s">
        <v>999</v>
      </c>
      <c r="J326" t="s">
        <v>1000</v>
      </c>
    </row>
    <row r="327" spans="1:10" x14ac:dyDescent="0.25">
      <c r="A327" t="s">
        <v>967</v>
      </c>
      <c r="B327" t="s">
        <v>968</v>
      </c>
      <c r="C327" t="s">
        <v>969</v>
      </c>
      <c r="D327" t="s">
        <v>970</v>
      </c>
      <c r="E327" t="s">
        <v>971</v>
      </c>
      <c r="F327" t="s">
        <v>972</v>
      </c>
      <c r="G327" t="s">
        <v>995</v>
      </c>
      <c r="H327" t="s">
        <v>996</v>
      </c>
      <c r="I327" t="s">
        <v>1001</v>
      </c>
      <c r="J327" t="s">
        <v>1002</v>
      </c>
    </row>
    <row r="328" spans="1:10" x14ac:dyDescent="0.25">
      <c r="A328" t="s">
        <v>967</v>
      </c>
      <c r="B328" t="s">
        <v>968</v>
      </c>
      <c r="C328" t="s">
        <v>969</v>
      </c>
      <c r="D328" t="s">
        <v>970</v>
      </c>
      <c r="E328" t="s">
        <v>971</v>
      </c>
      <c r="F328" t="s">
        <v>972</v>
      </c>
      <c r="G328" t="s">
        <v>1003</v>
      </c>
      <c r="H328" t="s">
        <v>546</v>
      </c>
      <c r="I328" t="s">
        <v>546</v>
      </c>
      <c r="J328" t="s">
        <v>546</v>
      </c>
    </row>
    <row r="329" spans="1:10" x14ac:dyDescent="0.25">
      <c r="A329" t="s">
        <v>967</v>
      </c>
      <c r="B329" t="s">
        <v>968</v>
      </c>
      <c r="C329" t="s">
        <v>969</v>
      </c>
      <c r="D329" t="s">
        <v>970</v>
      </c>
      <c r="E329" t="s">
        <v>971</v>
      </c>
      <c r="F329" t="s">
        <v>972</v>
      </c>
      <c r="G329" t="s">
        <v>1004</v>
      </c>
      <c r="H329" t="s">
        <v>546</v>
      </c>
      <c r="I329" t="s">
        <v>546</v>
      </c>
      <c r="J329" t="s">
        <v>546</v>
      </c>
    </row>
    <row r="330" spans="1:10" x14ac:dyDescent="0.25">
      <c r="A330" t="s">
        <v>967</v>
      </c>
      <c r="B330" t="s">
        <v>968</v>
      </c>
      <c r="C330" t="s">
        <v>969</v>
      </c>
      <c r="D330" t="s">
        <v>970</v>
      </c>
      <c r="E330" t="s">
        <v>971</v>
      </c>
      <c r="F330" t="s">
        <v>972</v>
      </c>
      <c r="G330" t="s">
        <v>1005</v>
      </c>
      <c r="H330" t="s">
        <v>1006</v>
      </c>
      <c r="I330" t="s">
        <v>1007</v>
      </c>
      <c r="J330" t="s">
        <v>1008</v>
      </c>
    </row>
    <row r="331" spans="1:10" x14ac:dyDescent="0.25">
      <c r="A331" t="s">
        <v>967</v>
      </c>
      <c r="B331" t="s">
        <v>968</v>
      </c>
      <c r="C331" t="s">
        <v>969</v>
      </c>
      <c r="D331" t="s">
        <v>970</v>
      </c>
      <c r="E331" t="s">
        <v>971</v>
      </c>
      <c r="F331" t="s">
        <v>972</v>
      </c>
      <c r="G331" t="s">
        <v>1005</v>
      </c>
      <c r="H331" t="s">
        <v>1006</v>
      </c>
      <c r="I331" t="s">
        <v>1009</v>
      </c>
      <c r="J331" t="s">
        <v>1010</v>
      </c>
    </row>
    <row r="332" spans="1:10" x14ac:dyDescent="0.25">
      <c r="A332" t="s">
        <v>967</v>
      </c>
      <c r="B332" t="s">
        <v>968</v>
      </c>
      <c r="C332" t="s">
        <v>969</v>
      </c>
      <c r="D332" t="s">
        <v>970</v>
      </c>
      <c r="E332" t="s">
        <v>971</v>
      </c>
      <c r="F332" t="s">
        <v>972</v>
      </c>
      <c r="G332" t="s">
        <v>1011</v>
      </c>
      <c r="H332" t="s">
        <v>546</v>
      </c>
      <c r="I332" t="s">
        <v>546</v>
      </c>
      <c r="J332" t="s">
        <v>546</v>
      </c>
    </row>
    <row r="333" spans="1:10" x14ac:dyDescent="0.25">
      <c r="A333" t="s">
        <v>967</v>
      </c>
      <c r="B333" t="s">
        <v>968</v>
      </c>
      <c r="C333" t="s">
        <v>969</v>
      </c>
      <c r="D333" t="s">
        <v>970</v>
      </c>
      <c r="E333" t="s">
        <v>971</v>
      </c>
      <c r="F333" t="s">
        <v>972</v>
      </c>
      <c r="G333" t="s">
        <v>1012</v>
      </c>
      <c r="H333" t="s">
        <v>546</v>
      </c>
      <c r="I333" t="s">
        <v>546</v>
      </c>
      <c r="J333" t="s">
        <v>546</v>
      </c>
    </row>
    <row r="334" spans="1:10" x14ac:dyDescent="0.25">
      <c r="A334" t="s">
        <v>967</v>
      </c>
      <c r="B334" t="s">
        <v>968</v>
      </c>
      <c r="C334" t="s">
        <v>969</v>
      </c>
      <c r="D334" t="s">
        <v>970</v>
      </c>
      <c r="E334" t="s">
        <v>971</v>
      </c>
      <c r="F334" t="s">
        <v>972</v>
      </c>
      <c r="G334" t="s">
        <v>1013</v>
      </c>
      <c r="H334" t="s">
        <v>1014</v>
      </c>
      <c r="I334" t="s">
        <v>1015</v>
      </c>
      <c r="J334" t="s">
        <v>1016</v>
      </c>
    </row>
    <row r="335" spans="1:10" x14ac:dyDescent="0.25">
      <c r="A335" t="s">
        <v>967</v>
      </c>
      <c r="B335" t="s">
        <v>968</v>
      </c>
      <c r="C335" t="s">
        <v>969</v>
      </c>
      <c r="D335" t="s">
        <v>970</v>
      </c>
      <c r="E335" t="s">
        <v>971</v>
      </c>
      <c r="F335" t="s">
        <v>972</v>
      </c>
      <c r="G335" t="s">
        <v>1013</v>
      </c>
      <c r="H335" t="s">
        <v>1014</v>
      </c>
      <c r="I335" t="s">
        <v>1017</v>
      </c>
      <c r="J335" t="s">
        <v>1018</v>
      </c>
    </row>
    <row r="336" spans="1:10" x14ac:dyDescent="0.25">
      <c r="A336" t="s">
        <v>967</v>
      </c>
      <c r="B336" t="s">
        <v>968</v>
      </c>
      <c r="C336" t="s">
        <v>969</v>
      </c>
      <c r="D336" t="s">
        <v>970</v>
      </c>
      <c r="E336" t="s">
        <v>971</v>
      </c>
      <c r="F336" t="s">
        <v>972</v>
      </c>
      <c r="G336" t="s">
        <v>1013</v>
      </c>
      <c r="H336" t="s">
        <v>1014</v>
      </c>
      <c r="I336" t="s">
        <v>1019</v>
      </c>
      <c r="J336" t="s">
        <v>1020</v>
      </c>
    </row>
    <row r="337" spans="1:10" x14ac:dyDescent="0.25">
      <c r="A337" t="s">
        <v>967</v>
      </c>
      <c r="B337" t="s">
        <v>968</v>
      </c>
      <c r="C337" t="s">
        <v>969</v>
      </c>
      <c r="D337" t="s">
        <v>970</v>
      </c>
      <c r="E337" t="s">
        <v>971</v>
      </c>
      <c r="F337" t="s">
        <v>972</v>
      </c>
      <c r="G337" t="s">
        <v>1013</v>
      </c>
      <c r="H337" t="s">
        <v>1014</v>
      </c>
      <c r="I337" t="s">
        <v>1021</v>
      </c>
      <c r="J337" t="s">
        <v>1022</v>
      </c>
    </row>
    <row r="338" spans="1:10" x14ac:dyDescent="0.25">
      <c r="A338" t="s">
        <v>967</v>
      </c>
      <c r="B338" t="s">
        <v>968</v>
      </c>
      <c r="C338" t="s">
        <v>969</v>
      </c>
      <c r="D338" t="s">
        <v>970</v>
      </c>
      <c r="E338" t="s">
        <v>1023</v>
      </c>
      <c r="F338" t="s">
        <v>1024</v>
      </c>
      <c r="G338" t="s">
        <v>1025</v>
      </c>
      <c r="H338" t="s">
        <v>546</v>
      </c>
      <c r="I338" t="s">
        <v>546</v>
      </c>
      <c r="J338" t="s">
        <v>546</v>
      </c>
    </row>
    <row r="339" spans="1:10" x14ac:dyDescent="0.25">
      <c r="A339" t="s">
        <v>967</v>
      </c>
      <c r="B339" t="s">
        <v>968</v>
      </c>
      <c r="C339" t="s">
        <v>969</v>
      </c>
      <c r="D339" t="s">
        <v>970</v>
      </c>
      <c r="E339" t="s">
        <v>1023</v>
      </c>
      <c r="F339" t="s">
        <v>1024</v>
      </c>
      <c r="G339" t="s">
        <v>1026</v>
      </c>
      <c r="H339" t="s">
        <v>1027</v>
      </c>
      <c r="I339" t="s">
        <v>1028</v>
      </c>
      <c r="J339" t="s">
        <v>1029</v>
      </c>
    </row>
    <row r="340" spans="1:10" x14ac:dyDescent="0.25">
      <c r="A340" t="s">
        <v>967</v>
      </c>
      <c r="B340" t="s">
        <v>968</v>
      </c>
      <c r="C340" t="s">
        <v>969</v>
      </c>
      <c r="D340" t="s">
        <v>970</v>
      </c>
      <c r="E340" t="s">
        <v>1023</v>
      </c>
      <c r="F340" t="s">
        <v>1024</v>
      </c>
      <c r="G340" t="s">
        <v>1026</v>
      </c>
      <c r="H340" t="s">
        <v>1027</v>
      </c>
      <c r="I340" t="s">
        <v>1030</v>
      </c>
      <c r="J340" t="s">
        <v>1031</v>
      </c>
    </row>
    <row r="341" spans="1:10" x14ac:dyDescent="0.25">
      <c r="A341" t="s">
        <v>967</v>
      </c>
      <c r="B341" t="s">
        <v>968</v>
      </c>
      <c r="C341" t="s">
        <v>969</v>
      </c>
      <c r="D341" t="s">
        <v>970</v>
      </c>
      <c r="E341" t="s">
        <v>1023</v>
      </c>
      <c r="F341" t="s">
        <v>1024</v>
      </c>
      <c r="G341" t="s">
        <v>1026</v>
      </c>
      <c r="H341" t="s">
        <v>1027</v>
      </c>
      <c r="I341" t="s">
        <v>1032</v>
      </c>
      <c r="J341" t="s">
        <v>1033</v>
      </c>
    </row>
    <row r="342" spans="1:10" x14ac:dyDescent="0.25">
      <c r="A342" t="s">
        <v>967</v>
      </c>
      <c r="B342" t="s">
        <v>968</v>
      </c>
      <c r="C342" t="s">
        <v>969</v>
      </c>
      <c r="D342" t="s">
        <v>970</v>
      </c>
      <c r="E342" t="s">
        <v>1023</v>
      </c>
      <c r="F342" t="s">
        <v>1024</v>
      </c>
      <c r="G342" t="s">
        <v>1026</v>
      </c>
      <c r="H342" t="s">
        <v>1027</v>
      </c>
      <c r="I342" t="s">
        <v>1034</v>
      </c>
      <c r="J342" t="s">
        <v>1035</v>
      </c>
    </row>
    <row r="343" spans="1:10" x14ac:dyDescent="0.25">
      <c r="A343" t="s">
        <v>967</v>
      </c>
      <c r="B343" t="s">
        <v>968</v>
      </c>
      <c r="C343" t="s">
        <v>969</v>
      </c>
      <c r="D343" t="s">
        <v>970</v>
      </c>
      <c r="E343" t="s">
        <v>1023</v>
      </c>
      <c r="F343" t="s">
        <v>1024</v>
      </c>
      <c r="G343" t="s">
        <v>1036</v>
      </c>
      <c r="H343" t="s">
        <v>1037</v>
      </c>
      <c r="I343" t="s">
        <v>1038</v>
      </c>
      <c r="J343" t="s">
        <v>1039</v>
      </c>
    </row>
    <row r="344" spans="1:10" x14ac:dyDescent="0.25">
      <c r="A344" t="s">
        <v>967</v>
      </c>
      <c r="B344" t="s">
        <v>968</v>
      </c>
      <c r="C344" t="s">
        <v>969</v>
      </c>
      <c r="D344" t="s">
        <v>970</v>
      </c>
      <c r="E344" t="s">
        <v>1023</v>
      </c>
      <c r="F344" t="s">
        <v>1024</v>
      </c>
      <c r="G344" t="s">
        <v>1036</v>
      </c>
      <c r="H344" t="s">
        <v>1037</v>
      </c>
      <c r="I344" t="s">
        <v>1040</v>
      </c>
      <c r="J344" t="s">
        <v>1041</v>
      </c>
    </row>
    <row r="345" spans="1:10" x14ac:dyDescent="0.25">
      <c r="A345" t="s">
        <v>967</v>
      </c>
      <c r="B345" t="s">
        <v>968</v>
      </c>
      <c r="C345" t="s">
        <v>969</v>
      </c>
      <c r="D345" t="s">
        <v>970</v>
      </c>
      <c r="E345" t="s">
        <v>1023</v>
      </c>
      <c r="F345" t="s">
        <v>1024</v>
      </c>
      <c r="G345" t="s">
        <v>1036</v>
      </c>
      <c r="H345" t="s">
        <v>1037</v>
      </c>
      <c r="I345" t="s">
        <v>1042</v>
      </c>
      <c r="J345" t="s">
        <v>1043</v>
      </c>
    </row>
    <row r="346" spans="1:10" x14ac:dyDescent="0.25">
      <c r="A346" t="s">
        <v>967</v>
      </c>
      <c r="B346" t="s">
        <v>968</v>
      </c>
      <c r="C346" t="s">
        <v>969</v>
      </c>
      <c r="D346" t="s">
        <v>970</v>
      </c>
      <c r="E346" t="s">
        <v>1023</v>
      </c>
      <c r="F346" t="s">
        <v>1024</v>
      </c>
      <c r="G346" t="s">
        <v>1044</v>
      </c>
      <c r="H346" t="s">
        <v>1045</v>
      </c>
      <c r="I346" t="s">
        <v>1046</v>
      </c>
      <c r="J346" t="s">
        <v>1047</v>
      </c>
    </row>
    <row r="347" spans="1:10" x14ac:dyDescent="0.25">
      <c r="A347" t="s">
        <v>967</v>
      </c>
      <c r="B347" t="s">
        <v>968</v>
      </c>
      <c r="C347" t="s">
        <v>969</v>
      </c>
      <c r="D347" t="s">
        <v>970</v>
      </c>
      <c r="E347" t="s">
        <v>1023</v>
      </c>
      <c r="F347" t="s">
        <v>1024</v>
      </c>
      <c r="G347" t="s">
        <v>1044</v>
      </c>
      <c r="H347" t="s">
        <v>1045</v>
      </c>
      <c r="I347" t="s">
        <v>1048</v>
      </c>
      <c r="J347" t="s">
        <v>1049</v>
      </c>
    </row>
    <row r="348" spans="1:10" x14ac:dyDescent="0.25">
      <c r="A348" t="s">
        <v>967</v>
      </c>
      <c r="B348" t="s">
        <v>968</v>
      </c>
      <c r="C348" t="s">
        <v>969</v>
      </c>
      <c r="D348" t="s">
        <v>970</v>
      </c>
      <c r="E348" t="s">
        <v>1023</v>
      </c>
      <c r="F348" t="s">
        <v>1024</v>
      </c>
      <c r="G348" t="s">
        <v>1050</v>
      </c>
      <c r="H348" t="s">
        <v>546</v>
      </c>
      <c r="I348" t="s">
        <v>546</v>
      </c>
      <c r="J348" t="s">
        <v>546</v>
      </c>
    </row>
    <row r="349" spans="1:10" x14ac:dyDescent="0.25">
      <c r="A349" t="s">
        <v>967</v>
      </c>
      <c r="B349" t="s">
        <v>968</v>
      </c>
      <c r="C349" t="s">
        <v>969</v>
      </c>
      <c r="D349" t="s">
        <v>970</v>
      </c>
      <c r="E349" t="s">
        <v>1023</v>
      </c>
      <c r="F349" t="s">
        <v>1024</v>
      </c>
      <c r="G349" t="s">
        <v>1051</v>
      </c>
      <c r="H349" t="s">
        <v>1052</v>
      </c>
      <c r="I349" t="s">
        <v>1053</v>
      </c>
      <c r="J349" t="s">
        <v>1054</v>
      </c>
    </row>
    <row r="350" spans="1:10" x14ac:dyDescent="0.25">
      <c r="A350" t="s">
        <v>967</v>
      </c>
      <c r="B350" t="s">
        <v>968</v>
      </c>
      <c r="C350" t="s">
        <v>969</v>
      </c>
      <c r="D350" t="s">
        <v>970</v>
      </c>
      <c r="E350" t="s">
        <v>1023</v>
      </c>
      <c r="F350" t="s">
        <v>1024</v>
      </c>
      <c r="G350" t="s">
        <v>1051</v>
      </c>
      <c r="H350" t="s">
        <v>1052</v>
      </c>
      <c r="I350" t="s">
        <v>1055</v>
      </c>
      <c r="J350" t="s">
        <v>1056</v>
      </c>
    </row>
    <row r="351" spans="1:10" x14ac:dyDescent="0.25">
      <c r="A351" t="s">
        <v>967</v>
      </c>
      <c r="B351" t="s">
        <v>968</v>
      </c>
      <c r="C351" t="s">
        <v>969</v>
      </c>
      <c r="D351" t="s">
        <v>970</v>
      </c>
      <c r="E351" t="s">
        <v>1023</v>
      </c>
      <c r="F351" t="s">
        <v>1024</v>
      </c>
      <c r="G351" t="s">
        <v>1051</v>
      </c>
      <c r="H351" t="s">
        <v>1052</v>
      </c>
      <c r="I351" t="s">
        <v>1057</v>
      </c>
      <c r="J351" t="s">
        <v>1058</v>
      </c>
    </row>
    <row r="352" spans="1:10" x14ac:dyDescent="0.25">
      <c r="A352" t="s">
        <v>967</v>
      </c>
      <c r="B352" t="s">
        <v>968</v>
      </c>
      <c r="C352" t="s">
        <v>969</v>
      </c>
      <c r="D352" t="s">
        <v>970</v>
      </c>
      <c r="E352" t="s">
        <v>1023</v>
      </c>
      <c r="F352" t="s">
        <v>1024</v>
      </c>
      <c r="G352" t="s">
        <v>1051</v>
      </c>
      <c r="H352" t="s">
        <v>1052</v>
      </c>
      <c r="I352" t="s">
        <v>1059</v>
      </c>
      <c r="J352" t="s">
        <v>1060</v>
      </c>
    </row>
    <row r="353" spans="1:10" x14ac:dyDescent="0.25">
      <c r="A353" t="s">
        <v>967</v>
      </c>
      <c r="B353" t="s">
        <v>968</v>
      </c>
      <c r="C353" t="s">
        <v>969</v>
      </c>
      <c r="D353" t="s">
        <v>970</v>
      </c>
      <c r="E353" t="s">
        <v>1023</v>
      </c>
      <c r="F353" t="s">
        <v>1024</v>
      </c>
      <c r="G353" t="s">
        <v>1061</v>
      </c>
      <c r="H353" t="s">
        <v>1062</v>
      </c>
      <c r="I353" t="s">
        <v>1063</v>
      </c>
      <c r="J353" t="s">
        <v>1064</v>
      </c>
    </row>
    <row r="354" spans="1:10" x14ac:dyDescent="0.25">
      <c r="A354" t="s">
        <v>967</v>
      </c>
      <c r="B354" t="s">
        <v>968</v>
      </c>
      <c r="C354" t="s">
        <v>969</v>
      </c>
      <c r="D354" t="s">
        <v>970</v>
      </c>
      <c r="E354" t="s">
        <v>1023</v>
      </c>
      <c r="F354" t="s">
        <v>1024</v>
      </c>
      <c r="G354" t="s">
        <v>1061</v>
      </c>
      <c r="H354" t="s">
        <v>1062</v>
      </c>
      <c r="I354" t="s">
        <v>1065</v>
      </c>
      <c r="J354" t="s">
        <v>1066</v>
      </c>
    </row>
    <row r="355" spans="1:10" x14ac:dyDescent="0.25">
      <c r="A355" t="s">
        <v>967</v>
      </c>
      <c r="B355" t="s">
        <v>968</v>
      </c>
      <c r="C355" t="s">
        <v>969</v>
      </c>
      <c r="D355" t="s">
        <v>970</v>
      </c>
      <c r="E355" t="s">
        <v>1023</v>
      </c>
      <c r="F355" t="s">
        <v>1024</v>
      </c>
      <c r="G355" t="s">
        <v>1061</v>
      </c>
      <c r="H355" t="s">
        <v>1062</v>
      </c>
      <c r="I355" t="s">
        <v>1067</v>
      </c>
      <c r="J355" t="s">
        <v>1068</v>
      </c>
    </row>
    <row r="356" spans="1:10" x14ac:dyDescent="0.25">
      <c r="A356" t="s">
        <v>967</v>
      </c>
      <c r="B356" t="s">
        <v>968</v>
      </c>
      <c r="C356" t="s">
        <v>969</v>
      </c>
      <c r="D356" t="s">
        <v>970</v>
      </c>
      <c r="E356" t="s">
        <v>1023</v>
      </c>
      <c r="F356" t="s">
        <v>1024</v>
      </c>
      <c r="G356" t="s">
        <v>1069</v>
      </c>
      <c r="H356" t="s">
        <v>1070</v>
      </c>
      <c r="I356" t="s">
        <v>1071</v>
      </c>
      <c r="J356" t="s">
        <v>1072</v>
      </c>
    </row>
    <row r="357" spans="1:10" x14ac:dyDescent="0.25">
      <c r="A357" t="s">
        <v>967</v>
      </c>
      <c r="B357" t="s">
        <v>968</v>
      </c>
      <c r="C357" t="s">
        <v>969</v>
      </c>
      <c r="D357" t="s">
        <v>970</v>
      </c>
      <c r="E357" t="s">
        <v>1023</v>
      </c>
      <c r="F357" t="s">
        <v>1024</v>
      </c>
      <c r="G357" t="s">
        <v>1069</v>
      </c>
      <c r="H357" t="s">
        <v>1070</v>
      </c>
      <c r="I357" t="s">
        <v>1073</v>
      </c>
      <c r="J357" t="s">
        <v>1074</v>
      </c>
    </row>
    <row r="358" spans="1:10" x14ac:dyDescent="0.25">
      <c r="A358" t="s">
        <v>967</v>
      </c>
      <c r="B358" t="s">
        <v>968</v>
      </c>
      <c r="C358" t="s">
        <v>969</v>
      </c>
      <c r="D358" t="s">
        <v>1075</v>
      </c>
      <c r="E358" t="s">
        <v>1076</v>
      </c>
      <c r="F358" t="s">
        <v>546</v>
      </c>
      <c r="G358" t="s">
        <v>1077</v>
      </c>
      <c r="H358" t="s">
        <v>546</v>
      </c>
      <c r="I358" t="s">
        <v>546</v>
      </c>
      <c r="J358" t="s">
        <v>546</v>
      </c>
    </row>
    <row r="359" spans="1:10" x14ac:dyDescent="0.25">
      <c r="A359" t="s">
        <v>967</v>
      </c>
      <c r="B359" t="s">
        <v>968</v>
      </c>
      <c r="C359" t="s">
        <v>969</v>
      </c>
      <c r="D359" t="s">
        <v>1075</v>
      </c>
      <c r="E359" t="s">
        <v>1076</v>
      </c>
      <c r="F359" t="s">
        <v>546</v>
      </c>
      <c r="G359" t="s">
        <v>1078</v>
      </c>
      <c r="H359" t="s">
        <v>546</v>
      </c>
      <c r="I359" t="s">
        <v>546</v>
      </c>
      <c r="J359" t="s">
        <v>546</v>
      </c>
    </row>
    <row r="360" spans="1:10" x14ac:dyDescent="0.25">
      <c r="A360" t="s">
        <v>967</v>
      </c>
      <c r="B360" t="s">
        <v>968</v>
      </c>
      <c r="C360" t="s">
        <v>969</v>
      </c>
      <c r="D360" t="s">
        <v>1075</v>
      </c>
      <c r="E360" t="s">
        <v>1076</v>
      </c>
      <c r="F360" t="s">
        <v>546</v>
      </c>
      <c r="G360" t="s">
        <v>1079</v>
      </c>
      <c r="H360" t="s">
        <v>546</v>
      </c>
      <c r="I360" t="s">
        <v>546</v>
      </c>
      <c r="J360" t="s">
        <v>546</v>
      </c>
    </row>
    <row r="361" spans="1:10" x14ac:dyDescent="0.25">
      <c r="A361" t="s">
        <v>967</v>
      </c>
      <c r="B361" t="s">
        <v>968</v>
      </c>
      <c r="C361" t="s">
        <v>969</v>
      </c>
      <c r="D361" t="s">
        <v>1075</v>
      </c>
      <c r="E361" t="s">
        <v>1076</v>
      </c>
      <c r="F361" t="s">
        <v>546</v>
      </c>
      <c r="G361" t="s">
        <v>1080</v>
      </c>
      <c r="H361" t="s">
        <v>546</v>
      </c>
      <c r="I361" t="s">
        <v>546</v>
      </c>
      <c r="J361" t="s">
        <v>546</v>
      </c>
    </row>
    <row r="362" spans="1:10" x14ac:dyDescent="0.25">
      <c r="A362" t="s">
        <v>967</v>
      </c>
      <c r="B362" t="s">
        <v>968</v>
      </c>
      <c r="C362" t="s">
        <v>969</v>
      </c>
      <c r="D362" t="s">
        <v>1075</v>
      </c>
      <c r="E362" t="s">
        <v>1076</v>
      </c>
      <c r="F362" t="s">
        <v>546</v>
      </c>
      <c r="G362" t="s">
        <v>1081</v>
      </c>
      <c r="H362" t="s">
        <v>546</v>
      </c>
      <c r="I362" t="s">
        <v>546</v>
      </c>
      <c r="J362" t="s">
        <v>546</v>
      </c>
    </row>
    <row r="363" spans="1:10" x14ac:dyDescent="0.25">
      <c r="A363" t="s">
        <v>1082</v>
      </c>
      <c r="B363" t="s">
        <v>1083</v>
      </c>
      <c r="C363" t="s">
        <v>1084</v>
      </c>
      <c r="D363" t="s">
        <v>1085</v>
      </c>
      <c r="E363" t="s">
        <v>1086</v>
      </c>
      <c r="F363" t="s">
        <v>546</v>
      </c>
      <c r="G363" t="s">
        <v>1087</v>
      </c>
      <c r="H363" t="s">
        <v>546</v>
      </c>
      <c r="I363" t="s">
        <v>546</v>
      </c>
      <c r="J363" t="s">
        <v>546</v>
      </c>
    </row>
    <row r="364" spans="1:10" x14ac:dyDescent="0.25">
      <c r="A364" t="s">
        <v>1082</v>
      </c>
      <c r="B364" t="s">
        <v>1083</v>
      </c>
      <c r="C364" t="s">
        <v>1084</v>
      </c>
      <c r="D364" t="s">
        <v>1085</v>
      </c>
      <c r="E364" t="s">
        <v>1088</v>
      </c>
      <c r="F364" t="s">
        <v>1089</v>
      </c>
      <c r="G364" t="s">
        <v>1090</v>
      </c>
      <c r="H364" t="s">
        <v>1091</v>
      </c>
      <c r="I364" t="s">
        <v>1092</v>
      </c>
      <c r="J364" t="s">
        <v>1093</v>
      </c>
    </row>
    <row r="365" spans="1:10" x14ac:dyDescent="0.25">
      <c r="A365" t="s">
        <v>1082</v>
      </c>
      <c r="B365" t="s">
        <v>1083</v>
      </c>
      <c r="C365" t="s">
        <v>1084</v>
      </c>
      <c r="D365" t="s">
        <v>1085</v>
      </c>
      <c r="E365" t="s">
        <v>1088</v>
      </c>
      <c r="F365" t="s">
        <v>1089</v>
      </c>
      <c r="G365" t="s">
        <v>1090</v>
      </c>
      <c r="H365" t="s">
        <v>1091</v>
      </c>
      <c r="I365" t="s">
        <v>1094</v>
      </c>
      <c r="J365" t="s">
        <v>1095</v>
      </c>
    </row>
    <row r="366" spans="1:10" x14ac:dyDescent="0.25">
      <c r="A366" t="s">
        <v>1082</v>
      </c>
      <c r="B366" t="s">
        <v>1083</v>
      </c>
      <c r="C366" t="s">
        <v>1084</v>
      </c>
      <c r="D366" t="s">
        <v>1085</v>
      </c>
      <c r="E366" t="s">
        <v>1088</v>
      </c>
      <c r="F366" t="s">
        <v>1089</v>
      </c>
      <c r="G366" t="s">
        <v>1090</v>
      </c>
      <c r="H366" t="s">
        <v>1091</v>
      </c>
      <c r="I366" t="s">
        <v>1096</v>
      </c>
      <c r="J366" t="s">
        <v>1097</v>
      </c>
    </row>
    <row r="367" spans="1:10" x14ac:dyDescent="0.25">
      <c r="A367" t="s">
        <v>1082</v>
      </c>
      <c r="B367" t="s">
        <v>1083</v>
      </c>
      <c r="C367" t="s">
        <v>1084</v>
      </c>
      <c r="D367" t="s">
        <v>1085</v>
      </c>
      <c r="E367" t="s">
        <v>1088</v>
      </c>
      <c r="F367" t="s">
        <v>1089</v>
      </c>
      <c r="G367" t="s">
        <v>1098</v>
      </c>
      <c r="H367" t="s">
        <v>1099</v>
      </c>
      <c r="I367" t="s">
        <v>1100</v>
      </c>
      <c r="J367" t="s">
        <v>1101</v>
      </c>
    </row>
    <row r="368" spans="1:10" x14ac:dyDescent="0.25">
      <c r="A368" t="s">
        <v>1082</v>
      </c>
      <c r="B368" t="s">
        <v>1083</v>
      </c>
      <c r="C368" t="s">
        <v>1084</v>
      </c>
      <c r="D368" t="s">
        <v>1085</v>
      </c>
      <c r="E368" t="s">
        <v>1088</v>
      </c>
      <c r="F368" t="s">
        <v>1089</v>
      </c>
      <c r="G368" t="s">
        <v>1098</v>
      </c>
      <c r="H368" t="s">
        <v>1099</v>
      </c>
      <c r="I368" t="s">
        <v>1102</v>
      </c>
      <c r="J368" t="s">
        <v>1103</v>
      </c>
    </row>
    <row r="369" spans="1:10" x14ac:dyDescent="0.25">
      <c r="A369" t="s">
        <v>1082</v>
      </c>
      <c r="B369" t="s">
        <v>1083</v>
      </c>
      <c r="C369" t="s">
        <v>1084</v>
      </c>
      <c r="D369" t="s">
        <v>1085</v>
      </c>
      <c r="E369" t="s">
        <v>1088</v>
      </c>
      <c r="F369" t="s">
        <v>1089</v>
      </c>
      <c r="G369" t="s">
        <v>1104</v>
      </c>
      <c r="H369" t="s">
        <v>1105</v>
      </c>
      <c r="I369" t="s">
        <v>1106</v>
      </c>
      <c r="J369" t="s">
        <v>1107</v>
      </c>
    </row>
    <row r="370" spans="1:10" x14ac:dyDescent="0.25">
      <c r="A370" t="s">
        <v>1082</v>
      </c>
      <c r="B370" t="s">
        <v>1083</v>
      </c>
      <c r="C370" t="s">
        <v>1084</v>
      </c>
      <c r="D370" t="s">
        <v>1085</v>
      </c>
      <c r="E370" t="s">
        <v>1088</v>
      </c>
      <c r="F370" t="s">
        <v>1089</v>
      </c>
      <c r="G370" t="s">
        <v>1104</v>
      </c>
      <c r="H370" t="s">
        <v>1105</v>
      </c>
      <c r="I370" t="s">
        <v>1108</v>
      </c>
      <c r="J370" t="s">
        <v>1109</v>
      </c>
    </row>
    <row r="371" spans="1:10" x14ac:dyDescent="0.25">
      <c r="A371" t="s">
        <v>1082</v>
      </c>
      <c r="B371" t="s">
        <v>1083</v>
      </c>
      <c r="C371" t="s">
        <v>1084</v>
      </c>
      <c r="D371" t="s">
        <v>1085</v>
      </c>
      <c r="E371" t="s">
        <v>1088</v>
      </c>
      <c r="F371" t="s">
        <v>1089</v>
      </c>
      <c r="G371" t="s">
        <v>1104</v>
      </c>
      <c r="H371" t="s">
        <v>1105</v>
      </c>
      <c r="I371" t="s">
        <v>1110</v>
      </c>
      <c r="J371" t="s">
        <v>1111</v>
      </c>
    </row>
    <row r="372" spans="1:10" x14ac:dyDescent="0.25">
      <c r="A372" t="s">
        <v>1082</v>
      </c>
      <c r="B372" t="s">
        <v>1083</v>
      </c>
      <c r="C372" t="s">
        <v>1084</v>
      </c>
      <c r="D372" t="s">
        <v>1085</v>
      </c>
      <c r="E372" t="s">
        <v>1088</v>
      </c>
      <c r="F372" t="s">
        <v>1089</v>
      </c>
      <c r="G372" t="s">
        <v>1112</v>
      </c>
      <c r="H372" t="s">
        <v>1113</v>
      </c>
      <c r="I372" t="s">
        <v>1114</v>
      </c>
      <c r="J372" t="s">
        <v>1115</v>
      </c>
    </row>
    <row r="373" spans="1:10" x14ac:dyDescent="0.25">
      <c r="A373" t="s">
        <v>1082</v>
      </c>
      <c r="B373" t="s">
        <v>1083</v>
      </c>
      <c r="C373" t="s">
        <v>1084</v>
      </c>
      <c r="D373" t="s">
        <v>1085</v>
      </c>
      <c r="E373" t="s">
        <v>1088</v>
      </c>
      <c r="F373" t="s">
        <v>1089</v>
      </c>
      <c r="G373" t="s">
        <v>1112</v>
      </c>
      <c r="H373" t="s">
        <v>1113</v>
      </c>
      <c r="I373" t="s">
        <v>1116</v>
      </c>
      <c r="J373" t="s">
        <v>1117</v>
      </c>
    </row>
    <row r="374" spans="1:10" x14ac:dyDescent="0.25">
      <c r="A374" t="s">
        <v>1082</v>
      </c>
      <c r="B374" t="s">
        <v>1083</v>
      </c>
      <c r="C374" t="s">
        <v>1084</v>
      </c>
      <c r="D374" t="s">
        <v>1085</v>
      </c>
      <c r="E374" t="s">
        <v>1088</v>
      </c>
      <c r="F374" t="s">
        <v>1089</v>
      </c>
      <c r="G374" t="s">
        <v>1118</v>
      </c>
      <c r="H374" t="s">
        <v>1119</v>
      </c>
      <c r="I374" t="s">
        <v>1120</v>
      </c>
      <c r="J374" t="s">
        <v>1121</v>
      </c>
    </row>
    <row r="375" spans="1:10" x14ac:dyDescent="0.25">
      <c r="A375" t="s">
        <v>1082</v>
      </c>
      <c r="B375" t="s">
        <v>1083</v>
      </c>
      <c r="C375" t="s">
        <v>1084</v>
      </c>
      <c r="D375" t="s">
        <v>1085</v>
      </c>
      <c r="E375" t="s">
        <v>1088</v>
      </c>
      <c r="F375" t="s">
        <v>1089</v>
      </c>
      <c r="G375" t="s">
        <v>1118</v>
      </c>
      <c r="H375" t="s">
        <v>1119</v>
      </c>
      <c r="I375" t="s">
        <v>1122</v>
      </c>
      <c r="J375" t="s">
        <v>1123</v>
      </c>
    </row>
    <row r="376" spans="1:10" x14ac:dyDescent="0.25">
      <c r="A376" t="s">
        <v>1082</v>
      </c>
      <c r="B376" t="s">
        <v>1083</v>
      </c>
      <c r="C376" t="s">
        <v>1084</v>
      </c>
      <c r="D376" t="s">
        <v>1085</v>
      </c>
      <c r="E376" t="s">
        <v>1124</v>
      </c>
      <c r="F376" t="s">
        <v>1125</v>
      </c>
      <c r="G376" t="s">
        <v>1126</v>
      </c>
      <c r="H376" t="s">
        <v>546</v>
      </c>
      <c r="I376" t="s">
        <v>546</v>
      </c>
      <c r="J376" t="s">
        <v>546</v>
      </c>
    </row>
    <row r="377" spans="1:10" x14ac:dyDescent="0.25">
      <c r="A377" t="s">
        <v>1082</v>
      </c>
      <c r="B377" t="s">
        <v>1083</v>
      </c>
      <c r="C377" t="s">
        <v>1084</v>
      </c>
      <c r="D377" t="s">
        <v>1085</v>
      </c>
      <c r="E377" t="s">
        <v>1124</v>
      </c>
      <c r="F377" t="s">
        <v>1125</v>
      </c>
      <c r="G377" t="s">
        <v>1127</v>
      </c>
      <c r="H377" t="s">
        <v>546</v>
      </c>
      <c r="I377" t="s">
        <v>546</v>
      </c>
      <c r="J377" t="s">
        <v>546</v>
      </c>
    </row>
    <row r="378" spans="1:10" x14ac:dyDescent="0.25">
      <c r="A378" t="s">
        <v>1082</v>
      </c>
      <c r="B378" t="s">
        <v>1083</v>
      </c>
      <c r="C378" t="s">
        <v>1084</v>
      </c>
      <c r="D378" t="s">
        <v>1085</v>
      </c>
      <c r="E378" t="s">
        <v>1124</v>
      </c>
      <c r="F378" t="s">
        <v>1125</v>
      </c>
      <c r="G378" t="s">
        <v>1128</v>
      </c>
      <c r="H378" t="s">
        <v>1129</v>
      </c>
      <c r="I378" t="s">
        <v>1130</v>
      </c>
      <c r="J378" t="s">
        <v>1131</v>
      </c>
    </row>
    <row r="379" spans="1:10" x14ac:dyDescent="0.25">
      <c r="A379" t="s">
        <v>1082</v>
      </c>
      <c r="B379" t="s">
        <v>1083</v>
      </c>
      <c r="C379" t="s">
        <v>1084</v>
      </c>
      <c r="D379" t="s">
        <v>1085</v>
      </c>
      <c r="E379" t="s">
        <v>1124</v>
      </c>
      <c r="F379" t="s">
        <v>1125</v>
      </c>
      <c r="G379" t="s">
        <v>1128</v>
      </c>
      <c r="H379" t="s">
        <v>1129</v>
      </c>
      <c r="I379" t="s">
        <v>1132</v>
      </c>
      <c r="J379" t="s">
        <v>1133</v>
      </c>
    </row>
    <row r="380" spans="1:10" x14ac:dyDescent="0.25">
      <c r="A380" t="s">
        <v>1082</v>
      </c>
      <c r="B380" t="s">
        <v>1083</v>
      </c>
      <c r="C380" t="s">
        <v>1084</v>
      </c>
      <c r="D380" t="s">
        <v>1085</v>
      </c>
      <c r="E380" t="s">
        <v>1124</v>
      </c>
      <c r="F380" t="s">
        <v>1125</v>
      </c>
      <c r="G380" t="s">
        <v>1128</v>
      </c>
      <c r="H380" t="s">
        <v>1129</v>
      </c>
      <c r="I380" t="s">
        <v>1134</v>
      </c>
      <c r="J380" t="s">
        <v>1135</v>
      </c>
    </row>
    <row r="381" spans="1:10" x14ac:dyDescent="0.25">
      <c r="A381" t="s">
        <v>1082</v>
      </c>
      <c r="B381" t="s">
        <v>1083</v>
      </c>
      <c r="C381" t="s">
        <v>1084</v>
      </c>
      <c r="D381" t="s">
        <v>1085</v>
      </c>
      <c r="E381" t="s">
        <v>1124</v>
      </c>
      <c r="F381" t="s">
        <v>1125</v>
      </c>
      <c r="G381" t="s">
        <v>1128</v>
      </c>
      <c r="H381" t="s">
        <v>1129</v>
      </c>
      <c r="I381" t="s">
        <v>1136</v>
      </c>
      <c r="J381" t="s">
        <v>1137</v>
      </c>
    </row>
    <row r="382" spans="1:10" x14ac:dyDescent="0.25">
      <c r="A382" t="s">
        <v>1082</v>
      </c>
      <c r="B382" t="s">
        <v>1083</v>
      </c>
      <c r="C382" t="s">
        <v>1084</v>
      </c>
      <c r="D382" t="s">
        <v>1085</v>
      </c>
      <c r="E382" t="s">
        <v>1124</v>
      </c>
      <c r="F382" t="s">
        <v>1125</v>
      </c>
      <c r="G382" t="s">
        <v>1138</v>
      </c>
      <c r="H382" t="s">
        <v>546</v>
      </c>
      <c r="I382" t="s">
        <v>546</v>
      </c>
      <c r="J382" t="s">
        <v>546</v>
      </c>
    </row>
    <row r="383" spans="1:10" x14ac:dyDescent="0.25">
      <c r="A383" t="s">
        <v>1082</v>
      </c>
      <c r="B383" t="s">
        <v>1083</v>
      </c>
      <c r="C383" t="s">
        <v>1084</v>
      </c>
      <c r="D383" t="s">
        <v>1085</v>
      </c>
      <c r="E383" t="s">
        <v>1124</v>
      </c>
      <c r="F383" t="s">
        <v>1125</v>
      </c>
      <c r="G383" t="s">
        <v>1139</v>
      </c>
      <c r="H383" t="s">
        <v>546</v>
      </c>
      <c r="I383" t="s">
        <v>546</v>
      </c>
      <c r="J383" t="s">
        <v>546</v>
      </c>
    </row>
    <row r="384" spans="1:10" x14ac:dyDescent="0.25">
      <c r="A384" t="s">
        <v>1082</v>
      </c>
      <c r="B384" t="s">
        <v>1083</v>
      </c>
      <c r="C384" t="s">
        <v>1084</v>
      </c>
      <c r="D384" t="s">
        <v>1085</v>
      </c>
      <c r="E384" t="s">
        <v>1124</v>
      </c>
      <c r="F384" t="s">
        <v>1125</v>
      </c>
      <c r="G384" t="s">
        <v>1140</v>
      </c>
      <c r="H384" t="s">
        <v>1141</v>
      </c>
      <c r="I384" t="s">
        <v>1142</v>
      </c>
      <c r="J384" t="s">
        <v>1143</v>
      </c>
    </row>
    <row r="385" spans="1:10" x14ac:dyDescent="0.25">
      <c r="A385" t="s">
        <v>1082</v>
      </c>
      <c r="B385" t="s">
        <v>1083</v>
      </c>
      <c r="C385" t="s">
        <v>1084</v>
      </c>
      <c r="D385" t="s">
        <v>1085</v>
      </c>
      <c r="E385" t="s">
        <v>1124</v>
      </c>
      <c r="F385" t="s">
        <v>1125</v>
      </c>
      <c r="G385" t="s">
        <v>1140</v>
      </c>
      <c r="H385" t="s">
        <v>1141</v>
      </c>
      <c r="I385" t="s">
        <v>1144</v>
      </c>
      <c r="J385" t="s">
        <v>1145</v>
      </c>
    </row>
    <row r="386" spans="1:10" x14ac:dyDescent="0.25">
      <c r="A386" t="s">
        <v>1082</v>
      </c>
      <c r="B386" t="s">
        <v>1083</v>
      </c>
      <c r="C386" t="s">
        <v>1084</v>
      </c>
      <c r="D386" t="s">
        <v>1085</v>
      </c>
      <c r="E386" t="s">
        <v>1124</v>
      </c>
      <c r="F386" t="s">
        <v>1125</v>
      </c>
      <c r="G386" t="s">
        <v>1146</v>
      </c>
      <c r="H386" t="s">
        <v>1147</v>
      </c>
      <c r="I386" t="s">
        <v>1148</v>
      </c>
      <c r="J386" t="s">
        <v>1149</v>
      </c>
    </row>
    <row r="387" spans="1:10" x14ac:dyDescent="0.25">
      <c r="A387" t="s">
        <v>1082</v>
      </c>
      <c r="B387" t="s">
        <v>1083</v>
      </c>
      <c r="C387" t="s">
        <v>1084</v>
      </c>
      <c r="D387" t="s">
        <v>1085</v>
      </c>
      <c r="E387" t="s">
        <v>1124</v>
      </c>
      <c r="F387" t="s">
        <v>1125</v>
      </c>
      <c r="G387" t="s">
        <v>1150</v>
      </c>
      <c r="H387" t="s">
        <v>1147</v>
      </c>
      <c r="I387" t="s">
        <v>1151</v>
      </c>
      <c r="J387" t="s">
        <v>1152</v>
      </c>
    </row>
    <row r="388" spans="1:10" x14ac:dyDescent="0.25">
      <c r="A388" t="s">
        <v>1082</v>
      </c>
      <c r="B388" t="s">
        <v>1083</v>
      </c>
      <c r="C388" t="s">
        <v>1084</v>
      </c>
      <c r="D388" t="s">
        <v>1085</v>
      </c>
      <c r="E388" t="s">
        <v>1124</v>
      </c>
      <c r="F388" t="s">
        <v>1125</v>
      </c>
      <c r="G388" t="s">
        <v>1150</v>
      </c>
      <c r="H388" t="s">
        <v>1147</v>
      </c>
      <c r="I388" t="s">
        <v>1153</v>
      </c>
      <c r="J388" t="s">
        <v>1154</v>
      </c>
    </row>
    <row r="389" spans="1:10" x14ac:dyDescent="0.25">
      <c r="A389" t="s">
        <v>1082</v>
      </c>
      <c r="B389" t="s">
        <v>1083</v>
      </c>
      <c r="C389" t="s">
        <v>1084</v>
      </c>
      <c r="D389" t="s">
        <v>1085</v>
      </c>
      <c r="E389" t="s">
        <v>1155</v>
      </c>
      <c r="F389" t="s">
        <v>1156</v>
      </c>
      <c r="G389" t="s">
        <v>1157</v>
      </c>
      <c r="H389" t="s">
        <v>546</v>
      </c>
      <c r="I389" t="s">
        <v>546</v>
      </c>
      <c r="J389" t="s">
        <v>546</v>
      </c>
    </row>
    <row r="390" spans="1:10" x14ac:dyDescent="0.25">
      <c r="A390" t="s">
        <v>1082</v>
      </c>
      <c r="B390" t="s">
        <v>1083</v>
      </c>
      <c r="C390" t="s">
        <v>1084</v>
      </c>
      <c r="D390" t="s">
        <v>1085</v>
      </c>
      <c r="E390" t="s">
        <v>1155</v>
      </c>
      <c r="F390" t="s">
        <v>1156</v>
      </c>
      <c r="G390" t="s">
        <v>1158</v>
      </c>
      <c r="H390" t="s">
        <v>1159</v>
      </c>
      <c r="I390" t="s">
        <v>1160</v>
      </c>
      <c r="J390" t="s">
        <v>1161</v>
      </c>
    </row>
    <row r="391" spans="1:10" x14ac:dyDescent="0.25">
      <c r="A391" t="s">
        <v>1082</v>
      </c>
      <c r="B391" t="s">
        <v>1083</v>
      </c>
      <c r="C391" t="s">
        <v>1084</v>
      </c>
      <c r="D391" t="s">
        <v>1085</v>
      </c>
      <c r="E391" t="s">
        <v>1155</v>
      </c>
      <c r="F391" t="s">
        <v>1156</v>
      </c>
      <c r="G391" t="s">
        <v>1158</v>
      </c>
      <c r="H391" t="s">
        <v>1159</v>
      </c>
      <c r="I391" t="s">
        <v>1162</v>
      </c>
      <c r="J391" t="s">
        <v>1163</v>
      </c>
    </row>
    <row r="392" spans="1:10" x14ac:dyDescent="0.25">
      <c r="A392" t="s">
        <v>1082</v>
      </c>
      <c r="B392" t="s">
        <v>1083</v>
      </c>
      <c r="C392" t="s">
        <v>1084</v>
      </c>
      <c r="D392" t="s">
        <v>1085</v>
      </c>
      <c r="E392" t="s">
        <v>1155</v>
      </c>
      <c r="F392" t="s">
        <v>1156</v>
      </c>
      <c r="G392" t="s">
        <v>1158</v>
      </c>
      <c r="H392" t="s">
        <v>1159</v>
      </c>
      <c r="I392" t="s">
        <v>1164</v>
      </c>
      <c r="J392" t="s">
        <v>1165</v>
      </c>
    </row>
    <row r="393" spans="1:10" x14ac:dyDescent="0.25">
      <c r="A393" t="s">
        <v>1082</v>
      </c>
      <c r="B393" t="s">
        <v>1083</v>
      </c>
      <c r="C393" t="s">
        <v>1084</v>
      </c>
      <c r="D393" t="s">
        <v>1085</v>
      </c>
      <c r="E393" t="s">
        <v>1155</v>
      </c>
      <c r="F393" t="s">
        <v>1156</v>
      </c>
      <c r="G393" t="s">
        <v>1166</v>
      </c>
      <c r="H393" t="s">
        <v>1167</v>
      </c>
      <c r="I393" t="s">
        <v>1168</v>
      </c>
      <c r="J393" t="s">
        <v>1169</v>
      </c>
    </row>
    <row r="394" spans="1:10" x14ac:dyDescent="0.25">
      <c r="A394" t="s">
        <v>1082</v>
      </c>
      <c r="B394" t="s">
        <v>1083</v>
      </c>
      <c r="C394" t="s">
        <v>1084</v>
      </c>
      <c r="D394" t="s">
        <v>1085</v>
      </c>
      <c r="E394" t="s">
        <v>1155</v>
      </c>
      <c r="F394" t="s">
        <v>1156</v>
      </c>
      <c r="G394" t="s">
        <v>1166</v>
      </c>
      <c r="H394" t="s">
        <v>1167</v>
      </c>
      <c r="I394" t="s">
        <v>1170</v>
      </c>
      <c r="J394" t="s">
        <v>1171</v>
      </c>
    </row>
    <row r="395" spans="1:10" x14ac:dyDescent="0.25">
      <c r="A395" t="s">
        <v>1082</v>
      </c>
      <c r="B395" t="s">
        <v>1083</v>
      </c>
      <c r="C395" t="s">
        <v>1084</v>
      </c>
      <c r="D395" t="s">
        <v>1085</v>
      </c>
      <c r="E395" t="s">
        <v>1155</v>
      </c>
      <c r="F395" t="s">
        <v>1156</v>
      </c>
      <c r="G395" t="s">
        <v>1166</v>
      </c>
      <c r="H395" t="s">
        <v>1167</v>
      </c>
      <c r="I395" t="s">
        <v>1172</v>
      </c>
      <c r="J395" t="s">
        <v>1173</v>
      </c>
    </row>
    <row r="396" spans="1:10" x14ac:dyDescent="0.25">
      <c r="A396" t="s">
        <v>1082</v>
      </c>
      <c r="B396" t="s">
        <v>1083</v>
      </c>
      <c r="C396" t="s">
        <v>1084</v>
      </c>
      <c r="D396" t="s">
        <v>1085</v>
      </c>
      <c r="E396" t="s">
        <v>1155</v>
      </c>
      <c r="F396" t="s">
        <v>1156</v>
      </c>
      <c r="G396" t="s">
        <v>1166</v>
      </c>
      <c r="H396" t="s">
        <v>1167</v>
      </c>
      <c r="I396" t="s">
        <v>1174</v>
      </c>
      <c r="J396" t="s">
        <v>1175</v>
      </c>
    </row>
    <row r="397" spans="1:10" x14ac:dyDescent="0.25">
      <c r="A397" t="s">
        <v>1082</v>
      </c>
      <c r="B397" t="s">
        <v>1083</v>
      </c>
      <c r="C397" t="s">
        <v>1084</v>
      </c>
      <c r="D397" t="s">
        <v>1085</v>
      </c>
      <c r="E397" t="s">
        <v>1155</v>
      </c>
      <c r="F397" t="s">
        <v>1156</v>
      </c>
      <c r="G397" t="s">
        <v>1166</v>
      </c>
      <c r="H397" t="s">
        <v>1167</v>
      </c>
      <c r="I397" t="s">
        <v>1176</v>
      </c>
      <c r="J397" t="s">
        <v>1177</v>
      </c>
    </row>
    <row r="398" spans="1:10" x14ac:dyDescent="0.25">
      <c r="A398" t="s">
        <v>1082</v>
      </c>
      <c r="B398" t="s">
        <v>1083</v>
      </c>
      <c r="C398" t="s">
        <v>1084</v>
      </c>
      <c r="D398" t="s">
        <v>1085</v>
      </c>
      <c r="E398" t="s">
        <v>1155</v>
      </c>
      <c r="F398" t="s">
        <v>1156</v>
      </c>
      <c r="G398" t="s">
        <v>1166</v>
      </c>
      <c r="H398" t="s">
        <v>1167</v>
      </c>
      <c r="I398" t="s">
        <v>1178</v>
      </c>
      <c r="J398" t="s">
        <v>1179</v>
      </c>
    </row>
    <row r="399" spans="1:10" x14ac:dyDescent="0.25">
      <c r="A399" t="s">
        <v>1082</v>
      </c>
      <c r="B399" t="s">
        <v>1083</v>
      </c>
      <c r="C399" t="s">
        <v>1084</v>
      </c>
      <c r="D399" t="s">
        <v>1085</v>
      </c>
      <c r="E399" t="s">
        <v>1155</v>
      </c>
      <c r="F399" t="s">
        <v>1156</v>
      </c>
      <c r="G399" t="s">
        <v>1180</v>
      </c>
      <c r="H399" t="s">
        <v>546</v>
      </c>
      <c r="I399" t="s">
        <v>546</v>
      </c>
      <c r="J399" t="s">
        <v>546</v>
      </c>
    </row>
    <row r="400" spans="1:10" x14ac:dyDescent="0.25">
      <c r="A400" t="s">
        <v>1082</v>
      </c>
      <c r="B400" t="s">
        <v>1083</v>
      </c>
      <c r="C400" t="s">
        <v>1084</v>
      </c>
      <c r="D400" t="s">
        <v>1085</v>
      </c>
      <c r="E400" t="s">
        <v>1155</v>
      </c>
      <c r="F400" t="s">
        <v>1156</v>
      </c>
      <c r="G400" t="s">
        <v>1181</v>
      </c>
      <c r="H400" t="s">
        <v>546</v>
      </c>
      <c r="I400" t="s">
        <v>546</v>
      </c>
      <c r="J400" t="s">
        <v>546</v>
      </c>
    </row>
    <row r="401" spans="1:10" x14ac:dyDescent="0.25">
      <c r="A401" t="s">
        <v>1082</v>
      </c>
      <c r="B401" t="s">
        <v>1083</v>
      </c>
      <c r="C401" t="s">
        <v>1084</v>
      </c>
      <c r="D401" t="s">
        <v>1085</v>
      </c>
      <c r="E401" t="s">
        <v>1182</v>
      </c>
      <c r="F401" t="s">
        <v>1183</v>
      </c>
      <c r="G401" t="s">
        <v>1184</v>
      </c>
      <c r="H401" t="s">
        <v>1185</v>
      </c>
      <c r="I401" t="s">
        <v>1186</v>
      </c>
      <c r="J401" t="s">
        <v>1187</v>
      </c>
    </row>
    <row r="402" spans="1:10" x14ac:dyDescent="0.25">
      <c r="A402" t="s">
        <v>1082</v>
      </c>
      <c r="B402" t="s">
        <v>1083</v>
      </c>
      <c r="C402" t="s">
        <v>1084</v>
      </c>
      <c r="D402" t="s">
        <v>1085</v>
      </c>
      <c r="E402" t="s">
        <v>1182</v>
      </c>
      <c r="F402" t="s">
        <v>1183</v>
      </c>
      <c r="G402" t="s">
        <v>1184</v>
      </c>
      <c r="H402" t="s">
        <v>1185</v>
      </c>
      <c r="I402" t="s">
        <v>1188</v>
      </c>
      <c r="J402" t="s">
        <v>1189</v>
      </c>
    </row>
    <row r="403" spans="1:10" x14ac:dyDescent="0.25">
      <c r="A403" t="s">
        <v>1082</v>
      </c>
      <c r="B403" t="s">
        <v>1083</v>
      </c>
      <c r="C403" t="s">
        <v>1084</v>
      </c>
      <c r="D403" t="s">
        <v>1085</v>
      </c>
      <c r="E403" t="s">
        <v>1182</v>
      </c>
      <c r="F403" t="s">
        <v>1183</v>
      </c>
      <c r="G403" t="s">
        <v>1184</v>
      </c>
      <c r="H403" t="s">
        <v>1185</v>
      </c>
      <c r="I403" t="s">
        <v>1190</v>
      </c>
      <c r="J403" t="s">
        <v>1191</v>
      </c>
    </row>
    <row r="404" spans="1:10" x14ac:dyDescent="0.25">
      <c r="A404" t="s">
        <v>1082</v>
      </c>
      <c r="B404" t="s">
        <v>1083</v>
      </c>
      <c r="C404" t="s">
        <v>1084</v>
      </c>
      <c r="D404" t="s">
        <v>1085</v>
      </c>
      <c r="E404" t="s">
        <v>1182</v>
      </c>
      <c r="F404" t="s">
        <v>1183</v>
      </c>
      <c r="G404" t="s">
        <v>1184</v>
      </c>
      <c r="H404" t="s">
        <v>1185</v>
      </c>
      <c r="I404" t="s">
        <v>1192</v>
      </c>
      <c r="J404" t="s">
        <v>1193</v>
      </c>
    </row>
    <row r="405" spans="1:10" x14ac:dyDescent="0.25">
      <c r="A405" t="s">
        <v>1082</v>
      </c>
      <c r="B405" t="s">
        <v>1083</v>
      </c>
      <c r="C405" t="s">
        <v>1084</v>
      </c>
      <c r="D405" t="s">
        <v>1085</v>
      </c>
      <c r="E405" t="s">
        <v>1182</v>
      </c>
      <c r="F405" t="s">
        <v>1183</v>
      </c>
      <c r="G405" t="s">
        <v>1194</v>
      </c>
      <c r="H405" t="s">
        <v>1195</v>
      </c>
      <c r="I405" t="s">
        <v>1196</v>
      </c>
      <c r="J405" t="s">
        <v>1197</v>
      </c>
    </row>
    <row r="406" spans="1:10" x14ac:dyDescent="0.25">
      <c r="A406" t="s">
        <v>1082</v>
      </c>
      <c r="B406" t="s">
        <v>1083</v>
      </c>
      <c r="C406" t="s">
        <v>1084</v>
      </c>
      <c r="D406" t="s">
        <v>1085</v>
      </c>
      <c r="E406" t="s">
        <v>1182</v>
      </c>
      <c r="F406" t="s">
        <v>1183</v>
      </c>
      <c r="G406" t="s">
        <v>1194</v>
      </c>
      <c r="H406" t="s">
        <v>1195</v>
      </c>
      <c r="I406" t="s">
        <v>1198</v>
      </c>
      <c r="J406" t="s">
        <v>1199</v>
      </c>
    </row>
    <row r="407" spans="1:10" x14ac:dyDescent="0.25">
      <c r="A407" t="s">
        <v>1082</v>
      </c>
      <c r="B407" t="s">
        <v>1083</v>
      </c>
      <c r="C407" t="s">
        <v>1084</v>
      </c>
      <c r="D407" t="s">
        <v>1085</v>
      </c>
      <c r="E407" t="s">
        <v>1182</v>
      </c>
      <c r="F407" t="s">
        <v>1183</v>
      </c>
      <c r="G407" t="s">
        <v>1194</v>
      </c>
      <c r="H407" t="s">
        <v>1195</v>
      </c>
      <c r="I407" t="s">
        <v>1200</v>
      </c>
      <c r="J407" t="s">
        <v>1201</v>
      </c>
    </row>
    <row r="408" spans="1:10" x14ac:dyDescent="0.25">
      <c r="A408" t="s">
        <v>1082</v>
      </c>
      <c r="B408" t="s">
        <v>1083</v>
      </c>
      <c r="C408" t="s">
        <v>1084</v>
      </c>
      <c r="D408" t="s">
        <v>1085</v>
      </c>
      <c r="E408" t="s">
        <v>1182</v>
      </c>
      <c r="F408" t="s">
        <v>1183</v>
      </c>
      <c r="G408" t="s">
        <v>1202</v>
      </c>
      <c r="H408" t="s">
        <v>546</v>
      </c>
      <c r="I408" t="s">
        <v>546</v>
      </c>
      <c r="J408" t="s">
        <v>546</v>
      </c>
    </row>
    <row r="409" spans="1:10" x14ac:dyDescent="0.25">
      <c r="A409" t="s">
        <v>1082</v>
      </c>
      <c r="B409" t="s">
        <v>1083</v>
      </c>
      <c r="C409" t="s">
        <v>1084</v>
      </c>
      <c r="D409" t="s">
        <v>1085</v>
      </c>
      <c r="E409" t="s">
        <v>1203</v>
      </c>
      <c r="F409" t="s">
        <v>546</v>
      </c>
      <c r="G409" t="s">
        <v>1204</v>
      </c>
      <c r="H409" t="s">
        <v>546</v>
      </c>
      <c r="I409" t="s">
        <v>546</v>
      </c>
      <c r="J409" t="s">
        <v>546</v>
      </c>
    </row>
    <row r="410" spans="1:10" x14ac:dyDescent="0.25">
      <c r="A410" t="s">
        <v>1082</v>
      </c>
      <c r="B410" t="s">
        <v>1083</v>
      </c>
      <c r="C410" t="s">
        <v>1084</v>
      </c>
      <c r="D410" t="s">
        <v>1085</v>
      </c>
      <c r="E410" t="s">
        <v>1203</v>
      </c>
      <c r="F410" t="s">
        <v>546</v>
      </c>
      <c r="G410" t="s">
        <v>1205</v>
      </c>
      <c r="H410" t="s">
        <v>546</v>
      </c>
      <c r="I410" t="s">
        <v>546</v>
      </c>
      <c r="J410" t="s">
        <v>546</v>
      </c>
    </row>
    <row r="411" spans="1:10" x14ac:dyDescent="0.25">
      <c r="A411" t="s">
        <v>1206</v>
      </c>
      <c r="B411" t="s">
        <v>1207</v>
      </c>
      <c r="C411" t="s">
        <v>1208</v>
      </c>
      <c r="D411" t="s">
        <v>1209</v>
      </c>
      <c r="E411" t="s">
        <v>1210</v>
      </c>
      <c r="F411" t="s">
        <v>1211</v>
      </c>
      <c r="G411" t="s">
        <v>1212</v>
      </c>
      <c r="H411" t="s">
        <v>1213</v>
      </c>
      <c r="I411" t="s">
        <v>1214</v>
      </c>
      <c r="J411" t="s">
        <v>1215</v>
      </c>
    </row>
    <row r="412" spans="1:10" x14ac:dyDescent="0.25">
      <c r="A412" t="s">
        <v>1206</v>
      </c>
      <c r="B412" t="s">
        <v>1207</v>
      </c>
      <c r="C412" t="s">
        <v>1208</v>
      </c>
      <c r="D412" t="s">
        <v>1209</v>
      </c>
      <c r="E412" t="s">
        <v>1210</v>
      </c>
      <c r="F412" t="s">
        <v>1211</v>
      </c>
      <c r="G412" t="s">
        <v>1212</v>
      </c>
      <c r="H412" t="s">
        <v>1213</v>
      </c>
      <c r="I412" t="s">
        <v>1216</v>
      </c>
      <c r="J412" t="s">
        <v>1217</v>
      </c>
    </row>
    <row r="413" spans="1:10" x14ac:dyDescent="0.25">
      <c r="A413" t="s">
        <v>1206</v>
      </c>
      <c r="B413" t="s">
        <v>1207</v>
      </c>
      <c r="C413" t="s">
        <v>1208</v>
      </c>
      <c r="D413" t="s">
        <v>1209</v>
      </c>
      <c r="E413" t="s">
        <v>1210</v>
      </c>
      <c r="F413" t="s">
        <v>1211</v>
      </c>
      <c r="G413" t="s">
        <v>1218</v>
      </c>
      <c r="H413" t="s">
        <v>1219</v>
      </c>
      <c r="I413" t="s">
        <v>1220</v>
      </c>
      <c r="J413" t="s">
        <v>1221</v>
      </c>
    </row>
    <row r="414" spans="1:10" x14ac:dyDescent="0.25">
      <c r="A414" t="s">
        <v>1206</v>
      </c>
      <c r="B414" t="s">
        <v>1207</v>
      </c>
      <c r="C414" t="s">
        <v>1208</v>
      </c>
      <c r="D414" t="s">
        <v>1209</v>
      </c>
      <c r="E414" t="s">
        <v>1210</v>
      </c>
      <c r="F414" t="s">
        <v>1211</v>
      </c>
      <c r="G414" t="s">
        <v>1218</v>
      </c>
      <c r="H414" t="s">
        <v>1219</v>
      </c>
      <c r="I414" t="s">
        <v>1222</v>
      </c>
      <c r="J414" t="s">
        <v>1223</v>
      </c>
    </row>
    <row r="415" spans="1:10" x14ac:dyDescent="0.25">
      <c r="A415" t="s">
        <v>1206</v>
      </c>
      <c r="B415" t="s">
        <v>1207</v>
      </c>
      <c r="C415" t="s">
        <v>1208</v>
      </c>
      <c r="D415" t="s">
        <v>1209</v>
      </c>
      <c r="E415" t="s">
        <v>1210</v>
      </c>
      <c r="F415" t="s">
        <v>1211</v>
      </c>
      <c r="G415" t="s">
        <v>1224</v>
      </c>
      <c r="H415" t="s">
        <v>1225</v>
      </c>
      <c r="I415" t="s">
        <v>1226</v>
      </c>
      <c r="J415" t="s">
        <v>1227</v>
      </c>
    </row>
    <row r="416" spans="1:10" x14ac:dyDescent="0.25">
      <c r="A416" t="s">
        <v>1206</v>
      </c>
      <c r="B416" t="s">
        <v>1207</v>
      </c>
      <c r="C416" t="s">
        <v>1208</v>
      </c>
      <c r="D416" t="s">
        <v>1209</v>
      </c>
      <c r="E416" t="s">
        <v>1210</v>
      </c>
      <c r="F416" t="s">
        <v>1211</v>
      </c>
      <c r="G416" t="s">
        <v>1228</v>
      </c>
      <c r="H416" t="s">
        <v>1229</v>
      </c>
      <c r="I416" t="s">
        <v>1230</v>
      </c>
      <c r="J416" t="s">
        <v>1231</v>
      </c>
    </row>
    <row r="417" spans="1:10" x14ac:dyDescent="0.25">
      <c r="A417" t="s">
        <v>1206</v>
      </c>
      <c r="B417" t="s">
        <v>1207</v>
      </c>
      <c r="C417" t="s">
        <v>1208</v>
      </c>
      <c r="D417" t="s">
        <v>1209</v>
      </c>
      <c r="E417" t="s">
        <v>1210</v>
      </c>
      <c r="F417" t="s">
        <v>1211</v>
      </c>
      <c r="G417" t="s">
        <v>1228</v>
      </c>
      <c r="H417" t="s">
        <v>1229</v>
      </c>
      <c r="I417" t="s">
        <v>1232</v>
      </c>
      <c r="J417" t="s">
        <v>1233</v>
      </c>
    </row>
    <row r="418" spans="1:10" x14ac:dyDescent="0.25">
      <c r="A418" t="s">
        <v>1206</v>
      </c>
      <c r="B418" t="s">
        <v>1207</v>
      </c>
      <c r="C418" t="s">
        <v>1208</v>
      </c>
      <c r="D418" t="s">
        <v>1209</v>
      </c>
      <c r="E418" t="s">
        <v>1210</v>
      </c>
      <c r="F418" t="s">
        <v>1211</v>
      </c>
      <c r="G418" t="s">
        <v>1228</v>
      </c>
      <c r="H418" t="s">
        <v>1229</v>
      </c>
      <c r="I418" t="s">
        <v>1234</v>
      </c>
      <c r="J418" t="s">
        <v>1235</v>
      </c>
    </row>
    <row r="419" spans="1:10" x14ac:dyDescent="0.25">
      <c r="A419" t="s">
        <v>1206</v>
      </c>
      <c r="B419" t="s">
        <v>1207</v>
      </c>
      <c r="C419" t="s">
        <v>1208</v>
      </c>
      <c r="D419" t="s">
        <v>1209</v>
      </c>
      <c r="E419" t="s">
        <v>1210</v>
      </c>
      <c r="F419" t="s">
        <v>1211</v>
      </c>
      <c r="G419" t="s">
        <v>1236</v>
      </c>
      <c r="H419" t="s">
        <v>1237</v>
      </c>
      <c r="I419" t="s">
        <v>1238</v>
      </c>
      <c r="J419" t="s">
        <v>1239</v>
      </c>
    </row>
    <row r="420" spans="1:10" x14ac:dyDescent="0.25">
      <c r="A420" t="s">
        <v>1206</v>
      </c>
      <c r="B420" t="s">
        <v>1207</v>
      </c>
      <c r="C420" t="s">
        <v>1208</v>
      </c>
      <c r="D420" t="s">
        <v>1209</v>
      </c>
      <c r="E420" t="s">
        <v>1210</v>
      </c>
      <c r="F420" t="s">
        <v>1211</v>
      </c>
      <c r="G420" t="s">
        <v>1236</v>
      </c>
      <c r="H420" t="s">
        <v>1237</v>
      </c>
      <c r="I420" t="s">
        <v>1240</v>
      </c>
      <c r="J420" t="s">
        <v>1241</v>
      </c>
    </row>
    <row r="421" spans="1:10" x14ac:dyDescent="0.25">
      <c r="A421" t="s">
        <v>1206</v>
      </c>
      <c r="B421" t="s">
        <v>1207</v>
      </c>
      <c r="C421" t="s">
        <v>1208</v>
      </c>
      <c r="D421" t="s">
        <v>1209</v>
      </c>
      <c r="E421" t="s">
        <v>1210</v>
      </c>
      <c r="F421" t="s">
        <v>1211</v>
      </c>
      <c r="G421" t="s">
        <v>1242</v>
      </c>
      <c r="H421" t="s">
        <v>1243</v>
      </c>
      <c r="I421" t="s">
        <v>1244</v>
      </c>
      <c r="J421" t="s">
        <v>1245</v>
      </c>
    </row>
    <row r="422" spans="1:10" x14ac:dyDescent="0.25">
      <c r="A422" t="s">
        <v>1206</v>
      </c>
      <c r="B422" t="s">
        <v>1207</v>
      </c>
      <c r="C422" t="s">
        <v>1208</v>
      </c>
      <c r="D422" t="s">
        <v>1209</v>
      </c>
      <c r="E422" t="s">
        <v>1210</v>
      </c>
      <c r="F422" t="s">
        <v>1211</v>
      </c>
      <c r="G422" t="s">
        <v>1242</v>
      </c>
      <c r="H422" t="s">
        <v>1243</v>
      </c>
      <c r="I422" t="s">
        <v>1246</v>
      </c>
      <c r="J422" t="s">
        <v>1247</v>
      </c>
    </row>
    <row r="423" spans="1:10" x14ac:dyDescent="0.25">
      <c r="A423" t="s">
        <v>1206</v>
      </c>
      <c r="B423" t="s">
        <v>1207</v>
      </c>
      <c r="C423" t="s">
        <v>1208</v>
      </c>
      <c r="D423" t="s">
        <v>1209</v>
      </c>
      <c r="E423" t="s">
        <v>1248</v>
      </c>
      <c r="F423" t="s">
        <v>1249</v>
      </c>
      <c r="G423" t="s">
        <v>1250</v>
      </c>
      <c r="H423" t="s">
        <v>546</v>
      </c>
      <c r="I423" t="s">
        <v>546</v>
      </c>
      <c r="J423" t="s">
        <v>546</v>
      </c>
    </row>
    <row r="424" spans="1:10" x14ac:dyDescent="0.25">
      <c r="A424" t="s">
        <v>1206</v>
      </c>
      <c r="B424" t="s">
        <v>1207</v>
      </c>
      <c r="C424" t="s">
        <v>1208</v>
      </c>
      <c r="D424" t="s">
        <v>1209</v>
      </c>
      <c r="E424" t="s">
        <v>1248</v>
      </c>
      <c r="F424" t="s">
        <v>1249</v>
      </c>
      <c r="G424" t="s">
        <v>1251</v>
      </c>
      <c r="H424" t="s">
        <v>546</v>
      </c>
      <c r="I424" t="s">
        <v>546</v>
      </c>
      <c r="J424" t="s">
        <v>546</v>
      </c>
    </row>
    <row r="425" spans="1:10" x14ac:dyDescent="0.25">
      <c r="A425" t="s">
        <v>1206</v>
      </c>
      <c r="B425" t="s">
        <v>1207</v>
      </c>
      <c r="C425" t="s">
        <v>1208</v>
      </c>
      <c r="D425" t="s">
        <v>1209</v>
      </c>
      <c r="E425" t="s">
        <v>1248</v>
      </c>
      <c r="F425" t="s">
        <v>1249</v>
      </c>
      <c r="G425" t="s">
        <v>1252</v>
      </c>
      <c r="H425" t="s">
        <v>1253</v>
      </c>
      <c r="I425" t="s">
        <v>1254</v>
      </c>
      <c r="J425" t="s">
        <v>1255</v>
      </c>
    </row>
    <row r="426" spans="1:10" x14ac:dyDescent="0.25">
      <c r="A426" t="s">
        <v>1206</v>
      </c>
      <c r="B426" t="s">
        <v>1207</v>
      </c>
      <c r="C426" t="s">
        <v>1208</v>
      </c>
      <c r="D426" t="s">
        <v>1209</v>
      </c>
      <c r="E426" t="s">
        <v>1248</v>
      </c>
      <c r="F426" t="s">
        <v>1249</v>
      </c>
      <c r="G426" t="s">
        <v>1252</v>
      </c>
      <c r="H426" t="s">
        <v>1253</v>
      </c>
      <c r="I426" t="s">
        <v>1256</v>
      </c>
      <c r="J426" t="s">
        <v>1257</v>
      </c>
    </row>
    <row r="427" spans="1:10" x14ac:dyDescent="0.25">
      <c r="A427" t="s">
        <v>1206</v>
      </c>
      <c r="B427" t="s">
        <v>1207</v>
      </c>
      <c r="C427" t="s">
        <v>1208</v>
      </c>
      <c r="D427" t="s">
        <v>1209</v>
      </c>
      <c r="E427" t="s">
        <v>1248</v>
      </c>
      <c r="F427" t="s">
        <v>1249</v>
      </c>
      <c r="G427" t="s">
        <v>1252</v>
      </c>
      <c r="H427" t="s">
        <v>1253</v>
      </c>
      <c r="I427" t="s">
        <v>1258</v>
      </c>
      <c r="J427" t="s">
        <v>1177</v>
      </c>
    </row>
    <row r="428" spans="1:10" x14ac:dyDescent="0.25">
      <c r="A428" t="s">
        <v>1206</v>
      </c>
      <c r="B428" t="s">
        <v>1207</v>
      </c>
      <c r="C428" t="s">
        <v>1208</v>
      </c>
      <c r="D428" t="s">
        <v>1209</v>
      </c>
      <c r="E428" t="s">
        <v>1248</v>
      </c>
      <c r="F428" t="s">
        <v>1249</v>
      </c>
      <c r="G428" t="s">
        <v>1252</v>
      </c>
      <c r="H428" t="s">
        <v>1253</v>
      </c>
      <c r="I428" t="s">
        <v>1259</v>
      </c>
      <c r="J428" t="s">
        <v>1260</v>
      </c>
    </row>
    <row r="429" spans="1:10" x14ac:dyDescent="0.25">
      <c r="A429" t="s">
        <v>1206</v>
      </c>
      <c r="B429" t="s">
        <v>1207</v>
      </c>
      <c r="C429" t="s">
        <v>1208</v>
      </c>
      <c r="D429" t="s">
        <v>1209</v>
      </c>
      <c r="E429" t="s">
        <v>1248</v>
      </c>
      <c r="F429" t="s">
        <v>1249</v>
      </c>
      <c r="G429" t="s">
        <v>1261</v>
      </c>
      <c r="H429" t="s">
        <v>1262</v>
      </c>
      <c r="I429" t="s">
        <v>1263</v>
      </c>
      <c r="J429" t="s">
        <v>1264</v>
      </c>
    </row>
    <row r="430" spans="1:10" x14ac:dyDescent="0.25">
      <c r="A430" t="s">
        <v>1206</v>
      </c>
      <c r="B430" t="s">
        <v>1207</v>
      </c>
      <c r="C430" t="s">
        <v>1208</v>
      </c>
      <c r="D430" t="s">
        <v>1209</v>
      </c>
      <c r="E430" t="s">
        <v>1248</v>
      </c>
      <c r="F430" t="s">
        <v>1249</v>
      </c>
      <c r="G430" t="s">
        <v>1261</v>
      </c>
      <c r="H430" t="s">
        <v>1262</v>
      </c>
      <c r="I430" t="s">
        <v>1265</v>
      </c>
      <c r="J430" t="s">
        <v>1266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0946-8780-E445-B2BB-2EDF847FFE68}">
  <sheetPr>
    <tabColor theme="9"/>
  </sheetPr>
  <dimension ref="A1:Q577"/>
  <sheetViews>
    <sheetView topLeftCell="A35" zoomScaleNormal="100" workbookViewId="0">
      <selection activeCell="E5" sqref="E5"/>
    </sheetView>
  </sheetViews>
  <sheetFormatPr defaultColWidth="8.875" defaultRowHeight="15" x14ac:dyDescent="0.25"/>
  <cols>
    <col min="1" max="1" width="17.5" style="1" bestFit="1" customWidth="1"/>
    <col min="2" max="2" width="41.125" style="1" bestFit="1" customWidth="1"/>
    <col min="3" max="3" width="32.375" style="1" bestFit="1" customWidth="1"/>
    <col min="4" max="4" width="44.875" style="1" bestFit="1" customWidth="1"/>
    <col min="5" max="5" width="35.875" style="1" customWidth="1"/>
    <col min="6" max="6" width="81.5" style="1" bestFit="1" customWidth="1"/>
    <col min="7" max="7" width="20.5" style="1" bestFit="1" customWidth="1"/>
    <col min="8" max="16" width="24" style="5" customWidth="1"/>
    <col min="17" max="17" width="19.125" style="1" bestFit="1" customWidth="1"/>
    <col min="18" max="16384" width="8.875" style="1"/>
  </cols>
  <sheetData>
    <row r="1" spans="1:17" x14ac:dyDescent="0.25">
      <c r="A1" s="1" t="s">
        <v>0</v>
      </c>
      <c r="B1" s="2" t="s">
        <v>1267</v>
      </c>
      <c r="C1" s="2" t="s">
        <v>1483</v>
      </c>
      <c r="D1" s="2" t="s">
        <v>1484</v>
      </c>
      <c r="E1" s="2" t="s">
        <v>4224</v>
      </c>
      <c r="F1" s="2" t="s">
        <v>1485</v>
      </c>
      <c r="G1" s="2" t="s">
        <v>1486</v>
      </c>
      <c r="H1" s="4" t="s">
        <v>1487</v>
      </c>
      <c r="I1" s="4" t="s">
        <v>4191</v>
      </c>
      <c r="J1" s="4" t="s">
        <v>1488</v>
      </c>
      <c r="K1" s="4" t="s">
        <v>4192</v>
      </c>
      <c r="L1" s="4" t="s">
        <v>1489</v>
      </c>
      <c r="M1" s="4" t="s">
        <v>4193</v>
      </c>
      <c r="N1" s="4" t="s">
        <v>1490</v>
      </c>
      <c r="O1" s="4" t="s">
        <v>4194</v>
      </c>
      <c r="P1" s="4" t="s">
        <v>1491</v>
      </c>
      <c r="Q1" s="2" t="s">
        <v>1491</v>
      </c>
    </row>
    <row r="2" spans="1:17" ht="15.75" x14ac:dyDescent="0.25">
      <c r="A2" t="s">
        <v>3212</v>
      </c>
      <c r="B2" t="s">
        <v>1284</v>
      </c>
      <c r="C2" t="s">
        <v>2267</v>
      </c>
      <c r="D2" t="s">
        <v>2728</v>
      </c>
      <c r="F2" t="s">
        <v>2729</v>
      </c>
      <c r="G2" t="s">
        <v>2054</v>
      </c>
    </row>
    <row r="3" spans="1:17" ht="15.75" x14ac:dyDescent="0.25">
      <c r="A3" t="s">
        <v>3214</v>
      </c>
      <c r="B3" t="s">
        <v>1284</v>
      </c>
      <c r="C3" t="s">
        <v>2267</v>
      </c>
      <c r="D3" t="s">
        <v>2730</v>
      </c>
      <c r="F3" t="s">
        <v>2731</v>
      </c>
      <c r="G3" t="s">
        <v>1598</v>
      </c>
    </row>
    <row r="4" spans="1:17" ht="15.75" x14ac:dyDescent="0.25">
      <c r="A4" t="s">
        <v>3216</v>
      </c>
      <c r="B4" t="s">
        <v>1284</v>
      </c>
      <c r="C4" t="s">
        <v>2732</v>
      </c>
      <c r="D4" t="s">
        <v>2733</v>
      </c>
      <c r="F4" t="s">
        <v>2734</v>
      </c>
      <c r="G4" t="s">
        <v>1735</v>
      </c>
    </row>
    <row r="5" spans="1:17" ht="15.75" x14ac:dyDescent="0.25">
      <c r="A5" t="s">
        <v>3218</v>
      </c>
      <c r="B5" t="s">
        <v>1284</v>
      </c>
      <c r="C5" t="s">
        <v>2732</v>
      </c>
      <c r="D5" t="s">
        <v>2735</v>
      </c>
      <c r="F5" t="s">
        <v>2736</v>
      </c>
      <c r="G5" t="s">
        <v>2338</v>
      </c>
    </row>
    <row r="6" spans="1:17" ht="15.75" x14ac:dyDescent="0.25">
      <c r="A6" t="s">
        <v>3224</v>
      </c>
      <c r="B6" t="s">
        <v>1284</v>
      </c>
      <c r="C6" t="s">
        <v>1713</v>
      </c>
      <c r="D6" t="s">
        <v>2740</v>
      </c>
      <c r="F6" t="s">
        <v>2741</v>
      </c>
      <c r="G6" t="s">
        <v>2742</v>
      </c>
    </row>
    <row r="7" spans="1:17" ht="15.75" x14ac:dyDescent="0.25">
      <c r="A7" t="s">
        <v>3226</v>
      </c>
      <c r="B7" t="s">
        <v>1284</v>
      </c>
      <c r="C7" t="s">
        <v>1713</v>
      </c>
      <c r="D7" t="s">
        <v>2519</v>
      </c>
      <c r="F7" t="s">
        <v>2743</v>
      </c>
      <c r="G7" t="s">
        <v>1602</v>
      </c>
    </row>
    <row r="8" spans="1:17" ht="15.75" x14ac:dyDescent="0.25">
      <c r="A8" t="s">
        <v>3239</v>
      </c>
      <c r="B8" t="s">
        <v>1284</v>
      </c>
      <c r="C8" t="s">
        <v>1713</v>
      </c>
      <c r="D8" t="s">
        <v>2519</v>
      </c>
      <c r="F8" t="s">
        <v>2743</v>
      </c>
      <c r="G8" t="s">
        <v>1602</v>
      </c>
    </row>
    <row r="9" spans="1:17" ht="15.75" x14ac:dyDescent="0.25">
      <c r="A9" t="s">
        <v>3244</v>
      </c>
      <c r="B9" t="s">
        <v>1284</v>
      </c>
      <c r="C9" t="s">
        <v>1807</v>
      </c>
      <c r="D9" t="s">
        <v>1808</v>
      </c>
      <c r="F9" t="s">
        <v>1809</v>
      </c>
      <c r="G9" t="s">
        <v>2804</v>
      </c>
    </row>
    <row r="10" spans="1:17" ht="15.75" x14ac:dyDescent="0.25">
      <c r="A10" t="s">
        <v>3208</v>
      </c>
      <c r="B10" t="s">
        <v>1284</v>
      </c>
      <c r="C10" t="s">
        <v>2723</v>
      </c>
      <c r="D10" t="s">
        <v>2724</v>
      </c>
      <c r="F10" t="s">
        <v>2725</v>
      </c>
      <c r="G10" t="s">
        <v>1615</v>
      </c>
    </row>
    <row r="11" spans="1:17" ht="15.75" x14ac:dyDescent="0.25">
      <c r="A11" t="s">
        <v>3210</v>
      </c>
      <c r="B11" t="s">
        <v>1284</v>
      </c>
      <c r="C11" t="s">
        <v>2723</v>
      </c>
      <c r="D11" t="s">
        <v>2726</v>
      </c>
      <c r="F11" t="s">
        <v>2727</v>
      </c>
      <c r="G11" t="s">
        <v>1525</v>
      </c>
    </row>
    <row r="12" spans="1:17" ht="15.75" x14ac:dyDescent="0.25">
      <c r="A12" t="s">
        <v>3205</v>
      </c>
      <c r="B12" t="s">
        <v>1284</v>
      </c>
      <c r="C12" t="s">
        <v>2659</v>
      </c>
      <c r="D12" t="s">
        <v>1794</v>
      </c>
      <c r="F12" t="s">
        <v>2749</v>
      </c>
      <c r="G12" t="s">
        <v>1797</v>
      </c>
    </row>
    <row r="13" spans="1:17" ht="15.75" x14ac:dyDescent="0.25">
      <c r="A13" t="s">
        <v>3242</v>
      </c>
      <c r="B13" t="s">
        <v>1284</v>
      </c>
      <c r="C13" t="s">
        <v>2630</v>
      </c>
      <c r="D13" t="s">
        <v>1807</v>
      </c>
      <c r="F13" t="s">
        <v>2631</v>
      </c>
      <c r="G13" t="s">
        <v>875</v>
      </c>
    </row>
    <row r="14" spans="1:17" ht="15.75" x14ac:dyDescent="0.25">
      <c r="A14" t="s">
        <v>3241</v>
      </c>
      <c r="B14" t="s">
        <v>1284</v>
      </c>
      <c r="C14" t="s">
        <v>1862</v>
      </c>
      <c r="D14" t="s">
        <v>2055</v>
      </c>
      <c r="F14" t="s">
        <v>2056</v>
      </c>
      <c r="G14" t="s">
        <v>875</v>
      </c>
    </row>
    <row r="15" spans="1:17" ht="15.75" x14ac:dyDescent="0.25">
      <c r="A15" t="s">
        <v>3220</v>
      </c>
      <c r="B15" t="s">
        <v>1284</v>
      </c>
      <c r="C15" t="s">
        <v>1970</v>
      </c>
      <c r="D15" t="s">
        <v>2737</v>
      </c>
      <c r="F15" t="s">
        <v>2738</v>
      </c>
      <c r="G15" t="s">
        <v>1800</v>
      </c>
    </row>
    <row r="16" spans="1:17" ht="15.75" x14ac:dyDescent="0.25">
      <c r="A16" t="s">
        <v>3222</v>
      </c>
      <c r="B16" t="s">
        <v>1284</v>
      </c>
      <c r="C16" t="s">
        <v>1970</v>
      </c>
      <c r="D16" t="s">
        <v>2412</v>
      </c>
      <c r="F16" t="s">
        <v>2739</v>
      </c>
      <c r="G16" t="s">
        <v>1677</v>
      </c>
    </row>
    <row r="17" spans="1:7" ht="15.75" x14ac:dyDescent="0.25">
      <c r="A17" t="s">
        <v>3236</v>
      </c>
      <c r="B17" t="s">
        <v>1284</v>
      </c>
      <c r="C17" t="s">
        <v>2514</v>
      </c>
      <c r="D17" t="s">
        <v>2519</v>
      </c>
      <c r="F17" t="s">
        <v>2520</v>
      </c>
      <c r="G17" t="s">
        <v>1602</v>
      </c>
    </row>
    <row r="18" spans="1:7" ht="15.75" x14ac:dyDescent="0.25">
      <c r="A18" t="s">
        <v>3240</v>
      </c>
      <c r="B18" t="s">
        <v>1284</v>
      </c>
      <c r="C18" t="s">
        <v>2609</v>
      </c>
      <c r="D18" t="s">
        <v>2610</v>
      </c>
      <c r="F18" t="s">
        <v>2611</v>
      </c>
      <c r="G18" t="s">
        <v>2580</v>
      </c>
    </row>
    <row r="19" spans="1:7" ht="15.75" x14ac:dyDescent="0.25">
      <c r="A19" t="s">
        <v>3237</v>
      </c>
      <c r="B19" t="s">
        <v>1284</v>
      </c>
      <c r="C19" t="s">
        <v>2531</v>
      </c>
      <c r="D19" t="s">
        <v>2534</v>
      </c>
      <c r="F19" t="s">
        <v>2535</v>
      </c>
      <c r="G19" t="s">
        <v>1602</v>
      </c>
    </row>
    <row r="20" spans="1:7" ht="15.75" x14ac:dyDescent="0.25">
      <c r="A20" t="s">
        <v>3228</v>
      </c>
      <c r="B20" t="s">
        <v>1284</v>
      </c>
      <c r="C20" t="s">
        <v>2475</v>
      </c>
      <c r="D20" t="s">
        <v>2744</v>
      </c>
      <c r="F20" t="s">
        <v>2745</v>
      </c>
      <c r="G20" t="s">
        <v>2477</v>
      </c>
    </row>
    <row r="21" spans="1:7" ht="15.75" x14ac:dyDescent="0.25">
      <c r="A21" t="s">
        <v>3230</v>
      </c>
      <c r="B21" t="s">
        <v>1284</v>
      </c>
      <c r="C21" t="s">
        <v>2475</v>
      </c>
      <c r="D21" t="s">
        <v>2746</v>
      </c>
      <c r="F21" t="s">
        <v>2747</v>
      </c>
      <c r="G21" t="s">
        <v>2748</v>
      </c>
    </row>
    <row r="22" spans="1:7" ht="15.75" x14ac:dyDescent="0.25">
      <c r="A22" t="s">
        <v>3232</v>
      </c>
      <c r="B22" t="s">
        <v>1284</v>
      </c>
      <c r="C22" t="s">
        <v>2475</v>
      </c>
      <c r="D22" t="s">
        <v>1811</v>
      </c>
      <c r="F22" t="s">
        <v>1812</v>
      </c>
      <c r="G22" t="s">
        <v>2518</v>
      </c>
    </row>
    <row r="23" spans="1:7" ht="15.75" x14ac:dyDescent="0.25">
      <c r="A23" t="s">
        <v>3234</v>
      </c>
      <c r="B23" t="s">
        <v>1284</v>
      </c>
      <c r="C23" t="s">
        <v>2475</v>
      </c>
      <c r="D23" t="s">
        <v>1807</v>
      </c>
      <c r="F23" t="s">
        <v>2750</v>
      </c>
      <c r="G23" t="s">
        <v>2751</v>
      </c>
    </row>
    <row r="24" spans="1:7" ht="15.75" x14ac:dyDescent="0.25">
      <c r="A24" t="s">
        <v>3238</v>
      </c>
      <c r="B24" t="s">
        <v>1284</v>
      </c>
      <c r="C24" t="s">
        <v>1896</v>
      </c>
      <c r="D24" t="s">
        <v>2694</v>
      </c>
      <c r="F24" t="s">
        <v>2695</v>
      </c>
      <c r="G24" t="s">
        <v>1602</v>
      </c>
    </row>
    <row r="25" spans="1:7" ht="15.75" x14ac:dyDescent="0.25">
      <c r="A25" t="s">
        <v>3243</v>
      </c>
      <c r="B25" t="s">
        <v>1284</v>
      </c>
      <c r="C25" t="s">
        <v>1896</v>
      </c>
      <c r="D25" t="s">
        <v>2694</v>
      </c>
      <c r="F25" t="s">
        <v>2695</v>
      </c>
      <c r="G25" t="s">
        <v>1602</v>
      </c>
    </row>
    <row r="26" spans="1:7" ht="15.75" x14ac:dyDescent="0.25">
      <c r="A26" t="s">
        <v>3245</v>
      </c>
      <c r="B26" t="s">
        <v>1538</v>
      </c>
      <c r="C26" t="s">
        <v>1539</v>
      </c>
      <c r="D26" t="s">
        <v>1540</v>
      </c>
      <c r="F26" t="s">
        <v>1541</v>
      </c>
      <c r="G26" t="s">
        <v>1542</v>
      </c>
    </row>
    <row r="27" spans="1:7" ht="15.75" x14ac:dyDescent="0.25">
      <c r="A27" t="s">
        <v>3246</v>
      </c>
      <c r="B27" t="s">
        <v>1538</v>
      </c>
      <c r="C27" t="s">
        <v>1539</v>
      </c>
      <c r="D27" t="s">
        <v>1543</v>
      </c>
      <c r="F27" t="s">
        <v>1544</v>
      </c>
      <c r="G27" t="s">
        <v>1545</v>
      </c>
    </row>
    <row r="28" spans="1:7" ht="15.75" x14ac:dyDescent="0.25">
      <c r="A28" t="s">
        <v>3256</v>
      </c>
      <c r="B28" t="s">
        <v>1538</v>
      </c>
      <c r="C28" t="s">
        <v>1568</v>
      </c>
      <c r="D28" t="s">
        <v>1569</v>
      </c>
      <c r="F28" t="s">
        <v>1570</v>
      </c>
      <c r="G28" t="s">
        <v>1571</v>
      </c>
    </row>
    <row r="29" spans="1:7" ht="15.75" x14ac:dyDescent="0.25">
      <c r="A29" t="s">
        <v>3257</v>
      </c>
      <c r="B29" t="s">
        <v>1538</v>
      </c>
      <c r="C29" t="s">
        <v>1568</v>
      </c>
      <c r="D29" t="s">
        <v>1572</v>
      </c>
      <c r="F29" t="s">
        <v>1573</v>
      </c>
      <c r="G29" t="s">
        <v>1574</v>
      </c>
    </row>
    <row r="30" spans="1:7" ht="15.75" x14ac:dyDescent="0.25">
      <c r="A30" t="s">
        <v>3258</v>
      </c>
      <c r="B30" t="s">
        <v>1538</v>
      </c>
      <c r="C30" t="s">
        <v>1568</v>
      </c>
      <c r="D30" t="s">
        <v>1569</v>
      </c>
      <c r="F30" t="s">
        <v>1570</v>
      </c>
      <c r="G30" t="s">
        <v>1571</v>
      </c>
    </row>
    <row r="31" spans="1:7" ht="15.75" x14ac:dyDescent="0.25">
      <c r="A31" t="s">
        <v>3254</v>
      </c>
      <c r="B31" t="s">
        <v>1538</v>
      </c>
      <c r="C31" t="s">
        <v>1562</v>
      </c>
      <c r="D31" t="s">
        <v>1563</v>
      </c>
      <c r="F31" t="s">
        <v>1564</v>
      </c>
      <c r="G31" t="s">
        <v>1565</v>
      </c>
    </row>
    <row r="32" spans="1:7" ht="15.75" x14ac:dyDescent="0.25">
      <c r="A32" t="s">
        <v>3255</v>
      </c>
      <c r="B32" t="s">
        <v>1538</v>
      </c>
      <c r="C32" t="s">
        <v>1562</v>
      </c>
      <c r="D32" t="s">
        <v>1566</v>
      </c>
      <c r="F32" t="s">
        <v>1567</v>
      </c>
      <c r="G32" t="s">
        <v>1504</v>
      </c>
    </row>
    <row r="33" spans="1:7" ht="15.75" x14ac:dyDescent="0.25">
      <c r="A33" t="s">
        <v>3259</v>
      </c>
      <c r="B33" t="s">
        <v>1538</v>
      </c>
      <c r="C33" t="s">
        <v>1562</v>
      </c>
      <c r="D33" t="s">
        <v>1566</v>
      </c>
      <c r="F33" t="s">
        <v>1567</v>
      </c>
      <c r="G33" t="s">
        <v>1504</v>
      </c>
    </row>
    <row r="34" spans="1:7" ht="15.75" x14ac:dyDescent="0.25">
      <c r="A34" t="s">
        <v>3247</v>
      </c>
      <c r="B34" t="s">
        <v>1538</v>
      </c>
      <c r="C34" t="s">
        <v>1546</v>
      </c>
      <c r="D34" t="s">
        <v>1547</v>
      </c>
      <c r="F34" t="s">
        <v>1548</v>
      </c>
      <c r="G34" t="s">
        <v>1525</v>
      </c>
    </row>
    <row r="35" spans="1:7" ht="15.75" x14ac:dyDescent="0.25">
      <c r="A35" t="s">
        <v>3248</v>
      </c>
      <c r="B35" t="s">
        <v>1538</v>
      </c>
      <c r="C35" t="s">
        <v>1546</v>
      </c>
      <c r="D35" t="s">
        <v>1549</v>
      </c>
      <c r="F35" t="s">
        <v>1550</v>
      </c>
      <c r="G35" t="s">
        <v>1530</v>
      </c>
    </row>
    <row r="36" spans="1:7" ht="15.75" x14ac:dyDescent="0.25">
      <c r="A36" t="s">
        <v>3251</v>
      </c>
      <c r="B36" t="s">
        <v>1538</v>
      </c>
      <c r="C36" t="s">
        <v>1556</v>
      </c>
      <c r="D36" t="s">
        <v>1557</v>
      </c>
      <c r="F36" t="s">
        <v>1558</v>
      </c>
      <c r="G36" t="s">
        <v>1559</v>
      </c>
    </row>
    <row r="37" spans="1:7" ht="15.75" x14ac:dyDescent="0.25">
      <c r="A37" t="s">
        <v>3252</v>
      </c>
      <c r="B37" t="s">
        <v>1538</v>
      </c>
      <c r="C37" t="s">
        <v>1556</v>
      </c>
      <c r="D37" t="s">
        <v>1535</v>
      </c>
      <c r="F37" t="s">
        <v>1560</v>
      </c>
      <c r="G37" t="s">
        <v>1561</v>
      </c>
    </row>
    <row r="38" spans="1:7" ht="15.75" x14ac:dyDescent="0.25">
      <c r="A38" t="s">
        <v>3260</v>
      </c>
      <c r="B38" t="s">
        <v>1538</v>
      </c>
      <c r="C38" t="s">
        <v>1556</v>
      </c>
      <c r="D38" t="s">
        <v>1557</v>
      </c>
      <c r="F38" t="s">
        <v>1558</v>
      </c>
      <c r="G38" t="s">
        <v>1559</v>
      </c>
    </row>
    <row r="39" spans="1:7" ht="15.75" x14ac:dyDescent="0.25">
      <c r="A39" t="s">
        <v>3249</v>
      </c>
      <c r="B39" t="s">
        <v>1538</v>
      </c>
      <c r="C39" t="s">
        <v>1551</v>
      </c>
      <c r="D39" t="s">
        <v>1552</v>
      </c>
      <c r="F39" t="s">
        <v>1553</v>
      </c>
      <c r="G39" t="s">
        <v>1537</v>
      </c>
    </row>
    <row r="40" spans="1:7" ht="15.75" x14ac:dyDescent="0.25">
      <c r="A40" t="s">
        <v>3250</v>
      </c>
      <c r="B40" t="s">
        <v>1538</v>
      </c>
      <c r="C40" t="s">
        <v>1551</v>
      </c>
      <c r="D40" t="s">
        <v>1554</v>
      </c>
      <c r="F40" t="s">
        <v>1555</v>
      </c>
      <c r="G40" t="s">
        <v>1525</v>
      </c>
    </row>
    <row r="41" spans="1:7" ht="15.75" x14ac:dyDescent="0.25">
      <c r="A41" t="s">
        <v>3265</v>
      </c>
      <c r="B41" t="s">
        <v>507</v>
      </c>
      <c r="C41" t="s">
        <v>1581</v>
      </c>
      <c r="D41" t="s">
        <v>1520</v>
      </c>
      <c r="F41" t="s">
        <v>1521</v>
      </c>
      <c r="G41" t="s">
        <v>1582</v>
      </c>
    </row>
    <row r="42" spans="1:7" ht="15.75" x14ac:dyDescent="0.25">
      <c r="A42" t="s">
        <v>3266</v>
      </c>
      <c r="B42" t="s">
        <v>507</v>
      </c>
      <c r="C42" t="s">
        <v>1581</v>
      </c>
      <c r="D42" t="s">
        <v>1583</v>
      </c>
      <c r="F42" t="s">
        <v>1584</v>
      </c>
      <c r="G42" t="s">
        <v>1585</v>
      </c>
    </row>
    <row r="43" spans="1:7" ht="15.75" x14ac:dyDescent="0.25">
      <c r="A43" t="s">
        <v>3261</v>
      </c>
      <c r="B43" t="s">
        <v>507</v>
      </c>
      <c r="C43" t="s">
        <v>1575</v>
      </c>
      <c r="D43" t="s">
        <v>1576</v>
      </c>
      <c r="F43" t="s">
        <v>1577</v>
      </c>
      <c r="G43" t="s">
        <v>1578</v>
      </c>
    </row>
    <row r="44" spans="1:7" ht="15.75" x14ac:dyDescent="0.25">
      <c r="A44" t="s">
        <v>3263</v>
      </c>
      <c r="B44" t="s">
        <v>507</v>
      </c>
      <c r="C44" t="s">
        <v>1575</v>
      </c>
      <c r="D44" t="s">
        <v>1579</v>
      </c>
      <c r="F44" t="s">
        <v>1580</v>
      </c>
      <c r="G44" t="s">
        <v>1578</v>
      </c>
    </row>
    <row r="45" spans="1:7" ht="15.75" x14ac:dyDescent="0.25">
      <c r="A45" t="s">
        <v>3281</v>
      </c>
      <c r="B45" t="s">
        <v>507</v>
      </c>
      <c r="C45" t="s">
        <v>1616</v>
      </c>
      <c r="D45" t="s">
        <v>1617</v>
      </c>
      <c r="F45" t="s">
        <v>1618</v>
      </c>
      <c r="G45" t="s">
        <v>1619</v>
      </c>
    </row>
    <row r="46" spans="1:7" ht="15.75" x14ac:dyDescent="0.25">
      <c r="A46" t="s">
        <v>3286</v>
      </c>
      <c r="B46" t="s">
        <v>507</v>
      </c>
      <c r="C46" t="s">
        <v>1616</v>
      </c>
      <c r="D46" t="s">
        <v>1617</v>
      </c>
      <c r="F46" t="s">
        <v>1618</v>
      </c>
      <c r="G46" t="s">
        <v>1589</v>
      </c>
    </row>
    <row r="47" spans="1:7" ht="15.75" x14ac:dyDescent="0.25">
      <c r="A47" t="s">
        <v>3275</v>
      </c>
      <c r="B47" t="s">
        <v>507</v>
      </c>
      <c r="C47" t="s">
        <v>1606</v>
      </c>
      <c r="D47" t="s">
        <v>1607</v>
      </c>
      <c r="F47" t="s">
        <v>1608</v>
      </c>
      <c r="G47" t="s">
        <v>1609</v>
      </c>
    </row>
    <row r="48" spans="1:7" ht="15.75" x14ac:dyDescent="0.25">
      <c r="A48" t="s">
        <v>3277</v>
      </c>
      <c r="B48" t="s">
        <v>507</v>
      </c>
      <c r="C48" t="s">
        <v>1606</v>
      </c>
      <c r="D48" t="s">
        <v>971</v>
      </c>
      <c r="F48" t="s">
        <v>1610</v>
      </c>
      <c r="G48" t="s">
        <v>1611</v>
      </c>
    </row>
    <row r="49" spans="1:7" ht="15.75" x14ac:dyDescent="0.25">
      <c r="A49" t="s">
        <v>3270</v>
      </c>
      <c r="B49" t="s">
        <v>507</v>
      </c>
      <c r="C49" t="s">
        <v>1592</v>
      </c>
      <c r="D49" t="s">
        <v>1593</v>
      </c>
      <c r="F49" t="s">
        <v>1594</v>
      </c>
      <c r="G49" t="s">
        <v>1595</v>
      </c>
    </row>
    <row r="50" spans="1:7" ht="15.75" x14ac:dyDescent="0.25">
      <c r="A50" t="s">
        <v>3272</v>
      </c>
      <c r="B50" t="s">
        <v>507</v>
      </c>
      <c r="C50" t="s">
        <v>1592</v>
      </c>
      <c r="D50" t="s">
        <v>1596</v>
      </c>
      <c r="F50" t="s">
        <v>1597</v>
      </c>
      <c r="G50" t="s">
        <v>1598</v>
      </c>
    </row>
    <row r="51" spans="1:7" ht="15.75" x14ac:dyDescent="0.25">
      <c r="A51" t="s">
        <v>3267</v>
      </c>
      <c r="B51" t="s">
        <v>507</v>
      </c>
      <c r="C51" t="s">
        <v>1586</v>
      </c>
      <c r="D51" t="s">
        <v>1587</v>
      </c>
      <c r="F51" t="s">
        <v>1588</v>
      </c>
      <c r="G51" t="s">
        <v>1589</v>
      </c>
    </row>
    <row r="52" spans="1:7" ht="15.75" x14ac:dyDescent="0.25">
      <c r="A52" t="s">
        <v>3269</v>
      </c>
      <c r="B52" t="s">
        <v>507</v>
      </c>
      <c r="C52" t="s">
        <v>1586</v>
      </c>
      <c r="D52" t="s">
        <v>1590</v>
      </c>
      <c r="F52" t="s">
        <v>1591</v>
      </c>
      <c r="G52" t="s">
        <v>1589</v>
      </c>
    </row>
    <row r="53" spans="1:7" ht="15.75" x14ac:dyDescent="0.25">
      <c r="A53" t="s">
        <v>3284</v>
      </c>
      <c r="B53" t="s">
        <v>507</v>
      </c>
      <c r="C53" t="s">
        <v>1586</v>
      </c>
      <c r="D53" t="s">
        <v>1587</v>
      </c>
      <c r="F53" t="s">
        <v>1588</v>
      </c>
      <c r="G53" t="s">
        <v>1589</v>
      </c>
    </row>
    <row r="54" spans="1:7" ht="15.75" x14ac:dyDescent="0.25">
      <c r="A54" t="s">
        <v>3285</v>
      </c>
      <c r="B54" t="s">
        <v>507</v>
      </c>
      <c r="C54" t="s">
        <v>1586</v>
      </c>
      <c r="D54" t="s">
        <v>1590</v>
      </c>
      <c r="F54" t="s">
        <v>1591</v>
      </c>
      <c r="G54" t="s">
        <v>1589</v>
      </c>
    </row>
    <row r="55" spans="1:7" ht="15.75" x14ac:dyDescent="0.25">
      <c r="A55" t="s">
        <v>3279</v>
      </c>
      <c r="B55" t="s">
        <v>507</v>
      </c>
      <c r="C55" t="s">
        <v>1612</v>
      </c>
      <c r="D55" t="s">
        <v>1613</v>
      </c>
      <c r="F55" t="s">
        <v>1614</v>
      </c>
      <c r="G55" t="s">
        <v>3280</v>
      </c>
    </row>
    <row r="56" spans="1:7" ht="15.75" x14ac:dyDescent="0.25">
      <c r="A56" t="s">
        <v>3283</v>
      </c>
      <c r="B56" t="s">
        <v>507</v>
      </c>
      <c r="C56" t="s">
        <v>1698</v>
      </c>
      <c r="D56" t="s">
        <v>1699</v>
      </c>
      <c r="F56" t="s">
        <v>1700</v>
      </c>
      <c r="G56" t="s">
        <v>2783</v>
      </c>
    </row>
    <row r="57" spans="1:7" ht="15.75" x14ac:dyDescent="0.25">
      <c r="A57" t="s">
        <v>3273</v>
      </c>
      <c r="B57" t="s">
        <v>507</v>
      </c>
      <c r="C57" t="s">
        <v>1599</v>
      </c>
      <c r="D57" t="s">
        <v>1600</v>
      </c>
      <c r="F57" t="s">
        <v>1601</v>
      </c>
      <c r="G57" t="s">
        <v>1602</v>
      </c>
    </row>
    <row r="58" spans="1:7" ht="15.75" x14ac:dyDescent="0.25">
      <c r="A58" t="s">
        <v>3274</v>
      </c>
      <c r="B58" t="s">
        <v>507</v>
      </c>
      <c r="C58" t="s">
        <v>1599</v>
      </c>
      <c r="D58" t="s">
        <v>1603</v>
      </c>
      <c r="F58" t="s">
        <v>1604</v>
      </c>
      <c r="G58" t="s">
        <v>1605</v>
      </c>
    </row>
    <row r="59" spans="1:7" ht="15.75" x14ac:dyDescent="0.25">
      <c r="A59" t="s">
        <v>3282</v>
      </c>
      <c r="B59" t="s">
        <v>507</v>
      </c>
      <c r="C59" t="s">
        <v>1599</v>
      </c>
      <c r="D59" t="s">
        <v>1600</v>
      </c>
      <c r="F59" t="s">
        <v>1601</v>
      </c>
      <c r="G59" t="s">
        <v>1602</v>
      </c>
    </row>
    <row r="60" spans="1:7" ht="15.75" x14ac:dyDescent="0.25">
      <c r="A60" t="s">
        <v>3287</v>
      </c>
      <c r="B60" t="s">
        <v>1620</v>
      </c>
      <c r="C60" t="s">
        <v>1621</v>
      </c>
      <c r="D60" t="s">
        <v>584</v>
      </c>
      <c r="F60" t="s">
        <v>1622</v>
      </c>
      <c r="G60" t="s">
        <v>3288</v>
      </c>
    </row>
    <row r="61" spans="1:7" ht="15.75" x14ac:dyDescent="0.25">
      <c r="A61" t="s">
        <v>3289</v>
      </c>
      <c r="B61" t="s">
        <v>1620</v>
      </c>
      <c r="C61" t="s">
        <v>1621</v>
      </c>
      <c r="D61" t="s">
        <v>1624</v>
      </c>
      <c r="F61" t="s">
        <v>1625</v>
      </c>
      <c r="G61" t="s">
        <v>3290</v>
      </c>
    </row>
    <row r="62" spans="1:7" ht="15.75" x14ac:dyDescent="0.25">
      <c r="A62" t="s">
        <v>3291</v>
      </c>
      <c r="B62" t="s">
        <v>1620</v>
      </c>
      <c r="C62" t="s">
        <v>1627</v>
      </c>
      <c r="D62" t="s">
        <v>1628</v>
      </c>
      <c r="F62" t="s">
        <v>1629</v>
      </c>
      <c r="G62" t="s">
        <v>3292</v>
      </c>
    </row>
    <row r="63" spans="1:7" ht="15.75" x14ac:dyDescent="0.25">
      <c r="A63" t="s">
        <v>3293</v>
      </c>
      <c r="B63" t="s">
        <v>1620</v>
      </c>
      <c r="C63" t="s">
        <v>1627</v>
      </c>
      <c r="D63" t="s">
        <v>1631</v>
      </c>
      <c r="F63" t="s">
        <v>1632</v>
      </c>
      <c r="G63" t="s">
        <v>3294</v>
      </c>
    </row>
    <row r="64" spans="1:7" ht="15.75" x14ac:dyDescent="0.25">
      <c r="A64" t="s">
        <v>3298</v>
      </c>
      <c r="B64" t="s">
        <v>1620</v>
      </c>
      <c r="C64" t="s">
        <v>1640</v>
      </c>
      <c r="D64" t="s">
        <v>1641</v>
      </c>
      <c r="F64" t="s">
        <v>1642</v>
      </c>
      <c r="G64" t="s">
        <v>1643</v>
      </c>
    </row>
    <row r="65" spans="1:7" ht="15.75" x14ac:dyDescent="0.25">
      <c r="A65" t="s">
        <v>3299</v>
      </c>
      <c r="B65" t="s">
        <v>1620</v>
      </c>
      <c r="C65" t="s">
        <v>1640</v>
      </c>
      <c r="D65" t="s">
        <v>1644</v>
      </c>
      <c r="F65" t="s">
        <v>1645</v>
      </c>
      <c r="G65" t="s">
        <v>3300</v>
      </c>
    </row>
    <row r="66" spans="1:7" ht="15.75" x14ac:dyDescent="0.25">
      <c r="A66" t="s">
        <v>3301</v>
      </c>
      <c r="B66" t="s">
        <v>1620</v>
      </c>
      <c r="C66" t="s">
        <v>1647</v>
      </c>
      <c r="D66" t="s">
        <v>1088</v>
      </c>
      <c r="F66" t="s">
        <v>1648</v>
      </c>
      <c r="G66" t="s">
        <v>3302</v>
      </c>
    </row>
    <row r="67" spans="1:7" ht="15.75" x14ac:dyDescent="0.25">
      <c r="A67" t="s">
        <v>3303</v>
      </c>
      <c r="B67" t="s">
        <v>1620</v>
      </c>
      <c r="C67" t="s">
        <v>1647</v>
      </c>
      <c r="D67" t="s">
        <v>1650</v>
      </c>
      <c r="F67" t="s">
        <v>1651</v>
      </c>
      <c r="G67" t="s">
        <v>3304</v>
      </c>
    </row>
    <row r="68" spans="1:7" ht="15.75" x14ac:dyDescent="0.25">
      <c r="A68" t="s">
        <v>3313</v>
      </c>
      <c r="B68" t="s">
        <v>1620</v>
      </c>
      <c r="C68" t="s">
        <v>1667</v>
      </c>
      <c r="D68" t="s">
        <v>1668</v>
      </c>
      <c r="F68" t="s">
        <v>1669</v>
      </c>
      <c r="G68" t="s">
        <v>3314</v>
      </c>
    </row>
    <row r="69" spans="1:7" ht="15.75" x14ac:dyDescent="0.25">
      <c r="A69" t="s">
        <v>3315</v>
      </c>
      <c r="B69" t="s">
        <v>1620</v>
      </c>
      <c r="C69" t="s">
        <v>1667</v>
      </c>
      <c r="D69" t="s">
        <v>1671</v>
      </c>
      <c r="F69" t="s">
        <v>1672</v>
      </c>
      <c r="G69" t="s">
        <v>3316</v>
      </c>
    </row>
    <row r="70" spans="1:7" ht="15.75" x14ac:dyDescent="0.25">
      <c r="A70" t="s">
        <v>3317</v>
      </c>
      <c r="B70" t="s">
        <v>1620</v>
      </c>
      <c r="C70" t="s">
        <v>1667</v>
      </c>
      <c r="D70" t="s">
        <v>1668</v>
      </c>
      <c r="F70" t="s">
        <v>1669</v>
      </c>
      <c r="G70" t="s">
        <v>3314</v>
      </c>
    </row>
    <row r="71" spans="1:7" ht="15.75" x14ac:dyDescent="0.25">
      <c r="A71" t="s">
        <v>3305</v>
      </c>
      <c r="B71" t="s">
        <v>1620</v>
      </c>
      <c r="C71" t="s">
        <v>1653</v>
      </c>
      <c r="D71" t="s">
        <v>1654</v>
      </c>
      <c r="F71" t="s">
        <v>1655</v>
      </c>
      <c r="G71" t="s">
        <v>3306</v>
      </c>
    </row>
    <row r="72" spans="1:7" ht="15.75" x14ac:dyDescent="0.25">
      <c r="A72" t="s">
        <v>3295</v>
      </c>
      <c r="B72" t="s">
        <v>1620</v>
      </c>
      <c r="C72" t="s">
        <v>1634</v>
      </c>
      <c r="D72" t="s">
        <v>1635</v>
      </c>
      <c r="F72" t="s">
        <v>1636</v>
      </c>
      <c r="G72" t="s">
        <v>3296</v>
      </c>
    </row>
    <row r="73" spans="1:7" ht="15.75" x14ac:dyDescent="0.25">
      <c r="A73" t="s">
        <v>3297</v>
      </c>
      <c r="B73" t="s">
        <v>1620</v>
      </c>
      <c r="C73" t="s">
        <v>1634</v>
      </c>
      <c r="D73" t="s">
        <v>1637</v>
      </c>
      <c r="F73" t="s">
        <v>1638</v>
      </c>
      <c r="G73" t="s">
        <v>3296</v>
      </c>
    </row>
    <row r="74" spans="1:7" ht="15.75" x14ac:dyDescent="0.25">
      <c r="A74" t="s">
        <v>3308</v>
      </c>
      <c r="B74" t="s">
        <v>1620</v>
      </c>
      <c r="C74" t="s">
        <v>1656</v>
      </c>
      <c r="D74" t="s">
        <v>1657</v>
      </c>
      <c r="F74" t="s">
        <v>1658</v>
      </c>
      <c r="G74" t="s">
        <v>1659</v>
      </c>
    </row>
    <row r="75" spans="1:7" ht="15.75" x14ac:dyDescent="0.25">
      <c r="A75" t="s">
        <v>3309</v>
      </c>
      <c r="B75" t="s">
        <v>1620</v>
      </c>
      <c r="C75" t="s">
        <v>1656</v>
      </c>
      <c r="D75" t="s">
        <v>1660</v>
      </c>
      <c r="F75" t="s">
        <v>1661</v>
      </c>
      <c r="G75" t="s">
        <v>1662</v>
      </c>
    </row>
    <row r="76" spans="1:7" ht="15.75" x14ac:dyDescent="0.25">
      <c r="A76" t="s">
        <v>3310</v>
      </c>
      <c r="B76" t="s">
        <v>1620</v>
      </c>
      <c r="C76" t="s">
        <v>1663</v>
      </c>
      <c r="D76" t="s">
        <v>1664</v>
      </c>
      <c r="F76" t="s">
        <v>1665</v>
      </c>
      <c r="G76" t="s">
        <v>3311</v>
      </c>
    </row>
    <row r="77" spans="1:7" ht="15.75" x14ac:dyDescent="0.25">
      <c r="A77" t="s">
        <v>3324</v>
      </c>
      <c r="B77" t="s">
        <v>1673</v>
      </c>
      <c r="C77" t="s">
        <v>1688</v>
      </c>
      <c r="D77" t="s">
        <v>1689</v>
      </c>
      <c r="F77" t="s">
        <v>1690</v>
      </c>
      <c r="G77" t="s">
        <v>1691</v>
      </c>
    </row>
    <row r="78" spans="1:7" ht="15.75" x14ac:dyDescent="0.25">
      <c r="A78" t="s">
        <v>3325</v>
      </c>
      <c r="B78" t="s">
        <v>1673</v>
      </c>
      <c r="C78" t="s">
        <v>1688</v>
      </c>
      <c r="D78" t="s">
        <v>1692</v>
      </c>
      <c r="F78" t="s">
        <v>1693</v>
      </c>
      <c r="G78" t="s">
        <v>1691</v>
      </c>
    </row>
    <row r="79" spans="1:7" ht="15.75" x14ac:dyDescent="0.25">
      <c r="A79" t="s">
        <v>3326</v>
      </c>
      <c r="B79" t="s">
        <v>1673</v>
      </c>
      <c r="C79" t="s">
        <v>1634</v>
      </c>
      <c r="D79" t="s">
        <v>1694</v>
      </c>
      <c r="F79" t="s">
        <v>1695</v>
      </c>
      <c r="G79" t="s">
        <v>873</v>
      </c>
    </row>
    <row r="80" spans="1:7" ht="15.75" x14ac:dyDescent="0.25">
      <c r="A80" t="s">
        <v>3327</v>
      </c>
      <c r="B80" t="s">
        <v>1673</v>
      </c>
      <c r="C80" t="s">
        <v>1634</v>
      </c>
      <c r="D80" t="s">
        <v>1696</v>
      </c>
      <c r="F80" t="s">
        <v>1697</v>
      </c>
      <c r="G80" t="s">
        <v>3328</v>
      </c>
    </row>
    <row r="81" spans="1:7" ht="15.75" x14ac:dyDescent="0.25">
      <c r="A81" t="s">
        <v>3318</v>
      </c>
      <c r="B81" t="s">
        <v>1673</v>
      </c>
      <c r="C81" t="s">
        <v>1674</v>
      </c>
      <c r="D81" t="s">
        <v>1675</v>
      </c>
      <c r="F81" t="s">
        <v>1676</v>
      </c>
      <c r="G81" t="s">
        <v>1677</v>
      </c>
    </row>
    <row r="82" spans="1:7" ht="15.75" x14ac:dyDescent="0.25">
      <c r="A82" t="s">
        <v>3319</v>
      </c>
      <c r="B82" t="s">
        <v>1673</v>
      </c>
      <c r="C82" t="s">
        <v>1674</v>
      </c>
      <c r="D82" t="s">
        <v>1660</v>
      </c>
      <c r="F82" t="s">
        <v>1678</v>
      </c>
      <c r="G82" t="s">
        <v>1679</v>
      </c>
    </row>
    <row r="83" spans="1:7" ht="15.75" x14ac:dyDescent="0.25">
      <c r="A83" t="s">
        <v>3320</v>
      </c>
      <c r="B83" t="s">
        <v>1673</v>
      </c>
      <c r="C83" t="s">
        <v>1674</v>
      </c>
      <c r="D83" t="s">
        <v>1680</v>
      </c>
      <c r="F83" t="s">
        <v>1681</v>
      </c>
      <c r="G83" t="s">
        <v>1682</v>
      </c>
    </row>
    <row r="84" spans="1:7" ht="15.75" x14ac:dyDescent="0.25">
      <c r="A84" t="s">
        <v>3322</v>
      </c>
      <c r="B84" t="s">
        <v>1673</v>
      </c>
      <c r="C84" t="s">
        <v>1683</v>
      </c>
      <c r="D84" t="s">
        <v>1684</v>
      </c>
      <c r="F84" t="s">
        <v>1685</v>
      </c>
      <c r="G84" t="s">
        <v>1677</v>
      </c>
    </row>
    <row r="85" spans="1:7" ht="15.75" x14ac:dyDescent="0.25">
      <c r="A85" t="s">
        <v>3323</v>
      </c>
      <c r="B85" t="s">
        <v>1673</v>
      </c>
      <c r="C85" t="s">
        <v>1683</v>
      </c>
      <c r="D85" t="s">
        <v>1686</v>
      </c>
      <c r="F85" t="s">
        <v>1687</v>
      </c>
      <c r="G85" t="s">
        <v>1511</v>
      </c>
    </row>
    <row r="86" spans="1:7" ht="15.75" x14ac:dyDescent="0.25">
      <c r="A86" t="s">
        <v>3332</v>
      </c>
      <c r="B86" t="s">
        <v>1673</v>
      </c>
      <c r="C86" t="s">
        <v>1705</v>
      </c>
      <c r="D86" t="s">
        <v>1706</v>
      </c>
      <c r="F86" t="s">
        <v>1707</v>
      </c>
      <c r="G86" t="s">
        <v>3333</v>
      </c>
    </row>
    <row r="87" spans="1:7" ht="15.75" x14ac:dyDescent="0.25">
      <c r="A87" t="s">
        <v>3334</v>
      </c>
      <c r="B87" t="s">
        <v>1673</v>
      </c>
      <c r="C87" t="s">
        <v>1705</v>
      </c>
      <c r="D87" t="s">
        <v>1708</v>
      </c>
      <c r="F87" t="s">
        <v>1709</v>
      </c>
      <c r="G87" t="s">
        <v>3335</v>
      </c>
    </row>
    <row r="88" spans="1:7" ht="15.75" x14ac:dyDescent="0.25">
      <c r="A88" t="s">
        <v>3330</v>
      </c>
      <c r="B88" t="s">
        <v>1673</v>
      </c>
      <c r="C88" t="s">
        <v>1698</v>
      </c>
      <c r="D88" t="s">
        <v>1699</v>
      </c>
      <c r="F88" t="s">
        <v>1700</v>
      </c>
      <c r="G88" t="s">
        <v>1701</v>
      </c>
    </row>
    <row r="89" spans="1:7" ht="15.75" x14ac:dyDescent="0.25">
      <c r="A89" t="s">
        <v>3331</v>
      </c>
      <c r="B89" t="s">
        <v>1673</v>
      </c>
      <c r="C89" t="s">
        <v>1698</v>
      </c>
      <c r="D89" t="s">
        <v>1702</v>
      </c>
      <c r="F89" t="s">
        <v>1703</v>
      </c>
      <c r="G89" t="s">
        <v>1652</v>
      </c>
    </row>
    <row r="90" spans="1:7" ht="15.75" x14ac:dyDescent="0.25">
      <c r="A90" t="s">
        <v>3343</v>
      </c>
      <c r="B90" t="s">
        <v>1711</v>
      </c>
      <c r="C90" t="s">
        <v>1732</v>
      </c>
      <c r="D90" t="s">
        <v>1733</v>
      </c>
      <c r="F90" t="s">
        <v>1734</v>
      </c>
      <c r="G90" t="s">
        <v>1735</v>
      </c>
    </row>
    <row r="91" spans="1:7" ht="15.75" x14ac:dyDescent="0.25">
      <c r="A91" t="s">
        <v>3339</v>
      </c>
      <c r="B91" t="s">
        <v>1711</v>
      </c>
      <c r="C91" t="s">
        <v>1720</v>
      </c>
      <c r="D91" t="s">
        <v>1721</v>
      </c>
      <c r="F91" t="s">
        <v>1722</v>
      </c>
      <c r="G91" t="s">
        <v>1723</v>
      </c>
    </row>
    <row r="92" spans="1:7" ht="15.75" x14ac:dyDescent="0.25">
      <c r="A92" t="s">
        <v>3347</v>
      </c>
      <c r="B92" t="s">
        <v>1711</v>
      </c>
      <c r="C92" t="s">
        <v>38</v>
      </c>
      <c r="D92" t="s">
        <v>1747</v>
      </c>
      <c r="F92" t="s">
        <v>1748</v>
      </c>
      <c r="G92" t="s">
        <v>1749</v>
      </c>
    </row>
    <row r="93" spans="1:7" ht="15.75" x14ac:dyDescent="0.25">
      <c r="A93" t="s">
        <v>3336</v>
      </c>
      <c r="B93" t="s">
        <v>1711</v>
      </c>
      <c r="C93" t="s">
        <v>1712</v>
      </c>
      <c r="D93" t="s">
        <v>1713</v>
      </c>
      <c r="F93" t="s">
        <v>1714</v>
      </c>
      <c r="G93" t="s">
        <v>2802</v>
      </c>
    </row>
    <row r="94" spans="1:7" ht="15.75" x14ac:dyDescent="0.25">
      <c r="A94" t="s">
        <v>3346</v>
      </c>
      <c r="B94" t="s">
        <v>1711</v>
      </c>
      <c r="C94" t="s">
        <v>19</v>
      </c>
      <c r="D94" t="s">
        <v>1744</v>
      </c>
      <c r="F94" t="s">
        <v>1745</v>
      </c>
      <c r="G94" t="s">
        <v>1746</v>
      </c>
    </row>
    <row r="95" spans="1:7" ht="15.75" x14ac:dyDescent="0.25">
      <c r="A95" t="s">
        <v>3351</v>
      </c>
      <c r="B95" t="s">
        <v>1711</v>
      </c>
      <c r="C95" t="s">
        <v>2571</v>
      </c>
      <c r="D95" t="s">
        <v>2574</v>
      </c>
      <c r="F95" t="s">
        <v>2575</v>
      </c>
      <c r="G95" t="s">
        <v>2576</v>
      </c>
    </row>
    <row r="96" spans="1:7" ht="15.75" x14ac:dyDescent="0.25">
      <c r="A96" t="s">
        <v>3344</v>
      </c>
      <c r="B96" t="s">
        <v>1711</v>
      </c>
      <c r="C96" t="s">
        <v>1736</v>
      </c>
      <c r="D96" t="s">
        <v>1737</v>
      </c>
      <c r="F96" t="s">
        <v>1738</v>
      </c>
      <c r="G96" t="s">
        <v>1739</v>
      </c>
    </row>
    <row r="97" spans="1:7" ht="15.75" x14ac:dyDescent="0.25">
      <c r="A97" t="s">
        <v>3350</v>
      </c>
      <c r="B97" t="s">
        <v>1711</v>
      </c>
      <c r="C97" t="s">
        <v>1736</v>
      </c>
      <c r="D97" t="s">
        <v>1866</v>
      </c>
      <c r="F97" t="s">
        <v>1867</v>
      </c>
      <c r="G97" t="s">
        <v>1602</v>
      </c>
    </row>
    <row r="98" spans="1:7" ht="15.75" x14ac:dyDescent="0.25">
      <c r="A98" t="s">
        <v>3352</v>
      </c>
      <c r="B98" t="s">
        <v>1711</v>
      </c>
      <c r="C98" t="s">
        <v>1862</v>
      </c>
      <c r="D98" t="s">
        <v>1863</v>
      </c>
      <c r="F98" t="s">
        <v>1864</v>
      </c>
      <c r="G98" t="s">
        <v>875</v>
      </c>
    </row>
    <row r="99" spans="1:7" ht="15.75" x14ac:dyDescent="0.25">
      <c r="A99" t="s">
        <v>3338</v>
      </c>
      <c r="B99" t="s">
        <v>1711</v>
      </c>
      <c r="C99" t="s">
        <v>1716</v>
      </c>
      <c r="D99" t="s">
        <v>1717</v>
      </c>
      <c r="F99" t="s">
        <v>1718</v>
      </c>
      <c r="G99" t="s">
        <v>2792</v>
      </c>
    </row>
    <row r="100" spans="1:7" ht="15.75" x14ac:dyDescent="0.25">
      <c r="A100" t="s">
        <v>3342</v>
      </c>
      <c r="B100" t="s">
        <v>1711</v>
      </c>
      <c r="C100" t="s">
        <v>1728</v>
      </c>
      <c r="D100" t="s">
        <v>1729</v>
      </c>
      <c r="F100" t="s">
        <v>1730</v>
      </c>
      <c r="G100" t="s">
        <v>1731</v>
      </c>
    </row>
    <row r="101" spans="1:7" ht="15.75" x14ac:dyDescent="0.25">
      <c r="A101" t="s">
        <v>3340</v>
      </c>
      <c r="B101" t="s">
        <v>1711</v>
      </c>
      <c r="C101" t="s">
        <v>1724</v>
      </c>
      <c r="D101" t="s">
        <v>1725</v>
      </c>
      <c r="F101" t="s">
        <v>1726</v>
      </c>
      <c r="G101" t="s">
        <v>3341</v>
      </c>
    </row>
    <row r="102" spans="1:7" ht="15.75" x14ac:dyDescent="0.25">
      <c r="A102" t="s">
        <v>3349</v>
      </c>
      <c r="B102" t="s">
        <v>1711</v>
      </c>
      <c r="C102" t="s">
        <v>41</v>
      </c>
      <c r="D102" t="s">
        <v>1750</v>
      </c>
      <c r="F102" t="s">
        <v>1751</v>
      </c>
      <c r="G102" t="s">
        <v>1752</v>
      </c>
    </row>
    <row r="103" spans="1:7" ht="15.75" x14ac:dyDescent="0.25">
      <c r="A103" t="s">
        <v>3345</v>
      </c>
      <c r="B103" t="s">
        <v>1711</v>
      </c>
      <c r="C103" t="s">
        <v>1740</v>
      </c>
      <c r="D103" t="s">
        <v>1741</v>
      </c>
      <c r="F103" t="s">
        <v>1742</v>
      </c>
      <c r="G103" t="s">
        <v>1652</v>
      </c>
    </row>
    <row r="104" spans="1:7" ht="15.75" x14ac:dyDescent="0.25">
      <c r="A104" t="s">
        <v>3373</v>
      </c>
      <c r="B104" t="s">
        <v>1753</v>
      </c>
      <c r="C104" t="s">
        <v>1794</v>
      </c>
      <c r="D104" t="s">
        <v>1795</v>
      </c>
      <c r="F104" t="s">
        <v>1796</v>
      </c>
      <c r="G104" t="s">
        <v>1797</v>
      </c>
    </row>
    <row r="105" spans="1:7" ht="15.75" x14ac:dyDescent="0.25">
      <c r="A105" t="s">
        <v>3374</v>
      </c>
      <c r="B105" t="s">
        <v>1753</v>
      </c>
      <c r="C105" t="s">
        <v>1794</v>
      </c>
      <c r="D105" t="s">
        <v>1798</v>
      </c>
      <c r="F105" t="s">
        <v>1799</v>
      </c>
      <c r="G105" t="s">
        <v>1800</v>
      </c>
    </row>
    <row r="106" spans="1:7" ht="15.75" x14ac:dyDescent="0.25">
      <c r="A106" t="s">
        <v>3375</v>
      </c>
      <c r="B106" t="s">
        <v>1753</v>
      </c>
      <c r="C106" t="s">
        <v>1801</v>
      </c>
      <c r="D106" t="s">
        <v>1802</v>
      </c>
      <c r="F106" t="s">
        <v>1803</v>
      </c>
      <c r="G106" t="s">
        <v>1804</v>
      </c>
    </row>
    <row r="107" spans="1:7" ht="15.75" x14ac:dyDescent="0.25">
      <c r="A107" t="s">
        <v>3376</v>
      </c>
      <c r="B107" t="s">
        <v>1753</v>
      </c>
      <c r="C107" t="s">
        <v>1801</v>
      </c>
      <c r="D107" t="s">
        <v>1805</v>
      </c>
      <c r="F107" t="s">
        <v>1806</v>
      </c>
      <c r="G107" t="s">
        <v>1602</v>
      </c>
    </row>
    <row r="108" spans="1:7" ht="15.75" x14ac:dyDescent="0.25">
      <c r="A108" t="s">
        <v>3379</v>
      </c>
      <c r="B108" t="s">
        <v>1753</v>
      </c>
      <c r="C108" t="s">
        <v>1801</v>
      </c>
      <c r="D108" t="s">
        <v>1805</v>
      </c>
      <c r="F108" t="s">
        <v>1806</v>
      </c>
      <c r="G108" t="s">
        <v>1602</v>
      </c>
    </row>
    <row r="109" spans="1:7" ht="15.75" x14ac:dyDescent="0.25">
      <c r="A109" t="s">
        <v>3380</v>
      </c>
      <c r="B109" t="s">
        <v>1753</v>
      </c>
      <c r="C109" t="s">
        <v>1801</v>
      </c>
      <c r="D109" t="s">
        <v>1802</v>
      </c>
      <c r="F109" t="s">
        <v>1803</v>
      </c>
      <c r="G109" t="s">
        <v>2791</v>
      </c>
    </row>
    <row r="110" spans="1:7" ht="15.75" x14ac:dyDescent="0.25">
      <c r="A110" t="s">
        <v>3364</v>
      </c>
      <c r="B110" t="s">
        <v>1753</v>
      </c>
      <c r="C110" t="s">
        <v>1512</v>
      </c>
      <c r="D110" t="s">
        <v>1777</v>
      </c>
      <c r="F110" t="s">
        <v>1778</v>
      </c>
      <c r="G110" t="s">
        <v>2206</v>
      </c>
    </row>
    <row r="111" spans="1:7" ht="15.75" x14ac:dyDescent="0.25">
      <c r="A111" t="s">
        <v>3365</v>
      </c>
      <c r="B111" t="s">
        <v>1753</v>
      </c>
      <c r="C111" t="s">
        <v>1512</v>
      </c>
      <c r="D111" t="s">
        <v>1780</v>
      </c>
      <c r="F111" t="s">
        <v>1781</v>
      </c>
      <c r="G111" t="s">
        <v>1782</v>
      </c>
    </row>
    <row r="112" spans="1:7" ht="15.75" x14ac:dyDescent="0.25">
      <c r="A112" t="s">
        <v>3367</v>
      </c>
      <c r="B112" t="s">
        <v>1753</v>
      </c>
      <c r="C112" t="s">
        <v>1523</v>
      </c>
      <c r="D112" t="s">
        <v>1783</v>
      </c>
      <c r="F112" t="s">
        <v>1784</v>
      </c>
      <c r="G112" t="s">
        <v>1785</v>
      </c>
    </row>
    <row r="113" spans="1:7" ht="15.75" x14ac:dyDescent="0.25">
      <c r="A113" t="s">
        <v>3368</v>
      </c>
      <c r="B113" t="s">
        <v>1753</v>
      </c>
      <c r="C113" t="s">
        <v>1523</v>
      </c>
      <c r="D113" t="s">
        <v>1786</v>
      </c>
      <c r="F113" t="s">
        <v>1787</v>
      </c>
      <c r="G113" t="s">
        <v>1630</v>
      </c>
    </row>
    <row r="114" spans="1:7" ht="15.75" x14ac:dyDescent="0.25">
      <c r="A114" t="s">
        <v>3356</v>
      </c>
      <c r="B114" t="s">
        <v>1753</v>
      </c>
      <c r="C114" t="s">
        <v>1519</v>
      </c>
      <c r="D114" t="s">
        <v>1761</v>
      </c>
      <c r="F114" t="s">
        <v>1762</v>
      </c>
      <c r="G114" t="s">
        <v>1565</v>
      </c>
    </row>
    <row r="115" spans="1:7" ht="15.75" x14ac:dyDescent="0.25">
      <c r="A115" t="s">
        <v>3357</v>
      </c>
      <c r="B115" t="s">
        <v>1753</v>
      </c>
      <c r="C115" t="s">
        <v>1519</v>
      </c>
      <c r="D115" t="s">
        <v>1763</v>
      </c>
      <c r="F115" t="s">
        <v>1764</v>
      </c>
      <c r="G115" t="s">
        <v>1525</v>
      </c>
    </row>
    <row r="116" spans="1:7" ht="15.75" x14ac:dyDescent="0.25">
      <c r="A116" t="s">
        <v>3377</v>
      </c>
      <c r="B116" t="s">
        <v>1753</v>
      </c>
      <c r="C116" t="s">
        <v>1807</v>
      </c>
      <c r="D116" t="s">
        <v>1808</v>
      </c>
      <c r="F116" t="s">
        <v>1809</v>
      </c>
      <c r="G116" t="s">
        <v>1810</v>
      </c>
    </row>
    <row r="117" spans="1:7" ht="15.75" x14ac:dyDescent="0.25">
      <c r="A117" t="s">
        <v>3378</v>
      </c>
      <c r="B117" t="s">
        <v>1753</v>
      </c>
      <c r="C117" t="s">
        <v>1807</v>
      </c>
      <c r="D117" t="s">
        <v>1811</v>
      </c>
      <c r="F117" t="s">
        <v>1812</v>
      </c>
      <c r="G117" t="s">
        <v>1813</v>
      </c>
    </row>
    <row r="118" spans="1:7" ht="15.75" x14ac:dyDescent="0.25">
      <c r="A118" t="s">
        <v>3353</v>
      </c>
      <c r="B118" t="s">
        <v>1753</v>
      </c>
      <c r="C118" t="s">
        <v>1754</v>
      </c>
      <c r="D118" t="s">
        <v>1755</v>
      </c>
      <c r="F118" t="s">
        <v>1756</v>
      </c>
      <c r="G118" t="s">
        <v>1757</v>
      </c>
    </row>
    <row r="119" spans="1:7" ht="15.75" x14ac:dyDescent="0.25">
      <c r="A119" t="s">
        <v>3354</v>
      </c>
      <c r="B119" t="s">
        <v>1753</v>
      </c>
      <c r="C119" t="s">
        <v>1754</v>
      </c>
      <c r="D119" t="s">
        <v>1758</v>
      </c>
      <c r="F119" t="s">
        <v>1759</v>
      </c>
      <c r="G119" t="s">
        <v>1760</v>
      </c>
    </row>
    <row r="120" spans="1:7" ht="15.75" x14ac:dyDescent="0.25">
      <c r="A120" t="s">
        <v>3358</v>
      </c>
      <c r="B120" t="s">
        <v>1753</v>
      </c>
      <c r="C120" t="s">
        <v>1765</v>
      </c>
      <c r="D120" t="s">
        <v>1766</v>
      </c>
      <c r="F120" t="s">
        <v>1767</v>
      </c>
      <c r="G120" t="s">
        <v>1691</v>
      </c>
    </row>
    <row r="121" spans="1:7" ht="15.75" x14ac:dyDescent="0.25">
      <c r="A121" t="s">
        <v>3359</v>
      </c>
      <c r="B121" t="s">
        <v>1753</v>
      </c>
      <c r="C121" t="s">
        <v>1765</v>
      </c>
      <c r="D121" t="s">
        <v>1768</v>
      </c>
      <c r="F121" t="s">
        <v>1769</v>
      </c>
      <c r="G121" t="s">
        <v>1770</v>
      </c>
    </row>
    <row r="122" spans="1:7" ht="15.75" x14ac:dyDescent="0.25">
      <c r="A122" t="s">
        <v>3361</v>
      </c>
      <c r="B122" t="s">
        <v>1753</v>
      </c>
      <c r="C122" t="s">
        <v>1771</v>
      </c>
      <c r="D122" t="s">
        <v>1772</v>
      </c>
      <c r="F122" t="s">
        <v>1773</v>
      </c>
      <c r="G122" t="s">
        <v>1701</v>
      </c>
    </row>
    <row r="123" spans="1:7" ht="15.75" x14ac:dyDescent="0.25">
      <c r="A123" t="s">
        <v>3362</v>
      </c>
      <c r="B123" t="s">
        <v>1753</v>
      </c>
      <c r="C123" t="s">
        <v>1771</v>
      </c>
      <c r="D123" t="s">
        <v>1774</v>
      </c>
      <c r="F123" t="s">
        <v>1775</v>
      </c>
      <c r="G123" t="s">
        <v>1776</v>
      </c>
    </row>
    <row r="124" spans="1:7" ht="15.75" x14ac:dyDescent="0.25">
      <c r="A124" t="s">
        <v>3370</v>
      </c>
      <c r="B124" t="s">
        <v>1753</v>
      </c>
      <c r="C124" t="s">
        <v>1788</v>
      </c>
      <c r="D124" t="s">
        <v>1789</v>
      </c>
      <c r="F124" t="s">
        <v>1790</v>
      </c>
      <c r="G124" t="s">
        <v>1770</v>
      </c>
    </row>
    <row r="125" spans="1:7" ht="15.75" x14ac:dyDescent="0.25">
      <c r="A125" t="s">
        <v>3371</v>
      </c>
      <c r="B125" t="s">
        <v>1753</v>
      </c>
      <c r="C125" t="s">
        <v>1788</v>
      </c>
      <c r="D125" t="s">
        <v>1791</v>
      </c>
      <c r="F125" t="s">
        <v>1792</v>
      </c>
      <c r="G125" t="s">
        <v>1793</v>
      </c>
    </row>
    <row r="126" spans="1:7" ht="15.75" x14ac:dyDescent="0.25">
      <c r="A126" t="s">
        <v>3387</v>
      </c>
      <c r="B126" t="s">
        <v>1512</v>
      </c>
      <c r="C126" t="s">
        <v>1732</v>
      </c>
      <c r="D126" t="s">
        <v>1827</v>
      </c>
      <c r="F126" t="s">
        <v>1828</v>
      </c>
      <c r="G126" t="s">
        <v>1735</v>
      </c>
    </row>
    <row r="127" spans="1:7" ht="15.75" x14ac:dyDescent="0.25">
      <c r="A127" t="s">
        <v>3386</v>
      </c>
      <c r="B127" t="s">
        <v>1512</v>
      </c>
      <c r="C127" t="s">
        <v>1720</v>
      </c>
      <c r="D127" t="s">
        <v>1516</v>
      </c>
      <c r="F127" t="s">
        <v>1825</v>
      </c>
      <c r="G127" t="s">
        <v>1826</v>
      </c>
    </row>
    <row r="128" spans="1:7" ht="15.75" x14ac:dyDescent="0.25">
      <c r="A128" t="s">
        <v>3399</v>
      </c>
      <c r="B128" t="s">
        <v>1512</v>
      </c>
      <c r="C128" t="s">
        <v>1512</v>
      </c>
      <c r="D128" t="s">
        <v>1516</v>
      </c>
      <c r="F128" t="s">
        <v>1517</v>
      </c>
      <c r="G128" t="s">
        <v>2816</v>
      </c>
    </row>
    <row r="129" spans="1:7" ht="15.75" x14ac:dyDescent="0.25">
      <c r="A129" t="s">
        <v>3400</v>
      </c>
      <c r="B129" t="s">
        <v>1512</v>
      </c>
      <c r="C129" t="s">
        <v>1512</v>
      </c>
      <c r="D129" t="s">
        <v>1516</v>
      </c>
      <c r="F129" t="s">
        <v>1517</v>
      </c>
      <c r="G129" t="s">
        <v>2816</v>
      </c>
    </row>
    <row r="130" spans="1:7" ht="15.75" x14ac:dyDescent="0.25">
      <c r="A130" t="s">
        <v>3406</v>
      </c>
      <c r="B130" t="s">
        <v>1512</v>
      </c>
      <c r="C130" t="s">
        <v>2063</v>
      </c>
      <c r="D130" t="s">
        <v>2064</v>
      </c>
      <c r="F130" t="s">
        <v>2065</v>
      </c>
      <c r="G130" t="s">
        <v>875</v>
      </c>
    </row>
    <row r="131" spans="1:7" ht="15.75" x14ac:dyDescent="0.25">
      <c r="A131" t="s">
        <v>3401</v>
      </c>
      <c r="B131" t="s">
        <v>1512</v>
      </c>
      <c r="C131" t="s">
        <v>1848</v>
      </c>
      <c r="D131" t="s">
        <v>1849</v>
      </c>
      <c r="F131" t="s">
        <v>1850</v>
      </c>
      <c r="G131" t="s">
        <v>2778</v>
      </c>
    </row>
    <row r="132" spans="1:7" ht="15.75" x14ac:dyDescent="0.25">
      <c r="A132" t="s">
        <v>3408</v>
      </c>
      <c r="B132" t="s">
        <v>1512</v>
      </c>
      <c r="C132" t="s">
        <v>2656</v>
      </c>
      <c r="D132" t="s">
        <v>2657</v>
      </c>
      <c r="F132" t="s">
        <v>2658</v>
      </c>
      <c r="G132" t="s">
        <v>3409</v>
      </c>
    </row>
    <row r="133" spans="1:7" ht="15.75" x14ac:dyDescent="0.25">
      <c r="A133" t="s">
        <v>3385</v>
      </c>
      <c r="B133" t="s">
        <v>1512</v>
      </c>
      <c r="C133" t="s">
        <v>1519</v>
      </c>
      <c r="D133" t="s">
        <v>1520</v>
      </c>
      <c r="F133" t="s">
        <v>1824</v>
      </c>
      <c r="G133" t="s">
        <v>1800</v>
      </c>
    </row>
    <row r="134" spans="1:7" ht="15.75" x14ac:dyDescent="0.25">
      <c r="A134" t="s">
        <v>3394</v>
      </c>
      <c r="B134" t="s">
        <v>1512</v>
      </c>
      <c r="C134" t="s">
        <v>19</v>
      </c>
      <c r="D134" t="s">
        <v>1842</v>
      </c>
      <c r="F134" t="s">
        <v>1843</v>
      </c>
      <c r="G134" t="s">
        <v>1746</v>
      </c>
    </row>
    <row r="135" spans="1:7" ht="15.75" x14ac:dyDescent="0.25">
      <c r="A135" t="s">
        <v>3397</v>
      </c>
      <c r="B135" t="s">
        <v>1512</v>
      </c>
      <c r="C135" t="s">
        <v>1835</v>
      </c>
      <c r="D135" t="s">
        <v>1836</v>
      </c>
      <c r="F135" t="s">
        <v>1837</v>
      </c>
      <c r="G135" t="s">
        <v>1838</v>
      </c>
    </row>
    <row r="136" spans="1:7" ht="15.75" x14ac:dyDescent="0.25">
      <c r="A136" t="s">
        <v>3410</v>
      </c>
      <c r="B136" t="s">
        <v>1512</v>
      </c>
      <c r="C136" t="s">
        <v>1835</v>
      </c>
      <c r="D136" t="s">
        <v>1836</v>
      </c>
      <c r="F136" t="s">
        <v>1837</v>
      </c>
      <c r="G136" t="s">
        <v>2791</v>
      </c>
    </row>
    <row r="137" spans="1:7" ht="15.75" x14ac:dyDescent="0.25">
      <c r="A137" t="s">
        <v>3389</v>
      </c>
      <c r="B137" t="s">
        <v>1512</v>
      </c>
      <c r="C137" t="s">
        <v>1088</v>
      </c>
      <c r="D137" t="s">
        <v>1829</v>
      </c>
      <c r="F137" t="s">
        <v>1830</v>
      </c>
      <c r="G137" t="s">
        <v>3390</v>
      </c>
    </row>
    <row r="138" spans="1:7" ht="15.75" x14ac:dyDescent="0.25">
      <c r="A138" t="s">
        <v>3393</v>
      </c>
      <c r="B138" t="s">
        <v>1512</v>
      </c>
      <c r="C138" t="s">
        <v>157</v>
      </c>
      <c r="D138" t="s">
        <v>1839</v>
      </c>
      <c r="F138" t="s">
        <v>1840</v>
      </c>
      <c r="G138" t="s">
        <v>1841</v>
      </c>
    </row>
    <row r="139" spans="1:7" ht="15.75" x14ac:dyDescent="0.25">
      <c r="A139" t="s">
        <v>3381</v>
      </c>
      <c r="B139" t="s">
        <v>1512</v>
      </c>
      <c r="C139" t="s">
        <v>1814</v>
      </c>
      <c r="D139" t="s">
        <v>1815</v>
      </c>
      <c r="F139" t="s">
        <v>1816</v>
      </c>
      <c r="G139" t="s">
        <v>1817</v>
      </c>
    </row>
    <row r="140" spans="1:7" ht="15.75" x14ac:dyDescent="0.25">
      <c r="A140" t="s">
        <v>3382</v>
      </c>
      <c r="B140" t="s">
        <v>1512</v>
      </c>
      <c r="C140" t="s">
        <v>1818</v>
      </c>
      <c r="D140" t="s">
        <v>1818</v>
      </c>
      <c r="F140" t="s">
        <v>1819</v>
      </c>
      <c r="G140" t="s">
        <v>1820</v>
      </c>
    </row>
    <row r="141" spans="1:7" ht="15.75" x14ac:dyDescent="0.25">
      <c r="A141" t="s">
        <v>3403</v>
      </c>
      <c r="B141" t="s">
        <v>1512</v>
      </c>
      <c r="C141" t="s">
        <v>1818</v>
      </c>
      <c r="D141" t="s">
        <v>1818</v>
      </c>
      <c r="F141" t="s">
        <v>1819</v>
      </c>
      <c r="G141" t="s">
        <v>2798</v>
      </c>
    </row>
    <row r="142" spans="1:7" ht="15.75" x14ac:dyDescent="0.25">
      <c r="A142" t="s">
        <v>3384</v>
      </c>
      <c r="B142" t="s">
        <v>1512</v>
      </c>
      <c r="C142" t="s">
        <v>584</v>
      </c>
      <c r="D142" t="s">
        <v>1821</v>
      </c>
      <c r="F142" t="s">
        <v>1822</v>
      </c>
      <c r="G142" t="s">
        <v>1823</v>
      </c>
    </row>
    <row r="143" spans="1:7" ht="15.75" x14ac:dyDescent="0.25">
      <c r="A143" t="s">
        <v>3402</v>
      </c>
      <c r="B143" t="s">
        <v>1512</v>
      </c>
      <c r="C143" t="s">
        <v>584</v>
      </c>
      <c r="D143" t="s">
        <v>1821</v>
      </c>
      <c r="F143" t="s">
        <v>1822</v>
      </c>
      <c r="G143" t="s">
        <v>2773</v>
      </c>
    </row>
    <row r="144" spans="1:7" ht="15.75" x14ac:dyDescent="0.25">
      <c r="A144" t="s">
        <v>3407</v>
      </c>
      <c r="B144" t="s">
        <v>1512</v>
      </c>
      <c r="C144" t="s">
        <v>665</v>
      </c>
      <c r="D144" t="s">
        <v>2653</v>
      </c>
      <c r="F144" t="s">
        <v>2654</v>
      </c>
      <c r="G144" t="s">
        <v>875</v>
      </c>
    </row>
    <row r="145" spans="1:16" ht="15.75" x14ac:dyDescent="0.25">
      <c r="A145" t="s">
        <v>3392</v>
      </c>
      <c r="B145" t="s">
        <v>1512</v>
      </c>
      <c r="C145" t="s">
        <v>41</v>
      </c>
      <c r="D145" t="s">
        <v>1832</v>
      </c>
      <c r="F145" t="s">
        <v>1833</v>
      </c>
      <c r="G145" t="s">
        <v>1834</v>
      </c>
    </row>
    <row r="146" spans="1:16" ht="15.75" x14ac:dyDescent="0.25">
      <c r="A146" t="s">
        <v>3395</v>
      </c>
      <c r="B146" t="s">
        <v>1512</v>
      </c>
      <c r="C146" t="s">
        <v>1663</v>
      </c>
      <c r="D146" t="s">
        <v>1844</v>
      </c>
      <c r="F146" t="s">
        <v>1845</v>
      </c>
      <c r="G146" t="s">
        <v>1846</v>
      </c>
    </row>
    <row r="147" spans="1:16" ht="15.75" x14ac:dyDescent="0.25">
      <c r="A147" t="s">
        <v>3404</v>
      </c>
      <c r="B147" t="s">
        <v>1512</v>
      </c>
      <c r="C147" t="s">
        <v>1663</v>
      </c>
      <c r="D147" t="s">
        <v>1844</v>
      </c>
      <c r="F147" t="s">
        <v>1845</v>
      </c>
      <c r="G147" t="s">
        <v>3405</v>
      </c>
    </row>
    <row r="148" spans="1:16" ht="15.75" x14ac:dyDescent="0.25">
      <c r="A148" t="s">
        <v>3426</v>
      </c>
      <c r="B148" t="s">
        <v>1847</v>
      </c>
      <c r="C148" t="s">
        <v>1732</v>
      </c>
      <c r="D148" t="s">
        <v>1877</v>
      </c>
      <c r="F148" t="s">
        <v>1878</v>
      </c>
      <c r="G148" t="s">
        <v>1735</v>
      </c>
    </row>
    <row r="149" spans="1:16" ht="15.75" x14ac:dyDescent="0.25">
      <c r="A149" t="s">
        <v>3417</v>
      </c>
      <c r="B149" t="s">
        <v>1847</v>
      </c>
      <c r="C149" t="s">
        <v>1859</v>
      </c>
      <c r="D149" t="s">
        <v>1575</v>
      </c>
      <c r="F149" t="s">
        <v>1860</v>
      </c>
      <c r="G149" t="s">
        <v>1861</v>
      </c>
    </row>
    <row r="150" spans="1:16" ht="15.75" x14ac:dyDescent="0.25">
      <c r="A150" t="s">
        <v>3423</v>
      </c>
      <c r="B150" t="s">
        <v>1847</v>
      </c>
      <c r="C150" t="s">
        <v>1873</v>
      </c>
      <c r="D150" t="s">
        <v>1874</v>
      </c>
      <c r="F150" t="s">
        <v>1875</v>
      </c>
      <c r="G150" t="s">
        <v>3424</v>
      </c>
    </row>
    <row r="151" spans="1:16" ht="15.75" x14ac:dyDescent="0.25">
      <c r="A151" t="s">
        <v>3415</v>
      </c>
      <c r="B151" t="s">
        <v>1847</v>
      </c>
      <c r="C151" t="s">
        <v>1711</v>
      </c>
      <c r="D151" t="s">
        <v>1856</v>
      </c>
      <c r="F151" t="s">
        <v>1857</v>
      </c>
      <c r="G151" t="s">
        <v>1858</v>
      </c>
    </row>
    <row r="152" spans="1:16" ht="15.75" x14ac:dyDescent="0.25">
      <c r="A152" t="s">
        <v>3429</v>
      </c>
      <c r="B152" t="s">
        <v>1847</v>
      </c>
      <c r="C152" t="s">
        <v>1512</v>
      </c>
      <c r="D152" t="s">
        <v>1885</v>
      </c>
      <c r="F152" t="s">
        <v>1886</v>
      </c>
      <c r="G152" t="s">
        <v>1887</v>
      </c>
    </row>
    <row r="153" spans="1:16" ht="15.75" x14ac:dyDescent="0.25">
      <c r="A153" t="s">
        <v>3411</v>
      </c>
      <c r="B153" t="s">
        <v>1847</v>
      </c>
      <c r="C153" t="s">
        <v>1848</v>
      </c>
      <c r="D153" t="s">
        <v>1849</v>
      </c>
      <c r="F153" t="s">
        <v>1850</v>
      </c>
      <c r="G153" t="s">
        <v>3412</v>
      </c>
    </row>
    <row r="154" spans="1:16" ht="15.75" x14ac:dyDescent="0.25">
      <c r="A154" t="s">
        <v>3428</v>
      </c>
      <c r="B154" t="s">
        <v>1847</v>
      </c>
      <c r="C154" t="s">
        <v>19</v>
      </c>
      <c r="D154" t="s">
        <v>1882</v>
      </c>
      <c r="F154" t="s">
        <v>1883</v>
      </c>
      <c r="G154" t="s">
        <v>1884</v>
      </c>
    </row>
    <row r="155" spans="1:16" ht="15.75" x14ac:dyDescent="0.25">
      <c r="A155" t="s">
        <v>3427</v>
      </c>
      <c r="B155" t="s">
        <v>1847</v>
      </c>
      <c r="C155" t="s">
        <v>1879</v>
      </c>
      <c r="D155" t="s">
        <v>1791</v>
      </c>
      <c r="F155" t="s">
        <v>1880</v>
      </c>
      <c r="G155" t="s">
        <v>1881</v>
      </c>
    </row>
    <row r="156" spans="1:16" ht="15.75" x14ac:dyDescent="0.25">
      <c r="A156" t="s">
        <v>3431</v>
      </c>
      <c r="B156" t="s">
        <v>1847</v>
      </c>
      <c r="C156" t="s">
        <v>2571</v>
      </c>
      <c r="D156" t="s">
        <v>2572</v>
      </c>
      <c r="F156" t="s">
        <v>2573</v>
      </c>
      <c r="G156" t="s">
        <v>2786</v>
      </c>
    </row>
    <row r="157" spans="1:16" ht="15.75" x14ac:dyDescent="0.25">
      <c r="A157" t="s">
        <v>3432</v>
      </c>
      <c r="B157" t="s">
        <v>1847</v>
      </c>
      <c r="C157" t="s">
        <v>2571</v>
      </c>
      <c r="D157" t="s">
        <v>2572</v>
      </c>
      <c r="F157" t="s">
        <v>2573</v>
      </c>
      <c r="G157" t="s">
        <v>2786</v>
      </c>
    </row>
    <row r="158" spans="1:16" ht="15.75" x14ac:dyDescent="0.25">
      <c r="A158" t="s">
        <v>3421</v>
      </c>
      <c r="B158" t="s">
        <v>1847</v>
      </c>
      <c r="C158" t="s">
        <v>1736</v>
      </c>
      <c r="D158" t="s">
        <v>1866</v>
      </c>
      <c r="F158" t="s">
        <v>1867</v>
      </c>
      <c r="G158" t="s">
        <v>1868</v>
      </c>
    </row>
    <row r="159" spans="1:16" ht="15.75" x14ac:dyDescent="0.25">
      <c r="A159" t="s">
        <v>3422</v>
      </c>
      <c r="B159" t="s">
        <v>1847</v>
      </c>
      <c r="C159" t="s">
        <v>1869</v>
      </c>
      <c r="D159" t="s">
        <v>1870</v>
      </c>
      <c r="F159" t="s">
        <v>1871</v>
      </c>
      <c r="G159" t="s">
        <v>1872</v>
      </c>
    </row>
    <row r="160" spans="1:16" ht="60" x14ac:dyDescent="0.25">
      <c r="A160" t="s">
        <v>3419</v>
      </c>
      <c r="B160" t="s">
        <v>1847</v>
      </c>
      <c r="C160" t="s">
        <v>1862</v>
      </c>
      <c r="D160" t="s">
        <v>1863</v>
      </c>
      <c r="F160" t="s">
        <v>1864</v>
      </c>
      <c r="G160" t="s">
        <v>1865</v>
      </c>
      <c r="L160" s="5" t="s">
        <v>1499</v>
      </c>
      <c r="N160" s="5" t="s">
        <v>1500</v>
      </c>
      <c r="P160" s="5" t="s">
        <v>1501</v>
      </c>
    </row>
    <row r="161" spans="1:7" ht="15.75" x14ac:dyDescent="0.25">
      <c r="A161" t="s">
        <v>3414</v>
      </c>
      <c r="B161" t="s">
        <v>1847</v>
      </c>
      <c r="C161" t="s">
        <v>1852</v>
      </c>
      <c r="D161" t="s">
        <v>1853</v>
      </c>
      <c r="F161" t="s">
        <v>1854</v>
      </c>
      <c r="G161" t="s">
        <v>1855</v>
      </c>
    </row>
    <row r="162" spans="1:7" ht="15.75" x14ac:dyDescent="0.25">
      <c r="A162" t="s">
        <v>3441</v>
      </c>
      <c r="B162" t="s">
        <v>971</v>
      </c>
      <c r="C162" t="s">
        <v>1768</v>
      </c>
      <c r="D162" t="s">
        <v>1911</v>
      </c>
      <c r="F162" t="s">
        <v>1912</v>
      </c>
      <c r="G162" t="s">
        <v>1913</v>
      </c>
    </row>
    <row r="163" spans="1:7" ht="15.75" x14ac:dyDescent="0.25">
      <c r="A163" t="s">
        <v>3444</v>
      </c>
      <c r="B163" t="s">
        <v>971</v>
      </c>
      <c r="C163" t="s">
        <v>1918</v>
      </c>
      <c r="D163" t="s">
        <v>1919</v>
      </c>
      <c r="F163" t="s">
        <v>1920</v>
      </c>
      <c r="G163" t="s">
        <v>1921</v>
      </c>
    </row>
    <row r="164" spans="1:7" ht="15.75" x14ac:dyDescent="0.25">
      <c r="A164" t="s">
        <v>3452</v>
      </c>
      <c r="B164" t="s">
        <v>971</v>
      </c>
      <c r="C164" t="s">
        <v>2431</v>
      </c>
      <c r="D164" t="s">
        <v>2432</v>
      </c>
      <c r="F164" t="s">
        <v>2433</v>
      </c>
      <c r="G164" t="s">
        <v>1602</v>
      </c>
    </row>
    <row r="165" spans="1:7" ht="15.75" x14ac:dyDescent="0.25">
      <c r="A165" t="s">
        <v>3450</v>
      </c>
      <c r="B165" t="s">
        <v>971</v>
      </c>
      <c r="C165" t="s">
        <v>1929</v>
      </c>
      <c r="D165" t="s">
        <v>1930</v>
      </c>
      <c r="F165" t="s">
        <v>1931</v>
      </c>
      <c r="G165" t="s">
        <v>1630</v>
      </c>
    </row>
    <row r="166" spans="1:7" ht="15.75" x14ac:dyDescent="0.25">
      <c r="A166" t="s">
        <v>3442</v>
      </c>
      <c r="B166" t="s">
        <v>971</v>
      </c>
      <c r="C166" t="s">
        <v>1914</v>
      </c>
      <c r="D166" t="s">
        <v>1915</v>
      </c>
      <c r="F166" t="s">
        <v>1916</v>
      </c>
      <c r="G166" t="s">
        <v>1917</v>
      </c>
    </row>
    <row r="167" spans="1:7" ht="15.75" x14ac:dyDescent="0.25">
      <c r="A167" t="s">
        <v>3440</v>
      </c>
      <c r="B167" t="s">
        <v>971</v>
      </c>
      <c r="C167" t="s">
        <v>1523</v>
      </c>
      <c r="D167" t="s">
        <v>1908</v>
      </c>
      <c r="F167" t="s">
        <v>1909</v>
      </c>
      <c r="G167" t="s">
        <v>1910</v>
      </c>
    </row>
    <row r="168" spans="1:7" ht="15.75" x14ac:dyDescent="0.25">
      <c r="A168" t="s">
        <v>3446</v>
      </c>
      <c r="B168" t="s">
        <v>971</v>
      </c>
      <c r="C168" t="s">
        <v>1791</v>
      </c>
      <c r="D168" t="s">
        <v>1922</v>
      </c>
      <c r="F168" t="s">
        <v>1923</v>
      </c>
      <c r="G168" t="s">
        <v>1924</v>
      </c>
    </row>
    <row r="169" spans="1:7" ht="15.75" x14ac:dyDescent="0.25">
      <c r="A169" t="s">
        <v>3437</v>
      </c>
      <c r="B169" t="s">
        <v>971</v>
      </c>
      <c r="C169" t="s">
        <v>1900</v>
      </c>
      <c r="D169" t="s">
        <v>1901</v>
      </c>
      <c r="F169" t="s">
        <v>1902</v>
      </c>
      <c r="G169" t="s">
        <v>1903</v>
      </c>
    </row>
    <row r="170" spans="1:7" ht="15.75" x14ac:dyDescent="0.25">
      <c r="A170" t="s">
        <v>3433</v>
      </c>
      <c r="B170" t="s">
        <v>971</v>
      </c>
      <c r="C170" t="s">
        <v>1888</v>
      </c>
      <c r="D170" t="s">
        <v>1889</v>
      </c>
      <c r="F170" t="s">
        <v>1890</v>
      </c>
      <c r="G170" t="s">
        <v>1891</v>
      </c>
    </row>
    <row r="171" spans="1:7" ht="15.75" x14ac:dyDescent="0.25">
      <c r="A171" t="s">
        <v>3447</v>
      </c>
      <c r="B171" t="s">
        <v>971</v>
      </c>
      <c r="C171" t="s">
        <v>1925</v>
      </c>
      <c r="D171" t="s">
        <v>1926</v>
      </c>
      <c r="F171" t="s">
        <v>1927</v>
      </c>
      <c r="G171" t="s">
        <v>3448</v>
      </c>
    </row>
    <row r="172" spans="1:7" ht="15.75" x14ac:dyDescent="0.25">
      <c r="A172" t="s">
        <v>3434</v>
      </c>
      <c r="B172" t="s">
        <v>971</v>
      </c>
      <c r="C172" t="s">
        <v>1892</v>
      </c>
      <c r="D172" t="s">
        <v>1893</v>
      </c>
      <c r="F172" t="s">
        <v>1894</v>
      </c>
      <c r="G172" t="s">
        <v>1895</v>
      </c>
    </row>
    <row r="173" spans="1:7" ht="15.75" x14ac:dyDescent="0.25">
      <c r="A173" t="s">
        <v>3439</v>
      </c>
      <c r="B173" t="s">
        <v>971</v>
      </c>
      <c r="C173" t="s">
        <v>1904</v>
      </c>
      <c r="D173" t="s">
        <v>1905</v>
      </c>
      <c r="F173" t="s">
        <v>1906</v>
      </c>
      <c r="G173" t="s">
        <v>1907</v>
      </c>
    </row>
    <row r="174" spans="1:7" ht="15.75" x14ac:dyDescent="0.25">
      <c r="A174" t="s">
        <v>3435</v>
      </c>
      <c r="B174" t="s">
        <v>971</v>
      </c>
      <c r="C174" t="s">
        <v>1896</v>
      </c>
      <c r="D174" t="s">
        <v>1897</v>
      </c>
      <c r="F174" t="s">
        <v>1898</v>
      </c>
      <c r="G174" t="s">
        <v>1899</v>
      </c>
    </row>
    <row r="175" spans="1:7" ht="15.75" x14ac:dyDescent="0.25">
      <c r="A175" t="s">
        <v>3458</v>
      </c>
      <c r="B175" t="s">
        <v>1932</v>
      </c>
      <c r="C175" t="s">
        <v>1944</v>
      </c>
      <c r="D175" t="s">
        <v>1945</v>
      </c>
      <c r="F175" t="s">
        <v>1946</v>
      </c>
      <c r="G175" t="s">
        <v>1947</v>
      </c>
    </row>
    <row r="176" spans="1:7" ht="15.75" x14ac:dyDescent="0.25">
      <c r="A176" t="s">
        <v>3459</v>
      </c>
      <c r="B176" t="s">
        <v>1932</v>
      </c>
      <c r="C176" t="s">
        <v>1944</v>
      </c>
      <c r="D176" t="s">
        <v>1948</v>
      </c>
      <c r="F176" t="s">
        <v>1949</v>
      </c>
      <c r="G176" t="s">
        <v>1947</v>
      </c>
    </row>
    <row r="177" spans="1:7" ht="15.75" x14ac:dyDescent="0.25">
      <c r="A177" t="s">
        <v>3460</v>
      </c>
      <c r="B177" t="s">
        <v>1932</v>
      </c>
      <c r="C177" t="s">
        <v>1950</v>
      </c>
      <c r="D177" t="s">
        <v>1951</v>
      </c>
      <c r="F177" t="s">
        <v>1952</v>
      </c>
      <c r="G177" t="s">
        <v>1615</v>
      </c>
    </row>
    <row r="178" spans="1:7" ht="15.75" x14ac:dyDescent="0.25">
      <c r="A178" t="s">
        <v>3461</v>
      </c>
      <c r="B178" t="s">
        <v>1932</v>
      </c>
      <c r="C178" t="s">
        <v>1953</v>
      </c>
      <c r="D178" t="s">
        <v>1954</v>
      </c>
      <c r="F178" t="s">
        <v>1955</v>
      </c>
      <c r="G178" t="s">
        <v>1615</v>
      </c>
    </row>
    <row r="179" spans="1:7" ht="15.75" x14ac:dyDescent="0.25">
      <c r="A179" t="s">
        <v>3453</v>
      </c>
      <c r="B179" t="s">
        <v>1932</v>
      </c>
      <c r="C179" t="s">
        <v>1836</v>
      </c>
      <c r="D179" t="s">
        <v>1933</v>
      </c>
      <c r="F179" t="s">
        <v>1934</v>
      </c>
      <c r="G179" t="s">
        <v>1935</v>
      </c>
    </row>
    <row r="180" spans="1:7" ht="15.75" x14ac:dyDescent="0.25">
      <c r="A180" t="s">
        <v>3454</v>
      </c>
      <c r="B180" t="s">
        <v>1932</v>
      </c>
      <c r="C180" t="s">
        <v>1836</v>
      </c>
      <c r="D180" t="s">
        <v>1936</v>
      </c>
      <c r="F180" t="s">
        <v>1937</v>
      </c>
      <c r="G180" t="s">
        <v>1935</v>
      </c>
    </row>
    <row r="181" spans="1:7" ht="15.75" x14ac:dyDescent="0.25">
      <c r="A181" t="s">
        <v>3463</v>
      </c>
      <c r="B181" t="s">
        <v>1932</v>
      </c>
      <c r="C181" t="s">
        <v>1960</v>
      </c>
      <c r="D181" t="s">
        <v>1961</v>
      </c>
      <c r="F181" t="s">
        <v>1962</v>
      </c>
      <c r="G181" t="s">
        <v>1935</v>
      </c>
    </row>
    <row r="182" spans="1:7" ht="15.75" x14ac:dyDescent="0.25">
      <c r="A182" t="s">
        <v>3464</v>
      </c>
      <c r="B182" t="s">
        <v>1932</v>
      </c>
      <c r="C182" t="s">
        <v>1963</v>
      </c>
      <c r="D182" t="s">
        <v>1964</v>
      </c>
      <c r="F182" t="s">
        <v>1965</v>
      </c>
      <c r="G182" t="s">
        <v>1966</v>
      </c>
    </row>
    <row r="183" spans="1:7" ht="15.75" x14ac:dyDescent="0.25">
      <c r="A183" t="s">
        <v>3462</v>
      </c>
      <c r="B183" t="s">
        <v>1932</v>
      </c>
      <c r="C183" t="s">
        <v>1956</v>
      </c>
      <c r="D183" t="s">
        <v>1957</v>
      </c>
      <c r="F183" t="s">
        <v>1958</v>
      </c>
      <c r="G183" t="s">
        <v>1959</v>
      </c>
    </row>
    <row r="184" spans="1:7" ht="15.75" x14ac:dyDescent="0.25">
      <c r="A184" t="s">
        <v>3455</v>
      </c>
      <c r="B184" t="s">
        <v>1932</v>
      </c>
      <c r="C184" t="s">
        <v>1938</v>
      </c>
      <c r="D184" t="s">
        <v>1939</v>
      </c>
      <c r="F184" t="s">
        <v>1940</v>
      </c>
      <c r="G184" t="s">
        <v>1941</v>
      </c>
    </row>
    <row r="185" spans="1:7" ht="15.75" x14ac:dyDescent="0.25">
      <c r="A185" t="s">
        <v>3457</v>
      </c>
      <c r="B185" t="s">
        <v>1932</v>
      </c>
      <c r="C185" t="s">
        <v>1938</v>
      </c>
      <c r="D185" t="s">
        <v>1942</v>
      </c>
      <c r="F185" t="s">
        <v>1943</v>
      </c>
      <c r="G185" t="s">
        <v>1941</v>
      </c>
    </row>
    <row r="186" spans="1:7" ht="15.75" x14ac:dyDescent="0.25">
      <c r="A186" t="s">
        <v>3466</v>
      </c>
      <c r="B186" t="s">
        <v>1932</v>
      </c>
      <c r="C186" t="s">
        <v>1967</v>
      </c>
      <c r="D186" t="s">
        <v>1968</v>
      </c>
      <c r="F186" t="s">
        <v>1969</v>
      </c>
      <c r="G186" t="s">
        <v>1959</v>
      </c>
    </row>
    <row r="187" spans="1:7" ht="15.75" x14ac:dyDescent="0.25">
      <c r="A187" t="s">
        <v>3467</v>
      </c>
      <c r="B187" t="s">
        <v>1932</v>
      </c>
      <c r="C187" t="s">
        <v>1970</v>
      </c>
      <c r="D187" t="s">
        <v>1971</v>
      </c>
      <c r="F187" t="s">
        <v>1972</v>
      </c>
      <c r="G187" t="s">
        <v>1973</v>
      </c>
    </row>
    <row r="188" spans="1:7" ht="15.75" x14ac:dyDescent="0.25">
      <c r="A188" t="s">
        <v>3474</v>
      </c>
      <c r="B188" t="s">
        <v>1492</v>
      </c>
      <c r="C188" t="s">
        <v>1512</v>
      </c>
      <c r="D188" t="s">
        <v>1513</v>
      </c>
      <c r="F188" t="s">
        <v>1514</v>
      </c>
      <c r="G188" t="s">
        <v>1515</v>
      </c>
    </row>
    <row r="189" spans="1:7" ht="15.75" x14ac:dyDescent="0.25">
      <c r="A189" t="s">
        <v>3475</v>
      </c>
      <c r="B189" t="s">
        <v>1492</v>
      </c>
      <c r="C189" t="s">
        <v>1512</v>
      </c>
      <c r="D189" t="s">
        <v>1516</v>
      </c>
      <c r="F189" t="s">
        <v>1517</v>
      </c>
      <c r="G189" t="s">
        <v>3476</v>
      </c>
    </row>
    <row r="190" spans="1:7" ht="15.75" x14ac:dyDescent="0.25">
      <c r="A190" t="s">
        <v>3477</v>
      </c>
      <c r="B190" t="s">
        <v>1492</v>
      </c>
      <c r="C190" t="s">
        <v>1519</v>
      </c>
      <c r="D190" t="s">
        <v>1520</v>
      </c>
      <c r="F190" t="s">
        <v>1521</v>
      </c>
      <c r="G190" t="s">
        <v>1522</v>
      </c>
    </row>
    <row r="191" spans="1:7" ht="15.75" x14ac:dyDescent="0.25">
      <c r="A191" t="s">
        <v>3478</v>
      </c>
      <c r="B191" t="s">
        <v>1492</v>
      </c>
      <c r="C191" t="s">
        <v>1519</v>
      </c>
      <c r="D191" t="s">
        <v>1523</v>
      </c>
      <c r="F191" t="s">
        <v>1524</v>
      </c>
      <c r="G191" t="s">
        <v>1525</v>
      </c>
    </row>
    <row r="192" spans="1:7" ht="15.75" x14ac:dyDescent="0.25">
      <c r="A192" t="s">
        <v>3494</v>
      </c>
      <c r="B192" t="s">
        <v>1492</v>
      </c>
      <c r="C192" t="s">
        <v>2018</v>
      </c>
      <c r="D192" t="s">
        <v>2296</v>
      </c>
      <c r="F192" t="s">
        <v>2297</v>
      </c>
      <c r="G192" t="s">
        <v>875</v>
      </c>
    </row>
    <row r="193" spans="1:7" ht="15.75" x14ac:dyDescent="0.25">
      <c r="A193" t="s">
        <v>3468</v>
      </c>
      <c r="B193" t="s">
        <v>1492</v>
      </c>
      <c r="C193" t="s">
        <v>1493</v>
      </c>
      <c r="D193" t="s">
        <v>1494</v>
      </c>
      <c r="F193" t="s">
        <v>1495</v>
      </c>
      <c r="G193" t="s">
        <v>1496</v>
      </c>
    </row>
    <row r="194" spans="1:7" ht="15.75" x14ac:dyDescent="0.25">
      <c r="A194" t="s">
        <v>3471</v>
      </c>
      <c r="B194" t="s">
        <v>1492</v>
      </c>
      <c r="C194" t="s">
        <v>1493</v>
      </c>
      <c r="D194" t="s">
        <v>1502</v>
      </c>
      <c r="F194" t="s">
        <v>1503</v>
      </c>
      <c r="G194" t="s">
        <v>1504</v>
      </c>
    </row>
    <row r="195" spans="1:7" ht="15.75" x14ac:dyDescent="0.25">
      <c r="A195" t="s">
        <v>3485</v>
      </c>
      <c r="B195" t="s">
        <v>1492</v>
      </c>
      <c r="C195" t="s">
        <v>1493</v>
      </c>
      <c r="D195" t="s">
        <v>1494</v>
      </c>
      <c r="F195" t="s">
        <v>1495</v>
      </c>
      <c r="G195" t="s">
        <v>1504</v>
      </c>
    </row>
    <row r="196" spans="1:7" ht="15.75" x14ac:dyDescent="0.25">
      <c r="A196" t="s">
        <v>3486</v>
      </c>
      <c r="B196" t="s">
        <v>1492</v>
      </c>
      <c r="C196" t="s">
        <v>1493</v>
      </c>
      <c r="D196" t="s">
        <v>1502</v>
      </c>
      <c r="F196" t="s">
        <v>1503</v>
      </c>
      <c r="G196" t="s">
        <v>1504</v>
      </c>
    </row>
    <row r="197" spans="1:7" ht="15.75" x14ac:dyDescent="0.25">
      <c r="A197" t="s">
        <v>3481</v>
      </c>
      <c r="B197" t="s">
        <v>1492</v>
      </c>
      <c r="C197" t="s">
        <v>1531</v>
      </c>
      <c r="D197" t="s">
        <v>1532</v>
      </c>
      <c r="F197" t="s">
        <v>1533</v>
      </c>
      <c r="G197" t="s">
        <v>3482</v>
      </c>
    </row>
    <row r="198" spans="1:7" ht="15.75" x14ac:dyDescent="0.25">
      <c r="A198" t="s">
        <v>3483</v>
      </c>
      <c r="B198" t="s">
        <v>1492</v>
      </c>
      <c r="C198" t="s">
        <v>1531</v>
      </c>
      <c r="D198" t="s">
        <v>1535</v>
      </c>
      <c r="F198" t="s">
        <v>1536</v>
      </c>
      <c r="G198" t="s">
        <v>1537</v>
      </c>
    </row>
    <row r="199" spans="1:7" ht="15.75" x14ac:dyDescent="0.25">
      <c r="A199" t="s">
        <v>3472</v>
      </c>
      <c r="B199" t="s">
        <v>1492</v>
      </c>
      <c r="C199" t="s">
        <v>1505</v>
      </c>
      <c r="D199" t="s">
        <v>1506</v>
      </c>
      <c r="F199" t="s">
        <v>1507</v>
      </c>
      <c r="G199" t="s">
        <v>1508</v>
      </c>
    </row>
    <row r="200" spans="1:7" ht="15.75" x14ac:dyDescent="0.25">
      <c r="A200" t="s">
        <v>3473</v>
      </c>
      <c r="B200" t="s">
        <v>1492</v>
      </c>
      <c r="C200" t="s">
        <v>1505</v>
      </c>
      <c r="D200" t="s">
        <v>1509</v>
      </c>
      <c r="F200" t="s">
        <v>1510</v>
      </c>
      <c r="G200" t="s">
        <v>1511</v>
      </c>
    </row>
    <row r="201" spans="1:7" ht="15.75" x14ac:dyDescent="0.25">
      <c r="A201" t="s">
        <v>3487</v>
      </c>
      <c r="B201" t="s">
        <v>1492</v>
      </c>
      <c r="C201" t="s">
        <v>1505</v>
      </c>
      <c r="D201" t="s">
        <v>1506</v>
      </c>
      <c r="F201" t="s">
        <v>1507</v>
      </c>
      <c r="G201" t="s">
        <v>1504</v>
      </c>
    </row>
    <row r="202" spans="1:7" ht="15.75" x14ac:dyDescent="0.25">
      <c r="A202" t="s">
        <v>3495</v>
      </c>
      <c r="B202" t="s">
        <v>1492</v>
      </c>
      <c r="C202" t="s">
        <v>2185</v>
      </c>
      <c r="D202" t="s">
        <v>2189</v>
      </c>
      <c r="F202" t="s">
        <v>2190</v>
      </c>
      <c r="G202" t="s">
        <v>2191</v>
      </c>
    </row>
    <row r="203" spans="1:7" ht="15.75" x14ac:dyDescent="0.25">
      <c r="A203" t="s">
        <v>3479</v>
      </c>
      <c r="B203" t="s">
        <v>1492</v>
      </c>
      <c r="C203" t="s">
        <v>1401</v>
      </c>
      <c r="D203" t="s">
        <v>584</v>
      </c>
      <c r="F203" t="s">
        <v>1526</v>
      </c>
      <c r="G203" t="s">
        <v>1527</v>
      </c>
    </row>
    <row r="204" spans="1:7" ht="15.75" x14ac:dyDescent="0.25">
      <c r="A204" t="s">
        <v>3480</v>
      </c>
      <c r="B204" t="s">
        <v>1492</v>
      </c>
      <c r="C204" t="s">
        <v>1401</v>
      </c>
      <c r="D204" t="s">
        <v>1528</v>
      </c>
      <c r="F204" t="s">
        <v>1529</v>
      </c>
      <c r="G204" t="s">
        <v>1530</v>
      </c>
    </row>
    <row r="205" spans="1:7" ht="15.75" x14ac:dyDescent="0.25">
      <c r="A205" t="s">
        <v>3484</v>
      </c>
      <c r="B205" t="s">
        <v>1492</v>
      </c>
      <c r="C205" t="s">
        <v>2564</v>
      </c>
      <c r="D205" t="s">
        <v>2567</v>
      </c>
      <c r="F205" t="s">
        <v>2568</v>
      </c>
      <c r="G205" t="s">
        <v>2816</v>
      </c>
    </row>
    <row r="206" spans="1:7" ht="15.75" x14ac:dyDescent="0.25">
      <c r="A206" t="s">
        <v>3488</v>
      </c>
      <c r="B206" t="s">
        <v>1492</v>
      </c>
      <c r="C206" t="s">
        <v>2564</v>
      </c>
      <c r="D206" t="s">
        <v>2567</v>
      </c>
      <c r="F206" t="s">
        <v>2568</v>
      </c>
      <c r="G206" t="s">
        <v>2816</v>
      </c>
    </row>
    <row r="207" spans="1:7" ht="15.75" x14ac:dyDescent="0.25">
      <c r="A207" t="s">
        <v>3491</v>
      </c>
      <c r="B207" t="s">
        <v>1492</v>
      </c>
      <c r="C207" t="s">
        <v>2457</v>
      </c>
      <c r="D207" t="s">
        <v>2458</v>
      </c>
      <c r="F207" t="s">
        <v>2459</v>
      </c>
      <c r="G207" t="s">
        <v>2786</v>
      </c>
    </row>
    <row r="208" spans="1:7" ht="15.75" x14ac:dyDescent="0.25">
      <c r="A208" t="s">
        <v>3489</v>
      </c>
      <c r="B208" t="s">
        <v>1492</v>
      </c>
      <c r="C208" t="s">
        <v>41</v>
      </c>
      <c r="D208" t="s">
        <v>1750</v>
      </c>
      <c r="F208" t="s">
        <v>1751</v>
      </c>
      <c r="G208" t="s">
        <v>2786</v>
      </c>
    </row>
    <row r="209" spans="1:7" ht="15.75" x14ac:dyDescent="0.25">
      <c r="A209" t="s">
        <v>3490</v>
      </c>
      <c r="B209" t="s">
        <v>1492</v>
      </c>
      <c r="C209" t="s">
        <v>41</v>
      </c>
      <c r="D209" t="s">
        <v>1832</v>
      </c>
      <c r="F209" t="s">
        <v>1833</v>
      </c>
      <c r="G209" t="s">
        <v>2786</v>
      </c>
    </row>
    <row r="210" spans="1:7" ht="15.75" x14ac:dyDescent="0.25">
      <c r="A210" t="s">
        <v>3492</v>
      </c>
      <c r="B210" t="s">
        <v>1492</v>
      </c>
      <c r="C210" t="s">
        <v>41</v>
      </c>
      <c r="D210" t="s">
        <v>1750</v>
      </c>
      <c r="F210" t="s">
        <v>1751</v>
      </c>
      <c r="G210" t="s">
        <v>2786</v>
      </c>
    </row>
    <row r="211" spans="1:7" ht="15.75" x14ac:dyDescent="0.25">
      <c r="A211" t="s">
        <v>3493</v>
      </c>
      <c r="B211" t="s">
        <v>1492</v>
      </c>
      <c r="C211" t="s">
        <v>41</v>
      </c>
      <c r="D211" t="s">
        <v>1832</v>
      </c>
      <c r="F211" t="s">
        <v>1833</v>
      </c>
      <c r="G211" t="s">
        <v>2786</v>
      </c>
    </row>
    <row r="212" spans="1:7" ht="15.75" x14ac:dyDescent="0.25">
      <c r="A212" t="s">
        <v>3500</v>
      </c>
      <c r="B212" t="s">
        <v>3497</v>
      </c>
      <c r="C212" t="s">
        <v>2406</v>
      </c>
      <c r="D212" t="s">
        <v>2409</v>
      </c>
      <c r="F212" t="s">
        <v>2410</v>
      </c>
      <c r="G212" t="s">
        <v>1504</v>
      </c>
    </row>
    <row r="213" spans="1:7" ht="15.75" x14ac:dyDescent="0.25">
      <c r="A213" t="s">
        <v>3503</v>
      </c>
      <c r="B213" t="s">
        <v>3497</v>
      </c>
      <c r="C213" t="s">
        <v>2203</v>
      </c>
      <c r="D213" t="s">
        <v>2210</v>
      </c>
      <c r="F213" t="s">
        <v>2211</v>
      </c>
      <c r="G213" t="s">
        <v>2783</v>
      </c>
    </row>
    <row r="214" spans="1:7" ht="15.75" x14ac:dyDescent="0.25">
      <c r="A214" t="s">
        <v>3499</v>
      </c>
      <c r="B214" t="s">
        <v>3497</v>
      </c>
      <c r="C214" t="s">
        <v>1592</v>
      </c>
      <c r="D214" t="s">
        <v>1593</v>
      </c>
      <c r="F214" t="s">
        <v>1594</v>
      </c>
      <c r="G214" t="s">
        <v>1595</v>
      </c>
    </row>
    <row r="215" spans="1:7" ht="15.75" x14ac:dyDescent="0.25">
      <c r="A215" t="s">
        <v>3502</v>
      </c>
      <c r="B215" t="s">
        <v>3497</v>
      </c>
      <c r="C215" t="s">
        <v>1982</v>
      </c>
      <c r="D215" t="s">
        <v>1985</v>
      </c>
      <c r="F215" t="s">
        <v>1986</v>
      </c>
      <c r="G215" t="s">
        <v>2783</v>
      </c>
    </row>
    <row r="216" spans="1:7" ht="15.75" x14ac:dyDescent="0.25">
      <c r="A216" t="s">
        <v>3505</v>
      </c>
      <c r="B216" t="s">
        <v>3497</v>
      </c>
      <c r="C216" t="s">
        <v>1982</v>
      </c>
      <c r="D216" t="s">
        <v>2003</v>
      </c>
      <c r="F216" t="s">
        <v>2004</v>
      </c>
      <c r="G216" t="s">
        <v>3506</v>
      </c>
    </row>
    <row r="217" spans="1:7" ht="15.75" x14ac:dyDescent="0.25">
      <c r="A217" t="s">
        <v>3501</v>
      </c>
      <c r="B217" t="s">
        <v>3497</v>
      </c>
      <c r="C217" t="s">
        <v>1523</v>
      </c>
      <c r="D217" t="s">
        <v>1908</v>
      </c>
      <c r="F217" t="s">
        <v>1909</v>
      </c>
      <c r="G217" t="s">
        <v>1602</v>
      </c>
    </row>
    <row r="218" spans="1:7" ht="15.75" x14ac:dyDescent="0.25">
      <c r="A218" t="s">
        <v>3504</v>
      </c>
      <c r="B218" t="s">
        <v>3497</v>
      </c>
      <c r="C218" t="s">
        <v>1519</v>
      </c>
      <c r="D218" t="s">
        <v>1520</v>
      </c>
      <c r="F218" t="s">
        <v>1521</v>
      </c>
      <c r="G218" t="s">
        <v>1559</v>
      </c>
    </row>
    <row r="219" spans="1:7" ht="15.75" x14ac:dyDescent="0.25">
      <c r="A219" t="s">
        <v>3496</v>
      </c>
      <c r="B219" t="s">
        <v>3497</v>
      </c>
      <c r="C219" t="s">
        <v>1667</v>
      </c>
      <c r="D219" t="s">
        <v>1671</v>
      </c>
      <c r="F219" t="s">
        <v>1672</v>
      </c>
      <c r="G219" t="s">
        <v>3498</v>
      </c>
    </row>
    <row r="220" spans="1:7" ht="15.75" x14ac:dyDescent="0.25">
      <c r="A220" t="s">
        <v>3508</v>
      </c>
      <c r="B220" t="s">
        <v>1974</v>
      </c>
      <c r="C220" t="s">
        <v>1996</v>
      </c>
      <c r="D220" t="s">
        <v>1997</v>
      </c>
      <c r="F220" t="s">
        <v>1998</v>
      </c>
      <c r="G220" t="s">
        <v>1999</v>
      </c>
    </row>
    <row r="221" spans="1:7" ht="15.75" x14ac:dyDescent="0.25">
      <c r="A221" t="s">
        <v>3510</v>
      </c>
      <c r="B221" t="s">
        <v>1974</v>
      </c>
      <c r="C221" t="s">
        <v>1520</v>
      </c>
      <c r="D221" t="s">
        <v>1977</v>
      </c>
      <c r="F221" t="s">
        <v>1978</v>
      </c>
      <c r="G221" t="s">
        <v>1959</v>
      </c>
    </row>
    <row r="222" spans="1:7" ht="15.75" x14ac:dyDescent="0.25">
      <c r="A222" t="s">
        <v>3515</v>
      </c>
      <c r="B222" t="s">
        <v>1974</v>
      </c>
      <c r="C222" t="s">
        <v>1520</v>
      </c>
      <c r="D222" t="s">
        <v>1975</v>
      </c>
      <c r="F222" t="s">
        <v>1521</v>
      </c>
      <c r="G222" t="s">
        <v>1976</v>
      </c>
    </row>
    <row r="223" spans="1:7" ht="15.75" x14ac:dyDescent="0.25">
      <c r="A223" t="s">
        <v>3507</v>
      </c>
      <c r="B223" t="s">
        <v>1974</v>
      </c>
      <c r="C223" t="s">
        <v>1982</v>
      </c>
      <c r="D223" t="s">
        <v>1985</v>
      </c>
      <c r="F223" t="s">
        <v>1986</v>
      </c>
      <c r="G223" t="s">
        <v>1987</v>
      </c>
    </row>
    <row r="224" spans="1:7" ht="15.75" x14ac:dyDescent="0.25">
      <c r="A224" t="s">
        <v>3511</v>
      </c>
      <c r="B224" t="s">
        <v>1974</v>
      </c>
      <c r="C224" t="s">
        <v>1982</v>
      </c>
      <c r="D224" t="s">
        <v>1991</v>
      </c>
      <c r="F224" t="s">
        <v>1992</v>
      </c>
      <c r="G224" t="s">
        <v>1993</v>
      </c>
    </row>
    <row r="225" spans="1:7" ht="15.75" x14ac:dyDescent="0.25">
      <c r="A225" t="s">
        <v>3512</v>
      </c>
      <c r="B225" t="s">
        <v>1974</v>
      </c>
      <c r="C225" t="s">
        <v>1982</v>
      </c>
      <c r="D225" t="s">
        <v>1988</v>
      </c>
      <c r="F225" t="s">
        <v>1989</v>
      </c>
      <c r="G225" t="s">
        <v>1990</v>
      </c>
    </row>
    <row r="226" spans="1:7" ht="15.75" x14ac:dyDescent="0.25">
      <c r="A226" t="s">
        <v>3514</v>
      </c>
      <c r="B226" t="s">
        <v>1974</v>
      </c>
      <c r="C226" t="s">
        <v>1982</v>
      </c>
      <c r="D226" t="s">
        <v>1994</v>
      </c>
      <c r="F226" t="s">
        <v>1995</v>
      </c>
      <c r="G226" t="s">
        <v>1935</v>
      </c>
    </row>
    <row r="227" spans="1:7" ht="15.75" x14ac:dyDescent="0.25">
      <c r="A227" t="s">
        <v>3517</v>
      </c>
      <c r="B227" t="s">
        <v>1974</v>
      </c>
      <c r="C227" t="s">
        <v>1982</v>
      </c>
      <c r="D227" t="s">
        <v>1983</v>
      </c>
      <c r="F227" t="s">
        <v>1984</v>
      </c>
      <c r="G227" t="s">
        <v>1782</v>
      </c>
    </row>
    <row r="228" spans="1:7" ht="15.75" x14ac:dyDescent="0.25">
      <c r="A228" t="s">
        <v>3518</v>
      </c>
      <c r="B228" t="s">
        <v>1974</v>
      </c>
      <c r="C228" t="s">
        <v>1982</v>
      </c>
      <c r="D228" t="s">
        <v>2003</v>
      </c>
      <c r="F228" t="s">
        <v>2004</v>
      </c>
      <c r="G228" t="s">
        <v>3519</v>
      </c>
    </row>
    <row r="229" spans="1:7" ht="15.75" x14ac:dyDescent="0.25">
      <c r="A229" t="s">
        <v>3521</v>
      </c>
      <c r="B229" t="s">
        <v>1974</v>
      </c>
      <c r="C229" t="s">
        <v>1982</v>
      </c>
      <c r="D229" t="s">
        <v>2001</v>
      </c>
      <c r="F229" t="s">
        <v>2002</v>
      </c>
      <c r="G229" t="s">
        <v>1966</v>
      </c>
    </row>
    <row r="230" spans="1:7" ht="15.75" x14ac:dyDescent="0.25">
      <c r="A230" t="s">
        <v>3520</v>
      </c>
      <c r="B230" t="s">
        <v>1974</v>
      </c>
      <c r="C230" t="s">
        <v>1979</v>
      </c>
      <c r="D230" t="s">
        <v>1980</v>
      </c>
      <c r="F230" t="s">
        <v>1981</v>
      </c>
      <c r="G230" t="s">
        <v>1615</v>
      </c>
    </row>
    <row r="231" spans="1:7" ht="15.75" x14ac:dyDescent="0.25">
      <c r="A231" t="s">
        <v>3516</v>
      </c>
      <c r="B231" t="s">
        <v>1974</v>
      </c>
      <c r="C231" t="s">
        <v>1523</v>
      </c>
      <c r="D231" t="s">
        <v>2000</v>
      </c>
      <c r="F231" t="s">
        <v>1784</v>
      </c>
      <c r="G231" t="s">
        <v>1615</v>
      </c>
    </row>
    <row r="232" spans="1:7" ht="15.75" x14ac:dyDescent="0.25">
      <c r="A232" t="s">
        <v>3513</v>
      </c>
      <c r="B232" t="s">
        <v>1974</v>
      </c>
      <c r="C232" t="s">
        <v>2006</v>
      </c>
      <c r="D232" t="s">
        <v>2007</v>
      </c>
      <c r="F232" t="s">
        <v>2008</v>
      </c>
      <c r="G232" t="s">
        <v>2009</v>
      </c>
    </row>
    <row r="233" spans="1:7" ht="15.75" x14ac:dyDescent="0.25">
      <c r="A233" t="s">
        <v>3542</v>
      </c>
      <c r="B233" t="s">
        <v>1546</v>
      </c>
      <c r="C233" t="s">
        <v>2431</v>
      </c>
      <c r="D233" t="s">
        <v>2432</v>
      </c>
      <c r="F233" t="s">
        <v>2433</v>
      </c>
      <c r="G233" t="s">
        <v>2434</v>
      </c>
    </row>
    <row r="234" spans="1:7" ht="15.75" x14ac:dyDescent="0.25">
      <c r="A234" t="s">
        <v>3544</v>
      </c>
      <c r="B234" t="s">
        <v>1546</v>
      </c>
      <c r="C234" t="s">
        <v>2431</v>
      </c>
      <c r="D234" t="s">
        <v>2435</v>
      </c>
      <c r="F234" t="s">
        <v>2436</v>
      </c>
      <c r="G234" t="s">
        <v>1611</v>
      </c>
    </row>
    <row r="235" spans="1:7" ht="15.75" x14ac:dyDescent="0.25">
      <c r="A235" t="s">
        <v>3526</v>
      </c>
      <c r="B235" t="s">
        <v>1546</v>
      </c>
      <c r="C235" t="s">
        <v>2406</v>
      </c>
      <c r="D235" t="s">
        <v>2407</v>
      </c>
      <c r="F235" t="s">
        <v>2408</v>
      </c>
      <c r="G235" t="s">
        <v>2206</v>
      </c>
    </row>
    <row r="236" spans="1:7" ht="15.75" x14ac:dyDescent="0.25">
      <c r="A236" t="s">
        <v>3528</v>
      </c>
      <c r="B236" t="s">
        <v>1546</v>
      </c>
      <c r="C236" t="s">
        <v>2406</v>
      </c>
      <c r="D236" t="s">
        <v>2409</v>
      </c>
      <c r="F236" t="s">
        <v>2410</v>
      </c>
      <c r="G236" t="s">
        <v>2411</v>
      </c>
    </row>
    <row r="237" spans="1:7" ht="15.75" x14ac:dyDescent="0.25">
      <c r="A237" t="s">
        <v>3522</v>
      </c>
      <c r="B237" t="s">
        <v>1546</v>
      </c>
      <c r="C237" t="s">
        <v>1836</v>
      </c>
      <c r="D237" t="s">
        <v>2075</v>
      </c>
      <c r="F237" t="s">
        <v>2403</v>
      </c>
      <c r="G237" t="s">
        <v>1565</v>
      </c>
    </row>
    <row r="238" spans="1:7" ht="15.75" x14ac:dyDescent="0.25">
      <c r="A238" t="s">
        <v>3524</v>
      </c>
      <c r="B238" t="s">
        <v>1546</v>
      </c>
      <c r="C238" t="s">
        <v>1836</v>
      </c>
      <c r="D238" t="s">
        <v>2404</v>
      </c>
      <c r="F238" t="s">
        <v>2405</v>
      </c>
      <c r="G238" t="s">
        <v>1935</v>
      </c>
    </row>
    <row r="239" spans="1:7" ht="15.75" x14ac:dyDescent="0.25">
      <c r="A239" t="s">
        <v>3530</v>
      </c>
      <c r="B239" t="s">
        <v>1546</v>
      </c>
      <c r="C239" t="s">
        <v>2412</v>
      </c>
      <c r="D239" t="s">
        <v>2413</v>
      </c>
      <c r="F239" t="s">
        <v>2414</v>
      </c>
      <c r="G239" t="s">
        <v>2415</v>
      </c>
    </row>
    <row r="240" spans="1:7" ht="15.75" x14ac:dyDescent="0.25">
      <c r="A240" t="s">
        <v>3532</v>
      </c>
      <c r="B240" t="s">
        <v>1546</v>
      </c>
      <c r="C240" t="s">
        <v>2412</v>
      </c>
      <c r="D240" t="s">
        <v>2416</v>
      </c>
      <c r="F240" t="s">
        <v>2417</v>
      </c>
      <c r="G240" t="s">
        <v>1565</v>
      </c>
    </row>
    <row r="241" spans="1:7" ht="15.75" x14ac:dyDescent="0.25">
      <c r="A241" t="s">
        <v>3538</v>
      </c>
      <c r="B241" t="s">
        <v>1546</v>
      </c>
      <c r="C241" t="s">
        <v>2426</v>
      </c>
      <c r="D241" t="s">
        <v>2427</v>
      </c>
      <c r="F241" t="s">
        <v>2428</v>
      </c>
      <c r="G241" t="s">
        <v>2251</v>
      </c>
    </row>
    <row r="242" spans="1:7" ht="15.75" x14ac:dyDescent="0.25">
      <c r="A242" t="s">
        <v>3540</v>
      </c>
      <c r="B242" t="s">
        <v>1546</v>
      </c>
      <c r="C242" t="s">
        <v>2426</v>
      </c>
      <c r="D242" t="s">
        <v>2429</v>
      </c>
      <c r="F242" t="s">
        <v>2430</v>
      </c>
      <c r="G242" t="s">
        <v>1677</v>
      </c>
    </row>
    <row r="243" spans="1:7" ht="15.75" x14ac:dyDescent="0.25">
      <c r="A243" t="s">
        <v>3536</v>
      </c>
      <c r="B243" t="s">
        <v>1546</v>
      </c>
      <c r="C243" t="s">
        <v>1549</v>
      </c>
      <c r="D243" t="s">
        <v>2423</v>
      </c>
      <c r="F243" t="s">
        <v>2424</v>
      </c>
      <c r="G243" t="s">
        <v>2425</v>
      </c>
    </row>
    <row r="244" spans="1:7" ht="15.75" x14ac:dyDescent="0.25">
      <c r="A244" t="s">
        <v>3548</v>
      </c>
      <c r="B244" t="s">
        <v>1546</v>
      </c>
      <c r="C244" t="s">
        <v>1549</v>
      </c>
      <c r="D244" t="s">
        <v>3549</v>
      </c>
      <c r="F244" t="s">
        <v>2424</v>
      </c>
      <c r="G244" t="s">
        <v>1504</v>
      </c>
    </row>
    <row r="245" spans="1:7" ht="15.75" x14ac:dyDescent="0.25">
      <c r="A245" t="s">
        <v>3534</v>
      </c>
      <c r="B245" t="s">
        <v>1546</v>
      </c>
      <c r="C245" t="s">
        <v>2418</v>
      </c>
      <c r="D245" t="s">
        <v>2419</v>
      </c>
      <c r="F245" t="s">
        <v>2420</v>
      </c>
      <c r="G245" t="s">
        <v>1565</v>
      </c>
    </row>
    <row r="246" spans="1:7" ht="15.75" x14ac:dyDescent="0.25">
      <c r="A246" t="s">
        <v>3535</v>
      </c>
      <c r="B246" t="s">
        <v>1546</v>
      </c>
      <c r="C246" t="s">
        <v>2418</v>
      </c>
      <c r="D246" t="s">
        <v>2421</v>
      </c>
      <c r="F246" t="s">
        <v>2422</v>
      </c>
      <c r="G246" t="s">
        <v>2415</v>
      </c>
    </row>
    <row r="247" spans="1:7" ht="15.75" x14ac:dyDescent="0.25">
      <c r="A247" t="s">
        <v>3546</v>
      </c>
      <c r="B247" t="s">
        <v>1546</v>
      </c>
      <c r="C247" t="s">
        <v>2437</v>
      </c>
      <c r="D247" t="s">
        <v>2438</v>
      </c>
      <c r="F247" t="s">
        <v>2439</v>
      </c>
      <c r="G247" t="s">
        <v>2440</v>
      </c>
    </row>
    <row r="248" spans="1:7" ht="15.75" x14ac:dyDescent="0.25">
      <c r="A248" t="s">
        <v>3553</v>
      </c>
      <c r="B248" t="s">
        <v>3551</v>
      </c>
      <c r="C248" t="s">
        <v>2011</v>
      </c>
      <c r="D248" t="s">
        <v>2012</v>
      </c>
      <c r="F248" t="s">
        <v>2013</v>
      </c>
      <c r="G248" t="s">
        <v>2782</v>
      </c>
    </row>
    <row r="249" spans="1:7" ht="15.75" x14ac:dyDescent="0.25">
      <c r="A249" t="s">
        <v>3552</v>
      </c>
      <c r="B249" t="s">
        <v>3551</v>
      </c>
      <c r="C249" t="s">
        <v>1791</v>
      </c>
      <c r="D249" t="s">
        <v>2353</v>
      </c>
      <c r="F249" t="s">
        <v>2354</v>
      </c>
      <c r="G249" t="s">
        <v>2783</v>
      </c>
    </row>
    <row r="250" spans="1:7" ht="15.75" x14ac:dyDescent="0.25">
      <c r="A250" t="s">
        <v>3550</v>
      </c>
      <c r="B250" t="s">
        <v>3551</v>
      </c>
      <c r="C250" t="s">
        <v>1736</v>
      </c>
      <c r="D250" t="s">
        <v>2317</v>
      </c>
      <c r="F250" t="s">
        <v>2318</v>
      </c>
      <c r="G250" t="s">
        <v>1602</v>
      </c>
    </row>
    <row r="251" spans="1:7" ht="15.75" x14ac:dyDescent="0.25">
      <c r="A251" t="s">
        <v>3554</v>
      </c>
      <c r="B251" t="s">
        <v>3551</v>
      </c>
      <c r="C251" t="s">
        <v>1862</v>
      </c>
      <c r="D251" t="s">
        <v>2351</v>
      </c>
      <c r="F251" t="s">
        <v>2352</v>
      </c>
      <c r="G251" t="s">
        <v>875</v>
      </c>
    </row>
    <row r="252" spans="1:7" ht="15.75" x14ac:dyDescent="0.25">
      <c r="A252" t="s">
        <v>3569</v>
      </c>
      <c r="B252" t="s">
        <v>2010</v>
      </c>
      <c r="C252" t="s">
        <v>2045</v>
      </c>
      <c r="D252" t="s">
        <v>2046</v>
      </c>
      <c r="F252" t="s">
        <v>2047</v>
      </c>
      <c r="G252" t="s">
        <v>3570</v>
      </c>
    </row>
    <row r="253" spans="1:7" ht="15.75" x14ac:dyDescent="0.25">
      <c r="A253" t="s">
        <v>3556</v>
      </c>
      <c r="B253" t="s">
        <v>2010</v>
      </c>
      <c r="C253" t="s">
        <v>808</v>
      </c>
      <c r="D253" t="s">
        <v>1836</v>
      </c>
      <c r="F253" t="s">
        <v>2024</v>
      </c>
      <c r="G253" t="s">
        <v>1935</v>
      </c>
    </row>
    <row r="254" spans="1:7" ht="15.75" x14ac:dyDescent="0.25">
      <c r="A254" t="s">
        <v>3563</v>
      </c>
      <c r="B254" t="s">
        <v>2010</v>
      </c>
      <c r="C254" t="s">
        <v>2015</v>
      </c>
      <c r="D254" t="s">
        <v>2016</v>
      </c>
      <c r="F254" t="s">
        <v>2017</v>
      </c>
      <c r="G254" t="s">
        <v>1941</v>
      </c>
    </row>
    <row r="255" spans="1:7" ht="15.75" x14ac:dyDescent="0.25">
      <c r="A255" t="s">
        <v>3558</v>
      </c>
      <c r="B255" t="s">
        <v>2010</v>
      </c>
      <c r="C255" t="s">
        <v>2018</v>
      </c>
      <c r="D255" t="s">
        <v>2019</v>
      </c>
      <c r="F255" t="s">
        <v>2020</v>
      </c>
      <c r="G255" t="s">
        <v>2021</v>
      </c>
    </row>
    <row r="256" spans="1:7" ht="15.75" x14ac:dyDescent="0.25">
      <c r="A256" t="s">
        <v>3573</v>
      </c>
      <c r="B256" t="s">
        <v>2010</v>
      </c>
      <c r="C256" t="s">
        <v>2011</v>
      </c>
      <c r="D256" t="s">
        <v>2012</v>
      </c>
      <c r="F256" t="s">
        <v>2013</v>
      </c>
      <c r="G256" t="s">
        <v>2014</v>
      </c>
    </row>
    <row r="257" spans="1:7" ht="15.75" x14ac:dyDescent="0.25">
      <c r="A257" t="s">
        <v>3560</v>
      </c>
      <c r="B257" t="s">
        <v>2010</v>
      </c>
      <c r="C257" t="s">
        <v>2025</v>
      </c>
      <c r="D257" t="s">
        <v>2026</v>
      </c>
      <c r="F257" t="s">
        <v>2027</v>
      </c>
      <c r="G257" t="s">
        <v>1999</v>
      </c>
    </row>
    <row r="258" spans="1:7" ht="15.75" x14ac:dyDescent="0.25">
      <c r="A258" t="s">
        <v>3555</v>
      </c>
      <c r="B258" t="s">
        <v>2010</v>
      </c>
      <c r="C258" t="s">
        <v>2035</v>
      </c>
      <c r="D258" t="s">
        <v>1794</v>
      </c>
      <c r="F258" t="s">
        <v>2036</v>
      </c>
      <c r="G258" t="s">
        <v>2037</v>
      </c>
    </row>
    <row r="259" spans="1:7" ht="15.75" x14ac:dyDescent="0.25">
      <c r="A259" t="s">
        <v>3557</v>
      </c>
      <c r="B259" t="s">
        <v>2010</v>
      </c>
      <c r="C259" t="s">
        <v>1771</v>
      </c>
      <c r="D259" t="s">
        <v>2022</v>
      </c>
      <c r="F259" t="s">
        <v>2023</v>
      </c>
      <c r="G259" t="s">
        <v>1987</v>
      </c>
    </row>
    <row r="260" spans="1:7" ht="15.75" x14ac:dyDescent="0.25">
      <c r="A260" t="s">
        <v>3564</v>
      </c>
      <c r="B260" t="s">
        <v>2010</v>
      </c>
      <c r="C260" t="s">
        <v>1402</v>
      </c>
      <c r="D260" t="s">
        <v>2032</v>
      </c>
      <c r="F260" t="s">
        <v>2033</v>
      </c>
      <c r="G260" t="s">
        <v>2034</v>
      </c>
    </row>
    <row r="261" spans="1:7" ht="15.75" x14ac:dyDescent="0.25">
      <c r="A261" t="s">
        <v>3567</v>
      </c>
      <c r="B261" t="s">
        <v>2010</v>
      </c>
      <c r="C261" t="s">
        <v>2041</v>
      </c>
      <c r="D261" t="s">
        <v>2042</v>
      </c>
      <c r="F261" t="s">
        <v>2043</v>
      </c>
      <c r="G261" t="s">
        <v>2044</v>
      </c>
    </row>
    <row r="262" spans="1:7" ht="15.75" x14ac:dyDescent="0.25">
      <c r="A262" t="s">
        <v>3566</v>
      </c>
      <c r="B262" t="s">
        <v>2010</v>
      </c>
      <c r="C262" t="s">
        <v>2038</v>
      </c>
      <c r="D262" t="s">
        <v>2039</v>
      </c>
      <c r="F262" t="s">
        <v>2040</v>
      </c>
      <c r="G262" t="s">
        <v>1987</v>
      </c>
    </row>
    <row r="263" spans="1:7" ht="15.75" x14ac:dyDescent="0.25">
      <c r="A263" t="s">
        <v>3562</v>
      </c>
      <c r="B263" t="s">
        <v>2010</v>
      </c>
      <c r="C263" t="s">
        <v>2028</v>
      </c>
      <c r="D263" t="s">
        <v>2029</v>
      </c>
      <c r="F263" t="s">
        <v>2030</v>
      </c>
      <c r="G263" t="s">
        <v>2031</v>
      </c>
    </row>
    <row r="264" spans="1:7" ht="15.75" x14ac:dyDescent="0.25">
      <c r="A264" t="s">
        <v>3571</v>
      </c>
      <c r="B264" t="s">
        <v>2010</v>
      </c>
      <c r="C264" t="s">
        <v>2049</v>
      </c>
      <c r="D264" t="s">
        <v>2050</v>
      </c>
      <c r="F264" t="s">
        <v>2051</v>
      </c>
      <c r="G264" t="s">
        <v>1630</v>
      </c>
    </row>
    <row r="265" spans="1:7" ht="15.75" x14ac:dyDescent="0.25">
      <c r="A265" t="s">
        <v>3580</v>
      </c>
      <c r="B265" t="s">
        <v>1791</v>
      </c>
      <c r="C265" t="s">
        <v>2063</v>
      </c>
      <c r="D265" t="s">
        <v>2064</v>
      </c>
      <c r="F265" t="s">
        <v>2065</v>
      </c>
      <c r="G265" t="s">
        <v>2066</v>
      </c>
    </row>
    <row r="266" spans="1:7" ht="15.75" x14ac:dyDescent="0.25">
      <c r="A266" t="s">
        <v>3583</v>
      </c>
      <c r="B266" t="s">
        <v>1791</v>
      </c>
      <c r="C266" t="s">
        <v>1523</v>
      </c>
      <c r="D266" t="s">
        <v>2070</v>
      </c>
      <c r="F266" t="s">
        <v>2071</v>
      </c>
      <c r="G266" t="s">
        <v>1935</v>
      </c>
    </row>
    <row r="267" spans="1:7" ht="15.75" x14ac:dyDescent="0.25">
      <c r="A267" t="s">
        <v>3575</v>
      </c>
      <c r="B267" t="s">
        <v>1791</v>
      </c>
      <c r="C267" t="s">
        <v>2015</v>
      </c>
      <c r="D267" t="s">
        <v>1758</v>
      </c>
      <c r="F267" t="s">
        <v>2053</v>
      </c>
      <c r="G267" t="s">
        <v>2054</v>
      </c>
    </row>
    <row r="268" spans="1:7" ht="15.75" x14ac:dyDescent="0.25">
      <c r="A268" t="s">
        <v>3574</v>
      </c>
      <c r="B268" t="s">
        <v>1791</v>
      </c>
      <c r="C268" t="s">
        <v>2011</v>
      </c>
      <c r="D268" t="s">
        <v>1575</v>
      </c>
      <c r="F268" t="s">
        <v>2052</v>
      </c>
      <c r="G268" t="s">
        <v>1578</v>
      </c>
    </row>
    <row r="269" spans="1:7" ht="15.75" x14ac:dyDescent="0.25">
      <c r="A269" t="s">
        <v>3585</v>
      </c>
      <c r="B269" t="s">
        <v>1791</v>
      </c>
      <c r="C269" t="s">
        <v>2074</v>
      </c>
      <c r="D269" t="s">
        <v>2075</v>
      </c>
      <c r="F269" t="s">
        <v>2076</v>
      </c>
      <c r="G269" t="s">
        <v>1935</v>
      </c>
    </row>
    <row r="270" spans="1:7" ht="15.75" x14ac:dyDescent="0.25">
      <c r="A270" t="s">
        <v>3589</v>
      </c>
      <c r="B270" t="s">
        <v>1791</v>
      </c>
      <c r="C270" t="s">
        <v>1879</v>
      </c>
      <c r="D270" t="s">
        <v>1791</v>
      </c>
      <c r="F270" t="s">
        <v>1880</v>
      </c>
      <c r="G270" t="s">
        <v>875</v>
      </c>
    </row>
    <row r="271" spans="1:7" ht="15.75" x14ac:dyDescent="0.25">
      <c r="A271" t="s">
        <v>3581</v>
      </c>
      <c r="B271" t="s">
        <v>1791</v>
      </c>
      <c r="C271" t="s">
        <v>2067</v>
      </c>
      <c r="D271" t="s">
        <v>2068</v>
      </c>
      <c r="F271" t="s">
        <v>2069</v>
      </c>
      <c r="G271" t="s">
        <v>1611</v>
      </c>
    </row>
    <row r="272" spans="1:7" ht="15.75" x14ac:dyDescent="0.25">
      <c r="A272" t="s">
        <v>3588</v>
      </c>
      <c r="B272" t="s">
        <v>1791</v>
      </c>
      <c r="C272" t="s">
        <v>2083</v>
      </c>
      <c r="D272" t="s">
        <v>2084</v>
      </c>
      <c r="F272" t="s">
        <v>2085</v>
      </c>
      <c r="G272" t="s">
        <v>1941</v>
      </c>
    </row>
    <row r="273" spans="1:7" ht="15.75" x14ac:dyDescent="0.25">
      <c r="A273" t="s">
        <v>3579</v>
      </c>
      <c r="B273" t="s">
        <v>1791</v>
      </c>
      <c r="C273" t="s">
        <v>2060</v>
      </c>
      <c r="D273" t="s">
        <v>1870</v>
      </c>
      <c r="F273" t="s">
        <v>2061</v>
      </c>
      <c r="G273" t="s">
        <v>2062</v>
      </c>
    </row>
    <row r="274" spans="1:7" ht="15.75" x14ac:dyDescent="0.25">
      <c r="A274" t="s">
        <v>3587</v>
      </c>
      <c r="B274" t="s">
        <v>1791</v>
      </c>
      <c r="C274" t="s">
        <v>1647</v>
      </c>
      <c r="D274" t="s">
        <v>2081</v>
      </c>
      <c r="F274" t="s">
        <v>2082</v>
      </c>
      <c r="G274" t="s">
        <v>1884</v>
      </c>
    </row>
    <row r="275" spans="1:7" ht="15.75" x14ac:dyDescent="0.25">
      <c r="A275" t="s">
        <v>3577</v>
      </c>
      <c r="B275" t="s">
        <v>1791</v>
      </c>
      <c r="C275" t="s">
        <v>2057</v>
      </c>
      <c r="D275" t="s">
        <v>2058</v>
      </c>
      <c r="F275" t="s">
        <v>2059</v>
      </c>
      <c r="G275" t="s">
        <v>1959</v>
      </c>
    </row>
    <row r="276" spans="1:7" ht="15.75" x14ac:dyDescent="0.25">
      <c r="A276" t="s">
        <v>3576</v>
      </c>
      <c r="B276" t="s">
        <v>1791</v>
      </c>
      <c r="C276" t="s">
        <v>1862</v>
      </c>
      <c r="D276" t="s">
        <v>2055</v>
      </c>
      <c r="F276" t="s">
        <v>2056</v>
      </c>
      <c r="G276" t="s">
        <v>2005</v>
      </c>
    </row>
    <row r="277" spans="1:7" ht="15.75" x14ac:dyDescent="0.25">
      <c r="A277" t="s">
        <v>3584</v>
      </c>
      <c r="B277" t="s">
        <v>1791</v>
      </c>
      <c r="C277" t="s">
        <v>2072</v>
      </c>
      <c r="D277" t="s">
        <v>2073</v>
      </c>
      <c r="F277" t="s">
        <v>2040</v>
      </c>
      <c r="G277" t="s">
        <v>1987</v>
      </c>
    </row>
    <row r="278" spans="1:7" ht="15.75" x14ac:dyDescent="0.25">
      <c r="A278" t="s">
        <v>3586</v>
      </c>
      <c r="B278" t="s">
        <v>1791</v>
      </c>
      <c r="C278" t="s">
        <v>2077</v>
      </c>
      <c r="D278" t="s">
        <v>2078</v>
      </c>
      <c r="F278" t="s">
        <v>2079</v>
      </c>
      <c r="G278" t="s">
        <v>2080</v>
      </c>
    </row>
    <row r="279" spans="1:7" ht="15.75" x14ac:dyDescent="0.25">
      <c r="A279" t="s">
        <v>3592</v>
      </c>
      <c r="B279" t="s">
        <v>2086</v>
      </c>
      <c r="C279" t="s">
        <v>1732</v>
      </c>
      <c r="D279" t="s">
        <v>2091</v>
      </c>
      <c r="F279" t="s">
        <v>2092</v>
      </c>
      <c r="G279" t="s">
        <v>1872</v>
      </c>
    </row>
    <row r="280" spans="1:7" ht="15.75" x14ac:dyDescent="0.25">
      <c r="A280" t="s">
        <v>3595</v>
      </c>
      <c r="B280" t="s">
        <v>2086</v>
      </c>
      <c r="C280" t="s">
        <v>1546</v>
      </c>
      <c r="D280" t="s">
        <v>2096</v>
      </c>
      <c r="F280" t="s">
        <v>2097</v>
      </c>
      <c r="G280" t="s">
        <v>1959</v>
      </c>
    </row>
    <row r="281" spans="1:7" ht="15.75" x14ac:dyDescent="0.25">
      <c r="A281" t="s">
        <v>3606</v>
      </c>
      <c r="B281" t="s">
        <v>2086</v>
      </c>
      <c r="C281" t="s">
        <v>2119</v>
      </c>
      <c r="D281" t="s">
        <v>2120</v>
      </c>
      <c r="F281" t="s">
        <v>2121</v>
      </c>
      <c r="G281" t="s">
        <v>2122</v>
      </c>
    </row>
    <row r="282" spans="1:7" ht="15.75" x14ac:dyDescent="0.25">
      <c r="A282" t="s">
        <v>3600</v>
      </c>
      <c r="B282" t="s">
        <v>2086</v>
      </c>
      <c r="C282" t="s">
        <v>2101</v>
      </c>
      <c r="D282" t="s">
        <v>2102</v>
      </c>
      <c r="F282" t="s">
        <v>2103</v>
      </c>
      <c r="G282" t="s">
        <v>2104</v>
      </c>
    </row>
    <row r="283" spans="1:7" ht="15.75" x14ac:dyDescent="0.25">
      <c r="A283" t="s">
        <v>3593</v>
      </c>
      <c r="B283" t="s">
        <v>2086</v>
      </c>
      <c r="C283" t="s">
        <v>2093</v>
      </c>
      <c r="D283" t="s">
        <v>2094</v>
      </c>
      <c r="F283" t="s">
        <v>2095</v>
      </c>
      <c r="G283" t="s">
        <v>1834</v>
      </c>
    </row>
    <row r="284" spans="1:7" ht="15.75" x14ac:dyDescent="0.25">
      <c r="A284" t="s">
        <v>3597</v>
      </c>
      <c r="B284" t="s">
        <v>2086</v>
      </c>
      <c r="C284" t="s">
        <v>1647</v>
      </c>
      <c r="D284" t="s">
        <v>2098</v>
      </c>
      <c r="F284" t="s">
        <v>2099</v>
      </c>
      <c r="G284" t="s">
        <v>3598</v>
      </c>
    </row>
    <row r="285" spans="1:7" ht="15.75" x14ac:dyDescent="0.25">
      <c r="A285" t="s">
        <v>3604</v>
      </c>
      <c r="B285" t="s">
        <v>2086</v>
      </c>
      <c r="C285" t="s">
        <v>2115</v>
      </c>
      <c r="D285" t="s">
        <v>2116</v>
      </c>
      <c r="F285" t="s">
        <v>2117</v>
      </c>
      <c r="G285" t="s">
        <v>2118</v>
      </c>
    </row>
    <row r="286" spans="1:7" ht="15.75" x14ac:dyDescent="0.25">
      <c r="A286" t="s">
        <v>3601</v>
      </c>
      <c r="B286" t="s">
        <v>2086</v>
      </c>
      <c r="C286" t="s">
        <v>2105</v>
      </c>
      <c r="D286" t="s">
        <v>2106</v>
      </c>
      <c r="F286" t="s">
        <v>2107</v>
      </c>
      <c r="G286" t="s">
        <v>2108</v>
      </c>
    </row>
    <row r="287" spans="1:7" ht="15.75" x14ac:dyDescent="0.25">
      <c r="A287" t="s">
        <v>3590</v>
      </c>
      <c r="B287" t="s">
        <v>2086</v>
      </c>
      <c r="C287" t="s">
        <v>2087</v>
      </c>
      <c r="D287" t="s">
        <v>2088</v>
      </c>
      <c r="F287" t="s">
        <v>2089</v>
      </c>
      <c r="G287" t="s">
        <v>2090</v>
      </c>
    </row>
    <row r="288" spans="1:7" ht="15.75" x14ac:dyDescent="0.25">
      <c r="A288" t="s">
        <v>3603</v>
      </c>
      <c r="B288" t="s">
        <v>2086</v>
      </c>
      <c r="C288" t="s">
        <v>2112</v>
      </c>
      <c r="D288" t="s">
        <v>2113</v>
      </c>
      <c r="F288" t="s">
        <v>2114</v>
      </c>
      <c r="G288" t="s">
        <v>1987</v>
      </c>
    </row>
    <row r="289" spans="1:7" ht="15.75" x14ac:dyDescent="0.25">
      <c r="A289" t="s">
        <v>3602</v>
      </c>
      <c r="B289" t="s">
        <v>2086</v>
      </c>
      <c r="C289" t="s">
        <v>2109</v>
      </c>
      <c r="D289" t="s">
        <v>2110</v>
      </c>
      <c r="F289" t="s">
        <v>2111</v>
      </c>
      <c r="G289" t="s">
        <v>2044</v>
      </c>
    </row>
    <row r="290" spans="1:7" ht="15.75" x14ac:dyDescent="0.25">
      <c r="A290" t="s">
        <v>3629</v>
      </c>
      <c r="B290" t="s">
        <v>2123</v>
      </c>
      <c r="C290" t="s">
        <v>2167</v>
      </c>
      <c r="D290" t="s">
        <v>2168</v>
      </c>
      <c r="F290" t="s">
        <v>2169</v>
      </c>
      <c r="G290" t="s">
        <v>2170</v>
      </c>
    </row>
    <row r="291" spans="1:7" ht="15.75" x14ac:dyDescent="0.25">
      <c r="A291" t="s">
        <v>3630</v>
      </c>
      <c r="B291" t="s">
        <v>2123</v>
      </c>
      <c r="C291" t="s">
        <v>2167</v>
      </c>
      <c r="D291" t="s">
        <v>2171</v>
      </c>
      <c r="F291" t="s">
        <v>2172</v>
      </c>
      <c r="G291" t="s">
        <v>2170</v>
      </c>
    </row>
    <row r="292" spans="1:7" ht="15.75" x14ac:dyDescent="0.25">
      <c r="A292" t="s">
        <v>3628</v>
      </c>
      <c r="B292" t="s">
        <v>2123</v>
      </c>
      <c r="C292" t="s">
        <v>2163</v>
      </c>
      <c r="D292" t="s">
        <v>2164</v>
      </c>
      <c r="F292" t="s">
        <v>2165</v>
      </c>
      <c r="G292" t="s">
        <v>2338</v>
      </c>
    </row>
    <row r="293" spans="1:7" ht="15.75" x14ac:dyDescent="0.25">
      <c r="A293" t="s">
        <v>3634</v>
      </c>
      <c r="B293" t="s">
        <v>2123</v>
      </c>
      <c r="C293" t="s">
        <v>1768</v>
      </c>
      <c r="D293" t="s">
        <v>2180</v>
      </c>
      <c r="F293" t="s">
        <v>2181</v>
      </c>
      <c r="G293" t="s">
        <v>2202</v>
      </c>
    </row>
    <row r="294" spans="1:7" ht="15.75" x14ac:dyDescent="0.25">
      <c r="A294" t="s">
        <v>3635</v>
      </c>
      <c r="B294" t="s">
        <v>2123</v>
      </c>
      <c r="C294" t="s">
        <v>1768</v>
      </c>
      <c r="D294" t="s">
        <v>2183</v>
      </c>
      <c r="F294" t="s">
        <v>2184</v>
      </c>
      <c r="G294" t="s">
        <v>2202</v>
      </c>
    </row>
    <row r="295" spans="1:7" ht="15.75" x14ac:dyDescent="0.25">
      <c r="A295" t="s">
        <v>3631</v>
      </c>
      <c r="B295" t="s">
        <v>2123</v>
      </c>
      <c r="C295" t="s">
        <v>1794</v>
      </c>
      <c r="D295" t="s">
        <v>2173</v>
      </c>
      <c r="F295" t="s">
        <v>2174</v>
      </c>
      <c r="G295" t="s">
        <v>1872</v>
      </c>
    </row>
    <row r="296" spans="1:7" ht="15.75" x14ac:dyDescent="0.25">
      <c r="A296" t="s">
        <v>3632</v>
      </c>
      <c r="B296" t="s">
        <v>2123</v>
      </c>
      <c r="C296" t="s">
        <v>1794</v>
      </c>
      <c r="D296" t="s">
        <v>2175</v>
      </c>
      <c r="F296" t="s">
        <v>2176</v>
      </c>
      <c r="G296" t="s">
        <v>1872</v>
      </c>
    </row>
    <row r="297" spans="1:7" ht="15.75" x14ac:dyDescent="0.25">
      <c r="A297" t="s">
        <v>3633</v>
      </c>
      <c r="B297" t="s">
        <v>2123</v>
      </c>
      <c r="C297" t="s">
        <v>1996</v>
      </c>
      <c r="D297" t="s">
        <v>2177</v>
      </c>
      <c r="F297" t="s">
        <v>2178</v>
      </c>
      <c r="G297" t="s">
        <v>2202</v>
      </c>
    </row>
    <row r="298" spans="1:7" ht="15.75" x14ac:dyDescent="0.25">
      <c r="A298" t="s">
        <v>3639</v>
      </c>
      <c r="B298" t="s">
        <v>2123</v>
      </c>
      <c r="C298" t="s">
        <v>2267</v>
      </c>
      <c r="D298" t="s">
        <v>2268</v>
      </c>
      <c r="F298" t="s">
        <v>2269</v>
      </c>
      <c r="G298" t="s">
        <v>2782</v>
      </c>
    </row>
    <row r="299" spans="1:7" ht="15.75" x14ac:dyDescent="0.25">
      <c r="A299" t="s">
        <v>3640</v>
      </c>
      <c r="B299" t="s">
        <v>2123</v>
      </c>
      <c r="C299" t="s">
        <v>2267</v>
      </c>
      <c r="D299" t="s">
        <v>2268</v>
      </c>
      <c r="F299" t="s">
        <v>2269</v>
      </c>
      <c r="G299" t="s">
        <v>2782</v>
      </c>
    </row>
    <row r="300" spans="1:7" ht="15.75" x14ac:dyDescent="0.25">
      <c r="A300" t="s">
        <v>3618</v>
      </c>
      <c r="B300" t="s">
        <v>2123</v>
      </c>
      <c r="C300" t="s">
        <v>2145</v>
      </c>
      <c r="D300" t="s">
        <v>2146</v>
      </c>
      <c r="F300" t="s">
        <v>2147</v>
      </c>
      <c r="G300" t="s">
        <v>2148</v>
      </c>
    </row>
    <row r="301" spans="1:7" ht="15.75" x14ac:dyDescent="0.25">
      <c r="A301" t="s">
        <v>3620</v>
      </c>
      <c r="B301" t="s">
        <v>2123</v>
      </c>
      <c r="C301" t="s">
        <v>2145</v>
      </c>
      <c r="D301" t="s">
        <v>2149</v>
      </c>
      <c r="F301" t="s">
        <v>2150</v>
      </c>
      <c r="G301" t="s">
        <v>2151</v>
      </c>
    </row>
    <row r="302" spans="1:7" ht="15.75" x14ac:dyDescent="0.25">
      <c r="A302" t="s">
        <v>3637</v>
      </c>
      <c r="B302" t="s">
        <v>2123</v>
      </c>
      <c r="C302" t="s">
        <v>2589</v>
      </c>
      <c r="D302" t="s">
        <v>2593</v>
      </c>
      <c r="F302" t="s">
        <v>2594</v>
      </c>
      <c r="G302" t="s">
        <v>2788</v>
      </c>
    </row>
    <row r="303" spans="1:7" ht="15.75" x14ac:dyDescent="0.25">
      <c r="A303" t="s">
        <v>3611</v>
      </c>
      <c r="B303" t="s">
        <v>2123</v>
      </c>
      <c r="C303" t="s">
        <v>2130</v>
      </c>
      <c r="D303" t="s">
        <v>2131</v>
      </c>
      <c r="F303" t="s">
        <v>2132</v>
      </c>
      <c r="G303" t="s">
        <v>1760</v>
      </c>
    </row>
    <row r="304" spans="1:7" ht="15.75" x14ac:dyDescent="0.25">
      <c r="A304" t="s">
        <v>3612</v>
      </c>
      <c r="B304" t="s">
        <v>2123</v>
      </c>
      <c r="C304" t="s">
        <v>2130</v>
      </c>
      <c r="D304" t="s">
        <v>2133</v>
      </c>
      <c r="F304" t="s">
        <v>2134</v>
      </c>
      <c r="G304" t="s">
        <v>1760</v>
      </c>
    </row>
    <row r="305" spans="1:7" ht="15.75" x14ac:dyDescent="0.25">
      <c r="A305" t="s">
        <v>3613</v>
      </c>
      <c r="B305" t="s">
        <v>2123</v>
      </c>
      <c r="C305" t="s">
        <v>2135</v>
      </c>
      <c r="D305" t="s">
        <v>2136</v>
      </c>
      <c r="F305" t="s">
        <v>2137</v>
      </c>
      <c r="G305" t="s">
        <v>2080</v>
      </c>
    </row>
    <row r="306" spans="1:7" ht="15.75" x14ac:dyDescent="0.25">
      <c r="A306" t="s">
        <v>3615</v>
      </c>
      <c r="B306" t="s">
        <v>2123</v>
      </c>
      <c r="C306" t="s">
        <v>2135</v>
      </c>
      <c r="D306" t="s">
        <v>2138</v>
      </c>
      <c r="F306" t="s">
        <v>2139</v>
      </c>
      <c r="G306" t="s">
        <v>2080</v>
      </c>
    </row>
    <row r="307" spans="1:7" ht="15.75" x14ac:dyDescent="0.25">
      <c r="A307" t="s">
        <v>3641</v>
      </c>
      <c r="B307" t="s">
        <v>2123</v>
      </c>
      <c r="C307" t="s">
        <v>2087</v>
      </c>
      <c r="D307" t="s">
        <v>2088</v>
      </c>
      <c r="F307" t="s">
        <v>2089</v>
      </c>
      <c r="G307" t="s">
        <v>2576</v>
      </c>
    </row>
    <row r="308" spans="1:7" ht="15.75" x14ac:dyDescent="0.25">
      <c r="A308" t="s">
        <v>3626</v>
      </c>
      <c r="B308" t="s">
        <v>2123</v>
      </c>
      <c r="C308" t="s">
        <v>2157</v>
      </c>
      <c r="D308" t="s">
        <v>2158</v>
      </c>
      <c r="F308" t="s">
        <v>2159</v>
      </c>
      <c r="G308" t="s">
        <v>2160</v>
      </c>
    </row>
    <row r="309" spans="1:7" ht="15.75" x14ac:dyDescent="0.25">
      <c r="A309" t="s">
        <v>3627</v>
      </c>
      <c r="B309" t="s">
        <v>2123</v>
      </c>
      <c r="C309" t="s">
        <v>2157</v>
      </c>
      <c r="D309" t="s">
        <v>2161</v>
      </c>
      <c r="F309" t="s">
        <v>2162</v>
      </c>
      <c r="G309" t="s">
        <v>2014</v>
      </c>
    </row>
    <row r="310" spans="1:7" ht="15.75" x14ac:dyDescent="0.25">
      <c r="A310" t="s">
        <v>3616</v>
      </c>
      <c r="B310" t="s">
        <v>2123</v>
      </c>
      <c r="C310" t="s">
        <v>2140</v>
      </c>
      <c r="D310" t="s">
        <v>2141</v>
      </c>
      <c r="F310" t="s">
        <v>2142</v>
      </c>
      <c r="G310" t="s">
        <v>2014</v>
      </c>
    </row>
    <row r="311" spans="1:7" ht="15.75" x14ac:dyDescent="0.25">
      <c r="A311" t="s">
        <v>3617</v>
      </c>
      <c r="B311" t="s">
        <v>2123</v>
      </c>
      <c r="C311" t="s">
        <v>2140</v>
      </c>
      <c r="D311" t="s">
        <v>1774</v>
      </c>
      <c r="F311" t="s">
        <v>2143</v>
      </c>
      <c r="G311" t="s">
        <v>2144</v>
      </c>
    </row>
    <row r="312" spans="1:7" ht="15.75" x14ac:dyDescent="0.25">
      <c r="A312" t="s">
        <v>3638</v>
      </c>
      <c r="B312" t="s">
        <v>2123</v>
      </c>
      <c r="C312" t="s">
        <v>2140</v>
      </c>
      <c r="D312" t="s">
        <v>2141</v>
      </c>
      <c r="F312" t="s">
        <v>2142</v>
      </c>
      <c r="G312" t="s">
        <v>2782</v>
      </c>
    </row>
    <row r="313" spans="1:7" ht="15.75" x14ac:dyDescent="0.25">
      <c r="A313" t="s">
        <v>3622</v>
      </c>
      <c r="B313" t="s">
        <v>2123</v>
      </c>
      <c r="C313" t="s">
        <v>2152</v>
      </c>
      <c r="D313" t="s">
        <v>2153</v>
      </c>
      <c r="F313" t="s">
        <v>2154</v>
      </c>
      <c r="G313" t="s">
        <v>1760</v>
      </c>
    </row>
    <row r="314" spans="1:7" ht="15.75" x14ac:dyDescent="0.25">
      <c r="A314" t="s">
        <v>3624</v>
      </c>
      <c r="B314" t="s">
        <v>2123</v>
      </c>
      <c r="C314" t="s">
        <v>2152</v>
      </c>
      <c r="D314" t="s">
        <v>2155</v>
      </c>
      <c r="F314" t="s">
        <v>2156</v>
      </c>
      <c r="G314" t="s">
        <v>1760</v>
      </c>
    </row>
    <row r="315" spans="1:7" ht="15.75" x14ac:dyDescent="0.25">
      <c r="A315" t="s">
        <v>3608</v>
      </c>
      <c r="B315" t="s">
        <v>2123</v>
      </c>
      <c r="C315" t="s">
        <v>2124</v>
      </c>
      <c r="D315" t="s">
        <v>2125</v>
      </c>
      <c r="F315" t="s">
        <v>2126</v>
      </c>
      <c r="G315" t="s">
        <v>2127</v>
      </c>
    </row>
    <row r="316" spans="1:7" ht="15.75" x14ac:dyDescent="0.25">
      <c r="A316" t="s">
        <v>3610</v>
      </c>
      <c r="B316" t="s">
        <v>2123</v>
      </c>
      <c r="C316" t="s">
        <v>2124</v>
      </c>
      <c r="D316" t="s">
        <v>2128</v>
      </c>
      <c r="F316" t="s">
        <v>2129</v>
      </c>
      <c r="G316" t="s">
        <v>1872</v>
      </c>
    </row>
    <row r="317" spans="1:7" ht="15.75" x14ac:dyDescent="0.25">
      <c r="A317" t="s">
        <v>3652</v>
      </c>
      <c r="B317" t="s">
        <v>1647</v>
      </c>
      <c r="C317" t="s">
        <v>2203</v>
      </c>
      <c r="D317" t="s">
        <v>2204</v>
      </c>
      <c r="F317" t="s">
        <v>2205</v>
      </c>
      <c r="G317" t="s">
        <v>3653</v>
      </c>
    </row>
    <row r="318" spans="1:7" ht="15.75" x14ac:dyDescent="0.25">
      <c r="A318" t="s">
        <v>3655</v>
      </c>
      <c r="B318" t="s">
        <v>1647</v>
      </c>
      <c r="C318" t="s">
        <v>2203</v>
      </c>
      <c r="D318" t="s">
        <v>2207</v>
      </c>
      <c r="F318" t="s">
        <v>2208</v>
      </c>
      <c r="G318" t="s">
        <v>2209</v>
      </c>
    </row>
    <row r="319" spans="1:7" ht="15.75" x14ac:dyDescent="0.25">
      <c r="A319" t="s">
        <v>3657</v>
      </c>
      <c r="B319" t="s">
        <v>1647</v>
      </c>
      <c r="C319" t="s">
        <v>2203</v>
      </c>
      <c r="D319" t="s">
        <v>2210</v>
      </c>
      <c r="F319" t="s">
        <v>2211</v>
      </c>
      <c r="G319" t="s">
        <v>2212</v>
      </c>
    </row>
    <row r="320" spans="1:7" ht="15.75" x14ac:dyDescent="0.25">
      <c r="A320" t="s">
        <v>3646</v>
      </c>
      <c r="B320" t="s">
        <v>1647</v>
      </c>
      <c r="C320" t="s">
        <v>2192</v>
      </c>
      <c r="D320" t="s">
        <v>2193</v>
      </c>
      <c r="F320" t="s">
        <v>2194</v>
      </c>
      <c r="G320" t="s">
        <v>2320</v>
      </c>
    </row>
    <row r="321" spans="1:7" ht="15.75" x14ac:dyDescent="0.25">
      <c r="A321" t="s">
        <v>3647</v>
      </c>
      <c r="B321" t="s">
        <v>1647</v>
      </c>
      <c r="C321" t="s">
        <v>2192</v>
      </c>
      <c r="D321" t="s">
        <v>1768</v>
      </c>
      <c r="F321" t="s">
        <v>2196</v>
      </c>
      <c r="G321" t="s">
        <v>2320</v>
      </c>
    </row>
    <row r="322" spans="1:7" ht="15.75" x14ac:dyDescent="0.25">
      <c r="A322" t="s">
        <v>3648</v>
      </c>
      <c r="B322" t="s">
        <v>1647</v>
      </c>
      <c r="C322" t="s">
        <v>2192</v>
      </c>
      <c r="D322" t="s">
        <v>2197</v>
      </c>
      <c r="F322" t="s">
        <v>2198</v>
      </c>
      <c r="G322" t="s">
        <v>3649</v>
      </c>
    </row>
    <row r="323" spans="1:7" ht="15.75" x14ac:dyDescent="0.25">
      <c r="A323" t="s">
        <v>3650</v>
      </c>
      <c r="B323" t="s">
        <v>1647</v>
      </c>
      <c r="C323" t="s">
        <v>2192</v>
      </c>
      <c r="D323" t="s">
        <v>2200</v>
      </c>
      <c r="F323" t="s">
        <v>2201</v>
      </c>
      <c r="G323" t="s">
        <v>2202</v>
      </c>
    </row>
    <row r="324" spans="1:7" ht="15.75" x14ac:dyDescent="0.25">
      <c r="A324" t="s">
        <v>3685</v>
      </c>
      <c r="B324" t="s">
        <v>1647</v>
      </c>
      <c r="C324" t="s">
        <v>2119</v>
      </c>
      <c r="D324" t="s">
        <v>2120</v>
      </c>
      <c r="F324" t="s">
        <v>2121</v>
      </c>
      <c r="G324" t="s">
        <v>2786</v>
      </c>
    </row>
    <row r="325" spans="1:7" ht="15.75" x14ac:dyDescent="0.25">
      <c r="A325" t="s">
        <v>3659</v>
      </c>
      <c r="B325" t="s">
        <v>1647</v>
      </c>
      <c r="C325" t="s">
        <v>2213</v>
      </c>
      <c r="D325" t="s">
        <v>2214</v>
      </c>
      <c r="F325" t="s">
        <v>2215</v>
      </c>
      <c r="G325" t="s">
        <v>2216</v>
      </c>
    </row>
    <row r="326" spans="1:7" ht="15.75" x14ac:dyDescent="0.25">
      <c r="A326" t="s">
        <v>3660</v>
      </c>
      <c r="B326" t="s">
        <v>1647</v>
      </c>
      <c r="C326" t="s">
        <v>2213</v>
      </c>
      <c r="D326" t="s">
        <v>2217</v>
      </c>
      <c r="F326" t="s">
        <v>2218</v>
      </c>
      <c r="G326" t="s">
        <v>3661</v>
      </c>
    </row>
    <row r="327" spans="1:7" ht="15.75" x14ac:dyDescent="0.25">
      <c r="A327" t="s">
        <v>3663</v>
      </c>
      <c r="B327" t="s">
        <v>1647</v>
      </c>
      <c r="C327" t="s">
        <v>2213</v>
      </c>
      <c r="D327" t="s">
        <v>2220</v>
      </c>
      <c r="F327" t="s">
        <v>2221</v>
      </c>
      <c r="G327" t="s">
        <v>1623</v>
      </c>
    </row>
    <row r="328" spans="1:7" ht="15.75" x14ac:dyDescent="0.25">
      <c r="A328" t="s">
        <v>3665</v>
      </c>
      <c r="B328" t="s">
        <v>1647</v>
      </c>
      <c r="C328" t="s">
        <v>2213</v>
      </c>
      <c r="D328" t="s">
        <v>2222</v>
      </c>
      <c r="F328" t="s">
        <v>2223</v>
      </c>
      <c r="G328" t="s">
        <v>1630</v>
      </c>
    </row>
    <row r="329" spans="1:7" ht="15.75" x14ac:dyDescent="0.25">
      <c r="A329" t="s">
        <v>3683</v>
      </c>
      <c r="B329" t="s">
        <v>1647</v>
      </c>
      <c r="C329" t="s">
        <v>1647</v>
      </c>
      <c r="D329" t="s">
        <v>2098</v>
      </c>
      <c r="F329" t="s">
        <v>2099</v>
      </c>
      <c r="G329" t="s">
        <v>3684</v>
      </c>
    </row>
    <row r="330" spans="1:7" ht="15.75" x14ac:dyDescent="0.25">
      <c r="A330" t="s">
        <v>3679</v>
      </c>
      <c r="B330" t="s">
        <v>1647</v>
      </c>
      <c r="C330" t="s">
        <v>2241</v>
      </c>
      <c r="D330" t="s">
        <v>971</v>
      </c>
      <c r="F330" t="s">
        <v>2242</v>
      </c>
      <c r="G330" t="s">
        <v>2243</v>
      </c>
    </row>
    <row r="331" spans="1:7" ht="15.75" x14ac:dyDescent="0.25">
      <c r="A331" t="s">
        <v>3680</v>
      </c>
      <c r="B331" t="s">
        <v>1647</v>
      </c>
      <c r="C331" t="s">
        <v>2241</v>
      </c>
      <c r="D331" t="s">
        <v>2244</v>
      </c>
      <c r="F331" t="s">
        <v>2245</v>
      </c>
      <c r="G331" t="s">
        <v>1602</v>
      </c>
    </row>
    <row r="332" spans="1:7" ht="15.75" x14ac:dyDescent="0.25">
      <c r="A332" t="s">
        <v>3682</v>
      </c>
      <c r="B332" t="s">
        <v>1647</v>
      </c>
      <c r="C332" t="s">
        <v>2241</v>
      </c>
      <c r="D332" t="s">
        <v>2244</v>
      </c>
      <c r="F332" t="s">
        <v>2245</v>
      </c>
      <c r="G332" t="s">
        <v>1602</v>
      </c>
    </row>
    <row r="333" spans="1:7" ht="15.75" x14ac:dyDescent="0.25">
      <c r="A333" t="s">
        <v>3667</v>
      </c>
      <c r="B333" t="s">
        <v>1647</v>
      </c>
      <c r="C333" t="s">
        <v>2224</v>
      </c>
      <c r="D333" t="s">
        <v>2225</v>
      </c>
      <c r="F333" t="s">
        <v>2226</v>
      </c>
      <c r="G333" t="s">
        <v>3668</v>
      </c>
    </row>
    <row r="334" spans="1:7" ht="15.75" x14ac:dyDescent="0.25">
      <c r="A334" t="s">
        <v>3669</v>
      </c>
      <c r="B334" t="s">
        <v>1647</v>
      </c>
      <c r="C334" t="s">
        <v>2224</v>
      </c>
      <c r="D334" t="s">
        <v>2228</v>
      </c>
      <c r="F334" t="s">
        <v>2229</v>
      </c>
      <c r="G334" t="s">
        <v>3670</v>
      </c>
    </row>
    <row r="335" spans="1:7" ht="15.75" x14ac:dyDescent="0.25">
      <c r="A335" t="s">
        <v>3671</v>
      </c>
      <c r="B335" t="s">
        <v>1647</v>
      </c>
      <c r="C335" t="s">
        <v>2224</v>
      </c>
      <c r="D335" t="s">
        <v>2230</v>
      </c>
      <c r="F335" t="s">
        <v>2231</v>
      </c>
      <c r="G335" t="s">
        <v>3672</v>
      </c>
    </row>
    <row r="336" spans="1:7" ht="15.75" x14ac:dyDescent="0.25">
      <c r="A336" t="s">
        <v>3673</v>
      </c>
      <c r="B336" t="s">
        <v>1647</v>
      </c>
      <c r="C336" t="s">
        <v>2224</v>
      </c>
      <c r="D336" t="s">
        <v>2233</v>
      </c>
      <c r="F336" t="s">
        <v>2234</v>
      </c>
      <c r="G336" t="s">
        <v>3674</v>
      </c>
    </row>
    <row r="337" spans="1:7" ht="15.75" x14ac:dyDescent="0.25">
      <c r="A337" t="s">
        <v>3675</v>
      </c>
      <c r="B337" t="s">
        <v>1647</v>
      </c>
      <c r="C337" t="s">
        <v>2224</v>
      </c>
      <c r="D337" t="s">
        <v>2236</v>
      </c>
      <c r="F337" t="s">
        <v>2237</v>
      </c>
      <c r="G337" t="s">
        <v>3676</v>
      </c>
    </row>
    <row r="338" spans="1:7" ht="15.75" x14ac:dyDescent="0.25">
      <c r="A338" t="s">
        <v>3678</v>
      </c>
      <c r="B338" t="s">
        <v>1647</v>
      </c>
      <c r="C338" t="s">
        <v>2224</v>
      </c>
      <c r="D338" t="s">
        <v>2239</v>
      </c>
      <c r="F338" t="s">
        <v>2240</v>
      </c>
      <c r="G338" t="s">
        <v>2238</v>
      </c>
    </row>
    <row r="339" spans="1:7" ht="15.75" x14ac:dyDescent="0.25">
      <c r="A339" t="s">
        <v>3642</v>
      </c>
      <c r="B339" t="s">
        <v>1647</v>
      </c>
      <c r="C339" t="s">
        <v>2185</v>
      </c>
      <c r="D339" t="s">
        <v>2186</v>
      </c>
      <c r="F339" t="s">
        <v>2187</v>
      </c>
      <c r="G339" t="s">
        <v>3643</v>
      </c>
    </row>
    <row r="340" spans="1:7" ht="15.75" x14ac:dyDescent="0.25">
      <c r="A340" t="s">
        <v>3644</v>
      </c>
      <c r="B340" t="s">
        <v>1647</v>
      </c>
      <c r="C340" t="s">
        <v>2185</v>
      </c>
      <c r="D340" t="s">
        <v>2189</v>
      </c>
      <c r="F340" t="s">
        <v>2190</v>
      </c>
      <c r="G340" t="s">
        <v>3645</v>
      </c>
    </row>
    <row r="341" spans="1:7" ht="15.75" x14ac:dyDescent="0.25">
      <c r="A341" t="s">
        <v>3688</v>
      </c>
      <c r="B341" t="s">
        <v>1647</v>
      </c>
      <c r="C341" t="s">
        <v>2185</v>
      </c>
      <c r="D341" t="s">
        <v>2186</v>
      </c>
      <c r="F341" t="s">
        <v>2187</v>
      </c>
      <c r="G341" t="s">
        <v>3689</v>
      </c>
    </row>
    <row r="342" spans="1:7" ht="15.75" x14ac:dyDescent="0.25">
      <c r="A342" t="s">
        <v>3681</v>
      </c>
      <c r="B342" t="s">
        <v>1647</v>
      </c>
      <c r="C342" t="s">
        <v>584</v>
      </c>
      <c r="D342" t="s">
        <v>2455</v>
      </c>
      <c r="F342" t="s">
        <v>2456</v>
      </c>
      <c r="G342" t="s">
        <v>1504</v>
      </c>
    </row>
    <row r="343" spans="1:7" ht="15.75" x14ac:dyDescent="0.25">
      <c r="A343" t="s">
        <v>3690</v>
      </c>
      <c r="B343" t="s">
        <v>1647</v>
      </c>
      <c r="C343" t="s">
        <v>2647</v>
      </c>
      <c r="D343" t="s">
        <v>2651</v>
      </c>
      <c r="F343" t="s">
        <v>2652</v>
      </c>
      <c r="G343" t="s">
        <v>3691</v>
      </c>
    </row>
    <row r="344" spans="1:7" ht="15.75" x14ac:dyDescent="0.25">
      <c r="A344" t="s">
        <v>3686</v>
      </c>
      <c r="B344" t="s">
        <v>1647</v>
      </c>
      <c r="C344" t="s">
        <v>2457</v>
      </c>
      <c r="D344" t="s">
        <v>2461</v>
      </c>
      <c r="F344" t="s">
        <v>2462</v>
      </c>
      <c r="G344" t="s">
        <v>3687</v>
      </c>
    </row>
    <row r="345" spans="1:7" ht="15.75" x14ac:dyDescent="0.25">
      <c r="A345" t="s">
        <v>3692</v>
      </c>
      <c r="B345" t="s">
        <v>3693</v>
      </c>
      <c r="C345" t="s">
        <v>2273</v>
      </c>
      <c r="D345" t="s">
        <v>2279</v>
      </c>
      <c r="F345" t="s">
        <v>2280</v>
      </c>
      <c r="G345" t="s">
        <v>1602</v>
      </c>
    </row>
    <row r="346" spans="1:7" ht="15.75" x14ac:dyDescent="0.25">
      <c r="A346" t="s">
        <v>3694</v>
      </c>
      <c r="B346" t="s">
        <v>3693</v>
      </c>
      <c r="C346" t="s">
        <v>2273</v>
      </c>
      <c r="D346" t="s">
        <v>2279</v>
      </c>
      <c r="F346" t="s">
        <v>2280</v>
      </c>
      <c r="G346" t="s">
        <v>1602</v>
      </c>
    </row>
    <row r="347" spans="1:7" ht="15.75" x14ac:dyDescent="0.25">
      <c r="A347" t="s">
        <v>3711</v>
      </c>
      <c r="B347" t="s">
        <v>2246</v>
      </c>
      <c r="C347" t="s">
        <v>2273</v>
      </c>
      <c r="D347" t="s">
        <v>1535</v>
      </c>
      <c r="F347" t="s">
        <v>2274</v>
      </c>
      <c r="G347" t="s">
        <v>1652</v>
      </c>
    </row>
    <row r="348" spans="1:7" ht="15.75" x14ac:dyDescent="0.25">
      <c r="A348" t="s">
        <v>3712</v>
      </c>
      <c r="B348" t="s">
        <v>2246</v>
      </c>
      <c r="C348" t="s">
        <v>2273</v>
      </c>
      <c r="D348" t="s">
        <v>2276</v>
      </c>
      <c r="F348" t="s">
        <v>2277</v>
      </c>
      <c r="G348" t="s">
        <v>2278</v>
      </c>
    </row>
    <row r="349" spans="1:7" ht="15.75" x14ac:dyDescent="0.25">
      <c r="A349" t="s">
        <v>3714</v>
      </c>
      <c r="B349" t="s">
        <v>2246</v>
      </c>
      <c r="C349" t="s">
        <v>2273</v>
      </c>
      <c r="D349" t="s">
        <v>2279</v>
      </c>
      <c r="F349" t="s">
        <v>2280</v>
      </c>
      <c r="G349" t="s">
        <v>1602</v>
      </c>
    </row>
    <row r="350" spans="1:7" ht="15.75" x14ac:dyDescent="0.25">
      <c r="A350" t="s">
        <v>3709</v>
      </c>
      <c r="B350" t="s">
        <v>2246</v>
      </c>
      <c r="C350" t="s">
        <v>2267</v>
      </c>
      <c r="D350" t="s">
        <v>2268</v>
      </c>
      <c r="F350" t="s">
        <v>2269</v>
      </c>
      <c r="G350" t="s">
        <v>2270</v>
      </c>
    </row>
    <row r="351" spans="1:7" ht="15.75" x14ac:dyDescent="0.25">
      <c r="A351" t="s">
        <v>3710</v>
      </c>
      <c r="B351" t="s">
        <v>2246</v>
      </c>
      <c r="C351" t="s">
        <v>2267</v>
      </c>
      <c r="D351" t="s">
        <v>2271</v>
      </c>
      <c r="F351" t="s">
        <v>2272</v>
      </c>
      <c r="G351" t="s">
        <v>1760</v>
      </c>
    </row>
    <row r="352" spans="1:7" ht="15.75" x14ac:dyDescent="0.25">
      <c r="A352" t="s">
        <v>3705</v>
      </c>
      <c r="B352" t="s">
        <v>2246</v>
      </c>
      <c r="C352" t="s">
        <v>2259</v>
      </c>
      <c r="D352" t="s">
        <v>2260</v>
      </c>
      <c r="F352" t="s">
        <v>2261</v>
      </c>
      <c r="G352" t="s">
        <v>2262</v>
      </c>
    </row>
    <row r="353" spans="1:7" ht="15.75" x14ac:dyDescent="0.25">
      <c r="A353" t="s">
        <v>3707</v>
      </c>
      <c r="B353" t="s">
        <v>2246</v>
      </c>
      <c r="C353" t="s">
        <v>2259</v>
      </c>
      <c r="D353" t="s">
        <v>2263</v>
      </c>
      <c r="F353" t="s">
        <v>2264</v>
      </c>
      <c r="G353" t="s">
        <v>2206</v>
      </c>
    </row>
    <row r="354" spans="1:7" ht="15.75" x14ac:dyDescent="0.25">
      <c r="A354" t="s">
        <v>3708</v>
      </c>
      <c r="B354" t="s">
        <v>2246</v>
      </c>
      <c r="C354" t="s">
        <v>2259</v>
      </c>
      <c r="D354" t="s">
        <v>2265</v>
      </c>
      <c r="F354" t="s">
        <v>2266</v>
      </c>
      <c r="G354" t="s">
        <v>2209</v>
      </c>
    </row>
    <row r="355" spans="1:7" ht="15.75" x14ac:dyDescent="0.25">
      <c r="A355" t="s">
        <v>3715</v>
      </c>
      <c r="B355" t="s">
        <v>2246</v>
      </c>
      <c r="C355" t="s">
        <v>1512</v>
      </c>
      <c r="D355" t="s">
        <v>2281</v>
      </c>
      <c r="F355" t="s">
        <v>2282</v>
      </c>
      <c r="G355" t="s">
        <v>2066</v>
      </c>
    </row>
    <row r="356" spans="1:7" ht="15.75" x14ac:dyDescent="0.25">
      <c r="A356" t="s">
        <v>3717</v>
      </c>
      <c r="B356" t="s">
        <v>2246</v>
      </c>
      <c r="C356" t="s">
        <v>1512</v>
      </c>
      <c r="D356" t="s">
        <v>2283</v>
      </c>
      <c r="F356" t="s">
        <v>2284</v>
      </c>
      <c r="G356" t="s">
        <v>873</v>
      </c>
    </row>
    <row r="357" spans="1:7" ht="15.75" x14ac:dyDescent="0.25">
      <c r="A357" t="s">
        <v>3701</v>
      </c>
      <c r="B357" t="s">
        <v>2246</v>
      </c>
      <c r="C357" t="s">
        <v>2254</v>
      </c>
      <c r="D357" t="s">
        <v>1835</v>
      </c>
      <c r="F357" t="s">
        <v>2255</v>
      </c>
      <c r="G357" t="s">
        <v>1782</v>
      </c>
    </row>
    <row r="358" spans="1:7" ht="15.75" x14ac:dyDescent="0.25">
      <c r="A358" t="s">
        <v>3703</v>
      </c>
      <c r="B358" t="s">
        <v>2246</v>
      </c>
      <c r="C358" t="s">
        <v>2254</v>
      </c>
      <c r="D358" t="s">
        <v>2256</v>
      </c>
      <c r="F358" t="s">
        <v>2257</v>
      </c>
      <c r="G358" t="s">
        <v>1872</v>
      </c>
    </row>
    <row r="359" spans="1:7" ht="15.75" x14ac:dyDescent="0.25">
      <c r="A359" t="s">
        <v>3704</v>
      </c>
      <c r="B359" t="s">
        <v>2246</v>
      </c>
      <c r="C359" t="s">
        <v>2254</v>
      </c>
      <c r="D359" t="s">
        <v>1774</v>
      </c>
      <c r="F359" t="s">
        <v>2258</v>
      </c>
      <c r="G359" t="s">
        <v>1760</v>
      </c>
    </row>
    <row r="360" spans="1:7" ht="15.75" x14ac:dyDescent="0.25">
      <c r="A360" t="s">
        <v>3695</v>
      </c>
      <c r="B360" t="s">
        <v>2246</v>
      </c>
      <c r="C360" t="s">
        <v>2247</v>
      </c>
      <c r="D360" t="s">
        <v>2248</v>
      </c>
      <c r="F360" t="s">
        <v>2249</v>
      </c>
      <c r="G360" t="s">
        <v>1525</v>
      </c>
    </row>
    <row r="361" spans="1:7" ht="15.75" x14ac:dyDescent="0.25">
      <c r="A361" t="s">
        <v>3697</v>
      </c>
      <c r="B361" t="s">
        <v>2246</v>
      </c>
      <c r="C361" t="s">
        <v>2247</v>
      </c>
      <c r="D361" t="s">
        <v>1960</v>
      </c>
      <c r="F361" t="s">
        <v>2250</v>
      </c>
      <c r="G361" t="s">
        <v>2251</v>
      </c>
    </row>
    <row r="362" spans="1:7" ht="15.75" x14ac:dyDescent="0.25">
      <c r="A362" t="s">
        <v>3699</v>
      </c>
      <c r="B362" t="s">
        <v>2246</v>
      </c>
      <c r="C362" t="s">
        <v>2247</v>
      </c>
      <c r="D362" t="s">
        <v>2252</v>
      </c>
      <c r="F362" t="s">
        <v>1909</v>
      </c>
      <c r="G362" t="s">
        <v>2253</v>
      </c>
    </row>
    <row r="363" spans="1:7" ht="15.75" x14ac:dyDescent="0.25">
      <c r="A363" t="s">
        <v>3719</v>
      </c>
      <c r="B363" t="s">
        <v>2246</v>
      </c>
      <c r="C363" t="s">
        <v>2285</v>
      </c>
      <c r="D363" t="s">
        <v>2286</v>
      </c>
      <c r="F363" t="s">
        <v>2287</v>
      </c>
      <c r="G363" t="s">
        <v>3720</v>
      </c>
    </row>
    <row r="364" spans="1:7" ht="15.75" x14ac:dyDescent="0.25">
      <c r="A364" t="s">
        <v>3722</v>
      </c>
      <c r="B364" t="s">
        <v>2246</v>
      </c>
      <c r="C364" t="s">
        <v>2285</v>
      </c>
      <c r="D364" t="s">
        <v>2289</v>
      </c>
      <c r="F364" t="s">
        <v>2290</v>
      </c>
      <c r="G364" t="s">
        <v>2291</v>
      </c>
    </row>
    <row r="365" spans="1:7" ht="15.75" x14ac:dyDescent="0.25">
      <c r="A365" t="s">
        <v>3735</v>
      </c>
      <c r="B365" t="s">
        <v>49</v>
      </c>
      <c r="C365" t="s">
        <v>2273</v>
      </c>
      <c r="D365" t="s">
        <v>1535</v>
      </c>
      <c r="F365" t="s">
        <v>2274</v>
      </c>
      <c r="G365" t="s">
        <v>2275</v>
      </c>
    </row>
    <row r="366" spans="1:7" ht="15.75" x14ac:dyDescent="0.25">
      <c r="A366" t="s">
        <v>3736</v>
      </c>
      <c r="B366" t="s">
        <v>49</v>
      </c>
      <c r="C366" t="s">
        <v>2273</v>
      </c>
      <c r="D366" t="s">
        <v>2276</v>
      </c>
      <c r="F366" t="s">
        <v>2277</v>
      </c>
      <c r="G366" t="s">
        <v>2278</v>
      </c>
    </row>
    <row r="367" spans="1:7" ht="15.75" x14ac:dyDescent="0.25">
      <c r="A367" t="s">
        <v>3737</v>
      </c>
      <c r="B367" t="s">
        <v>49</v>
      </c>
      <c r="C367" t="s">
        <v>2273</v>
      </c>
      <c r="D367" t="s">
        <v>2279</v>
      </c>
      <c r="F367" t="s">
        <v>2280</v>
      </c>
      <c r="G367" t="s">
        <v>1602</v>
      </c>
    </row>
    <row r="368" spans="1:7" ht="15.75" x14ac:dyDescent="0.25">
      <c r="A368" t="s">
        <v>3733</v>
      </c>
      <c r="B368" t="s">
        <v>49</v>
      </c>
      <c r="C368" t="s">
        <v>2267</v>
      </c>
      <c r="D368" t="s">
        <v>2268</v>
      </c>
      <c r="F368" t="s">
        <v>2269</v>
      </c>
      <c r="G368" t="s">
        <v>2270</v>
      </c>
    </row>
    <row r="369" spans="1:7" ht="15.75" x14ac:dyDescent="0.25">
      <c r="A369" t="s">
        <v>3734</v>
      </c>
      <c r="B369" t="s">
        <v>49</v>
      </c>
      <c r="C369" t="s">
        <v>2267</v>
      </c>
      <c r="D369" t="s">
        <v>2271</v>
      </c>
      <c r="F369" t="s">
        <v>2272</v>
      </c>
      <c r="G369" t="s">
        <v>1760</v>
      </c>
    </row>
    <row r="370" spans="1:7" ht="15.75" x14ac:dyDescent="0.25">
      <c r="A370" t="s">
        <v>3730</v>
      </c>
      <c r="B370" t="s">
        <v>49</v>
      </c>
      <c r="C370" t="s">
        <v>2259</v>
      </c>
      <c r="D370" t="s">
        <v>2260</v>
      </c>
      <c r="F370" t="s">
        <v>2261</v>
      </c>
      <c r="G370" t="s">
        <v>2262</v>
      </c>
    </row>
    <row r="371" spans="1:7" ht="15.75" x14ac:dyDescent="0.25">
      <c r="A371" t="s">
        <v>3731</v>
      </c>
      <c r="B371" t="s">
        <v>49</v>
      </c>
      <c r="C371" t="s">
        <v>2259</v>
      </c>
      <c r="D371" t="s">
        <v>2263</v>
      </c>
      <c r="F371" t="s">
        <v>2264</v>
      </c>
      <c r="G371" t="s">
        <v>2206</v>
      </c>
    </row>
    <row r="372" spans="1:7" ht="15.75" x14ac:dyDescent="0.25">
      <c r="A372" t="s">
        <v>3732</v>
      </c>
      <c r="B372" t="s">
        <v>49</v>
      </c>
      <c r="C372" t="s">
        <v>2259</v>
      </c>
      <c r="D372" t="s">
        <v>2265</v>
      </c>
      <c r="F372" t="s">
        <v>2266</v>
      </c>
      <c r="G372" t="s">
        <v>2209</v>
      </c>
    </row>
    <row r="373" spans="1:7" ht="15.75" x14ac:dyDescent="0.25">
      <c r="A373" t="s">
        <v>3738</v>
      </c>
      <c r="B373" t="s">
        <v>49</v>
      </c>
      <c r="C373" t="s">
        <v>1512</v>
      </c>
      <c r="D373" t="s">
        <v>2281</v>
      </c>
      <c r="F373" t="s">
        <v>2282</v>
      </c>
      <c r="G373" t="s">
        <v>2066</v>
      </c>
    </row>
    <row r="374" spans="1:7" ht="15.75" x14ac:dyDescent="0.25">
      <c r="A374" t="s">
        <v>3739</v>
      </c>
      <c r="B374" t="s">
        <v>49</v>
      </c>
      <c r="C374" t="s">
        <v>1512</v>
      </c>
      <c r="D374" t="s">
        <v>2283</v>
      </c>
      <c r="F374" t="s">
        <v>2284</v>
      </c>
      <c r="G374" t="s">
        <v>873</v>
      </c>
    </row>
    <row r="375" spans="1:7" ht="15.75" x14ac:dyDescent="0.25">
      <c r="A375" t="s">
        <v>3727</v>
      </c>
      <c r="B375" t="s">
        <v>49</v>
      </c>
      <c r="C375" t="s">
        <v>2254</v>
      </c>
      <c r="D375" t="s">
        <v>1835</v>
      </c>
      <c r="F375" t="s">
        <v>2255</v>
      </c>
      <c r="G375" t="s">
        <v>1782</v>
      </c>
    </row>
    <row r="376" spans="1:7" ht="15.75" x14ac:dyDescent="0.25">
      <c r="A376" t="s">
        <v>3728</v>
      </c>
      <c r="B376" t="s">
        <v>49</v>
      </c>
      <c r="C376" t="s">
        <v>2254</v>
      </c>
      <c r="D376" t="s">
        <v>2256</v>
      </c>
      <c r="F376" t="s">
        <v>2257</v>
      </c>
      <c r="G376" t="s">
        <v>1872</v>
      </c>
    </row>
    <row r="377" spans="1:7" ht="15.75" x14ac:dyDescent="0.25">
      <c r="A377" t="s">
        <v>3729</v>
      </c>
      <c r="B377" t="s">
        <v>49</v>
      </c>
      <c r="C377" t="s">
        <v>2254</v>
      </c>
      <c r="D377" t="s">
        <v>1774</v>
      </c>
      <c r="F377" t="s">
        <v>2258</v>
      </c>
      <c r="G377" t="s">
        <v>1760</v>
      </c>
    </row>
    <row r="378" spans="1:7" ht="15.75" x14ac:dyDescent="0.25">
      <c r="A378" t="s">
        <v>3724</v>
      </c>
      <c r="B378" t="s">
        <v>49</v>
      </c>
      <c r="C378" t="s">
        <v>2247</v>
      </c>
      <c r="D378" t="s">
        <v>2248</v>
      </c>
      <c r="F378" t="s">
        <v>2249</v>
      </c>
      <c r="G378" t="s">
        <v>1525</v>
      </c>
    </row>
    <row r="379" spans="1:7" ht="15.75" x14ac:dyDescent="0.25">
      <c r="A379" t="s">
        <v>3725</v>
      </c>
      <c r="B379" t="s">
        <v>49</v>
      </c>
      <c r="C379" t="s">
        <v>2247</v>
      </c>
      <c r="D379" t="s">
        <v>1960</v>
      </c>
      <c r="F379" t="s">
        <v>2250</v>
      </c>
      <c r="G379" t="s">
        <v>2251</v>
      </c>
    </row>
    <row r="380" spans="1:7" ht="15.75" x14ac:dyDescent="0.25">
      <c r="A380" t="s">
        <v>3726</v>
      </c>
      <c r="B380" t="s">
        <v>49</v>
      </c>
      <c r="C380" t="s">
        <v>2247</v>
      </c>
      <c r="D380" t="s">
        <v>2252</v>
      </c>
      <c r="F380" t="s">
        <v>1909</v>
      </c>
      <c r="G380" t="s">
        <v>2253</v>
      </c>
    </row>
    <row r="381" spans="1:7" ht="15.75" x14ac:dyDescent="0.25">
      <c r="A381" t="s">
        <v>3740</v>
      </c>
      <c r="B381" t="s">
        <v>49</v>
      </c>
      <c r="C381" t="s">
        <v>2285</v>
      </c>
      <c r="D381" t="s">
        <v>2286</v>
      </c>
      <c r="F381" t="s">
        <v>2287</v>
      </c>
      <c r="G381" t="s">
        <v>3741</v>
      </c>
    </row>
    <row r="382" spans="1:7" ht="15.75" x14ac:dyDescent="0.25">
      <c r="A382" t="s">
        <v>3742</v>
      </c>
      <c r="B382" t="s">
        <v>49</v>
      </c>
      <c r="C382" t="s">
        <v>2285</v>
      </c>
      <c r="D382" t="s">
        <v>2289</v>
      </c>
      <c r="F382" t="s">
        <v>2290</v>
      </c>
      <c r="G382" t="s">
        <v>2291</v>
      </c>
    </row>
    <row r="383" spans="1:7" ht="15.75" x14ac:dyDescent="0.25">
      <c r="A383" t="s">
        <v>3743</v>
      </c>
      <c r="B383" t="s">
        <v>49</v>
      </c>
      <c r="C383" t="s">
        <v>2621</v>
      </c>
      <c r="D383" t="s">
        <v>2622</v>
      </c>
      <c r="F383" t="s">
        <v>2623</v>
      </c>
      <c r="G383" t="s">
        <v>875</v>
      </c>
    </row>
    <row r="384" spans="1:7" ht="15.75" x14ac:dyDescent="0.25">
      <c r="A384" t="s">
        <v>3752</v>
      </c>
      <c r="B384" t="s">
        <v>1612</v>
      </c>
      <c r="C384" t="s">
        <v>1732</v>
      </c>
      <c r="D384" t="s">
        <v>1827</v>
      </c>
      <c r="F384" t="s">
        <v>2304</v>
      </c>
      <c r="G384" t="s">
        <v>1598</v>
      </c>
    </row>
    <row r="385" spans="1:7" ht="15.75" x14ac:dyDescent="0.25">
      <c r="A385" t="s">
        <v>3753</v>
      </c>
      <c r="B385" t="s">
        <v>1612</v>
      </c>
      <c r="C385" t="s">
        <v>1732</v>
      </c>
      <c r="D385" t="s">
        <v>2305</v>
      </c>
      <c r="F385" t="s">
        <v>2306</v>
      </c>
      <c r="G385" t="s">
        <v>2291</v>
      </c>
    </row>
    <row r="386" spans="1:7" ht="15.75" x14ac:dyDescent="0.25">
      <c r="A386" t="s">
        <v>3750</v>
      </c>
      <c r="B386" t="s">
        <v>1612</v>
      </c>
      <c r="C386" t="s">
        <v>808</v>
      </c>
      <c r="D386" t="s">
        <v>2300</v>
      </c>
      <c r="F386" t="s">
        <v>2301</v>
      </c>
      <c r="G386" t="s">
        <v>1525</v>
      </c>
    </row>
    <row r="387" spans="1:7" ht="15.75" x14ac:dyDescent="0.25">
      <c r="A387" t="s">
        <v>3751</v>
      </c>
      <c r="B387" t="s">
        <v>1612</v>
      </c>
      <c r="C387" t="s">
        <v>808</v>
      </c>
      <c r="D387" t="s">
        <v>2302</v>
      </c>
      <c r="F387" t="s">
        <v>2303</v>
      </c>
      <c r="G387" t="s">
        <v>1525</v>
      </c>
    </row>
    <row r="388" spans="1:7" ht="15.75" x14ac:dyDescent="0.25">
      <c r="A388" t="s">
        <v>3747</v>
      </c>
      <c r="B388" t="s">
        <v>1612</v>
      </c>
      <c r="C388" t="s">
        <v>2018</v>
      </c>
      <c r="D388" t="s">
        <v>2296</v>
      </c>
      <c r="F388" t="s">
        <v>2297</v>
      </c>
      <c r="G388" t="s">
        <v>2066</v>
      </c>
    </row>
    <row r="389" spans="1:7" ht="15.75" x14ac:dyDescent="0.25">
      <c r="A389" t="s">
        <v>3748</v>
      </c>
      <c r="B389" t="s">
        <v>1612</v>
      </c>
      <c r="C389" t="s">
        <v>2018</v>
      </c>
      <c r="D389" t="s">
        <v>2298</v>
      </c>
      <c r="F389" t="s">
        <v>2299</v>
      </c>
      <c r="G389" t="s">
        <v>1626</v>
      </c>
    </row>
    <row r="390" spans="1:7" ht="15.75" x14ac:dyDescent="0.25">
      <c r="A390" t="s">
        <v>3744</v>
      </c>
      <c r="B390" t="s">
        <v>1612</v>
      </c>
      <c r="C390" t="s">
        <v>2292</v>
      </c>
      <c r="D390" t="s">
        <v>2293</v>
      </c>
      <c r="F390" t="s">
        <v>2294</v>
      </c>
      <c r="G390" t="s">
        <v>1872</v>
      </c>
    </row>
    <row r="391" spans="1:7" ht="15.75" x14ac:dyDescent="0.25">
      <c r="A391" t="s">
        <v>3746</v>
      </c>
      <c r="B391" t="s">
        <v>1612</v>
      </c>
      <c r="C391" t="s">
        <v>2292</v>
      </c>
      <c r="D391" t="s">
        <v>1758</v>
      </c>
      <c r="F391" t="s">
        <v>2295</v>
      </c>
      <c r="G391" t="s">
        <v>1760</v>
      </c>
    </row>
    <row r="392" spans="1:7" ht="15.75" x14ac:dyDescent="0.25">
      <c r="A392" t="s">
        <v>3759</v>
      </c>
      <c r="B392" t="s">
        <v>1612</v>
      </c>
      <c r="C392" t="s">
        <v>1736</v>
      </c>
      <c r="D392" t="s">
        <v>2317</v>
      </c>
      <c r="F392" t="s">
        <v>2318</v>
      </c>
      <c r="G392" t="s">
        <v>1602</v>
      </c>
    </row>
    <row r="393" spans="1:7" ht="15.75" x14ac:dyDescent="0.25">
      <c r="A393" t="s">
        <v>3760</v>
      </c>
      <c r="B393" t="s">
        <v>1612</v>
      </c>
      <c r="C393" t="s">
        <v>1736</v>
      </c>
      <c r="D393" t="s">
        <v>1768</v>
      </c>
      <c r="F393" t="s">
        <v>2319</v>
      </c>
      <c r="G393" t="s">
        <v>2320</v>
      </c>
    </row>
    <row r="394" spans="1:7" ht="15.75" x14ac:dyDescent="0.25">
      <c r="A394" t="s">
        <v>3761</v>
      </c>
      <c r="B394" t="s">
        <v>1612</v>
      </c>
      <c r="C394" t="s">
        <v>2038</v>
      </c>
      <c r="D394" t="s">
        <v>2039</v>
      </c>
      <c r="F394" t="s">
        <v>2040</v>
      </c>
      <c r="G394" t="s">
        <v>2783</v>
      </c>
    </row>
    <row r="395" spans="1:7" ht="15.75" x14ac:dyDescent="0.25">
      <c r="A395" t="s">
        <v>3754</v>
      </c>
      <c r="B395" t="s">
        <v>1612</v>
      </c>
      <c r="C395" t="s">
        <v>2072</v>
      </c>
      <c r="D395" t="s">
        <v>2307</v>
      </c>
      <c r="F395" t="s">
        <v>2308</v>
      </c>
      <c r="G395" t="s">
        <v>2309</v>
      </c>
    </row>
    <row r="396" spans="1:7" ht="15.75" x14ac:dyDescent="0.25">
      <c r="A396" t="s">
        <v>3755</v>
      </c>
      <c r="B396" t="s">
        <v>1612</v>
      </c>
      <c r="C396" t="s">
        <v>2072</v>
      </c>
      <c r="D396" t="s">
        <v>2310</v>
      </c>
      <c r="F396" t="s">
        <v>2311</v>
      </c>
      <c r="G396" t="s">
        <v>2309</v>
      </c>
    </row>
    <row r="397" spans="1:7" ht="15.75" x14ac:dyDescent="0.25">
      <c r="A397" t="s">
        <v>3762</v>
      </c>
      <c r="B397" t="s">
        <v>1612</v>
      </c>
      <c r="C397" t="s">
        <v>2072</v>
      </c>
      <c r="D397" t="s">
        <v>2073</v>
      </c>
      <c r="F397" t="s">
        <v>2040</v>
      </c>
      <c r="G397" t="s">
        <v>2783</v>
      </c>
    </row>
    <row r="398" spans="1:7" ht="15.75" x14ac:dyDescent="0.25">
      <c r="A398" t="s">
        <v>3763</v>
      </c>
      <c r="B398" t="s">
        <v>1612</v>
      </c>
      <c r="C398" t="s">
        <v>2112</v>
      </c>
      <c r="D398" t="s">
        <v>2113</v>
      </c>
      <c r="F398" t="s">
        <v>2114</v>
      </c>
      <c r="G398" t="s">
        <v>2783</v>
      </c>
    </row>
    <row r="399" spans="1:7" ht="15.75" x14ac:dyDescent="0.25">
      <c r="A399" t="s">
        <v>3756</v>
      </c>
      <c r="B399" t="s">
        <v>1612</v>
      </c>
      <c r="C399" t="s">
        <v>2312</v>
      </c>
      <c r="D399" t="s">
        <v>2313</v>
      </c>
      <c r="F399" t="s">
        <v>2314</v>
      </c>
      <c r="G399" t="s">
        <v>2066</v>
      </c>
    </row>
    <row r="400" spans="1:7" ht="15.75" x14ac:dyDescent="0.25">
      <c r="A400" t="s">
        <v>3757</v>
      </c>
      <c r="B400" t="s">
        <v>1612</v>
      </c>
      <c r="C400" t="s">
        <v>2312</v>
      </c>
      <c r="D400" t="s">
        <v>2315</v>
      </c>
      <c r="F400" t="s">
        <v>2316</v>
      </c>
      <c r="G400" t="s">
        <v>1623</v>
      </c>
    </row>
    <row r="401" spans="1:7" ht="15.75" x14ac:dyDescent="0.25">
      <c r="A401" t="s">
        <v>3764</v>
      </c>
      <c r="B401" t="s">
        <v>1771</v>
      </c>
      <c r="C401" t="s">
        <v>2330</v>
      </c>
      <c r="D401" t="s">
        <v>1836</v>
      </c>
      <c r="F401" t="s">
        <v>1937</v>
      </c>
      <c r="G401" t="s">
        <v>1565</v>
      </c>
    </row>
    <row r="402" spans="1:7" ht="15.75" x14ac:dyDescent="0.25">
      <c r="A402" t="s">
        <v>3771</v>
      </c>
      <c r="B402" t="s">
        <v>1771</v>
      </c>
      <c r="C402" t="s">
        <v>2330</v>
      </c>
      <c r="D402" t="s">
        <v>2331</v>
      </c>
      <c r="F402" t="s">
        <v>2332</v>
      </c>
      <c r="G402" t="s">
        <v>1525</v>
      </c>
    </row>
    <row r="403" spans="1:7" ht="15.75" x14ac:dyDescent="0.25">
      <c r="A403" t="s">
        <v>3787</v>
      </c>
      <c r="B403" t="s">
        <v>1771</v>
      </c>
      <c r="C403" t="s">
        <v>1791</v>
      </c>
      <c r="D403" t="s">
        <v>2353</v>
      </c>
      <c r="F403" t="s">
        <v>2354</v>
      </c>
      <c r="G403" t="s">
        <v>2355</v>
      </c>
    </row>
    <row r="404" spans="1:7" ht="15.75" x14ac:dyDescent="0.25">
      <c r="A404" t="s">
        <v>3779</v>
      </c>
      <c r="B404" t="s">
        <v>1771</v>
      </c>
      <c r="C404" t="s">
        <v>2341</v>
      </c>
      <c r="D404" t="s">
        <v>2342</v>
      </c>
      <c r="F404" t="s">
        <v>2343</v>
      </c>
      <c r="G404" t="s">
        <v>2344</v>
      </c>
    </row>
    <row r="405" spans="1:7" ht="15.75" x14ac:dyDescent="0.25">
      <c r="A405" t="s">
        <v>3781</v>
      </c>
      <c r="B405" t="s">
        <v>1771</v>
      </c>
      <c r="C405" t="s">
        <v>2341</v>
      </c>
      <c r="D405" t="s">
        <v>2345</v>
      </c>
      <c r="F405" t="s">
        <v>2346</v>
      </c>
      <c r="G405" t="s">
        <v>1770</v>
      </c>
    </row>
    <row r="406" spans="1:7" ht="15.75" x14ac:dyDescent="0.25">
      <c r="A406" t="s">
        <v>3765</v>
      </c>
      <c r="B406" t="s">
        <v>1771</v>
      </c>
      <c r="C406" t="s">
        <v>2321</v>
      </c>
      <c r="D406" t="s">
        <v>2322</v>
      </c>
      <c r="F406" t="s">
        <v>2323</v>
      </c>
      <c r="G406" t="s">
        <v>2062</v>
      </c>
    </row>
    <row r="407" spans="1:7" ht="15.75" x14ac:dyDescent="0.25">
      <c r="A407" t="s">
        <v>3767</v>
      </c>
      <c r="B407" t="s">
        <v>1771</v>
      </c>
      <c r="C407" t="s">
        <v>2321</v>
      </c>
      <c r="D407" t="s">
        <v>2324</v>
      </c>
      <c r="F407" t="s">
        <v>2325</v>
      </c>
      <c r="G407" t="s">
        <v>2326</v>
      </c>
    </row>
    <row r="408" spans="1:7" ht="15.75" x14ac:dyDescent="0.25">
      <c r="A408" t="s">
        <v>3769</v>
      </c>
      <c r="B408" t="s">
        <v>1771</v>
      </c>
      <c r="C408" t="s">
        <v>2321</v>
      </c>
      <c r="D408" t="s">
        <v>2327</v>
      </c>
      <c r="F408" t="s">
        <v>2328</v>
      </c>
      <c r="G408" t="s">
        <v>2329</v>
      </c>
    </row>
    <row r="409" spans="1:7" ht="15.75" x14ac:dyDescent="0.25">
      <c r="A409" t="s">
        <v>3790</v>
      </c>
      <c r="B409" t="s">
        <v>1771</v>
      </c>
      <c r="C409" t="s">
        <v>1771</v>
      </c>
      <c r="D409" t="s">
        <v>1772</v>
      </c>
      <c r="F409" t="s">
        <v>1773</v>
      </c>
      <c r="G409" t="s">
        <v>2783</v>
      </c>
    </row>
    <row r="410" spans="1:7" ht="15.75" x14ac:dyDescent="0.25">
      <c r="A410" t="s">
        <v>3791</v>
      </c>
      <c r="B410" t="s">
        <v>1771</v>
      </c>
      <c r="C410" t="s">
        <v>1771</v>
      </c>
      <c r="D410" t="s">
        <v>2022</v>
      </c>
      <c r="F410" t="s">
        <v>2023</v>
      </c>
      <c r="G410" t="s">
        <v>2783</v>
      </c>
    </row>
    <row r="411" spans="1:7" ht="15.75" x14ac:dyDescent="0.25">
      <c r="A411" t="s">
        <v>3776</v>
      </c>
      <c r="B411" t="s">
        <v>1771</v>
      </c>
      <c r="C411" t="s">
        <v>2204</v>
      </c>
      <c r="D411" t="s">
        <v>2336</v>
      </c>
      <c r="F411" t="s">
        <v>2337</v>
      </c>
      <c r="G411" t="s">
        <v>2338</v>
      </c>
    </row>
    <row r="412" spans="1:7" ht="15.75" x14ac:dyDescent="0.25">
      <c r="A412" t="s">
        <v>3778</v>
      </c>
      <c r="B412" t="s">
        <v>1771</v>
      </c>
      <c r="C412" t="s">
        <v>2204</v>
      </c>
      <c r="D412" t="s">
        <v>1774</v>
      </c>
      <c r="F412" t="s">
        <v>2339</v>
      </c>
      <c r="G412" t="s">
        <v>2340</v>
      </c>
    </row>
    <row r="413" spans="1:7" ht="15.75" x14ac:dyDescent="0.25">
      <c r="A413" t="s">
        <v>3786</v>
      </c>
      <c r="B413" t="s">
        <v>1771</v>
      </c>
      <c r="C413" t="s">
        <v>1862</v>
      </c>
      <c r="D413" t="s">
        <v>2351</v>
      </c>
      <c r="F413" t="s">
        <v>2352</v>
      </c>
      <c r="G413" t="s">
        <v>2066</v>
      </c>
    </row>
    <row r="414" spans="1:7" ht="15.75" x14ac:dyDescent="0.25">
      <c r="A414" t="s">
        <v>3783</v>
      </c>
      <c r="B414" t="s">
        <v>1771</v>
      </c>
      <c r="C414" t="s">
        <v>1925</v>
      </c>
      <c r="D414" t="s">
        <v>1926</v>
      </c>
      <c r="F414" t="s">
        <v>2347</v>
      </c>
      <c r="G414" t="s">
        <v>3649</v>
      </c>
    </row>
    <row r="415" spans="1:7" ht="15.75" x14ac:dyDescent="0.25">
      <c r="A415" t="s">
        <v>3784</v>
      </c>
      <c r="B415" t="s">
        <v>1771</v>
      </c>
      <c r="C415" t="s">
        <v>1925</v>
      </c>
      <c r="D415" t="s">
        <v>2348</v>
      </c>
      <c r="F415" t="s">
        <v>2349</v>
      </c>
      <c r="G415" t="s">
        <v>2350</v>
      </c>
    </row>
    <row r="416" spans="1:7" ht="15.75" x14ac:dyDescent="0.25">
      <c r="A416" t="s">
        <v>3772</v>
      </c>
      <c r="B416" t="s">
        <v>1771</v>
      </c>
      <c r="C416" t="s">
        <v>1698</v>
      </c>
      <c r="D416" t="s">
        <v>1892</v>
      </c>
      <c r="F416" t="s">
        <v>2333</v>
      </c>
      <c r="G416" t="s">
        <v>1611</v>
      </c>
    </row>
    <row r="417" spans="1:7" ht="15.75" x14ac:dyDescent="0.25">
      <c r="A417" t="s">
        <v>3774</v>
      </c>
      <c r="B417" t="s">
        <v>1771</v>
      </c>
      <c r="C417" t="s">
        <v>1698</v>
      </c>
      <c r="D417" t="s">
        <v>2334</v>
      </c>
      <c r="F417" t="s">
        <v>2335</v>
      </c>
      <c r="G417" t="s">
        <v>874</v>
      </c>
    </row>
    <row r="418" spans="1:7" ht="15.75" x14ac:dyDescent="0.25">
      <c r="A418" t="s">
        <v>3789</v>
      </c>
      <c r="B418" t="s">
        <v>1771</v>
      </c>
      <c r="C418" t="s">
        <v>1896</v>
      </c>
      <c r="D418" t="s">
        <v>2691</v>
      </c>
      <c r="F418" t="s">
        <v>2692</v>
      </c>
      <c r="G418" t="s">
        <v>1602</v>
      </c>
    </row>
    <row r="419" spans="1:7" ht="15.75" x14ac:dyDescent="0.25">
      <c r="A419" t="s">
        <v>3792</v>
      </c>
      <c r="B419" t="s">
        <v>1771</v>
      </c>
      <c r="C419" t="s">
        <v>1896</v>
      </c>
      <c r="D419" t="s">
        <v>2691</v>
      </c>
      <c r="F419" t="s">
        <v>2692</v>
      </c>
      <c r="G419" t="s">
        <v>1602</v>
      </c>
    </row>
    <row r="420" spans="1:7" ht="15.75" x14ac:dyDescent="0.25">
      <c r="A420" t="s">
        <v>3793</v>
      </c>
      <c r="B420" t="s">
        <v>2940</v>
      </c>
      <c r="C420" t="s">
        <v>2384</v>
      </c>
      <c r="D420" t="s">
        <v>2388</v>
      </c>
      <c r="F420" t="s">
        <v>2389</v>
      </c>
      <c r="G420" t="s">
        <v>3794</v>
      </c>
    </row>
    <row r="421" spans="1:7" ht="15.75" x14ac:dyDescent="0.25">
      <c r="A421" t="s">
        <v>3806</v>
      </c>
      <c r="B421" t="s">
        <v>2356</v>
      </c>
      <c r="C421" t="s">
        <v>2377</v>
      </c>
      <c r="D421" t="s">
        <v>2378</v>
      </c>
      <c r="F421" t="s">
        <v>2379</v>
      </c>
      <c r="G421" t="s">
        <v>2044</v>
      </c>
    </row>
    <row r="422" spans="1:7" ht="15.75" x14ac:dyDescent="0.25">
      <c r="A422" t="s">
        <v>3808</v>
      </c>
      <c r="B422" t="s">
        <v>2356</v>
      </c>
      <c r="C422" t="s">
        <v>2377</v>
      </c>
      <c r="D422" t="s">
        <v>2381</v>
      </c>
      <c r="F422" t="s">
        <v>2382</v>
      </c>
      <c r="G422" t="s">
        <v>2344</v>
      </c>
    </row>
    <row r="423" spans="1:7" ht="15.75" x14ac:dyDescent="0.25">
      <c r="A423" t="s">
        <v>3816</v>
      </c>
      <c r="B423" t="s">
        <v>2356</v>
      </c>
      <c r="C423" t="s">
        <v>2397</v>
      </c>
      <c r="D423" t="s">
        <v>2398</v>
      </c>
      <c r="F423" t="s">
        <v>2399</v>
      </c>
      <c r="G423" t="s">
        <v>1623</v>
      </c>
    </row>
    <row r="424" spans="1:7" ht="15.75" x14ac:dyDescent="0.25">
      <c r="A424" t="s">
        <v>3818</v>
      </c>
      <c r="B424" t="s">
        <v>2356</v>
      </c>
      <c r="C424" t="s">
        <v>2397</v>
      </c>
      <c r="D424" t="s">
        <v>2401</v>
      </c>
      <c r="F424" t="s">
        <v>2402</v>
      </c>
      <c r="G424" t="s">
        <v>1623</v>
      </c>
    </row>
    <row r="425" spans="1:7" ht="15.75" x14ac:dyDescent="0.25">
      <c r="A425" t="s">
        <v>3810</v>
      </c>
      <c r="B425" t="s">
        <v>2356</v>
      </c>
      <c r="C425" t="s">
        <v>2384</v>
      </c>
      <c r="D425" t="s">
        <v>2385</v>
      </c>
      <c r="F425" t="s">
        <v>2386</v>
      </c>
      <c r="G425" t="s">
        <v>3811</v>
      </c>
    </row>
    <row r="426" spans="1:7" ht="15.75" x14ac:dyDescent="0.25">
      <c r="A426" t="s">
        <v>3812</v>
      </c>
      <c r="B426" t="s">
        <v>2356</v>
      </c>
      <c r="C426" t="s">
        <v>2384</v>
      </c>
      <c r="D426" t="s">
        <v>2388</v>
      </c>
      <c r="F426" t="s">
        <v>2389</v>
      </c>
      <c r="G426" t="s">
        <v>3794</v>
      </c>
    </row>
    <row r="427" spans="1:7" ht="15.75" x14ac:dyDescent="0.25">
      <c r="A427" t="s">
        <v>3803</v>
      </c>
      <c r="B427" t="s">
        <v>2356</v>
      </c>
      <c r="C427" t="s">
        <v>2371</v>
      </c>
      <c r="D427" t="s">
        <v>2372</v>
      </c>
      <c r="F427" t="s">
        <v>2373</v>
      </c>
      <c r="G427" t="s">
        <v>2202</v>
      </c>
    </row>
    <row r="428" spans="1:7" ht="15.75" x14ac:dyDescent="0.25">
      <c r="A428" t="s">
        <v>3805</v>
      </c>
      <c r="B428" t="s">
        <v>2356</v>
      </c>
      <c r="C428" t="s">
        <v>2371</v>
      </c>
      <c r="D428" t="s">
        <v>2375</v>
      </c>
      <c r="F428" t="s">
        <v>2376</v>
      </c>
      <c r="G428" t="s">
        <v>2202</v>
      </c>
    </row>
    <row r="429" spans="1:7" ht="15.75" x14ac:dyDescent="0.25">
      <c r="A429" t="s">
        <v>3795</v>
      </c>
      <c r="B429" t="s">
        <v>2356</v>
      </c>
      <c r="C429" t="s">
        <v>2357</v>
      </c>
      <c r="D429" t="s">
        <v>2358</v>
      </c>
      <c r="F429" t="s">
        <v>2359</v>
      </c>
      <c r="G429" t="s">
        <v>1757</v>
      </c>
    </row>
    <row r="430" spans="1:7" ht="15.75" x14ac:dyDescent="0.25">
      <c r="A430" t="s">
        <v>3797</v>
      </c>
      <c r="B430" t="s">
        <v>2356</v>
      </c>
      <c r="C430" t="s">
        <v>2357</v>
      </c>
      <c r="D430" t="s">
        <v>2361</v>
      </c>
      <c r="F430" t="s">
        <v>2362</v>
      </c>
      <c r="G430" t="s">
        <v>1598</v>
      </c>
    </row>
    <row r="431" spans="1:7" ht="15.75" x14ac:dyDescent="0.25">
      <c r="A431" t="s">
        <v>3799</v>
      </c>
      <c r="B431" t="s">
        <v>2356</v>
      </c>
      <c r="C431" t="s">
        <v>2364</v>
      </c>
      <c r="D431" t="s">
        <v>2365</v>
      </c>
      <c r="F431" t="s">
        <v>2366</v>
      </c>
      <c r="G431" t="s">
        <v>1652</v>
      </c>
    </row>
    <row r="432" spans="1:7" ht="15.75" x14ac:dyDescent="0.25">
      <c r="A432" t="s">
        <v>3801</v>
      </c>
      <c r="B432" t="s">
        <v>2356</v>
      </c>
      <c r="C432" t="s">
        <v>2364</v>
      </c>
      <c r="D432" t="s">
        <v>2368</v>
      </c>
      <c r="F432" t="s">
        <v>2369</v>
      </c>
      <c r="G432" t="s">
        <v>2202</v>
      </c>
    </row>
    <row r="433" spans="1:7" ht="15.75" x14ac:dyDescent="0.25">
      <c r="A433" t="s">
        <v>3813</v>
      </c>
      <c r="B433" t="s">
        <v>2356</v>
      </c>
      <c r="C433" t="s">
        <v>2391</v>
      </c>
      <c r="D433" t="s">
        <v>2392</v>
      </c>
      <c r="F433" t="s">
        <v>2393</v>
      </c>
      <c r="G433" t="s">
        <v>873</v>
      </c>
    </row>
    <row r="434" spans="1:7" ht="15.75" x14ac:dyDescent="0.25">
      <c r="A434" t="s">
        <v>3815</v>
      </c>
      <c r="B434" t="s">
        <v>2356</v>
      </c>
      <c r="C434" t="s">
        <v>2391</v>
      </c>
      <c r="D434" t="s">
        <v>2395</v>
      </c>
      <c r="F434" t="s">
        <v>2396</v>
      </c>
      <c r="G434" t="s">
        <v>873</v>
      </c>
    </row>
    <row r="435" spans="1:7" ht="15.75" x14ac:dyDescent="0.25">
      <c r="A435" t="s">
        <v>3831</v>
      </c>
      <c r="B435" t="s">
        <v>2441</v>
      </c>
      <c r="C435" t="s">
        <v>2463</v>
      </c>
      <c r="D435" t="s">
        <v>2464</v>
      </c>
      <c r="F435" t="s">
        <v>2465</v>
      </c>
      <c r="G435" t="s">
        <v>2466</v>
      </c>
    </row>
    <row r="436" spans="1:7" ht="15.75" x14ac:dyDescent="0.25">
      <c r="A436" t="s">
        <v>3833</v>
      </c>
      <c r="B436" t="s">
        <v>2441</v>
      </c>
      <c r="C436" t="s">
        <v>2463</v>
      </c>
      <c r="D436" t="s">
        <v>2467</v>
      </c>
      <c r="F436" t="s">
        <v>2468</v>
      </c>
      <c r="G436" t="s">
        <v>2466</v>
      </c>
    </row>
    <row r="437" spans="1:7" ht="15.75" x14ac:dyDescent="0.25">
      <c r="A437" t="s">
        <v>3836</v>
      </c>
      <c r="B437" t="s">
        <v>2441</v>
      </c>
      <c r="C437" t="s">
        <v>2463</v>
      </c>
      <c r="D437" t="s">
        <v>2464</v>
      </c>
      <c r="F437" t="s">
        <v>2465</v>
      </c>
      <c r="G437" t="s">
        <v>2770</v>
      </c>
    </row>
    <row r="438" spans="1:7" ht="15.75" x14ac:dyDescent="0.25">
      <c r="A438" t="s">
        <v>3837</v>
      </c>
      <c r="B438" t="s">
        <v>2441</v>
      </c>
      <c r="C438" t="s">
        <v>2463</v>
      </c>
      <c r="D438" t="s">
        <v>2467</v>
      </c>
      <c r="F438" t="s">
        <v>2468</v>
      </c>
      <c r="G438" t="s">
        <v>2770</v>
      </c>
    </row>
    <row r="439" spans="1:7" ht="15.75" x14ac:dyDescent="0.25">
      <c r="A439" t="s">
        <v>3834</v>
      </c>
      <c r="B439" t="s">
        <v>2441</v>
      </c>
      <c r="C439" t="s">
        <v>2469</v>
      </c>
      <c r="D439" t="s">
        <v>2470</v>
      </c>
      <c r="F439" t="s">
        <v>2471</v>
      </c>
      <c r="G439" t="s">
        <v>1609</v>
      </c>
    </row>
    <row r="440" spans="1:7" ht="15.75" x14ac:dyDescent="0.25">
      <c r="A440" t="s">
        <v>3835</v>
      </c>
      <c r="B440" t="s">
        <v>2441</v>
      </c>
      <c r="C440" t="s">
        <v>2469</v>
      </c>
      <c r="D440" t="s">
        <v>2473</v>
      </c>
      <c r="F440" t="s">
        <v>2474</v>
      </c>
      <c r="G440" t="s">
        <v>1609</v>
      </c>
    </row>
    <row r="441" spans="1:7" ht="15.75" x14ac:dyDescent="0.25">
      <c r="A441" t="s">
        <v>3819</v>
      </c>
      <c r="B441" t="s">
        <v>2441</v>
      </c>
      <c r="C441" t="s">
        <v>1660</v>
      </c>
      <c r="D441" t="s">
        <v>2442</v>
      </c>
      <c r="F441" t="s">
        <v>2443</v>
      </c>
      <c r="G441" t="s">
        <v>2444</v>
      </c>
    </row>
    <row r="442" spans="1:7" ht="15.75" x14ac:dyDescent="0.25">
      <c r="A442" t="s">
        <v>3821</v>
      </c>
      <c r="B442" t="s">
        <v>2441</v>
      </c>
      <c r="C442" t="s">
        <v>1660</v>
      </c>
      <c r="D442" t="s">
        <v>2445</v>
      </c>
      <c r="F442" t="s">
        <v>2446</v>
      </c>
      <c r="G442" t="s">
        <v>2444</v>
      </c>
    </row>
    <row r="443" spans="1:7" ht="15.75" x14ac:dyDescent="0.25">
      <c r="A443" t="s">
        <v>3825</v>
      </c>
      <c r="B443" t="s">
        <v>2441</v>
      </c>
      <c r="C443" t="s">
        <v>584</v>
      </c>
      <c r="D443" t="s">
        <v>2453</v>
      </c>
      <c r="F443" t="s">
        <v>2454</v>
      </c>
      <c r="G443" t="s">
        <v>2425</v>
      </c>
    </row>
    <row r="444" spans="1:7" ht="15.75" x14ac:dyDescent="0.25">
      <c r="A444" t="s">
        <v>3826</v>
      </c>
      <c r="B444" t="s">
        <v>2441</v>
      </c>
      <c r="C444" t="s">
        <v>584</v>
      </c>
      <c r="D444" t="s">
        <v>2455</v>
      </c>
      <c r="F444" t="s">
        <v>2456</v>
      </c>
      <c r="G444" t="s">
        <v>2425</v>
      </c>
    </row>
    <row r="445" spans="1:7" ht="15.75" x14ac:dyDescent="0.25">
      <c r="A445" t="s">
        <v>3827</v>
      </c>
      <c r="B445" t="s">
        <v>2441</v>
      </c>
      <c r="C445" t="s">
        <v>2457</v>
      </c>
      <c r="D445" t="s">
        <v>2458</v>
      </c>
      <c r="F445" t="s">
        <v>2459</v>
      </c>
      <c r="G445" t="s">
        <v>2460</v>
      </c>
    </row>
    <row r="446" spans="1:7" ht="15.75" x14ac:dyDescent="0.25">
      <c r="A446" t="s">
        <v>3829</v>
      </c>
      <c r="B446" t="s">
        <v>2441</v>
      </c>
      <c r="C446" t="s">
        <v>2457</v>
      </c>
      <c r="D446" t="s">
        <v>2461</v>
      </c>
      <c r="F446" t="s">
        <v>2462</v>
      </c>
      <c r="G446" t="s">
        <v>3830</v>
      </c>
    </row>
    <row r="447" spans="1:7" ht="15.75" x14ac:dyDescent="0.25">
      <c r="A447" t="s">
        <v>3822</v>
      </c>
      <c r="B447" t="s">
        <v>2441</v>
      </c>
      <c r="C447" t="s">
        <v>2447</v>
      </c>
      <c r="D447" t="s">
        <v>2448</v>
      </c>
      <c r="F447" t="s">
        <v>2449</v>
      </c>
      <c r="G447" t="s">
        <v>2450</v>
      </c>
    </row>
    <row r="448" spans="1:7" ht="15.75" x14ac:dyDescent="0.25">
      <c r="A448" t="s">
        <v>3824</v>
      </c>
      <c r="B448" t="s">
        <v>2441</v>
      </c>
      <c r="C448" t="s">
        <v>2447</v>
      </c>
      <c r="D448" t="s">
        <v>2451</v>
      </c>
      <c r="F448" t="s">
        <v>2452</v>
      </c>
      <c r="G448" t="s">
        <v>2450</v>
      </c>
    </row>
    <row r="449" spans="1:7" ht="15.75" x14ac:dyDescent="0.25">
      <c r="A449" t="s">
        <v>3855</v>
      </c>
      <c r="B449" t="s">
        <v>1401</v>
      </c>
      <c r="C449" t="s">
        <v>1512</v>
      </c>
      <c r="D449" t="s">
        <v>2504</v>
      </c>
      <c r="F449" t="s">
        <v>2505</v>
      </c>
      <c r="G449" t="s">
        <v>2506</v>
      </c>
    </row>
    <row r="450" spans="1:7" ht="15.75" x14ac:dyDescent="0.25">
      <c r="A450" t="s">
        <v>3857</v>
      </c>
      <c r="B450" t="s">
        <v>1401</v>
      </c>
      <c r="C450" t="s">
        <v>1512</v>
      </c>
      <c r="D450" t="s">
        <v>1607</v>
      </c>
      <c r="F450" t="s">
        <v>2507</v>
      </c>
      <c r="G450" t="s">
        <v>1679</v>
      </c>
    </row>
    <row r="451" spans="1:7" ht="15.75" x14ac:dyDescent="0.25">
      <c r="A451" t="s">
        <v>3863</v>
      </c>
      <c r="B451" t="s">
        <v>1401</v>
      </c>
      <c r="C451" t="s">
        <v>1512</v>
      </c>
      <c r="D451" t="s">
        <v>2281</v>
      </c>
      <c r="F451" t="s">
        <v>2282</v>
      </c>
      <c r="G451" t="s">
        <v>875</v>
      </c>
    </row>
    <row r="452" spans="1:7" ht="15.75" x14ac:dyDescent="0.25">
      <c r="A452" t="s">
        <v>3862</v>
      </c>
      <c r="B452" t="s">
        <v>1401</v>
      </c>
      <c r="C452" t="s">
        <v>2105</v>
      </c>
      <c r="D452" t="s">
        <v>2106</v>
      </c>
      <c r="F452" t="s">
        <v>2107</v>
      </c>
      <c r="G452" t="s">
        <v>2576</v>
      </c>
    </row>
    <row r="453" spans="1:7" ht="15.75" x14ac:dyDescent="0.25">
      <c r="A453" t="s">
        <v>3858</v>
      </c>
      <c r="B453" t="s">
        <v>1401</v>
      </c>
      <c r="C453" t="s">
        <v>1634</v>
      </c>
      <c r="D453" t="s">
        <v>1637</v>
      </c>
      <c r="F453" t="s">
        <v>1638</v>
      </c>
      <c r="G453" t="s">
        <v>2770</v>
      </c>
    </row>
    <row r="454" spans="1:7" ht="15.75" x14ac:dyDescent="0.25">
      <c r="A454" t="s">
        <v>3838</v>
      </c>
      <c r="B454" t="s">
        <v>1401</v>
      </c>
      <c r="C454" t="s">
        <v>584</v>
      </c>
      <c r="D454" t="s">
        <v>2475</v>
      </c>
      <c r="F454" t="s">
        <v>2476</v>
      </c>
      <c r="G454" t="s">
        <v>2477</v>
      </c>
    </row>
    <row r="455" spans="1:7" ht="15.75" x14ac:dyDescent="0.25">
      <c r="A455" t="s">
        <v>3839</v>
      </c>
      <c r="B455" t="s">
        <v>1401</v>
      </c>
      <c r="C455" t="s">
        <v>584</v>
      </c>
      <c r="D455" t="s">
        <v>2478</v>
      </c>
      <c r="F455" t="s">
        <v>2479</v>
      </c>
      <c r="G455" t="s">
        <v>2480</v>
      </c>
    </row>
    <row r="456" spans="1:7" ht="15.75" x14ac:dyDescent="0.25">
      <c r="A456" t="s">
        <v>3859</v>
      </c>
      <c r="B456" t="s">
        <v>1401</v>
      </c>
      <c r="C456" t="s">
        <v>584</v>
      </c>
      <c r="D456" t="s">
        <v>2478</v>
      </c>
      <c r="F456" t="s">
        <v>2479</v>
      </c>
      <c r="G456" t="s">
        <v>2772</v>
      </c>
    </row>
    <row r="457" spans="1:7" ht="15.75" x14ac:dyDescent="0.25">
      <c r="A457" t="s">
        <v>3860</v>
      </c>
      <c r="B457" t="s">
        <v>1401</v>
      </c>
      <c r="C457" t="s">
        <v>584</v>
      </c>
      <c r="D457" t="s">
        <v>2453</v>
      </c>
      <c r="F457" t="s">
        <v>2454</v>
      </c>
      <c r="G457" t="s">
        <v>1504</v>
      </c>
    </row>
    <row r="458" spans="1:7" ht="15.75" x14ac:dyDescent="0.25">
      <c r="A458" t="s">
        <v>3861</v>
      </c>
      <c r="B458" t="s">
        <v>1401</v>
      </c>
      <c r="C458" t="s">
        <v>584</v>
      </c>
      <c r="D458" t="s">
        <v>2478</v>
      </c>
      <c r="F458" t="s">
        <v>2479</v>
      </c>
      <c r="G458" t="s">
        <v>2772</v>
      </c>
    </row>
    <row r="459" spans="1:7" ht="15.75" x14ac:dyDescent="0.25">
      <c r="A459" t="s">
        <v>3841</v>
      </c>
      <c r="B459" t="s">
        <v>1401</v>
      </c>
      <c r="C459" t="s">
        <v>2481</v>
      </c>
      <c r="D459" t="s">
        <v>2482</v>
      </c>
      <c r="F459" t="s">
        <v>2483</v>
      </c>
      <c r="G459" t="s">
        <v>2484</v>
      </c>
    </row>
    <row r="460" spans="1:7" ht="15.75" x14ac:dyDescent="0.25">
      <c r="A460" t="s">
        <v>3843</v>
      </c>
      <c r="B460" t="s">
        <v>1401</v>
      </c>
      <c r="C460" t="s">
        <v>2485</v>
      </c>
      <c r="D460" t="s">
        <v>2486</v>
      </c>
      <c r="F460" t="s">
        <v>2487</v>
      </c>
      <c r="G460" t="s">
        <v>3844</v>
      </c>
    </row>
    <row r="461" spans="1:7" ht="15.75" x14ac:dyDescent="0.25">
      <c r="A461" t="s">
        <v>3846</v>
      </c>
      <c r="B461" t="s">
        <v>1401</v>
      </c>
      <c r="C461" t="s">
        <v>2485</v>
      </c>
      <c r="D461" t="s">
        <v>2488</v>
      </c>
      <c r="F461" t="s">
        <v>2489</v>
      </c>
      <c r="G461" t="s">
        <v>2490</v>
      </c>
    </row>
    <row r="462" spans="1:7" ht="15.75" x14ac:dyDescent="0.25">
      <c r="A462" t="s">
        <v>3848</v>
      </c>
      <c r="B462" t="s">
        <v>1401</v>
      </c>
      <c r="C462" t="s">
        <v>2485</v>
      </c>
      <c r="D462" t="s">
        <v>2491</v>
      </c>
      <c r="F462" t="s">
        <v>2492</v>
      </c>
      <c r="G462" t="s">
        <v>3811</v>
      </c>
    </row>
    <row r="463" spans="1:7" ht="15.75" x14ac:dyDescent="0.25">
      <c r="A463" t="s">
        <v>3852</v>
      </c>
      <c r="B463" t="s">
        <v>1401</v>
      </c>
      <c r="C463" t="s">
        <v>2475</v>
      </c>
      <c r="D463" t="s">
        <v>2498</v>
      </c>
      <c r="F463" t="s">
        <v>2499</v>
      </c>
      <c r="G463" t="s">
        <v>2500</v>
      </c>
    </row>
    <row r="464" spans="1:7" ht="15.75" x14ac:dyDescent="0.25">
      <c r="A464" t="s">
        <v>3853</v>
      </c>
      <c r="B464" t="s">
        <v>1401</v>
      </c>
      <c r="C464" t="s">
        <v>2475</v>
      </c>
      <c r="D464" t="s">
        <v>2501</v>
      </c>
      <c r="F464" t="s">
        <v>2502</v>
      </c>
      <c r="G464" t="s">
        <v>2503</v>
      </c>
    </row>
    <row r="465" spans="1:7" ht="15.75" x14ac:dyDescent="0.25">
      <c r="A465" t="s">
        <v>3864</v>
      </c>
      <c r="B465" t="s">
        <v>1401</v>
      </c>
      <c r="C465" t="s">
        <v>2614</v>
      </c>
      <c r="D465" t="s">
        <v>971</v>
      </c>
      <c r="F465" t="s">
        <v>2636</v>
      </c>
      <c r="G465" t="s">
        <v>3865</v>
      </c>
    </row>
    <row r="466" spans="1:7" ht="15.75" x14ac:dyDescent="0.25">
      <c r="A466" t="s">
        <v>3849</v>
      </c>
      <c r="B466" t="s">
        <v>1401</v>
      </c>
      <c r="C466" t="s">
        <v>1283</v>
      </c>
      <c r="D466" t="s">
        <v>2494</v>
      </c>
      <c r="F466" t="s">
        <v>2495</v>
      </c>
      <c r="G466" t="s">
        <v>2496</v>
      </c>
    </row>
    <row r="467" spans="1:7" ht="15.75" x14ac:dyDescent="0.25">
      <c r="A467" t="s">
        <v>3850</v>
      </c>
      <c r="B467" t="s">
        <v>1401</v>
      </c>
      <c r="C467" t="s">
        <v>1283</v>
      </c>
      <c r="D467" t="s">
        <v>1862</v>
      </c>
      <c r="F467" t="s">
        <v>2497</v>
      </c>
      <c r="G467" t="s">
        <v>2044</v>
      </c>
    </row>
    <row r="468" spans="1:7" ht="15.75" x14ac:dyDescent="0.25">
      <c r="A468" t="s">
        <v>3866</v>
      </c>
      <c r="B468" t="s">
        <v>3867</v>
      </c>
      <c r="C468" t="s">
        <v>2659</v>
      </c>
      <c r="D468" t="s">
        <v>2685</v>
      </c>
      <c r="F468" t="s">
        <v>2686</v>
      </c>
      <c r="G468" t="s">
        <v>2816</v>
      </c>
    </row>
    <row r="469" spans="1:7" ht="15.75" x14ac:dyDescent="0.25">
      <c r="A469" t="s">
        <v>3869</v>
      </c>
      <c r="B469" t="s">
        <v>3867</v>
      </c>
      <c r="C469" t="s">
        <v>2525</v>
      </c>
      <c r="D469" t="s">
        <v>2526</v>
      </c>
      <c r="F469" t="s">
        <v>2527</v>
      </c>
      <c r="G469" t="s">
        <v>3870</v>
      </c>
    </row>
    <row r="470" spans="1:7" ht="15.75" x14ac:dyDescent="0.25">
      <c r="A470" t="s">
        <v>3868</v>
      </c>
      <c r="B470" t="s">
        <v>3867</v>
      </c>
      <c r="C470" t="s">
        <v>2577</v>
      </c>
      <c r="D470" t="s">
        <v>2581</v>
      </c>
      <c r="F470" t="s">
        <v>2582</v>
      </c>
      <c r="G470" t="s">
        <v>2580</v>
      </c>
    </row>
    <row r="471" spans="1:7" ht="15.75" x14ac:dyDescent="0.25">
      <c r="A471" t="s">
        <v>3883</v>
      </c>
      <c r="B471" t="s">
        <v>2509</v>
      </c>
      <c r="C471" t="s">
        <v>2525</v>
      </c>
      <c r="D471" t="s">
        <v>2526</v>
      </c>
      <c r="F471" t="s">
        <v>2527</v>
      </c>
      <c r="G471" t="s">
        <v>2528</v>
      </c>
    </row>
    <row r="472" spans="1:7" ht="15.75" x14ac:dyDescent="0.25">
      <c r="A472" t="s">
        <v>3885</v>
      </c>
      <c r="B472" t="s">
        <v>2509</v>
      </c>
      <c r="C472" t="s">
        <v>2525</v>
      </c>
      <c r="D472" t="s">
        <v>2529</v>
      </c>
      <c r="F472" t="s">
        <v>2530</v>
      </c>
      <c r="G472" t="s">
        <v>874</v>
      </c>
    </row>
    <row r="473" spans="1:7" ht="15.75" x14ac:dyDescent="0.25">
      <c r="A473" t="s">
        <v>3871</v>
      </c>
      <c r="B473" t="s">
        <v>2509</v>
      </c>
      <c r="C473" t="s">
        <v>2510</v>
      </c>
      <c r="D473" t="s">
        <v>2475</v>
      </c>
      <c r="F473" t="s">
        <v>2511</v>
      </c>
      <c r="G473" t="s">
        <v>2500</v>
      </c>
    </row>
    <row r="474" spans="1:7" ht="15.75" x14ac:dyDescent="0.25">
      <c r="A474" t="s">
        <v>3872</v>
      </c>
      <c r="B474" t="s">
        <v>2509</v>
      </c>
      <c r="C474" t="s">
        <v>2510</v>
      </c>
      <c r="D474" t="s">
        <v>2512</v>
      </c>
      <c r="F474" t="s">
        <v>2513</v>
      </c>
      <c r="G474" t="s">
        <v>3873</v>
      </c>
    </row>
    <row r="475" spans="1:7" ht="15.75" x14ac:dyDescent="0.25">
      <c r="A475" t="s">
        <v>3875</v>
      </c>
      <c r="B475" t="s">
        <v>2509</v>
      </c>
      <c r="C475" t="s">
        <v>2514</v>
      </c>
      <c r="D475" t="s">
        <v>2515</v>
      </c>
      <c r="F475" t="s">
        <v>2516</v>
      </c>
      <c r="G475" t="s">
        <v>1615</v>
      </c>
    </row>
    <row r="476" spans="1:7" ht="15.75" x14ac:dyDescent="0.25">
      <c r="A476" t="s">
        <v>3877</v>
      </c>
      <c r="B476" t="s">
        <v>2509</v>
      </c>
      <c r="C476" t="s">
        <v>2514</v>
      </c>
      <c r="D476" t="s">
        <v>1713</v>
      </c>
      <c r="F476" t="s">
        <v>2517</v>
      </c>
      <c r="G476" t="s">
        <v>2518</v>
      </c>
    </row>
    <row r="477" spans="1:7" ht="15.75" x14ac:dyDescent="0.25">
      <c r="A477" t="s">
        <v>3878</v>
      </c>
      <c r="B477" t="s">
        <v>2509</v>
      </c>
      <c r="C477" t="s">
        <v>2514</v>
      </c>
      <c r="D477" t="s">
        <v>2519</v>
      </c>
      <c r="F477" t="s">
        <v>2520</v>
      </c>
      <c r="G477" t="s">
        <v>1602</v>
      </c>
    </row>
    <row r="478" spans="1:7" ht="15.75" x14ac:dyDescent="0.25">
      <c r="A478" t="s">
        <v>3887</v>
      </c>
      <c r="B478" t="s">
        <v>2509</v>
      </c>
      <c r="C478" t="s">
        <v>2531</v>
      </c>
      <c r="D478" t="s">
        <v>2532</v>
      </c>
      <c r="F478" t="s">
        <v>2533</v>
      </c>
      <c r="G478" t="s">
        <v>1652</v>
      </c>
    </row>
    <row r="479" spans="1:7" ht="15.75" x14ac:dyDescent="0.25">
      <c r="A479" t="s">
        <v>3889</v>
      </c>
      <c r="B479" t="s">
        <v>2509</v>
      </c>
      <c r="C479" t="s">
        <v>2531</v>
      </c>
      <c r="D479" t="s">
        <v>2534</v>
      </c>
      <c r="F479" t="s">
        <v>2535</v>
      </c>
      <c r="G479" t="s">
        <v>1602</v>
      </c>
    </row>
    <row r="480" spans="1:7" ht="15.75" x14ac:dyDescent="0.25">
      <c r="A480" t="s">
        <v>3879</v>
      </c>
      <c r="B480" t="s">
        <v>2509</v>
      </c>
      <c r="C480" t="s">
        <v>2475</v>
      </c>
      <c r="D480" t="s">
        <v>2521</v>
      </c>
      <c r="F480" t="s">
        <v>2522</v>
      </c>
      <c r="G480" t="s">
        <v>3880</v>
      </c>
    </row>
    <row r="481" spans="1:7" ht="15.75" x14ac:dyDescent="0.25">
      <c r="A481" t="s">
        <v>3881</v>
      </c>
      <c r="B481" t="s">
        <v>2509</v>
      </c>
      <c r="C481" t="s">
        <v>2475</v>
      </c>
      <c r="D481" t="s">
        <v>2523</v>
      </c>
      <c r="F481" t="s">
        <v>2524</v>
      </c>
      <c r="G481" t="s">
        <v>2338</v>
      </c>
    </row>
    <row r="482" spans="1:7" ht="15.75" x14ac:dyDescent="0.25">
      <c r="A482" t="s">
        <v>3897</v>
      </c>
      <c r="B482" t="s">
        <v>3891</v>
      </c>
      <c r="C482" t="s">
        <v>2599</v>
      </c>
      <c r="D482" t="s">
        <v>2602</v>
      </c>
      <c r="F482" t="s">
        <v>2603</v>
      </c>
      <c r="G482" t="s">
        <v>2580</v>
      </c>
    </row>
    <row r="483" spans="1:7" ht="15.75" x14ac:dyDescent="0.25">
      <c r="A483" t="s">
        <v>3890</v>
      </c>
      <c r="B483" t="s">
        <v>3891</v>
      </c>
      <c r="C483" t="s">
        <v>2093</v>
      </c>
      <c r="D483" t="s">
        <v>2094</v>
      </c>
      <c r="F483" t="s">
        <v>2095</v>
      </c>
      <c r="G483" t="s">
        <v>2786</v>
      </c>
    </row>
    <row r="484" spans="1:7" ht="15.75" x14ac:dyDescent="0.25">
      <c r="A484" t="s">
        <v>3898</v>
      </c>
      <c r="B484" t="s">
        <v>3891</v>
      </c>
      <c r="C484" t="s">
        <v>2093</v>
      </c>
      <c r="D484" t="s">
        <v>2094</v>
      </c>
      <c r="F484" t="s">
        <v>2095</v>
      </c>
      <c r="G484" t="s">
        <v>2786</v>
      </c>
    </row>
    <row r="485" spans="1:7" ht="15.75" x14ac:dyDescent="0.25">
      <c r="A485" t="s">
        <v>3892</v>
      </c>
      <c r="B485" t="s">
        <v>3891</v>
      </c>
      <c r="C485" t="s">
        <v>2583</v>
      </c>
      <c r="D485" t="s">
        <v>2584</v>
      </c>
      <c r="F485" t="s">
        <v>2585</v>
      </c>
      <c r="G485" t="s">
        <v>2786</v>
      </c>
    </row>
    <row r="486" spans="1:7" ht="15.75" x14ac:dyDescent="0.25">
      <c r="A486" t="s">
        <v>3893</v>
      </c>
      <c r="B486" t="s">
        <v>3891</v>
      </c>
      <c r="C486" t="s">
        <v>2583</v>
      </c>
      <c r="D486" t="s">
        <v>2587</v>
      </c>
      <c r="F486" t="s">
        <v>2588</v>
      </c>
      <c r="G486" t="s">
        <v>2786</v>
      </c>
    </row>
    <row r="487" spans="1:7" ht="15.75" x14ac:dyDescent="0.25">
      <c r="A487" t="s">
        <v>3899</v>
      </c>
      <c r="B487" t="s">
        <v>3891</v>
      </c>
      <c r="C487" t="s">
        <v>2583</v>
      </c>
      <c r="D487" t="s">
        <v>2584</v>
      </c>
      <c r="F487" t="s">
        <v>2585</v>
      </c>
      <c r="G487" t="s">
        <v>2786</v>
      </c>
    </row>
    <row r="488" spans="1:7" ht="15.75" x14ac:dyDescent="0.25">
      <c r="A488" t="s">
        <v>3894</v>
      </c>
      <c r="B488" t="s">
        <v>3891</v>
      </c>
      <c r="C488" t="s">
        <v>2596</v>
      </c>
      <c r="D488" t="s">
        <v>2597</v>
      </c>
      <c r="F488" t="s">
        <v>2598</v>
      </c>
      <c r="G488" t="s">
        <v>3895</v>
      </c>
    </row>
    <row r="489" spans="1:7" ht="15.75" x14ac:dyDescent="0.25">
      <c r="A489" t="s">
        <v>3900</v>
      </c>
      <c r="B489" t="s">
        <v>3891</v>
      </c>
      <c r="C489" t="s">
        <v>2596</v>
      </c>
      <c r="D489" t="s">
        <v>2597</v>
      </c>
      <c r="F489" t="s">
        <v>2598</v>
      </c>
      <c r="G489" t="s">
        <v>3895</v>
      </c>
    </row>
    <row r="490" spans="1:7" ht="15.75" x14ac:dyDescent="0.25">
      <c r="A490" t="s">
        <v>3896</v>
      </c>
      <c r="B490" t="s">
        <v>3891</v>
      </c>
      <c r="C490" t="s">
        <v>2577</v>
      </c>
      <c r="D490" t="s">
        <v>2578</v>
      </c>
      <c r="F490" t="s">
        <v>2579</v>
      </c>
      <c r="G490" t="s">
        <v>2580</v>
      </c>
    </row>
    <row r="491" spans="1:7" ht="15.75" x14ac:dyDescent="0.25">
      <c r="A491" t="s">
        <v>3911</v>
      </c>
      <c r="B491" t="s">
        <v>2570</v>
      </c>
      <c r="C491" t="s">
        <v>2599</v>
      </c>
      <c r="D491" t="s">
        <v>2600</v>
      </c>
      <c r="F491" t="s">
        <v>2601</v>
      </c>
      <c r="G491" t="s">
        <v>1834</v>
      </c>
    </row>
    <row r="492" spans="1:7" ht="15.75" x14ac:dyDescent="0.25">
      <c r="A492" t="s">
        <v>3913</v>
      </c>
      <c r="B492" t="s">
        <v>2570</v>
      </c>
      <c r="C492" t="s">
        <v>2599</v>
      </c>
      <c r="D492" t="s">
        <v>2602</v>
      </c>
      <c r="F492" t="s">
        <v>2603</v>
      </c>
      <c r="G492" t="s">
        <v>2580</v>
      </c>
    </row>
    <row r="493" spans="1:7" ht="15.75" x14ac:dyDescent="0.25">
      <c r="A493" t="s">
        <v>3901</v>
      </c>
      <c r="B493" t="s">
        <v>2570</v>
      </c>
      <c r="C493" t="s">
        <v>2571</v>
      </c>
      <c r="D493" t="s">
        <v>2572</v>
      </c>
      <c r="F493" t="s">
        <v>2573</v>
      </c>
      <c r="G493" t="s">
        <v>1834</v>
      </c>
    </row>
    <row r="494" spans="1:7" ht="15.75" x14ac:dyDescent="0.25">
      <c r="A494" t="s">
        <v>3902</v>
      </c>
      <c r="B494" t="s">
        <v>2570</v>
      </c>
      <c r="C494" t="s">
        <v>2571</v>
      </c>
      <c r="D494" t="s">
        <v>2574</v>
      </c>
      <c r="F494" t="s">
        <v>2575</v>
      </c>
      <c r="G494" t="s">
        <v>2576</v>
      </c>
    </row>
    <row r="495" spans="1:7" ht="15.75" x14ac:dyDescent="0.25">
      <c r="A495" t="s">
        <v>3907</v>
      </c>
      <c r="B495" t="s">
        <v>2570</v>
      </c>
      <c r="C495" t="s">
        <v>2589</v>
      </c>
      <c r="D495" t="s">
        <v>2590</v>
      </c>
      <c r="F495" t="s">
        <v>2591</v>
      </c>
      <c r="G495" t="s">
        <v>2592</v>
      </c>
    </row>
    <row r="496" spans="1:7" ht="15.75" x14ac:dyDescent="0.25">
      <c r="A496" t="s">
        <v>3908</v>
      </c>
      <c r="B496" t="s">
        <v>2570</v>
      </c>
      <c r="C496" t="s">
        <v>2589</v>
      </c>
      <c r="D496" t="s">
        <v>2593</v>
      </c>
      <c r="F496" t="s">
        <v>2594</v>
      </c>
      <c r="G496" t="s">
        <v>2595</v>
      </c>
    </row>
    <row r="497" spans="1:7" ht="15.75" x14ac:dyDescent="0.25">
      <c r="A497" t="s">
        <v>3905</v>
      </c>
      <c r="B497" t="s">
        <v>2570</v>
      </c>
      <c r="C497" t="s">
        <v>2583</v>
      </c>
      <c r="D497" t="s">
        <v>2584</v>
      </c>
      <c r="F497" t="s">
        <v>2585</v>
      </c>
      <c r="G497" t="s">
        <v>2586</v>
      </c>
    </row>
    <row r="498" spans="1:7" ht="15.75" x14ac:dyDescent="0.25">
      <c r="A498" t="s">
        <v>3906</v>
      </c>
      <c r="B498" t="s">
        <v>2570</v>
      </c>
      <c r="C498" t="s">
        <v>2583</v>
      </c>
      <c r="D498" t="s">
        <v>2587</v>
      </c>
      <c r="F498" t="s">
        <v>2588</v>
      </c>
      <c r="G498" t="s">
        <v>2586</v>
      </c>
    </row>
    <row r="499" spans="1:7" ht="15.75" x14ac:dyDescent="0.25">
      <c r="A499" t="s">
        <v>3910</v>
      </c>
      <c r="B499" t="s">
        <v>2570</v>
      </c>
      <c r="C499" t="s">
        <v>2596</v>
      </c>
      <c r="D499" t="s">
        <v>2597</v>
      </c>
      <c r="F499" t="s">
        <v>2598</v>
      </c>
      <c r="G499" t="s">
        <v>2586</v>
      </c>
    </row>
    <row r="500" spans="1:7" ht="15.75" x14ac:dyDescent="0.25">
      <c r="A500" t="s">
        <v>3903</v>
      </c>
      <c r="B500" t="s">
        <v>2570</v>
      </c>
      <c r="C500" t="s">
        <v>2577</v>
      </c>
      <c r="D500" t="s">
        <v>2578</v>
      </c>
      <c r="F500" t="s">
        <v>2579</v>
      </c>
      <c r="G500" t="s">
        <v>2580</v>
      </c>
    </row>
    <row r="501" spans="1:7" ht="15.75" x14ac:dyDescent="0.25">
      <c r="A501" t="s">
        <v>3904</v>
      </c>
      <c r="B501" t="s">
        <v>2570</v>
      </c>
      <c r="C501" t="s">
        <v>2577</v>
      </c>
      <c r="D501" t="s">
        <v>2581</v>
      </c>
      <c r="F501" t="s">
        <v>2582</v>
      </c>
      <c r="G501" t="s">
        <v>2580</v>
      </c>
    </row>
    <row r="502" spans="1:7" ht="15.75" x14ac:dyDescent="0.25">
      <c r="A502" t="s">
        <v>3927</v>
      </c>
      <c r="B502" t="s">
        <v>2536</v>
      </c>
      <c r="C502" t="s">
        <v>2553</v>
      </c>
      <c r="D502" t="s">
        <v>2554</v>
      </c>
      <c r="F502" t="s">
        <v>2555</v>
      </c>
      <c r="G502" t="s">
        <v>2556</v>
      </c>
    </row>
    <row r="503" spans="1:7" ht="15.75" x14ac:dyDescent="0.25">
      <c r="A503" t="s">
        <v>3929</v>
      </c>
      <c r="B503" t="s">
        <v>2536</v>
      </c>
      <c r="C503" t="s">
        <v>2553</v>
      </c>
      <c r="D503" t="s">
        <v>2068</v>
      </c>
      <c r="F503" t="s">
        <v>2069</v>
      </c>
      <c r="G503" t="s">
        <v>2557</v>
      </c>
    </row>
    <row r="504" spans="1:7" ht="15.75" x14ac:dyDescent="0.25">
      <c r="A504" t="s">
        <v>3919</v>
      </c>
      <c r="B504" t="s">
        <v>2536</v>
      </c>
      <c r="C504" t="s">
        <v>1647</v>
      </c>
      <c r="D504" t="s">
        <v>1829</v>
      </c>
      <c r="F504" t="s">
        <v>2544</v>
      </c>
      <c r="G504" t="s">
        <v>3920</v>
      </c>
    </row>
    <row r="505" spans="1:7" ht="15.75" x14ac:dyDescent="0.25">
      <c r="A505" t="s">
        <v>3921</v>
      </c>
      <c r="B505" t="s">
        <v>2536</v>
      </c>
      <c r="C505" t="s">
        <v>1647</v>
      </c>
      <c r="D505" t="s">
        <v>2236</v>
      </c>
      <c r="F505" t="s">
        <v>2546</v>
      </c>
      <c r="G505" t="s">
        <v>3922</v>
      </c>
    </row>
    <row r="506" spans="1:7" ht="15.75" x14ac:dyDescent="0.25">
      <c r="A506" t="s">
        <v>3923</v>
      </c>
      <c r="B506" t="s">
        <v>2536</v>
      </c>
      <c r="C506" t="s">
        <v>1888</v>
      </c>
      <c r="D506" t="s">
        <v>2548</v>
      </c>
      <c r="F506" t="s">
        <v>2549</v>
      </c>
      <c r="G506" t="s">
        <v>2550</v>
      </c>
    </row>
    <row r="507" spans="1:7" ht="15.75" x14ac:dyDescent="0.25">
      <c r="A507" t="s">
        <v>3925</v>
      </c>
      <c r="B507" t="s">
        <v>2536</v>
      </c>
      <c r="C507" t="s">
        <v>1888</v>
      </c>
      <c r="D507" t="s">
        <v>2551</v>
      </c>
      <c r="F507" t="s">
        <v>2552</v>
      </c>
      <c r="G507" t="s">
        <v>1723</v>
      </c>
    </row>
    <row r="508" spans="1:7" ht="15.75" x14ac:dyDescent="0.25">
      <c r="A508" t="s">
        <v>3930</v>
      </c>
      <c r="B508" t="s">
        <v>2536</v>
      </c>
      <c r="C508" t="s">
        <v>2341</v>
      </c>
      <c r="D508" t="s">
        <v>2558</v>
      </c>
      <c r="F508" t="s">
        <v>2559</v>
      </c>
      <c r="G508" t="s">
        <v>2560</v>
      </c>
    </row>
    <row r="509" spans="1:7" ht="15.75" x14ac:dyDescent="0.25">
      <c r="A509" t="s">
        <v>3932</v>
      </c>
      <c r="B509" t="s">
        <v>2536</v>
      </c>
      <c r="C509" t="s">
        <v>2341</v>
      </c>
      <c r="D509" t="s">
        <v>2561</v>
      </c>
      <c r="F509" t="s">
        <v>2562</v>
      </c>
      <c r="G509" t="s">
        <v>2563</v>
      </c>
    </row>
    <row r="510" spans="1:7" ht="15.75" x14ac:dyDescent="0.25">
      <c r="A510" t="s">
        <v>3933</v>
      </c>
      <c r="B510" t="s">
        <v>2536</v>
      </c>
      <c r="C510" t="s">
        <v>2564</v>
      </c>
      <c r="D510" t="s">
        <v>2200</v>
      </c>
      <c r="F510" t="s">
        <v>2565</v>
      </c>
      <c r="G510" t="s">
        <v>2566</v>
      </c>
    </row>
    <row r="511" spans="1:7" ht="15.75" x14ac:dyDescent="0.25">
      <c r="A511" t="s">
        <v>3934</v>
      </c>
      <c r="B511" t="s">
        <v>2536</v>
      </c>
      <c r="C511" t="s">
        <v>2564</v>
      </c>
      <c r="D511" t="s">
        <v>2567</v>
      </c>
      <c r="F511" t="s">
        <v>2568</v>
      </c>
      <c r="G511" t="s">
        <v>2569</v>
      </c>
    </row>
    <row r="512" spans="1:7" ht="15.75" x14ac:dyDescent="0.25">
      <c r="A512" t="s">
        <v>3914</v>
      </c>
      <c r="B512" t="s">
        <v>2536</v>
      </c>
      <c r="C512" t="s">
        <v>2537</v>
      </c>
      <c r="D512" t="s">
        <v>2538</v>
      </c>
      <c r="F512" t="s">
        <v>2539</v>
      </c>
      <c r="G512" t="s">
        <v>2540</v>
      </c>
    </row>
    <row r="513" spans="1:7" ht="15.75" x14ac:dyDescent="0.25">
      <c r="A513" t="s">
        <v>3916</v>
      </c>
      <c r="B513" t="s">
        <v>2536</v>
      </c>
      <c r="C513" t="s">
        <v>2537</v>
      </c>
      <c r="D513" t="s">
        <v>2541</v>
      </c>
      <c r="F513" t="s">
        <v>2542</v>
      </c>
      <c r="G513" t="s">
        <v>3917</v>
      </c>
    </row>
    <row r="514" spans="1:7" ht="15.75" x14ac:dyDescent="0.25">
      <c r="A514" t="s">
        <v>3935</v>
      </c>
      <c r="B514" t="s">
        <v>2536</v>
      </c>
      <c r="C514" t="s">
        <v>1904</v>
      </c>
      <c r="D514" t="s">
        <v>1905</v>
      </c>
      <c r="F514" t="s">
        <v>1906</v>
      </c>
      <c r="G514" t="s">
        <v>1602</v>
      </c>
    </row>
    <row r="515" spans="1:7" ht="15.75" x14ac:dyDescent="0.25">
      <c r="A515" t="s">
        <v>3952</v>
      </c>
      <c r="B515" t="s">
        <v>2604</v>
      </c>
      <c r="C515" t="s">
        <v>2630</v>
      </c>
      <c r="D515" t="s">
        <v>1807</v>
      </c>
      <c r="F515" t="s">
        <v>2631</v>
      </c>
      <c r="G515" t="s">
        <v>2528</v>
      </c>
    </row>
    <row r="516" spans="1:7" ht="15.75" x14ac:dyDescent="0.25">
      <c r="A516" t="s">
        <v>3953</v>
      </c>
      <c r="B516" t="s">
        <v>2604</v>
      </c>
      <c r="C516" t="s">
        <v>2630</v>
      </c>
      <c r="D516" t="s">
        <v>1811</v>
      </c>
      <c r="F516" t="s">
        <v>2632</v>
      </c>
      <c r="G516" t="s">
        <v>1677</v>
      </c>
    </row>
    <row r="517" spans="1:7" ht="15.75" x14ac:dyDescent="0.25">
      <c r="A517" t="s">
        <v>3950</v>
      </c>
      <c r="B517" t="s">
        <v>2604</v>
      </c>
      <c r="C517" t="s">
        <v>1862</v>
      </c>
      <c r="D517" t="s">
        <v>2625</v>
      </c>
      <c r="F517" t="s">
        <v>2626</v>
      </c>
      <c r="G517" t="s">
        <v>2627</v>
      </c>
    </row>
    <row r="518" spans="1:7" ht="15.75" x14ac:dyDescent="0.25">
      <c r="A518" t="s">
        <v>3951</v>
      </c>
      <c r="B518" t="s">
        <v>2604</v>
      </c>
      <c r="C518" t="s">
        <v>1862</v>
      </c>
      <c r="D518" t="s">
        <v>2628</v>
      </c>
      <c r="F518" t="s">
        <v>2629</v>
      </c>
      <c r="G518" t="s">
        <v>2627</v>
      </c>
    </row>
    <row r="519" spans="1:7" ht="15.75" x14ac:dyDescent="0.25">
      <c r="A519" t="s">
        <v>3936</v>
      </c>
      <c r="B519" t="s">
        <v>2604</v>
      </c>
      <c r="C519" t="s">
        <v>2515</v>
      </c>
      <c r="D519" t="s">
        <v>2605</v>
      </c>
      <c r="F519" t="s">
        <v>2606</v>
      </c>
      <c r="G519" t="s">
        <v>1677</v>
      </c>
    </row>
    <row r="520" spans="1:7" ht="15.75" x14ac:dyDescent="0.25">
      <c r="A520" t="s">
        <v>3938</v>
      </c>
      <c r="B520" t="s">
        <v>2604</v>
      </c>
      <c r="C520" t="s">
        <v>2515</v>
      </c>
      <c r="D520" t="s">
        <v>2607</v>
      </c>
      <c r="F520" t="s">
        <v>2608</v>
      </c>
      <c r="G520" t="s">
        <v>1677</v>
      </c>
    </row>
    <row r="521" spans="1:7" ht="15.75" x14ac:dyDescent="0.25">
      <c r="A521" t="s">
        <v>3940</v>
      </c>
      <c r="B521" t="s">
        <v>2604</v>
      </c>
      <c r="C521" t="s">
        <v>2609</v>
      </c>
      <c r="D521" t="s">
        <v>2610</v>
      </c>
      <c r="F521" t="s">
        <v>2611</v>
      </c>
      <c r="G521" t="s">
        <v>2580</v>
      </c>
    </row>
    <row r="522" spans="1:7" ht="15.75" x14ac:dyDescent="0.25">
      <c r="A522" t="s">
        <v>3942</v>
      </c>
      <c r="B522" t="s">
        <v>2604</v>
      </c>
      <c r="C522" t="s">
        <v>2609</v>
      </c>
      <c r="D522" t="s">
        <v>2612</v>
      </c>
      <c r="F522" t="s">
        <v>2613</v>
      </c>
      <c r="G522" t="s">
        <v>1677</v>
      </c>
    </row>
    <row r="523" spans="1:7" ht="15.75" x14ac:dyDescent="0.25">
      <c r="A523" t="s">
        <v>3946</v>
      </c>
      <c r="B523" t="s">
        <v>2604</v>
      </c>
      <c r="C523" t="s">
        <v>2618</v>
      </c>
      <c r="D523" t="s">
        <v>2619</v>
      </c>
      <c r="F523" t="s">
        <v>2620</v>
      </c>
      <c r="G523" t="s">
        <v>3947</v>
      </c>
    </row>
    <row r="524" spans="1:7" ht="15.75" x14ac:dyDescent="0.25">
      <c r="A524" t="s">
        <v>3948</v>
      </c>
      <c r="B524" t="s">
        <v>2604</v>
      </c>
      <c r="C524" t="s">
        <v>2621</v>
      </c>
      <c r="D524" t="s">
        <v>2622</v>
      </c>
      <c r="F524" t="s">
        <v>2623</v>
      </c>
      <c r="G524" t="s">
        <v>2624</v>
      </c>
    </row>
    <row r="525" spans="1:7" ht="15.75" x14ac:dyDescent="0.25">
      <c r="A525" t="s">
        <v>3943</v>
      </c>
      <c r="B525" t="s">
        <v>2604</v>
      </c>
      <c r="C525" t="s">
        <v>2614</v>
      </c>
      <c r="D525" t="s">
        <v>2050</v>
      </c>
      <c r="F525" t="s">
        <v>2615</v>
      </c>
      <c r="G525" t="s">
        <v>875</v>
      </c>
    </row>
    <row r="526" spans="1:7" ht="15.75" x14ac:dyDescent="0.25">
      <c r="A526" t="s">
        <v>3944</v>
      </c>
      <c r="B526" t="s">
        <v>2604</v>
      </c>
      <c r="C526" t="s">
        <v>2614</v>
      </c>
      <c r="D526" t="s">
        <v>2616</v>
      </c>
      <c r="F526" t="s">
        <v>2617</v>
      </c>
      <c r="G526" t="s">
        <v>875</v>
      </c>
    </row>
    <row r="527" spans="1:7" ht="15.75" x14ac:dyDescent="0.25">
      <c r="A527" t="s">
        <v>3954</v>
      </c>
      <c r="B527" t="s">
        <v>2604</v>
      </c>
      <c r="C527" t="s">
        <v>2614</v>
      </c>
      <c r="D527" t="s">
        <v>2050</v>
      </c>
      <c r="F527" t="s">
        <v>2615</v>
      </c>
      <c r="G527" t="s">
        <v>3955</v>
      </c>
    </row>
    <row r="528" spans="1:7" ht="15.75" x14ac:dyDescent="0.25">
      <c r="A528" t="s">
        <v>3956</v>
      </c>
      <c r="B528" t="s">
        <v>2604</v>
      </c>
      <c r="C528" t="s">
        <v>2614</v>
      </c>
      <c r="D528" t="s">
        <v>2616</v>
      </c>
      <c r="F528" t="s">
        <v>2617</v>
      </c>
      <c r="G528" t="s">
        <v>3957</v>
      </c>
    </row>
    <row r="529" spans="1:7" ht="15.75" x14ac:dyDescent="0.25">
      <c r="A529" t="s">
        <v>3958</v>
      </c>
      <c r="B529" t="s">
        <v>2604</v>
      </c>
      <c r="C529" t="s">
        <v>2614</v>
      </c>
      <c r="D529" t="s">
        <v>2634</v>
      </c>
      <c r="F529" t="s">
        <v>2635</v>
      </c>
      <c r="G529" t="s">
        <v>3959</v>
      </c>
    </row>
    <row r="530" spans="1:7" ht="15.75" x14ac:dyDescent="0.25">
      <c r="A530" t="s">
        <v>3960</v>
      </c>
      <c r="B530" t="s">
        <v>3961</v>
      </c>
      <c r="C530" t="s">
        <v>2157</v>
      </c>
      <c r="D530" t="s">
        <v>2161</v>
      </c>
      <c r="F530" t="s">
        <v>2162</v>
      </c>
      <c r="G530" t="s">
        <v>3962</v>
      </c>
    </row>
    <row r="531" spans="1:7" ht="15.75" x14ac:dyDescent="0.25">
      <c r="A531" t="s">
        <v>3984</v>
      </c>
      <c r="B531" t="s">
        <v>2633</v>
      </c>
      <c r="C531" t="s">
        <v>2656</v>
      </c>
      <c r="D531" t="s">
        <v>2657</v>
      </c>
      <c r="F531" t="s">
        <v>2658</v>
      </c>
      <c r="G531" t="s">
        <v>3985</v>
      </c>
    </row>
    <row r="532" spans="1:7" ht="15.75" x14ac:dyDescent="0.25">
      <c r="A532" t="s">
        <v>3973</v>
      </c>
      <c r="B532" t="s">
        <v>2633</v>
      </c>
      <c r="C532" t="s">
        <v>2007</v>
      </c>
      <c r="D532" t="s">
        <v>2642</v>
      </c>
      <c r="F532" t="s">
        <v>2643</v>
      </c>
      <c r="G532" t="s">
        <v>3974</v>
      </c>
    </row>
    <row r="533" spans="1:7" ht="15.75" x14ac:dyDescent="0.25">
      <c r="A533" t="s">
        <v>3975</v>
      </c>
      <c r="B533" t="s">
        <v>2633</v>
      </c>
      <c r="C533" t="s">
        <v>2007</v>
      </c>
      <c r="D533" t="s">
        <v>2644</v>
      </c>
      <c r="F533" t="s">
        <v>2645</v>
      </c>
      <c r="G533" t="s">
        <v>2646</v>
      </c>
    </row>
    <row r="534" spans="1:7" ht="15.75" x14ac:dyDescent="0.25">
      <c r="A534" t="s">
        <v>3986</v>
      </c>
      <c r="B534" t="s">
        <v>2633</v>
      </c>
      <c r="C534" t="s">
        <v>2659</v>
      </c>
      <c r="D534" t="s">
        <v>2660</v>
      </c>
      <c r="F534" t="s">
        <v>2661</v>
      </c>
      <c r="G534" t="s">
        <v>3987</v>
      </c>
    </row>
    <row r="535" spans="1:7" ht="15.75" x14ac:dyDescent="0.25">
      <c r="A535" t="s">
        <v>3988</v>
      </c>
      <c r="B535" t="s">
        <v>2633</v>
      </c>
      <c r="C535" t="s">
        <v>2659</v>
      </c>
      <c r="D535" t="s">
        <v>1774</v>
      </c>
      <c r="F535" t="s">
        <v>2662</v>
      </c>
      <c r="G535" t="s">
        <v>3989</v>
      </c>
    </row>
    <row r="536" spans="1:7" ht="15.75" x14ac:dyDescent="0.25">
      <c r="A536" t="s">
        <v>3977</v>
      </c>
      <c r="B536" t="s">
        <v>2633</v>
      </c>
      <c r="C536" t="s">
        <v>2647</v>
      </c>
      <c r="D536" t="s">
        <v>2648</v>
      </c>
      <c r="F536" t="s">
        <v>2649</v>
      </c>
      <c r="G536" t="s">
        <v>3978</v>
      </c>
    </row>
    <row r="537" spans="1:7" ht="15.75" x14ac:dyDescent="0.25">
      <c r="A537" t="s">
        <v>3979</v>
      </c>
      <c r="B537" t="s">
        <v>2633</v>
      </c>
      <c r="C537" t="s">
        <v>2647</v>
      </c>
      <c r="D537" t="s">
        <v>2651</v>
      </c>
      <c r="F537" t="s">
        <v>2652</v>
      </c>
      <c r="G537" t="s">
        <v>3980</v>
      </c>
    </row>
    <row r="538" spans="1:7" ht="15.75" x14ac:dyDescent="0.25">
      <c r="A538" t="s">
        <v>3982</v>
      </c>
      <c r="B538" t="s">
        <v>2633</v>
      </c>
      <c r="C538" t="s">
        <v>665</v>
      </c>
      <c r="D538" t="s">
        <v>2653</v>
      </c>
      <c r="F538" t="s">
        <v>2654</v>
      </c>
      <c r="G538" t="s">
        <v>3983</v>
      </c>
    </row>
    <row r="539" spans="1:7" ht="15.75" x14ac:dyDescent="0.25">
      <c r="A539" t="s">
        <v>3967</v>
      </c>
      <c r="B539" t="s">
        <v>2633</v>
      </c>
      <c r="C539" t="s">
        <v>2637</v>
      </c>
      <c r="D539" t="s">
        <v>2638</v>
      </c>
      <c r="F539" t="s">
        <v>2639</v>
      </c>
      <c r="G539" t="s">
        <v>3968</v>
      </c>
    </row>
    <row r="540" spans="1:7" ht="15.75" x14ac:dyDescent="0.25">
      <c r="A540" t="s">
        <v>3970</v>
      </c>
      <c r="B540" t="s">
        <v>2633</v>
      </c>
      <c r="C540" t="s">
        <v>2637</v>
      </c>
      <c r="D540" t="s">
        <v>2640</v>
      </c>
      <c r="F540" t="s">
        <v>2641</v>
      </c>
      <c r="G540" t="s">
        <v>3971</v>
      </c>
    </row>
    <row r="541" spans="1:7" ht="15.75" x14ac:dyDescent="0.25">
      <c r="A541" t="s">
        <v>3963</v>
      </c>
      <c r="B541" t="s">
        <v>2633</v>
      </c>
      <c r="C541" t="s">
        <v>2614</v>
      </c>
      <c r="D541" t="s">
        <v>2634</v>
      </c>
      <c r="F541" t="s">
        <v>2635</v>
      </c>
      <c r="G541" t="s">
        <v>3964</v>
      </c>
    </row>
    <row r="542" spans="1:7" ht="15.75" x14ac:dyDescent="0.25">
      <c r="A542" t="s">
        <v>3965</v>
      </c>
      <c r="B542" t="s">
        <v>2633</v>
      </c>
      <c r="C542" t="s">
        <v>2614</v>
      </c>
      <c r="D542" t="s">
        <v>971</v>
      </c>
      <c r="F542" t="s">
        <v>2636</v>
      </c>
      <c r="G542" t="s">
        <v>3966</v>
      </c>
    </row>
    <row r="543" spans="1:7" ht="15.75" x14ac:dyDescent="0.25">
      <c r="A543" t="s">
        <v>3997</v>
      </c>
      <c r="B543" t="s">
        <v>2663</v>
      </c>
      <c r="C543" t="s">
        <v>1768</v>
      </c>
      <c r="D543" t="s">
        <v>2674</v>
      </c>
      <c r="F543" t="s">
        <v>2675</v>
      </c>
      <c r="G543" t="s">
        <v>1649</v>
      </c>
    </row>
    <row r="544" spans="1:7" ht="15.75" x14ac:dyDescent="0.25">
      <c r="A544" t="s">
        <v>4010</v>
      </c>
      <c r="B544" t="s">
        <v>2663</v>
      </c>
      <c r="C544" t="s">
        <v>2599</v>
      </c>
      <c r="D544" t="s">
        <v>2600</v>
      </c>
      <c r="F544" t="s">
        <v>2601</v>
      </c>
      <c r="G544" t="s">
        <v>2786</v>
      </c>
    </row>
    <row r="545" spans="1:7" ht="15.75" x14ac:dyDescent="0.25">
      <c r="A545" t="s">
        <v>4013</v>
      </c>
      <c r="B545" t="s">
        <v>2663</v>
      </c>
      <c r="C545" t="s">
        <v>2599</v>
      </c>
      <c r="D545" t="s">
        <v>2600</v>
      </c>
      <c r="F545" t="s">
        <v>2601</v>
      </c>
      <c r="G545" t="s">
        <v>2786</v>
      </c>
    </row>
    <row r="546" spans="1:7" ht="15.75" x14ac:dyDescent="0.25">
      <c r="A546" t="s">
        <v>4003</v>
      </c>
      <c r="B546" t="s">
        <v>2663</v>
      </c>
      <c r="C546" t="s">
        <v>2680</v>
      </c>
      <c r="D546" t="s">
        <v>2681</v>
      </c>
      <c r="F546" t="s">
        <v>2682</v>
      </c>
      <c r="G546" t="s">
        <v>1770</v>
      </c>
    </row>
    <row r="547" spans="1:7" ht="15.75" x14ac:dyDescent="0.25">
      <c r="A547" t="s">
        <v>3999</v>
      </c>
      <c r="B547" t="s">
        <v>2663</v>
      </c>
      <c r="C547" t="s">
        <v>1124</v>
      </c>
      <c r="D547" t="s">
        <v>2676</v>
      </c>
      <c r="F547" t="s">
        <v>2677</v>
      </c>
      <c r="G547" t="s">
        <v>2543</v>
      </c>
    </row>
    <row r="548" spans="1:7" ht="15.75" x14ac:dyDescent="0.25">
      <c r="A548" t="s">
        <v>4001</v>
      </c>
      <c r="B548" t="s">
        <v>2663</v>
      </c>
      <c r="C548" t="s">
        <v>1124</v>
      </c>
      <c r="D548" t="s">
        <v>2217</v>
      </c>
      <c r="F548" t="s">
        <v>2678</v>
      </c>
      <c r="G548" t="s">
        <v>2219</v>
      </c>
    </row>
    <row r="549" spans="1:7" ht="15.75" x14ac:dyDescent="0.25">
      <c r="A549" t="s">
        <v>4011</v>
      </c>
      <c r="B549" t="s">
        <v>2663</v>
      </c>
      <c r="C549" t="s">
        <v>2589</v>
      </c>
      <c r="D549" t="s">
        <v>2590</v>
      </c>
      <c r="F549" t="s">
        <v>2591</v>
      </c>
      <c r="G549" t="s">
        <v>2788</v>
      </c>
    </row>
    <row r="550" spans="1:7" ht="15.75" x14ac:dyDescent="0.25">
      <c r="A550" t="s">
        <v>4012</v>
      </c>
      <c r="B550" t="s">
        <v>2663</v>
      </c>
      <c r="C550" t="s">
        <v>2589</v>
      </c>
      <c r="D550" t="s">
        <v>2590</v>
      </c>
      <c r="F550" t="s">
        <v>2591</v>
      </c>
      <c r="G550" t="s">
        <v>2788</v>
      </c>
    </row>
    <row r="551" spans="1:7" ht="15.75" x14ac:dyDescent="0.25">
      <c r="A551" t="s">
        <v>4005</v>
      </c>
      <c r="B551" t="s">
        <v>2663</v>
      </c>
      <c r="C551" t="s">
        <v>2659</v>
      </c>
      <c r="D551" t="s">
        <v>2683</v>
      </c>
      <c r="F551" t="s">
        <v>2684</v>
      </c>
      <c r="G551" t="s">
        <v>1999</v>
      </c>
    </row>
    <row r="552" spans="1:7" ht="15.75" x14ac:dyDescent="0.25">
      <c r="A552" t="s">
        <v>4007</v>
      </c>
      <c r="B552" t="s">
        <v>2663</v>
      </c>
      <c r="C552" t="s">
        <v>2659</v>
      </c>
      <c r="D552" t="s">
        <v>2685</v>
      </c>
      <c r="F552" t="s">
        <v>2686</v>
      </c>
      <c r="G552" t="s">
        <v>2687</v>
      </c>
    </row>
    <row r="553" spans="1:7" ht="15.75" x14ac:dyDescent="0.25">
      <c r="A553" t="s">
        <v>4009</v>
      </c>
      <c r="B553" t="s">
        <v>2663</v>
      </c>
      <c r="C553" t="s">
        <v>2659</v>
      </c>
      <c r="D553" t="s">
        <v>2688</v>
      </c>
      <c r="F553" t="s">
        <v>2689</v>
      </c>
      <c r="G553" t="s">
        <v>2199</v>
      </c>
    </row>
    <row r="554" spans="1:7" ht="15.75" x14ac:dyDescent="0.25">
      <c r="A554" t="s">
        <v>3995</v>
      </c>
      <c r="B554" t="s">
        <v>2663</v>
      </c>
      <c r="C554" t="s">
        <v>2669</v>
      </c>
      <c r="D554" t="s">
        <v>2670</v>
      </c>
      <c r="F554" t="s">
        <v>2671</v>
      </c>
      <c r="G554" t="s">
        <v>1652</v>
      </c>
    </row>
    <row r="555" spans="1:7" ht="15.75" x14ac:dyDescent="0.25">
      <c r="A555" t="s">
        <v>3996</v>
      </c>
      <c r="B555" t="s">
        <v>2663</v>
      </c>
      <c r="C555" t="s">
        <v>2669</v>
      </c>
      <c r="D555" t="s">
        <v>2672</v>
      </c>
      <c r="F555" t="s">
        <v>2673</v>
      </c>
      <c r="G555" t="s">
        <v>2202</v>
      </c>
    </row>
    <row r="556" spans="1:7" ht="15.75" x14ac:dyDescent="0.25">
      <c r="A556" t="s">
        <v>3990</v>
      </c>
      <c r="B556" t="s">
        <v>2663</v>
      </c>
      <c r="C556" t="s">
        <v>1925</v>
      </c>
      <c r="D556" t="s">
        <v>2664</v>
      </c>
      <c r="F556" t="s">
        <v>2665</v>
      </c>
      <c r="G556" t="s">
        <v>3991</v>
      </c>
    </row>
    <row r="557" spans="1:7" ht="15.75" x14ac:dyDescent="0.25">
      <c r="A557" t="s">
        <v>3993</v>
      </c>
      <c r="B557" t="s">
        <v>2663</v>
      </c>
      <c r="C557" t="s">
        <v>1925</v>
      </c>
      <c r="D557" t="s">
        <v>2666</v>
      </c>
      <c r="F557" t="s">
        <v>2667</v>
      </c>
      <c r="G557" t="s">
        <v>2668</v>
      </c>
    </row>
    <row r="558" spans="1:7" ht="15.75" x14ac:dyDescent="0.25">
      <c r="A558" t="s">
        <v>4014</v>
      </c>
      <c r="B558" t="s">
        <v>2663</v>
      </c>
      <c r="C558" t="s">
        <v>1925</v>
      </c>
      <c r="D558" t="s">
        <v>2348</v>
      </c>
      <c r="F558" t="s">
        <v>2349</v>
      </c>
      <c r="G558" t="s">
        <v>875</v>
      </c>
    </row>
    <row r="559" spans="1:7" ht="15.75" x14ac:dyDescent="0.25">
      <c r="A559" t="s">
        <v>4002</v>
      </c>
      <c r="B559" t="s">
        <v>2663</v>
      </c>
      <c r="C559" t="s">
        <v>2475</v>
      </c>
      <c r="D559" t="s">
        <v>2498</v>
      </c>
      <c r="F559" t="s">
        <v>2679</v>
      </c>
      <c r="G559" t="s">
        <v>2477</v>
      </c>
    </row>
    <row r="560" spans="1:7" ht="15.75" x14ac:dyDescent="0.25">
      <c r="A560" t="s">
        <v>4018</v>
      </c>
      <c r="B560" t="s">
        <v>4016</v>
      </c>
      <c r="C560" t="s">
        <v>2659</v>
      </c>
      <c r="D560" t="s">
        <v>2721</v>
      </c>
      <c r="F560" t="s">
        <v>2722</v>
      </c>
      <c r="G560" t="s">
        <v>2816</v>
      </c>
    </row>
    <row r="561" spans="1:7" ht="15.75" x14ac:dyDescent="0.25">
      <c r="A561" t="s">
        <v>4020</v>
      </c>
      <c r="B561" t="s">
        <v>4016</v>
      </c>
      <c r="C561" t="s">
        <v>2312</v>
      </c>
      <c r="D561" t="s">
        <v>2313</v>
      </c>
      <c r="F561" t="s">
        <v>2314</v>
      </c>
      <c r="G561" t="s">
        <v>875</v>
      </c>
    </row>
    <row r="562" spans="1:7" ht="15.75" x14ac:dyDescent="0.25">
      <c r="A562" t="s">
        <v>4017</v>
      </c>
      <c r="B562" t="s">
        <v>4016</v>
      </c>
      <c r="C562" t="s">
        <v>2712</v>
      </c>
      <c r="D562" t="s">
        <v>2716</v>
      </c>
      <c r="F562" t="s">
        <v>2717</v>
      </c>
      <c r="G562" t="s">
        <v>2816</v>
      </c>
    </row>
    <row r="563" spans="1:7" ht="15.75" x14ac:dyDescent="0.25">
      <c r="A563" t="s">
        <v>4015</v>
      </c>
      <c r="B563" t="s">
        <v>4016</v>
      </c>
      <c r="C563" t="s">
        <v>1283</v>
      </c>
      <c r="D563" t="s">
        <v>2494</v>
      </c>
      <c r="F563" t="s">
        <v>2495</v>
      </c>
      <c r="G563" t="s">
        <v>2775</v>
      </c>
    </row>
    <row r="564" spans="1:7" ht="15.75" x14ac:dyDescent="0.25">
      <c r="A564" t="s">
        <v>4019</v>
      </c>
      <c r="B564" t="s">
        <v>4016</v>
      </c>
      <c r="C564" t="s">
        <v>1283</v>
      </c>
      <c r="D564" t="s">
        <v>2494</v>
      </c>
      <c r="F564" t="s">
        <v>2495</v>
      </c>
      <c r="G564" t="s">
        <v>2775</v>
      </c>
    </row>
    <row r="565" spans="1:7" ht="15.75" x14ac:dyDescent="0.25">
      <c r="A565" t="s">
        <v>4036</v>
      </c>
      <c r="B565" t="s">
        <v>2690</v>
      </c>
      <c r="C565" t="s">
        <v>2659</v>
      </c>
      <c r="D565" t="s">
        <v>1811</v>
      </c>
      <c r="F565" t="s">
        <v>1812</v>
      </c>
      <c r="G565" t="s">
        <v>2697</v>
      </c>
    </row>
    <row r="566" spans="1:7" ht="15.75" x14ac:dyDescent="0.25">
      <c r="A566" t="s">
        <v>4037</v>
      </c>
      <c r="B566" t="s">
        <v>2690</v>
      </c>
      <c r="C566" t="s">
        <v>2659</v>
      </c>
      <c r="D566" t="s">
        <v>2719</v>
      </c>
      <c r="F566" t="s">
        <v>2720</v>
      </c>
      <c r="G566" t="s">
        <v>1999</v>
      </c>
    </row>
    <row r="567" spans="1:7" ht="15.75" x14ac:dyDescent="0.25">
      <c r="A567" t="s">
        <v>4038</v>
      </c>
      <c r="B567" t="s">
        <v>2690</v>
      </c>
      <c r="C567" t="s">
        <v>2659</v>
      </c>
      <c r="D567" t="s">
        <v>2721</v>
      </c>
      <c r="F567" t="s">
        <v>2722</v>
      </c>
      <c r="G567" t="s">
        <v>2687</v>
      </c>
    </row>
    <row r="568" spans="1:7" ht="15.75" x14ac:dyDescent="0.25">
      <c r="A568" t="s">
        <v>4024</v>
      </c>
      <c r="B568" t="s">
        <v>2690</v>
      </c>
      <c r="C568" t="s">
        <v>1862</v>
      </c>
      <c r="D568" t="s">
        <v>2698</v>
      </c>
      <c r="F568" t="s">
        <v>2699</v>
      </c>
      <c r="G568" t="s">
        <v>2700</v>
      </c>
    </row>
    <row r="569" spans="1:7" ht="15.75" x14ac:dyDescent="0.25">
      <c r="A569" t="s">
        <v>4026</v>
      </c>
      <c r="B569" t="s">
        <v>2690</v>
      </c>
      <c r="C569" t="s">
        <v>1862</v>
      </c>
      <c r="D569" t="s">
        <v>2701</v>
      </c>
      <c r="F569" t="s">
        <v>2702</v>
      </c>
      <c r="G569" t="s">
        <v>1679</v>
      </c>
    </row>
    <row r="570" spans="1:7" ht="15.75" x14ac:dyDescent="0.25">
      <c r="A570" t="s">
        <v>4029</v>
      </c>
      <c r="B570" t="s">
        <v>2690</v>
      </c>
      <c r="C570" t="s">
        <v>2705</v>
      </c>
      <c r="D570" t="s">
        <v>2706</v>
      </c>
      <c r="F570" t="s">
        <v>2707</v>
      </c>
      <c r="G570" t="s">
        <v>2708</v>
      </c>
    </row>
    <row r="571" spans="1:7" ht="15.75" x14ac:dyDescent="0.25">
      <c r="A571" t="s">
        <v>4031</v>
      </c>
      <c r="B571" t="s">
        <v>2690</v>
      </c>
      <c r="C571" t="s">
        <v>2705</v>
      </c>
      <c r="D571" t="s">
        <v>2709</v>
      </c>
      <c r="F571" t="s">
        <v>2710</v>
      </c>
      <c r="G571" t="s">
        <v>2711</v>
      </c>
    </row>
    <row r="572" spans="1:7" ht="15.75" x14ac:dyDescent="0.25">
      <c r="A572" t="s">
        <v>4027</v>
      </c>
      <c r="B572" t="s">
        <v>2690</v>
      </c>
      <c r="C572" t="s">
        <v>584</v>
      </c>
      <c r="D572" t="s">
        <v>2703</v>
      </c>
      <c r="F572" t="s">
        <v>2704</v>
      </c>
      <c r="G572" t="s">
        <v>2477</v>
      </c>
    </row>
    <row r="573" spans="1:7" ht="15.75" x14ac:dyDescent="0.25">
      <c r="A573" t="s">
        <v>4033</v>
      </c>
      <c r="B573" t="s">
        <v>2690</v>
      </c>
      <c r="C573" t="s">
        <v>2712</v>
      </c>
      <c r="D573" t="s">
        <v>2713</v>
      </c>
      <c r="F573" t="s">
        <v>2714</v>
      </c>
      <c r="G573" t="s">
        <v>2715</v>
      </c>
    </row>
    <row r="574" spans="1:7" ht="15.75" x14ac:dyDescent="0.25">
      <c r="A574" t="s">
        <v>4035</v>
      </c>
      <c r="B574" t="s">
        <v>2690</v>
      </c>
      <c r="C574" t="s">
        <v>2712</v>
      </c>
      <c r="D574" t="s">
        <v>2716</v>
      </c>
      <c r="F574" t="s">
        <v>2717</v>
      </c>
      <c r="G574" t="s">
        <v>2718</v>
      </c>
    </row>
    <row r="575" spans="1:7" ht="15.75" x14ac:dyDescent="0.25">
      <c r="A575" t="s">
        <v>4021</v>
      </c>
      <c r="B575" t="s">
        <v>2690</v>
      </c>
      <c r="C575" t="s">
        <v>1896</v>
      </c>
      <c r="D575" t="s">
        <v>2691</v>
      </c>
      <c r="F575" t="s">
        <v>2692</v>
      </c>
      <c r="G575" t="s">
        <v>2693</v>
      </c>
    </row>
    <row r="576" spans="1:7" ht="15.75" x14ac:dyDescent="0.25">
      <c r="A576" t="s">
        <v>4022</v>
      </c>
      <c r="B576" t="s">
        <v>2690</v>
      </c>
      <c r="C576" t="s">
        <v>1896</v>
      </c>
      <c r="D576" t="s">
        <v>2694</v>
      </c>
      <c r="F576" t="s">
        <v>2695</v>
      </c>
      <c r="G576" t="s">
        <v>2693</v>
      </c>
    </row>
    <row r="577" spans="1:7" ht="15.75" x14ac:dyDescent="0.25">
      <c r="A577" t="s">
        <v>4023</v>
      </c>
      <c r="B577" t="s">
        <v>2690</v>
      </c>
      <c r="C577" t="s">
        <v>1896</v>
      </c>
      <c r="D577" t="s">
        <v>2605</v>
      </c>
      <c r="F577" t="s">
        <v>2696</v>
      </c>
      <c r="G577" t="s">
        <v>2697</v>
      </c>
    </row>
  </sheetData>
  <autoFilter ref="B1:Q1" xr:uid="{13D30946-8780-E445-B2BB-2EDF847FFE68}"/>
  <sortState xmlns:xlrd2="http://schemas.microsoft.com/office/spreadsheetml/2017/richdata2" ref="A2:Q578">
    <sortCondition ref="B1:B578"/>
  </sortState>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B1622-BF1F-2D4F-81DE-2D2E8E1F85EF}">
  <dimension ref="A1:K456"/>
  <sheetViews>
    <sheetView zoomScale="110" zoomScaleNormal="110" workbookViewId="0">
      <selection activeCell="D2" sqref="D2"/>
    </sheetView>
  </sheetViews>
  <sheetFormatPr defaultColWidth="11" defaultRowHeight="15.75" x14ac:dyDescent="0.25"/>
  <cols>
    <col min="2" max="2" width="35.5" bestFit="1" customWidth="1"/>
    <col min="3" max="3" width="31.375" bestFit="1" customWidth="1"/>
    <col min="4" max="4" width="40.5" bestFit="1" customWidth="1"/>
    <col min="5" max="5" width="14.625" bestFit="1" customWidth="1"/>
    <col min="6" max="6" width="59.625" bestFit="1" customWidth="1"/>
    <col min="7" max="7" width="21" bestFit="1" customWidth="1"/>
    <col min="9" max="9" width="28.5" customWidth="1"/>
    <col min="10" max="10" width="29.625" customWidth="1"/>
    <col min="11" max="11" width="35.625" customWidth="1"/>
  </cols>
  <sheetData>
    <row r="1" spans="1:11" x14ac:dyDescent="0.25">
      <c r="A1" t="s">
        <v>0</v>
      </c>
      <c r="B1" t="s">
        <v>4220</v>
      </c>
      <c r="C1" t="s">
        <v>4221</v>
      </c>
      <c r="D1" t="s">
        <v>4222</v>
      </c>
      <c r="E1" t="s">
        <v>4225</v>
      </c>
      <c r="F1" t="s">
        <v>4223</v>
      </c>
      <c r="G1" t="s">
        <v>4226</v>
      </c>
      <c r="H1" t="s">
        <v>4227</v>
      </c>
      <c r="I1" t="s">
        <v>4228</v>
      </c>
      <c r="J1" t="s">
        <v>4230</v>
      </c>
      <c r="K1" t="s">
        <v>4229</v>
      </c>
    </row>
    <row r="2" spans="1:11" x14ac:dyDescent="0.25">
      <c r="B2" s="1" t="s">
        <v>1492</v>
      </c>
      <c r="C2" s="1" t="s">
        <v>1493</v>
      </c>
      <c r="D2" s="1" t="s">
        <v>1494</v>
      </c>
      <c r="E2" s="1"/>
      <c r="F2" s="1" t="s">
        <v>1495</v>
      </c>
      <c r="G2" s="1" t="s">
        <v>1496</v>
      </c>
    </row>
    <row r="3" spans="1:11" x14ac:dyDescent="0.25">
      <c r="B3" s="1" t="s">
        <v>1492</v>
      </c>
      <c r="C3" s="1" t="s">
        <v>1493</v>
      </c>
      <c r="D3" s="1" t="s">
        <v>1502</v>
      </c>
      <c r="E3" s="1"/>
      <c r="F3" s="1" t="s">
        <v>1503</v>
      </c>
      <c r="G3" s="1" t="s">
        <v>1504</v>
      </c>
    </row>
    <row r="4" spans="1:11" x14ac:dyDescent="0.25">
      <c r="B4" s="1" t="s">
        <v>1492</v>
      </c>
      <c r="C4" s="1" t="s">
        <v>1505</v>
      </c>
      <c r="D4" s="1" t="s">
        <v>1506</v>
      </c>
      <c r="E4" s="1"/>
      <c r="F4" s="1" t="s">
        <v>1507</v>
      </c>
      <c r="G4" s="1" t="s">
        <v>1508</v>
      </c>
    </row>
    <row r="5" spans="1:11" x14ac:dyDescent="0.25">
      <c r="B5" s="1" t="s">
        <v>1492</v>
      </c>
      <c r="C5" s="1" t="s">
        <v>1505</v>
      </c>
      <c r="D5" s="1" t="s">
        <v>1509</v>
      </c>
      <c r="E5" s="1"/>
      <c r="F5" s="1" t="s">
        <v>1510</v>
      </c>
      <c r="G5" s="1" t="s">
        <v>1511</v>
      </c>
    </row>
    <row r="6" spans="1:11" x14ac:dyDescent="0.25">
      <c r="B6" s="1" t="s">
        <v>1492</v>
      </c>
      <c r="C6" s="1" t="s">
        <v>1512</v>
      </c>
      <c r="D6" s="1" t="s">
        <v>1513</v>
      </c>
      <c r="E6" s="1"/>
      <c r="F6" s="1" t="s">
        <v>1514</v>
      </c>
      <c r="G6" s="1" t="s">
        <v>1515</v>
      </c>
    </row>
    <row r="7" spans="1:11" x14ac:dyDescent="0.25">
      <c r="B7" s="1" t="s">
        <v>1492</v>
      </c>
      <c r="C7" s="1" t="s">
        <v>1512</v>
      </c>
      <c r="D7" s="1" t="s">
        <v>1516</v>
      </c>
      <c r="E7" s="1"/>
      <c r="F7" s="1" t="s">
        <v>1517</v>
      </c>
      <c r="G7" s="1" t="s">
        <v>1518</v>
      </c>
    </row>
    <row r="8" spans="1:11" x14ac:dyDescent="0.25">
      <c r="B8" s="1" t="s">
        <v>1492</v>
      </c>
      <c r="C8" s="1" t="s">
        <v>1519</v>
      </c>
      <c r="D8" s="1" t="s">
        <v>1520</v>
      </c>
      <c r="E8" s="1"/>
      <c r="F8" s="1" t="s">
        <v>1521</v>
      </c>
      <c r="G8" s="1" t="s">
        <v>1522</v>
      </c>
    </row>
    <row r="9" spans="1:11" x14ac:dyDescent="0.25">
      <c r="B9" s="1" t="s">
        <v>1492</v>
      </c>
      <c r="C9" s="1" t="s">
        <v>1519</v>
      </c>
      <c r="D9" s="1" t="s">
        <v>1523</v>
      </c>
      <c r="E9" s="1"/>
      <c r="F9" s="1" t="s">
        <v>1524</v>
      </c>
      <c r="G9" s="1" t="s">
        <v>1525</v>
      </c>
    </row>
    <row r="10" spans="1:11" x14ac:dyDescent="0.25">
      <c r="B10" s="1" t="s">
        <v>1492</v>
      </c>
      <c r="C10" s="1" t="s">
        <v>1401</v>
      </c>
      <c r="D10" s="1" t="s">
        <v>584</v>
      </c>
      <c r="E10" s="1"/>
      <c r="F10" s="1" t="s">
        <v>1526</v>
      </c>
      <c r="G10" s="1" t="s">
        <v>1527</v>
      </c>
    </row>
    <row r="11" spans="1:11" x14ac:dyDescent="0.25">
      <c r="B11" s="1" t="s">
        <v>1492</v>
      </c>
      <c r="C11" s="1" t="s">
        <v>1401</v>
      </c>
      <c r="D11" s="1" t="s">
        <v>1528</v>
      </c>
      <c r="E11" s="1"/>
      <c r="F11" s="1" t="s">
        <v>1529</v>
      </c>
      <c r="G11" s="1" t="s">
        <v>1530</v>
      </c>
    </row>
    <row r="12" spans="1:11" x14ac:dyDescent="0.25">
      <c r="B12" s="1" t="s">
        <v>1492</v>
      </c>
      <c r="C12" s="1" t="s">
        <v>1531</v>
      </c>
      <c r="D12" s="1" t="s">
        <v>1532</v>
      </c>
      <c r="E12" s="1"/>
      <c r="F12" s="1" t="s">
        <v>1533</v>
      </c>
      <c r="G12" s="1" t="s">
        <v>1534</v>
      </c>
    </row>
    <row r="13" spans="1:11" x14ac:dyDescent="0.25">
      <c r="B13" s="1" t="s">
        <v>1492</v>
      </c>
      <c r="C13" s="1" t="s">
        <v>1531</v>
      </c>
      <c r="D13" s="1" t="s">
        <v>1535</v>
      </c>
      <c r="E13" s="1"/>
      <c r="F13" s="1" t="s">
        <v>1536</v>
      </c>
      <c r="G13" s="1" t="s">
        <v>1537</v>
      </c>
    </row>
    <row r="14" spans="1:11" x14ac:dyDescent="0.25">
      <c r="B14" s="1" t="s">
        <v>1538</v>
      </c>
      <c r="C14" s="1" t="s">
        <v>1539</v>
      </c>
      <c r="D14" s="1" t="s">
        <v>1540</v>
      </c>
      <c r="E14" s="1"/>
      <c r="F14" s="1" t="s">
        <v>1541</v>
      </c>
      <c r="G14" s="1" t="s">
        <v>1542</v>
      </c>
    </row>
    <row r="15" spans="1:11" x14ac:dyDescent="0.25">
      <c r="B15" s="1" t="s">
        <v>1538</v>
      </c>
      <c r="C15" s="1" t="s">
        <v>1539</v>
      </c>
      <c r="D15" s="1" t="s">
        <v>1543</v>
      </c>
      <c r="E15" s="1"/>
      <c r="F15" s="1" t="s">
        <v>1544</v>
      </c>
      <c r="G15" s="1" t="s">
        <v>1545</v>
      </c>
    </row>
    <row r="16" spans="1:11" x14ac:dyDescent="0.25">
      <c r="B16" s="1" t="s">
        <v>1538</v>
      </c>
      <c r="C16" s="1" t="s">
        <v>1546</v>
      </c>
      <c r="D16" s="1" t="s">
        <v>1547</v>
      </c>
      <c r="E16" s="1"/>
      <c r="F16" s="1" t="s">
        <v>1548</v>
      </c>
      <c r="G16" s="1" t="s">
        <v>1525</v>
      </c>
    </row>
    <row r="17" spans="2:7" x14ac:dyDescent="0.25">
      <c r="B17" s="1" t="s">
        <v>1538</v>
      </c>
      <c r="C17" s="1" t="s">
        <v>1546</v>
      </c>
      <c r="D17" s="1" t="s">
        <v>1549</v>
      </c>
      <c r="E17" s="1"/>
      <c r="F17" s="1" t="s">
        <v>1550</v>
      </c>
      <c r="G17" s="1" t="s">
        <v>1530</v>
      </c>
    </row>
    <row r="18" spans="2:7" x14ac:dyDescent="0.25">
      <c r="B18" s="1" t="s">
        <v>1538</v>
      </c>
      <c r="C18" s="1" t="s">
        <v>1551</v>
      </c>
      <c r="D18" s="1" t="s">
        <v>1552</v>
      </c>
      <c r="E18" s="1"/>
      <c r="F18" s="1" t="s">
        <v>1553</v>
      </c>
      <c r="G18" s="1" t="s">
        <v>1537</v>
      </c>
    </row>
    <row r="19" spans="2:7" x14ac:dyDescent="0.25">
      <c r="B19" s="1" t="s">
        <v>1538</v>
      </c>
      <c r="C19" s="1" t="s">
        <v>1551</v>
      </c>
      <c r="D19" s="1" t="s">
        <v>1554</v>
      </c>
      <c r="E19" s="1"/>
      <c r="F19" s="1" t="s">
        <v>1555</v>
      </c>
      <c r="G19" s="1" t="s">
        <v>1525</v>
      </c>
    </row>
    <row r="20" spans="2:7" x14ac:dyDescent="0.25">
      <c r="B20" s="1" t="s">
        <v>1538</v>
      </c>
      <c r="C20" s="1" t="s">
        <v>1556</v>
      </c>
      <c r="D20" s="1" t="s">
        <v>1557</v>
      </c>
      <c r="E20" s="1"/>
      <c r="F20" s="1" t="s">
        <v>1558</v>
      </c>
      <c r="G20" s="1" t="s">
        <v>1559</v>
      </c>
    </row>
    <row r="21" spans="2:7" x14ac:dyDescent="0.25">
      <c r="B21" s="1" t="s">
        <v>1538</v>
      </c>
      <c r="C21" s="1" t="s">
        <v>1556</v>
      </c>
      <c r="D21" s="1" t="s">
        <v>1535</v>
      </c>
      <c r="E21" s="1"/>
      <c r="F21" s="1" t="s">
        <v>1560</v>
      </c>
      <c r="G21" s="1" t="s">
        <v>1561</v>
      </c>
    </row>
    <row r="22" spans="2:7" x14ac:dyDescent="0.25">
      <c r="B22" s="1" t="s">
        <v>1538</v>
      </c>
      <c r="C22" s="1" t="s">
        <v>1562</v>
      </c>
      <c r="D22" s="1" t="s">
        <v>1563</v>
      </c>
      <c r="E22" s="1"/>
      <c r="F22" s="1" t="s">
        <v>1564</v>
      </c>
      <c r="G22" s="1" t="s">
        <v>1565</v>
      </c>
    </row>
    <row r="23" spans="2:7" x14ac:dyDescent="0.25">
      <c r="B23" s="1" t="s">
        <v>1538</v>
      </c>
      <c r="C23" s="1" t="s">
        <v>1562</v>
      </c>
      <c r="D23" s="1" t="s">
        <v>1566</v>
      </c>
      <c r="E23" s="1"/>
      <c r="F23" s="1" t="s">
        <v>1567</v>
      </c>
      <c r="G23" s="1" t="s">
        <v>1504</v>
      </c>
    </row>
    <row r="24" spans="2:7" x14ac:dyDescent="0.25">
      <c r="B24" s="1" t="s">
        <v>1538</v>
      </c>
      <c r="C24" s="1" t="s">
        <v>1568</v>
      </c>
      <c r="D24" s="1" t="s">
        <v>1569</v>
      </c>
      <c r="E24" s="1"/>
      <c r="F24" s="1" t="s">
        <v>1570</v>
      </c>
      <c r="G24" s="1" t="s">
        <v>1571</v>
      </c>
    </row>
    <row r="25" spans="2:7" x14ac:dyDescent="0.25">
      <c r="B25" s="1" t="s">
        <v>1538</v>
      </c>
      <c r="C25" s="1" t="s">
        <v>1568</v>
      </c>
      <c r="D25" s="1" t="s">
        <v>1572</v>
      </c>
      <c r="E25" s="1"/>
      <c r="F25" s="1" t="s">
        <v>1573</v>
      </c>
      <c r="G25" s="1" t="s">
        <v>1574</v>
      </c>
    </row>
    <row r="26" spans="2:7" x14ac:dyDescent="0.25">
      <c r="B26" s="1" t="s">
        <v>507</v>
      </c>
      <c r="C26" s="1" t="s">
        <v>1575</v>
      </c>
      <c r="D26" s="1" t="s">
        <v>1576</v>
      </c>
      <c r="E26" s="1"/>
      <c r="F26" s="1" t="s">
        <v>1577</v>
      </c>
      <c r="G26" s="1" t="s">
        <v>1578</v>
      </c>
    </row>
    <row r="27" spans="2:7" x14ac:dyDescent="0.25">
      <c r="B27" s="1" t="s">
        <v>507</v>
      </c>
      <c r="C27" s="1" t="s">
        <v>1575</v>
      </c>
      <c r="D27" s="1" t="s">
        <v>1579</v>
      </c>
      <c r="E27" s="1"/>
      <c r="F27" s="1" t="s">
        <v>1580</v>
      </c>
      <c r="G27" s="1" t="s">
        <v>1578</v>
      </c>
    </row>
    <row r="28" spans="2:7" x14ac:dyDescent="0.25">
      <c r="B28" s="1" t="s">
        <v>507</v>
      </c>
      <c r="C28" s="1" t="s">
        <v>1581</v>
      </c>
      <c r="D28" s="1" t="s">
        <v>1520</v>
      </c>
      <c r="E28" s="1"/>
      <c r="F28" s="1" t="s">
        <v>1521</v>
      </c>
      <c r="G28" s="1" t="s">
        <v>1582</v>
      </c>
    </row>
    <row r="29" spans="2:7" x14ac:dyDescent="0.25">
      <c r="B29" s="1" t="s">
        <v>507</v>
      </c>
      <c r="C29" s="1" t="s">
        <v>1581</v>
      </c>
      <c r="D29" s="1" t="s">
        <v>1583</v>
      </c>
      <c r="E29" s="1"/>
      <c r="F29" s="1" t="s">
        <v>1584</v>
      </c>
      <c r="G29" s="1" t="s">
        <v>1585</v>
      </c>
    </row>
    <row r="30" spans="2:7" x14ac:dyDescent="0.25">
      <c r="B30" s="1" t="s">
        <v>507</v>
      </c>
      <c r="C30" s="1" t="s">
        <v>1586</v>
      </c>
      <c r="D30" s="1" t="s">
        <v>1587</v>
      </c>
      <c r="E30" s="1"/>
      <c r="F30" s="1" t="s">
        <v>1588</v>
      </c>
      <c r="G30" s="1" t="s">
        <v>1589</v>
      </c>
    </row>
    <row r="31" spans="2:7" x14ac:dyDescent="0.25">
      <c r="B31" s="1" t="s">
        <v>507</v>
      </c>
      <c r="C31" s="1" t="s">
        <v>1586</v>
      </c>
      <c r="D31" s="1" t="s">
        <v>1590</v>
      </c>
      <c r="E31" s="1"/>
      <c r="F31" s="1" t="s">
        <v>1591</v>
      </c>
      <c r="G31" s="1" t="s">
        <v>1589</v>
      </c>
    </row>
    <row r="32" spans="2:7" x14ac:dyDescent="0.25">
      <c r="B32" s="1" t="s">
        <v>507</v>
      </c>
      <c r="C32" s="1" t="s">
        <v>1592</v>
      </c>
      <c r="D32" s="1" t="s">
        <v>1593</v>
      </c>
      <c r="E32" s="1"/>
      <c r="F32" s="1" t="s">
        <v>1594</v>
      </c>
      <c r="G32" s="1" t="s">
        <v>1595</v>
      </c>
    </row>
    <row r="33" spans="2:7" x14ac:dyDescent="0.25">
      <c r="B33" s="1" t="s">
        <v>507</v>
      </c>
      <c r="C33" s="1" t="s">
        <v>1592</v>
      </c>
      <c r="D33" s="1" t="s">
        <v>1596</v>
      </c>
      <c r="E33" s="1"/>
      <c r="F33" s="1" t="s">
        <v>1597</v>
      </c>
      <c r="G33" s="1" t="s">
        <v>1598</v>
      </c>
    </row>
    <row r="34" spans="2:7" x14ac:dyDescent="0.25">
      <c r="B34" s="1" t="s">
        <v>507</v>
      </c>
      <c r="C34" s="1" t="s">
        <v>1599</v>
      </c>
      <c r="D34" s="1" t="s">
        <v>1600</v>
      </c>
      <c r="E34" s="1"/>
      <c r="F34" s="1" t="s">
        <v>1601</v>
      </c>
      <c r="G34" s="1" t="s">
        <v>1602</v>
      </c>
    </row>
    <row r="35" spans="2:7" x14ac:dyDescent="0.25">
      <c r="B35" s="1" t="s">
        <v>507</v>
      </c>
      <c r="C35" s="1" t="s">
        <v>1599</v>
      </c>
      <c r="D35" s="1" t="s">
        <v>1603</v>
      </c>
      <c r="E35" s="1"/>
      <c r="F35" s="1" t="s">
        <v>1604</v>
      </c>
      <c r="G35" s="1" t="s">
        <v>1605</v>
      </c>
    </row>
    <row r="36" spans="2:7" x14ac:dyDescent="0.25">
      <c r="B36" s="1" t="s">
        <v>507</v>
      </c>
      <c r="C36" s="1" t="s">
        <v>1606</v>
      </c>
      <c r="D36" s="1" t="s">
        <v>1607</v>
      </c>
      <c r="E36" s="1"/>
      <c r="F36" s="1" t="s">
        <v>1608</v>
      </c>
      <c r="G36" s="1" t="s">
        <v>1609</v>
      </c>
    </row>
    <row r="37" spans="2:7" x14ac:dyDescent="0.25">
      <c r="B37" s="1" t="s">
        <v>507</v>
      </c>
      <c r="C37" s="1" t="s">
        <v>1606</v>
      </c>
      <c r="D37" s="1" t="s">
        <v>971</v>
      </c>
      <c r="E37" s="1"/>
      <c r="F37" s="1" t="s">
        <v>1610</v>
      </c>
      <c r="G37" s="1" t="s">
        <v>1611</v>
      </c>
    </row>
    <row r="38" spans="2:7" x14ac:dyDescent="0.25">
      <c r="B38" s="1" t="s">
        <v>507</v>
      </c>
      <c r="C38" s="1" t="s">
        <v>1612</v>
      </c>
      <c r="D38" s="1" t="s">
        <v>1613</v>
      </c>
      <c r="E38" s="1"/>
      <c r="F38" s="1" t="s">
        <v>1614</v>
      </c>
      <c r="G38" s="1" t="s">
        <v>1615</v>
      </c>
    </row>
    <row r="39" spans="2:7" x14ac:dyDescent="0.25">
      <c r="B39" s="1" t="s">
        <v>507</v>
      </c>
      <c r="C39" s="1" t="s">
        <v>1616</v>
      </c>
      <c r="D39" s="1" t="s">
        <v>1617</v>
      </c>
      <c r="E39" s="1"/>
      <c r="F39" s="1" t="s">
        <v>1618</v>
      </c>
      <c r="G39" s="1" t="s">
        <v>1619</v>
      </c>
    </row>
    <row r="40" spans="2:7" x14ac:dyDescent="0.25">
      <c r="B40" s="1" t="s">
        <v>1620</v>
      </c>
      <c r="C40" s="1" t="s">
        <v>1621</v>
      </c>
      <c r="D40" s="1" t="s">
        <v>584</v>
      </c>
      <c r="E40" s="1"/>
      <c r="F40" s="1" t="s">
        <v>1622</v>
      </c>
      <c r="G40" s="1" t="s">
        <v>1623</v>
      </c>
    </row>
    <row r="41" spans="2:7" x14ac:dyDescent="0.25">
      <c r="B41" s="1" t="s">
        <v>1620</v>
      </c>
      <c r="C41" s="1" t="s">
        <v>1621</v>
      </c>
      <c r="D41" s="1" t="s">
        <v>1624</v>
      </c>
      <c r="E41" s="1"/>
      <c r="F41" s="1" t="s">
        <v>1625</v>
      </c>
      <c r="G41" s="1" t="s">
        <v>1626</v>
      </c>
    </row>
    <row r="42" spans="2:7" x14ac:dyDescent="0.25">
      <c r="B42" s="1" t="s">
        <v>1620</v>
      </c>
      <c r="C42" s="1" t="s">
        <v>1627</v>
      </c>
      <c r="D42" s="1" t="s">
        <v>1628</v>
      </c>
      <c r="E42" s="1"/>
      <c r="F42" s="1" t="s">
        <v>1629</v>
      </c>
      <c r="G42" s="1" t="s">
        <v>1630</v>
      </c>
    </row>
    <row r="43" spans="2:7" x14ac:dyDescent="0.25">
      <c r="B43" s="1" t="s">
        <v>1620</v>
      </c>
      <c r="C43" s="1" t="s">
        <v>1627</v>
      </c>
      <c r="D43" s="1" t="s">
        <v>1631</v>
      </c>
      <c r="E43" s="1"/>
      <c r="F43" s="1" t="s">
        <v>1632</v>
      </c>
      <c r="G43" s="1" t="s">
        <v>1633</v>
      </c>
    </row>
    <row r="44" spans="2:7" x14ac:dyDescent="0.25">
      <c r="B44" s="1" t="s">
        <v>1620</v>
      </c>
      <c r="C44" s="1" t="s">
        <v>1634</v>
      </c>
      <c r="D44" s="1" t="s">
        <v>1635</v>
      </c>
      <c r="E44" s="1"/>
      <c r="F44" s="1" t="s">
        <v>1636</v>
      </c>
      <c r="G44" s="1" t="s">
        <v>873</v>
      </c>
    </row>
    <row r="45" spans="2:7" x14ac:dyDescent="0.25">
      <c r="B45" s="1" t="s">
        <v>1620</v>
      </c>
      <c r="C45" s="1" t="s">
        <v>1634</v>
      </c>
      <c r="D45" s="1" t="s">
        <v>1637</v>
      </c>
      <c r="E45" s="1"/>
      <c r="F45" s="1" t="s">
        <v>1638</v>
      </c>
      <c r="G45" s="1" t="s">
        <v>1639</v>
      </c>
    </row>
    <row r="46" spans="2:7" x14ac:dyDescent="0.25">
      <c r="B46" s="1" t="s">
        <v>1620</v>
      </c>
      <c r="C46" s="1" t="s">
        <v>1640</v>
      </c>
      <c r="D46" s="1" t="s">
        <v>1641</v>
      </c>
      <c r="E46" s="1"/>
      <c r="F46" s="1" t="s">
        <v>1642</v>
      </c>
      <c r="G46" s="1" t="s">
        <v>1643</v>
      </c>
    </row>
    <row r="47" spans="2:7" x14ac:dyDescent="0.25">
      <c r="B47" s="1" t="s">
        <v>1620</v>
      </c>
      <c r="C47" s="1" t="s">
        <v>1640</v>
      </c>
      <c r="D47" s="1" t="s">
        <v>1644</v>
      </c>
      <c r="E47" s="1"/>
      <c r="F47" s="1" t="s">
        <v>1645</v>
      </c>
      <c r="G47" s="1" t="s">
        <v>1646</v>
      </c>
    </row>
    <row r="48" spans="2:7" x14ac:dyDescent="0.25">
      <c r="B48" s="1" t="s">
        <v>1620</v>
      </c>
      <c r="C48" s="1" t="s">
        <v>1647</v>
      </c>
      <c r="D48" s="1" t="s">
        <v>1088</v>
      </c>
      <c r="E48" s="1"/>
      <c r="F48" s="1" t="s">
        <v>1648</v>
      </c>
      <c r="G48" s="1" t="s">
        <v>1649</v>
      </c>
    </row>
    <row r="49" spans="2:7" x14ac:dyDescent="0.25">
      <c r="B49" s="1" t="s">
        <v>1620</v>
      </c>
      <c r="C49" s="1" t="s">
        <v>1647</v>
      </c>
      <c r="D49" s="1" t="s">
        <v>1650</v>
      </c>
      <c r="E49" s="1"/>
      <c r="F49" s="1" t="s">
        <v>1651</v>
      </c>
      <c r="G49" s="1" t="s">
        <v>1652</v>
      </c>
    </row>
    <row r="50" spans="2:7" x14ac:dyDescent="0.25">
      <c r="B50" s="1" t="s">
        <v>1620</v>
      </c>
      <c r="C50" s="1" t="s">
        <v>1653</v>
      </c>
      <c r="D50" s="1" t="s">
        <v>1654</v>
      </c>
      <c r="E50" s="1"/>
      <c r="F50" s="1" t="s">
        <v>1655</v>
      </c>
      <c r="G50" s="1" t="s">
        <v>1630</v>
      </c>
    </row>
    <row r="51" spans="2:7" x14ac:dyDescent="0.25">
      <c r="B51" s="1" t="s">
        <v>1620</v>
      </c>
      <c r="C51" s="1" t="s">
        <v>1656</v>
      </c>
      <c r="D51" s="1" t="s">
        <v>1657</v>
      </c>
      <c r="E51" s="1"/>
      <c r="F51" s="1" t="s">
        <v>1658</v>
      </c>
      <c r="G51" s="1" t="s">
        <v>1659</v>
      </c>
    </row>
    <row r="52" spans="2:7" x14ac:dyDescent="0.25">
      <c r="B52" s="1" t="s">
        <v>1620</v>
      </c>
      <c r="C52" s="1" t="s">
        <v>1656</v>
      </c>
      <c r="D52" s="1" t="s">
        <v>1660</v>
      </c>
      <c r="E52" s="1"/>
      <c r="F52" s="1" t="s">
        <v>1661</v>
      </c>
      <c r="G52" s="1" t="s">
        <v>1662</v>
      </c>
    </row>
    <row r="53" spans="2:7" x14ac:dyDescent="0.25">
      <c r="B53" s="1" t="s">
        <v>1620</v>
      </c>
      <c r="C53" s="1" t="s">
        <v>1663</v>
      </c>
      <c r="D53" s="1" t="s">
        <v>1664</v>
      </c>
      <c r="E53" s="1"/>
      <c r="F53" s="1" t="s">
        <v>1665</v>
      </c>
      <c r="G53" s="1" t="s">
        <v>1666</v>
      </c>
    </row>
    <row r="54" spans="2:7" x14ac:dyDescent="0.25">
      <c r="B54" s="1" t="s">
        <v>1620</v>
      </c>
      <c r="C54" s="1" t="s">
        <v>1667</v>
      </c>
      <c r="D54" s="1" t="s">
        <v>1668</v>
      </c>
      <c r="E54" s="1"/>
      <c r="F54" s="1" t="s">
        <v>1669</v>
      </c>
      <c r="G54" s="1" t="s">
        <v>1670</v>
      </c>
    </row>
    <row r="55" spans="2:7" x14ac:dyDescent="0.25">
      <c r="B55" s="1" t="s">
        <v>1620</v>
      </c>
      <c r="C55" s="1" t="s">
        <v>1667</v>
      </c>
      <c r="D55" s="1" t="s">
        <v>1671</v>
      </c>
      <c r="E55" s="1"/>
      <c r="F55" s="1" t="s">
        <v>1672</v>
      </c>
      <c r="G55" s="1" t="s">
        <v>1670</v>
      </c>
    </row>
    <row r="56" spans="2:7" x14ac:dyDescent="0.25">
      <c r="B56" s="1" t="s">
        <v>1673</v>
      </c>
      <c r="C56" s="1" t="s">
        <v>1674</v>
      </c>
      <c r="D56" s="1" t="s">
        <v>1675</v>
      </c>
      <c r="E56" s="1"/>
      <c r="F56" s="1" t="s">
        <v>1676</v>
      </c>
      <c r="G56" s="1" t="s">
        <v>1677</v>
      </c>
    </row>
    <row r="57" spans="2:7" x14ac:dyDescent="0.25">
      <c r="B57" s="1" t="s">
        <v>1673</v>
      </c>
      <c r="C57" s="1" t="s">
        <v>1674</v>
      </c>
      <c r="D57" s="1" t="s">
        <v>1660</v>
      </c>
      <c r="E57" s="1"/>
      <c r="F57" s="1" t="s">
        <v>1678</v>
      </c>
      <c r="G57" s="1" t="s">
        <v>1679</v>
      </c>
    </row>
    <row r="58" spans="2:7" x14ac:dyDescent="0.25">
      <c r="B58" s="1" t="s">
        <v>1673</v>
      </c>
      <c r="C58" s="1" t="s">
        <v>1674</v>
      </c>
      <c r="D58" s="1" t="s">
        <v>1680</v>
      </c>
      <c r="E58" s="1"/>
      <c r="F58" s="1" t="s">
        <v>1681</v>
      </c>
      <c r="G58" s="1" t="s">
        <v>1682</v>
      </c>
    </row>
    <row r="59" spans="2:7" x14ac:dyDescent="0.25">
      <c r="B59" s="1" t="s">
        <v>1673</v>
      </c>
      <c r="C59" s="1" t="s">
        <v>1683</v>
      </c>
      <c r="D59" s="1" t="s">
        <v>1684</v>
      </c>
      <c r="E59" s="1"/>
      <c r="F59" s="1" t="s">
        <v>1685</v>
      </c>
      <c r="G59" s="1" t="s">
        <v>1677</v>
      </c>
    </row>
    <row r="60" spans="2:7" x14ac:dyDescent="0.25">
      <c r="B60" s="1" t="s">
        <v>1673</v>
      </c>
      <c r="C60" s="1" t="s">
        <v>1683</v>
      </c>
      <c r="D60" s="1" t="s">
        <v>1686</v>
      </c>
      <c r="E60" s="1"/>
      <c r="F60" s="1" t="s">
        <v>1687</v>
      </c>
      <c r="G60" s="1" t="s">
        <v>1511</v>
      </c>
    </row>
    <row r="61" spans="2:7" x14ac:dyDescent="0.25">
      <c r="B61" s="1" t="s">
        <v>1673</v>
      </c>
      <c r="C61" s="1" t="s">
        <v>1688</v>
      </c>
      <c r="D61" s="1" t="s">
        <v>1689</v>
      </c>
      <c r="E61" s="1"/>
      <c r="F61" s="1" t="s">
        <v>1690</v>
      </c>
      <c r="G61" s="1" t="s">
        <v>1691</v>
      </c>
    </row>
    <row r="62" spans="2:7" x14ac:dyDescent="0.25">
      <c r="B62" s="1" t="s">
        <v>1673</v>
      </c>
      <c r="C62" s="1" t="s">
        <v>1688</v>
      </c>
      <c r="D62" s="1" t="s">
        <v>1692</v>
      </c>
      <c r="E62" s="1"/>
      <c r="F62" s="1" t="s">
        <v>1693</v>
      </c>
      <c r="G62" s="1" t="s">
        <v>1691</v>
      </c>
    </row>
    <row r="63" spans="2:7" x14ac:dyDescent="0.25">
      <c r="B63" s="1" t="s">
        <v>1673</v>
      </c>
      <c r="C63" s="1" t="s">
        <v>1634</v>
      </c>
      <c r="D63" s="1" t="s">
        <v>1694</v>
      </c>
      <c r="E63" s="1"/>
      <c r="F63" s="1" t="s">
        <v>1695</v>
      </c>
      <c r="G63" s="1" t="s">
        <v>873</v>
      </c>
    </row>
    <row r="64" spans="2:7" x14ac:dyDescent="0.25">
      <c r="B64" s="1" t="s">
        <v>1673</v>
      </c>
      <c r="C64" s="1" t="s">
        <v>1634</v>
      </c>
      <c r="D64" s="1" t="s">
        <v>1696</v>
      </c>
      <c r="E64" s="1"/>
      <c r="F64" s="1" t="s">
        <v>1697</v>
      </c>
      <c r="G64" s="1" t="s">
        <v>1630</v>
      </c>
    </row>
    <row r="65" spans="2:7" x14ac:dyDescent="0.25">
      <c r="B65" s="1" t="s">
        <v>1673</v>
      </c>
      <c r="C65" s="1" t="s">
        <v>1698</v>
      </c>
      <c r="D65" s="1" t="s">
        <v>1699</v>
      </c>
      <c r="E65" s="1"/>
      <c r="F65" s="1" t="s">
        <v>1700</v>
      </c>
      <c r="G65" s="1" t="s">
        <v>1701</v>
      </c>
    </row>
    <row r="66" spans="2:7" x14ac:dyDescent="0.25">
      <c r="B66" s="1" t="s">
        <v>1673</v>
      </c>
      <c r="C66" s="1" t="s">
        <v>1698</v>
      </c>
      <c r="D66" s="1" t="s">
        <v>1702</v>
      </c>
      <c r="E66" s="1"/>
      <c r="F66" s="1" t="s">
        <v>1703</v>
      </c>
      <c r="G66" s="1" t="s">
        <v>1704</v>
      </c>
    </row>
    <row r="67" spans="2:7" x14ac:dyDescent="0.25">
      <c r="B67" s="1" t="s">
        <v>1673</v>
      </c>
      <c r="C67" s="1" t="s">
        <v>1705</v>
      </c>
      <c r="D67" s="1" t="s">
        <v>1706</v>
      </c>
      <c r="E67" s="1"/>
      <c r="F67" s="1" t="s">
        <v>1707</v>
      </c>
      <c r="G67" s="1" t="s">
        <v>1682</v>
      </c>
    </row>
    <row r="68" spans="2:7" x14ac:dyDescent="0.25">
      <c r="B68" s="1" t="s">
        <v>1673</v>
      </c>
      <c r="C68" s="1" t="s">
        <v>1705</v>
      </c>
      <c r="D68" s="1" t="s">
        <v>1708</v>
      </c>
      <c r="E68" s="1"/>
      <c r="F68" s="1" t="s">
        <v>1709</v>
      </c>
      <c r="G68" s="1" t="s">
        <v>1710</v>
      </c>
    </row>
    <row r="69" spans="2:7" x14ac:dyDescent="0.25">
      <c r="B69" s="1" t="s">
        <v>1711</v>
      </c>
      <c r="C69" s="1" t="s">
        <v>1712</v>
      </c>
      <c r="D69" s="1" t="s">
        <v>1713</v>
      </c>
      <c r="E69" s="1"/>
      <c r="F69" s="1" t="s">
        <v>1714</v>
      </c>
      <c r="G69" s="1" t="s">
        <v>1715</v>
      </c>
    </row>
    <row r="70" spans="2:7" x14ac:dyDescent="0.25">
      <c r="B70" s="1" t="s">
        <v>1711</v>
      </c>
      <c r="C70" s="1" t="s">
        <v>1716</v>
      </c>
      <c r="D70" s="1" t="s">
        <v>1717</v>
      </c>
      <c r="E70" s="1"/>
      <c r="F70" s="1" t="s">
        <v>1718</v>
      </c>
      <c r="G70" s="1" t="s">
        <v>1719</v>
      </c>
    </row>
    <row r="71" spans="2:7" x14ac:dyDescent="0.25">
      <c r="B71" s="1" t="s">
        <v>1711</v>
      </c>
      <c r="C71" s="1" t="s">
        <v>1720</v>
      </c>
      <c r="D71" s="1" t="s">
        <v>1721</v>
      </c>
      <c r="E71" s="1"/>
      <c r="F71" s="1" t="s">
        <v>1722</v>
      </c>
      <c r="G71" s="1" t="s">
        <v>1723</v>
      </c>
    </row>
    <row r="72" spans="2:7" x14ac:dyDescent="0.25">
      <c r="B72" s="1" t="s">
        <v>1711</v>
      </c>
      <c r="C72" s="1" t="s">
        <v>1724</v>
      </c>
      <c r="D72" s="1" t="s">
        <v>1725</v>
      </c>
      <c r="E72" s="1"/>
      <c r="F72" s="1" t="s">
        <v>1726</v>
      </c>
      <c r="G72" s="1" t="s">
        <v>1727</v>
      </c>
    </row>
    <row r="73" spans="2:7" x14ac:dyDescent="0.25">
      <c r="B73" s="1" t="s">
        <v>1711</v>
      </c>
      <c r="C73" s="1" t="s">
        <v>1728</v>
      </c>
      <c r="D73" s="1" t="s">
        <v>1729</v>
      </c>
      <c r="E73" s="1"/>
      <c r="F73" s="1" t="s">
        <v>1730</v>
      </c>
      <c r="G73" s="1" t="s">
        <v>1731</v>
      </c>
    </row>
    <row r="74" spans="2:7" x14ac:dyDescent="0.25">
      <c r="B74" s="1" t="s">
        <v>1711</v>
      </c>
      <c r="C74" s="1" t="s">
        <v>1732</v>
      </c>
      <c r="D74" s="1" t="s">
        <v>1733</v>
      </c>
      <c r="E74" s="1"/>
      <c r="F74" s="1" t="s">
        <v>1734</v>
      </c>
      <c r="G74" s="1" t="s">
        <v>1735</v>
      </c>
    </row>
    <row r="75" spans="2:7" x14ac:dyDescent="0.25">
      <c r="B75" s="1" t="s">
        <v>1711</v>
      </c>
      <c r="C75" s="1" t="s">
        <v>1736</v>
      </c>
      <c r="D75" s="1" t="s">
        <v>1737</v>
      </c>
      <c r="E75" s="1"/>
      <c r="F75" s="1" t="s">
        <v>1738</v>
      </c>
      <c r="G75" s="1" t="s">
        <v>1739</v>
      </c>
    </row>
    <row r="76" spans="2:7" x14ac:dyDescent="0.25">
      <c r="B76" s="1" t="s">
        <v>1711</v>
      </c>
      <c r="C76" s="1" t="s">
        <v>1740</v>
      </c>
      <c r="D76" s="1" t="s">
        <v>1741</v>
      </c>
      <c r="E76" s="1"/>
      <c r="F76" s="1" t="s">
        <v>1742</v>
      </c>
      <c r="G76" s="1" t="s">
        <v>1743</v>
      </c>
    </row>
    <row r="77" spans="2:7" x14ac:dyDescent="0.25">
      <c r="B77" s="1" t="s">
        <v>1711</v>
      </c>
      <c r="C77" s="1" t="s">
        <v>19</v>
      </c>
      <c r="D77" s="1" t="s">
        <v>1744</v>
      </c>
      <c r="E77" s="1"/>
      <c r="F77" s="1" t="s">
        <v>1745</v>
      </c>
      <c r="G77" s="1" t="s">
        <v>1746</v>
      </c>
    </row>
    <row r="78" spans="2:7" x14ac:dyDescent="0.25">
      <c r="B78" s="1" t="s">
        <v>1711</v>
      </c>
      <c r="C78" s="1" t="s">
        <v>38</v>
      </c>
      <c r="D78" s="1" t="s">
        <v>1747</v>
      </c>
      <c r="E78" s="1"/>
      <c r="F78" s="1" t="s">
        <v>1748</v>
      </c>
      <c r="G78" s="1" t="s">
        <v>1749</v>
      </c>
    </row>
    <row r="79" spans="2:7" x14ac:dyDescent="0.25">
      <c r="B79" s="1" t="s">
        <v>1711</v>
      </c>
      <c r="C79" s="1" t="s">
        <v>41</v>
      </c>
      <c r="D79" s="1" t="s">
        <v>1750</v>
      </c>
      <c r="E79" s="1"/>
      <c r="F79" s="1" t="s">
        <v>1751</v>
      </c>
      <c r="G79" s="1" t="s">
        <v>1752</v>
      </c>
    </row>
    <row r="80" spans="2:7" x14ac:dyDescent="0.25">
      <c r="B80" s="1" t="s">
        <v>1753</v>
      </c>
      <c r="C80" s="1" t="s">
        <v>1754</v>
      </c>
      <c r="D80" s="1" t="s">
        <v>1755</v>
      </c>
      <c r="E80" s="1"/>
      <c r="F80" s="1" t="s">
        <v>1756</v>
      </c>
      <c r="G80" s="1" t="s">
        <v>1757</v>
      </c>
    </row>
    <row r="81" spans="2:7" x14ac:dyDescent="0.25">
      <c r="B81" s="1" t="s">
        <v>1753</v>
      </c>
      <c r="C81" s="1" t="s">
        <v>1754</v>
      </c>
      <c r="D81" s="1" t="s">
        <v>1758</v>
      </c>
      <c r="E81" s="1"/>
      <c r="F81" s="1" t="s">
        <v>1759</v>
      </c>
      <c r="G81" s="1" t="s">
        <v>1760</v>
      </c>
    </row>
    <row r="82" spans="2:7" x14ac:dyDescent="0.25">
      <c r="B82" s="1" t="s">
        <v>1753</v>
      </c>
      <c r="C82" s="1" t="s">
        <v>1519</v>
      </c>
      <c r="D82" s="1" t="s">
        <v>1761</v>
      </c>
      <c r="E82" s="1"/>
      <c r="F82" s="1" t="s">
        <v>1762</v>
      </c>
      <c r="G82" s="1" t="s">
        <v>1565</v>
      </c>
    </row>
    <row r="83" spans="2:7" x14ac:dyDescent="0.25">
      <c r="B83" s="1" t="s">
        <v>1753</v>
      </c>
      <c r="C83" s="1" t="s">
        <v>1519</v>
      </c>
      <c r="D83" s="1" t="s">
        <v>1763</v>
      </c>
      <c r="E83" s="1"/>
      <c r="F83" s="1" t="s">
        <v>1764</v>
      </c>
      <c r="G83" s="1" t="s">
        <v>1525</v>
      </c>
    </row>
    <row r="84" spans="2:7" x14ac:dyDescent="0.25">
      <c r="B84" s="1" t="s">
        <v>1753</v>
      </c>
      <c r="C84" s="1" t="s">
        <v>1765</v>
      </c>
      <c r="D84" s="1" t="s">
        <v>1766</v>
      </c>
      <c r="E84" s="1"/>
      <c r="F84" s="1" t="s">
        <v>1767</v>
      </c>
      <c r="G84" s="1" t="s">
        <v>1691</v>
      </c>
    </row>
    <row r="85" spans="2:7" x14ac:dyDescent="0.25">
      <c r="B85" s="1" t="s">
        <v>1753</v>
      </c>
      <c r="C85" s="1" t="s">
        <v>1765</v>
      </c>
      <c r="D85" s="1" t="s">
        <v>1768</v>
      </c>
      <c r="E85" s="1"/>
      <c r="F85" s="1" t="s">
        <v>1769</v>
      </c>
      <c r="G85" s="1" t="s">
        <v>1770</v>
      </c>
    </row>
    <row r="86" spans="2:7" x14ac:dyDescent="0.25">
      <c r="B86" s="1" t="s">
        <v>1753</v>
      </c>
      <c r="C86" s="1" t="s">
        <v>1771</v>
      </c>
      <c r="D86" s="1" t="s">
        <v>1772</v>
      </c>
      <c r="E86" s="1"/>
      <c r="F86" s="1" t="s">
        <v>1773</v>
      </c>
      <c r="G86" s="1" t="s">
        <v>1701</v>
      </c>
    </row>
    <row r="87" spans="2:7" x14ac:dyDescent="0.25">
      <c r="B87" s="1" t="s">
        <v>1753</v>
      </c>
      <c r="C87" s="1" t="s">
        <v>1771</v>
      </c>
      <c r="D87" s="1" t="s">
        <v>1774</v>
      </c>
      <c r="E87" s="1"/>
      <c r="F87" s="1" t="s">
        <v>1775</v>
      </c>
      <c r="G87" s="1" t="s">
        <v>1776</v>
      </c>
    </row>
    <row r="88" spans="2:7" x14ac:dyDescent="0.25">
      <c r="B88" s="1" t="s">
        <v>1753</v>
      </c>
      <c r="C88" s="1" t="s">
        <v>1512</v>
      </c>
      <c r="D88" s="1" t="s">
        <v>1777</v>
      </c>
      <c r="E88" s="1"/>
      <c r="F88" s="1" t="s">
        <v>1778</v>
      </c>
      <c r="G88" s="1" t="s">
        <v>1779</v>
      </c>
    </row>
    <row r="89" spans="2:7" x14ac:dyDescent="0.25">
      <c r="B89" s="1" t="s">
        <v>1753</v>
      </c>
      <c r="C89" s="1" t="s">
        <v>1512</v>
      </c>
      <c r="D89" s="1" t="s">
        <v>1780</v>
      </c>
      <c r="E89" s="1"/>
      <c r="F89" s="1" t="s">
        <v>1781</v>
      </c>
      <c r="G89" s="1" t="s">
        <v>1782</v>
      </c>
    </row>
    <row r="90" spans="2:7" x14ac:dyDescent="0.25">
      <c r="B90" s="1" t="s">
        <v>1753</v>
      </c>
      <c r="C90" s="1" t="s">
        <v>1523</v>
      </c>
      <c r="D90" s="1" t="s">
        <v>1783</v>
      </c>
      <c r="E90" s="1"/>
      <c r="F90" s="1" t="s">
        <v>1784</v>
      </c>
      <c r="G90" s="1" t="s">
        <v>1785</v>
      </c>
    </row>
    <row r="91" spans="2:7" x14ac:dyDescent="0.25">
      <c r="B91" s="1" t="s">
        <v>1753</v>
      </c>
      <c r="C91" s="1" t="s">
        <v>1523</v>
      </c>
      <c r="D91" s="1" t="s">
        <v>1786</v>
      </c>
      <c r="E91" s="1"/>
      <c r="F91" s="1" t="s">
        <v>1787</v>
      </c>
      <c r="G91" s="1" t="s">
        <v>1630</v>
      </c>
    </row>
    <row r="92" spans="2:7" x14ac:dyDescent="0.25">
      <c r="B92" s="1" t="s">
        <v>1753</v>
      </c>
      <c r="C92" s="1" t="s">
        <v>1788</v>
      </c>
      <c r="D92" s="1" t="s">
        <v>1789</v>
      </c>
      <c r="E92" s="1"/>
      <c r="F92" s="1" t="s">
        <v>1790</v>
      </c>
      <c r="G92" s="1" t="s">
        <v>1770</v>
      </c>
    </row>
    <row r="93" spans="2:7" x14ac:dyDescent="0.25">
      <c r="B93" s="1" t="s">
        <v>1753</v>
      </c>
      <c r="C93" s="1" t="s">
        <v>1788</v>
      </c>
      <c r="D93" s="1" t="s">
        <v>1791</v>
      </c>
      <c r="E93" s="1"/>
      <c r="F93" s="1" t="s">
        <v>1792</v>
      </c>
      <c r="G93" s="1" t="s">
        <v>1793</v>
      </c>
    </row>
    <row r="94" spans="2:7" x14ac:dyDescent="0.25">
      <c r="B94" s="1" t="s">
        <v>1753</v>
      </c>
      <c r="C94" s="1" t="s">
        <v>1794</v>
      </c>
      <c r="D94" s="1" t="s">
        <v>1795</v>
      </c>
      <c r="E94" s="1"/>
      <c r="F94" s="1" t="s">
        <v>1796</v>
      </c>
      <c r="G94" s="1" t="s">
        <v>1797</v>
      </c>
    </row>
    <row r="95" spans="2:7" x14ac:dyDescent="0.25">
      <c r="B95" s="1" t="s">
        <v>1753</v>
      </c>
      <c r="C95" s="1" t="s">
        <v>1794</v>
      </c>
      <c r="D95" s="1" t="s">
        <v>1798</v>
      </c>
      <c r="E95" s="1"/>
      <c r="F95" s="1" t="s">
        <v>1799</v>
      </c>
      <c r="G95" s="1" t="s">
        <v>1800</v>
      </c>
    </row>
    <row r="96" spans="2:7" x14ac:dyDescent="0.25">
      <c r="B96" s="1" t="s">
        <v>1753</v>
      </c>
      <c r="C96" s="1" t="s">
        <v>1801</v>
      </c>
      <c r="D96" s="1" t="s">
        <v>1802</v>
      </c>
      <c r="E96" s="1"/>
      <c r="F96" s="1" t="s">
        <v>1803</v>
      </c>
      <c r="G96" s="1" t="s">
        <v>1804</v>
      </c>
    </row>
    <row r="97" spans="2:7" x14ac:dyDescent="0.25">
      <c r="B97" s="1" t="s">
        <v>1753</v>
      </c>
      <c r="C97" s="1" t="s">
        <v>1801</v>
      </c>
      <c r="D97" s="1" t="s">
        <v>1805</v>
      </c>
      <c r="E97" s="1"/>
      <c r="F97" s="1" t="s">
        <v>1806</v>
      </c>
      <c r="G97" s="1" t="s">
        <v>1602</v>
      </c>
    </row>
    <row r="98" spans="2:7" x14ac:dyDescent="0.25">
      <c r="B98" s="1" t="s">
        <v>1753</v>
      </c>
      <c r="C98" s="1" t="s">
        <v>1807</v>
      </c>
      <c r="D98" s="1" t="s">
        <v>1808</v>
      </c>
      <c r="E98" s="1"/>
      <c r="F98" s="1" t="s">
        <v>1809</v>
      </c>
      <c r="G98" s="1" t="s">
        <v>1810</v>
      </c>
    </row>
    <row r="99" spans="2:7" x14ac:dyDescent="0.25">
      <c r="B99" s="1" t="s">
        <v>1753</v>
      </c>
      <c r="C99" s="1" t="s">
        <v>1807</v>
      </c>
      <c r="D99" s="1" t="s">
        <v>1811</v>
      </c>
      <c r="E99" s="1"/>
      <c r="F99" s="1" t="s">
        <v>1812</v>
      </c>
      <c r="G99" s="1" t="s">
        <v>1813</v>
      </c>
    </row>
    <row r="100" spans="2:7" x14ac:dyDescent="0.25">
      <c r="B100" s="1" t="s">
        <v>1512</v>
      </c>
      <c r="C100" s="1" t="s">
        <v>1814</v>
      </c>
      <c r="D100" s="1" t="s">
        <v>1815</v>
      </c>
      <c r="E100" s="1"/>
      <c r="F100" s="1" t="s">
        <v>1816</v>
      </c>
      <c r="G100" s="1" t="s">
        <v>1817</v>
      </c>
    </row>
    <row r="101" spans="2:7" x14ac:dyDescent="0.25">
      <c r="B101" s="1" t="s">
        <v>1512</v>
      </c>
      <c r="C101" s="1" t="s">
        <v>1818</v>
      </c>
      <c r="D101" s="1" t="s">
        <v>1818</v>
      </c>
      <c r="E101" s="1"/>
      <c r="F101" s="1" t="s">
        <v>1819</v>
      </c>
      <c r="G101" s="1" t="s">
        <v>1820</v>
      </c>
    </row>
    <row r="102" spans="2:7" x14ac:dyDescent="0.25">
      <c r="B102" s="1" t="s">
        <v>1512</v>
      </c>
      <c r="C102" s="1" t="s">
        <v>584</v>
      </c>
      <c r="D102" s="1" t="s">
        <v>1821</v>
      </c>
      <c r="E102" s="1"/>
      <c r="F102" s="1" t="s">
        <v>1822</v>
      </c>
      <c r="G102" s="1" t="s">
        <v>1823</v>
      </c>
    </row>
    <row r="103" spans="2:7" x14ac:dyDescent="0.25">
      <c r="B103" s="1" t="s">
        <v>1512</v>
      </c>
      <c r="C103" s="1" t="s">
        <v>1519</v>
      </c>
      <c r="D103" s="1" t="s">
        <v>1520</v>
      </c>
      <c r="E103" s="1"/>
      <c r="F103" s="1" t="s">
        <v>1824</v>
      </c>
      <c r="G103" s="1" t="s">
        <v>1800</v>
      </c>
    </row>
    <row r="104" spans="2:7" x14ac:dyDescent="0.25">
      <c r="B104" s="1" t="s">
        <v>1512</v>
      </c>
      <c r="C104" s="1" t="s">
        <v>1720</v>
      </c>
      <c r="D104" s="1" t="s">
        <v>1516</v>
      </c>
      <c r="E104" s="1"/>
      <c r="F104" s="1" t="s">
        <v>1825</v>
      </c>
      <c r="G104" s="1" t="s">
        <v>1826</v>
      </c>
    </row>
    <row r="105" spans="2:7" x14ac:dyDescent="0.25">
      <c r="B105" s="1" t="s">
        <v>1512</v>
      </c>
      <c r="C105" s="1" t="s">
        <v>1732</v>
      </c>
      <c r="D105" s="1" t="s">
        <v>1827</v>
      </c>
      <c r="E105" s="1"/>
      <c r="F105" s="1" t="s">
        <v>1828</v>
      </c>
      <c r="G105" s="1" t="s">
        <v>1735</v>
      </c>
    </row>
    <row r="106" spans="2:7" x14ac:dyDescent="0.25">
      <c r="B106" s="1" t="s">
        <v>1512</v>
      </c>
      <c r="C106" s="1" t="s">
        <v>1088</v>
      </c>
      <c r="D106" s="1" t="s">
        <v>1829</v>
      </c>
      <c r="E106" s="1"/>
      <c r="F106" s="1" t="s">
        <v>1830</v>
      </c>
      <c r="G106" s="1" t="s">
        <v>1831</v>
      </c>
    </row>
    <row r="107" spans="2:7" x14ac:dyDescent="0.25">
      <c r="B107" s="1" t="s">
        <v>1512</v>
      </c>
      <c r="C107" s="1" t="s">
        <v>41</v>
      </c>
      <c r="D107" s="1" t="s">
        <v>1832</v>
      </c>
      <c r="E107" s="1"/>
      <c r="F107" s="1" t="s">
        <v>1833</v>
      </c>
      <c r="G107" s="1" t="s">
        <v>1834</v>
      </c>
    </row>
    <row r="108" spans="2:7" x14ac:dyDescent="0.25">
      <c r="B108" s="1" t="s">
        <v>1512</v>
      </c>
      <c r="C108" s="1" t="s">
        <v>1835</v>
      </c>
      <c r="D108" s="1" t="s">
        <v>1836</v>
      </c>
      <c r="E108" s="1"/>
      <c r="F108" s="1" t="s">
        <v>1837</v>
      </c>
      <c r="G108" s="1" t="s">
        <v>1838</v>
      </c>
    </row>
    <row r="109" spans="2:7" x14ac:dyDescent="0.25">
      <c r="B109" s="1" t="s">
        <v>1512</v>
      </c>
      <c r="C109" s="1" t="s">
        <v>157</v>
      </c>
      <c r="D109" s="1" t="s">
        <v>1839</v>
      </c>
      <c r="E109" s="1"/>
      <c r="F109" s="1" t="s">
        <v>1840</v>
      </c>
      <c r="G109" s="1" t="s">
        <v>1841</v>
      </c>
    </row>
    <row r="110" spans="2:7" x14ac:dyDescent="0.25">
      <c r="B110" s="1" t="s">
        <v>1512</v>
      </c>
      <c r="C110" s="1" t="s">
        <v>19</v>
      </c>
      <c r="D110" s="1" t="s">
        <v>1842</v>
      </c>
      <c r="E110" s="1"/>
      <c r="F110" s="1" t="s">
        <v>1843</v>
      </c>
      <c r="G110" s="1" t="s">
        <v>1746</v>
      </c>
    </row>
    <row r="111" spans="2:7" x14ac:dyDescent="0.25">
      <c r="B111" s="1" t="s">
        <v>1512</v>
      </c>
      <c r="C111" s="1" t="s">
        <v>1663</v>
      </c>
      <c r="D111" s="1" t="s">
        <v>1844</v>
      </c>
      <c r="E111" s="1"/>
      <c r="F111" s="1" t="s">
        <v>1845</v>
      </c>
      <c r="G111" s="1" t="s">
        <v>1846</v>
      </c>
    </row>
    <row r="112" spans="2:7" x14ac:dyDescent="0.25">
      <c r="B112" s="1" t="s">
        <v>1847</v>
      </c>
      <c r="C112" s="1" t="s">
        <v>1848</v>
      </c>
      <c r="D112" s="1" t="s">
        <v>1849</v>
      </c>
      <c r="E112" s="1"/>
      <c r="F112" s="1" t="s">
        <v>1850</v>
      </c>
      <c r="G112" s="1" t="s">
        <v>1851</v>
      </c>
    </row>
    <row r="113" spans="2:7" x14ac:dyDescent="0.25">
      <c r="B113" s="1" t="s">
        <v>1847</v>
      </c>
      <c r="C113" s="1" t="s">
        <v>1852</v>
      </c>
      <c r="D113" s="1" t="s">
        <v>1853</v>
      </c>
      <c r="E113" s="1"/>
      <c r="F113" s="1" t="s">
        <v>1854</v>
      </c>
      <c r="G113" s="1" t="s">
        <v>1855</v>
      </c>
    </row>
    <row r="114" spans="2:7" x14ac:dyDescent="0.25">
      <c r="B114" s="1" t="s">
        <v>1847</v>
      </c>
      <c r="C114" s="1" t="s">
        <v>1711</v>
      </c>
      <c r="D114" s="1" t="s">
        <v>1856</v>
      </c>
      <c r="E114" s="1"/>
      <c r="F114" s="1" t="s">
        <v>1857</v>
      </c>
      <c r="G114" s="1" t="s">
        <v>1858</v>
      </c>
    </row>
    <row r="115" spans="2:7" x14ac:dyDescent="0.25">
      <c r="B115" s="1" t="s">
        <v>1847</v>
      </c>
      <c r="C115" s="1" t="s">
        <v>1859</v>
      </c>
      <c r="D115" s="1" t="s">
        <v>1575</v>
      </c>
      <c r="E115" s="1"/>
      <c r="F115" s="1" t="s">
        <v>1860</v>
      </c>
      <c r="G115" s="1" t="s">
        <v>1861</v>
      </c>
    </row>
    <row r="116" spans="2:7" x14ac:dyDescent="0.25">
      <c r="B116" s="1" t="s">
        <v>1847</v>
      </c>
      <c r="C116" s="1" t="s">
        <v>1862</v>
      </c>
      <c r="D116" s="1" t="s">
        <v>1863</v>
      </c>
      <c r="E116" s="1"/>
      <c r="F116" s="1" t="s">
        <v>1864</v>
      </c>
      <c r="G116" s="1" t="s">
        <v>1865</v>
      </c>
    </row>
    <row r="117" spans="2:7" x14ac:dyDescent="0.25">
      <c r="B117" s="1" t="s">
        <v>1847</v>
      </c>
      <c r="C117" s="1" t="s">
        <v>1736</v>
      </c>
      <c r="D117" s="1" t="s">
        <v>1866</v>
      </c>
      <c r="E117" s="1"/>
      <c r="F117" s="1" t="s">
        <v>1867</v>
      </c>
      <c r="G117" s="1" t="s">
        <v>1868</v>
      </c>
    </row>
    <row r="118" spans="2:7" x14ac:dyDescent="0.25">
      <c r="B118" s="1" t="s">
        <v>1847</v>
      </c>
      <c r="C118" s="1" t="s">
        <v>1869</v>
      </c>
      <c r="D118" s="1" t="s">
        <v>1870</v>
      </c>
      <c r="E118" s="1"/>
      <c r="F118" s="1" t="s">
        <v>1871</v>
      </c>
      <c r="G118" s="1" t="s">
        <v>1872</v>
      </c>
    </row>
    <row r="119" spans="2:7" x14ac:dyDescent="0.25">
      <c r="B119" s="1" t="s">
        <v>1847</v>
      </c>
      <c r="C119" s="1" t="s">
        <v>1873</v>
      </c>
      <c r="D119" s="1" t="s">
        <v>1874</v>
      </c>
      <c r="E119" s="1"/>
      <c r="F119" s="1" t="s">
        <v>1875</v>
      </c>
      <c r="G119" s="1" t="s">
        <v>1876</v>
      </c>
    </row>
    <row r="120" spans="2:7" x14ac:dyDescent="0.25">
      <c r="B120" s="1" t="s">
        <v>1847</v>
      </c>
      <c r="C120" s="1" t="s">
        <v>1732</v>
      </c>
      <c r="D120" s="1" t="s">
        <v>1877</v>
      </c>
      <c r="E120" s="1"/>
      <c r="F120" s="1" t="s">
        <v>1878</v>
      </c>
      <c r="G120" s="1" t="s">
        <v>1735</v>
      </c>
    </row>
    <row r="121" spans="2:7" x14ac:dyDescent="0.25">
      <c r="B121" s="1" t="s">
        <v>1847</v>
      </c>
      <c r="C121" s="1" t="s">
        <v>1879</v>
      </c>
      <c r="D121" s="1" t="s">
        <v>1791</v>
      </c>
      <c r="E121" s="1"/>
      <c r="F121" s="1" t="s">
        <v>1880</v>
      </c>
      <c r="G121" s="1" t="s">
        <v>1881</v>
      </c>
    </row>
    <row r="122" spans="2:7" x14ac:dyDescent="0.25">
      <c r="B122" s="1" t="s">
        <v>1847</v>
      </c>
      <c r="C122" s="1" t="s">
        <v>19</v>
      </c>
      <c r="D122" s="1" t="s">
        <v>1882</v>
      </c>
      <c r="E122" s="1"/>
      <c r="F122" s="1" t="s">
        <v>1883</v>
      </c>
      <c r="G122" s="1" t="s">
        <v>1884</v>
      </c>
    </row>
    <row r="123" spans="2:7" x14ac:dyDescent="0.25">
      <c r="B123" s="1" t="s">
        <v>1847</v>
      </c>
      <c r="C123" s="1" t="s">
        <v>1512</v>
      </c>
      <c r="D123" s="1" t="s">
        <v>1885</v>
      </c>
      <c r="E123" s="1"/>
      <c r="F123" s="1" t="s">
        <v>1886</v>
      </c>
      <c r="G123" s="1" t="s">
        <v>1887</v>
      </c>
    </row>
    <row r="124" spans="2:7" x14ac:dyDescent="0.25">
      <c r="B124" s="1" t="s">
        <v>971</v>
      </c>
      <c r="C124" s="1" t="s">
        <v>1888</v>
      </c>
      <c r="D124" s="1" t="s">
        <v>1889</v>
      </c>
      <c r="E124" s="1"/>
      <c r="F124" s="1" t="s">
        <v>1890</v>
      </c>
      <c r="G124" s="1" t="s">
        <v>1891</v>
      </c>
    </row>
    <row r="125" spans="2:7" x14ac:dyDescent="0.25">
      <c r="B125" s="1" t="s">
        <v>971</v>
      </c>
      <c r="C125" s="1" t="s">
        <v>1892</v>
      </c>
      <c r="D125" s="1" t="s">
        <v>1893</v>
      </c>
      <c r="E125" s="1"/>
      <c r="F125" s="1" t="s">
        <v>1894</v>
      </c>
      <c r="G125" s="1" t="s">
        <v>1895</v>
      </c>
    </row>
    <row r="126" spans="2:7" x14ac:dyDescent="0.25">
      <c r="B126" s="1" t="s">
        <v>971</v>
      </c>
      <c r="C126" s="1" t="s">
        <v>1896</v>
      </c>
      <c r="D126" s="1" t="s">
        <v>1897</v>
      </c>
      <c r="E126" s="1"/>
      <c r="F126" s="1" t="s">
        <v>1898</v>
      </c>
      <c r="G126" s="1" t="s">
        <v>1899</v>
      </c>
    </row>
    <row r="127" spans="2:7" x14ac:dyDescent="0.25">
      <c r="B127" s="1" t="s">
        <v>971</v>
      </c>
      <c r="C127" s="1" t="s">
        <v>1900</v>
      </c>
      <c r="D127" s="1" t="s">
        <v>1901</v>
      </c>
      <c r="E127" s="1"/>
      <c r="F127" s="1" t="s">
        <v>1902</v>
      </c>
      <c r="G127" s="1" t="s">
        <v>1903</v>
      </c>
    </row>
    <row r="128" spans="2:7" x14ac:dyDescent="0.25">
      <c r="B128" s="1" t="s">
        <v>971</v>
      </c>
      <c r="C128" s="1" t="s">
        <v>1904</v>
      </c>
      <c r="D128" s="1" t="s">
        <v>1905</v>
      </c>
      <c r="E128" s="1"/>
      <c r="F128" s="1" t="s">
        <v>1906</v>
      </c>
      <c r="G128" s="1" t="s">
        <v>1907</v>
      </c>
    </row>
    <row r="129" spans="2:7" x14ac:dyDescent="0.25">
      <c r="B129" s="1" t="s">
        <v>971</v>
      </c>
      <c r="C129" s="1" t="s">
        <v>1523</v>
      </c>
      <c r="D129" s="1" t="s">
        <v>1908</v>
      </c>
      <c r="E129" s="1"/>
      <c r="F129" s="1" t="s">
        <v>1909</v>
      </c>
      <c r="G129" s="1" t="s">
        <v>1910</v>
      </c>
    </row>
    <row r="130" spans="2:7" x14ac:dyDescent="0.25">
      <c r="B130" s="1" t="s">
        <v>971</v>
      </c>
      <c r="C130" s="1" t="s">
        <v>1768</v>
      </c>
      <c r="D130" s="1" t="s">
        <v>1911</v>
      </c>
      <c r="E130" s="1"/>
      <c r="F130" s="1" t="s">
        <v>1912</v>
      </c>
      <c r="G130" s="1" t="s">
        <v>1913</v>
      </c>
    </row>
    <row r="131" spans="2:7" x14ac:dyDescent="0.25">
      <c r="B131" s="1" t="s">
        <v>971</v>
      </c>
      <c r="C131" s="1" t="s">
        <v>1914</v>
      </c>
      <c r="D131" s="1" t="s">
        <v>1915</v>
      </c>
      <c r="E131" s="1"/>
      <c r="F131" s="1" t="s">
        <v>1916</v>
      </c>
      <c r="G131" s="1" t="s">
        <v>1917</v>
      </c>
    </row>
    <row r="132" spans="2:7" x14ac:dyDescent="0.25">
      <c r="B132" s="1" t="s">
        <v>971</v>
      </c>
      <c r="C132" s="1" t="s">
        <v>1918</v>
      </c>
      <c r="D132" s="1" t="s">
        <v>1919</v>
      </c>
      <c r="E132" s="1"/>
      <c r="F132" s="1" t="s">
        <v>1920</v>
      </c>
      <c r="G132" s="1" t="s">
        <v>1921</v>
      </c>
    </row>
    <row r="133" spans="2:7" x14ac:dyDescent="0.25">
      <c r="B133" s="1" t="s">
        <v>971</v>
      </c>
      <c r="C133" s="1" t="s">
        <v>1791</v>
      </c>
      <c r="D133" s="1" t="s">
        <v>1922</v>
      </c>
      <c r="E133" s="1"/>
      <c r="F133" s="1" t="s">
        <v>1923</v>
      </c>
      <c r="G133" s="1" t="s">
        <v>1924</v>
      </c>
    </row>
    <row r="134" spans="2:7" x14ac:dyDescent="0.25">
      <c r="B134" s="1" t="s">
        <v>971</v>
      </c>
      <c r="C134" s="1" t="s">
        <v>1925</v>
      </c>
      <c r="D134" s="1" t="s">
        <v>1926</v>
      </c>
      <c r="E134" s="1"/>
      <c r="F134" s="1" t="s">
        <v>1927</v>
      </c>
      <c r="G134" s="1" t="s">
        <v>1928</v>
      </c>
    </row>
    <row r="135" spans="2:7" x14ac:dyDescent="0.25">
      <c r="B135" s="1" t="s">
        <v>971</v>
      </c>
      <c r="C135" s="1" t="s">
        <v>1929</v>
      </c>
      <c r="D135" s="1" t="s">
        <v>1930</v>
      </c>
      <c r="E135" s="1"/>
      <c r="F135" s="1" t="s">
        <v>1931</v>
      </c>
      <c r="G135" s="1" t="s">
        <v>1630</v>
      </c>
    </row>
    <row r="136" spans="2:7" x14ac:dyDescent="0.25">
      <c r="B136" s="1" t="s">
        <v>1932</v>
      </c>
      <c r="C136" s="1" t="s">
        <v>1836</v>
      </c>
      <c r="D136" s="1" t="s">
        <v>1933</v>
      </c>
      <c r="E136" s="1"/>
      <c r="F136" s="1" t="s">
        <v>1934</v>
      </c>
      <c r="G136" s="1" t="s">
        <v>1935</v>
      </c>
    </row>
    <row r="137" spans="2:7" x14ac:dyDescent="0.25">
      <c r="B137" s="1" t="s">
        <v>1932</v>
      </c>
      <c r="C137" s="1" t="s">
        <v>1836</v>
      </c>
      <c r="D137" s="1" t="s">
        <v>1936</v>
      </c>
      <c r="E137" s="1"/>
      <c r="F137" s="1" t="s">
        <v>1937</v>
      </c>
      <c r="G137" s="1" t="s">
        <v>1935</v>
      </c>
    </row>
    <row r="138" spans="2:7" x14ac:dyDescent="0.25">
      <c r="B138" s="1" t="s">
        <v>1932</v>
      </c>
      <c r="C138" s="1" t="s">
        <v>1938</v>
      </c>
      <c r="D138" s="1" t="s">
        <v>1939</v>
      </c>
      <c r="E138" s="1"/>
      <c r="F138" s="1" t="s">
        <v>1940</v>
      </c>
      <c r="G138" s="1" t="s">
        <v>1941</v>
      </c>
    </row>
    <row r="139" spans="2:7" x14ac:dyDescent="0.25">
      <c r="B139" s="1" t="s">
        <v>1932</v>
      </c>
      <c r="C139" s="1" t="s">
        <v>1938</v>
      </c>
      <c r="D139" s="1" t="s">
        <v>1942</v>
      </c>
      <c r="E139" s="1"/>
      <c r="F139" s="1" t="s">
        <v>1943</v>
      </c>
      <c r="G139" s="1" t="s">
        <v>1941</v>
      </c>
    </row>
    <row r="140" spans="2:7" x14ac:dyDescent="0.25">
      <c r="B140" s="1" t="s">
        <v>1932</v>
      </c>
      <c r="C140" s="1" t="s">
        <v>1944</v>
      </c>
      <c r="D140" s="1" t="s">
        <v>1945</v>
      </c>
      <c r="E140" s="1"/>
      <c r="F140" s="1" t="s">
        <v>1946</v>
      </c>
      <c r="G140" s="1" t="s">
        <v>1947</v>
      </c>
    </row>
    <row r="141" spans="2:7" x14ac:dyDescent="0.25">
      <c r="B141" s="1" t="s">
        <v>1932</v>
      </c>
      <c r="C141" s="1" t="s">
        <v>1944</v>
      </c>
      <c r="D141" s="1" t="s">
        <v>1948</v>
      </c>
      <c r="E141" s="1"/>
      <c r="F141" s="1" t="s">
        <v>1949</v>
      </c>
      <c r="G141" s="1" t="s">
        <v>1947</v>
      </c>
    </row>
    <row r="142" spans="2:7" x14ac:dyDescent="0.25">
      <c r="B142" s="1" t="s">
        <v>1932</v>
      </c>
      <c r="C142" s="1" t="s">
        <v>1950</v>
      </c>
      <c r="D142" s="1" t="s">
        <v>1951</v>
      </c>
      <c r="E142" s="1"/>
      <c r="F142" s="1" t="s">
        <v>1952</v>
      </c>
      <c r="G142" s="1" t="s">
        <v>1615</v>
      </c>
    </row>
    <row r="143" spans="2:7" x14ac:dyDescent="0.25">
      <c r="B143" s="1" t="s">
        <v>1932</v>
      </c>
      <c r="C143" s="1" t="s">
        <v>1953</v>
      </c>
      <c r="D143" s="1" t="s">
        <v>1954</v>
      </c>
      <c r="E143" s="1"/>
      <c r="F143" s="1" t="s">
        <v>1955</v>
      </c>
      <c r="G143" s="1" t="s">
        <v>1615</v>
      </c>
    </row>
    <row r="144" spans="2:7" x14ac:dyDescent="0.25">
      <c r="B144" s="1" t="s">
        <v>1932</v>
      </c>
      <c r="C144" s="1" t="s">
        <v>1956</v>
      </c>
      <c r="D144" s="1" t="s">
        <v>1957</v>
      </c>
      <c r="E144" s="1"/>
      <c r="F144" s="1" t="s">
        <v>1958</v>
      </c>
      <c r="G144" s="1" t="s">
        <v>1959</v>
      </c>
    </row>
    <row r="145" spans="2:7" x14ac:dyDescent="0.25">
      <c r="B145" s="1" t="s">
        <v>1932</v>
      </c>
      <c r="C145" s="1" t="s">
        <v>1960</v>
      </c>
      <c r="D145" s="1" t="s">
        <v>1961</v>
      </c>
      <c r="E145" s="1"/>
      <c r="F145" s="1" t="s">
        <v>1962</v>
      </c>
      <c r="G145" s="1" t="s">
        <v>1935</v>
      </c>
    </row>
    <row r="146" spans="2:7" x14ac:dyDescent="0.25">
      <c r="B146" s="1" t="s">
        <v>1932</v>
      </c>
      <c r="C146" s="1" t="s">
        <v>1963</v>
      </c>
      <c r="D146" s="1" t="s">
        <v>1964</v>
      </c>
      <c r="E146" s="1"/>
      <c r="F146" s="1" t="s">
        <v>1965</v>
      </c>
      <c r="G146" s="1" t="s">
        <v>1966</v>
      </c>
    </row>
    <row r="147" spans="2:7" x14ac:dyDescent="0.25">
      <c r="B147" s="1" t="s">
        <v>1932</v>
      </c>
      <c r="C147" s="1" t="s">
        <v>1967</v>
      </c>
      <c r="D147" s="1" t="s">
        <v>1968</v>
      </c>
      <c r="E147" s="1"/>
      <c r="F147" s="1" t="s">
        <v>1969</v>
      </c>
      <c r="G147" s="1" t="s">
        <v>1959</v>
      </c>
    </row>
    <row r="148" spans="2:7" x14ac:dyDescent="0.25">
      <c r="B148" s="1" t="s">
        <v>1932</v>
      </c>
      <c r="C148" s="1" t="s">
        <v>1970</v>
      </c>
      <c r="D148" s="1" t="s">
        <v>1971</v>
      </c>
      <c r="E148" s="1"/>
      <c r="F148" s="1" t="s">
        <v>1972</v>
      </c>
      <c r="G148" s="1" t="s">
        <v>1973</v>
      </c>
    </row>
    <row r="149" spans="2:7" x14ac:dyDescent="0.25">
      <c r="B149" s="1" t="s">
        <v>1974</v>
      </c>
      <c r="C149" s="1" t="s">
        <v>1520</v>
      </c>
      <c r="D149" s="1" t="s">
        <v>1975</v>
      </c>
      <c r="E149" s="1"/>
      <c r="F149" s="1" t="s">
        <v>1521</v>
      </c>
      <c r="G149" s="1" t="s">
        <v>1976</v>
      </c>
    </row>
    <row r="150" spans="2:7" x14ac:dyDescent="0.25">
      <c r="B150" s="1" t="s">
        <v>1974</v>
      </c>
      <c r="C150" s="1" t="s">
        <v>1520</v>
      </c>
      <c r="D150" s="1" t="s">
        <v>1977</v>
      </c>
      <c r="E150" s="1"/>
      <c r="F150" s="1" t="s">
        <v>1978</v>
      </c>
      <c r="G150" s="1" t="s">
        <v>1959</v>
      </c>
    </row>
    <row r="151" spans="2:7" x14ac:dyDescent="0.25">
      <c r="B151" s="1" t="s">
        <v>1974</v>
      </c>
      <c r="C151" s="1" t="s">
        <v>1979</v>
      </c>
      <c r="D151" s="1" t="s">
        <v>1980</v>
      </c>
      <c r="E151" s="1"/>
      <c r="F151" s="1" t="s">
        <v>1981</v>
      </c>
      <c r="G151" s="1" t="s">
        <v>1615</v>
      </c>
    </row>
    <row r="152" spans="2:7" x14ac:dyDescent="0.25">
      <c r="B152" s="1" t="s">
        <v>1974</v>
      </c>
      <c r="C152" s="1" t="s">
        <v>1982</v>
      </c>
      <c r="D152" s="1" t="s">
        <v>1983</v>
      </c>
      <c r="E152" s="1"/>
      <c r="F152" s="1" t="s">
        <v>1984</v>
      </c>
      <c r="G152" s="1" t="s">
        <v>1782</v>
      </c>
    </row>
    <row r="153" spans="2:7" x14ac:dyDescent="0.25">
      <c r="B153" s="1" t="s">
        <v>1974</v>
      </c>
      <c r="C153" s="1" t="s">
        <v>1982</v>
      </c>
      <c r="D153" s="1" t="s">
        <v>1985</v>
      </c>
      <c r="E153" s="1"/>
      <c r="F153" s="1" t="s">
        <v>1986</v>
      </c>
      <c r="G153" s="1" t="s">
        <v>1987</v>
      </c>
    </row>
    <row r="154" spans="2:7" x14ac:dyDescent="0.25">
      <c r="B154" s="1" t="s">
        <v>1974</v>
      </c>
      <c r="C154" s="1" t="s">
        <v>1982</v>
      </c>
      <c r="D154" s="1" t="s">
        <v>1988</v>
      </c>
      <c r="E154" s="1"/>
      <c r="F154" s="1" t="s">
        <v>1989</v>
      </c>
      <c r="G154" s="1" t="s">
        <v>1990</v>
      </c>
    </row>
    <row r="155" spans="2:7" x14ac:dyDescent="0.25">
      <c r="B155" s="1" t="s">
        <v>1974</v>
      </c>
      <c r="C155" s="1" t="s">
        <v>1982</v>
      </c>
      <c r="D155" s="1" t="s">
        <v>1991</v>
      </c>
      <c r="E155" s="1"/>
      <c r="F155" s="1" t="s">
        <v>1992</v>
      </c>
      <c r="G155" s="1" t="s">
        <v>1993</v>
      </c>
    </row>
    <row r="156" spans="2:7" x14ac:dyDescent="0.25">
      <c r="B156" s="1" t="s">
        <v>1974</v>
      </c>
      <c r="C156" s="1" t="s">
        <v>1982</v>
      </c>
      <c r="D156" s="1" t="s">
        <v>1994</v>
      </c>
      <c r="E156" s="1"/>
      <c r="F156" s="1" t="s">
        <v>1995</v>
      </c>
      <c r="G156" s="1" t="s">
        <v>1935</v>
      </c>
    </row>
    <row r="157" spans="2:7" x14ac:dyDescent="0.25">
      <c r="B157" s="1" t="s">
        <v>1974</v>
      </c>
      <c r="C157" s="1" t="s">
        <v>1996</v>
      </c>
      <c r="D157" s="1" t="s">
        <v>1997</v>
      </c>
      <c r="E157" s="1"/>
      <c r="F157" s="1" t="s">
        <v>1998</v>
      </c>
      <c r="G157" s="1" t="s">
        <v>1999</v>
      </c>
    </row>
    <row r="158" spans="2:7" x14ac:dyDescent="0.25">
      <c r="B158" s="1" t="s">
        <v>1974</v>
      </c>
      <c r="C158" s="1" t="s">
        <v>1523</v>
      </c>
      <c r="D158" s="1" t="s">
        <v>2000</v>
      </c>
      <c r="E158" s="1"/>
      <c r="F158" s="1" t="s">
        <v>1784</v>
      </c>
      <c r="G158" s="1" t="s">
        <v>1615</v>
      </c>
    </row>
    <row r="159" spans="2:7" x14ac:dyDescent="0.25">
      <c r="B159" s="1" t="s">
        <v>1974</v>
      </c>
      <c r="C159" s="1" t="s">
        <v>1982</v>
      </c>
      <c r="D159" s="1" t="s">
        <v>2001</v>
      </c>
      <c r="E159" s="1"/>
      <c r="F159" s="1" t="s">
        <v>2002</v>
      </c>
      <c r="G159" s="1" t="s">
        <v>1966</v>
      </c>
    </row>
    <row r="160" spans="2:7" x14ac:dyDescent="0.25">
      <c r="B160" s="1" t="s">
        <v>1974</v>
      </c>
      <c r="C160" s="1" t="s">
        <v>1982</v>
      </c>
      <c r="D160" s="1" t="s">
        <v>2003</v>
      </c>
      <c r="E160" s="1"/>
      <c r="F160" s="1" t="s">
        <v>2004</v>
      </c>
      <c r="G160" s="1" t="s">
        <v>2005</v>
      </c>
    </row>
    <row r="161" spans="2:7" x14ac:dyDescent="0.25">
      <c r="B161" s="1" t="s">
        <v>1974</v>
      </c>
      <c r="C161" s="1" t="s">
        <v>2006</v>
      </c>
      <c r="D161" s="1" t="s">
        <v>2007</v>
      </c>
      <c r="E161" s="1"/>
      <c r="F161" s="1" t="s">
        <v>2008</v>
      </c>
      <c r="G161" s="1" t="s">
        <v>2009</v>
      </c>
    </row>
    <row r="162" spans="2:7" x14ac:dyDescent="0.25">
      <c r="B162" s="1" t="s">
        <v>2010</v>
      </c>
      <c r="C162" s="1" t="s">
        <v>2011</v>
      </c>
      <c r="D162" s="1" t="s">
        <v>2012</v>
      </c>
      <c r="E162" s="1"/>
      <c r="F162" s="1" t="s">
        <v>2013</v>
      </c>
      <c r="G162" s="1" t="s">
        <v>2014</v>
      </c>
    </row>
    <row r="163" spans="2:7" x14ac:dyDescent="0.25">
      <c r="B163" s="1" t="s">
        <v>2010</v>
      </c>
      <c r="C163" s="1" t="s">
        <v>2015</v>
      </c>
      <c r="D163" s="1" t="s">
        <v>2016</v>
      </c>
      <c r="E163" s="1"/>
      <c r="F163" s="1" t="s">
        <v>2017</v>
      </c>
      <c r="G163" s="1" t="s">
        <v>1941</v>
      </c>
    </row>
    <row r="164" spans="2:7" x14ac:dyDescent="0.25">
      <c r="B164" s="1" t="s">
        <v>2010</v>
      </c>
      <c r="C164" s="1" t="s">
        <v>2018</v>
      </c>
      <c r="D164" s="1" t="s">
        <v>2019</v>
      </c>
      <c r="E164" s="1"/>
      <c r="F164" s="1" t="s">
        <v>2020</v>
      </c>
      <c r="G164" s="1" t="s">
        <v>2021</v>
      </c>
    </row>
    <row r="165" spans="2:7" x14ac:dyDescent="0.25">
      <c r="B165" s="1" t="s">
        <v>2010</v>
      </c>
      <c r="C165" s="1" t="s">
        <v>1771</v>
      </c>
      <c r="D165" s="1" t="s">
        <v>2022</v>
      </c>
      <c r="E165" s="1"/>
      <c r="F165" s="1" t="s">
        <v>2023</v>
      </c>
      <c r="G165" s="1" t="s">
        <v>1987</v>
      </c>
    </row>
    <row r="166" spans="2:7" x14ac:dyDescent="0.25">
      <c r="B166" s="1" t="s">
        <v>2010</v>
      </c>
      <c r="C166" s="1" t="s">
        <v>808</v>
      </c>
      <c r="D166" s="1" t="s">
        <v>1836</v>
      </c>
      <c r="E166" s="1"/>
      <c r="F166" s="1" t="s">
        <v>2024</v>
      </c>
      <c r="G166" s="1" t="s">
        <v>1935</v>
      </c>
    </row>
    <row r="167" spans="2:7" x14ac:dyDescent="0.25">
      <c r="B167" s="1" t="s">
        <v>2010</v>
      </c>
      <c r="C167" s="1" t="s">
        <v>2025</v>
      </c>
      <c r="D167" s="1" t="s">
        <v>2026</v>
      </c>
      <c r="E167" s="1"/>
      <c r="F167" s="1" t="s">
        <v>2027</v>
      </c>
      <c r="G167" s="1" t="s">
        <v>1999</v>
      </c>
    </row>
    <row r="168" spans="2:7" x14ac:dyDescent="0.25">
      <c r="B168" s="1" t="s">
        <v>2010</v>
      </c>
      <c r="C168" s="1" t="s">
        <v>2028</v>
      </c>
      <c r="D168" s="1" t="s">
        <v>2029</v>
      </c>
      <c r="E168" s="1"/>
      <c r="F168" s="1" t="s">
        <v>2030</v>
      </c>
      <c r="G168" s="1" t="s">
        <v>2031</v>
      </c>
    </row>
    <row r="169" spans="2:7" x14ac:dyDescent="0.25">
      <c r="B169" s="1" t="s">
        <v>2010</v>
      </c>
      <c r="C169" s="1" t="s">
        <v>1402</v>
      </c>
      <c r="D169" s="1" t="s">
        <v>2032</v>
      </c>
      <c r="E169" s="1"/>
      <c r="F169" s="1" t="s">
        <v>2033</v>
      </c>
      <c r="G169" s="1" t="s">
        <v>2034</v>
      </c>
    </row>
    <row r="170" spans="2:7" x14ac:dyDescent="0.25">
      <c r="B170" s="1" t="s">
        <v>2010</v>
      </c>
      <c r="C170" s="1" t="s">
        <v>2035</v>
      </c>
      <c r="D170" s="1" t="s">
        <v>1794</v>
      </c>
      <c r="E170" s="1"/>
      <c r="F170" s="1" t="s">
        <v>2036</v>
      </c>
      <c r="G170" s="1" t="s">
        <v>2037</v>
      </c>
    </row>
    <row r="171" spans="2:7" x14ac:dyDescent="0.25">
      <c r="B171" s="1" t="s">
        <v>2010</v>
      </c>
      <c r="C171" s="1" t="s">
        <v>2038</v>
      </c>
      <c r="D171" s="1" t="s">
        <v>2039</v>
      </c>
      <c r="E171" s="1"/>
      <c r="F171" s="1" t="s">
        <v>2040</v>
      </c>
      <c r="G171" s="1" t="s">
        <v>1987</v>
      </c>
    </row>
    <row r="172" spans="2:7" x14ac:dyDescent="0.25">
      <c r="B172" s="1" t="s">
        <v>2010</v>
      </c>
      <c r="C172" s="1" t="s">
        <v>2041</v>
      </c>
      <c r="D172" s="1" t="s">
        <v>2042</v>
      </c>
      <c r="E172" s="1"/>
      <c r="F172" s="1" t="s">
        <v>2043</v>
      </c>
      <c r="G172" s="1" t="s">
        <v>2044</v>
      </c>
    </row>
    <row r="173" spans="2:7" x14ac:dyDescent="0.25">
      <c r="B173" s="1" t="s">
        <v>2010</v>
      </c>
      <c r="C173" s="1" t="s">
        <v>2045</v>
      </c>
      <c r="D173" s="1" t="s">
        <v>2046</v>
      </c>
      <c r="E173" s="1"/>
      <c r="F173" s="1" t="s">
        <v>2047</v>
      </c>
      <c r="G173" s="1" t="s">
        <v>2048</v>
      </c>
    </row>
    <row r="174" spans="2:7" x14ac:dyDescent="0.25">
      <c r="B174" s="1" t="s">
        <v>2010</v>
      </c>
      <c r="C174" s="1" t="s">
        <v>2049</v>
      </c>
      <c r="D174" s="1" t="s">
        <v>2050</v>
      </c>
      <c r="E174" s="1"/>
      <c r="F174" s="1" t="s">
        <v>2051</v>
      </c>
      <c r="G174" s="1" t="s">
        <v>1630</v>
      </c>
    </row>
    <row r="175" spans="2:7" x14ac:dyDescent="0.25">
      <c r="B175" s="1" t="s">
        <v>1791</v>
      </c>
      <c r="C175" s="1" t="s">
        <v>2011</v>
      </c>
      <c r="D175" s="1" t="s">
        <v>1575</v>
      </c>
      <c r="E175" s="1"/>
      <c r="F175" s="1" t="s">
        <v>2052</v>
      </c>
      <c r="G175" s="1" t="s">
        <v>1578</v>
      </c>
    </row>
    <row r="176" spans="2:7" x14ac:dyDescent="0.25">
      <c r="B176" s="1" t="s">
        <v>1791</v>
      </c>
      <c r="C176" s="1" t="s">
        <v>2015</v>
      </c>
      <c r="D176" s="1" t="s">
        <v>1758</v>
      </c>
      <c r="E176" s="1"/>
      <c r="F176" s="1" t="s">
        <v>2053</v>
      </c>
      <c r="G176" s="1" t="s">
        <v>2054</v>
      </c>
    </row>
    <row r="177" spans="2:7" x14ac:dyDescent="0.25">
      <c r="B177" s="1" t="s">
        <v>1791</v>
      </c>
      <c r="C177" s="1" t="s">
        <v>1862</v>
      </c>
      <c r="D177" s="1" t="s">
        <v>2055</v>
      </c>
      <c r="E177" s="1"/>
      <c r="F177" s="1" t="s">
        <v>2056</v>
      </c>
      <c r="G177" s="1" t="s">
        <v>2005</v>
      </c>
    </row>
    <row r="178" spans="2:7" x14ac:dyDescent="0.25">
      <c r="B178" s="1" t="s">
        <v>1791</v>
      </c>
      <c r="C178" s="1" t="s">
        <v>2057</v>
      </c>
      <c r="D178" s="1" t="s">
        <v>2058</v>
      </c>
      <c r="E178" s="1"/>
      <c r="F178" s="1" t="s">
        <v>2059</v>
      </c>
      <c r="G178" s="1" t="s">
        <v>1959</v>
      </c>
    </row>
    <row r="179" spans="2:7" x14ac:dyDescent="0.25">
      <c r="B179" s="1" t="s">
        <v>1791</v>
      </c>
      <c r="C179" s="1" t="s">
        <v>2060</v>
      </c>
      <c r="D179" s="1" t="s">
        <v>1870</v>
      </c>
      <c r="E179" s="1"/>
      <c r="F179" s="1" t="s">
        <v>2061</v>
      </c>
      <c r="G179" s="1" t="s">
        <v>2062</v>
      </c>
    </row>
    <row r="180" spans="2:7" x14ac:dyDescent="0.25">
      <c r="B180" s="1" t="s">
        <v>1791</v>
      </c>
      <c r="C180" s="1" t="s">
        <v>2063</v>
      </c>
      <c r="D180" s="1" t="s">
        <v>2064</v>
      </c>
      <c r="E180" s="1"/>
      <c r="F180" s="1" t="s">
        <v>2065</v>
      </c>
      <c r="G180" s="1" t="s">
        <v>2066</v>
      </c>
    </row>
    <row r="181" spans="2:7" x14ac:dyDescent="0.25">
      <c r="B181" s="1" t="s">
        <v>1791</v>
      </c>
      <c r="C181" s="1" t="s">
        <v>2067</v>
      </c>
      <c r="D181" s="1" t="s">
        <v>2068</v>
      </c>
      <c r="E181" s="1"/>
      <c r="F181" s="1" t="s">
        <v>2069</v>
      </c>
      <c r="G181" s="1" t="s">
        <v>1611</v>
      </c>
    </row>
    <row r="182" spans="2:7" x14ac:dyDescent="0.25">
      <c r="B182" s="1" t="s">
        <v>1791</v>
      </c>
      <c r="C182" s="1" t="s">
        <v>1523</v>
      </c>
      <c r="D182" s="1" t="s">
        <v>2070</v>
      </c>
      <c r="E182" s="1"/>
      <c r="F182" s="1" t="s">
        <v>2071</v>
      </c>
      <c r="G182" s="1" t="s">
        <v>1935</v>
      </c>
    </row>
    <row r="183" spans="2:7" x14ac:dyDescent="0.25">
      <c r="B183" s="1" t="s">
        <v>1791</v>
      </c>
      <c r="C183" s="1" t="s">
        <v>2072</v>
      </c>
      <c r="D183" s="1" t="s">
        <v>2073</v>
      </c>
      <c r="E183" s="1"/>
      <c r="F183" s="1" t="s">
        <v>2040</v>
      </c>
      <c r="G183" s="1" t="s">
        <v>1987</v>
      </c>
    </row>
    <row r="184" spans="2:7" x14ac:dyDescent="0.25">
      <c r="B184" s="1" t="s">
        <v>1791</v>
      </c>
      <c r="C184" s="1" t="s">
        <v>2074</v>
      </c>
      <c r="D184" s="1" t="s">
        <v>2075</v>
      </c>
      <c r="E184" s="1"/>
      <c r="F184" s="1" t="s">
        <v>2076</v>
      </c>
      <c r="G184" s="1" t="s">
        <v>1935</v>
      </c>
    </row>
    <row r="185" spans="2:7" x14ac:dyDescent="0.25">
      <c r="B185" s="1" t="s">
        <v>1791</v>
      </c>
      <c r="C185" s="1" t="s">
        <v>2077</v>
      </c>
      <c r="D185" s="1" t="s">
        <v>2078</v>
      </c>
      <c r="E185" s="1"/>
      <c r="F185" s="1" t="s">
        <v>2079</v>
      </c>
      <c r="G185" s="1" t="s">
        <v>2080</v>
      </c>
    </row>
    <row r="186" spans="2:7" x14ac:dyDescent="0.25">
      <c r="B186" s="1" t="s">
        <v>1791</v>
      </c>
      <c r="C186" s="1" t="s">
        <v>1647</v>
      </c>
      <c r="D186" s="1" t="s">
        <v>2081</v>
      </c>
      <c r="E186" s="1"/>
      <c r="F186" s="1" t="s">
        <v>2082</v>
      </c>
      <c r="G186" s="1" t="s">
        <v>1884</v>
      </c>
    </row>
    <row r="187" spans="2:7" x14ac:dyDescent="0.25">
      <c r="B187" s="1" t="s">
        <v>1791</v>
      </c>
      <c r="C187" s="1" t="s">
        <v>2083</v>
      </c>
      <c r="D187" s="1" t="s">
        <v>2084</v>
      </c>
      <c r="E187" s="1"/>
      <c r="F187" s="1" t="s">
        <v>2085</v>
      </c>
      <c r="G187" s="1" t="s">
        <v>1941</v>
      </c>
    </row>
    <row r="188" spans="2:7" x14ac:dyDescent="0.25">
      <c r="B188" s="1" t="s">
        <v>2086</v>
      </c>
      <c r="C188" s="1" t="s">
        <v>2087</v>
      </c>
      <c r="D188" s="1" t="s">
        <v>2088</v>
      </c>
      <c r="E188" s="1"/>
      <c r="F188" s="1" t="s">
        <v>2089</v>
      </c>
      <c r="G188" s="1" t="s">
        <v>2090</v>
      </c>
    </row>
    <row r="189" spans="2:7" x14ac:dyDescent="0.25">
      <c r="B189" s="1" t="s">
        <v>2086</v>
      </c>
      <c r="C189" s="1" t="s">
        <v>1732</v>
      </c>
      <c r="D189" s="1" t="s">
        <v>2091</v>
      </c>
      <c r="E189" s="1"/>
      <c r="F189" s="1" t="s">
        <v>2092</v>
      </c>
      <c r="G189" s="1" t="s">
        <v>1872</v>
      </c>
    </row>
    <row r="190" spans="2:7" x14ac:dyDescent="0.25">
      <c r="B190" s="1" t="s">
        <v>2086</v>
      </c>
      <c r="C190" s="1" t="s">
        <v>2093</v>
      </c>
      <c r="D190" s="1" t="s">
        <v>2094</v>
      </c>
      <c r="E190" s="1"/>
      <c r="F190" s="1" t="s">
        <v>2095</v>
      </c>
      <c r="G190" s="1" t="s">
        <v>1834</v>
      </c>
    </row>
    <row r="191" spans="2:7" x14ac:dyDescent="0.25">
      <c r="B191" s="1" t="s">
        <v>2086</v>
      </c>
      <c r="C191" s="1" t="s">
        <v>1546</v>
      </c>
      <c r="D191" s="1" t="s">
        <v>2096</v>
      </c>
      <c r="E191" s="1"/>
      <c r="F191" s="1" t="s">
        <v>2097</v>
      </c>
      <c r="G191" s="1" t="s">
        <v>1959</v>
      </c>
    </row>
    <row r="192" spans="2:7" x14ac:dyDescent="0.25">
      <c r="B192" s="1" t="s">
        <v>2086</v>
      </c>
      <c r="C192" s="1" t="s">
        <v>1647</v>
      </c>
      <c r="D192" s="1" t="s">
        <v>2098</v>
      </c>
      <c r="E192" s="1"/>
      <c r="F192" s="1" t="s">
        <v>2099</v>
      </c>
      <c r="G192" s="1" t="s">
        <v>2100</v>
      </c>
    </row>
    <row r="193" spans="2:7" x14ac:dyDescent="0.25">
      <c r="B193" s="1" t="s">
        <v>2086</v>
      </c>
      <c r="C193" s="1" t="s">
        <v>2101</v>
      </c>
      <c r="D193" s="1" t="s">
        <v>2102</v>
      </c>
      <c r="E193" s="1"/>
      <c r="F193" s="1" t="s">
        <v>2103</v>
      </c>
      <c r="G193" s="1" t="s">
        <v>2104</v>
      </c>
    </row>
    <row r="194" spans="2:7" x14ac:dyDescent="0.25">
      <c r="B194" s="1" t="s">
        <v>2086</v>
      </c>
      <c r="C194" s="1" t="s">
        <v>2105</v>
      </c>
      <c r="D194" s="1" t="s">
        <v>2106</v>
      </c>
      <c r="E194" s="1"/>
      <c r="F194" s="1" t="s">
        <v>2107</v>
      </c>
      <c r="G194" s="1" t="s">
        <v>2108</v>
      </c>
    </row>
    <row r="195" spans="2:7" x14ac:dyDescent="0.25">
      <c r="B195" s="1" t="s">
        <v>2086</v>
      </c>
      <c r="C195" s="1" t="s">
        <v>2109</v>
      </c>
      <c r="D195" s="1" t="s">
        <v>2110</v>
      </c>
      <c r="E195" s="1"/>
      <c r="F195" s="1" t="s">
        <v>2111</v>
      </c>
      <c r="G195" s="1" t="s">
        <v>2044</v>
      </c>
    </row>
    <row r="196" spans="2:7" x14ac:dyDescent="0.25">
      <c r="B196" s="1" t="s">
        <v>2086</v>
      </c>
      <c r="C196" s="1" t="s">
        <v>2112</v>
      </c>
      <c r="D196" s="1" t="s">
        <v>2113</v>
      </c>
      <c r="E196" s="1"/>
      <c r="F196" s="1" t="s">
        <v>2114</v>
      </c>
      <c r="G196" s="1" t="s">
        <v>1987</v>
      </c>
    </row>
    <row r="197" spans="2:7" x14ac:dyDescent="0.25">
      <c r="B197" s="1" t="s">
        <v>2086</v>
      </c>
      <c r="C197" s="1" t="s">
        <v>2115</v>
      </c>
      <c r="D197" s="1" t="s">
        <v>2116</v>
      </c>
      <c r="E197" s="1"/>
      <c r="F197" s="1" t="s">
        <v>2117</v>
      </c>
      <c r="G197" s="1" t="s">
        <v>2118</v>
      </c>
    </row>
    <row r="198" spans="2:7" x14ac:dyDescent="0.25">
      <c r="B198" s="1" t="s">
        <v>2086</v>
      </c>
      <c r="C198" s="1" t="s">
        <v>2119</v>
      </c>
      <c r="D198" s="1" t="s">
        <v>2120</v>
      </c>
      <c r="E198" s="1"/>
      <c r="F198" s="1" t="s">
        <v>2121</v>
      </c>
      <c r="G198" s="1" t="s">
        <v>2122</v>
      </c>
    </row>
    <row r="199" spans="2:7" x14ac:dyDescent="0.25">
      <c r="B199" s="1" t="s">
        <v>2123</v>
      </c>
      <c r="C199" s="1" t="s">
        <v>2124</v>
      </c>
      <c r="D199" s="1" t="s">
        <v>2125</v>
      </c>
      <c r="E199" s="1"/>
      <c r="F199" s="1" t="s">
        <v>2126</v>
      </c>
      <c r="G199" s="1" t="s">
        <v>2127</v>
      </c>
    </row>
    <row r="200" spans="2:7" x14ac:dyDescent="0.25">
      <c r="B200" s="1" t="s">
        <v>2123</v>
      </c>
      <c r="C200" s="1" t="s">
        <v>2124</v>
      </c>
      <c r="D200" s="1" t="s">
        <v>2128</v>
      </c>
      <c r="E200" s="1"/>
      <c r="F200" s="1" t="s">
        <v>2129</v>
      </c>
      <c r="G200" s="1" t="s">
        <v>1872</v>
      </c>
    </row>
    <row r="201" spans="2:7" x14ac:dyDescent="0.25">
      <c r="B201" s="1" t="s">
        <v>2123</v>
      </c>
      <c r="C201" s="1" t="s">
        <v>2130</v>
      </c>
      <c r="D201" s="1" t="s">
        <v>2131</v>
      </c>
      <c r="E201" s="1"/>
      <c r="F201" s="1" t="s">
        <v>2132</v>
      </c>
      <c r="G201" s="1" t="s">
        <v>1760</v>
      </c>
    </row>
    <row r="202" spans="2:7" x14ac:dyDescent="0.25">
      <c r="B202" s="1" t="s">
        <v>2123</v>
      </c>
      <c r="C202" s="1" t="s">
        <v>2130</v>
      </c>
      <c r="D202" s="1" t="s">
        <v>2133</v>
      </c>
      <c r="E202" s="1"/>
      <c r="F202" s="1" t="s">
        <v>2134</v>
      </c>
      <c r="G202" s="1" t="s">
        <v>1760</v>
      </c>
    </row>
    <row r="203" spans="2:7" x14ac:dyDescent="0.25">
      <c r="B203" s="1" t="s">
        <v>2123</v>
      </c>
      <c r="C203" s="1" t="s">
        <v>2135</v>
      </c>
      <c r="D203" s="1" t="s">
        <v>2136</v>
      </c>
      <c r="E203" s="1"/>
      <c r="F203" s="1" t="s">
        <v>2137</v>
      </c>
      <c r="G203" s="1" t="s">
        <v>2080</v>
      </c>
    </row>
    <row r="204" spans="2:7" x14ac:dyDescent="0.25">
      <c r="B204" s="1" t="s">
        <v>2123</v>
      </c>
      <c r="C204" s="1" t="s">
        <v>2135</v>
      </c>
      <c r="D204" s="1" t="s">
        <v>2138</v>
      </c>
      <c r="E204" s="1"/>
      <c r="F204" s="1" t="s">
        <v>2139</v>
      </c>
      <c r="G204" s="1" t="s">
        <v>2080</v>
      </c>
    </row>
    <row r="205" spans="2:7" x14ac:dyDescent="0.25">
      <c r="B205" s="1" t="s">
        <v>2123</v>
      </c>
      <c r="C205" s="1" t="s">
        <v>2140</v>
      </c>
      <c r="D205" s="1" t="s">
        <v>2141</v>
      </c>
      <c r="E205" s="1"/>
      <c r="F205" s="1" t="s">
        <v>2142</v>
      </c>
      <c r="G205" s="1" t="s">
        <v>2014</v>
      </c>
    </row>
    <row r="206" spans="2:7" x14ac:dyDescent="0.25">
      <c r="B206" s="1" t="s">
        <v>2123</v>
      </c>
      <c r="C206" s="1" t="s">
        <v>2140</v>
      </c>
      <c r="D206" s="1" t="s">
        <v>1774</v>
      </c>
      <c r="E206" s="1"/>
      <c r="F206" s="1" t="s">
        <v>2143</v>
      </c>
      <c r="G206" s="1" t="s">
        <v>2144</v>
      </c>
    </row>
    <row r="207" spans="2:7" x14ac:dyDescent="0.25">
      <c r="B207" s="1" t="s">
        <v>2123</v>
      </c>
      <c r="C207" s="1" t="s">
        <v>2145</v>
      </c>
      <c r="D207" s="1" t="s">
        <v>2146</v>
      </c>
      <c r="E207" s="1"/>
      <c r="F207" s="1" t="s">
        <v>2147</v>
      </c>
      <c r="G207" s="1" t="s">
        <v>2148</v>
      </c>
    </row>
    <row r="208" spans="2:7" x14ac:dyDescent="0.25">
      <c r="B208" s="1" t="s">
        <v>2123</v>
      </c>
      <c r="C208" s="1" t="s">
        <v>2145</v>
      </c>
      <c r="D208" s="1" t="s">
        <v>2149</v>
      </c>
      <c r="E208" s="1"/>
      <c r="F208" s="1" t="s">
        <v>2150</v>
      </c>
      <c r="G208" s="1" t="s">
        <v>2151</v>
      </c>
    </row>
    <row r="209" spans="2:7" x14ac:dyDescent="0.25">
      <c r="B209" s="1" t="s">
        <v>2123</v>
      </c>
      <c r="C209" s="1" t="s">
        <v>2152</v>
      </c>
      <c r="D209" s="1" t="s">
        <v>2153</v>
      </c>
      <c r="E209" s="1"/>
      <c r="F209" s="1" t="s">
        <v>2154</v>
      </c>
      <c r="G209" s="1" t="s">
        <v>1760</v>
      </c>
    </row>
    <row r="210" spans="2:7" x14ac:dyDescent="0.25">
      <c r="B210" s="1" t="s">
        <v>2123</v>
      </c>
      <c r="C210" s="1" t="s">
        <v>2152</v>
      </c>
      <c r="D210" s="1" t="s">
        <v>2155</v>
      </c>
      <c r="E210" s="1"/>
      <c r="F210" s="1" t="s">
        <v>2156</v>
      </c>
      <c r="G210" s="1" t="s">
        <v>1760</v>
      </c>
    </row>
    <row r="211" spans="2:7" x14ac:dyDescent="0.25">
      <c r="B211" s="1" t="s">
        <v>2123</v>
      </c>
      <c r="C211" s="1" t="s">
        <v>2157</v>
      </c>
      <c r="D211" s="1" t="s">
        <v>2158</v>
      </c>
      <c r="E211" s="1"/>
      <c r="F211" s="1" t="s">
        <v>2159</v>
      </c>
      <c r="G211" s="1" t="s">
        <v>2160</v>
      </c>
    </row>
    <row r="212" spans="2:7" x14ac:dyDescent="0.25">
      <c r="B212" s="1" t="s">
        <v>2123</v>
      </c>
      <c r="C212" s="1" t="s">
        <v>2157</v>
      </c>
      <c r="D212" s="1" t="s">
        <v>2161</v>
      </c>
      <c r="E212" s="1"/>
      <c r="F212" s="1" t="s">
        <v>2162</v>
      </c>
      <c r="G212" s="1" t="s">
        <v>2014</v>
      </c>
    </row>
    <row r="213" spans="2:7" x14ac:dyDescent="0.25">
      <c r="B213" s="1" t="s">
        <v>2123</v>
      </c>
      <c r="C213" s="1" t="s">
        <v>2163</v>
      </c>
      <c r="D213" s="1" t="s">
        <v>2164</v>
      </c>
      <c r="E213" s="1"/>
      <c r="F213" s="1" t="s">
        <v>2165</v>
      </c>
      <c r="G213" s="1" t="s">
        <v>2166</v>
      </c>
    </row>
    <row r="214" spans="2:7" x14ac:dyDescent="0.25">
      <c r="B214" s="1" t="s">
        <v>2123</v>
      </c>
      <c r="C214" s="1" t="s">
        <v>2167</v>
      </c>
      <c r="D214" s="1" t="s">
        <v>2168</v>
      </c>
      <c r="E214" s="1"/>
      <c r="F214" s="1" t="s">
        <v>2169</v>
      </c>
      <c r="G214" s="1" t="s">
        <v>2170</v>
      </c>
    </row>
    <row r="215" spans="2:7" x14ac:dyDescent="0.25">
      <c r="B215" s="1" t="s">
        <v>2123</v>
      </c>
      <c r="C215" s="1" t="s">
        <v>2167</v>
      </c>
      <c r="D215" s="1" t="s">
        <v>2171</v>
      </c>
      <c r="E215" s="1"/>
      <c r="F215" s="1" t="s">
        <v>2172</v>
      </c>
      <c r="G215" s="1" t="s">
        <v>2170</v>
      </c>
    </row>
    <row r="216" spans="2:7" x14ac:dyDescent="0.25">
      <c r="B216" s="1" t="s">
        <v>2123</v>
      </c>
      <c r="C216" s="1" t="s">
        <v>1794</v>
      </c>
      <c r="D216" s="1" t="s">
        <v>2173</v>
      </c>
      <c r="E216" s="1"/>
      <c r="F216" s="1" t="s">
        <v>2174</v>
      </c>
      <c r="G216" s="1" t="s">
        <v>1872</v>
      </c>
    </row>
    <row r="217" spans="2:7" x14ac:dyDescent="0.25">
      <c r="B217" s="1" t="s">
        <v>2123</v>
      </c>
      <c r="C217" s="1" t="s">
        <v>1794</v>
      </c>
      <c r="D217" s="1" t="s">
        <v>2175</v>
      </c>
      <c r="E217" s="1"/>
      <c r="F217" s="1" t="s">
        <v>2176</v>
      </c>
      <c r="G217" s="1" t="s">
        <v>1872</v>
      </c>
    </row>
    <row r="218" spans="2:7" x14ac:dyDescent="0.25">
      <c r="B218" s="1" t="s">
        <v>2123</v>
      </c>
      <c r="C218" s="1" t="s">
        <v>1996</v>
      </c>
      <c r="D218" s="1" t="s">
        <v>2177</v>
      </c>
      <c r="E218" s="1"/>
      <c r="F218" s="1" t="s">
        <v>2178</v>
      </c>
      <c r="G218" s="1" t="s">
        <v>2179</v>
      </c>
    </row>
    <row r="219" spans="2:7" x14ac:dyDescent="0.25">
      <c r="B219" s="1" t="s">
        <v>2123</v>
      </c>
      <c r="C219" s="1" t="s">
        <v>1768</v>
      </c>
      <c r="D219" s="1" t="s">
        <v>2180</v>
      </c>
      <c r="E219" s="1"/>
      <c r="F219" s="1" t="s">
        <v>2181</v>
      </c>
      <c r="G219" s="1" t="s">
        <v>2182</v>
      </c>
    </row>
    <row r="220" spans="2:7" x14ac:dyDescent="0.25">
      <c r="B220" s="1" t="s">
        <v>2123</v>
      </c>
      <c r="C220" s="1" t="s">
        <v>1768</v>
      </c>
      <c r="D220" s="1" t="s">
        <v>2183</v>
      </c>
      <c r="E220" s="1"/>
      <c r="F220" s="1" t="s">
        <v>2184</v>
      </c>
      <c r="G220" s="1" t="s">
        <v>2182</v>
      </c>
    </row>
    <row r="221" spans="2:7" x14ac:dyDescent="0.25">
      <c r="B221" s="1" t="s">
        <v>1647</v>
      </c>
      <c r="C221" s="1" t="s">
        <v>2185</v>
      </c>
      <c r="D221" s="1" t="s">
        <v>2186</v>
      </c>
      <c r="E221" s="1"/>
      <c r="F221" s="1" t="s">
        <v>2187</v>
      </c>
      <c r="G221" s="1" t="s">
        <v>2188</v>
      </c>
    </row>
    <row r="222" spans="2:7" x14ac:dyDescent="0.25">
      <c r="B222" s="1" t="s">
        <v>1647</v>
      </c>
      <c r="C222" s="1" t="s">
        <v>2185</v>
      </c>
      <c r="D222" s="1" t="s">
        <v>2189</v>
      </c>
      <c r="E222" s="1"/>
      <c r="F222" s="1" t="s">
        <v>2190</v>
      </c>
      <c r="G222" s="1" t="s">
        <v>2191</v>
      </c>
    </row>
    <row r="223" spans="2:7" x14ac:dyDescent="0.25">
      <c r="B223" s="1" t="s">
        <v>1647</v>
      </c>
      <c r="C223" s="1" t="s">
        <v>2192</v>
      </c>
      <c r="D223" s="1" t="s">
        <v>2193</v>
      </c>
      <c r="E223" s="1"/>
      <c r="F223" s="1" t="s">
        <v>2194</v>
      </c>
      <c r="G223" s="1" t="s">
        <v>2195</v>
      </c>
    </row>
    <row r="224" spans="2:7" x14ac:dyDescent="0.25">
      <c r="B224" s="1" t="s">
        <v>1647</v>
      </c>
      <c r="C224" s="1" t="s">
        <v>2192</v>
      </c>
      <c r="D224" s="1" t="s">
        <v>1768</v>
      </c>
      <c r="E224" s="1"/>
      <c r="F224" s="1" t="s">
        <v>2196</v>
      </c>
      <c r="G224" s="1" t="s">
        <v>2195</v>
      </c>
    </row>
    <row r="225" spans="2:7" x14ac:dyDescent="0.25">
      <c r="B225" s="1" t="s">
        <v>1647</v>
      </c>
      <c r="C225" s="1" t="s">
        <v>2192</v>
      </c>
      <c r="D225" s="1" t="s">
        <v>2197</v>
      </c>
      <c r="E225" s="1"/>
      <c r="F225" s="1" t="s">
        <v>2198</v>
      </c>
      <c r="G225" s="1" t="s">
        <v>2199</v>
      </c>
    </row>
    <row r="226" spans="2:7" x14ac:dyDescent="0.25">
      <c r="B226" s="1" t="s">
        <v>1647</v>
      </c>
      <c r="C226" s="1" t="s">
        <v>2192</v>
      </c>
      <c r="D226" s="1" t="s">
        <v>2200</v>
      </c>
      <c r="E226" s="1"/>
      <c r="F226" s="1" t="s">
        <v>2201</v>
      </c>
      <c r="G226" s="1" t="s">
        <v>2202</v>
      </c>
    </row>
    <row r="227" spans="2:7" x14ac:dyDescent="0.25">
      <c r="B227" s="1" t="s">
        <v>1647</v>
      </c>
      <c r="C227" s="1" t="s">
        <v>2203</v>
      </c>
      <c r="D227" s="1" t="s">
        <v>2204</v>
      </c>
      <c r="E227" s="1"/>
      <c r="F227" s="1" t="s">
        <v>2205</v>
      </c>
      <c r="G227" s="1" t="s">
        <v>2206</v>
      </c>
    </row>
    <row r="228" spans="2:7" x14ac:dyDescent="0.25">
      <c r="B228" s="1" t="s">
        <v>1647</v>
      </c>
      <c r="C228" s="1" t="s">
        <v>2203</v>
      </c>
      <c r="D228" s="1" t="s">
        <v>2207</v>
      </c>
      <c r="E228" s="1"/>
      <c r="F228" s="1" t="s">
        <v>2208</v>
      </c>
      <c r="G228" s="1" t="s">
        <v>2209</v>
      </c>
    </row>
    <row r="229" spans="2:7" x14ac:dyDescent="0.25">
      <c r="B229" s="1" t="s">
        <v>1647</v>
      </c>
      <c r="C229" s="1" t="s">
        <v>2203</v>
      </c>
      <c r="D229" s="1" t="s">
        <v>2210</v>
      </c>
      <c r="E229" s="1"/>
      <c r="F229" s="1" t="s">
        <v>2211</v>
      </c>
      <c r="G229" s="1" t="s">
        <v>2212</v>
      </c>
    </row>
    <row r="230" spans="2:7" x14ac:dyDescent="0.25">
      <c r="B230" s="1" t="s">
        <v>1647</v>
      </c>
      <c r="C230" s="1" t="s">
        <v>2213</v>
      </c>
      <c r="D230" s="1" t="s">
        <v>2214</v>
      </c>
      <c r="E230" s="1"/>
      <c r="F230" s="1" t="s">
        <v>2215</v>
      </c>
      <c r="G230" s="1" t="s">
        <v>2216</v>
      </c>
    </row>
    <row r="231" spans="2:7" x14ac:dyDescent="0.25">
      <c r="B231" s="1" t="s">
        <v>1647</v>
      </c>
      <c r="C231" s="1" t="s">
        <v>2213</v>
      </c>
      <c r="D231" s="1" t="s">
        <v>2217</v>
      </c>
      <c r="E231" s="1"/>
      <c r="F231" s="1" t="s">
        <v>2218</v>
      </c>
      <c r="G231" s="1" t="s">
        <v>2219</v>
      </c>
    </row>
    <row r="232" spans="2:7" x14ac:dyDescent="0.25">
      <c r="B232" s="1" t="s">
        <v>1647</v>
      </c>
      <c r="C232" s="1" t="s">
        <v>2213</v>
      </c>
      <c r="D232" s="1" t="s">
        <v>2220</v>
      </c>
      <c r="E232" s="1"/>
      <c r="F232" s="1" t="s">
        <v>2221</v>
      </c>
      <c r="G232" s="1" t="s">
        <v>1623</v>
      </c>
    </row>
    <row r="233" spans="2:7" x14ac:dyDescent="0.25">
      <c r="B233" s="1" t="s">
        <v>1647</v>
      </c>
      <c r="C233" s="1" t="s">
        <v>2213</v>
      </c>
      <c r="D233" s="1" t="s">
        <v>2222</v>
      </c>
      <c r="E233" s="1"/>
      <c r="F233" s="1" t="s">
        <v>2223</v>
      </c>
      <c r="G233" s="1" t="s">
        <v>1630</v>
      </c>
    </row>
    <row r="234" spans="2:7" x14ac:dyDescent="0.25">
      <c r="B234" s="1" t="s">
        <v>1647</v>
      </c>
      <c r="C234" s="1" t="s">
        <v>2224</v>
      </c>
      <c r="D234" s="1" t="s">
        <v>2225</v>
      </c>
      <c r="E234" s="1"/>
      <c r="F234" s="1" t="s">
        <v>2226</v>
      </c>
      <c r="G234" s="1" t="s">
        <v>2227</v>
      </c>
    </row>
    <row r="235" spans="2:7" x14ac:dyDescent="0.25">
      <c r="B235" s="1" t="s">
        <v>1647</v>
      </c>
      <c r="C235" s="1" t="s">
        <v>2224</v>
      </c>
      <c r="D235" s="1" t="s">
        <v>2228</v>
      </c>
      <c r="E235" s="1"/>
      <c r="F235" s="1" t="s">
        <v>2229</v>
      </c>
      <c r="G235" s="1" t="s">
        <v>2227</v>
      </c>
    </row>
    <row r="236" spans="2:7" x14ac:dyDescent="0.25">
      <c r="B236" s="1" t="s">
        <v>1647</v>
      </c>
      <c r="C236" s="1" t="s">
        <v>2224</v>
      </c>
      <c r="D236" s="1" t="s">
        <v>2230</v>
      </c>
      <c r="E236" s="1"/>
      <c r="F236" s="1" t="s">
        <v>2231</v>
      </c>
      <c r="G236" s="1" t="s">
        <v>2232</v>
      </c>
    </row>
    <row r="237" spans="2:7" x14ac:dyDescent="0.25">
      <c r="B237" s="1" t="s">
        <v>1647</v>
      </c>
      <c r="C237" s="1" t="s">
        <v>2224</v>
      </c>
      <c r="D237" s="1" t="s">
        <v>2233</v>
      </c>
      <c r="E237" s="1"/>
      <c r="F237" s="1" t="s">
        <v>2234</v>
      </c>
      <c r="G237" s="1" t="s">
        <v>2235</v>
      </c>
    </row>
    <row r="238" spans="2:7" x14ac:dyDescent="0.25">
      <c r="B238" s="1" t="s">
        <v>1647</v>
      </c>
      <c r="C238" s="1" t="s">
        <v>2224</v>
      </c>
      <c r="D238" s="1" t="s">
        <v>2236</v>
      </c>
      <c r="E238" s="1"/>
      <c r="F238" s="1" t="s">
        <v>2237</v>
      </c>
      <c r="G238" s="1" t="s">
        <v>2238</v>
      </c>
    </row>
    <row r="239" spans="2:7" x14ac:dyDescent="0.25">
      <c r="B239" s="1" t="s">
        <v>1647</v>
      </c>
      <c r="C239" s="1" t="s">
        <v>2224</v>
      </c>
      <c r="D239" s="1" t="s">
        <v>2239</v>
      </c>
      <c r="E239" s="1"/>
      <c r="F239" s="1" t="s">
        <v>2240</v>
      </c>
      <c r="G239" s="1" t="s">
        <v>2238</v>
      </c>
    </row>
    <row r="240" spans="2:7" x14ac:dyDescent="0.25">
      <c r="B240" s="1" t="s">
        <v>1647</v>
      </c>
      <c r="C240" s="1" t="s">
        <v>2241</v>
      </c>
      <c r="D240" s="1" t="s">
        <v>971</v>
      </c>
      <c r="E240" s="1"/>
      <c r="F240" s="1" t="s">
        <v>2242</v>
      </c>
      <c r="G240" s="1" t="s">
        <v>2243</v>
      </c>
    </row>
    <row r="241" spans="2:7" x14ac:dyDescent="0.25">
      <c r="B241" s="1" t="s">
        <v>1647</v>
      </c>
      <c r="C241" s="1" t="s">
        <v>2241</v>
      </c>
      <c r="D241" s="1" t="s">
        <v>2244</v>
      </c>
      <c r="E241" s="1"/>
      <c r="F241" s="1" t="s">
        <v>2245</v>
      </c>
      <c r="G241" s="1" t="s">
        <v>1602</v>
      </c>
    </row>
    <row r="242" spans="2:7" x14ac:dyDescent="0.25">
      <c r="B242" s="1" t="s">
        <v>2246</v>
      </c>
      <c r="C242" s="1" t="s">
        <v>2247</v>
      </c>
      <c r="D242" s="1" t="s">
        <v>2248</v>
      </c>
      <c r="E242" s="1"/>
      <c r="F242" s="1" t="s">
        <v>2249</v>
      </c>
      <c r="G242" s="1" t="s">
        <v>1525</v>
      </c>
    </row>
    <row r="243" spans="2:7" x14ac:dyDescent="0.25">
      <c r="B243" s="1" t="s">
        <v>2246</v>
      </c>
      <c r="C243" s="1" t="s">
        <v>2247</v>
      </c>
      <c r="D243" s="1" t="s">
        <v>1960</v>
      </c>
      <c r="E243" s="1"/>
      <c r="F243" s="1" t="s">
        <v>2250</v>
      </c>
      <c r="G243" s="1" t="s">
        <v>2251</v>
      </c>
    </row>
    <row r="244" spans="2:7" x14ac:dyDescent="0.25">
      <c r="B244" s="1" t="s">
        <v>2246</v>
      </c>
      <c r="C244" s="1" t="s">
        <v>2247</v>
      </c>
      <c r="D244" s="1" t="s">
        <v>2252</v>
      </c>
      <c r="E244" s="1"/>
      <c r="F244" s="1" t="s">
        <v>1909</v>
      </c>
      <c r="G244" s="1" t="s">
        <v>2253</v>
      </c>
    </row>
    <row r="245" spans="2:7" x14ac:dyDescent="0.25">
      <c r="B245" s="1" t="s">
        <v>2246</v>
      </c>
      <c r="C245" s="1" t="s">
        <v>2254</v>
      </c>
      <c r="D245" s="1" t="s">
        <v>1835</v>
      </c>
      <c r="E245" s="1"/>
      <c r="F245" s="1" t="s">
        <v>2255</v>
      </c>
      <c r="G245" s="1" t="s">
        <v>1782</v>
      </c>
    </row>
    <row r="246" spans="2:7" x14ac:dyDescent="0.25">
      <c r="B246" s="1" t="s">
        <v>2246</v>
      </c>
      <c r="C246" s="1" t="s">
        <v>2254</v>
      </c>
      <c r="D246" s="1" t="s">
        <v>2256</v>
      </c>
      <c r="E246" s="1"/>
      <c r="F246" s="1" t="s">
        <v>2257</v>
      </c>
      <c r="G246" s="1" t="s">
        <v>1872</v>
      </c>
    </row>
    <row r="247" spans="2:7" x14ac:dyDescent="0.25">
      <c r="B247" s="1" t="s">
        <v>2246</v>
      </c>
      <c r="C247" s="1" t="s">
        <v>2254</v>
      </c>
      <c r="D247" s="1" t="s">
        <v>1774</v>
      </c>
      <c r="E247" s="1"/>
      <c r="F247" s="1" t="s">
        <v>2258</v>
      </c>
      <c r="G247" s="1" t="s">
        <v>1760</v>
      </c>
    </row>
    <row r="248" spans="2:7" x14ac:dyDescent="0.25">
      <c r="B248" s="1" t="s">
        <v>2246</v>
      </c>
      <c r="C248" s="1" t="s">
        <v>2259</v>
      </c>
      <c r="D248" s="1" t="s">
        <v>2260</v>
      </c>
      <c r="E248" s="1"/>
      <c r="F248" s="1" t="s">
        <v>2261</v>
      </c>
      <c r="G248" s="1" t="s">
        <v>2262</v>
      </c>
    </row>
    <row r="249" spans="2:7" x14ac:dyDescent="0.25">
      <c r="B249" s="1" t="s">
        <v>2246</v>
      </c>
      <c r="C249" s="1" t="s">
        <v>2259</v>
      </c>
      <c r="D249" s="1" t="s">
        <v>2263</v>
      </c>
      <c r="E249" s="1"/>
      <c r="F249" s="1" t="s">
        <v>2264</v>
      </c>
      <c r="G249" s="1" t="s">
        <v>2206</v>
      </c>
    </row>
    <row r="250" spans="2:7" x14ac:dyDescent="0.25">
      <c r="B250" s="1" t="s">
        <v>2246</v>
      </c>
      <c r="C250" s="1" t="s">
        <v>2259</v>
      </c>
      <c r="D250" s="1" t="s">
        <v>2265</v>
      </c>
      <c r="E250" s="1"/>
      <c r="F250" s="1" t="s">
        <v>2266</v>
      </c>
      <c r="G250" s="1" t="s">
        <v>2209</v>
      </c>
    </row>
    <row r="251" spans="2:7" x14ac:dyDescent="0.25">
      <c r="B251" s="1" t="s">
        <v>2246</v>
      </c>
      <c r="C251" s="1" t="s">
        <v>2267</v>
      </c>
      <c r="D251" s="1" t="s">
        <v>2268</v>
      </c>
      <c r="E251" s="1"/>
      <c r="F251" s="1" t="s">
        <v>2269</v>
      </c>
      <c r="G251" s="1" t="s">
        <v>2270</v>
      </c>
    </row>
    <row r="252" spans="2:7" x14ac:dyDescent="0.25">
      <c r="B252" s="1" t="s">
        <v>2246</v>
      </c>
      <c r="C252" s="1" t="s">
        <v>2267</v>
      </c>
      <c r="D252" s="1" t="s">
        <v>2271</v>
      </c>
      <c r="E252" s="1"/>
      <c r="F252" s="1" t="s">
        <v>2272</v>
      </c>
      <c r="G252" s="1" t="s">
        <v>1760</v>
      </c>
    </row>
    <row r="253" spans="2:7" x14ac:dyDescent="0.25">
      <c r="B253" s="1" t="s">
        <v>2246</v>
      </c>
      <c r="C253" s="1" t="s">
        <v>2273</v>
      </c>
      <c r="D253" s="1" t="s">
        <v>1535</v>
      </c>
      <c r="E253" s="1"/>
      <c r="F253" s="1" t="s">
        <v>2274</v>
      </c>
      <c r="G253" s="1" t="s">
        <v>2275</v>
      </c>
    </row>
    <row r="254" spans="2:7" x14ac:dyDescent="0.25">
      <c r="B254" s="1" t="s">
        <v>2246</v>
      </c>
      <c r="C254" s="1" t="s">
        <v>2273</v>
      </c>
      <c r="D254" s="1" t="s">
        <v>2276</v>
      </c>
      <c r="E254" s="1"/>
      <c r="F254" s="1" t="s">
        <v>2277</v>
      </c>
      <c r="G254" s="1" t="s">
        <v>2278</v>
      </c>
    </row>
    <row r="255" spans="2:7" x14ac:dyDescent="0.25">
      <c r="B255" s="1" t="s">
        <v>2246</v>
      </c>
      <c r="C255" s="1" t="s">
        <v>2273</v>
      </c>
      <c r="D255" s="1" t="s">
        <v>2279</v>
      </c>
      <c r="E255" s="1"/>
      <c r="F255" s="1" t="s">
        <v>2280</v>
      </c>
      <c r="G255" s="1" t="s">
        <v>1602</v>
      </c>
    </row>
    <row r="256" spans="2:7" x14ac:dyDescent="0.25">
      <c r="B256" s="1" t="s">
        <v>2246</v>
      </c>
      <c r="C256" s="1" t="s">
        <v>1512</v>
      </c>
      <c r="D256" s="1" t="s">
        <v>2281</v>
      </c>
      <c r="E256" s="1"/>
      <c r="F256" s="1" t="s">
        <v>2282</v>
      </c>
      <c r="G256" s="1" t="s">
        <v>2066</v>
      </c>
    </row>
    <row r="257" spans="2:7" x14ac:dyDescent="0.25">
      <c r="B257" s="1" t="s">
        <v>2246</v>
      </c>
      <c r="C257" s="1" t="s">
        <v>1512</v>
      </c>
      <c r="D257" s="1" t="s">
        <v>2283</v>
      </c>
      <c r="E257" s="1"/>
      <c r="F257" s="1" t="s">
        <v>2284</v>
      </c>
      <c r="G257" s="1" t="s">
        <v>873</v>
      </c>
    </row>
    <row r="258" spans="2:7" x14ac:dyDescent="0.25">
      <c r="B258" s="1" t="s">
        <v>2246</v>
      </c>
      <c r="C258" s="1" t="s">
        <v>2285</v>
      </c>
      <c r="D258" s="1" t="s">
        <v>2286</v>
      </c>
      <c r="E258" s="1"/>
      <c r="F258" s="1" t="s">
        <v>2287</v>
      </c>
      <c r="G258" s="1" t="s">
        <v>2288</v>
      </c>
    </row>
    <row r="259" spans="2:7" x14ac:dyDescent="0.25">
      <c r="B259" s="1" t="s">
        <v>2246</v>
      </c>
      <c r="C259" s="1" t="s">
        <v>2285</v>
      </c>
      <c r="D259" s="1" t="s">
        <v>2289</v>
      </c>
      <c r="E259" s="1"/>
      <c r="F259" s="1" t="s">
        <v>2290</v>
      </c>
      <c r="G259" s="1" t="s">
        <v>2291</v>
      </c>
    </row>
    <row r="260" spans="2:7" x14ac:dyDescent="0.25">
      <c r="B260" s="1" t="s">
        <v>49</v>
      </c>
      <c r="C260" s="1" t="s">
        <v>2247</v>
      </c>
      <c r="D260" s="1" t="s">
        <v>2248</v>
      </c>
      <c r="E260" s="1"/>
      <c r="F260" s="1" t="s">
        <v>2249</v>
      </c>
      <c r="G260" s="1" t="s">
        <v>1525</v>
      </c>
    </row>
    <row r="261" spans="2:7" x14ac:dyDescent="0.25">
      <c r="B261" s="1" t="s">
        <v>49</v>
      </c>
      <c r="C261" s="1" t="s">
        <v>2247</v>
      </c>
      <c r="D261" s="1" t="s">
        <v>1960</v>
      </c>
      <c r="E261" s="1"/>
      <c r="F261" s="1" t="s">
        <v>2250</v>
      </c>
      <c r="G261" s="1" t="s">
        <v>2251</v>
      </c>
    </row>
    <row r="262" spans="2:7" x14ac:dyDescent="0.25">
      <c r="B262" s="1" t="s">
        <v>49</v>
      </c>
      <c r="C262" s="1" t="s">
        <v>2247</v>
      </c>
      <c r="D262" s="1" t="s">
        <v>2252</v>
      </c>
      <c r="E262" s="1"/>
      <c r="F262" s="1" t="s">
        <v>1909</v>
      </c>
      <c r="G262" s="1" t="s">
        <v>2253</v>
      </c>
    </row>
    <row r="263" spans="2:7" x14ac:dyDescent="0.25">
      <c r="B263" s="1" t="s">
        <v>49</v>
      </c>
      <c r="C263" s="1" t="s">
        <v>2254</v>
      </c>
      <c r="D263" s="1" t="s">
        <v>1835</v>
      </c>
      <c r="E263" s="1"/>
      <c r="F263" s="1" t="s">
        <v>2255</v>
      </c>
      <c r="G263" s="1" t="s">
        <v>1782</v>
      </c>
    </row>
    <row r="264" spans="2:7" x14ac:dyDescent="0.25">
      <c r="B264" s="1" t="s">
        <v>49</v>
      </c>
      <c r="C264" s="1" t="s">
        <v>2254</v>
      </c>
      <c r="D264" s="1" t="s">
        <v>2256</v>
      </c>
      <c r="E264" s="1"/>
      <c r="F264" s="1" t="s">
        <v>2257</v>
      </c>
      <c r="G264" s="1" t="s">
        <v>1872</v>
      </c>
    </row>
    <row r="265" spans="2:7" x14ac:dyDescent="0.25">
      <c r="B265" s="1" t="s">
        <v>49</v>
      </c>
      <c r="C265" s="1" t="s">
        <v>2254</v>
      </c>
      <c r="D265" s="1" t="s">
        <v>1774</v>
      </c>
      <c r="E265" s="1"/>
      <c r="F265" s="1" t="s">
        <v>2258</v>
      </c>
      <c r="G265" s="1" t="s">
        <v>1760</v>
      </c>
    </row>
    <row r="266" spans="2:7" x14ac:dyDescent="0.25">
      <c r="B266" s="1" t="s">
        <v>49</v>
      </c>
      <c r="C266" s="1" t="s">
        <v>2259</v>
      </c>
      <c r="D266" s="1" t="s">
        <v>2260</v>
      </c>
      <c r="E266" s="1"/>
      <c r="F266" s="1" t="s">
        <v>2261</v>
      </c>
      <c r="G266" s="1" t="s">
        <v>2262</v>
      </c>
    </row>
    <row r="267" spans="2:7" x14ac:dyDescent="0.25">
      <c r="B267" s="1" t="s">
        <v>49</v>
      </c>
      <c r="C267" s="1" t="s">
        <v>2259</v>
      </c>
      <c r="D267" s="1" t="s">
        <v>2263</v>
      </c>
      <c r="E267" s="1"/>
      <c r="F267" s="1" t="s">
        <v>2264</v>
      </c>
      <c r="G267" s="1" t="s">
        <v>2206</v>
      </c>
    </row>
    <row r="268" spans="2:7" x14ac:dyDescent="0.25">
      <c r="B268" s="1" t="s">
        <v>49</v>
      </c>
      <c r="C268" s="1" t="s">
        <v>2259</v>
      </c>
      <c r="D268" s="1" t="s">
        <v>2265</v>
      </c>
      <c r="E268" s="1"/>
      <c r="F268" s="1" t="s">
        <v>2266</v>
      </c>
      <c r="G268" s="1" t="s">
        <v>2209</v>
      </c>
    </row>
    <row r="269" spans="2:7" x14ac:dyDescent="0.25">
      <c r="B269" s="1" t="s">
        <v>49</v>
      </c>
      <c r="C269" s="1" t="s">
        <v>2267</v>
      </c>
      <c r="D269" s="1" t="s">
        <v>2268</v>
      </c>
      <c r="E269" s="1"/>
      <c r="F269" s="1" t="s">
        <v>2269</v>
      </c>
      <c r="G269" s="1" t="s">
        <v>2270</v>
      </c>
    </row>
    <row r="270" spans="2:7" x14ac:dyDescent="0.25">
      <c r="B270" s="1" t="s">
        <v>49</v>
      </c>
      <c r="C270" s="1" t="s">
        <v>2267</v>
      </c>
      <c r="D270" s="1" t="s">
        <v>2271</v>
      </c>
      <c r="E270" s="1"/>
      <c r="F270" s="1" t="s">
        <v>2272</v>
      </c>
      <c r="G270" s="1" t="s">
        <v>1760</v>
      </c>
    </row>
    <row r="271" spans="2:7" x14ac:dyDescent="0.25">
      <c r="B271" s="1" t="s">
        <v>49</v>
      </c>
      <c r="C271" s="1" t="s">
        <v>2273</v>
      </c>
      <c r="D271" s="1" t="s">
        <v>1535</v>
      </c>
      <c r="E271" s="1"/>
      <c r="F271" s="1" t="s">
        <v>2274</v>
      </c>
      <c r="G271" s="1" t="s">
        <v>2275</v>
      </c>
    </row>
    <row r="272" spans="2:7" x14ac:dyDescent="0.25">
      <c r="B272" s="1" t="s">
        <v>49</v>
      </c>
      <c r="C272" s="1" t="s">
        <v>2273</v>
      </c>
      <c r="D272" s="1" t="s">
        <v>2276</v>
      </c>
      <c r="E272" s="1"/>
      <c r="F272" s="1" t="s">
        <v>2277</v>
      </c>
      <c r="G272" s="1" t="s">
        <v>2278</v>
      </c>
    </row>
    <row r="273" spans="2:7" x14ac:dyDescent="0.25">
      <c r="B273" s="1" t="s">
        <v>49</v>
      </c>
      <c r="C273" s="1" t="s">
        <v>2273</v>
      </c>
      <c r="D273" s="1" t="s">
        <v>2279</v>
      </c>
      <c r="E273" s="1"/>
      <c r="F273" s="1" t="s">
        <v>2280</v>
      </c>
      <c r="G273" s="1" t="s">
        <v>1602</v>
      </c>
    </row>
    <row r="274" spans="2:7" x14ac:dyDescent="0.25">
      <c r="B274" s="1" t="s">
        <v>49</v>
      </c>
      <c r="C274" s="1" t="s">
        <v>1512</v>
      </c>
      <c r="D274" s="1" t="s">
        <v>2281</v>
      </c>
      <c r="E274" s="1"/>
      <c r="F274" s="1" t="s">
        <v>2282</v>
      </c>
      <c r="G274" s="1" t="s">
        <v>2066</v>
      </c>
    </row>
    <row r="275" spans="2:7" x14ac:dyDescent="0.25">
      <c r="B275" s="1" t="s">
        <v>49</v>
      </c>
      <c r="C275" s="1" t="s">
        <v>1512</v>
      </c>
      <c r="D275" s="1" t="s">
        <v>2283</v>
      </c>
      <c r="E275" s="1"/>
      <c r="F275" s="1" t="s">
        <v>2284</v>
      </c>
      <c r="G275" s="1" t="s">
        <v>873</v>
      </c>
    </row>
    <row r="276" spans="2:7" x14ac:dyDescent="0.25">
      <c r="B276" s="1" t="s">
        <v>49</v>
      </c>
      <c r="C276" s="1" t="s">
        <v>2285</v>
      </c>
      <c r="D276" s="1" t="s">
        <v>2286</v>
      </c>
      <c r="E276" s="1"/>
      <c r="F276" s="1" t="s">
        <v>2287</v>
      </c>
      <c r="G276" s="1" t="s">
        <v>2288</v>
      </c>
    </row>
    <row r="277" spans="2:7" x14ac:dyDescent="0.25">
      <c r="B277" s="1" t="s">
        <v>49</v>
      </c>
      <c r="C277" s="1" t="s">
        <v>2285</v>
      </c>
      <c r="D277" s="1" t="s">
        <v>2289</v>
      </c>
      <c r="E277" s="1"/>
      <c r="F277" s="1" t="s">
        <v>2290</v>
      </c>
      <c r="G277" s="1" t="s">
        <v>2291</v>
      </c>
    </row>
    <row r="278" spans="2:7" x14ac:dyDescent="0.25">
      <c r="B278" s="1" t="s">
        <v>1612</v>
      </c>
      <c r="C278" s="1" t="s">
        <v>2292</v>
      </c>
      <c r="D278" s="1" t="s">
        <v>2293</v>
      </c>
      <c r="E278" s="1"/>
      <c r="F278" s="1" t="s">
        <v>2294</v>
      </c>
      <c r="G278" s="1" t="s">
        <v>1872</v>
      </c>
    </row>
    <row r="279" spans="2:7" x14ac:dyDescent="0.25">
      <c r="B279" s="1" t="s">
        <v>1612</v>
      </c>
      <c r="C279" s="1" t="s">
        <v>2292</v>
      </c>
      <c r="D279" s="1" t="s">
        <v>1758</v>
      </c>
      <c r="E279" s="1"/>
      <c r="F279" s="1" t="s">
        <v>2295</v>
      </c>
      <c r="G279" s="1" t="s">
        <v>1760</v>
      </c>
    </row>
    <row r="280" spans="2:7" x14ac:dyDescent="0.25">
      <c r="B280" s="1" t="s">
        <v>1612</v>
      </c>
      <c r="C280" s="1" t="s">
        <v>2018</v>
      </c>
      <c r="D280" s="1" t="s">
        <v>2296</v>
      </c>
      <c r="E280" s="1"/>
      <c r="F280" s="1" t="s">
        <v>2297</v>
      </c>
      <c r="G280" s="1" t="s">
        <v>2066</v>
      </c>
    </row>
    <row r="281" spans="2:7" x14ac:dyDescent="0.25">
      <c r="B281" s="1" t="s">
        <v>1612</v>
      </c>
      <c r="C281" s="1" t="s">
        <v>2018</v>
      </c>
      <c r="D281" s="1" t="s">
        <v>2298</v>
      </c>
      <c r="E281" s="1"/>
      <c r="F281" s="1" t="s">
        <v>2299</v>
      </c>
      <c r="G281" s="1" t="s">
        <v>1626</v>
      </c>
    </row>
    <row r="282" spans="2:7" x14ac:dyDescent="0.25">
      <c r="B282" s="1" t="s">
        <v>1612</v>
      </c>
      <c r="C282" s="1" t="s">
        <v>808</v>
      </c>
      <c r="D282" s="1" t="s">
        <v>2300</v>
      </c>
      <c r="E282" s="1"/>
      <c r="F282" s="1" t="s">
        <v>2301</v>
      </c>
      <c r="G282" s="1" t="s">
        <v>1525</v>
      </c>
    </row>
    <row r="283" spans="2:7" x14ac:dyDescent="0.25">
      <c r="B283" s="1" t="s">
        <v>1612</v>
      </c>
      <c r="C283" s="1" t="s">
        <v>808</v>
      </c>
      <c r="D283" s="1" t="s">
        <v>2302</v>
      </c>
      <c r="E283" s="1"/>
      <c r="F283" s="1" t="s">
        <v>2303</v>
      </c>
      <c r="G283" s="1" t="s">
        <v>1525</v>
      </c>
    </row>
    <row r="284" spans="2:7" x14ac:dyDescent="0.25">
      <c r="B284" s="1" t="s">
        <v>1612</v>
      </c>
      <c r="C284" s="1" t="s">
        <v>1732</v>
      </c>
      <c r="D284" s="1" t="s">
        <v>1827</v>
      </c>
      <c r="E284" s="1"/>
      <c r="F284" s="1" t="s">
        <v>2304</v>
      </c>
      <c r="G284" s="1" t="s">
        <v>1598</v>
      </c>
    </row>
    <row r="285" spans="2:7" x14ac:dyDescent="0.25">
      <c r="B285" s="1" t="s">
        <v>1612</v>
      </c>
      <c r="C285" s="1" t="s">
        <v>1732</v>
      </c>
      <c r="D285" s="1" t="s">
        <v>2305</v>
      </c>
      <c r="E285" s="1"/>
      <c r="F285" s="1" t="s">
        <v>2306</v>
      </c>
      <c r="G285" s="1" t="s">
        <v>2291</v>
      </c>
    </row>
    <row r="286" spans="2:7" x14ac:dyDescent="0.25">
      <c r="B286" s="1" t="s">
        <v>1612</v>
      </c>
      <c r="C286" s="1" t="s">
        <v>2072</v>
      </c>
      <c r="D286" s="1" t="s">
        <v>2307</v>
      </c>
      <c r="E286" s="1"/>
      <c r="F286" s="1" t="s">
        <v>2308</v>
      </c>
      <c r="G286" s="1" t="s">
        <v>2309</v>
      </c>
    </row>
    <row r="287" spans="2:7" x14ac:dyDescent="0.25">
      <c r="B287" s="1" t="s">
        <v>1612</v>
      </c>
      <c r="C287" s="1" t="s">
        <v>2072</v>
      </c>
      <c r="D287" s="1" t="s">
        <v>2310</v>
      </c>
      <c r="E287" s="1"/>
      <c r="F287" s="1" t="s">
        <v>2311</v>
      </c>
      <c r="G287" s="1" t="s">
        <v>2309</v>
      </c>
    </row>
    <row r="288" spans="2:7" x14ac:dyDescent="0.25">
      <c r="B288" s="1" t="s">
        <v>1612</v>
      </c>
      <c r="C288" s="1" t="s">
        <v>2312</v>
      </c>
      <c r="D288" s="1" t="s">
        <v>2313</v>
      </c>
      <c r="E288" s="1"/>
      <c r="F288" s="1" t="s">
        <v>2314</v>
      </c>
      <c r="G288" s="1" t="s">
        <v>2066</v>
      </c>
    </row>
    <row r="289" spans="2:7" x14ac:dyDescent="0.25">
      <c r="B289" s="1" t="s">
        <v>1612</v>
      </c>
      <c r="C289" s="1" t="s">
        <v>2312</v>
      </c>
      <c r="D289" s="1" t="s">
        <v>2315</v>
      </c>
      <c r="E289" s="1"/>
      <c r="F289" s="1" t="s">
        <v>2316</v>
      </c>
      <c r="G289" s="1" t="s">
        <v>1623</v>
      </c>
    </row>
    <row r="290" spans="2:7" x14ac:dyDescent="0.25">
      <c r="B290" s="1" t="s">
        <v>1612</v>
      </c>
      <c r="C290" s="1" t="s">
        <v>1736</v>
      </c>
      <c r="D290" s="1" t="s">
        <v>2317</v>
      </c>
      <c r="E290" s="1"/>
      <c r="F290" s="1" t="s">
        <v>2318</v>
      </c>
      <c r="G290" s="1" t="s">
        <v>1602</v>
      </c>
    </row>
    <row r="291" spans="2:7" x14ac:dyDescent="0.25">
      <c r="B291" s="1" t="s">
        <v>1612</v>
      </c>
      <c r="C291" s="1" t="s">
        <v>1736</v>
      </c>
      <c r="D291" s="1" t="s">
        <v>1768</v>
      </c>
      <c r="E291" s="1"/>
      <c r="F291" s="1" t="s">
        <v>2319</v>
      </c>
      <c r="G291" s="1" t="s">
        <v>2320</v>
      </c>
    </row>
    <row r="292" spans="2:7" x14ac:dyDescent="0.25">
      <c r="B292" s="1" t="s">
        <v>1771</v>
      </c>
      <c r="C292" s="1" t="s">
        <v>2321</v>
      </c>
      <c r="D292" s="1" t="s">
        <v>2322</v>
      </c>
      <c r="E292" s="1"/>
      <c r="F292" s="1" t="s">
        <v>2323</v>
      </c>
      <c r="G292" s="1" t="s">
        <v>2062</v>
      </c>
    </row>
    <row r="293" spans="2:7" x14ac:dyDescent="0.25">
      <c r="B293" s="1" t="s">
        <v>1771</v>
      </c>
      <c r="C293" s="1" t="s">
        <v>2321</v>
      </c>
      <c r="D293" s="1" t="s">
        <v>2324</v>
      </c>
      <c r="E293" s="1"/>
      <c r="F293" s="1" t="s">
        <v>2325</v>
      </c>
      <c r="G293" s="1" t="s">
        <v>2326</v>
      </c>
    </row>
    <row r="294" spans="2:7" x14ac:dyDescent="0.25">
      <c r="B294" s="1" t="s">
        <v>1771</v>
      </c>
      <c r="C294" s="1" t="s">
        <v>2321</v>
      </c>
      <c r="D294" s="1" t="s">
        <v>2327</v>
      </c>
      <c r="E294" s="1"/>
      <c r="F294" s="1" t="s">
        <v>2328</v>
      </c>
      <c r="G294" s="1" t="s">
        <v>2329</v>
      </c>
    </row>
    <row r="295" spans="2:7" x14ac:dyDescent="0.25">
      <c r="B295" s="1" t="s">
        <v>1771</v>
      </c>
      <c r="C295" s="1" t="s">
        <v>2330</v>
      </c>
      <c r="D295" s="1" t="s">
        <v>1836</v>
      </c>
      <c r="E295" s="1"/>
      <c r="F295" s="1" t="s">
        <v>1937</v>
      </c>
      <c r="G295" s="1" t="s">
        <v>1565</v>
      </c>
    </row>
    <row r="296" spans="2:7" x14ac:dyDescent="0.25">
      <c r="B296" s="1" t="s">
        <v>1771</v>
      </c>
      <c r="C296" s="1" t="s">
        <v>2330</v>
      </c>
      <c r="D296" s="1" t="s">
        <v>2331</v>
      </c>
      <c r="E296" s="1"/>
      <c r="F296" s="1" t="s">
        <v>2332</v>
      </c>
      <c r="G296" s="1" t="s">
        <v>1525</v>
      </c>
    </row>
    <row r="297" spans="2:7" x14ac:dyDescent="0.25">
      <c r="B297" s="1" t="s">
        <v>1771</v>
      </c>
      <c r="C297" s="1" t="s">
        <v>1698</v>
      </c>
      <c r="D297" s="1" t="s">
        <v>1892</v>
      </c>
      <c r="E297" s="1"/>
      <c r="F297" s="1" t="s">
        <v>2333</v>
      </c>
      <c r="G297" s="1" t="s">
        <v>1611</v>
      </c>
    </row>
    <row r="298" spans="2:7" x14ac:dyDescent="0.25">
      <c r="B298" s="1" t="s">
        <v>1771</v>
      </c>
      <c r="C298" s="1" t="s">
        <v>1698</v>
      </c>
      <c r="D298" s="1" t="s">
        <v>2334</v>
      </c>
      <c r="E298" s="1"/>
      <c r="F298" s="1" t="s">
        <v>2335</v>
      </c>
      <c r="G298" s="1" t="s">
        <v>874</v>
      </c>
    </row>
    <row r="299" spans="2:7" x14ac:dyDescent="0.25">
      <c r="B299" s="1" t="s">
        <v>1771</v>
      </c>
      <c r="C299" s="1" t="s">
        <v>2204</v>
      </c>
      <c r="D299" s="1" t="s">
        <v>2336</v>
      </c>
      <c r="E299" s="1"/>
      <c r="F299" s="1" t="s">
        <v>2337</v>
      </c>
      <c r="G299" s="1" t="s">
        <v>2338</v>
      </c>
    </row>
    <row r="300" spans="2:7" x14ac:dyDescent="0.25">
      <c r="B300" s="1" t="s">
        <v>1771</v>
      </c>
      <c r="C300" s="1" t="s">
        <v>2204</v>
      </c>
      <c r="D300" s="1" t="s">
        <v>1774</v>
      </c>
      <c r="E300" s="1"/>
      <c r="F300" s="1" t="s">
        <v>2339</v>
      </c>
      <c r="G300" s="1" t="s">
        <v>2340</v>
      </c>
    </row>
    <row r="301" spans="2:7" x14ac:dyDescent="0.25">
      <c r="B301" s="1" t="s">
        <v>1771</v>
      </c>
      <c r="C301" s="1" t="s">
        <v>2341</v>
      </c>
      <c r="D301" s="1" t="s">
        <v>2342</v>
      </c>
      <c r="E301" s="1"/>
      <c r="F301" s="1" t="s">
        <v>2343</v>
      </c>
      <c r="G301" s="1" t="s">
        <v>2344</v>
      </c>
    </row>
    <row r="302" spans="2:7" x14ac:dyDescent="0.25">
      <c r="B302" s="1" t="s">
        <v>1771</v>
      </c>
      <c r="C302" s="1" t="s">
        <v>2341</v>
      </c>
      <c r="D302" s="1" t="s">
        <v>2345</v>
      </c>
      <c r="E302" s="1"/>
      <c r="F302" s="1" t="s">
        <v>2346</v>
      </c>
      <c r="G302" s="1" t="s">
        <v>1770</v>
      </c>
    </row>
    <row r="303" spans="2:7" x14ac:dyDescent="0.25">
      <c r="B303" s="1" t="s">
        <v>1771</v>
      </c>
      <c r="C303" s="1" t="s">
        <v>1925</v>
      </c>
      <c r="D303" s="1" t="s">
        <v>1926</v>
      </c>
      <c r="E303" s="1"/>
      <c r="F303" s="1" t="s">
        <v>2347</v>
      </c>
      <c r="G303" s="1" t="s">
        <v>2199</v>
      </c>
    </row>
    <row r="304" spans="2:7" x14ac:dyDescent="0.25">
      <c r="B304" s="1" t="s">
        <v>1771</v>
      </c>
      <c r="C304" s="1" t="s">
        <v>1925</v>
      </c>
      <c r="D304" s="1" t="s">
        <v>2348</v>
      </c>
      <c r="E304" s="1"/>
      <c r="F304" s="1" t="s">
        <v>2349</v>
      </c>
      <c r="G304" s="1" t="s">
        <v>2350</v>
      </c>
    </row>
    <row r="305" spans="2:7" x14ac:dyDescent="0.25">
      <c r="B305" s="1" t="s">
        <v>1771</v>
      </c>
      <c r="C305" s="1" t="s">
        <v>1862</v>
      </c>
      <c r="D305" s="1" t="s">
        <v>2351</v>
      </c>
      <c r="E305" s="1"/>
      <c r="F305" s="1" t="s">
        <v>2352</v>
      </c>
      <c r="G305" s="1" t="s">
        <v>2066</v>
      </c>
    </row>
    <row r="306" spans="2:7" x14ac:dyDescent="0.25">
      <c r="B306" s="1" t="s">
        <v>1771</v>
      </c>
      <c r="C306" s="1" t="s">
        <v>1791</v>
      </c>
      <c r="D306" s="1" t="s">
        <v>2353</v>
      </c>
      <c r="E306" s="1"/>
      <c r="F306" s="1" t="s">
        <v>2354</v>
      </c>
      <c r="G306" s="1" t="s">
        <v>2355</v>
      </c>
    </row>
    <row r="307" spans="2:7" x14ac:dyDescent="0.25">
      <c r="B307" s="1" t="s">
        <v>2356</v>
      </c>
      <c r="C307" s="1" t="s">
        <v>2357</v>
      </c>
      <c r="D307" s="1" t="s">
        <v>2358</v>
      </c>
      <c r="E307" s="1"/>
      <c r="F307" s="1" t="s">
        <v>2359</v>
      </c>
      <c r="G307" s="1" t="s">
        <v>2360</v>
      </c>
    </row>
    <row r="308" spans="2:7" x14ac:dyDescent="0.25">
      <c r="B308" s="1" t="s">
        <v>2356</v>
      </c>
      <c r="C308" s="1" t="s">
        <v>2357</v>
      </c>
      <c r="D308" s="1" t="s">
        <v>2361</v>
      </c>
      <c r="E308" s="1"/>
      <c r="F308" s="1" t="s">
        <v>2362</v>
      </c>
      <c r="G308" s="1" t="s">
        <v>2363</v>
      </c>
    </row>
    <row r="309" spans="2:7" x14ac:dyDescent="0.25">
      <c r="B309" s="1" t="s">
        <v>2356</v>
      </c>
      <c r="C309" s="1" t="s">
        <v>2364</v>
      </c>
      <c r="D309" s="1" t="s">
        <v>2365</v>
      </c>
      <c r="E309" s="1"/>
      <c r="F309" s="1" t="s">
        <v>2366</v>
      </c>
      <c r="G309" s="1" t="s">
        <v>2367</v>
      </c>
    </row>
    <row r="310" spans="2:7" x14ac:dyDescent="0.25">
      <c r="B310" s="1" t="s">
        <v>2356</v>
      </c>
      <c r="C310" s="1" t="s">
        <v>2364</v>
      </c>
      <c r="D310" s="1" t="s">
        <v>2368</v>
      </c>
      <c r="E310" s="1"/>
      <c r="F310" s="1" t="s">
        <v>2369</v>
      </c>
      <c r="G310" s="1" t="s">
        <v>2370</v>
      </c>
    </row>
    <row r="311" spans="2:7" x14ac:dyDescent="0.25">
      <c r="B311" s="1" t="s">
        <v>2356</v>
      </c>
      <c r="C311" s="1" t="s">
        <v>2371</v>
      </c>
      <c r="D311" s="1" t="s">
        <v>2372</v>
      </c>
      <c r="E311" s="1"/>
      <c r="F311" s="1" t="s">
        <v>2373</v>
      </c>
      <c r="G311" s="1" t="s">
        <v>2374</v>
      </c>
    </row>
    <row r="312" spans="2:7" x14ac:dyDescent="0.25">
      <c r="B312" s="1" t="s">
        <v>2356</v>
      </c>
      <c r="C312" s="1" t="s">
        <v>2371</v>
      </c>
      <c r="D312" s="1" t="s">
        <v>2375</v>
      </c>
      <c r="E312" s="1"/>
      <c r="F312" s="1" t="s">
        <v>2376</v>
      </c>
      <c r="G312" s="1" t="s">
        <v>2374</v>
      </c>
    </row>
    <row r="313" spans="2:7" x14ac:dyDescent="0.25">
      <c r="B313" s="1" t="s">
        <v>2356</v>
      </c>
      <c r="C313" s="1" t="s">
        <v>2377</v>
      </c>
      <c r="D313" s="1" t="s">
        <v>2378</v>
      </c>
      <c r="E313" s="1"/>
      <c r="F313" s="1" t="s">
        <v>2379</v>
      </c>
      <c r="G313" s="1" t="s">
        <v>2380</v>
      </c>
    </row>
    <row r="314" spans="2:7" x14ac:dyDescent="0.25">
      <c r="B314" s="1" t="s">
        <v>2356</v>
      </c>
      <c r="C314" s="1" t="s">
        <v>2377</v>
      </c>
      <c r="D314" s="1" t="s">
        <v>2381</v>
      </c>
      <c r="E314" s="1"/>
      <c r="F314" s="1" t="s">
        <v>2382</v>
      </c>
      <c r="G314" s="1" t="s">
        <v>2383</v>
      </c>
    </row>
    <row r="315" spans="2:7" x14ac:dyDescent="0.25">
      <c r="B315" s="1" t="s">
        <v>2356</v>
      </c>
      <c r="C315" s="1" t="s">
        <v>2384</v>
      </c>
      <c r="D315" s="1" t="s">
        <v>2385</v>
      </c>
      <c r="E315" s="1"/>
      <c r="F315" s="1" t="s">
        <v>2386</v>
      </c>
      <c r="G315" s="1" t="s">
        <v>2387</v>
      </c>
    </row>
    <row r="316" spans="2:7" x14ac:dyDescent="0.25">
      <c r="B316" s="1" t="s">
        <v>2356</v>
      </c>
      <c r="C316" s="1" t="s">
        <v>2384</v>
      </c>
      <c r="D316" s="1" t="s">
        <v>2388</v>
      </c>
      <c r="E316" s="1"/>
      <c r="F316" s="1" t="s">
        <v>2389</v>
      </c>
      <c r="G316" s="1" t="s">
        <v>2390</v>
      </c>
    </row>
    <row r="317" spans="2:7" x14ac:dyDescent="0.25">
      <c r="B317" s="1" t="s">
        <v>2356</v>
      </c>
      <c r="C317" s="1" t="s">
        <v>2391</v>
      </c>
      <c r="D317" s="1" t="s">
        <v>2392</v>
      </c>
      <c r="E317" s="1"/>
      <c r="F317" s="1" t="s">
        <v>2393</v>
      </c>
      <c r="G317" s="1" t="s">
        <v>2394</v>
      </c>
    </row>
    <row r="318" spans="2:7" x14ac:dyDescent="0.25">
      <c r="B318" s="1" t="s">
        <v>2356</v>
      </c>
      <c r="C318" s="1" t="s">
        <v>2391</v>
      </c>
      <c r="D318" s="1" t="s">
        <v>2395</v>
      </c>
      <c r="E318" s="1"/>
      <c r="F318" s="1" t="s">
        <v>2396</v>
      </c>
      <c r="G318" s="1" t="s">
        <v>2394</v>
      </c>
    </row>
    <row r="319" spans="2:7" x14ac:dyDescent="0.25">
      <c r="B319" s="1" t="s">
        <v>2356</v>
      </c>
      <c r="C319" s="1" t="s">
        <v>2397</v>
      </c>
      <c r="D319" s="1" t="s">
        <v>2398</v>
      </c>
      <c r="E319" s="1"/>
      <c r="F319" s="1" t="s">
        <v>2399</v>
      </c>
      <c r="G319" s="1" t="s">
        <v>2400</v>
      </c>
    </row>
    <row r="320" spans="2:7" x14ac:dyDescent="0.25">
      <c r="B320" s="1" t="s">
        <v>2356</v>
      </c>
      <c r="C320" s="1" t="s">
        <v>2397</v>
      </c>
      <c r="D320" s="1" t="s">
        <v>2401</v>
      </c>
      <c r="E320" s="1"/>
      <c r="F320" s="1" t="s">
        <v>2402</v>
      </c>
      <c r="G320" s="1" t="s">
        <v>2400</v>
      </c>
    </row>
    <row r="321" spans="2:7" x14ac:dyDescent="0.25">
      <c r="B321" s="1" t="s">
        <v>1546</v>
      </c>
      <c r="C321" s="1" t="s">
        <v>1836</v>
      </c>
      <c r="D321" s="1" t="s">
        <v>2075</v>
      </c>
      <c r="E321" s="1"/>
      <c r="F321" s="1" t="s">
        <v>2403</v>
      </c>
      <c r="G321" s="1" t="s">
        <v>1565</v>
      </c>
    </row>
    <row r="322" spans="2:7" x14ac:dyDescent="0.25">
      <c r="B322" s="1" t="s">
        <v>1546</v>
      </c>
      <c r="C322" s="1" t="s">
        <v>1836</v>
      </c>
      <c r="D322" s="1" t="s">
        <v>2404</v>
      </c>
      <c r="E322" s="1"/>
      <c r="F322" s="1" t="s">
        <v>2405</v>
      </c>
      <c r="G322" s="1" t="s">
        <v>1935</v>
      </c>
    </row>
    <row r="323" spans="2:7" x14ac:dyDescent="0.25">
      <c r="B323" s="1" t="s">
        <v>1546</v>
      </c>
      <c r="C323" s="1" t="s">
        <v>2406</v>
      </c>
      <c r="D323" s="1" t="s">
        <v>2407</v>
      </c>
      <c r="E323" s="1"/>
      <c r="F323" s="1" t="s">
        <v>2408</v>
      </c>
      <c r="G323" s="1" t="s">
        <v>2206</v>
      </c>
    </row>
    <row r="324" spans="2:7" x14ac:dyDescent="0.25">
      <c r="B324" s="1" t="s">
        <v>1546</v>
      </c>
      <c r="C324" s="1" t="s">
        <v>2406</v>
      </c>
      <c r="D324" s="1" t="s">
        <v>2409</v>
      </c>
      <c r="E324" s="1"/>
      <c r="F324" s="1" t="s">
        <v>2410</v>
      </c>
      <c r="G324" s="1" t="s">
        <v>2411</v>
      </c>
    </row>
    <row r="325" spans="2:7" x14ac:dyDescent="0.25">
      <c r="B325" s="1" t="s">
        <v>1546</v>
      </c>
      <c r="C325" s="1" t="s">
        <v>2412</v>
      </c>
      <c r="D325" s="1" t="s">
        <v>2413</v>
      </c>
      <c r="E325" s="1"/>
      <c r="F325" s="1" t="s">
        <v>2414</v>
      </c>
      <c r="G325" s="1" t="s">
        <v>2415</v>
      </c>
    </row>
    <row r="326" spans="2:7" x14ac:dyDescent="0.25">
      <c r="B326" s="1" t="s">
        <v>1546</v>
      </c>
      <c r="C326" s="1" t="s">
        <v>2412</v>
      </c>
      <c r="D326" s="1" t="s">
        <v>2416</v>
      </c>
      <c r="E326" s="1"/>
      <c r="F326" s="1" t="s">
        <v>2417</v>
      </c>
      <c r="G326" s="1" t="s">
        <v>1565</v>
      </c>
    </row>
    <row r="327" spans="2:7" x14ac:dyDescent="0.25">
      <c r="B327" s="1" t="s">
        <v>1546</v>
      </c>
      <c r="C327" s="1" t="s">
        <v>2418</v>
      </c>
      <c r="D327" s="1" t="s">
        <v>2419</v>
      </c>
      <c r="E327" s="1"/>
      <c r="F327" s="1" t="s">
        <v>2420</v>
      </c>
      <c r="G327" s="1" t="s">
        <v>1565</v>
      </c>
    </row>
    <row r="328" spans="2:7" x14ac:dyDescent="0.25">
      <c r="B328" s="1" t="s">
        <v>1546</v>
      </c>
      <c r="C328" s="1" t="s">
        <v>2418</v>
      </c>
      <c r="D328" s="1" t="s">
        <v>2421</v>
      </c>
      <c r="E328" s="1"/>
      <c r="F328" s="1" t="s">
        <v>2422</v>
      </c>
      <c r="G328" s="1" t="s">
        <v>2415</v>
      </c>
    </row>
    <row r="329" spans="2:7" x14ac:dyDescent="0.25">
      <c r="B329" s="1" t="s">
        <v>1546</v>
      </c>
      <c r="C329" s="1" t="s">
        <v>1549</v>
      </c>
      <c r="D329" s="1" t="s">
        <v>2423</v>
      </c>
      <c r="E329" s="1"/>
      <c r="F329" s="1" t="s">
        <v>2424</v>
      </c>
      <c r="G329" s="1" t="s">
        <v>2425</v>
      </c>
    </row>
    <row r="330" spans="2:7" x14ac:dyDescent="0.25">
      <c r="B330" s="1" t="s">
        <v>1546</v>
      </c>
      <c r="C330" s="1" t="s">
        <v>2426</v>
      </c>
      <c r="D330" s="1" t="s">
        <v>2427</v>
      </c>
      <c r="E330" s="1"/>
      <c r="F330" s="1" t="s">
        <v>2428</v>
      </c>
      <c r="G330" s="1" t="s">
        <v>2251</v>
      </c>
    </row>
    <row r="331" spans="2:7" x14ac:dyDescent="0.25">
      <c r="B331" s="1" t="s">
        <v>1546</v>
      </c>
      <c r="C331" s="1" t="s">
        <v>2426</v>
      </c>
      <c r="D331" s="1" t="s">
        <v>2429</v>
      </c>
      <c r="E331" s="1"/>
      <c r="F331" s="1" t="s">
        <v>2430</v>
      </c>
      <c r="G331" s="1" t="s">
        <v>1677</v>
      </c>
    </row>
    <row r="332" spans="2:7" x14ac:dyDescent="0.25">
      <c r="B332" s="1" t="s">
        <v>1546</v>
      </c>
      <c r="C332" s="1" t="s">
        <v>2431</v>
      </c>
      <c r="D332" s="1" t="s">
        <v>2432</v>
      </c>
      <c r="E332" s="1"/>
      <c r="F332" s="1" t="s">
        <v>2433</v>
      </c>
      <c r="G332" s="1" t="s">
        <v>2434</v>
      </c>
    </row>
    <row r="333" spans="2:7" x14ac:dyDescent="0.25">
      <c r="B333" s="1" t="s">
        <v>1546</v>
      </c>
      <c r="C333" s="1" t="s">
        <v>2431</v>
      </c>
      <c r="D333" s="1" t="s">
        <v>2435</v>
      </c>
      <c r="E333" s="1"/>
      <c r="F333" s="1" t="s">
        <v>2436</v>
      </c>
      <c r="G333" s="1" t="s">
        <v>1611</v>
      </c>
    </row>
    <row r="334" spans="2:7" x14ac:dyDescent="0.25">
      <c r="B334" s="1" t="s">
        <v>1546</v>
      </c>
      <c r="C334" s="1" t="s">
        <v>2437</v>
      </c>
      <c r="D334" s="1" t="s">
        <v>2438</v>
      </c>
      <c r="E334" s="1"/>
      <c r="F334" s="1" t="s">
        <v>2439</v>
      </c>
      <c r="G334" s="1" t="s">
        <v>2440</v>
      </c>
    </row>
    <row r="335" spans="2:7" x14ac:dyDescent="0.25">
      <c r="B335" s="1" t="s">
        <v>2441</v>
      </c>
      <c r="C335" s="1" t="s">
        <v>1660</v>
      </c>
      <c r="D335" s="1" t="s">
        <v>2442</v>
      </c>
      <c r="E335" s="1"/>
      <c r="F335" s="1" t="s">
        <v>2443</v>
      </c>
      <c r="G335" s="1" t="s">
        <v>2444</v>
      </c>
    </row>
    <row r="336" spans="2:7" x14ac:dyDescent="0.25">
      <c r="B336" s="1" t="s">
        <v>2441</v>
      </c>
      <c r="C336" s="1" t="s">
        <v>1660</v>
      </c>
      <c r="D336" s="1" t="s">
        <v>2445</v>
      </c>
      <c r="E336" s="1"/>
      <c r="F336" s="1" t="s">
        <v>2446</v>
      </c>
      <c r="G336" s="1" t="s">
        <v>2444</v>
      </c>
    </row>
    <row r="337" spans="2:7" x14ac:dyDescent="0.25">
      <c r="B337" s="1" t="s">
        <v>2441</v>
      </c>
      <c r="C337" s="1" t="s">
        <v>2447</v>
      </c>
      <c r="D337" s="1" t="s">
        <v>2448</v>
      </c>
      <c r="E337" s="1"/>
      <c r="F337" s="1" t="s">
        <v>2449</v>
      </c>
      <c r="G337" s="1" t="s">
        <v>2450</v>
      </c>
    </row>
    <row r="338" spans="2:7" x14ac:dyDescent="0.25">
      <c r="B338" s="1" t="s">
        <v>2441</v>
      </c>
      <c r="C338" s="1" t="s">
        <v>2447</v>
      </c>
      <c r="D338" s="1" t="s">
        <v>2451</v>
      </c>
      <c r="E338" s="1"/>
      <c r="F338" s="1" t="s">
        <v>2452</v>
      </c>
      <c r="G338" s="1" t="s">
        <v>2450</v>
      </c>
    </row>
    <row r="339" spans="2:7" x14ac:dyDescent="0.25">
      <c r="B339" s="1" t="s">
        <v>2441</v>
      </c>
      <c r="C339" s="1" t="s">
        <v>584</v>
      </c>
      <c r="D339" s="1" t="s">
        <v>2453</v>
      </c>
      <c r="E339" s="1"/>
      <c r="F339" s="1" t="s">
        <v>2454</v>
      </c>
      <c r="G339" s="1" t="s">
        <v>2425</v>
      </c>
    </row>
    <row r="340" spans="2:7" x14ac:dyDescent="0.25">
      <c r="B340" s="1" t="s">
        <v>2441</v>
      </c>
      <c r="C340" s="1" t="s">
        <v>584</v>
      </c>
      <c r="D340" s="1" t="s">
        <v>2455</v>
      </c>
      <c r="E340" s="1"/>
      <c r="F340" s="1" t="s">
        <v>2456</v>
      </c>
      <c r="G340" s="1" t="s">
        <v>2425</v>
      </c>
    </row>
    <row r="341" spans="2:7" x14ac:dyDescent="0.25">
      <c r="B341" s="1" t="s">
        <v>2441</v>
      </c>
      <c r="C341" s="1" t="s">
        <v>2457</v>
      </c>
      <c r="D341" s="1" t="s">
        <v>2458</v>
      </c>
      <c r="E341" s="1"/>
      <c r="F341" s="1" t="s">
        <v>2459</v>
      </c>
      <c r="G341" s="1" t="s">
        <v>2460</v>
      </c>
    </row>
    <row r="342" spans="2:7" x14ac:dyDescent="0.25">
      <c r="B342" s="1" t="s">
        <v>2441</v>
      </c>
      <c r="C342" s="1" t="s">
        <v>2457</v>
      </c>
      <c r="D342" s="1" t="s">
        <v>2461</v>
      </c>
      <c r="E342" s="1"/>
      <c r="F342" s="1" t="s">
        <v>2462</v>
      </c>
      <c r="G342" s="1" t="s">
        <v>2460</v>
      </c>
    </row>
    <row r="343" spans="2:7" x14ac:dyDescent="0.25">
      <c r="B343" s="1" t="s">
        <v>2441</v>
      </c>
      <c r="C343" s="1" t="s">
        <v>2463</v>
      </c>
      <c r="D343" s="1" t="s">
        <v>2464</v>
      </c>
      <c r="E343" s="1"/>
      <c r="F343" s="1" t="s">
        <v>2465</v>
      </c>
      <c r="G343" s="1" t="s">
        <v>2466</v>
      </c>
    </row>
    <row r="344" spans="2:7" x14ac:dyDescent="0.25">
      <c r="B344" s="1" t="s">
        <v>2441</v>
      </c>
      <c r="C344" s="1" t="s">
        <v>2463</v>
      </c>
      <c r="D344" s="1" t="s">
        <v>2467</v>
      </c>
      <c r="E344" s="1"/>
      <c r="F344" s="1" t="s">
        <v>2468</v>
      </c>
      <c r="G344" s="1" t="s">
        <v>2466</v>
      </c>
    </row>
    <row r="345" spans="2:7" x14ac:dyDescent="0.25">
      <c r="B345" s="1" t="s">
        <v>2441</v>
      </c>
      <c r="C345" s="1" t="s">
        <v>2469</v>
      </c>
      <c r="D345" s="1" t="s">
        <v>2470</v>
      </c>
      <c r="E345" s="1"/>
      <c r="F345" s="1" t="s">
        <v>2471</v>
      </c>
      <c r="G345" s="1" t="s">
        <v>2472</v>
      </c>
    </row>
    <row r="346" spans="2:7" x14ac:dyDescent="0.25">
      <c r="B346" s="1" t="s">
        <v>2441</v>
      </c>
      <c r="C346" s="1" t="s">
        <v>2469</v>
      </c>
      <c r="D346" s="1" t="s">
        <v>2473</v>
      </c>
      <c r="E346" s="1"/>
      <c r="F346" s="1" t="s">
        <v>2474</v>
      </c>
      <c r="G346" s="1" t="s">
        <v>2472</v>
      </c>
    </row>
    <row r="347" spans="2:7" x14ac:dyDescent="0.25">
      <c r="B347" s="1" t="s">
        <v>1401</v>
      </c>
      <c r="C347" s="1" t="s">
        <v>584</v>
      </c>
      <c r="D347" s="1" t="s">
        <v>2475</v>
      </c>
      <c r="E347" s="1"/>
      <c r="F347" s="1" t="s">
        <v>2476</v>
      </c>
      <c r="G347" s="1" t="s">
        <v>2477</v>
      </c>
    </row>
    <row r="348" spans="2:7" x14ac:dyDescent="0.25">
      <c r="B348" s="1" t="s">
        <v>1401</v>
      </c>
      <c r="C348" s="1" t="s">
        <v>584</v>
      </c>
      <c r="D348" s="1" t="s">
        <v>2478</v>
      </c>
      <c r="E348" s="1"/>
      <c r="F348" s="1" t="s">
        <v>2479</v>
      </c>
      <c r="G348" s="1" t="s">
        <v>2480</v>
      </c>
    </row>
    <row r="349" spans="2:7" x14ac:dyDescent="0.25">
      <c r="B349" s="1" t="s">
        <v>1401</v>
      </c>
      <c r="C349" s="1" t="s">
        <v>2481</v>
      </c>
      <c r="D349" s="1" t="s">
        <v>2482</v>
      </c>
      <c r="E349" s="1"/>
      <c r="F349" s="1" t="s">
        <v>2483</v>
      </c>
      <c r="G349" s="1" t="s">
        <v>2484</v>
      </c>
    </row>
    <row r="350" spans="2:7" x14ac:dyDescent="0.25">
      <c r="B350" s="1" t="s">
        <v>1401</v>
      </c>
      <c r="C350" s="1" t="s">
        <v>2485</v>
      </c>
      <c r="D350" s="1" t="s">
        <v>2486</v>
      </c>
      <c r="E350" s="1"/>
      <c r="F350" s="1" t="s">
        <v>2487</v>
      </c>
      <c r="G350" s="1" t="s">
        <v>1630</v>
      </c>
    </row>
    <row r="351" spans="2:7" x14ac:dyDescent="0.25">
      <c r="B351" s="1" t="s">
        <v>1401</v>
      </c>
      <c r="C351" s="1" t="s">
        <v>2485</v>
      </c>
      <c r="D351" s="1" t="s">
        <v>2488</v>
      </c>
      <c r="E351" s="1"/>
      <c r="F351" s="1" t="s">
        <v>2489</v>
      </c>
      <c r="G351" s="1" t="s">
        <v>2490</v>
      </c>
    </row>
    <row r="352" spans="2:7" x14ac:dyDescent="0.25">
      <c r="B352" s="1" t="s">
        <v>1401</v>
      </c>
      <c r="C352" s="1" t="s">
        <v>2485</v>
      </c>
      <c r="D352" s="1" t="s">
        <v>2491</v>
      </c>
      <c r="E352" s="1"/>
      <c r="F352" s="1" t="s">
        <v>2492</v>
      </c>
      <c r="G352" s="1" t="s">
        <v>2493</v>
      </c>
    </row>
    <row r="353" spans="2:7" x14ac:dyDescent="0.25">
      <c r="B353" s="1" t="s">
        <v>1401</v>
      </c>
      <c r="C353" s="1" t="s">
        <v>1283</v>
      </c>
      <c r="D353" s="1" t="s">
        <v>2494</v>
      </c>
      <c r="E353" s="1"/>
      <c r="F353" s="1" t="s">
        <v>2495</v>
      </c>
      <c r="G353" s="1" t="s">
        <v>2496</v>
      </c>
    </row>
    <row r="354" spans="2:7" x14ac:dyDescent="0.25">
      <c r="B354" s="1" t="s">
        <v>1401</v>
      </c>
      <c r="C354" s="1" t="s">
        <v>1283</v>
      </c>
      <c r="D354" s="1" t="s">
        <v>1862</v>
      </c>
      <c r="E354" s="1"/>
      <c r="F354" s="1" t="s">
        <v>2497</v>
      </c>
      <c r="G354" s="1" t="s">
        <v>2044</v>
      </c>
    </row>
    <row r="355" spans="2:7" x14ac:dyDescent="0.25">
      <c r="B355" s="1" t="s">
        <v>1401</v>
      </c>
      <c r="C355" s="1" t="s">
        <v>2475</v>
      </c>
      <c r="D355" s="1" t="s">
        <v>2498</v>
      </c>
      <c r="E355" s="1"/>
      <c r="F355" s="1" t="s">
        <v>2499</v>
      </c>
      <c r="G355" s="1" t="s">
        <v>2500</v>
      </c>
    </row>
    <row r="356" spans="2:7" x14ac:dyDescent="0.25">
      <c r="B356" s="1" t="s">
        <v>1401</v>
      </c>
      <c r="C356" s="1" t="s">
        <v>2475</v>
      </c>
      <c r="D356" s="1" t="s">
        <v>2501</v>
      </c>
      <c r="E356" s="1"/>
      <c r="F356" s="1" t="s">
        <v>2502</v>
      </c>
      <c r="G356" s="1" t="s">
        <v>2503</v>
      </c>
    </row>
    <row r="357" spans="2:7" x14ac:dyDescent="0.25">
      <c r="B357" s="1" t="s">
        <v>1401</v>
      </c>
      <c r="C357" s="1" t="s">
        <v>1512</v>
      </c>
      <c r="D357" s="1" t="s">
        <v>2504</v>
      </c>
      <c r="E357" s="1"/>
      <c r="F357" s="1" t="s">
        <v>2505</v>
      </c>
      <c r="G357" s="1" t="s">
        <v>2506</v>
      </c>
    </row>
    <row r="358" spans="2:7" x14ac:dyDescent="0.25">
      <c r="B358" s="1" t="s">
        <v>1401</v>
      </c>
      <c r="C358" s="1" t="s">
        <v>1512</v>
      </c>
      <c r="D358" s="1" t="s">
        <v>1607</v>
      </c>
      <c r="E358" s="1"/>
      <c r="F358" s="1" t="s">
        <v>2507</v>
      </c>
      <c r="G358" s="1" t="s">
        <v>2508</v>
      </c>
    </row>
    <row r="359" spans="2:7" x14ac:dyDescent="0.25">
      <c r="B359" s="1" t="s">
        <v>2509</v>
      </c>
      <c r="C359" s="1" t="s">
        <v>2510</v>
      </c>
      <c r="D359" s="1" t="s">
        <v>2475</v>
      </c>
      <c r="E359" s="1"/>
      <c r="F359" s="1" t="s">
        <v>2511</v>
      </c>
      <c r="G359" s="1" t="s">
        <v>2500</v>
      </c>
    </row>
    <row r="360" spans="2:7" x14ac:dyDescent="0.25">
      <c r="B360" s="1" t="s">
        <v>2509</v>
      </c>
      <c r="C360" s="1" t="s">
        <v>2510</v>
      </c>
      <c r="D360" s="1" t="s">
        <v>2512</v>
      </c>
      <c r="E360" s="1"/>
      <c r="F360" s="1" t="s">
        <v>2513</v>
      </c>
      <c r="G360" s="1" t="s">
        <v>1511</v>
      </c>
    </row>
    <row r="361" spans="2:7" x14ac:dyDescent="0.25">
      <c r="B361" s="1" t="s">
        <v>2509</v>
      </c>
      <c r="C361" s="1" t="s">
        <v>2514</v>
      </c>
      <c r="D361" s="1" t="s">
        <v>2515</v>
      </c>
      <c r="E361" s="1"/>
      <c r="F361" s="1" t="s">
        <v>2516</v>
      </c>
      <c r="G361" s="1" t="s">
        <v>1615</v>
      </c>
    </row>
    <row r="362" spans="2:7" x14ac:dyDescent="0.25">
      <c r="B362" s="1" t="s">
        <v>2509</v>
      </c>
      <c r="C362" s="1" t="s">
        <v>2514</v>
      </c>
      <c r="D362" s="1" t="s">
        <v>1713</v>
      </c>
      <c r="E362" s="1"/>
      <c r="F362" s="1" t="s">
        <v>2517</v>
      </c>
      <c r="G362" s="1" t="s">
        <v>2518</v>
      </c>
    </row>
    <row r="363" spans="2:7" x14ac:dyDescent="0.25">
      <c r="B363" s="1" t="s">
        <v>2509</v>
      </c>
      <c r="C363" s="1" t="s">
        <v>2514</v>
      </c>
      <c r="D363" s="1" t="s">
        <v>2519</v>
      </c>
      <c r="E363" s="1"/>
      <c r="F363" s="1" t="s">
        <v>2520</v>
      </c>
      <c r="G363" s="1" t="s">
        <v>1602</v>
      </c>
    </row>
    <row r="364" spans="2:7" x14ac:dyDescent="0.25">
      <c r="B364" s="1" t="s">
        <v>2509</v>
      </c>
      <c r="C364" s="1" t="s">
        <v>2475</v>
      </c>
      <c r="D364" s="1" t="s">
        <v>2521</v>
      </c>
      <c r="E364" s="1"/>
      <c r="F364" s="1" t="s">
        <v>2522</v>
      </c>
      <c r="G364" s="1" t="s">
        <v>1527</v>
      </c>
    </row>
    <row r="365" spans="2:7" x14ac:dyDescent="0.25">
      <c r="B365" s="1" t="s">
        <v>2509</v>
      </c>
      <c r="C365" s="1" t="s">
        <v>2475</v>
      </c>
      <c r="D365" s="1" t="s">
        <v>2523</v>
      </c>
      <c r="E365" s="1"/>
      <c r="F365" s="1" t="s">
        <v>2524</v>
      </c>
      <c r="G365" s="1" t="s">
        <v>2338</v>
      </c>
    </row>
    <row r="366" spans="2:7" x14ac:dyDescent="0.25">
      <c r="B366" s="1" t="s">
        <v>2509</v>
      </c>
      <c r="C366" s="1" t="s">
        <v>2525</v>
      </c>
      <c r="D366" s="1" t="s">
        <v>2526</v>
      </c>
      <c r="E366" s="1"/>
      <c r="F366" s="1" t="s">
        <v>2527</v>
      </c>
      <c r="G366" s="1" t="s">
        <v>2528</v>
      </c>
    </row>
    <row r="367" spans="2:7" x14ac:dyDescent="0.25">
      <c r="B367" s="1" t="s">
        <v>2509</v>
      </c>
      <c r="C367" s="1" t="s">
        <v>2525</v>
      </c>
      <c r="D367" s="1" t="s">
        <v>2529</v>
      </c>
      <c r="E367" s="1"/>
      <c r="F367" s="1" t="s">
        <v>2530</v>
      </c>
      <c r="G367" s="1" t="s">
        <v>874</v>
      </c>
    </row>
    <row r="368" spans="2:7" x14ac:dyDescent="0.25">
      <c r="B368" s="1" t="s">
        <v>2509</v>
      </c>
      <c r="C368" s="1" t="s">
        <v>2531</v>
      </c>
      <c r="D368" s="1" t="s">
        <v>2532</v>
      </c>
      <c r="E368" s="1"/>
      <c r="F368" s="1" t="s">
        <v>2533</v>
      </c>
      <c r="G368" s="1" t="s">
        <v>1652</v>
      </c>
    </row>
    <row r="369" spans="2:7" x14ac:dyDescent="0.25">
      <c r="B369" s="1" t="s">
        <v>2509</v>
      </c>
      <c r="C369" s="1" t="s">
        <v>2531</v>
      </c>
      <c r="D369" s="1" t="s">
        <v>2534</v>
      </c>
      <c r="E369" s="1"/>
      <c r="F369" s="1" t="s">
        <v>2535</v>
      </c>
      <c r="G369" s="1" t="s">
        <v>1602</v>
      </c>
    </row>
    <row r="370" spans="2:7" x14ac:dyDescent="0.25">
      <c r="B370" s="1" t="s">
        <v>2536</v>
      </c>
      <c r="C370" s="1" t="s">
        <v>2537</v>
      </c>
      <c r="D370" s="1" t="s">
        <v>2538</v>
      </c>
      <c r="E370" s="1"/>
      <c r="F370" s="1" t="s">
        <v>2539</v>
      </c>
      <c r="G370" s="1" t="s">
        <v>2540</v>
      </c>
    </row>
    <row r="371" spans="2:7" x14ac:dyDescent="0.25">
      <c r="B371" s="1" t="s">
        <v>2536</v>
      </c>
      <c r="C371" s="1" t="s">
        <v>2537</v>
      </c>
      <c r="D371" s="1" t="s">
        <v>2541</v>
      </c>
      <c r="E371" s="1"/>
      <c r="F371" s="1" t="s">
        <v>2542</v>
      </c>
      <c r="G371" s="1" t="s">
        <v>2543</v>
      </c>
    </row>
    <row r="372" spans="2:7" x14ac:dyDescent="0.25">
      <c r="B372" s="1" t="s">
        <v>2536</v>
      </c>
      <c r="C372" s="1" t="s">
        <v>1647</v>
      </c>
      <c r="D372" s="1" t="s">
        <v>1829</v>
      </c>
      <c r="E372" s="1"/>
      <c r="F372" s="1" t="s">
        <v>2544</v>
      </c>
      <c r="G372" s="1" t="s">
        <v>2545</v>
      </c>
    </row>
    <row r="373" spans="2:7" x14ac:dyDescent="0.25">
      <c r="B373" s="1" t="s">
        <v>2536</v>
      </c>
      <c r="C373" s="1" t="s">
        <v>1647</v>
      </c>
      <c r="D373" s="1" t="s">
        <v>2236</v>
      </c>
      <c r="E373" s="1"/>
      <c r="F373" s="1" t="s">
        <v>2546</v>
      </c>
      <c r="G373" s="1" t="s">
        <v>2547</v>
      </c>
    </row>
    <row r="374" spans="2:7" x14ac:dyDescent="0.25">
      <c r="B374" s="1" t="s">
        <v>2536</v>
      </c>
      <c r="C374" s="1" t="s">
        <v>1888</v>
      </c>
      <c r="D374" s="1" t="s">
        <v>2548</v>
      </c>
      <c r="E374" s="1"/>
      <c r="F374" s="1" t="s">
        <v>2549</v>
      </c>
      <c r="G374" s="1" t="s">
        <v>2550</v>
      </c>
    </row>
    <row r="375" spans="2:7" x14ac:dyDescent="0.25">
      <c r="B375" s="1" t="s">
        <v>2536</v>
      </c>
      <c r="C375" s="1" t="s">
        <v>1888</v>
      </c>
      <c r="D375" s="1" t="s">
        <v>2551</v>
      </c>
      <c r="E375" s="1"/>
      <c r="F375" s="1" t="s">
        <v>2552</v>
      </c>
      <c r="G375" s="1" t="s">
        <v>1723</v>
      </c>
    </row>
    <row r="376" spans="2:7" x14ac:dyDescent="0.25">
      <c r="B376" s="1" t="s">
        <v>2536</v>
      </c>
      <c r="C376" s="1" t="s">
        <v>2553</v>
      </c>
      <c r="D376" s="1" t="s">
        <v>2554</v>
      </c>
      <c r="E376" s="1"/>
      <c r="F376" s="1" t="s">
        <v>2555</v>
      </c>
      <c r="G376" s="1" t="s">
        <v>2556</v>
      </c>
    </row>
    <row r="377" spans="2:7" x14ac:dyDescent="0.25">
      <c r="B377" s="1" t="s">
        <v>2536</v>
      </c>
      <c r="C377" s="1" t="s">
        <v>2553</v>
      </c>
      <c r="D377" s="1" t="s">
        <v>2068</v>
      </c>
      <c r="E377" s="1"/>
      <c r="F377" s="1" t="s">
        <v>2069</v>
      </c>
      <c r="G377" s="1" t="s">
        <v>2557</v>
      </c>
    </row>
    <row r="378" spans="2:7" x14ac:dyDescent="0.25">
      <c r="B378" s="1" t="s">
        <v>2536</v>
      </c>
      <c r="C378" s="1" t="s">
        <v>2341</v>
      </c>
      <c r="D378" s="1" t="s">
        <v>2558</v>
      </c>
      <c r="E378" s="1"/>
      <c r="F378" s="1" t="s">
        <v>2559</v>
      </c>
      <c r="G378" s="1" t="s">
        <v>2560</v>
      </c>
    </row>
    <row r="379" spans="2:7" x14ac:dyDescent="0.25">
      <c r="B379" s="1" t="s">
        <v>2536</v>
      </c>
      <c r="C379" s="1" t="s">
        <v>2341</v>
      </c>
      <c r="D379" s="1" t="s">
        <v>2561</v>
      </c>
      <c r="E379" s="1"/>
      <c r="F379" s="1" t="s">
        <v>2562</v>
      </c>
      <c r="G379" s="1" t="s">
        <v>2563</v>
      </c>
    </row>
    <row r="380" spans="2:7" x14ac:dyDescent="0.25">
      <c r="B380" s="1" t="s">
        <v>2536</v>
      </c>
      <c r="C380" s="1" t="s">
        <v>2564</v>
      </c>
      <c r="D380" s="1" t="s">
        <v>2200</v>
      </c>
      <c r="E380" s="1"/>
      <c r="F380" s="1" t="s">
        <v>2565</v>
      </c>
      <c r="G380" s="1" t="s">
        <v>2566</v>
      </c>
    </row>
    <row r="381" spans="2:7" x14ac:dyDescent="0.25">
      <c r="B381" s="1" t="s">
        <v>2536</v>
      </c>
      <c r="C381" s="1" t="s">
        <v>2564</v>
      </c>
      <c r="D381" s="1" t="s">
        <v>2567</v>
      </c>
      <c r="E381" s="1"/>
      <c r="F381" s="1" t="s">
        <v>2568</v>
      </c>
      <c r="G381" s="1" t="s">
        <v>2569</v>
      </c>
    </row>
    <row r="382" spans="2:7" x14ac:dyDescent="0.25">
      <c r="B382" s="1" t="s">
        <v>2570</v>
      </c>
      <c r="C382" s="1" t="s">
        <v>2571</v>
      </c>
      <c r="D382" s="1" t="s">
        <v>2572</v>
      </c>
      <c r="E382" s="1"/>
      <c r="F382" s="1" t="s">
        <v>2573</v>
      </c>
      <c r="G382" s="1" t="s">
        <v>1834</v>
      </c>
    </row>
    <row r="383" spans="2:7" x14ac:dyDescent="0.25">
      <c r="B383" s="1" t="s">
        <v>2570</v>
      </c>
      <c r="C383" s="1" t="s">
        <v>2571</v>
      </c>
      <c r="D383" s="1" t="s">
        <v>2574</v>
      </c>
      <c r="E383" s="1"/>
      <c r="F383" s="1" t="s">
        <v>2575</v>
      </c>
      <c r="G383" s="1" t="s">
        <v>2576</v>
      </c>
    </row>
    <row r="384" spans="2:7" x14ac:dyDescent="0.25">
      <c r="B384" s="1" t="s">
        <v>2570</v>
      </c>
      <c r="C384" s="1" t="s">
        <v>2577</v>
      </c>
      <c r="D384" s="1" t="s">
        <v>2578</v>
      </c>
      <c r="E384" s="1"/>
      <c r="F384" s="1" t="s">
        <v>2579</v>
      </c>
      <c r="G384" s="1" t="s">
        <v>2580</v>
      </c>
    </row>
    <row r="385" spans="2:7" x14ac:dyDescent="0.25">
      <c r="B385" s="1" t="s">
        <v>2570</v>
      </c>
      <c r="C385" s="1" t="s">
        <v>2577</v>
      </c>
      <c r="D385" s="1" t="s">
        <v>2581</v>
      </c>
      <c r="E385" s="1"/>
      <c r="F385" s="1" t="s">
        <v>2582</v>
      </c>
      <c r="G385" s="1" t="s">
        <v>2580</v>
      </c>
    </row>
    <row r="386" spans="2:7" x14ac:dyDescent="0.25">
      <c r="B386" s="1" t="s">
        <v>2570</v>
      </c>
      <c r="C386" s="1" t="s">
        <v>2583</v>
      </c>
      <c r="D386" s="1" t="s">
        <v>2584</v>
      </c>
      <c r="E386" s="1"/>
      <c r="F386" s="1" t="s">
        <v>2585</v>
      </c>
      <c r="G386" s="1" t="s">
        <v>2586</v>
      </c>
    </row>
    <row r="387" spans="2:7" x14ac:dyDescent="0.25">
      <c r="B387" s="1" t="s">
        <v>2570</v>
      </c>
      <c r="C387" s="1" t="s">
        <v>2583</v>
      </c>
      <c r="D387" s="1" t="s">
        <v>2587</v>
      </c>
      <c r="E387" s="1"/>
      <c r="F387" s="1" t="s">
        <v>2588</v>
      </c>
      <c r="G387" s="1" t="s">
        <v>2586</v>
      </c>
    </row>
    <row r="388" spans="2:7" x14ac:dyDescent="0.25">
      <c r="B388" s="1" t="s">
        <v>2570</v>
      </c>
      <c r="C388" s="1" t="s">
        <v>2589</v>
      </c>
      <c r="D388" s="1" t="s">
        <v>2590</v>
      </c>
      <c r="E388" s="1"/>
      <c r="F388" s="1" t="s">
        <v>2591</v>
      </c>
      <c r="G388" s="1" t="s">
        <v>2592</v>
      </c>
    </row>
    <row r="389" spans="2:7" x14ac:dyDescent="0.25">
      <c r="B389" s="1" t="s">
        <v>2570</v>
      </c>
      <c r="C389" s="1" t="s">
        <v>2589</v>
      </c>
      <c r="D389" s="1" t="s">
        <v>2593</v>
      </c>
      <c r="E389" s="1"/>
      <c r="F389" s="1" t="s">
        <v>2594</v>
      </c>
      <c r="G389" s="1" t="s">
        <v>2595</v>
      </c>
    </row>
    <row r="390" spans="2:7" x14ac:dyDescent="0.25">
      <c r="B390" s="1" t="s">
        <v>2570</v>
      </c>
      <c r="C390" s="1" t="s">
        <v>2596</v>
      </c>
      <c r="D390" s="1" t="s">
        <v>2597</v>
      </c>
      <c r="E390" s="1"/>
      <c r="F390" s="1" t="s">
        <v>2598</v>
      </c>
      <c r="G390" s="1" t="s">
        <v>2586</v>
      </c>
    </row>
    <row r="391" spans="2:7" x14ac:dyDescent="0.25">
      <c r="B391" s="1" t="s">
        <v>2570</v>
      </c>
      <c r="C391" s="1" t="s">
        <v>2599</v>
      </c>
      <c r="D391" s="1" t="s">
        <v>2600</v>
      </c>
      <c r="E391" s="1"/>
      <c r="F391" s="1" t="s">
        <v>2601</v>
      </c>
      <c r="G391" s="1" t="s">
        <v>1834</v>
      </c>
    </row>
    <row r="392" spans="2:7" x14ac:dyDescent="0.25">
      <c r="B392" s="1" t="s">
        <v>2570</v>
      </c>
      <c r="C392" s="1" t="s">
        <v>2599</v>
      </c>
      <c r="D392" s="1" t="s">
        <v>2602</v>
      </c>
      <c r="E392" s="1"/>
      <c r="F392" s="1" t="s">
        <v>2603</v>
      </c>
      <c r="G392" s="1" t="s">
        <v>2580</v>
      </c>
    </row>
    <row r="393" spans="2:7" x14ac:dyDescent="0.25">
      <c r="B393" s="1" t="s">
        <v>2604</v>
      </c>
      <c r="C393" s="1" t="s">
        <v>2515</v>
      </c>
      <c r="D393" s="1" t="s">
        <v>2605</v>
      </c>
      <c r="E393" s="1"/>
      <c r="F393" s="1" t="s">
        <v>2606</v>
      </c>
      <c r="G393" s="1" t="s">
        <v>1677</v>
      </c>
    </row>
    <row r="394" spans="2:7" x14ac:dyDescent="0.25">
      <c r="B394" s="1" t="s">
        <v>2604</v>
      </c>
      <c r="C394" s="1" t="s">
        <v>2515</v>
      </c>
      <c r="D394" s="1" t="s">
        <v>2607</v>
      </c>
      <c r="E394" s="1"/>
      <c r="F394" s="1" t="s">
        <v>2608</v>
      </c>
      <c r="G394" s="1" t="s">
        <v>1677</v>
      </c>
    </row>
    <row r="395" spans="2:7" x14ac:dyDescent="0.25">
      <c r="B395" s="1" t="s">
        <v>2604</v>
      </c>
      <c r="C395" s="1" t="s">
        <v>2609</v>
      </c>
      <c r="D395" s="1" t="s">
        <v>2610</v>
      </c>
      <c r="E395" s="1"/>
      <c r="F395" s="1" t="s">
        <v>2611</v>
      </c>
      <c r="G395" s="1" t="s">
        <v>2580</v>
      </c>
    </row>
    <row r="396" spans="2:7" x14ac:dyDescent="0.25">
      <c r="B396" s="1" t="s">
        <v>2604</v>
      </c>
      <c r="C396" s="1" t="s">
        <v>2609</v>
      </c>
      <c r="D396" s="1" t="s">
        <v>2612</v>
      </c>
      <c r="E396" s="1"/>
      <c r="F396" s="1" t="s">
        <v>2613</v>
      </c>
      <c r="G396" s="1" t="s">
        <v>1677</v>
      </c>
    </row>
    <row r="397" spans="2:7" x14ac:dyDescent="0.25">
      <c r="B397" s="1" t="s">
        <v>2604</v>
      </c>
      <c r="C397" s="1" t="s">
        <v>2614</v>
      </c>
      <c r="D397" s="1" t="s">
        <v>2050</v>
      </c>
      <c r="E397" s="1"/>
      <c r="F397" s="1" t="s">
        <v>2615</v>
      </c>
      <c r="G397" s="1" t="s">
        <v>875</v>
      </c>
    </row>
    <row r="398" spans="2:7" x14ac:dyDescent="0.25">
      <c r="B398" s="1" t="s">
        <v>2604</v>
      </c>
      <c r="C398" s="1" t="s">
        <v>2614</v>
      </c>
      <c r="D398" s="1" t="s">
        <v>2616</v>
      </c>
      <c r="E398" s="1"/>
      <c r="F398" s="1" t="s">
        <v>2617</v>
      </c>
      <c r="G398" s="1" t="s">
        <v>875</v>
      </c>
    </row>
    <row r="399" spans="2:7" x14ac:dyDescent="0.25">
      <c r="B399" s="1" t="s">
        <v>2604</v>
      </c>
      <c r="C399" s="1" t="s">
        <v>2618</v>
      </c>
      <c r="D399" s="1" t="s">
        <v>2619</v>
      </c>
      <c r="E399" s="1"/>
      <c r="F399" s="1" t="s">
        <v>2620</v>
      </c>
      <c r="G399" s="1" t="s">
        <v>1677</v>
      </c>
    </row>
    <row r="400" spans="2:7" x14ac:dyDescent="0.25">
      <c r="B400" s="1" t="s">
        <v>2604</v>
      </c>
      <c r="C400" s="1" t="s">
        <v>2621</v>
      </c>
      <c r="D400" s="1" t="s">
        <v>2622</v>
      </c>
      <c r="E400" s="1"/>
      <c r="F400" s="1" t="s">
        <v>2623</v>
      </c>
      <c r="G400" s="1" t="s">
        <v>2624</v>
      </c>
    </row>
    <row r="401" spans="2:7" x14ac:dyDescent="0.25">
      <c r="B401" s="1" t="s">
        <v>2604</v>
      </c>
      <c r="C401" s="1" t="s">
        <v>1862</v>
      </c>
      <c r="D401" s="1" t="s">
        <v>2625</v>
      </c>
      <c r="E401" s="1"/>
      <c r="F401" s="1" t="s">
        <v>2626</v>
      </c>
      <c r="G401" s="1" t="s">
        <v>2627</v>
      </c>
    </row>
    <row r="402" spans="2:7" x14ac:dyDescent="0.25">
      <c r="B402" s="1" t="s">
        <v>2604</v>
      </c>
      <c r="C402" s="1" t="s">
        <v>1862</v>
      </c>
      <c r="D402" s="1" t="s">
        <v>2628</v>
      </c>
      <c r="E402" s="1"/>
      <c r="F402" s="1" t="s">
        <v>2629</v>
      </c>
      <c r="G402" s="1" t="s">
        <v>2627</v>
      </c>
    </row>
    <row r="403" spans="2:7" x14ac:dyDescent="0.25">
      <c r="B403" s="1" t="s">
        <v>2604</v>
      </c>
      <c r="C403" s="1" t="s">
        <v>2630</v>
      </c>
      <c r="D403" s="1" t="s">
        <v>1807</v>
      </c>
      <c r="E403" s="1"/>
      <c r="F403" s="1" t="s">
        <v>2631</v>
      </c>
      <c r="G403" s="1" t="s">
        <v>2528</v>
      </c>
    </row>
    <row r="404" spans="2:7" x14ac:dyDescent="0.25">
      <c r="B404" s="1" t="s">
        <v>2604</v>
      </c>
      <c r="C404" s="1" t="s">
        <v>2630</v>
      </c>
      <c r="D404" s="1" t="s">
        <v>1811</v>
      </c>
      <c r="E404" s="1"/>
      <c r="F404" s="1" t="s">
        <v>2632</v>
      </c>
      <c r="G404" s="1" t="s">
        <v>1677</v>
      </c>
    </row>
    <row r="405" spans="2:7" x14ac:dyDescent="0.25">
      <c r="B405" s="1" t="s">
        <v>2633</v>
      </c>
      <c r="C405" s="1" t="s">
        <v>2614</v>
      </c>
      <c r="D405" s="1" t="s">
        <v>2634</v>
      </c>
      <c r="E405" s="1"/>
      <c r="F405" s="1" t="s">
        <v>2635</v>
      </c>
      <c r="G405" s="1" t="s">
        <v>875</v>
      </c>
    </row>
    <row r="406" spans="2:7" x14ac:dyDescent="0.25">
      <c r="B406" s="1" t="s">
        <v>2633</v>
      </c>
      <c r="C406" s="1" t="s">
        <v>2614</v>
      </c>
      <c r="D406" s="1" t="s">
        <v>971</v>
      </c>
      <c r="E406" s="1"/>
      <c r="F406" s="1" t="s">
        <v>2636</v>
      </c>
      <c r="G406" s="1" t="s">
        <v>875</v>
      </c>
    </row>
    <row r="407" spans="2:7" x14ac:dyDescent="0.25">
      <c r="B407" s="1" t="s">
        <v>2633</v>
      </c>
      <c r="C407" s="1" t="s">
        <v>2637</v>
      </c>
      <c r="D407" s="1" t="s">
        <v>2638</v>
      </c>
      <c r="E407" s="1"/>
      <c r="F407" s="1" t="s">
        <v>2639</v>
      </c>
      <c r="G407" s="1" t="s">
        <v>1630</v>
      </c>
    </row>
    <row r="408" spans="2:7" x14ac:dyDescent="0.25">
      <c r="B408" s="1" t="s">
        <v>2633</v>
      </c>
      <c r="C408" s="1" t="s">
        <v>2637</v>
      </c>
      <c r="D408" s="1" t="s">
        <v>2640</v>
      </c>
      <c r="E408" s="1"/>
      <c r="F408" s="1" t="s">
        <v>2641</v>
      </c>
      <c r="G408" s="1" t="s">
        <v>1623</v>
      </c>
    </row>
    <row r="409" spans="2:7" x14ac:dyDescent="0.25">
      <c r="B409" s="1" t="s">
        <v>2633</v>
      </c>
      <c r="C409" s="1" t="s">
        <v>2007</v>
      </c>
      <c r="D409" s="1" t="s">
        <v>2642</v>
      </c>
      <c r="E409" s="1"/>
      <c r="F409" s="1" t="s">
        <v>2643</v>
      </c>
      <c r="G409" s="1" t="s">
        <v>1677</v>
      </c>
    </row>
    <row r="410" spans="2:7" x14ac:dyDescent="0.25">
      <c r="B410" s="1" t="s">
        <v>2633</v>
      </c>
      <c r="C410" s="1" t="s">
        <v>2007</v>
      </c>
      <c r="D410" s="1" t="s">
        <v>2644</v>
      </c>
      <c r="E410" s="1"/>
      <c r="F410" s="1" t="s">
        <v>2645</v>
      </c>
      <c r="G410" s="1" t="s">
        <v>2646</v>
      </c>
    </row>
    <row r="411" spans="2:7" x14ac:dyDescent="0.25">
      <c r="B411" s="1" t="s">
        <v>2633</v>
      </c>
      <c r="C411" s="1" t="s">
        <v>2647</v>
      </c>
      <c r="D411" s="1" t="s">
        <v>2648</v>
      </c>
      <c r="E411" s="1"/>
      <c r="F411" s="1" t="s">
        <v>2649</v>
      </c>
      <c r="G411" s="1" t="s">
        <v>2650</v>
      </c>
    </row>
    <row r="412" spans="2:7" x14ac:dyDescent="0.25">
      <c r="B412" s="1" t="s">
        <v>2633</v>
      </c>
      <c r="C412" s="1" t="s">
        <v>2647</v>
      </c>
      <c r="D412" s="1" t="s">
        <v>2651</v>
      </c>
      <c r="E412" s="1"/>
      <c r="F412" s="1" t="s">
        <v>2652</v>
      </c>
      <c r="G412" s="1" t="s">
        <v>2005</v>
      </c>
    </row>
    <row r="413" spans="2:7" x14ac:dyDescent="0.25">
      <c r="B413" s="1" t="s">
        <v>2633</v>
      </c>
      <c r="C413" s="1" t="s">
        <v>665</v>
      </c>
      <c r="D413" s="1" t="s">
        <v>2653</v>
      </c>
      <c r="E413" s="1"/>
      <c r="F413" s="1" t="s">
        <v>2654</v>
      </c>
      <c r="G413" s="1" t="s">
        <v>2655</v>
      </c>
    </row>
    <row r="414" spans="2:7" x14ac:dyDescent="0.25">
      <c r="B414" s="1" t="s">
        <v>2633</v>
      </c>
      <c r="C414" s="1" t="s">
        <v>2656</v>
      </c>
      <c r="D414" s="1" t="s">
        <v>2657</v>
      </c>
      <c r="E414" s="1"/>
      <c r="F414" s="1" t="s">
        <v>2658</v>
      </c>
      <c r="G414" s="1" t="s">
        <v>2005</v>
      </c>
    </row>
    <row r="415" spans="2:7" x14ac:dyDescent="0.25">
      <c r="B415" s="1" t="s">
        <v>2633</v>
      </c>
      <c r="C415" s="1" t="s">
        <v>2659</v>
      </c>
      <c r="D415" s="1" t="s">
        <v>2660</v>
      </c>
      <c r="E415" s="1"/>
      <c r="F415" s="1" t="s">
        <v>2661</v>
      </c>
      <c r="G415" s="1" t="s">
        <v>1677</v>
      </c>
    </row>
    <row r="416" spans="2:7" x14ac:dyDescent="0.25">
      <c r="B416" s="1" t="s">
        <v>2633</v>
      </c>
      <c r="C416" s="1" t="s">
        <v>2659</v>
      </c>
      <c r="D416" s="1" t="s">
        <v>1774</v>
      </c>
      <c r="E416" s="1"/>
      <c r="F416" s="1" t="s">
        <v>2662</v>
      </c>
      <c r="G416" s="1" t="s">
        <v>1776</v>
      </c>
    </row>
    <row r="417" spans="2:7" x14ac:dyDescent="0.25">
      <c r="B417" s="1" t="s">
        <v>2663</v>
      </c>
      <c r="C417" s="1" t="s">
        <v>1925</v>
      </c>
      <c r="D417" s="1" t="s">
        <v>2664</v>
      </c>
      <c r="E417" s="1"/>
      <c r="F417" s="1" t="s">
        <v>2665</v>
      </c>
      <c r="G417" s="1" t="s">
        <v>2490</v>
      </c>
    </row>
    <row r="418" spans="2:7" x14ac:dyDescent="0.25">
      <c r="B418" s="1" t="s">
        <v>2663</v>
      </c>
      <c r="C418" s="1" t="s">
        <v>1925</v>
      </c>
      <c r="D418" s="1" t="s">
        <v>2666</v>
      </c>
      <c r="E418" s="1"/>
      <c r="F418" s="1" t="s">
        <v>2667</v>
      </c>
      <c r="G418" s="1" t="s">
        <v>2668</v>
      </c>
    </row>
    <row r="419" spans="2:7" x14ac:dyDescent="0.25">
      <c r="B419" s="1" t="s">
        <v>2663</v>
      </c>
      <c r="C419" s="1" t="s">
        <v>2669</v>
      </c>
      <c r="D419" s="1" t="s">
        <v>2670</v>
      </c>
      <c r="E419" s="1"/>
      <c r="F419" s="1" t="s">
        <v>2671</v>
      </c>
      <c r="G419" s="1" t="s">
        <v>1652</v>
      </c>
    </row>
    <row r="420" spans="2:7" x14ac:dyDescent="0.25">
      <c r="B420" s="1" t="s">
        <v>2663</v>
      </c>
      <c r="C420" s="1" t="s">
        <v>2669</v>
      </c>
      <c r="D420" s="1" t="s">
        <v>2672</v>
      </c>
      <c r="E420" s="1"/>
      <c r="F420" s="1" t="s">
        <v>2673</v>
      </c>
      <c r="G420" s="1" t="s">
        <v>2202</v>
      </c>
    </row>
    <row r="421" spans="2:7" x14ac:dyDescent="0.25">
      <c r="B421" s="1" t="s">
        <v>2663</v>
      </c>
      <c r="C421" s="1" t="s">
        <v>1768</v>
      </c>
      <c r="D421" s="1" t="s">
        <v>2674</v>
      </c>
      <c r="E421" s="1"/>
      <c r="F421" s="1" t="s">
        <v>2675</v>
      </c>
      <c r="G421" s="1" t="s">
        <v>1649</v>
      </c>
    </row>
    <row r="422" spans="2:7" x14ac:dyDescent="0.25">
      <c r="B422" s="1" t="s">
        <v>2663</v>
      </c>
      <c r="C422" s="1" t="s">
        <v>1124</v>
      </c>
      <c r="D422" s="1" t="s">
        <v>2676</v>
      </c>
      <c r="E422" s="1"/>
      <c r="F422" s="1" t="s">
        <v>2677</v>
      </c>
      <c r="G422" s="1" t="s">
        <v>2543</v>
      </c>
    </row>
    <row r="423" spans="2:7" x14ac:dyDescent="0.25">
      <c r="B423" s="1" t="s">
        <v>2663</v>
      </c>
      <c r="C423" s="1" t="s">
        <v>1124</v>
      </c>
      <c r="D423" s="1" t="s">
        <v>2217</v>
      </c>
      <c r="E423" s="1"/>
      <c r="F423" s="1" t="s">
        <v>2678</v>
      </c>
      <c r="G423" s="1" t="s">
        <v>2219</v>
      </c>
    </row>
    <row r="424" spans="2:7" x14ac:dyDescent="0.25">
      <c r="B424" s="1" t="s">
        <v>2663</v>
      </c>
      <c r="C424" s="1" t="s">
        <v>2475</v>
      </c>
      <c r="D424" s="1" t="s">
        <v>2498</v>
      </c>
      <c r="E424" s="1"/>
      <c r="F424" s="1" t="s">
        <v>2679</v>
      </c>
      <c r="G424" s="1" t="s">
        <v>2477</v>
      </c>
    </row>
    <row r="425" spans="2:7" x14ac:dyDescent="0.25">
      <c r="B425" s="1" t="s">
        <v>2663</v>
      </c>
      <c r="C425" s="1" t="s">
        <v>2680</v>
      </c>
      <c r="D425" s="1" t="s">
        <v>2681</v>
      </c>
      <c r="E425" s="1"/>
      <c r="F425" s="1" t="s">
        <v>2682</v>
      </c>
      <c r="G425" s="1" t="s">
        <v>1770</v>
      </c>
    </row>
    <row r="426" spans="2:7" x14ac:dyDescent="0.25">
      <c r="B426" s="1" t="s">
        <v>2663</v>
      </c>
      <c r="C426" s="1" t="s">
        <v>2659</v>
      </c>
      <c r="D426" s="1" t="s">
        <v>2683</v>
      </c>
      <c r="E426" s="1"/>
      <c r="F426" s="1" t="s">
        <v>2684</v>
      </c>
      <c r="G426" s="1" t="s">
        <v>1999</v>
      </c>
    </row>
    <row r="427" spans="2:7" x14ac:dyDescent="0.25">
      <c r="B427" s="1" t="s">
        <v>2663</v>
      </c>
      <c r="C427" s="1" t="s">
        <v>2659</v>
      </c>
      <c r="D427" s="1" t="s">
        <v>2685</v>
      </c>
      <c r="E427" s="1"/>
      <c r="F427" s="1" t="s">
        <v>2686</v>
      </c>
      <c r="G427" s="1" t="s">
        <v>2687</v>
      </c>
    </row>
    <row r="428" spans="2:7" x14ac:dyDescent="0.25">
      <c r="B428" s="1" t="s">
        <v>2663</v>
      </c>
      <c r="C428" s="1" t="s">
        <v>2659</v>
      </c>
      <c r="D428" s="1" t="s">
        <v>2688</v>
      </c>
      <c r="E428" s="1"/>
      <c r="F428" s="1" t="s">
        <v>2689</v>
      </c>
      <c r="G428" s="1" t="s">
        <v>2199</v>
      </c>
    </row>
    <row r="429" spans="2:7" x14ac:dyDescent="0.25">
      <c r="B429" s="1" t="s">
        <v>2690</v>
      </c>
      <c r="C429" s="1" t="s">
        <v>1896</v>
      </c>
      <c r="D429" s="1" t="s">
        <v>2691</v>
      </c>
      <c r="E429" s="1"/>
      <c r="F429" s="1" t="s">
        <v>2692</v>
      </c>
      <c r="G429" s="1" t="s">
        <v>2693</v>
      </c>
    </row>
    <row r="430" spans="2:7" x14ac:dyDescent="0.25">
      <c r="B430" s="1" t="s">
        <v>2690</v>
      </c>
      <c r="C430" s="1" t="s">
        <v>1896</v>
      </c>
      <c r="D430" s="1" t="s">
        <v>2694</v>
      </c>
      <c r="E430" s="1"/>
      <c r="F430" s="1" t="s">
        <v>2695</v>
      </c>
      <c r="G430" s="1" t="s">
        <v>2693</v>
      </c>
    </row>
    <row r="431" spans="2:7" x14ac:dyDescent="0.25">
      <c r="B431" s="1" t="s">
        <v>2690</v>
      </c>
      <c r="C431" s="1" t="s">
        <v>1896</v>
      </c>
      <c r="D431" s="1" t="s">
        <v>2605</v>
      </c>
      <c r="E431" s="1"/>
      <c r="F431" s="1" t="s">
        <v>2696</v>
      </c>
      <c r="G431" s="1" t="s">
        <v>2697</v>
      </c>
    </row>
    <row r="432" spans="2:7" x14ac:dyDescent="0.25">
      <c r="B432" s="1" t="s">
        <v>2690</v>
      </c>
      <c r="C432" s="1" t="s">
        <v>1862</v>
      </c>
      <c r="D432" s="1" t="s">
        <v>2698</v>
      </c>
      <c r="E432" s="1"/>
      <c r="F432" s="1" t="s">
        <v>2699</v>
      </c>
      <c r="G432" s="1" t="s">
        <v>2700</v>
      </c>
    </row>
    <row r="433" spans="2:7" x14ac:dyDescent="0.25">
      <c r="B433" s="1" t="s">
        <v>2690</v>
      </c>
      <c r="C433" s="1" t="s">
        <v>1862</v>
      </c>
      <c r="D433" s="1" t="s">
        <v>2701</v>
      </c>
      <c r="E433" s="1"/>
      <c r="F433" s="1" t="s">
        <v>2702</v>
      </c>
      <c r="G433" s="1" t="s">
        <v>1679</v>
      </c>
    </row>
    <row r="434" spans="2:7" x14ac:dyDescent="0.25">
      <c r="B434" s="1" t="s">
        <v>2690</v>
      </c>
      <c r="C434" s="1" t="s">
        <v>584</v>
      </c>
      <c r="D434" s="1" t="s">
        <v>2703</v>
      </c>
      <c r="E434" s="1"/>
      <c r="F434" s="1" t="s">
        <v>2704</v>
      </c>
      <c r="G434" s="1" t="s">
        <v>2477</v>
      </c>
    </row>
    <row r="435" spans="2:7" x14ac:dyDescent="0.25">
      <c r="B435" s="1" t="s">
        <v>2690</v>
      </c>
      <c r="C435" s="1" t="s">
        <v>2705</v>
      </c>
      <c r="D435" s="1" t="s">
        <v>2706</v>
      </c>
      <c r="E435" s="1"/>
      <c r="F435" s="1" t="s">
        <v>2707</v>
      </c>
      <c r="G435" s="1" t="s">
        <v>2708</v>
      </c>
    </row>
    <row r="436" spans="2:7" x14ac:dyDescent="0.25">
      <c r="B436" s="1" t="s">
        <v>2690</v>
      </c>
      <c r="C436" s="1" t="s">
        <v>2705</v>
      </c>
      <c r="D436" s="1" t="s">
        <v>2709</v>
      </c>
      <c r="E436" s="1"/>
      <c r="F436" s="1" t="s">
        <v>2710</v>
      </c>
      <c r="G436" s="1" t="s">
        <v>2711</v>
      </c>
    </row>
    <row r="437" spans="2:7" x14ac:dyDescent="0.25">
      <c r="B437" s="1" t="s">
        <v>2690</v>
      </c>
      <c r="C437" s="1" t="s">
        <v>2712</v>
      </c>
      <c r="D437" s="1" t="s">
        <v>2713</v>
      </c>
      <c r="E437" s="1"/>
      <c r="F437" s="1" t="s">
        <v>2714</v>
      </c>
      <c r="G437" s="1" t="s">
        <v>2715</v>
      </c>
    </row>
    <row r="438" spans="2:7" x14ac:dyDescent="0.25">
      <c r="B438" s="1" t="s">
        <v>2690</v>
      </c>
      <c r="C438" s="1" t="s">
        <v>2712</v>
      </c>
      <c r="D438" s="1" t="s">
        <v>2716</v>
      </c>
      <c r="E438" s="1"/>
      <c r="F438" s="1" t="s">
        <v>2717</v>
      </c>
      <c r="G438" s="1" t="s">
        <v>2718</v>
      </c>
    </row>
    <row r="439" spans="2:7" x14ac:dyDescent="0.25">
      <c r="B439" s="1" t="s">
        <v>2690</v>
      </c>
      <c r="C439" s="1" t="s">
        <v>2659</v>
      </c>
      <c r="D439" s="1" t="s">
        <v>1811</v>
      </c>
      <c r="E439" s="1"/>
      <c r="F439" s="1" t="s">
        <v>1812</v>
      </c>
      <c r="G439" s="1" t="s">
        <v>2697</v>
      </c>
    </row>
    <row r="440" spans="2:7" x14ac:dyDescent="0.25">
      <c r="B440" s="1" t="s">
        <v>2690</v>
      </c>
      <c r="C440" s="1" t="s">
        <v>2659</v>
      </c>
      <c r="D440" s="1" t="s">
        <v>2719</v>
      </c>
      <c r="E440" s="1"/>
      <c r="F440" s="1" t="s">
        <v>2720</v>
      </c>
      <c r="G440" s="1" t="s">
        <v>1999</v>
      </c>
    </row>
    <row r="441" spans="2:7" x14ac:dyDescent="0.25">
      <c r="B441" s="1" t="s">
        <v>2690</v>
      </c>
      <c r="C441" s="1" t="s">
        <v>2659</v>
      </c>
      <c r="D441" s="1" t="s">
        <v>2721</v>
      </c>
      <c r="E441" s="1"/>
      <c r="F441" s="1" t="s">
        <v>2722</v>
      </c>
      <c r="G441" s="1" t="s">
        <v>2687</v>
      </c>
    </row>
    <row r="442" spans="2:7" x14ac:dyDescent="0.25">
      <c r="B442" s="1" t="s">
        <v>1284</v>
      </c>
      <c r="C442" s="1" t="s">
        <v>2723</v>
      </c>
      <c r="D442" s="1" t="s">
        <v>2724</v>
      </c>
      <c r="E442" s="1"/>
      <c r="F442" s="1" t="s">
        <v>2725</v>
      </c>
      <c r="G442" s="1" t="s">
        <v>1615</v>
      </c>
    </row>
    <row r="443" spans="2:7" x14ac:dyDescent="0.25">
      <c r="B443" s="1" t="s">
        <v>1284</v>
      </c>
      <c r="C443" s="1" t="s">
        <v>2723</v>
      </c>
      <c r="D443" s="1" t="s">
        <v>2726</v>
      </c>
      <c r="E443" s="1"/>
      <c r="F443" s="1" t="s">
        <v>2727</v>
      </c>
      <c r="G443" s="1" t="s">
        <v>1525</v>
      </c>
    </row>
    <row r="444" spans="2:7" x14ac:dyDescent="0.25">
      <c r="B444" s="1" t="s">
        <v>1284</v>
      </c>
      <c r="C444" s="1" t="s">
        <v>2267</v>
      </c>
      <c r="D444" s="1" t="s">
        <v>2728</v>
      </c>
      <c r="E444" s="1"/>
      <c r="F444" s="1" t="s">
        <v>2729</v>
      </c>
      <c r="G444" s="1" t="s">
        <v>2054</v>
      </c>
    </row>
    <row r="445" spans="2:7" x14ac:dyDescent="0.25">
      <c r="B445" s="1" t="s">
        <v>1284</v>
      </c>
      <c r="C445" s="1" t="s">
        <v>2267</v>
      </c>
      <c r="D445" s="1" t="s">
        <v>2730</v>
      </c>
      <c r="E445" s="1"/>
      <c r="F445" s="1" t="s">
        <v>2731</v>
      </c>
      <c r="G445" s="1" t="s">
        <v>1598</v>
      </c>
    </row>
    <row r="446" spans="2:7" x14ac:dyDescent="0.25">
      <c r="B446" s="1" t="s">
        <v>1284</v>
      </c>
      <c r="C446" s="1" t="s">
        <v>2732</v>
      </c>
      <c r="D446" s="1" t="s">
        <v>2733</v>
      </c>
      <c r="E446" s="1"/>
      <c r="F446" s="1" t="s">
        <v>2734</v>
      </c>
      <c r="G446" s="1" t="s">
        <v>1735</v>
      </c>
    </row>
    <row r="447" spans="2:7" x14ac:dyDescent="0.25">
      <c r="B447" s="1" t="s">
        <v>1284</v>
      </c>
      <c r="C447" s="1" t="s">
        <v>2732</v>
      </c>
      <c r="D447" s="1" t="s">
        <v>2735</v>
      </c>
      <c r="E447" s="1"/>
      <c r="F447" s="1" t="s">
        <v>2736</v>
      </c>
      <c r="G447" s="1" t="s">
        <v>2338</v>
      </c>
    </row>
    <row r="448" spans="2:7" x14ac:dyDescent="0.25">
      <c r="B448" s="1" t="s">
        <v>1284</v>
      </c>
      <c r="C448" s="1" t="s">
        <v>1970</v>
      </c>
      <c r="D448" s="1" t="s">
        <v>2737</v>
      </c>
      <c r="E448" s="1"/>
      <c r="F448" s="1" t="s">
        <v>2738</v>
      </c>
      <c r="G448" s="1" t="s">
        <v>1800</v>
      </c>
    </row>
    <row r="449" spans="2:7" x14ac:dyDescent="0.25">
      <c r="B449" s="1" t="s">
        <v>1284</v>
      </c>
      <c r="C449" s="1" t="s">
        <v>1970</v>
      </c>
      <c r="D449" s="1" t="s">
        <v>2412</v>
      </c>
      <c r="E449" s="1"/>
      <c r="F449" s="1" t="s">
        <v>2739</v>
      </c>
      <c r="G449" s="1" t="s">
        <v>1677</v>
      </c>
    </row>
    <row r="450" spans="2:7" x14ac:dyDescent="0.25">
      <c r="B450" s="1" t="s">
        <v>1284</v>
      </c>
      <c r="C450" s="1" t="s">
        <v>1713</v>
      </c>
      <c r="D450" s="1" t="s">
        <v>2740</v>
      </c>
      <c r="E450" s="1"/>
      <c r="F450" s="1" t="s">
        <v>2741</v>
      </c>
      <c r="G450" s="1" t="s">
        <v>2742</v>
      </c>
    </row>
    <row r="451" spans="2:7" x14ac:dyDescent="0.25">
      <c r="B451" s="1" t="s">
        <v>1284</v>
      </c>
      <c r="C451" s="1" t="s">
        <v>1713</v>
      </c>
      <c r="D451" s="1" t="s">
        <v>2519</v>
      </c>
      <c r="E451" s="1"/>
      <c r="F451" s="1" t="s">
        <v>2743</v>
      </c>
      <c r="G451" s="1" t="s">
        <v>1602</v>
      </c>
    </row>
    <row r="452" spans="2:7" x14ac:dyDescent="0.25">
      <c r="B452" s="1" t="s">
        <v>1284</v>
      </c>
      <c r="C452" s="1" t="s">
        <v>2475</v>
      </c>
      <c r="D452" s="1" t="s">
        <v>2744</v>
      </c>
      <c r="E452" s="1"/>
      <c r="F452" s="1" t="s">
        <v>2745</v>
      </c>
      <c r="G452" s="1" t="s">
        <v>2477</v>
      </c>
    </row>
    <row r="453" spans="2:7" x14ac:dyDescent="0.25">
      <c r="B453" s="1" t="s">
        <v>1284</v>
      </c>
      <c r="C453" s="1" t="s">
        <v>2475</v>
      </c>
      <c r="D453" s="1" t="s">
        <v>2746</v>
      </c>
      <c r="E453" s="1"/>
      <c r="F453" s="1" t="s">
        <v>2747</v>
      </c>
      <c r="G453" s="1" t="s">
        <v>2748</v>
      </c>
    </row>
    <row r="454" spans="2:7" x14ac:dyDescent="0.25">
      <c r="B454" s="1" t="s">
        <v>1284</v>
      </c>
      <c r="C454" s="1" t="s">
        <v>2659</v>
      </c>
      <c r="D454" s="1" t="s">
        <v>1794</v>
      </c>
      <c r="E454" s="1"/>
      <c r="F454" s="1" t="s">
        <v>2749</v>
      </c>
      <c r="G454" s="1" t="s">
        <v>1797</v>
      </c>
    </row>
    <row r="455" spans="2:7" x14ac:dyDescent="0.25">
      <c r="B455" s="1" t="s">
        <v>1284</v>
      </c>
      <c r="C455" s="1" t="s">
        <v>2475</v>
      </c>
      <c r="D455" s="1" t="s">
        <v>1811</v>
      </c>
      <c r="E455" s="1"/>
      <c r="F455" s="1" t="s">
        <v>1812</v>
      </c>
      <c r="G455" s="1" t="s">
        <v>2518</v>
      </c>
    </row>
    <row r="456" spans="2:7" x14ac:dyDescent="0.25">
      <c r="B456" s="1" t="s">
        <v>1284</v>
      </c>
      <c r="C456" s="1" t="s">
        <v>2475</v>
      </c>
      <c r="D456" s="1" t="s">
        <v>1807</v>
      </c>
      <c r="E456" s="1"/>
      <c r="F456" s="1" t="s">
        <v>2750</v>
      </c>
      <c r="G456" s="1" t="s">
        <v>2751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73B5C-70DC-1047-A2E7-2F6593EAA748}">
  <dimension ref="A1:D456"/>
  <sheetViews>
    <sheetView zoomScaleNormal="100" workbookViewId="0">
      <selection activeCell="A48" sqref="A48"/>
    </sheetView>
  </sheetViews>
  <sheetFormatPr defaultColWidth="11" defaultRowHeight="15.75" x14ac:dyDescent="0.25"/>
  <cols>
    <col min="1" max="1" width="41.125" style="1" bestFit="1" customWidth="1"/>
  </cols>
  <sheetData>
    <row r="1" spans="1:4" x14ac:dyDescent="0.25">
      <c r="A1" s="2"/>
    </row>
    <row r="2" spans="1:4" x14ac:dyDescent="0.25">
      <c r="A2" s="1" t="s">
        <v>1492</v>
      </c>
      <c r="D2" t="s">
        <v>4182</v>
      </c>
    </row>
    <row r="3" spans="1:4" x14ac:dyDescent="0.25">
      <c r="A3" s="1" t="s">
        <v>1538</v>
      </c>
      <c r="D3" t="s">
        <v>4183</v>
      </c>
    </row>
    <row r="4" spans="1:4" x14ac:dyDescent="0.25">
      <c r="A4" s="1" t="s">
        <v>507</v>
      </c>
      <c r="D4" t="s">
        <v>4184</v>
      </c>
    </row>
    <row r="5" spans="1:4" x14ac:dyDescent="0.25">
      <c r="A5" s="1" t="s">
        <v>1620</v>
      </c>
      <c r="D5" t="s">
        <v>4185</v>
      </c>
    </row>
    <row r="6" spans="1:4" x14ac:dyDescent="0.25">
      <c r="A6" s="1" t="s">
        <v>1673</v>
      </c>
      <c r="D6" t="s">
        <v>4186</v>
      </c>
    </row>
    <row r="7" spans="1:4" x14ac:dyDescent="0.25">
      <c r="A7" s="1" t="s">
        <v>1711</v>
      </c>
      <c r="D7" t="s">
        <v>1612</v>
      </c>
    </row>
    <row r="8" spans="1:4" x14ac:dyDescent="0.25">
      <c r="A8" s="1" t="s">
        <v>1753</v>
      </c>
      <c r="D8" t="s">
        <v>1847</v>
      </c>
    </row>
    <row r="9" spans="1:4" x14ac:dyDescent="0.25">
      <c r="A9" s="1" t="s">
        <v>1512</v>
      </c>
      <c r="D9" t="s">
        <v>1711</v>
      </c>
    </row>
    <row r="10" spans="1:4" x14ac:dyDescent="0.25">
      <c r="A10" s="1" t="s">
        <v>1847</v>
      </c>
      <c r="D10" t="s">
        <v>2609</v>
      </c>
    </row>
    <row r="11" spans="1:4" x14ac:dyDescent="0.25">
      <c r="A11" s="1" t="s">
        <v>971</v>
      </c>
      <c r="D11" t="s">
        <v>4187</v>
      </c>
    </row>
    <row r="12" spans="1:4" x14ac:dyDescent="0.25">
      <c r="A12" s="1" t="s">
        <v>1932</v>
      </c>
      <c r="D12" t="s">
        <v>4188</v>
      </c>
    </row>
    <row r="13" spans="1:4" x14ac:dyDescent="0.25">
      <c r="A13" s="1" t="s">
        <v>1974</v>
      </c>
      <c r="D13" t="s">
        <v>4189</v>
      </c>
    </row>
    <row r="14" spans="1:4" x14ac:dyDescent="0.25">
      <c r="A14" s="1" t="s">
        <v>2010</v>
      </c>
      <c r="D14" t="s">
        <v>4190</v>
      </c>
    </row>
    <row r="15" spans="1:4" x14ac:dyDescent="0.25">
      <c r="A15" s="1" t="s">
        <v>1791</v>
      </c>
    </row>
    <row r="16" spans="1:4" x14ac:dyDescent="0.25">
      <c r="A16" s="1" t="s">
        <v>2086</v>
      </c>
    </row>
    <row r="17" spans="1:1" x14ac:dyDescent="0.25">
      <c r="A17" s="1" t="s">
        <v>2123</v>
      </c>
    </row>
    <row r="18" spans="1:1" x14ac:dyDescent="0.25">
      <c r="A18" s="1" t="s">
        <v>1647</v>
      </c>
    </row>
    <row r="19" spans="1:1" x14ac:dyDescent="0.25">
      <c r="A19" s="1" t="s">
        <v>2246</v>
      </c>
    </row>
    <row r="20" spans="1:1" x14ac:dyDescent="0.25">
      <c r="A20" s="1" t="s">
        <v>49</v>
      </c>
    </row>
    <row r="21" spans="1:1" x14ac:dyDescent="0.25">
      <c r="A21" s="1" t="s">
        <v>1612</v>
      </c>
    </row>
    <row r="22" spans="1:1" x14ac:dyDescent="0.25">
      <c r="A22" s="1" t="s">
        <v>1771</v>
      </c>
    </row>
    <row r="23" spans="1:1" x14ac:dyDescent="0.25">
      <c r="A23" s="1" t="s">
        <v>2356</v>
      </c>
    </row>
    <row r="24" spans="1:1" x14ac:dyDescent="0.25">
      <c r="A24" s="1" t="s">
        <v>1546</v>
      </c>
    </row>
    <row r="25" spans="1:1" x14ac:dyDescent="0.25">
      <c r="A25" s="1" t="s">
        <v>2441</v>
      </c>
    </row>
    <row r="26" spans="1:1" x14ac:dyDescent="0.25">
      <c r="A26" s="1" t="s">
        <v>1401</v>
      </c>
    </row>
    <row r="27" spans="1:1" x14ac:dyDescent="0.25">
      <c r="A27" s="1" t="s">
        <v>2509</v>
      </c>
    </row>
    <row r="28" spans="1:1" x14ac:dyDescent="0.25">
      <c r="A28" s="1" t="s">
        <v>2536</v>
      </c>
    </row>
    <row r="29" spans="1:1" x14ac:dyDescent="0.25">
      <c r="A29" s="1" t="s">
        <v>2570</v>
      </c>
    </row>
    <row r="30" spans="1:1" x14ac:dyDescent="0.25">
      <c r="A30" s="1" t="s">
        <v>2604</v>
      </c>
    </row>
    <row r="31" spans="1:1" x14ac:dyDescent="0.25">
      <c r="A31" s="1" t="s">
        <v>2633</v>
      </c>
    </row>
    <row r="32" spans="1:1" x14ac:dyDescent="0.25">
      <c r="A32" s="1" t="s">
        <v>2663</v>
      </c>
    </row>
    <row r="33" spans="1:1" x14ac:dyDescent="0.25">
      <c r="A33" s="1" t="s">
        <v>2690</v>
      </c>
    </row>
    <row r="34" spans="1:1" x14ac:dyDescent="0.25">
      <c r="A34" s="1" t="s">
        <v>1284</v>
      </c>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B16F-51CA-9343-AFF4-C5F01F9CC1B9}">
  <dimension ref="A1:K1"/>
  <sheetViews>
    <sheetView workbookViewId="0">
      <selection activeCell="K11" sqref="K11"/>
    </sheetView>
  </sheetViews>
  <sheetFormatPr defaultColWidth="8.875" defaultRowHeight="15" x14ac:dyDescent="0.25"/>
  <cols>
    <col min="1" max="1" width="17.875" style="1" customWidth="1"/>
    <col min="2" max="2" width="17" style="1" bestFit="1" customWidth="1"/>
    <col min="3" max="4" width="20.5" style="1" bestFit="1" customWidth="1"/>
    <col min="5" max="5" width="24" style="1" bestFit="1" customWidth="1"/>
    <col min="6" max="6" width="19.125" style="1" bestFit="1" customWidth="1"/>
    <col min="7" max="7" width="22.625" style="1" bestFit="1" customWidth="1"/>
    <col min="8" max="8" width="17.625" style="1" bestFit="1" customWidth="1"/>
    <col min="9" max="9" width="21.125" style="1" bestFit="1" customWidth="1"/>
    <col min="10" max="10" width="13.5" style="1" bestFit="1" customWidth="1"/>
    <col min="11" max="11" width="17" style="1" bestFit="1" customWidth="1"/>
    <col min="12" max="16384" width="8.875" style="1"/>
  </cols>
  <sheetData>
    <row r="1" spans="1:11" x14ac:dyDescent="0.25">
      <c r="A1" s="1" t="s">
        <v>0</v>
      </c>
      <c r="B1" s="1" t="s">
        <v>2752</v>
      </c>
      <c r="C1" s="1" t="s">
        <v>2753</v>
      </c>
      <c r="D1" s="1" t="s">
        <v>2754</v>
      </c>
      <c r="E1" s="1" t="s">
        <v>2755</v>
      </c>
      <c r="F1" s="1" t="s">
        <v>2756</v>
      </c>
      <c r="G1" s="1" t="s">
        <v>2757</v>
      </c>
      <c r="H1" s="1" t="s">
        <v>2758</v>
      </c>
      <c r="I1" s="1" t="s">
        <v>2759</v>
      </c>
      <c r="J1" s="1" t="s">
        <v>2760</v>
      </c>
      <c r="K1" s="1" t="s">
        <v>2761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9E8E-C198-CB4C-A87D-25965A4F70A4}">
  <dimension ref="A1:G2"/>
  <sheetViews>
    <sheetView workbookViewId="0">
      <selection activeCell="B7" sqref="B7"/>
    </sheetView>
  </sheetViews>
  <sheetFormatPr defaultColWidth="8.875" defaultRowHeight="15" x14ac:dyDescent="0.25"/>
  <cols>
    <col min="1" max="1" width="15.375" style="1" bestFit="1" customWidth="1"/>
    <col min="2" max="2" width="42.375" style="1" bestFit="1" customWidth="1"/>
    <col min="3" max="3" width="47.625" style="1" bestFit="1" customWidth="1"/>
    <col min="4" max="4" width="47" style="1" bestFit="1" customWidth="1"/>
    <col min="5" max="5" width="49.375" style="1" bestFit="1" customWidth="1"/>
    <col min="6" max="6" width="63.125" style="1" bestFit="1" customWidth="1"/>
    <col min="7" max="7" width="50.875" style="1" bestFit="1" customWidth="1"/>
    <col min="8" max="16384" width="8.875" style="1"/>
  </cols>
  <sheetData>
    <row r="1" spans="1:7" x14ac:dyDescent="0.25">
      <c r="A1" s="2" t="s">
        <v>1484</v>
      </c>
      <c r="B1" s="2" t="s">
        <v>1485</v>
      </c>
      <c r="C1" s="2" t="s">
        <v>1487</v>
      </c>
      <c r="D1" s="2" t="s">
        <v>1488</v>
      </c>
      <c r="E1" s="2" t="s">
        <v>1489</v>
      </c>
      <c r="F1" s="2" t="s">
        <v>1490</v>
      </c>
      <c r="G1" s="2" t="s">
        <v>1491</v>
      </c>
    </row>
    <row r="2" spans="1:7" x14ac:dyDescent="0.25">
      <c r="A2" s="1" t="s">
        <v>1494</v>
      </c>
      <c r="B2" s="1" t="s">
        <v>1495</v>
      </c>
      <c r="C2" s="1" t="s">
        <v>1497</v>
      </c>
      <c r="D2" s="1" t="s">
        <v>1498</v>
      </c>
      <c r="E2" s="1" t="s">
        <v>1499</v>
      </c>
      <c r="F2" s="1" t="s">
        <v>1500</v>
      </c>
      <c r="G2" s="1" t="s">
        <v>1501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6151-14AA-4F40-8536-E9BAE6D7D60C}">
  <dimension ref="A1:CE579"/>
  <sheetViews>
    <sheetView topLeftCell="E1" zoomScaleNormal="100" workbookViewId="0">
      <selection activeCell="H43" sqref="H43"/>
    </sheetView>
  </sheetViews>
  <sheetFormatPr defaultColWidth="11.5" defaultRowHeight="15" x14ac:dyDescent="0.25"/>
  <cols>
    <col min="1" max="1" width="17" style="1" bestFit="1" customWidth="1"/>
    <col min="2" max="2" width="35.5" style="1" bestFit="1" customWidth="1"/>
    <col min="3" max="3" width="31.375" style="1" bestFit="1" customWidth="1"/>
    <col min="4" max="4" width="40.5" style="1" bestFit="1" customWidth="1"/>
    <col min="5" max="5" width="59.625" style="1" bestFit="1" customWidth="1"/>
    <col min="6" max="6" width="24.125" style="1" customWidth="1"/>
    <col min="7" max="7" width="21.375" style="1" customWidth="1"/>
    <col min="8" max="10" width="35.125" style="1" customWidth="1"/>
    <col min="11" max="11" width="19.875" style="1" customWidth="1"/>
    <col min="12" max="12" width="14.625" style="1" customWidth="1"/>
    <col min="13" max="13" width="20.625" style="1" customWidth="1"/>
    <col min="14" max="14" width="24.375" style="1" customWidth="1"/>
    <col min="15" max="15" width="24.875" style="1" customWidth="1"/>
    <col min="16" max="16" width="9.125" style="1" customWidth="1"/>
    <col min="17" max="17" width="10.375" style="1" customWidth="1"/>
    <col min="18" max="18" width="12.875" style="1" customWidth="1"/>
    <col min="19" max="19" width="21" style="1" customWidth="1"/>
    <col min="20" max="20" width="18" style="1" customWidth="1"/>
    <col min="21" max="21" width="20.875" style="1" customWidth="1"/>
    <col min="22" max="22" width="15.875" style="1" customWidth="1"/>
    <col min="23" max="23" width="12.125" style="1" customWidth="1"/>
    <col min="24" max="24" width="10.5" style="1" customWidth="1"/>
    <col min="25" max="25" width="15" style="1" customWidth="1"/>
    <col min="26" max="26" width="19.375" style="1" customWidth="1"/>
    <col min="27" max="27" width="17.125" style="1" bestFit="1" customWidth="1"/>
    <col min="28" max="28" width="9.125" style="1" customWidth="1"/>
    <col min="29" max="29" width="16.875" style="1" customWidth="1"/>
    <col min="30" max="30" width="10" style="1" customWidth="1"/>
    <col min="31" max="31" width="16.875" style="1" customWidth="1"/>
    <col min="32" max="32" width="19.5" style="1" customWidth="1"/>
    <col min="33" max="33" width="15.5" style="1" customWidth="1"/>
    <col min="34" max="34" width="19.125" style="1" customWidth="1"/>
    <col min="35" max="35" width="17.5" style="1" customWidth="1"/>
    <col min="36" max="36" width="20.875" style="1" customWidth="1"/>
    <col min="37" max="37" width="15.875" style="1" customWidth="1"/>
    <col min="38" max="38" width="19.375" style="1" bestFit="1" customWidth="1"/>
    <col min="39" max="39" width="18.125" style="1" customWidth="1"/>
    <col min="40" max="40" width="19.125" style="1" customWidth="1"/>
    <col min="41" max="41" width="16.5" style="1" bestFit="1" customWidth="1"/>
    <col min="42" max="42" width="14" style="1" bestFit="1" customWidth="1"/>
    <col min="43" max="43" width="18.125" style="1" customWidth="1"/>
    <col min="44" max="44" width="17.125" style="1" customWidth="1"/>
    <col min="45" max="45" width="18.625" style="1" customWidth="1"/>
    <col min="46" max="46" width="17.5" style="1" customWidth="1"/>
    <col min="47" max="47" width="4.875" style="28" customWidth="1"/>
    <col min="48" max="48" width="21" style="1" bestFit="1" customWidth="1"/>
    <col min="49" max="49" width="15" style="1" bestFit="1" customWidth="1"/>
    <col min="50" max="50" width="22.375" style="1" bestFit="1" customWidth="1"/>
    <col min="51" max="51" width="26.625" style="1" bestFit="1" customWidth="1"/>
    <col min="52" max="52" width="27.5" style="1" bestFit="1" customWidth="1"/>
    <col min="53" max="53" width="8.125" style="1" bestFit="1" customWidth="1"/>
    <col min="54" max="54" width="9.5" style="1" bestFit="1" customWidth="1"/>
    <col min="55" max="55" width="12.625" style="1" bestFit="1" customWidth="1"/>
    <col min="56" max="56" width="22.875" style="1" bestFit="1" customWidth="1"/>
    <col min="57" max="57" width="19.125" style="1" bestFit="1" customWidth="1"/>
    <col min="58" max="58" width="22.5" style="1" bestFit="1" customWidth="1"/>
    <col min="59" max="59" width="16.125" style="1" bestFit="1" customWidth="1"/>
    <col min="60" max="60" width="11.625" style="1" bestFit="1" customWidth="1"/>
    <col min="61" max="61" width="9.625" style="1" bestFit="1" customWidth="1"/>
    <col min="62" max="62" width="15.125" style="1" bestFit="1" customWidth="1"/>
    <col min="63" max="63" width="21" style="1" bestFit="1" customWidth="1"/>
    <col min="64" max="64" width="20.125" style="1" bestFit="1" customWidth="1"/>
    <col min="65" max="65" width="8.125" style="1" bestFit="1" customWidth="1"/>
    <col min="66" max="66" width="17.5" style="1" bestFit="1" customWidth="1"/>
    <col min="67" max="67" width="9.125" style="1" bestFit="1" customWidth="1"/>
    <col min="68" max="68" width="17.375" style="1" bestFit="1" customWidth="1"/>
    <col min="69" max="69" width="20.5" style="1" bestFit="1" customWidth="1"/>
    <col min="70" max="70" width="15.5" style="1" bestFit="1" customWidth="1"/>
    <col min="71" max="71" width="20.375" style="1" bestFit="1" customWidth="1"/>
    <col min="72" max="72" width="18.5" style="1" bestFit="1" customWidth="1"/>
    <col min="73" max="73" width="22.5" style="1" bestFit="1" customWidth="1"/>
    <col min="74" max="74" width="16.5" style="1" bestFit="1" customWidth="1"/>
    <col min="75" max="75" width="22.375" style="1" bestFit="1" customWidth="1"/>
    <col min="76" max="76" width="19.125" style="1" bestFit="1" customWidth="1"/>
    <col min="77" max="77" width="20.5" style="1" bestFit="1" customWidth="1"/>
    <col min="78" max="78" width="8.875" style="1" bestFit="1" customWidth="1"/>
    <col min="79" max="79" width="7.875" style="1" bestFit="1" customWidth="1"/>
    <col min="80" max="80" width="19" style="1" bestFit="1" customWidth="1"/>
    <col min="81" max="81" width="18.125" style="1" bestFit="1" customWidth="1"/>
    <col min="82" max="82" width="19.625" style="1" bestFit="1" customWidth="1"/>
    <col min="83" max="83" width="18.375" style="1" bestFit="1" customWidth="1"/>
    <col min="84" max="16384" width="11.5" style="1"/>
  </cols>
  <sheetData>
    <row r="1" spans="1:83" x14ac:dyDescent="0.25">
      <c r="A1" s="153" t="s">
        <v>3192</v>
      </c>
      <c r="B1" s="153"/>
      <c r="C1" s="153"/>
      <c r="D1" s="153"/>
      <c r="E1" s="153"/>
      <c r="F1" s="153"/>
      <c r="G1" s="153"/>
      <c r="H1" s="154" t="s">
        <v>3193</v>
      </c>
      <c r="I1" s="154"/>
      <c r="J1" s="154"/>
      <c r="K1" s="152" t="s">
        <v>3194</v>
      </c>
      <c r="L1" s="152"/>
      <c r="M1" s="152"/>
      <c r="N1" s="152"/>
      <c r="O1" s="152"/>
      <c r="P1" s="152"/>
      <c r="Q1" s="152"/>
      <c r="R1" s="152"/>
      <c r="S1" s="152"/>
      <c r="T1" s="152"/>
      <c r="U1" s="152"/>
      <c r="V1" s="152"/>
      <c r="W1" s="152"/>
      <c r="X1" s="152"/>
      <c r="Y1" s="146" t="s">
        <v>3195</v>
      </c>
      <c r="Z1" s="146"/>
      <c r="AA1" s="146"/>
      <c r="AB1" s="146"/>
      <c r="AC1" s="146"/>
      <c r="AD1" s="146"/>
      <c r="AE1" s="146"/>
      <c r="AF1" s="146"/>
      <c r="AG1" s="146"/>
      <c r="AH1" s="146"/>
      <c r="AI1" s="146"/>
      <c r="AJ1" s="146"/>
      <c r="AK1" s="147" t="s">
        <v>3196</v>
      </c>
      <c r="AL1" s="147"/>
      <c r="AM1" s="147"/>
      <c r="AN1" s="147"/>
      <c r="AO1" s="147"/>
      <c r="AP1" s="147"/>
      <c r="AQ1" s="147"/>
      <c r="AR1" s="147"/>
      <c r="AS1" s="147"/>
      <c r="AT1" s="147"/>
      <c r="AU1" s="15"/>
      <c r="AV1" s="152" t="s">
        <v>3194</v>
      </c>
      <c r="AW1" s="152"/>
      <c r="AX1" s="152"/>
      <c r="AY1" s="152"/>
      <c r="AZ1" s="152"/>
      <c r="BA1" s="152"/>
      <c r="BB1" s="152"/>
      <c r="BC1" s="152"/>
      <c r="BD1" s="152"/>
      <c r="BE1" s="152"/>
      <c r="BF1" s="152"/>
      <c r="BG1" s="152"/>
      <c r="BH1" s="152"/>
      <c r="BI1" s="152"/>
      <c r="BJ1" s="146" t="s">
        <v>3195</v>
      </c>
      <c r="BK1" s="146"/>
      <c r="BL1" s="146"/>
      <c r="BM1" s="146"/>
      <c r="BN1" s="146"/>
      <c r="BO1" s="146"/>
      <c r="BP1" s="146"/>
      <c r="BQ1" s="146"/>
      <c r="BR1" s="146"/>
      <c r="BS1" s="146"/>
      <c r="BT1" s="146"/>
      <c r="BU1" s="146"/>
      <c r="BV1" s="147" t="s">
        <v>3196</v>
      </c>
      <c r="BW1" s="147"/>
      <c r="BX1" s="147"/>
      <c r="BY1" s="147"/>
      <c r="BZ1" s="147"/>
      <c r="CA1" s="147"/>
      <c r="CB1" s="147"/>
      <c r="CC1" s="147"/>
      <c r="CD1" s="147"/>
      <c r="CE1" s="147"/>
    </row>
    <row r="2" spans="1:83" x14ac:dyDescent="0.25">
      <c r="A2" s="153"/>
      <c r="B2" s="153"/>
      <c r="C2" s="153"/>
      <c r="D2" s="153"/>
      <c r="E2" s="153"/>
      <c r="F2" s="153"/>
      <c r="G2" s="153"/>
      <c r="H2" s="154"/>
      <c r="I2" s="154"/>
      <c r="J2" s="154"/>
      <c r="K2" s="16" t="s">
        <v>11</v>
      </c>
      <c r="L2" s="148" t="s">
        <v>19</v>
      </c>
      <c r="M2" s="148"/>
      <c r="N2" s="148"/>
      <c r="O2" s="148"/>
      <c r="P2" s="149" t="s">
        <v>39</v>
      </c>
      <c r="Q2" s="149"/>
      <c r="R2" s="149"/>
      <c r="S2" s="149"/>
      <c r="T2" s="150" t="s">
        <v>38</v>
      </c>
      <c r="U2" s="150"/>
      <c r="V2" s="17" t="s">
        <v>67</v>
      </c>
      <c r="W2" s="17" t="s">
        <v>73</v>
      </c>
      <c r="X2" s="17" t="s">
        <v>78</v>
      </c>
      <c r="Y2" s="151" t="s">
        <v>81</v>
      </c>
      <c r="Z2" s="151"/>
      <c r="AA2" s="18" t="s">
        <v>3197</v>
      </c>
      <c r="AB2" s="142" t="s">
        <v>93</v>
      </c>
      <c r="AC2" s="142"/>
      <c r="AD2" s="142"/>
      <c r="AE2" s="142"/>
      <c r="AF2" s="143" t="s">
        <v>117</v>
      </c>
      <c r="AG2" s="143"/>
      <c r="AH2" s="144" t="s">
        <v>126</v>
      </c>
      <c r="AI2" s="144"/>
      <c r="AJ2" s="144"/>
      <c r="AK2" s="19" t="s">
        <v>133</v>
      </c>
      <c r="AL2" s="20"/>
      <c r="AM2" s="21" t="s">
        <v>3198</v>
      </c>
      <c r="AN2" s="22" t="s">
        <v>147</v>
      </c>
      <c r="AO2" s="23" t="s">
        <v>153</v>
      </c>
      <c r="AP2" s="145" t="s">
        <v>156</v>
      </c>
      <c r="AQ2" s="145"/>
      <c r="AR2" s="145" t="s">
        <v>163</v>
      </c>
      <c r="AS2" s="145"/>
      <c r="AT2" s="145"/>
      <c r="AU2" s="24"/>
      <c r="AV2" s="16" t="s">
        <v>11</v>
      </c>
      <c r="AW2" s="148" t="s">
        <v>19</v>
      </c>
      <c r="AX2" s="148"/>
      <c r="AY2" s="148"/>
      <c r="AZ2" s="148"/>
      <c r="BA2" s="149" t="s">
        <v>39</v>
      </c>
      <c r="BB2" s="149"/>
      <c r="BC2" s="149"/>
      <c r="BD2" s="149"/>
      <c r="BE2" s="150" t="s">
        <v>38</v>
      </c>
      <c r="BF2" s="150"/>
      <c r="BG2" s="17" t="s">
        <v>67</v>
      </c>
      <c r="BH2" s="17" t="s">
        <v>73</v>
      </c>
      <c r="BI2" s="17" t="s">
        <v>78</v>
      </c>
      <c r="BJ2" s="151" t="s">
        <v>81</v>
      </c>
      <c r="BK2" s="151"/>
      <c r="BL2" s="18" t="s">
        <v>3197</v>
      </c>
      <c r="BM2" s="142" t="s">
        <v>93</v>
      </c>
      <c r="BN2" s="142"/>
      <c r="BO2" s="142"/>
      <c r="BP2" s="142"/>
      <c r="BQ2" s="143" t="s">
        <v>117</v>
      </c>
      <c r="BR2" s="143"/>
      <c r="BS2" s="144" t="s">
        <v>126</v>
      </c>
      <c r="BT2" s="144"/>
      <c r="BU2" s="144"/>
      <c r="BV2" s="19" t="s">
        <v>133</v>
      </c>
      <c r="BW2" s="20" t="s">
        <v>137</v>
      </c>
      <c r="BX2" s="21" t="s">
        <v>3198</v>
      </c>
      <c r="BY2" s="22" t="s">
        <v>147</v>
      </c>
      <c r="BZ2" s="23" t="s">
        <v>153</v>
      </c>
      <c r="CA2" s="145" t="s">
        <v>156</v>
      </c>
      <c r="CB2" s="145"/>
      <c r="CC2" s="145" t="s">
        <v>163</v>
      </c>
      <c r="CD2" s="145"/>
      <c r="CE2" s="145"/>
    </row>
    <row r="3" spans="1:83" s="27" customFormat="1" x14ac:dyDescent="0.25">
      <c r="A3" s="25" t="s">
        <v>3199</v>
      </c>
      <c r="B3" s="25" t="s">
        <v>1267</v>
      </c>
      <c r="C3" s="25" t="s">
        <v>1483</v>
      </c>
      <c r="D3" s="25" t="s">
        <v>1484</v>
      </c>
      <c r="E3" s="25" t="s">
        <v>1485</v>
      </c>
      <c r="F3" s="25" t="s">
        <v>3200</v>
      </c>
      <c r="G3" s="25" t="s">
        <v>3201</v>
      </c>
      <c r="H3" s="25" t="s">
        <v>3202</v>
      </c>
      <c r="I3" s="25" t="s">
        <v>3203</v>
      </c>
      <c r="J3" s="25" t="s">
        <v>3204</v>
      </c>
      <c r="K3" s="25" t="s">
        <v>13</v>
      </c>
      <c r="L3" s="25" t="s">
        <v>19</v>
      </c>
      <c r="M3" s="25" t="s">
        <v>23</v>
      </c>
      <c r="N3" s="25" t="s">
        <v>33</v>
      </c>
      <c r="O3" s="25" t="s">
        <v>35</v>
      </c>
      <c r="P3" s="25" t="s">
        <v>41</v>
      </c>
      <c r="Q3" s="25" t="s">
        <v>44</v>
      </c>
      <c r="R3" s="25" t="s">
        <v>49</v>
      </c>
      <c r="S3" s="25" t="s">
        <v>51</v>
      </c>
      <c r="T3" s="25" t="s">
        <v>58</v>
      </c>
      <c r="U3" s="25" t="s">
        <v>65</v>
      </c>
      <c r="V3" s="25" t="s">
        <v>69</v>
      </c>
      <c r="W3" s="25" t="s">
        <v>73</v>
      </c>
      <c r="X3" s="25" t="s">
        <v>78</v>
      </c>
      <c r="Y3" s="25" t="s">
        <v>83</v>
      </c>
      <c r="Z3" s="25" t="s">
        <v>87</v>
      </c>
      <c r="AA3" s="25" t="s">
        <v>91</v>
      </c>
      <c r="AB3" s="25" t="s">
        <v>95</v>
      </c>
      <c r="AC3" s="25" t="s">
        <v>100</v>
      </c>
      <c r="AD3" s="25" t="s">
        <v>106</v>
      </c>
      <c r="AE3" s="25" t="s">
        <v>112</v>
      </c>
      <c r="AF3" s="25" t="s">
        <v>119</v>
      </c>
      <c r="AG3" s="25" t="s">
        <v>123</v>
      </c>
      <c r="AH3" s="25" t="s">
        <v>128</v>
      </c>
      <c r="AI3" s="25" t="s">
        <v>130</v>
      </c>
      <c r="AJ3" s="25" t="s">
        <v>131</v>
      </c>
      <c r="AK3" s="25" t="s">
        <v>135</v>
      </c>
      <c r="AL3" s="25" t="s">
        <v>139</v>
      </c>
      <c r="AM3" s="25" t="s">
        <v>146</v>
      </c>
      <c r="AN3" s="25" t="s">
        <v>149</v>
      </c>
      <c r="AO3" s="25" t="s">
        <v>153</v>
      </c>
      <c r="AP3" s="25" t="s">
        <v>157</v>
      </c>
      <c r="AQ3" s="25" t="s">
        <v>160</v>
      </c>
      <c r="AR3" s="25" t="s">
        <v>165</v>
      </c>
      <c r="AS3" s="25" t="s">
        <v>167</v>
      </c>
      <c r="AT3" s="25" t="s">
        <v>168</v>
      </c>
      <c r="AU3" s="26"/>
      <c r="AV3" s="25" t="s">
        <v>13</v>
      </c>
      <c r="AW3" s="25" t="s">
        <v>19</v>
      </c>
      <c r="AX3" s="25" t="s">
        <v>23</v>
      </c>
      <c r="AY3" s="25" t="s">
        <v>33</v>
      </c>
      <c r="AZ3" s="25" t="s">
        <v>35</v>
      </c>
      <c r="BA3" s="25" t="s">
        <v>41</v>
      </c>
      <c r="BB3" s="25" t="s">
        <v>44</v>
      </c>
      <c r="BC3" s="25" t="s">
        <v>49</v>
      </c>
      <c r="BD3" s="25" t="s">
        <v>51</v>
      </c>
      <c r="BE3" s="25" t="s">
        <v>58</v>
      </c>
      <c r="BF3" s="25" t="s">
        <v>65</v>
      </c>
      <c r="BG3" s="25" t="s">
        <v>69</v>
      </c>
      <c r="BH3" s="25" t="s">
        <v>73</v>
      </c>
      <c r="BI3" s="25" t="s">
        <v>78</v>
      </c>
      <c r="BJ3" s="25" t="s">
        <v>83</v>
      </c>
      <c r="BK3" s="25" t="s">
        <v>87</v>
      </c>
      <c r="BL3" s="25" t="s">
        <v>91</v>
      </c>
      <c r="BM3" s="25" t="s">
        <v>95</v>
      </c>
      <c r="BN3" s="25" t="s">
        <v>100</v>
      </c>
      <c r="BO3" s="25" t="s">
        <v>106</v>
      </c>
      <c r="BP3" s="25" t="s">
        <v>112</v>
      </c>
      <c r="BQ3" s="25" t="s">
        <v>119</v>
      </c>
      <c r="BR3" s="25" t="s">
        <v>123</v>
      </c>
      <c r="BS3" s="25" t="s">
        <v>128</v>
      </c>
      <c r="BT3" s="25" t="s">
        <v>130</v>
      </c>
      <c r="BU3" s="25" t="s">
        <v>131</v>
      </c>
      <c r="BV3" s="25" t="s">
        <v>135</v>
      </c>
      <c r="BW3" s="25" t="s">
        <v>139</v>
      </c>
      <c r="BX3" s="25" t="s">
        <v>146</v>
      </c>
      <c r="BY3" s="25" t="s">
        <v>149</v>
      </c>
      <c r="BZ3" s="25" t="s">
        <v>153</v>
      </c>
      <c r="CA3" s="25" t="s">
        <v>157</v>
      </c>
      <c r="CB3" s="25" t="s">
        <v>160</v>
      </c>
      <c r="CC3" s="25" t="s">
        <v>165</v>
      </c>
      <c r="CD3" s="25" t="s">
        <v>167</v>
      </c>
      <c r="CE3" s="25" t="s">
        <v>168</v>
      </c>
    </row>
    <row r="4" spans="1:83" x14ac:dyDescent="0.25">
      <c r="A4" s="1" t="s">
        <v>3205</v>
      </c>
      <c r="B4" s="1" t="s">
        <v>1284</v>
      </c>
      <c r="C4" s="1" t="s">
        <v>2659</v>
      </c>
      <c r="D4" s="1" t="s">
        <v>1794</v>
      </c>
      <c r="E4" s="1" t="s">
        <v>2749</v>
      </c>
      <c r="G4" s="1" t="s">
        <v>1797</v>
      </c>
      <c r="H4" s="1" t="s">
        <v>3206</v>
      </c>
      <c r="J4" s="1" t="s">
        <v>3207</v>
      </c>
      <c r="K4" s="1" t="s">
        <v>17</v>
      </c>
      <c r="L4" s="1" t="s">
        <v>22</v>
      </c>
      <c r="M4" s="1" t="s">
        <v>31</v>
      </c>
      <c r="N4" s="1" t="s">
        <v>29</v>
      </c>
      <c r="O4" s="1" t="s">
        <v>37</v>
      </c>
      <c r="P4" s="1" t="s">
        <v>43</v>
      </c>
      <c r="Q4" s="1" t="s">
        <v>45</v>
      </c>
      <c r="R4" s="1" t="s">
        <v>37</v>
      </c>
      <c r="S4" s="1" t="s">
        <v>56</v>
      </c>
      <c r="T4" s="1" t="s">
        <v>62</v>
      </c>
      <c r="U4" s="1" t="s">
        <v>66</v>
      </c>
      <c r="V4" s="1" t="s">
        <v>71</v>
      </c>
      <c r="W4" s="1" t="s">
        <v>75</v>
      </c>
      <c r="X4" s="1" t="s">
        <v>37</v>
      </c>
      <c r="Y4" s="1" t="s">
        <v>66</v>
      </c>
      <c r="Z4" s="1" t="s">
        <v>62</v>
      </c>
      <c r="AA4" s="1" t="s">
        <v>62</v>
      </c>
      <c r="AB4" s="1" t="s">
        <v>98</v>
      </c>
      <c r="AC4" s="1" t="s">
        <v>102</v>
      </c>
      <c r="AD4" s="1" t="s">
        <v>111</v>
      </c>
      <c r="AE4" s="1" t="s">
        <v>62</v>
      </c>
      <c r="AF4" s="1" t="s">
        <v>120</v>
      </c>
      <c r="AG4" s="1" t="s">
        <v>124</v>
      </c>
      <c r="AH4" s="1" t="s">
        <v>129</v>
      </c>
      <c r="AI4" s="1" t="s">
        <v>129</v>
      </c>
      <c r="AJ4" s="1" t="s">
        <v>22</v>
      </c>
      <c r="AK4" s="1" t="s">
        <v>61</v>
      </c>
      <c r="AL4" s="1" t="s">
        <v>142</v>
      </c>
      <c r="AM4" s="1" t="s">
        <v>62</v>
      </c>
      <c r="AN4" s="1" t="s">
        <v>31</v>
      </c>
      <c r="AO4" s="1" t="s">
        <v>155</v>
      </c>
      <c r="AP4" s="1" t="s">
        <v>159</v>
      </c>
      <c r="AQ4" s="1" t="s">
        <v>29</v>
      </c>
      <c r="AR4" s="1" t="s">
        <v>21</v>
      </c>
      <c r="AS4" s="1" t="s">
        <v>21</v>
      </c>
      <c r="AT4" s="1" t="s">
        <v>21</v>
      </c>
      <c r="AV4" s="1">
        <f>_xlfn.XLOOKUP(K4,[6]cmmiScoringModel!$G$2:$G$6, [6]cmmiScoringModel!$I$2:$I$6,0,0,1)</f>
        <v>0.25</v>
      </c>
      <c r="AW4" s="1">
        <f>_xlfn.XLOOKUP(L4,[6]cmmiScoringModel!$G$7:$G$9,[6]cmmiScoringModel!$I$7:$I$9,0,0,1)</f>
        <v>1</v>
      </c>
      <c r="AX4" s="1">
        <f>_xlfn.XLOOKUP(M4,[6]cmmiScoringModel!$G$10:$G$14,[6]cmmiScoringModel!$I$10:$I$14,0,0,1)</f>
        <v>1</v>
      </c>
      <c r="AY4" s="1">
        <f>_xlfn.XLOOKUP(N4,[6]cmmiScoringModel!$G$15:$G$19,[6]cmmiScoringModel!$I$15:$I$19,0,0,1)</f>
        <v>0.5</v>
      </c>
      <c r="AZ4" s="1">
        <f>_xlfn.XLOOKUP(O4,[6]cmmiScoringModel!$G$20:$G$24,[6]cmmiScoringModel!$I$20:$I$24,0,0,1)</f>
        <v>0.75</v>
      </c>
      <c r="BA4" s="1">
        <f>_xlfn.XLOOKUP(P4,[6]cmmiScoringModel!$G$25:$G$28,[6]cmmiScoringModel!$I$25:$I$28,0,0,1)</f>
        <v>1</v>
      </c>
      <c r="BB4" s="1">
        <f>_xlfn.XLOOKUP(Q4,[6]cmmiScoringModel!$G$29:$G$33,[6]cmmiScoringModel!$I$29:$I$33,0,0,1)</f>
        <v>0.5</v>
      </c>
      <c r="BC4" s="1">
        <f>_xlfn.XLOOKUP(R4,[6]cmmiScoringModel!$G$34:$G$37,[6]cmmiScoringModel!$I$34:$I$37,0,0,1)</f>
        <v>1</v>
      </c>
      <c r="BD4" s="1">
        <f>_xlfn.XLOOKUP(S4,[6]cmmiScoringModel!$G$38:$G$44,[6]cmmiScoringModel!$I$38:$I$44,0,0,1)</f>
        <v>0.2</v>
      </c>
      <c r="BE4" s="1">
        <f>_xlfn.XLOOKUP(T4,[6]cmmiScoringModel!$G$45:$G$51,[6]cmmiScoringModel!$I$45:$I$51,0,0,1)</f>
        <v>0.5</v>
      </c>
      <c r="BF4" s="1">
        <f>_xlfn.XLOOKUP(U4,[6]cmmiScoringModel!$G$52:$G$56,[6]cmmiScoringModel!$I$52:$I$56,0,0,1)</f>
        <v>0.8</v>
      </c>
      <c r="BG4" s="1">
        <f>_xlfn.XLOOKUP(V4,[6]cmmiScoringModel!$G$57:$G$61,[6]cmmiScoringModel!$I$57:$I$61,0,0,1)</f>
        <v>0.6</v>
      </c>
      <c r="BH4" s="1">
        <f>_xlfn.XLOOKUP(W4,[6]cmmiScoringModel!$G$62:$G$67,[6]cmmiScoringModel!$I$62:$I$67,0,0,1)</f>
        <v>0.5</v>
      </c>
      <c r="BI4" s="1">
        <f>_xlfn.XLOOKUP(X4,[6]cmmiScoringModel!$G$68:$G$72,[6]cmmiScoringModel!$I$68:$I$72,0,0,1)</f>
        <v>0.75</v>
      </c>
      <c r="BJ4" s="1">
        <f>_xlfn.XLOOKUP(Y4,[6]cmmiScoringModel!$G$73:$G$77,[6]cmmiScoringModel!$I$73:$I$77,0,0,1)</f>
        <v>0.5</v>
      </c>
      <c r="BK4" s="1">
        <f>_xlfn.XLOOKUP(Z4,[6]cmmiScoringModel!$G$78:$G$84,[6]cmmiScoringModel!$I$78:$I$84,0,0,1)</f>
        <v>0.5</v>
      </c>
      <c r="BL4" s="1">
        <f>_xlfn.XLOOKUP(AA4,[6]cmmiScoringModel!$G$85:$G$91,[6]cmmiScoringModel!$I$85:$I$91,0,0,1)</f>
        <v>0.5</v>
      </c>
      <c r="BM4" s="1">
        <f>_xlfn.XLOOKUP(AB4,[6]cmmiScoringModel!$G$92:$G$95,[6]cmmiScoringModel!$I$92:$I$95,0,0,1)</f>
        <v>1</v>
      </c>
      <c r="BN4" s="1">
        <f>_xlfn.XLOOKUP(AC4,[6]cmmiScoringModel!$G$96:$G$100,[6]cmmiScoringModel!$I$96:$I$100,0,0,1)</f>
        <v>0.15</v>
      </c>
      <c r="BO4" s="1">
        <f>_xlfn.XLOOKUP(AD4,[6]cmmiScoringModel!$G$101:$G$106,[6]cmmiScoringModel!$I$101:$I$106,0,0,1)</f>
        <v>1</v>
      </c>
      <c r="BP4" s="1">
        <f>_xlfn.XLOOKUP(AE4,[6]cmmiScoringModel!$G$107:$G$113,[6]cmmiScoringModel!$I$107:$I$113,0,0,1)</f>
        <v>0.5</v>
      </c>
      <c r="BQ4" s="1">
        <f>_xlfn.XLOOKUP(AF4,[6]cmmiScoringModel!$G$114:$G$117,[6]cmmiScoringModel!$I$114:$I$117,0,0,1)</f>
        <v>0.85</v>
      </c>
      <c r="BR4" s="1">
        <f>_xlfn.XLOOKUP(AG4,[6]cmmiScoringModel!$G$118:$G$120,[6]cmmiScoringModel!$I$118:$I$120,0,0,1)</f>
        <v>0.25</v>
      </c>
      <c r="BS4" s="1">
        <f>_xlfn.XLOOKUP(AH4, [6]cmmiScoringModel!$G$121:$G$124,[6]cmmiScoringModel!$I$121:$I$124,0,0,1)</f>
        <v>0.6</v>
      </c>
      <c r="BT4" s="1">
        <f>_xlfn.XLOOKUP(AI4,[6]cmmiScoringModel!$G$125:$G$128,[6]cmmiScoringModel!$I$125:$I$128,0,0,1)</f>
        <v>0.4</v>
      </c>
      <c r="BU4" s="1">
        <f>_xlfn.XLOOKUP(AJ4,[6]cmmiScoringModel!$G$129:$G$132,[6]cmmiScoringModel!$I$129:$I$132,0,0,1)</f>
        <v>1</v>
      </c>
      <c r="BV4" s="1">
        <f>_xlfn.XLOOKUP(AK4,[6]cmmiScoringModel!$G$133:$G$138,[6]cmmiScoringModel!$I$133:$I$138,0,0,1)</f>
        <v>0.25</v>
      </c>
      <c r="BW4" s="1">
        <f>_xlfn.XLOOKUP(AL4,[6]cmmiScoringModel!$G$139:$G$142,[6]cmmiScoringModel!$I$139:$I$142,0,0,1)</f>
        <v>0.25</v>
      </c>
      <c r="BX4" s="1">
        <f>_xlfn.XLOOKUP(AM4,[6]cmmiScoringModel!$G$143:$G$148,[6]cmmiScoringModel!$I$143:$I$148,0,0,1)</f>
        <v>0.5</v>
      </c>
      <c r="BY4" s="1">
        <f>_xlfn.XLOOKUP(AN4,[6]cmmiScoringModel!$G$149:$G$153,[6]cmmiScoringModel!$I$149:$I$153,0,0,1)</f>
        <v>1</v>
      </c>
      <c r="BZ4" s="1">
        <f>_xlfn.XLOOKUP(AO4,[6]cmmiScoringModel!$G$154:$G$157,[6]cmmiScoringModel!$I$154:$I$157,0,0,1)</f>
        <v>1</v>
      </c>
      <c r="CA4" s="1">
        <f>_xlfn.XLOOKUP(AP4,[6]cmmiScoringModel!$G$158:$G$161,[6]cmmiScoringModel!$I$158:$I$161,0,0,1)</f>
        <v>1</v>
      </c>
      <c r="CB4" s="1">
        <f>_xlfn.XLOOKUP(AQ4,[6]cmmiScoringModel!$G$162:$G$166,[6]cmmiScoringModel!$I$162:$I$166,0,0,1)</f>
        <v>0.75</v>
      </c>
      <c r="CC4" s="1">
        <f>_xlfn.XLOOKUP(AR4,[6]cmmiScoringModel!$G$167:$G$171,[6]cmmiScoringModel!$I$167:$I$171,0,0,1)</f>
        <v>0.01</v>
      </c>
      <c r="CD4" s="1">
        <f>_xlfn.XLOOKUP(AS4,[6]cmmiScoringModel!$G$172:$G$175,[6]cmmiScoringModel!$I$172:$I$175,0,0,1)</f>
        <v>0.01</v>
      </c>
      <c r="CE4" s="1">
        <f>_xlfn.XLOOKUP(AT4,[6]cmmiScoringModel!$G$176:$G$180,[6]cmmiScoringModel!$I$176:$I$180,0,0,1)</f>
        <v>0.01</v>
      </c>
    </row>
    <row r="5" spans="1:83" x14ac:dyDescent="0.25">
      <c r="A5" s="1" t="s">
        <v>3208</v>
      </c>
      <c r="B5" s="1" t="s">
        <v>1284</v>
      </c>
      <c r="C5" s="1" t="s">
        <v>2723</v>
      </c>
      <c r="D5" s="1" t="s">
        <v>2724</v>
      </c>
      <c r="E5" s="1" t="s">
        <v>2725</v>
      </c>
      <c r="G5" s="1" t="s">
        <v>1615</v>
      </c>
      <c r="H5" s="1" t="s">
        <v>3209</v>
      </c>
      <c r="K5" s="1" t="s">
        <v>17</v>
      </c>
      <c r="L5" s="1" t="s">
        <v>22</v>
      </c>
      <c r="M5" s="1" t="s">
        <v>31</v>
      </c>
      <c r="N5" s="1" t="s">
        <v>29</v>
      </c>
      <c r="O5" s="1" t="s">
        <v>37</v>
      </c>
      <c r="P5" s="1" t="s">
        <v>43</v>
      </c>
      <c r="Q5" s="1" t="s">
        <v>45</v>
      </c>
      <c r="R5" s="1" t="s">
        <v>37</v>
      </c>
      <c r="S5" s="1" t="s">
        <v>56</v>
      </c>
      <c r="T5" s="1" t="s">
        <v>64</v>
      </c>
      <c r="U5" s="1" t="s">
        <v>43</v>
      </c>
      <c r="V5" s="1" t="s">
        <v>72</v>
      </c>
      <c r="W5" s="1" t="s">
        <v>75</v>
      </c>
      <c r="X5" s="1" t="s">
        <v>37</v>
      </c>
      <c r="Y5" s="1" t="s">
        <v>66</v>
      </c>
      <c r="Z5" s="1" t="s">
        <v>62</v>
      </c>
      <c r="AA5" s="1" t="s">
        <v>62</v>
      </c>
      <c r="AB5" s="1" t="s">
        <v>98</v>
      </c>
      <c r="AC5" s="1" t="s">
        <v>102</v>
      </c>
      <c r="AD5" s="1" t="s">
        <v>111</v>
      </c>
      <c r="AE5" s="1" t="s">
        <v>62</v>
      </c>
      <c r="AF5" s="1" t="s">
        <v>120</v>
      </c>
      <c r="AG5" s="1" t="s">
        <v>124</v>
      </c>
      <c r="AH5" s="1" t="s">
        <v>129</v>
      </c>
      <c r="AI5" s="1" t="s">
        <v>129</v>
      </c>
      <c r="AJ5" s="1" t="s">
        <v>129</v>
      </c>
      <c r="AK5" s="1" t="s">
        <v>62</v>
      </c>
      <c r="AL5" s="1" t="s">
        <v>142</v>
      </c>
      <c r="AM5" s="1" t="s">
        <v>62</v>
      </c>
      <c r="AN5" s="1" t="s">
        <v>29</v>
      </c>
      <c r="AO5" s="1" t="s">
        <v>155</v>
      </c>
      <c r="AP5" s="1" t="s">
        <v>158</v>
      </c>
      <c r="AQ5" s="1" t="s">
        <v>29</v>
      </c>
      <c r="AR5" s="1" t="s">
        <v>21</v>
      </c>
      <c r="AS5" s="1" t="s">
        <v>21</v>
      </c>
      <c r="AT5" s="1" t="s">
        <v>21</v>
      </c>
      <c r="AV5" s="1">
        <f>_xlfn.XLOOKUP(K5,[6]cmmiScoringModel!$G$2:$G$6, [6]cmmiScoringModel!$I$2:$I$6,0,0,1)</f>
        <v>0.25</v>
      </c>
      <c r="AW5" s="1">
        <f>_xlfn.XLOOKUP(L5,[6]cmmiScoringModel!$G$7:$G$9,[6]cmmiScoringModel!$I$7:$I$9,0,0,1)</f>
        <v>1</v>
      </c>
      <c r="AX5" s="1">
        <f>_xlfn.XLOOKUP(M5,[6]cmmiScoringModel!$G$10:$G$14,[6]cmmiScoringModel!$I$10:$I$14,0,0,1)</f>
        <v>1</v>
      </c>
      <c r="AY5" s="1">
        <f>_xlfn.XLOOKUP(N5,[6]cmmiScoringModel!$G$15:$G$19,[6]cmmiScoringModel!$I$15:$I$19,0,0,1)</f>
        <v>0.5</v>
      </c>
      <c r="AZ5" s="1">
        <f>_xlfn.XLOOKUP(O5,[6]cmmiScoringModel!$G$20:$G$24,[6]cmmiScoringModel!$I$20:$I$24,0,0,1)</f>
        <v>0.75</v>
      </c>
      <c r="BA5" s="1">
        <f>_xlfn.XLOOKUP(P5,[6]cmmiScoringModel!$G$25:$G$28,[6]cmmiScoringModel!$I$25:$I$28,0,0,1)</f>
        <v>1</v>
      </c>
      <c r="BB5" s="1">
        <f>_xlfn.XLOOKUP(Q5,[6]cmmiScoringModel!$G$29:$G$33,[6]cmmiScoringModel!$I$29:$I$33,0,0,1)</f>
        <v>0.5</v>
      </c>
      <c r="BC5" s="1">
        <f>_xlfn.XLOOKUP(R5,[6]cmmiScoringModel!$G$34:$G$37,[6]cmmiScoringModel!$I$34:$I$37,0,0,1)</f>
        <v>1</v>
      </c>
      <c r="BD5" s="1">
        <f>_xlfn.XLOOKUP(S5,[6]cmmiScoringModel!$G$38:$G$44,[6]cmmiScoringModel!$I$38:$I$44,0,0,1)</f>
        <v>0.2</v>
      </c>
      <c r="BE5" s="1">
        <f>_xlfn.XLOOKUP(T5,[6]cmmiScoringModel!$G$45:$G$51,[6]cmmiScoringModel!$I$45:$I$51,0,0,1)</f>
        <v>1</v>
      </c>
      <c r="BF5" s="1">
        <f>_xlfn.XLOOKUP(U5,[6]cmmiScoringModel!$G$52:$G$56,[6]cmmiScoringModel!$I$52:$I$56,0,0,1)</f>
        <v>1</v>
      </c>
      <c r="BG5" s="1">
        <f>_xlfn.XLOOKUP(V5,[6]cmmiScoringModel!$G$57:$G$61,[6]cmmiScoringModel!$I$57:$I$61,0,0,1)</f>
        <v>1</v>
      </c>
      <c r="BH5" s="1">
        <f>_xlfn.XLOOKUP(W5,[6]cmmiScoringModel!$G$62:$G$67,[6]cmmiScoringModel!$I$62:$I$67,0,0,1)</f>
        <v>0.5</v>
      </c>
      <c r="BI5" s="1">
        <f>_xlfn.XLOOKUP(X5,[6]cmmiScoringModel!$G$68:$G$72,[6]cmmiScoringModel!$I$68:$I$72,0,0,1)</f>
        <v>0.75</v>
      </c>
      <c r="BJ5" s="1">
        <f>_xlfn.XLOOKUP(Y5,[6]cmmiScoringModel!$G$73:$G$77,[6]cmmiScoringModel!$I$73:$I$77,0,0,1)</f>
        <v>0.5</v>
      </c>
      <c r="BK5" s="1">
        <f>_xlfn.XLOOKUP(Z5,[6]cmmiScoringModel!$G$78:$G$84,[6]cmmiScoringModel!$I$78:$I$84,0,0,1)</f>
        <v>0.5</v>
      </c>
      <c r="BL5" s="1">
        <f>_xlfn.XLOOKUP(AA5,[6]cmmiScoringModel!$G$85:$G$91,[6]cmmiScoringModel!$I$85:$I$91,0,0,1)</f>
        <v>0.5</v>
      </c>
      <c r="BM5" s="1">
        <f>_xlfn.XLOOKUP(AB5,[6]cmmiScoringModel!$G$92:$G$95,[6]cmmiScoringModel!$I$92:$I$95,0,0,1)</f>
        <v>1</v>
      </c>
      <c r="BN5" s="1">
        <f>_xlfn.XLOOKUP(AC5,[6]cmmiScoringModel!$G$96:$G$100,[6]cmmiScoringModel!$I$96:$I$100,0,0,1)</f>
        <v>0.15</v>
      </c>
      <c r="BO5" s="1">
        <f>_xlfn.XLOOKUP(AD5,[6]cmmiScoringModel!$G$101:$G$106,[6]cmmiScoringModel!$I$101:$I$106,0,0,1)</f>
        <v>1</v>
      </c>
      <c r="BP5" s="1">
        <f>_xlfn.XLOOKUP(AE5,[6]cmmiScoringModel!$G$107:$G$113,[6]cmmiScoringModel!$I$107:$I$113,0,0,1)</f>
        <v>0.5</v>
      </c>
      <c r="BQ5" s="1">
        <f>_xlfn.XLOOKUP(AF5,[6]cmmiScoringModel!$G$114:$G$117,[6]cmmiScoringModel!$I$114:$I$117,0,0,1)</f>
        <v>0.85</v>
      </c>
      <c r="BR5" s="1">
        <f>_xlfn.XLOOKUP(AG5,[6]cmmiScoringModel!$G$118:$G$120,[6]cmmiScoringModel!$I$118:$I$120,0,0,1)</f>
        <v>0.25</v>
      </c>
      <c r="BS5" s="1">
        <f>_xlfn.XLOOKUP(AH5, [6]cmmiScoringModel!$G$121:$G$124,[6]cmmiScoringModel!$I$121:$I$124,0,0,1)</f>
        <v>0.6</v>
      </c>
      <c r="BT5" s="1">
        <f>_xlfn.XLOOKUP(AI5,[6]cmmiScoringModel!$G$125:$G$128,[6]cmmiScoringModel!$I$125:$I$128,0,0,1)</f>
        <v>0.4</v>
      </c>
      <c r="BU5" s="1">
        <f>_xlfn.XLOOKUP(AJ5,[6]cmmiScoringModel!$G$129:$G$132,[6]cmmiScoringModel!$I$129:$I$132,0,0,1)</f>
        <v>0.4</v>
      </c>
      <c r="BV5" s="1">
        <f>_xlfn.XLOOKUP(AK5,[6]cmmiScoringModel!$G$133:$G$138,[6]cmmiScoringModel!$I$133:$I$138,0,0,1)</f>
        <v>0.5</v>
      </c>
      <c r="BW5" s="1">
        <f>_xlfn.XLOOKUP(AL5,[6]cmmiScoringModel!$G$139:$G$142,[6]cmmiScoringModel!$I$139:$I$142,0,0,1)</f>
        <v>0.25</v>
      </c>
      <c r="BX5" s="1">
        <f>_xlfn.XLOOKUP(AM5,[6]cmmiScoringModel!$G$143:$G$148,[6]cmmiScoringModel!$I$143:$I$148,0,0,1)</f>
        <v>0.5</v>
      </c>
      <c r="BY5" s="1">
        <f>_xlfn.XLOOKUP(AN5,[6]cmmiScoringModel!$G$149:$G$153,[6]cmmiScoringModel!$I$149:$I$153,0,0,1)</f>
        <v>0.75</v>
      </c>
      <c r="BZ5" s="1">
        <f>_xlfn.XLOOKUP(AO5,[6]cmmiScoringModel!$G$154:$G$157,[6]cmmiScoringModel!$I$154:$I$157,0,0,1)</f>
        <v>1</v>
      </c>
      <c r="CA5" s="1">
        <f>_xlfn.XLOOKUP(AP5,[6]cmmiScoringModel!$G$158:$G$161,[6]cmmiScoringModel!$I$158:$I$161,0,0,1)</f>
        <v>0.5</v>
      </c>
      <c r="CB5" s="1">
        <f>_xlfn.XLOOKUP(AQ5,[6]cmmiScoringModel!$G$162:$G$166,[6]cmmiScoringModel!$I$162:$I$166,0,0,1)</f>
        <v>0.75</v>
      </c>
      <c r="CC5" s="1">
        <f>_xlfn.XLOOKUP(AR5,[6]cmmiScoringModel!$G$167:$G$171,[6]cmmiScoringModel!$I$167:$I$171,0,0,1)</f>
        <v>0.01</v>
      </c>
      <c r="CD5" s="1">
        <f>_xlfn.XLOOKUP(AS5,[6]cmmiScoringModel!$G$172:$G$175,[6]cmmiScoringModel!$I$172:$I$175,0,0,1)</f>
        <v>0.01</v>
      </c>
      <c r="CE5" s="1">
        <f>_xlfn.XLOOKUP(AT5,[6]cmmiScoringModel!$G$176:$G$180,[6]cmmiScoringModel!$I$176:$I$180,0,0,1)</f>
        <v>0.01</v>
      </c>
    </row>
    <row r="6" spans="1:83" x14ac:dyDescent="0.25">
      <c r="A6" s="1" t="s">
        <v>3210</v>
      </c>
      <c r="B6" s="1" t="s">
        <v>1284</v>
      </c>
      <c r="C6" s="1" t="s">
        <v>2723</v>
      </c>
      <c r="D6" s="1" t="s">
        <v>2726</v>
      </c>
      <c r="E6" s="1" t="s">
        <v>2727</v>
      </c>
      <c r="G6" s="1" t="s">
        <v>1525</v>
      </c>
      <c r="H6" s="1" t="s">
        <v>3211</v>
      </c>
      <c r="K6" s="1" t="s">
        <v>17</v>
      </c>
      <c r="L6" s="1" t="s">
        <v>22</v>
      </c>
      <c r="M6" s="1" t="s">
        <v>31</v>
      </c>
      <c r="N6" s="1" t="s">
        <v>29</v>
      </c>
      <c r="O6" s="1" t="s">
        <v>37</v>
      </c>
      <c r="P6" s="1" t="s">
        <v>43</v>
      </c>
      <c r="Q6" s="1" t="s">
        <v>45</v>
      </c>
      <c r="R6" s="1" t="s">
        <v>37</v>
      </c>
      <c r="S6" s="1" t="s">
        <v>56</v>
      </c>
      <c r="T6" s="1" t="s">
        <v>64</v>
      </c>
      <c r="U6" s="1" t="s">
        <v>43</v>
      </c>
      <c r="V6" s="1" t="s">
        <v>72</v>
      </c>
      <c r="W6" s="1" t="s">
        <v>75</v>
      </c>
      <c r="X6" s="1" t="s">
        <v>37</v>
      </c>
      <c r="Y6" s="1" t="s">
        <v>66</v>
      </c>
      <c r="Z6" s="1" t="s">
        <v>62</v>
      </c>
      <c r="AA6" s="1" t="s">
        <v>62</v>
      </c>
      <c r="AB6" s="1" t="s">
        <v>98</v>
      </c>
      <c r="AC6" s="1" t="s">
        <v>102</v>
      </c>
      <c r="AD6" s="1" t="s">
        <v>111</v>
      </c>
      <c r="AE6" s="1" t="s">
        <v>62</v>
      </c>
      <c r="AF6" s="1" t="s">
        <v>120</v>
      </c>
      <c r="AG6" s="1" t="s">
        <v>124</v>
      </c>
      <c r="AH6" s="1" t="s">
        <v>129</v>
      </c>
      <c r="AI6" s="1" t="s">
        <v>129</v>
      </c>
      <c r="AJ6" s="1" t="s">
        <v>129</v>
      </c>
      <c r="AK6" s="1" t="s">
        <v>62</v>
      </c>
      <c r="AL6" s="1" t="s">
        <v>142</v>
      </c>
      <c r="AM6" s="1" t="s">
        <v>62</v>
      </c>
      <c r="AN6" s="1" t="s">
        <v>29</v>
      </c>
      <c r="AO6" s="1" t="s">
        <v>155</v>
      </c>
      <c r="AP6" s="1" t="s">
        <v>158</v>
      </c>
      <c r="AQ6" s="1" t="s">
        <v>29</v>
      </c>
      <c r="AR6" s="1" t="s">
        <v>21</v>
      </c>
      <c r="AS6" s="1" t="s">
        <v>21</v>
      </c>
      <c r="AT6" s="1" t="s">
        <v>21</v>
      </c>
      <c r="AV6" s="1">
        <f>_xlfn.XLOOKUP(K6,[6]cmmiScoringModel!$G$2:$G$6, [6]cmmiScoringModel!$I$2:$I$6,0,0,1)</f>
        <v>0.25</v>
      </c>
      <c r="AW6" s="1">
        <f>_xlfn.XLOOKUP(L6,[6]cmmiScoringModel!$G$7:$G$9,[6]cmmiScoringModel!$I$7:$I$9,0,0,1)</f>
        <v>1</v>
      </c>
      <c r="AX6" s="1">
        <f>_xlfn.XLOOKUP(M6,[6]cmmiScoringModel!$G$10:$G$14,[6]cmmiScoringModel!$I$10:$I$14,0,0,1)</f>
        <v>1</v>
      </c>
      <c r="AY6" s="1">
        <f>_xlfn.XLOOKUP(N6,[6]cmmiScoringModel!$G$15:$G$19,[6]cmmiScoringModel!$I$15:$I$19,0,0,1)</f>
        <v>0.5</v>
      </c>
      <c r="AZ6" s="1">
        <f>_xlfn.XLOOKUP(O6,[6]cmmiScoringModel!$G$20:$G$24,[6]cmmiScoringModel!$I$20:$I$24,0,0,1)</f>
        <v>0.75</v>
      </c>
      <c r="BA6" s="1">
        <f>_xlfn.XLOOKUP(P6,[6]cmmiScoringModel!$G$25:$G$28,[6]cmmiScoringModel!$I$25:$I$28,0,0,1)</f>
        <v>1</v>
      </c>
      <c r="BB6" s="1">
        <f>_xlfn.XLOOKUP(Q6,[6]cmmiScoringModel!$G$29:$G$33,[6]cmmiScoringModel!$I$29:$I$33,0,0,1)</f>
        <v>0.5</v>
      </c>
      <c r="BC6" s="1">
        <f>_xlfn.XLOOKUP(R6,[6]cmmiScoringModel!$G$34:$G$37,[6]cmmiScoringModel!$I$34:$I$37,0,0,1)</f>
        <v>1</v>
      </c>
      <c r="BD6" s="1">
        <f>_xlfn.XLOOKUP(S6,[6]cmmiScoringModel!$G$38:$G$44,[6]cmmiScoringModel!$I$38:$I$44,0,0,1)</f>
        <v>0.2</v>
      </c>
      <c r="BE6" s="1">
        <f>_xlfn.XLOOKUP(T6,[6]cmmiScoringModel!$G$45:$G$51,[6]cmmiScoringModel!$I$45:$I$51,0,0,1)</f>
        <v>1</v>
      </c>
      <c r="BF6" s="1">
        <f>_xlfn.XLOOKUP(U6,[6]cmmiScoringModel!$G$52:$G$56,[6]cmmiScoringModel!$I$52:$I$56,0,0,1)</f>
        <v>1</v>
      </c>
      <c r="BG6" s="1">
        <f>_xlfn.XLOOKUP(V6,[6]cmmiScoringModel!$G$57:$G$61,[6]cmmiScoringModel!$I$57:$I$61,0,0,1)</f>
        <v>1</v>
      </c>
      <c r="BH6" s="1">
        <f>_xlfn.XLOOKUP(W6,[6]cmmiScoringModel!$G$62:$G$67,[6]cmmiScoringModel!$I$62:$I$67,0,0,1)</f>
        <v>0.5</v>
      </c>
      <c r="BI6" s="1">
        <f>_xlfn.XLOOKUP(X6,[6]cmmiScoringModel!$G$68:$G$72,[6]cmmiScoringModel!$I$68:$I$72,0,0,1)</f>
        <v>0.75</v>
      </c>
      <c r="BJ6" s="1">
        <f>_xlfn.XLOOKUP(Y6,[6]cmmiScoringModel!$G$73:$G$77,[6]cmmiScoringModel!$I$73:$I$77,0,0,1)</f>
        <v>0.5</v>
      </c>
      <c r="BK6" s="1">
        <f>_xlfn.XLOOKUP(Z6,[6]cmmiScoringModel!$G$78:$G$84,[6]cmmiScoringModel!$I$78:$I$84,0,0,1)</f>
        <v>0.5</v>
      </c>
      <c r="BL6" s="1">
        <f>_xlfn.XLOOKUP(AA6,[6]cmmiScoringModel!$G$85:$G$91,[6]cmmiScoringModel!$I$85:$I$91,0,0,1)</f>
        <v>0.5</v>
      </c>
      <c r="BM6" s="1">
        <f>_xlfn.XLOOKUP(AB6,[6]cmmiScoringModel!$G$92:$G$95,[6]cmmiScoringModel!$I$92:$I$95,0,0,1)</f>
        <v>1</v>
      </c>
      <c r="BN6" s="1">
        <f>_xlfn.XLOOKUP(AC6,[6]cmmiScoringModel!$G$96:$G$100,[6]cmmiScoringModel!$I$96:$I$100,0,0,1)</f>
        <v>0.15</v>
      </c>
      <c r="BO6" s="1">
        <f>_xlfn.XLOOKUP(AD6,[6]cmmiScoringModel!$G$101:$G$106,[6]cmmiScoringModel!$I$101:$I$106,0,0,1)</f>
        <v>1</v>
      </c>
      <c r="BP6" s="1">
        <f>_xlfn.XLOOKUP(AE6,[6]cmmiScoringModel!$G$107:$G$113,[6]cmmiScoringModel!$I$107:$I$113,0,0,1)</f>
        <v>0.5</v>
      </c>
      <c r="BQ6" s="1">
        <f>_xlfn.XLOOKUP(AF6,[6]cmmiScoringModel!$G$114:$G$117,[6]cmmiScoringModel!$I$114:$I$117,0,0,1)</f>
        <v>0.85</v>
      </c>
      <c r="BR6" s="1">
        <f>_xlfn.XLOOKUP(AG6,[6]cmmiScoringModel!$G$118:$G$120,[6]cmmiScoringModel!$I$118:$I$120,0,0,1)</f>
        <v>0.25</v>
      </c>
      <c r="BS6" s="1">
        <f>_xlfn.XLOOKUP(AH6, [6]cmmiScoringModel!$G$121:$G$124,[6]cmmiScoringModel!$I$121:$I$124,0,0,1)</f>
        <v>0.6</v>
      </c>
      <c r="BT6" s="1">
        <f>_xlfn.XLOOKUP(AI6,[6]cmmiScoringModel!$G$125:$G$128,[6]cmmiScoringModel!$I$125:$I$128,0,0,1)</f>
        <v>0.4</v>
      </c>
      <c r="BU6" s="1">
        <f>_xlfn.XLOOKUP(AJ6,[6]cmmiScoringModel!$G$129:$G$132,[6]cmmiScoringModel!$I$129:$I$132,0,0,1)</f>
        <v>0.4</v>
      </c>
      <c r="BV6" s="1">
        <f>_xlfn.XLOOKUP(AK6,[6]cmmiScoringModel!$G$133:$G$138,[6]cmmiScoringModel!$I$133:$I$138,0,0,1)</f>
        <v>0.5</v>
      </c>
      <c r="BW6" s="1">
        <f>_xlfn.XLOOKUP(AL6,[6]cmmiScoringModel!$G$139:$G$142,[6]cmmiScoringModel!$I$139:$I$142,0,0,1)</f>
        <v>0.25</v>
      </c>
      <c r="BX6" s="1">
        <f>_xlfn.XLOOKUP(AM6,[6]cmmiScoringModel!$G$143:$G$148,[6]cmmiScoringModel!$I$143:$I$148,0,0,1)</f>
        <v>0.5</v>
      </c>
      <c r="BY6" s="1">
        <f>_xlfn.XLOOKUP(AN6,[6]cmmiScoringModel!$G$149:$G$153,[6]cmmiScoringModel!$I$149:$I$153,0,0,1)</f>
        <v>0.75</v>
      </c>
      <c r="BZ6" s="1">
        <f>_xlfn.XLOOKUP(AO6,[6]cmmiScoringModel!$G$154:$G$157,[6]cmmiScoringModel!$I$154:$I$157,0,0,1)</f>
        <v>1</v>
      </c>
      <c r="CA6" s="1">
        <f>_xlfn.XLOOKUP(AP6,[6]cmmiScoringModel!$G$158:$G$161,[6]cmmiScoringModel!$I$158:$I$161,0,0,1)</f>
        <v>0.5</v>
      </c>
      <c r="CB6" s="1">
        <f>_xlfn.XLOOKUP(AQ6,[6]cmmiScoringModel!$G$162:$G$166,[6]cmmiScoringModel!$I$162:$I$166,0,0,1)</f>
        <v>0.75</v>
      </c>
      <c r="CC6" s="1">
        <f>_xlfn.XLOOKUP(AR6,[6]cmmiScoringModel!$G$167:$G$171,[6]cmmiScoringModel!$I$167:$I$171,0,0,1)</f>
        <v>0.01</v>
      </c>
      <c r="CD6" s="1">
        <f>_xlfn.XLOOKUP(AS6,[6]cmmiScoringModel!$G$172:$G$175,[6]cmmiScoringModel!$I$172:$I$175,0,0,1)</f>
        <v>0.01</v>
      </c>
      <c r="CE6" s="1">
        <f>_xlfn.XLOOKUP(AT6,[6]cmmiScoringModel!$G$176:$G$180,[6]cmmiScoringModel!$I$176:$I$180,0,0,1)</f>
        <v>0.01</v>
      </c>
    </row>
    <row r="7" spans="1:83" x14ac:dyDescent="0.25">
      <c r="A7" s="1" t="s">
        <v>3212</v>
      </c>
      <c r="B7" s="1" t="s">
        <v>1284</v>
      </c>
      <c r="C7" s="1" t="s">
        <v>2267</v>
      </c>
      <c r="D7" s="1" t="s">
        <v>2728</v>
      </c>
      <c r="E7" s="1" t="s">
        <v>2729</v>
      </c>
      <c r="G7" s="1" t="s">
        <v>2054</v>
      </c>
      <c r="H7" s="1" t="s">
        <v>3213</v>
      </c>
      <c r="K7" s="1" t="s">
        <v>18</v>
      </c>
      <c r="L7" s="1" t="s">
        <v>22</v>
      </c>
      <c r="M7" s="1" t="s">
        <v>31</v>
      </c>
      <c r="N7" s="1" t="s">
        <v>29</v>
      </c>
      <c r="O7" s="1" t="s">
        <v>37</v>
      </c>
      <c r="P7" s="1" t="s">
        <v>43</v>
      </c>
      <c r="Q7" s="1" t="s">
        <v>45</v>
      </c>
      <c r="R7" s="1" t="s">
        <v>37</v>
      </c>
      <c r="S7" s="1" t="s">
        <v>56</v>
      </c>
      <c r="T7" s="1" t="s">
        <v>64</v>
      </c>
      <c r="U7" s="1" t="s">
        <v>43</v>
      </c>
      <c r="V7" s="1" t="s">
        <v>72</v>
      </c>
      <c r="W7" s="1" t="s">
        <v>75</v>
      </c>
      <c r="X7" s="1" t="s">
        <v>37</v>
      </c>
      <c r="Y7" s="1" t="s">
        <v>43</v>
      </c>
      <c r="Z7" s="1" t="s">
        <v>64</v>
      </c>
      <c r="AA7" s="1" t="s">
        <v>62</v>
      </c>
      <c r="AB7" s="1" t="s">
        <v>98</v>
      </c>
      <c r="AC7" s="1" t="s">
        <v>105</v>
      </c>
      <c r="AD7" s="1" t="s">
        <v>111</v>
      </c>
      <c r="AE7" s="1" t="s">
        <v>62</v>
      </c>
      <c r="AF7" s="1" t="s">
        <v>120</v>
      </c>
      <c r="AG7" s="1" t="s">
        <v>125</v>
      </c>
      <c r="AH7" s="1" t="s">
        <v>129</v>
      </c>
      <c r="AI7" s="1" t="s">
        <v>129</v>
      </c>
      <c r="AJ7" s="1" t="s">
        <v>22</v>
      </c>
      <c r="AK7" s="1" t="s">
        <v>64</v>
      </c>
      <c r="AL7" s="1" t="s">
        <v>144</v>
      </c>
      <c r="AM7" s="1" t="s">
        <v>62</v>
      </c>
      <c r="AN7" s="1" t="s">
        <v>31</v>
      </c>
      <c r="AO7" s="1" t="s">
        <v>155</v>
      </c>
      <c r="AP7" s="1" t="s">
        <v>159</v>
      </c>
      <c r="AQ7" s="1" t="s">
        <v>29</v>
      </c>
      <c r="AR7" s="1" t="s">
        <v>21</v>
      </c>
      <c r="AS7" s="1" t="s">
        <v>21</v>
      </c>
      <c r="AT7" s="1" t="s">
        <v>21</v>
      </c>
      <c r="AV7" s="1">
        <f>_xlfn.XLOOKUP(K7,[6]cmmiScoringModel!$G$2:$G$6, [6]cmmiScoringModel!$I$2:$I$6,0,0,1)</f>
        <v>1</v>
      </c>
      <c r="AW7" s="1">
        <f>_xlfn.XLOOKUP(L7,[6]cmmiScoringModel!$G$7:$G$9,[6]cmmiScoringModel!$I$7:$I$9,0,0,1)</f>
        <v>1</v>
      </c>
      <c r="AX7" s="1">
        <f>_xlfn.XLOOKUP(M7,[6]cmmiScoringModel!$G$10:$G$14,[6]cmmiScoringModel!$I$10:$I$14,0,0,1)</f>
        <v>1</v>
      </c>
      <c r="AY7" s="1">
        <f>_xlfn.XLOOKUP(N7,[6]cmmiScoringModel!$G$15:$G$19,[6]cmmiScoringModel!$I$15:$I$19,0,0,1)</f>
        <v>0.5</v>
      </c>
      <c r="AZ7" s="1">
        <f>_xlfn.XLOOKUP(O7,[6]cmmiScoringModel!$G$20:$G$24,[6]cmmiScoringModel!$I$20:$I$24,0,0,1)</f>
        <v>0.75</v>
      </c>
      <c r="BA7" s="1">
        <f>_xlfn.XLOOKUP(P7,[6]cmmiScoringModel!$G$25:$G$28,[6]cmmiScoringModel!$I$25:$I$28,0,0,1)</f>
        <v>1</v>
      </c>
      <c r="BB7" s="1">
        <f>_xlfn.XLOOKUP(Q7,[6]cmmiScoringModel!$G$29:$G$33,[6]cmmiScoringModel!$I$29:$I$33,0,0,1)</f>
        <v>0.5</v>
      </c>
      <c r="BC7" s="1">
        <f>_xlfn.XLOOKUP(R7,[6]cmmiScoringModel!$G$34:$G$37,[6]cmmiScoringModel!$I$34:$I$37,0,0,1)</f>
        <v>1</v>
      </c>
      <c r="BD7" s="1">
        <f>_xlfn.XLOOKUP(S7,[6]cmmiScoringModel!$G$38:$G$44,[6]cmmiScoringModel!$I$38:$I$44,0,0,1)</f>
        <v>0.2</v>
      </c>
      <c r="BE7" s="1">
        <f>_xlfn.XLOOKUP(T7,[6]cmmiScoringModel!$G$45:$G$51,[6]cmmiScoringModel!$I$45:$I$51,0,0,1)</f>
        <v>1</v>
      </c>
      <c r="BF7" s="1">
        <f>_xlfn.XLOOKUP(U7,[6]cmmiScoringModel!$G$52:$G$56,[6]cmmiScoringModel!$I$52:$I$56,0,0,1)</f>
        <v>1</v>
      </c>
      <c r="BG7" s="1">
        <f>_xlfn.XLOOKUP(V7,[6]cmmiScoringModel!$G$57:$G$61,[6]cmmiScoringModel!$I$57:$I$61,0,0,1)</f>
        <v>1</v>
      </c>
      <c r="BH7" s="1">
        <f>_xlfn.XLOOKUP(W7,[6]cmmiScoringModel!$G$62:$G$67,[6]cmmiScoringModel!$I$62:$I$67,0,0,1)</f>
        <v>0.5</v>
      </c>
      <c r="BI7" s="1">
        <f>_xlfn.XLOOKUP(X7,[6]cmmiScoringModel!$G$68:$G$72,[6]cmmiScoringModel!$I$68:$I$72,0,0,1)</f>
        <v>0.75</v>
      </c>
      <c r="BJ7" s="1">
        <f>_xlfn.XLOOKUP(Y7,[6]cmmiScoringModel!$G$73:$G$77,[6]cmmiScoringModel!$I$73:$I$77,0,0,1)</f>
        <v>1</v>
      </c>
      <c r="BK7" s="1">
        <f>_xlfn.XLOOKUP(Z7,[6]cmmiScoringModel!$G$78:$G$84,[6]cmmiScoringModel!$I$78:$I$84,0,0,1)</f>
        <v>1</v>
      </c>
      <c r="BL7" s="1">
        <f>_xlfn.XLOOKUP(AA7,[6]cmmiScoringModel!$G$85:$G$91,[6]cmmiScoringModel!$I$85:$I$91,0,0,1)</f>
        <v>0.5</v>
      </c>
      <c r="BM7" s="1">
        <f>_xlfn.XLOOKUP(AB7,[6]cmmiScoringModel!$G$92:$G$95,[6]cmmiScoringModel!$I$92:$I$95,0,0,1)</f>
        <v>1</v>
      </c>
      <c r="BN7" s="1">
        <f>_xlfn.XLOOKUP(AC7,[6]cmmiScoringModel!$G$96:$G$100,[6]cmmiScoringModel!$I$96:$I$100,0,0,1)</f>
        <v>1</v>
      </c>
      <c r="BO7" s="1">
        <f>_xlfn.XLOOKUP(AD7,[6]cmmiScoringModel!$G$101:$G$106,[6]cmmiScoringModel!$I$101:$I$106,0,0,1)</f>
        <v>1</v>
      </c>
      <c r="BP7" s="1">
        <f>_xlfn.XLOOKUP(AE7,[6]cmmiScoringModel!$G$107:$G$113,[6]cmmiScoringModel!$I$107:$I$113,0,0,1)</f>
        <v>0.5</v>
      </c>
      <c r="BQ7" s="1">
        <f>_xlfn.XLOOKUP(AF7,[6]cmmiScoringModel!$G$114:$G$117,[6]cmmiScoringModel!$I$114:$I$117,0,0,1)</f>
        <v>0.85</v>
      </c>
      <c r="BR7" s="1">
        <f>_xlfn.XLOOKUP(AG7,[6]cmmiScoringModel!$G$118:$G$120,[6]cmmiScoringModel!$I$118:$I$120,0,0,1)</f>
        <v>1</v>
      </c>
      <c r="BS7" s="1">
        <f>_xlfn.XLOOKUP(AH7, [6]cmmiScoringModel!$G$121:$G$124,[6]cmmiScoringModel!$I$121:$I$124,0,0,1)</f>
        <v>0.6</v>
      </c>
      <c r="BT7" s="1">
        <f>_xlfn.XLOOKUP(AI7,[6]cmmiScoringModel!$G$125:$G$128,[6]cmmiScoringModel!$I$125:$I$128,0,0,1)</f>
        <v>0.4</v>
      </c>
      <c r="BU7" s="1">
        <f>_xlfn.XLOOKUP(AJ7,[6]cmmiScoringModel!$G$129:$G$132,[6]cmmiScoringModel!$I$129:$I$132,0,0,1)</f>
        <v>1</v>
      </c>
      <c r="BV7" s="1">
        <f>_xlfn.XLOOKUP(AK7,[6]cmmiScoringModel!$G$133:$G$138,[6]cmmiScoringModel!$I$133:$I$138,0,0,1)</f>
        <v>1</v>
      </c>
      <c r="BW7" s="1">
        <f>_xlfn.XLOOKUP(AL7,[6]cmmiScoringModel!$G$139:$G$142,[6]cmmiScoringModel!$I$139:$I$142,0,0,1)</f>
        <v>1</v>
      </c>
      <c r="BX7" s="1">
        <f>_xlfn.XLOOKUP(AM7,[6]cmmiScoringModel!$G$143:$G$148,[6]cmmiScoringModel!$I$143:$I$148,0,0,1)</f>
        <v>0.5</v>
      </c>
      <c r="BY7" s="1">
        <f>_xlfn.XLOOKUP(AN7,[6]cmmiScoringModel!$G$149:$G$153,[6]cmmiScoringModel!$I$149:$I$153,0,0,1)</f>
        <v>1</v>
      </c>
      <c r="BZ7" s="1">
        <f>_xlfn.XLOOKUP(AO7,[6]cmmiScoringModel!$G$154:$G$157,[6]cmmiScoringModel!$I$154:$I$157,0,0,1)</f>
        <v>1</v>
      </c>
      <c r="CA7" s="1">
        <f>_xlfn.XLOOKUP(AP7,[6]cmmiScoringModel!$G$158:$G$161,[6]cmmiScoringModel!$I$158:$I$161,0,0,1)</f>
        <v>1</v>
      </c>
      <c r="CB7" s="1">
        <f>_xlfn.XLOOKUP(AQ7,[6]cmmiScoringModel!$G$162:$G$166,[6]cmmiScoringModel!$I$162:$I$166,0,0,1)</f>
        <v>0.75</v>
      </c>
      <c r="CC7" s="1">
        <f>_xlfn.XLOOKUP(AR7,[6]cmmiScoringModel!$G$167:$G$171,[6]cmmiScoringModel!$I$167:$I$171,0,0,1)</f>
        <v>0.01</v>
      </c>
      <c r="CD7" s="1">
        <f>_xlfn.XLOOKUP(AS7,[6]cmmiScoringModel!$G$172:$G$175,[6]cmmiScoringModel!$I$172:$I$175,0,0,1)</f>
        <v>0.01</v>
      </c>
      <c r="CE7" s="1">
        <f>_xlfn.XLOOKUP(AT7,[6]cmmiScoringModel!$G$176:$G$180,[6]cmmiScoringModel!$I$176:$I$180,0,0,1)</f>
        <v>0.01</v>
      </c>
    </row>
    <row r="8" spans="1:83" x14ac:dyDescent="0.25">
      <c r="A8" s="1" t="s">
        <v>3214</v>
      </c>
      <c r="B8" s="1" t="s">
        <v>1284</v>
      </c>
      <c r="C8" s="1" t="s">
        <v>2267</v>
      </c>
      <c r="D8" s="1" t="s">
        <v>2730</v>
      </c>
      <c r="E8" s="1" t="s">
        <v>2731</v>
      </c>
      <c r="G8" s="1" t="s">
        <v>1598</v>
      </c>
      <c r="H8" s="1" t="s">
        <v>3215</v>
      </c>
      <c r="K8" s="1" t="s">
        <v>18</v>
      </c>
      <c r="L8" s="1" t="s">
        <v>22</v>
      </c>
      <c r="M8" s="1" t="s">
        <v>31</v>
      </c>
      <c r="N8" s="1" t="s">
        <v>29</v>
      </c>
      <c r="O8" s="1" t="s">
        <v>37</v>
      </c>
      <c r="P8" s="1" t="s">
        <v>43</v>
      </c>
      <c r="Q8" s="1" t="s">
        <v>45</v>
      </c>
      <c r="R8" s="1" t="s">
        <v>37</v>
      </c>
      <c r="S8" s="1" t="s">
        <v>56</v>
      </c>
      <c r="T8" s="1" t="s">
        <v>21</v>
      </c>
      <c r="U8" s="1" t="s">
        <v>25</v>
      </c>
      <c r="V8" s="1" t="s">
        <v>72</v>
      </c>
      <c r="W8" s="1" t="s">
        <v>76</v>
      </c>
      <c r="X8" s="1" t="s">
        <v>37</v>
      </c>
      <c r="Y8" s="1" t="s">
        <v>43</v>
      </c>
      <c r="Z8" s="1" t="s">
        <v>62</v>
      </c>
      <c r="AA8" s="1" t="s">
        <v>62</v>
      </c>
      <c r="AB8" s="1" t="s">
        <v>98</v>
      </c>
      <c r="AC8" s="1" t="s">
        <v>103</v>
      </c>
      <c r="AD8" s="1" t="s">
        <v>111</v>
      </c>
      <c r="AE8" s="1" t="s">
        <v>62</v>
      </c>
      <c r="AF8" s="1" t="s">
        <v>120</v>
      </c>
      <c r="AG8" s="1" t="s">
        <v>124</v>
      </c>
      <c r="AH8" s="1" t="s">
        <v>129</v>
      </c>
      <c r="AI8" s="1" t="s">
        <v>129</v>
      </c>
      <c r="AJ8" s="1" t="s">
        <v>129</v>
      </c>
      <c r="AK8" s="1" t="s">
        <v>64</v>
      </c>
      <c r="AL8" s="1" t="s">
        <v>144</v>
      </c>
      <c r="AM8" s="1" t="s">
        <v>62</v>
      </c>
      <c r="AN8" s="1" t="s">
        <v>29</v>
      </c>
      <c r="AO8" s="1" t="s">
        <v>155</v>
      </c>
      <c r="AP8" s="1" t="s">
        <v>158</v>
      </c>
      <c r="AQ8" s="1" t="s">
        <v>29</v>
      </c>
      <c r="AR8" s="1" t="s">
        <v>21</v>
      </c>
      <c r="AS8" s="1" t="s">
        <v>21</v>
      </c>
      <c r="AT8" s="1" t="s">
        <v>21</v>
      </c>
      <c r="AV8" s="1">
        <f>_xlfn.XLOOKUP(K8,[6]cmmiScoringModel!$G$2:$G$6, [6]cmmiScoringModel!$I$2:$I$6,0,0,1)</f>
        <v>1</v>
      </c>
      <c r="AW8" s="1">
        <f>_xlfn.XLOOKUP(L8,[6]cmmiScoringModel!$G$7:$G$9,[6]cmmiScoringModel!$I$7:$I$9,0,0,1)</f>
        <v>1</v>
      </c>
      <c r="AX8" s="1">
        <f>_xlfn.XLOOKUP(M8,[6]cmmiScoringModel!$G$10:$G$14,[6]cmmiScoringModel!$I$10:$I$14,0,0,1)</f>
        <v>1</v>
      </c>
      <c r="AY8" s="1">
        <f>_xlfn.XLOOKUP(N8,[6]cmmiScoringModel!$G$15:$G$19,[6]cmmiScoringModel!$I$15:$I$19,0,0,1)</f>
        <v>0.5</v>
      </c>
      <c r="AZ8" s="1">
        <f>_xlfn.XLOOKUP(O8,[6]cmmiScoringModel!$G$20:$G$24,[6]cmmiScoringModel!$I$20:$I$24,0,0,1)</f>
        <v>0.75</v>
      </c>
      <c r="BA8" s="1">
        <f>_xlfn.XLOOKUP(P8,[6]cmmiScoringModel!$G$25:$G$28,[6]cmmiScoringModel!$I$25:$I$28,0,0,1)</f>
        <v>1</v>
      </c>
      <c r="BB8" s="1">
        <f>_xlfn.XLOOKUP(Q8,[6]cmmiScoringModel!$G$29:$G$33,[6]cmmiScoringModel!$I$29:$I$33,0,0,1)</f>
        <v>0.5</v>
      </c>
      <c r="BC8" s="1">
        <f>_xlfn.XLOOKUP(R8,[6]cmmiScoringModel!$G$34:$G$37,[6]cmmiScoringModel!$I$34:$I$37,0,0,1)</f>
        <v>1</v>
      </c>
      <c r="BD8" s="1">
        <f>_xlfn.XLOOKUP(S8,[6]cmmiScoringModel!$G$38:$G$44,[6]cmmiScoringModel!$I$38:$I$44,0,0,1)</f>
        <v>0.2</v>
      </c>
      <c r="BE8" s="1">
        <f>_xlfn.XLOOKUP(T8,[6]cmmiScoringModel!$G$45:$G$51,[6]cmmiScoringModel!$I$45:$I$51,0,0,1)</f>
        <v>0.01</v>
      </c>
      <c r="BF8" s="1" t="str">
        <f>_xlfn.XLOOKUP(U8,[6]cmmiScoringModel!$G$52:$G$56,[6]cmmiScoringModel!$I$52:$I$56,0,0,1)</f>
        <v>NA</v>
      </c>
      <c r="BG8" s="1">
        <f>_xlfn.XLOOKUP(V8,[6]cmmiScoringModel!$G$57:$G$61,[6]cmmiScoringModel!$I$57:$I$61,0,0,1)</f>
        <v>1</v>
      </c>
      <c r="BH8" s="1">
        <f>_xlfn.XLOOKUP(W8,[6]cmmiScoringModel!$G$62:$G$67,[6]cmmiScoringModel!$I$62:$I$67,0,0,1)</f>
        <v>0.75</v>
      </c>
      <c r="BI8" s="1">
        <f>_xlfn.XLOOKUP(X8,[6]cmmiScoringModel!$G$68:$G$72,[6]cmmiScoringModel!$I$68:$I$72,0,0,1)</f>
        <v>0.75</v>
      </c>
      <c r="BJ8" s="1">
        <f>_xlfn.XLOOKUP(Y8,[6]cmmiScoringModel!$G$73:$G$77,[6]cmmiScoringModel!$I$73:$I$77,0,0,1)</f>
        <v>1</v>
      </c>
      <c r="BK8" s="1">
        <f>_xlfn.XLOOKUP(Z8,[6]cmmiScoringModel!$G$78:$G$84,[6]cmmiScoringModel!$I$78:$I$84,0,0,1)</f>
        <v>0.5</v>
      </c>
      <c r="BL8" s="1">
        <f>_xlfn.XLOOKUP(AA8,[6]cmmiScoringModel!$G$85:$G$91,[6]cmmiScoringModel!$I$85:$I$91,0,0,1)</f>
        <v>0.5</v>
      </c>
      <c r="BM8" s="1">
        <f>_xlfn.XLOOKUP(AB8,[6]cmmiScoringModel!$G$92:$G$95,[6]cmmiScoringModel!$I$92:$I$95,0,0,1)</f>
        <v>1</v>
      </c>
      <c r="BN8" s="1">
        <f>_xlfn.XLOOKUP(AC8,[6]cmmiScoringModel!$G$96:$G$100,[6]cmmiScoringModel!$I$96:$I$100,0,0,1)</f>
        <v>0.6</v>
      </c>
      <c r="BO8" s="1">
        <f>_xlfn.XLOOKUP(AD8,[6]cmmiScoringModel!$G$101:$G$106,[6]cmmiScoringModel!$I$101:$I$106,0,0,1)</f>
        <v>1</v>
      </c>
      <c r="BP8" s="1">
        <f>_xlfn.XLOOKUP(AE8,[6]cmmiScoringModel!$G$107:$G$113,[6]cmmiScoringModel!$I$107:$I$113,0,0,1)</f>
        <v>0.5</v>
      </c>
      <c r="BQ8" s="1">
        <f>_xlfn.XLOOKUP(AF8,[6]cmmiScoringModel!$G$114:$G$117,[6]cmmiScoringModel!$I$114:$I$117,0,0,1)</f>
        <v>0.85</v>
      </c>
      <c r="BR8" s="1">
        <f>_xlfn.XLOOKUP(AG8,[6]cmmiScoringModel!$G$118:$G$120,[6]cmmiScoringModel!$I$118:$I$120,0,0,1)</f>
        <v>0.25</v>
      </c>
      <c r="BS8" s="1">
        <f>_xlfn.XLOOKUP(AH8, [6]cmmiScoringModel!$G$121:$G$124,[6]cmmiScoringModel!$I$121:$I$124,0,0,1)</f>
        <v>0.6</v>
      </c>
      <c r="BT8" s="1">
        <f>_xlfn.XLOOKUP(AI8,[6]cmmiScoringModel!$G$125:$G$128,[6]cmmiScoringModel!$I$125:$I$128,0,0,1)</f>
        <v>0.4</v>
      </c>
      <c r="BU8" s="1">
        <f>_xlfn.XLOOKUP(AJ8,[6]cmmiScoringModel!$G$129:$G$132,[6]cmmiScoringModel!$I$129:$I$132,0,0,1)</f>
        <v>0.4</v>
      </c>
      <c r="BV8" s="1">
        <f>_xlfn.XLOOKUP(AK8,[6]cmmiScoringModel!$G$133:$G$138,[6]cmmiScoringModel!$I$133:$I$138,0,0,1)</f>
        <v>1</v>
      </c>
      <c r="BW8" s="1">
        <f>_xlfn.XLOOKUP(AL8,[6]cmmiScoringModel!$G$139:$G$142,[6]cmmiScoringModel!$I$139:$I$142,0,0,1)</f>
        <v>1</v>
      </c>
      <c r="BX8" s="1">
        <f>_xlfn.XLOOKUP(AM8,[6]cmmiScoringModel!$G$143:$G$148,[6]cmmiScoringModel!$I$143:$I$148,0,0,1)</f>
        <v>0.5</v>
      </c>
      <c r="BY8" s="1">
        <f>_xlfn.XLOOKUP(AN8,[6]cmmiScoringModel!$G$149:$G$153,[6]cmmiScoringModel!$I$149:$I$153,0,0,1)</f>
        <v>0.75</v>
      </c>
      <c r="BZ8" s="1">
        <f>_xlfn.XLOOKUP(AO8,[6]cmmiScoringModel!$G$154:$G$157,[6]cmmiScoringModel!$I$154:$I$157,0,0,1)</f>
        <v>1</v>
      </c>
      <c r="CA8" s="1">
        <f>_xlfn.XLOOKUP(AP8,[6]cmmiScoringModel!$G$158:$G$161,[6]cmmiScoringModel!$I$158:$I$161,0,0,1)</f>
        <v>0.5</v>
      </c>
      <c r="CB8" s="1">
        <f>_xlfn.XLOOKUP(AQ8,[6]cmmiScoringModel!$G$162:$G$166,[6]cmmiScoringModel!$I$162:$I$166,0,0,1)</f>
        <v>0.75</v>
      </c>
      <c r="CC8" s="1">
        <f>_xlfn.XLOOKUP(AR8,[6]cmmiScoringModel!$G$167:$G$171,[6]cmmiScoringModel!$I$167:$I$171,0,0,1)</f>
        <v>0.01</v>
      </c>
      <c r="CD8" s="1">
        <f>_xlfn.XLOOKUP(AS8,[6]cmmiScoringModel!$G$172:$G$175,[6]cmmiScoringModel!$I$172:$I$175,0,0,1)</f>
        <v>0.01</v>
      </c>
      <c r="CE8" s="1">
        <f>_xlfn.XLOOKUP(AT8,[6]cmmiScoringModel!$G$176:$G$180,[6]cmmiScoringModel!$I$176:$I$180,0,0,1)</f>
        <v>0.01</v>
      </c>
    </row>
    <row r="9" spans="1:83" x14ac:dyDescent="0.25">
      <c r="A9" s="1" t="s">
        <v>3216</v>
      </c>
      <c r="B9" s="1" t="s">
        <v>1284</v>
      </c>
      <c r="C9" s="1" t="s">
        <v>2732</v>
      </c>
      <c r="D9" s="1" t="s">
        <v>2733</v>
      </c>
      <c r="E9" s="1" t="s">
        <v>2734</v>
      </c>
      <c r="G9" s="1" t="s">
        <v>1735</v>
      </c>
      <c r="H9" s="1" t="s">
        <v>3217</v>
      </c>
      <c r="K9" s="1" t="s">
        <v>18</v>
      </c>
      <c r="L9" s="1" t="s">
        <v>22</v>
      </c>
      <c r="M9" s="1" t="s">
        <v>31</v>
      </c>
      <c r="N9" s="1" t="s">
        <v>29</v>
      </c>
      <c r="O9" s="1" t="s">
        <v>37</v>
      </c>
      <c r="P9" s="1" t="s">
        <v>43</v>
      </c>
      <c r="Q9" s="1" t="s">
        <v>45</v>
      </c>
      <c r="R9" s="1" t="s">
        <v>37</v>
      </c>
      <c r="S9" s="1" t="s">
        <v>56</v>
      </c>
      <c r="T9" s="1" t="s">
        <v>64</v>
      </c>
      <c r="U9" s="1" t="s">
        <v>43</v>
      </c>
      <c r="V9" s="1" t="s">
        <v>72</v>
      </c>
      <c r="W9" s="1" t="s">
        <v>75</v>
      </c>
      <c r="X9" s="1" t="s">
        <v>37</v>
      </c>
      <c r="Y9" s="1" t="s">
        <v>43</v>
      </c>
      <c r="Z9" s="1" t="s">
        <v>64</v>
      </c>
      <c r="AA9" s="1" t="s">
        <v>62</v>
      </c>
      <c r="AB9" s="1" t="s">
        <v>98</v>
      </c>
      <c r="AC9" s="1" t="s">
        <v>105</v>
      </c>
      <c r="AD9" s="1" t="s">
        <v>111</v>
      </c>
      <c r="AE9" s="1" t="s">
        <v>62</v>
      </c>
      <c r="AF9" s="1" t="s">
        <v>120</v>
      </c>
      <c r="AG9" s="1" t="s">
        <v>125</v>
      </c>
      <c r="AH9" s="1" t="s">
        <v>129</v>
      </c>
      <c r="AI9" s="1" t="s">
        <v>129</v>
      </c>
      <c r="AJ9" s="1" t="s">
        <v>22</v>
      </c>
      <c r="AK9" s="1" t="s">
        <v>64</v>
      </c>
      <c r="AL9" s="1" t="s">
        <v>144</v>
      </c>
      <c r="AM9" s="1" t="s">
        <v>62</v>
      </c>
      <c r="AN9" s="1" t="s">
        <v>31</v>
      </c>
      <c r="AO9" s="1" t="s">
        <v>155</v>
      </c>
      <c r="AP9" s="1" t="s">
        <v>159</v>
      </c>
      <c r="AQ9" s="1" t="s">
        <v>29</v>
      </c>
      <c r="AR9" s="1" t="s">
        <v>21</v>
      </c>
      <c r="AS9" s="1" t="s">
        <v>21</v>
      </c>
      <c r="AT9" s="1" t="s">
        <v>21</v>
      </c>
      <c r="AV9" s="1">
        <f>_xlfn.XLOOKUP(K9,[6]cmmiScoringModel!$G$2:$G$6, [6]cmmiScoringModel!$I$2:$I$6,0,0,1)</f>
        <v>1</v>
      </c>
      <c r="AW9" s="1">
        <f>_xlfn.XLOOKUP(L9,[6]cmmiScoringModel!$G$7:$G$9,[6]cmmiScoringModel!$I$7:$I$9,0,0,1)</f>
        <v>1</v>
      </c>
      <c r="AX9" s="1">
        <f>_xlfn.XLOOKUP(M9,[6]cmmiScoringModel!$G$10:$G$14,[6]cmmiScoringModel!$I$10:$I$14,0,0,1)</f>
        <v>1</v>
      </c>
      <c r="AY9" s="1">
        <f>_xlfn.XLOOKUP(N9,[6]cmmiScoringModel!$G$15:$G$19,[6]cmmiScoringModel!$I$15:$I$19,0,0,1)</f>
        <v>0.5</v>
      </c>
      <c r="AZ9" s="1">
        <f>_xlfn.XLOOKUP(O9,[6]cmmiScoringModel!$G$20:$G$24,[6]cmmiScoringModel!$I$20:$I$24,0,0,1)</f>
        <v>0.75</v>
      </c>
      <c r="BA9" s="1">
        <f>_xlfn.XLOOKUP(P9,[6]cmmiScoringModel!$G$25:$G$28,[6]cmmiScoringModel!$I$25:$I$28,0,0,1)</f>
        <v>1</v>
      </c>
      <c r="BB9" s="1">
        <f>_xlfn.XLOOKUP(Q9,[6]cmmiScoringModel!$G$29:$G$33,[6]cmmiScoringModel!$I$29:$I$33,0,0,1)</f>
        <v>0.5</v>
      </c>
      <c r="BC9" s="1">
        <f>_xlfn.XLOOKUP(R9,[6]cmmiScoringModel!$G$34:$G$37,[6]cmmiScoringModel!$I$34:$I$37,0,0,1)</f>
        <v>1</v>
      </c>
      <c r="BD9" s="1">
        <f>_xlfn.XLOOKUP(S9,[6]cmmiScoringModel!$G$38:$G$44,[6]cmmiScoringModel!$I$38:$I$44,0,0,1)</f>
        <v>0.2</v>
      </c>
      <c r="BE9" s="1">
        <f>_xlfn.XLOOKUP(T9,[6]cmmiScoringModel!$G$45:$G$51,[6]cmmiScoringModel!$I$45:$I$51,0,0,1)</f>
        <v>1</v>
      </c>
      <c r="BF9" s="1">
        <f>_xlfn.XLOOKUP(U9,[6]cmmiScoringModel!$G$52:$G$56,[6]cmmiScoringModel!$I$52:$I$56,0,0,1)</f>
        <v>1</v>
      </c>
      <c r="BG9" s="1">
        <f>_xlfn.XLOOKUP(V9,[6]cmmiScoringModel!$G$57:$G$61,[6]cmmiScoringModel!$I$57:$I$61,0,0,1)</f>
        <v>1</v>
      </c>
      <c r="BH9" s="1">
        <f>_xlfn.XLOOKUP(W9,[6]cmmiScoringModel!$G$62:$G$67,[6]cmmiScoringModel!$I$62:$I$67,0,0,1)</f>
        <v>0.5</v>
      </c>
      <c r="BI9" s="1">
        <f>_xlfn.XLOOKUP(X9,[6]cmmiScoringModel!$G$68:$G$72,[6]cmmiScoringModel!$I$68:$I$72,0,0,1)</f>
        <v>0.75</v>
      </c>
      <c r="BJ9" s="1">
        <f>_xlfn.XLOOKUP(Y9,[6]cmmiScoringModel!$G$73:$G$77,[6]cmmiScoringModel!$I$73:$I$77,0,0,1)</f>
        <v>1</v>
      </c>
      <c r="BK9" s="1">
        <f>_xlfn.XLOOKUP(Z9,[6]cmmiScoringModel!$G$78:$G$84,[6]cmmiScoringModel!$I$78:$I$84,0,0,1)</f>
        <v>1</v>
      </c>
      <c r="BL9" s="1">
        <f>_xlfn.XLOOKUP(AA9,[6]cmmiScoringModel!$G$85:$G$91,[6]cmmiScoringModel!$I$85:$I$91,0,0,1)</f>
        <v>0.5</v>
      </c>
      <c r="BM9" s="1">
        <f>_xlfn.XLOOKUP(AB9,[6]cmmiScoringModel!$G$92:$G$95,[6]cmmiScoringModel!$I$92:$I$95,0,0,1)</f>
        <v>1</v>
      </c>
      <c r="BN9" s="1">
        <f>_xlfn.XLOOKUP(AC9,[6]cmmiScoringModel!$G$96:$G$100,[6]cmmiScoringModel!$I$96:$I$100,0,0,1)</f>
        <v>1</v>
      </c>
      <c r="BO9" s="1">
        <f>_xlfn.XLOOKUP(AD9,[6]cmmiScoringModel!$G$101:$G$106,[6]cmmiScoringModel!$I$101:$I$106,0,0,1)</f>
        <v>1</v>
      </c>
      <c r="BP9" s="1">
        <f>_xlfn.XLOOKUP(AE9,[6]cmmiScoringModel!$G$107:$G$113,[6]cmmiScoringModel!$I$107:$I$113,0,0,1)</f>
        <v>0.5</v>
      </c>
      <c r="BQ9" s="1">
        <f>_xlfn.XLOOKUP(AF9,[6]cmmiScoringModel!$G$114:$G$117,[6]cmmiScoringModel!$I$114:$I$117,0,0,1)</f>
        <v>0.85</v>
      </c>
      <c r="BR9" s="1">
        <f>_xlfn.XLOOKUP(AG9,[6]cmmiScoringModel!$G$118:$G$120,[6]cmmiScoringModel!$I$118:$I$120,0,0,1)</f>
        <v>1</v>
      </c>
      <c r="BS9" s="1">
        <f>_xlfn.XLOOKUP(AH9, [6]cmmiScoringModel!$G$121:$G$124,[6]cmmiScoringModel!$I$121:$I$124,0,0,1)</f>
        <v>0.6</v>
      </c>
      <c r="BT9" s="1">
        <f>_xlfn.XLOOKUP(AI9,[6]cmmiScoringModel!$G$125:$G$128,[6]cmmiScoringModel!$I$125:$I$128,0,0,1)</f>
        <v>0.4</v>
      </c>
      <c r="BU9" s="1">
        <f>_xlfn.XLOOKUP(AJ9,[6]cmmiScoringModel!$G$129:$G$132,[6]cmmiScoringModel!$I$129:$I$132,0,0,1)</f>
        <v>1</v>
      </c>
      <c r="BV9" s="1">
        <f>_xlfn.XLOOKUP(AK9,[6]cmmiScoringModel!$G$133:$G$138,[6]cmmiScoringModel!$I$133:$I$138,0,0,1)</f>
        <v>1</v>
      </c>
      <c r="BW9" s="1">
        <f>_xlfn.XLOOKUP(AL9,[6]cmmiScoringModel!$G$139:$G$142,[6]cmmiScoringModel!$I$139:$I$142,0,0,1)</f>
        <v>1</v>
      </c>
      <c r="BX9" s="1">
        <f>_xlfn.XLOOKUP(AM9,[6]cmmiScoringModel!$G$143:$G$148,[6]cmmiScoringModel!$I$143:$I$148,0,0,1)</f>
        <v>0.5</v>
      </c>
      <c r="BY9" s="1">
        <f>_xlfn.XLOOKUP(AN9,[6]cmmiScoringModel!$G$149:$G$153,[6]cmmiScoringModel!$I$149:$I$153,0,0,1)</f>
        <v>1</v>
      </c>
      <c r="BZ9" s="1">
        <f>_xlfn.XLOOKUP(AO9,[6]cmmiScoringModel!$G$154:$G$157,[6]cmmiScoringModel!$I$154:$I$157,0,0,1)</f>
        <v>1</v>
      </c>
      <c r="CA9" s="1">
        <f>_xlfn.XLOOKUP(AP9,[6]cmmiScoringModel!$G$158:$G$161,[6]cmmiScoringModel!$I$158:$I$161,0,0,1)</f>
        <v>1</v>
      </c>
      <c r="CB9" s="1">
        <f>_xlfn.XLOOKUP(AQ9,[6]cmmiScoringModel!$G$162:$G$166,[6]cmmiScoringModel!$I$162:$I$166,0,0,1)</f>
        <v>0.75</v>
      </c>
      <c r="CC9" s="1">
        <f>_xlfn.XLOOKUP(AR9,[6]cmmiScoringModel!$G$167:$G$171,[6]cmmiScoringModel!$I$167:$I$171,0,0,1)</f>
        <v>0.01</v>
      </c>
      <c r="CD9" s="1">
        <f>_xlfn.XLOOKUP(AS9,[6]cmmiScoringModel!$G$172:$G$175,[6]cmmiScoringModel!$I$172:$I$175,0,0,1)</f>
        <v>0.01</v>
      </c>
      <c r="CE9" s="1">
        <f>_xlfn.XLOOKUP(AT9,[6]cmmiScoringModel!$G$176:$G$180,[6]cmmiScoringModel!$I$176:$I$180,0,0,1)</f>
        <v>0.01</v>
      </c>
    </row>
    <row r="10" spans="1:83" x14ac:dyDescent="0.25">
      <c r="A10" s="1" t="s">
        <v>3218</v>
      </c>
      <c r="B10" s="1" t="s">
        <v>1284</v>
      </c>
      <c r="C10" s="1" t="s">
        <v>2732</v>
      </c>
      <c r="D10" s="1" t="s">
        <v>2735</v>
      </c>
      <c r="E10" s="1" t="s">
        <v>2736</v>
      </c>
      <c r="G10" s="1" t="s">
        <v>2338</v>
      </c>
      <c r="H10" s="1" t="s">
        <v>3219</v>
      </c>
      <c r="K10" s="1" t="s">
        <v>18</v>
      </c>
      <c r="L10" s="1" t="s">
        <v>22</v>
      </c>
      <c r="M10" s="1" t="s">
        <v>31</v>
      </c>
      <c r="N10" s="1" t="s">
        <v>29</v>
      </c>
      <c r="O10" s="1" t="s">
        <v>37</v>
      </c>
      <c r="P10" s="1" t="s">
        <v>43</v>
      </c>
      <c r="Q10" s="1" t="s">
        <v>45</v>
      </c>
      <c r="R10" s="1" t="s">
        <v>37</v>
      </c>
      <c r="S10" s="1" t="s">
        <v>56</v>
      </c>
      <c r="T10" s="1" t="s">
        <v>62</v>
      </c>
      <c r="U10" s="1" t="s">
        <v>43</v>
      </c>
      <c r="V10" s="1" t="s">
        <v>72</v>
      </c>
      <c r="W10" s="1" t="s">
        <v>76</v>
      </c>
      <c r="X10" s="1" t="s">
        <v>37</v>
      </c>
      <c r="Y10" s="1" t="s">
        <v>43</v>
      </c>
      <c r="Z10" s="1" t="s">
        <v>62</v>
      </c>
      <c r="AA10" s="1" t="s">
        <v>62</v>
      </c>
      <c r="AB10" s="1" t="s">
        <v>98</v>
      </c>
      <c r="AC10" s="1" t="s">
        <v>103</v>
      </c>
      <c r="AD10" s="1" t="s">
        <v>111</v>
      </c>
      <c r="AE10" s="1" t="s">
        <v>62</v>
      </c>
      <c r="AF10" s="1" t="s">
        <v>120</v>
      </c>
      <c r="AG10" s="1" t="s">
        <v>124</v>
      </c>
      <c r="AH10" s="1" t="s">
        <v>129</v>
      </c>
      <c r="AI10" s="1" t="s">
        <v>129</v>
      </c>
      <c r="AJ10" s="1" t="s">
        <v>129</v>
      </c>
      <c r="AK10" s="1" t="s">
        <v>63</v>
      </c>
      <c r="AL10" s="1" t="s">
        <v>144</v>
      </c>
      <c r="AM10" s="1" t="s">
        <v>62</v>
      </c>
      <c r="AN10" s="1" t="s">
        <v>29</v>
      </c>
      <c r="AO10" s="1" t="s">
        <v>155</v>
      </c>
      <c r="AP10" s="1" t="s">
        <v>158</v>
      </c>
      <c r="AQ10" s="1" t="s">
        <v>29</v>
      </c>
      <c r="AR10" s="1" t="s">
        <v>21</v>
      </c>
      <c r="AS10" s="1" t="s">
        <v>21</v>
      </c>
      <c r="AT10" s="1" t="s">
        <v>21</v>
      </c>
      <c r="AV10" s="1">
        <f>_xlfn.XLOOKUP(K10,[6]cmmiScoringModel!$G$2:$G$6, [6]cmmiScoringModel!$I$2:$I$6,0,0,1)</f>
        <v>1</v>
      </c>
      <c r="AW10" s="1">
        <f>_xlfn.XLOOKUP(L10,[6]cmmiScoringModel!$G$7:$G$9,[6]cmmiScoringModel!$I$7:$I$9,0,0,1)</f>
        <v>1</v>
      </c>
      <c r="AX10" s="1">
        <f>_xlfn.XLOOKUP(M10,[6]cmmiScoringModel!$G$10:$G$14,[6]cmmiScoringModel!$I$10:$I$14,0,0,1)</f>
        <v>1</v>
      </c>
      <c r="AY10" s="1">
        <f>_xlfn.XLOOKUP(N10,[6]cmmiScoringModel!$G$15:$G$19,[6]cmmiScoringModel!$I$15:$I$19,0,0,1)</f>
        <v>0.5</v>
      </c>
      <c r="AZ10" s="1">
        <f>_xlfn.XLOOKUP(O10,[6]cmmiScoringModel!$G$20:$G$24,[6]cmmiScoringModel!$I$20:$I$24,0,0,1)</f>
        <v>0.75</v>
      </c>
      <c r="BA10" s="1">
        <f>_xlfn.XLOOKUP(P10,[6]cmmiScoringModel!$G$25:$G$28,[6]cmmiScoringModel!$I$25:$I$28,0,0,1)</f>
        <v>1</v>
      </c>
      <c r="BB10" s="1">
        <f>_xlfn.XLOOKUP(Q10,[6]cmmiScoringModel!$G$29:$G$33,[6]cmmiScoringModel!$I$29:$I$33,0,0,1)</f>
        <v>0.5</v>
      </c>
      <c r="BC10" s="1">
        <f>_xlfn.XLOOKUP(R10,[6]cmmiScoringModel!$G$34:$G$37,[6]cmmiScoringModel!$I$34:$I$37,0,0,1)</f>
        <v>1</v>
      </c>
      <c r="BD10" s="1">
        <f>_xlfn.XLOOKUP(S10,[6]cmmiScoringModel!$G$38:$G$44,[6]cmmiScoringModel!$I$38:$I$44,0,0,1)</f>
        <v>0.2</v>
      </c>
      <c r="BE10" s="1">
        <f>_xlfn.XLOOKUP(T10,[6]cmmiScoringModel!$G$45:$G$51,[6]cmmiScoringModel!$I$45:$I$51,0,0,1)</f>
        <v>0.5</v>
      </c>
      <c r="BF10" s="1">
        <f>_xlfn.XLOOKUP(U10,[6]cmmiScoringModel!$G$52:$G$56,[6]cmmiScoringModel!$I$52:$I$56,0,0,1)</f>
        <v>1</v>
      </c>
      <c r="BG10" s="1">
        <f>_xlfn.XLOOKUP(V10,[6]cmmiScoringModel!$G$57:$G$61,[6]cmmiScoringModel!$I$57:$I$61,0,0,1)</f>
        <v>1</v>
      </c>
      <c r="BH10" s="1">
        <f>_xlfn.XLOOKUP(W10,[6]cmmiScoringModel!$G$62:$G$67,[6]cmmiScoringModel!$I$62:$I$67,0,0,1)</f>
        <v>0.75</v>
      </c>
      <c r="BI10" s="1">
        <f>_xlfn.XLOOKUP(X10,[6]cmmiScoringModel!$G$68:$G$72,[6]cmmiScoringModel!$I$68:$I$72,0,0,1)</f>
        <v>0.75</v>
      </c>
      <c r="BJ10" s="1">
        <f>_xlfn.XLOOKUP(Y10,[6]cmmiScoringModel!$G$73:$G$77,[6]cmmiScoringModel!$I$73:$I$77,0,0,1)</f>
        <v>1</v>
      </c>
      <c r="BK10" s="1">
        <f>_xlfn.XLOOKUP(Z10,[6]cmmiScoringModel!$G$78:$G$84,[6]cmmiScoringModel!$I$78:$I$84,0,0,1)</f>
        <v>0.5</v>
      </c>
      <c r="BL10" s="1">
        <f>_xlfn.XLOOKUP(AA10,[6]cmmiScoringModel!$G$85:$G$91,[6]cmmiScoringModel!$I$85:$I$91,0,0,1)</f>
        <v>0.5</v>
      </c>
      <c r="BM10" s="1">
        <f>_xlfn.XLOOKUP(AB10,[6]cmmiScoringModel!$G$92:$G$95,[6]cmmiScoringModel!$I$92:$I$95,0,0,1)</f>
        <v>1</v>
      </c>
      <c r="BN10" s="1">
        <f>_xlfn.XLOOKUP(AC10,[6]cmmiScoringModel!$G$96:$G$100,[6]cmmiScoringModel!$I$96:$I$100,0,0,1)</f>
        <v>0.6</v>
      </c>
      <c r="BO10" s="1">
        <f>_xlfn.XLOOKUP(AD10,[6]cmmiScoringModel!$G$101:$G$106,[6]cmmiScoringModel!$I$101:$I$106,0,0,1)</f>
        <v>1</v>
      </c>
      <c r="BP10" s="1">
        <f>_xlfn.XLOOKUP(AE10,[6]cmmiScoringModel!$G$107:$G$113,[6]cmmiScoringModel!$I$107:$I$113,0,0,1)</f>
        <v>0.5</v>
      </c>
      <c r="BQ10" s="1">
        <f>_xlfn.XLOOKUP(AF10,[6]cmmiScoringModel!$G$114:$G$117,[6]cmmiScoringModel!$I$114:$I$117,0,0,1)</f>
        <v>0.85</v>
      </c>
      <c r="BR10" s="1">
        <f>_xlfn.XLOOKUP(AG10,[6]cmmiScoringModel!$G$118:$G$120,[6]cmmiScoringModel!$I$118:$I$120,0,0,1)</f>
        <v>0.25</v>
      </c>
      <c r="BS10" s="1">
        <f>_xlfn.XLOOKUP(AH10, [6]cmmiScoringModel!$G$121:$G$124,[6]cmmiScoringModel!$I$121:$I$124,0,0,1)</f>
        <v>0.6</v>
      </c>
      <c r="BT10" s="1">
        <f>_xlfn.XLOOKUP(AI10,[6]cmmiScoringModel!$G$125:$G$128,[6]cmmiScoringModel!$I$125:$I$128,0,0,1)</f>
        <v>0.4</v>
      </c>
      <c r="BU10" s="1">
        <f>_xlfn.XLOOKUP(AJ10,[6]cmmiScoringModel!$G$129:$G$132,[6]cmmiScoringModel!$I$129:$I$132,0,0,1)</f>
        <v>0.4</v>
      </c>
      <c r="BV10" s="1">
        <f>_xlfn.XLOOKUP(AK10,[6]cmmiScoringModel!$G$133:$G$138,[6]cmmiScoringModel!$I$133:$I$138,0,0,1)</f>
        <v>0.75</v>
      </c>
      <c r="BW10" s="1">
        <f>_xlfn.XLOOKUP(AL10,[6]cmmiScoringModel!$G$139:$G$142,[6]cmmiScoringModel!$I$139:$I$142,0,0,1)</f>
        <v>1</v>
      </c>
      <c r="BX10" s="1">
        <f>_xlfn.XLOOKUP(AM10,[6]cmmiScoringModel!$G$143:$G$148,[6]cmmiScoringModel!$I$143:$I$148,0,0,1)</f>
        <v>0.5</v>
      </c>
      <c r="BY10" s="1">
        <f>_xlfn.XLOOKUP(AN10,[6]cmmiScoringModel!$G$149:$G$153,[6]cmmiScoringModel!$I$149:$I$153,0,0,1)</f>
        <v>0.75</v>
      </c>
      <c r="BZ10" s="1">
        <f>_xlfn.XLOOKUP(AO10,[6]cmmiScoringModel!$G$154:$G$157,[6]cmmiScoringModel!$I$154:$I$157,0,0,1)</f>
        <v>1</v>
      </c>
      <c r="CA10" s="1">
        <f>_xlfn.XLOOKUP(AP10,[6]cmmiScoringModel!$G$158:$G$161,[6]cmmiScoringModel!$I$158:$I$161,0,0,1)</f>
        <v>0.5</v>
      </c>
      <c r="CB10" s="1">
        <f>_xlfn.XLOOKUP(AQ10,[6]cmmiScoringModel!$G$162:$G$166,[6]cmmiScoringModel!$I$162:$I$166,0,0,1)</f>
        <v>0.75</v>
      </c>
      <c r="CC10" s="1">
        <f>_xlfn.XLOOKUP(AR10,[6]cmmiScoringModel!$G$167:$G$171,[6]cmmiScoringModel!$I$167:$I$171,0,0,1)</f>
        <v>0.01</v>
      </c>
      <c r="CD10" s="1">
        <f>_xlfn.XLOOKUP(AS10,[6]cmmiScoringModel!$G$172:$G$175,[6]cmmiScoringModel!$I$172:$I$175,0,0,1)</f>
        <v>0.01</v>
      </c>
      <c r="CE10" s="1">
        <f>_xlfn.XLOOKUP(AT10,[6]cmmiScoringModel!$G$176:$G$180,[6]cmmiScoringModel!$I$176:$I$180,0,0,1)</f>
        <v>0.01</v>
      </c>
    </row>
    <row r="11" spans="1:83" x14ac:dyDescent="0.25">
      <c r="A11" s="1" t="s">
        <v>3220</v>
      </c>
      <c r="B11" s="1" t="s">
        <v>1284</v>
      </c>
      <c r="C11" s="1" t="s">
        <v>1970</v>
      </c>
      <c r="D11" s="1" t="s">
        <v>2737</v>
      </c>
      <c r="E11" s="1" t="s">
        <v>2738</v>
      </c>
      <c r="G11" s="1" t="s">
        <v>1800</v>
      </c>
      <c r="H11" s="1" t="s">
        <v>3221</v>
      </c>
      <c r="K11" s="1" t="s">
        <v>18</v>
      </c>
      <c r="L11" s="1" t="s">
        <v>22</v>
      </c>
      <c r="M11" s="1" t="s">
        <v>31</v>
      </c>
      <c r="N11" s="1" t="s">
        <v>29</v>
      </c>
      <c r="O11" s="1" t="s">
        <v>37</v>
      </c>
      <c r="P11" s="1" t="s">
        <v>43</v>
      </c>
      <c r="Q11" s="1" t="s">
        <v>45</v>
      </c>
      <c r="R11" s="1" t="s">
        <v>37</v>
      </c>
      <c r="S11" s="1" t="s">
        <v>56</v>
      </c>
      <c r="T11" s="1" t="s">
        <v>64</v>
      </c>
      <c r="U11" s="1" t="s">
        <v>43</v>
      </c>
      <c r="V11" s="1" t="s">
        <v>72</v>
      </c>
      <c r="W11" s="1" t="s">
        <v>75</v>
      </c>
      <c r="X11" s="1" t="s">
        <v>37</v>
      </c>
      <c r="Y11" s="1" t="s">
        <v>43</v>
      </c>
      <c r="Z11" s="1" t="s">
        <v>63</v>
      </c>
      <c r="AA11" s="1" t="s">
        <v>63</v>
      </c>
      <c r="AB11" s="1" t="s">
        <v>98</v>
      </c>
      <c r="AC11" s="1" t="s">
        <v>103</v>
      </c>
      <c r="AD11" s="1" t="s">
        <v>111</v>
      </c>
      <c r="AE11" s="1" t="s">
        <v>63</v>
      </c>
      <c r="AF11" s="1" t="s">
        <v>122</v>
      </c>
      <c r="AG11" s="1" t="s">
        <v>125</v>
      </c>
      <c r="AH11" s="1" t="s">
        <v>22</v>
      </c>
      <c r="AI11" s="1" t="s">
        <v>22</v>
      </c>
      <c r="AJ11" s="1" t="s">
        <v>22</v>
      </c>
      <c r="AK11" s="1" t="s">
        <v>63</v>
      </c>
      <c r="AL11" s="1" t="s">
        <v>144</v>
      </c>
      <c r="AM11" s="1" t="s">
        <v>63</v>
      </c>
      <c r="AN11" s="1" t="s">
        <v>31</v>
      </c>
      <c r="AO11" s="1" t="s">
        <v>155</v>
      </c>
      <c r="AP11" s="1" t="s">
        <v>159</v>
      </c>
      <c r="AQ11" s="1" t="s">
        <v>31</v>
      </c>
      <c r="AR11" s="1" t="s">
        <v>29</v>
      </c>
      <c r="AS11" s="1" t="s">
        <v>111</v>
      </c>
      <c r="AT11" s="1" t="s">
        <v>170</v>
      </c>
      <c r="AV11" s="1">
        <f>_xlfn.XLOOKUP(K11,[6]cmmiScoringModel!$G$2:$G$6, [6]cmmiScoringModel!$I$2:$I$6,0,0,1)</f>
        <v>1</v>
      </c>
      <c r="AW11" s="1">
        <f>_xlfn.XLOOKUP(L11,[6]cmmiScoringModel!$G$7:$G$9,[6]cmmiScoringModel!$I$7:$I$9,0,0,1)</f>
        <v>1</v>
      </c>
      <c r="AX11" s="1">
        <f>_xlfn.XLOOKUP(M11,[6]cmmiScoringModel!$G$10:$G$14,[6]cmmiScoringModel!$I$10:$I$14,0,0,1)</f>
        <v>1</v>
      </c>
      <c r="AY11" s="1">
        <f>_xlfn.XLOOKUP(N11,[6]cmmiScoringModel!$G$15:$G$19,[6]cmmiScoringModel!$I$15:$I$19,0,0,1)</f>
        <v>0.5</v>
      </c>
      <c r="AZ11" s="1">
        <f>_xlfn.XLOOKUP(O11,[6]cmmiScoringModel!$G$20:$G$24,[6]cmmiScoringModel!$I$20:$I$24,0,0,1)</f>
        <v>0.75</v>
      </c>
      <c r="BA11" s="1">
        <f>_xlfn.XLOOKUP(P11,[6]cmmiScoringModel!$G$25:$G$28,[6]cmmiScoringModel!$I$25:$I$28,0,0,1)</f>
        <v>1</v>
      </c>
      <c r="BB11" s="1">
        <f>_xlfn.XLOOKUP(Q11,[6]cmmiScoringModel!$G$29:$G$33,[6]cmmiScoringModel!$I$29:$I$33,0,0,1)</f>
        <v>0.5</v>
      </c>
      <c r="BC11" s="1">
        <f>_xlfn.XLOOKUP(R11,[6]cmmiScoringModel!$G$34:$G$37,[6]cmmiScoringModel!$I$34:$I$37,0,0,1)</f>
        <v>1</v>
      </c>
      <c r="BD11" s="1">
        <f>_xlfn.XLOOKUP(S11,[6]cmmiScoringModel!$G$38:$G$44,[6]cmmiScoringModel!$I$38:$I$44,0,0,1)</f>
        <v>0.2</v>
      </c>
      <c r="BE11" s="1">
        <f>_xlfn.XLOOKUP(T11,[6]cmmiScoringModel!$G$45:$G$51,[6]cmmiScoringModel!$I$45:$I$51,0,0,1)</f>
        <v>1</v>
      </c>
      <c r="BF11" s="1">
        <f>_xlfn.XLOOKUP(U11,[6]cmmiScoringModel!$G$52:$G$56,[6]cmmiScoringModel!$I$52:$I$56,0,0,1)</f>
        <v>1</v>
      </c>
      <c r="BG11" s="1">
        <f>_xlfn.XLOOKUP(V11,[6]cmmiScoringModel!$G$57:$G$61,[6]cmmiScoringModel!$I$57:$I$61,0,0,1)</f>
        <v>1</v>
      </c>
      <c r="BH11" s="1">
        <f>_xlfn.XLOOKUP(W11,[6]cmmiScoringModel!$G$62:$G$67,[6]cmmiScoringModel!$I$62:$I$67,0,0,1)</f>
        <v>0.5</v>
      </c>
      <c r="BI11" s="1">
        <f>_xlfn.XLOOKUP(X11,[6]cmmiScoringModel!$G$68:$G$72,[6]cmmiScoringModel!$I$68:$I$72,0,0,1)</f>
        <v>0.75</v>
      </c>
      <c r="BJ11" s="1">
        <f>_xlfn.XLOOKUP(Y11,[6]cmmiScoringModel!$G$73:$G$77,[6]cmmiScoringModel!$I$73:$I$77,0,0,1)</f>
        <v>1</v>
      </c>
      <c r="BK11" s="1">
        <f>_xlfn.XLOOKUP(Z11,[6]cmmiScoringModel!$G$78:$G$84,[6]cmmiScoringModel!$I$78:$I$84,0,0,1)</f>
        <v>0.75</v>
      </c>
      <c r="BL11" s="1">
        <f>_xlfn.XLOOKUP(AA11,[6]cmmiScoringModel!$G$85:$G$91,[6]cmmiScoringModel!$I$85:$I$91,0,0,1)</f>
        <v>0.75</v>
      </c>
      <c r="BM11" s="1">
        <f>_xlfn.XLOOKUP(AB11,[6]cmmiScoringModel!$G$92:$G$95,[6]cmmiScoringModel!$I$92:$I$95,0,0,1)</f>
        <v>1</v>
      </c>
      <c r="BN11" s="1">
        <f>_xlfn.XLOOKUP(AC11,[6]cmmiScoringModel!$G$96:$G$100,[6]cmmiScoringModel!$I$96:$I$100,0,0,1)</f>
        <v>0.6</v>
      </c>
      <c r="BO11" s="1">
        <f>_xlfn.XLOOKUP(AD11,[6]cmmiScoringModel!$G$101:$G$106,[6]cmmiScoringModel!$I$101:$I$106,0,0,1)</f>
        <v>1</v>
      </c>
      <c r="BP11" s="1">
        <f>_xlfn.XLOOKUP(AE11,[6]cmmiScoringModel!$G$107:$G$113,[6]cmmiScoringModel!$I$107:$I$113,0,0,1)</f>
        <v>0.75</v>
      </c>
      <c r="BQ11" s="1">
        <f>_xlfn.XLOOKUP(AF11,[6]cmmiScoringModel!$G$114:$G$117,[6]cmmiScoringModel!$I$114:$I$117,0,0,1)</f>
        <v>1</v>
      </c>
      <c r="BR11" s="1">
        <f>_xlfn.XLOOKUP(AG11,[6]cmmiScoringModel!$G$118:$G$120,[6]cmmiScoringModel!$I$118:$I$120,0,0,1)</f>
        <v>1</v>
      </c>
      <c r="BS11" s="1">
        <f>_xlfn.XLOOKUP(AH11, [6]cmmiScoringModel!$G$121:$G$124,[6]cmmiScoringModel!$I$121:$I$124,0,0,1)</f>
        <v>1</v>
      </c>
      <c r="BT11" s="1">
        <f>_xlfn.XLOOKUP(AI11,[6]cmmiScoringModel!$G$125:$G$128,[6]cmmiScoringModel!$I$125:$I$128,0,0,1)</f>
        <v>1</v>
      </c>
      <c r="BU11" s="1">
        <f>_xlfn.XLOOKUP(AJ11,[6]cmmiScoringModel!$G$129:$G$132,[6]cmmiScoringModel!$I$129:$I$132,0,0,1)</f>
        <v>1</v>
      </c>
      <c r="BV11" s="1">
        <f>_xlfn.XLOOKUP(AK11,[6]cmmiScoringModel!$G$133:$G$138,[6]cmmiScoringModel!$I$133:$I$138,0,0,1)</f>
        <v>0.75</v>
      </c>
      <c r="BW11" s="1">
        <f>_xlfn.XLOOKUP(AL11,[6]cmmiScoringModel!$G$139:$G$142,[6]cmmiScoringModel!$I$139:$I$142,0,0,1)</f>
        <v>1</v>
      </c>
      <c r="BX11" s="1">
        <f>_xlfn.XLOOKUP(AM11,[6]cmmiScoringModel!$G$143:$G$148,[6]cmmiScoringModel!$I$143:$I$148,0,0,1)</f>
        <v>0.75</v>
      </c>
      <c r="BY11" s="1">
        <f>_xlfn.XLOOKUP(AN11,[6]cmmiScoringModel!$G$149:$G$153,[6]cmmiScoringModel!$I$149:$I$153,0,0,1)</f>
        <v>1</v>
      </c>
      <c r="BZ11" s="1">
        <f>_xlfn.XLOOKUP(AO11,[6]cmmiScoringModel!$G$154:$G$157,[6]cmmiScoringModel!$I$154:$I$157,0,0,1)</f>
        <v>1</v>
      </c>
      <c r="CA11" s="1">
        <f>_xlfn.XLOOKUP(AP11,[6]cmmiScoringModel!$G$158:$G$161,[6]cmmiScoringModel!$I$158:$I$161,0,0,1)</f>
        <v>1</v>
      </c>
      <c r="CB11" s="1">
        <f>_xlfn.XLOOKUP(AQ11,[6]cmmiScoringModel!$G$162:$G$166,[6]cmmiScoringModel!$I$162:$I$166,0,0,1)</f>
        <v>1</v>
      </c>
      <c r="CC11" s="1">
        <f>_xlfn.XLOOKUP(AR11,[6]cmmiScoringModel!$G$167:$G$171,[6]cmmiScoringModel!$I$167:$I$171,0,0,1)</f>
        <v>0.5</v>
      </c>
      <c r="CD11" s="1">
        <f>_xlfn.XLOOKUP(AS11,[6]cmmiScoringModel!$G$172:$G$175,[6]cmmiScoringModel!$I$172:$I$175,0,0,1)</f>
        <v>1</v>
      </c>
      <c r="CE11" s="1">
        <f>_xlfn.XLOOKUP(AT11,[6]cmmiScoringModel!$G$176:$G$180,[6]cmmiScoringModel!$I$176:$I$180,0,0,1)</f>
        <v>0.5</v>
      </c>
    </row>
    <row r="12" spans="1:83" x14ac:dyDescent="0.25">
      <c r="A12" s="1" t="s">
        <v>3222</v>
      </c>
      <c r="B12" s="1" t="s">
        <v>1284</v>
      </c>
      <c r="C12" s="1" t="s">
        <v>1970</v>
      </c>
      <c r="D12" s="1" t="s">
        <v>2412</v>
      </c>
      <c r="E12" s="1" t="s">
        <v>2739</v>
      </c>
      <c r="G12" s="1" t="s">
        <v>1677</v>
      </c>
      <c r="H12" s="1" t="s">
        <v>3223</v>
      </c>
      <c r="K12" s="1" t="s">
        <v>18</v>
      </c>
      <c r="L12" s="1" t="s">
        <v>22</v>
      </c>
      <c r="M12" s="1" t="s">
        <v>31</v>
      </c>
      <c r="N12" s="1" t="s">
        <v>29</v>
      </c>
      <c r="O12" s="1" t="s">
        <v>37</v>
      </c>
      <c r="P12" s="1" t="s">
        <v>43</v>
      </c>
      <c r="Q12" s="1" t="s">
        <v>45</v>
      </c>
      <c r="R12" s="1" t="s">
        <v>37</v>
      </c>
      <c r="S12" s="1" t="s">
        <v>56</v>
      </c>
      <c r="T12" s="1" t="s">
        <v>64</v>
      </c>
      <c r="U12" s="1" t="s">
        <v>43</v>
      </c>
      <c r="V12" s="1" t="s">
        <v>72</v>
      </c>
      <c r="W12" s="1" t="s">
        <v>76</v>
      </c>
      <c r="X12" s="1" t="s">
        <v>37</v>
      </c>
      <c r="Y12" s="1" t="s">
        <v>43</v>
      </c>
      <c r="Z12" s="1" t="s">
        <v>63</v>
      </c>
      <c r="AA12" s="1" t="s">
        <v>62</v>
      </c>
      <c r="AB12" s="1" t="s">
        <v>98</v>
      </c>
      <c r="AC12" s="1" t="s">
        <v>105</v>
      </c>
      <c r="AD12" s="1" t="s">
        <v>111</v>
      </c>
      <c r="AE12" s="1" t="s">
        <v>62</v>
      </c>
      <c r="AF12" s="1" t="s">
        <v>120</v>
      </c>
      <c r="AG12" s="1" t="s">
        <v>125</v>
      </c>
      <c r="AH12" s="1" t="s">
        <v>129</v>
      </c>
      <c r="AI12" s="1" t="s">
        <v>129</v>
      </c>
      <c r="AJ12" s="1" t="s">
        <v>129</v>
      </c>
      <c r="AK12" s="1" t="s">
        <v>63</v>
      </c>
      <c r="AL12" s="1" t="s">
        <v>144</v>
      </c>
      <c r="AM12" s="1" t="s">
        <v>62</v>
      </c>
      <c r="AN12" s="1" t="s">
        <v>29</v>
      </c>
      <c r="AO12" s="1" t="s">
        <v>155</v>
      </c>
      <c r="AP12" s="1" t="s">
        <v>159</v>
      </c>
      <c r="AQ12" s="1" t="s">
        <v>29</v>
      </c>
      <c r="AR12" s="1" t="s">
        <v>21</v>
      </c>
      <c r="AS12" s="1" t="s">
        <v>21</v>
      </c>
      <c r="AT12" s="1" t="s">
        <v>21</v>
      </c>
      <c r="AV12" s="1">
        <f>_xlfn.XLOOKUP(K12,[6]cmmiScoringModel!$G$2:$G$6, [6]cmmiScoringModel!$I$2:$I$6,0,0,1)</f>
        <v>1</v>
      </c>
      <c r="AW12" s="1">
        <f>_xlfn.XLOOKUP(L12,[6]cmmiScoringModel!$G$7:$G$9,[6]cmmiScoringModel!$I$7:$I$9,0,0,1)</f>
        <v>1</v>
      </c>
      <c r="AX12" s="1">
        <f>_xlfn.XLOOKUP(M12,[6]cmmiScoringModel!$G$10:$G$14,[6]cmmiScoringModel!$I$10:$I$14,0,0,1)</f>
        <v>1</v>
      </c>
      <c r="AY12" s="1">
        <f>_xlfn.XLOOKUP(N12,[6]cmmiScoringModel!$G$15:$G$19,[6]cmmiScoringModel!$I$15:$I$19,0,0,1)</f>
        <v>0.5</v>
      </c>
      <c r="AZ12" s="1">
        <f>_xlfn.XLOOKUP(O12,[6]cmmiScoringModel!$G$20:$G$24,[6]cmmiScoringModel!$I$20:$I$24,0,0,1)</f>
        <v>0.75</v>
      </c>
      <c r="BA12" s="1">
        <f>_xlfn.XLOOKUP(P12,[6]cmmiScoringModel!$G$25:$G$28,[6]cmmiScoringModel!$I$25:$I$28,0,0,1)</f>
        <v>1</v>
      </c>
      <c r="BB12" s="1">
        <f>_xlfn.XLOOKUP(Q12,[6]cmmiScoringModel!$G$29:$G$33,[6]cmmiScoringModel!$I$29:$I$33,0,0,1)</f>
        <v>0.5</v>
      </c>
      <c r="BC12" s="1">
        <f>_xlfn.XLOOKUP(R12,[6]cmmiScoringModel!$G$34:$G$37,[6]cmmiScoringModel!$I$34:$I$37,0,0,1)</f>
        <v>1</v>
      </c>
      <c r="BD12" s="1">
        <f>_xlfn.XLOOKUP(S12,[6]cmmiScoringModel!$G$38:$G$44,[6]cmmiScoringModel!$I$38:$I$44,0,0,1)</f>
        <v>0.2</v>
      </c>
      <c r="BE12" s="1">
        <f>_xlfn.XLOOKUP(T12,[6]cmmiScoringModel!$G$45:$G$51,[6]cmmiScoringModel!$I$45:$I$51,0,0,1)</f>
        <v>1</v>
      </c>
      <c r="BF12" s="1">
        <f>_xlfn.XLOOKUP(U12,[6]cmmiScoringModel!$G$52:$G$56,[6]cmmiScoringModel!$I$52:$I$56,0,0,1)</f>
        <v>1</v>
      </c>
      <c r="BG12" s="1">
        <f>_xlfn.XLOOKUP(V12,[6]cmmiScoringModel!$G$57:$G$61,[6]cmmiScoringModel!$I$57:$I$61,0,0,1)</f>
        <v>1</v>
      </c>
      <c r="BH12" s="1">
        <f>_xlfn.XLOOKUP(W12,[6]cmmiScoringModel!$G$62:$G$67,[6]cmmiScoringModel!$I$62:$I$67,0,0,1)</f>
        <v>0.75</v>
      </c>
      <c r="BI12" s="1">
        <f>_xlfn.XLOOKUP(X12,[6]cmmiScoringModel!$G$68:$G$72,[6]cmmiScoringModel!$I$68:$I$72,0,0,1)</f>
        <v>0.75</v>
      </c>
      <c r="BJ12" s="1">
        <f>_xlfn.XLOOKUP(Y12,[6]cmmiScoringModel!$G$73:$G$77,[6]cmmiScoringModel!$I$73:$I$77,0,0,1)</f>
        <v>1</v>
      </c>
      <c r="BK12" s="1">
        <f>_xlfn.XLOOKUP(Z12,[6]cmmiScoringModel!$G$78:$G$84,[6]cmmiScoringModel!$I$78:$I$84,0,0,1)</f>
        <v>0.75</v>
      </c>
      <c r="BL12" s="1">
        <f>_xlfn.XLOOKUP(AA12,[6]cmmiScoringModel!$G$85:$G$91,[6]cmmiScoringModel!$I$85:$I$91,0,0,1)</f>
        <v>0.5</v>
      </c>
      <c r="BM12" s="1">
        <f>_xlfn.XLOOKUP(AB12,[6]cmmiScoringModel!$G$92:$G$95,[6]cmmiScoringModel!$I$92:$I$95,0,0,1)</f>
        <v>1</v>
      </c>
      <c r="BN12" s="1">
        <f>_xlfn.XLOOKUP(AC12,[6]cmmiScoringModel!$G$96:$G$100,[6]cmmiScoringModel!$I$96:$I$100,0,0,1)</f>
        <v>1</v>
      </c>
      <c r="BO12" s="1">
        <f>_xlfn.XLOOKUP(AD12,[6]cmmiScoringModel!$G$101:$G$106,[6]cmmiScoringModel!$I$101:$I$106,0,0,1)</f>
        <v>1</v>
      </c>
      <c r="BP12" s="1">
        <f>_xlfn.XLOOKUP(AE12,[6]cmmiScoringModel!$G$107:$G$113,[6]cmmiScoringModel!$I$107:$I$113,0,0,1)</f>
        <v>0.5</v>
      </c>
      <c r="BQ12" s="1">
        <f>_xlfn.XLOOKUP(AF12,[6]cmmiScoringModel!$G$114:$G$117,[6]cmmiScoringModel!$I$114:$I$117,0,0,1)</f>
        <v>0.85</v>
      </c>
      <c r="BR12" s="1">
        <f>_xlfn.XLOOKUP(AG12,[6]cmmiScoringModel!$G$118:$G$120,[6]cmmiScoringModel!$I$118:$I$120,0,0,1)</f>
        <v>1</v>
      </c>
      <c r="BS12" s="1">
        <f>_xlfn.XLOOKUP(AH12, [6]cmmiScoringModel!$G$121:$G$124,[6]cmmiScoringModel!$I$121:$I$124,0,0,1)</f>
        <v>0.6</v>
      </c>
      <c r="BT12" s="1">
        <f>_xlfn.XLOOKUP(AI12,[6]cmmiScoringModel!$G$125:$G$128,[6]cmmiScoringModel!$I$125:$I$128,0,0,1)</f>
        <v>0.4</v>
      </c>
      <c r="BU12" s="1">
        <f>_xlfn.XLOOKUP(AJ12,[6]cmmiScoringModel!$G$129:$G$132,[6]cmmiScoringModel!$I$129:$I$132,0,0,1)</f>
        <v>0.4</v>
      </c>
      <c r="BV12" s="1">
        <f>_xlfn.XLOOKUP(AK12,[6]cmmiScoringModel!$G$133:$G$138,[6]cmmiScoringModel!$I$133:$I$138,0,0,1)</f>
        <v>0.75</v>
      </c>
      <c r="BW12" s="1">
        <f>_xlfn.XLOOKUP(AL12,[6]cmmiScoringModel!$G$139:$G$142,[6]cmmiScoringModel!$I$139:$I$142,0,0,1)</f>
        <v>1</v>
      </c>
      <c r="BX12" s="1">
        <f>_xlfn.XLOOKUP(AM12,[6]cmmiScoringModel!$G$143:$G$148,[6]cmmiScoringModel!$I$143:$I$148,0,0,1)</f>
        <v>0.5</v>
      </c>
      <c r="BY12" s="1">
        <f>_xlfn.XLOOKUP(AN12,[6]cmmiScoringModel!$G$149:$G$153,[6]cmmiScoringModel!$I$149:$I$153,0,0,1)</f>
        <v>0.75</v>
      </c>
      <c r="BZ12" s="1">
        <f>_xlfn.XLOOKUP(AO12,[6]cmmiScoringModel!$G$154:$G$157,[6]cmmiScoringModel!$I$154:$I$157,0,0,1)</f>
        <v>1</v>
      </c>
      <c r="CA12" s="1">
        <f>_xlfn.XLOOKUP(AP12,[6]cmmiScoringModel!$G$158:$G$161,[6]cmmiScoringModel!$I$158:$I$161,0,0,1)</f>
        <v>1</v>
      </c>
      <c r="CB12" s="1">
        <f>_xlfn.XLOOKUP(AQ12,[6]cmmiScoringModel!$G$162:$G$166,[6]cmmiScoringModel!$I$162:$I$166,0,0,1)</f>
        <v>0.75</v>
      </c>
      <c r="CC12" s="1">
        <f>_xlfn.XLOOKUP(AR12,[6]cmmiScoringModel!$G$167:$G$171,[6]cmmiScoringModel!$I$167:$I$171,0,0,1)</f>
        <v>0.01</v>
      </c>
      <c r="CD12" s="1">
        <f>_xlfn.XLOOKUP(AS12,[6]cmmiScoringModel!$G$172:$G$175,[6]cmmiScoringModel!$I$172:$I$175,0,0,1)</f>
        <v>0.01</v>
      </c>
      <c r="CE12" s="1">
        <f>_xlfn.XLOOKUP(AT12,[6]cmmiScoringModel!$G$176:$G$180,[6]cmmiScoringModel!$I$176:$I$180,0,0,1)</f>
        <v>0.01</v>
      </c>
    </row>
    <row r="13" spans="1:83" x14ac:dyDescent="0.25">
      <c r="A13" s="1" t="s">
        <v>3224</v>
      </c>
      <c r="B13" s="1" t="s">
        <v>1284</v>
      </c>
      <c r="C13" s="1" t="s">
        <v>1713</v>
      </c>
      <c r="D13" s="1" t="s">
        <v>2740</v>
      </c>
      <c r="E13" s="1" t="s">
        <v>2741</v>
      </c>
      <c r="G13" s="1" t="s">
        <v>2742</v>
      </c>
      <c r="H13" s="1" t="s">
        <v>3225</v>
      </c>
      <c r="K13" s="1" t="s">
        <v>17</v>
      </c>
      <c r="L13" s="1" t="s">
        <v>22</v>
      </c>
      <c r="M13" s="1" t="s">
        <v>31</v>
      </c>
      <c r="N13" s="1" t="s">
        <v>29</v>
      </c>
      <c r="O13" s="1" t="s">
        <v>37</v>
      </c>
      <c r="P13" s="1" t="s">
        <v>43</v>
      </c>
      <c r="Q13" s="1" t="s">
        <v>45</v>
      </c>
      <c r="R13" s="1" t="s">
        <v>36</v>
      </c>
      <c r="S13" s="1" t="s">
        <v>55</v>
      </c>
      <c r="T13" s="1" t="s">
        <v>64</v>
      </c>
      <c r="U13" s="1" t="s">
        <v>66</v>
      </c>
      <c r="V13" s="1" t="s">
        <v>71</v>
      </c>
      <c r="W13" s="1" t="s">
        <v>76</v>
      </c>
      <c r="X13" s="1" t="s">
        <v>37</v>
      </c>
      <c r="Y13" s="1" t="s">
        <v>66</v>
      </c>
      <c r="Z13" s="1" t="s">
        <v>63</v>
      </c>
      <c r="AA13" s="1" t="s">
        <v>62</v>
      </c>
      <c r="AB13" s="1" t="s">
        <v>98</v>
      </c>
      <c r="AC13" s="1" t="s">
        <v>103</v>
      </c>
      <c r="AD13" s="1" t="s">
        <v>111</v>
      </c>
      <c r="AE13" s="1" t="s">
        <v>62</v>
      </c>
      <c r="AF13" s="1" t="s">
        <v>120</v>
      </c>
      <c r="AG13" s="1" t="s">
        <v>124</v>
      </c>
      <c r="AH13" s="1" t="s">
        <v>129</v>
      </c>
      <c r="AI13" s="1" t="s">
        <v>129</v>
      </c>
      <c r="AJ13" s="1" t="s">
        <v>129</v>
      </c>
      <c r="AK13" s="1" t="s">
        <v>62</v>
      </c>
      <c r="AL13" s="1" t="s">
        <v>142</v>
      </c>
      <c r="AM13" s="1" t="s">
        <v>62</v>
      </c>
      <c r="AN13" s="1" t="s">
        <v>29</v>
      </c>
      <c r="AO13" s="1" t="s">
        <v>154</v>
      </c>
      <c r="AP13" s="1" t="s">
        <v>159</v>
      </c>
      <c r="AQ13" s="1" t="s">
        <v>29</v>
      </c>
      <c r="AR13" s="1" t="s">
        <v>21</v>
      </c>
      <c r="AS13" s="1" t="s">
        <v>21</v>
      </c>
      <c r="AT13" s="1" t="s">
        <v>21</v>
      </c>
      <c r="AV13" s="1">
        <f>_xlfn.XLOOKUP(K13,[6]cmmiScoringModel!$G$2:$G$6, [6]cmmiScoringModel!$I$2:$I$6,0,0,1)</f>
        <v>0.25</v>
      </c>
      <c r="AW13" s="1">
        <f>_xlfn.XLOOKUP(L13,[6]cmmiScoringModel!$G$7:$G$9,[6]cmmiScoringModel!$I$7:$I$9,0,0,1)</f>
        <v>1</v>
      </c>
      <c r="AX13" s="1">
        <f>_xlfn.XLOOKUP(M13,[6]cmmiScoringModel!$G$10:$G$14,[6]cmmiScoringModel!$I$10:$I$14,0,0,1)</f>
        <v>1</v>
      </c>
      <c r="AY13" s="1">
        <f>_xlfn.XLOOKUP(N13,[6]cmmiScoringModel!$G$15:$G$19,[6]cmmiScoringModel!$I$15:$I$19,0,0,1)</f>
        <v>0.5</v>
      </c>
      <c r="AZ13" s="1">
        <f>_xlfn.XLOOKUP(O13,[6]cmmiScoringModel!$G$20:$G$24,[6]cmmiScoringModel!$I$20:$I$24,0,0,1)</f>
        <v>0.75</v>
      </c>
      <c r="BA13" s="1">
        <f>_xlfn.XLOOKUP(P13,[6]cmmiScoringModel!$G$25:$G$28,[6]cmmiScoringModel!$I$25:$I$28,0,0,1)</f>
        <v>1</v>
      </c>
      <c r="BB13" s="1">
        <f>_xlfn.XLOOKUP(Q13,[6]cmmiScoringModel!$G$29:$G$33,[6]cmmiScoringModel!$I$29:$I$33,0,0,1)</f>
        <v>0.5</v>
      </c>
      <c r="BC13" s="1">
        <f>_xlfn.XLOOKUP(R13,[6]cmmiScoringModel!$G$34:$G$37,[6]cmmiScoringModel!$I$34:$I$37,0,0,1)</f>
        <v>0.25</v>
      </c>
      <c r="BD13" s="1">
        <f>_xlfn.XLOOKUP(S13,[6]cmmiScoringModel!$G$38:$G$44,[6]cmmiScoringModel!$I$38:$I$44,0,0,1)</f>
        <v>0.75</v>
      </c>
      <c r="BE13" s="1">
        <f>_xlfn.XLOOKUP(T13,[6]cmmiScoringModel!$G$45:$G$51,[6]cmmiScoringModel!$I$45:$I$51,0,0,1)</f>
        <v>1</v>
      </c>
      <c r="BF13" s="1">
        <f>_xlfn.XLOOKUP(U13,[6]cmmiScoringModel!$G$52:$G$56,[6]cmmiScoringModel!$I$52:$I$56,0,0,1)</f>
        <v>0.8</v>
      </c>
      <c r="BG13" s="1">
        <f>_xlfn.XLOOKUP(V13,[6]cmmiScoringModel!$G$57:$G$61,[6]cmmiScoringModel!$I$57:$I$61,0,0,1)</f>
        <v>0.6</v>
      </c>
      <c r="BH13" s="1">
        <f>_xlfn.XLOOKUP(W13,[6]cmmiScoringModel!$G$62:$G$67,[6]cmmiScoringModel!$I$62:$I$67,0,0,1)</f>
        <v>0.75</v>
      </c>
      <c r="BI13" s="1">
        <f>_xlfn.XLOOKUP(X13,[6]cmmiScoringModel!$G$68:$G$72,[6]cmmiScoringModel!$I$68:$I$72,0,0,1)</f>
        <v>0.75</v>
      </c>
      <c r="BJ13" s="1">
        <f>_xlfn.XLOOKUP(Y13,[6]cmmiScoringModel!$G$73:$G$77,[6]cmmiScoringModel!$I$73:$I$77,0,0,1)</f>
        <v>0.5</v>
      </c>
      <c r="BK13" s="1">
        <f>_xlfn.XLOOKUP(Z13,[6]cmmiScoringModel!$G$78:$G$84,[6]cmmiScoringModel!$I$78:$I$84,0,0,1)</f>
        <v>0.75</v>
      </c>
      <c r="BL13" s="1">
        <f>_xlfn.XLOOKUP(AA13,[6]cmmiScoringModel!$G$85:$G$91,[6]cmmiScoringModel!$I$85:$I$91,0,0,1)</f>
        <v>0.5</v>
      </c>
      <c r="BM13" s="1">
        <f>_xlfn.XLOOKUP(AB13,[6]cmmiScoringModel!$G$92:$G$95,[6]cmmiScoringModel!$I$92:$I$95,0,0,1)</f>
        <v>1</v>
      </c>
      <c r="BN13" s="1">
        <f>_xlfn.XLOOKUP(AC13,[6]cmmiScoringModel!$G$96:$G$100,[6]cmmiScoringModel!$I$96:$I$100,0,0,1)</f>
        <v>0.6</v>
      </c>
      <c r="BO13" s="1">
        <f>_xlfn.XLOOKUP(AD13,[6]cmmiScoringModel!$G$101:$G$106,[6]cmmiScoringModel!$I$101:$I$106,0,0,1)</f>
        <v>1</v>
      </c>
      <c r="BP13" s="1">
        <f>_xlfn.XLOOKUP(AE13,[6]cmmiScoringModel!$G$107:$G$113,[6]cmmiScoringModel!$I$107:$I$113,0,0,1)</f>
        <v>0.5</v>
      </c>
      <c r="BQ13" s="1">
        <f>_xlfn.XLOOKUP(AF13,[6]cmmiScoringModel!$G$114:$G$117,[6]cmmiScoringModel!$I$114:$I$117,0,0,1)</f>
        <v>0.85</v>
      </c>
      <c r="BR13" s="1">
        <f>_xlfn.XLOOKUP(AG13,[6]cmmiScoringModel!$G$118:$G$120,[6]cmmiScoringModel!$I$118:$I$120,0,0,1)</f>
        <v>0.25</v>
      </c>
      <c r="BS13" s="1">
        <f>_xlfn.XLOOKUP(AH13, [6]cmmiScoringModel!$G$121:$G$124,[6]cmmiScoringModel!$I$121:$I$124,0,0,1)</f>
        <v>0.6</v>
      </c>
      <c r="BT13" s="1">
        <f>_xlfn.XLOOKUP(AI13,[6]cmmiScoringModel!$G$125:$G$128,[6]cmmiScoringModel!$I$125:$I$128,0,0,1)</f>
        <v>0.4</v>
      </c>
      <c r="BU13" s="1">
        <f>_xlfn.XLOOKUP(AJ13,[6]cmmiScoringModel!$G$129:$G$132,[6]cmmiScoringModel!$I$129:$I$132,0,0,1)</f>
        <v>0.4</v>
      </c>
      <c r="BV13" s="1">
        <f>_xlfn.XLOOKUP(AK13,[6]cmmiScoringModel!$G$133:$G$138,[6]cmmiScoringModel!$I$133:$I$138,0,0,1)</f>
        <v>0.5</v>
      </c>
      <c r="BW13" s="1">
        <f>_xlfn.XLOOKUP(AL13,[6]cmmiScoringModel!$G$139:$G$142,[6]cmmiScoringModel!$I$139:$I$142,0,0,1)</f>
        <v>0.25</v>
      </c>
      <c r="BX13" s="1">
        <f>_xlfn.XLOOKUP(AM13,[6]cmmiScoringModel!$G$143:$G$148,[6]cmmiScoringModel!$I$143:$I$148,0,0,1)</f>
        <v>0.5</v>
      </c>
      <c r="BY13" s="1">
        <f>_xlfn.XLOOKUP(AN13,[6]cmmiScoringModel!$G$149:$G$153,[6]cmmiScoringModel!$I$149:$I$153,0,0,1)</f>
        <v>0.75</v>
      </c>
      <c r="BZ13" s="1">
        <f>_xlfn.XLOOKUP(AO13,[6]cmmiScoringModel!$G$154:$G$157,[6]cmmiScoringModel!$I$154:$I$157,0,0,1)</f>
        <v>0</v>
      </c>
      <c r="CA13" s="1">
        <f>_xlfn.XLOOKUP(AP13,[6]cmmiScoringModel!$G$158:$G$161,[6]cmmiScoringModel!$I$158:$I$161,0,0,1)</f>
        <v>1</v>
      </c>
      <c r="CB13" s="1">
        <f>_xlfn.XLOOKUP(AQ13,[6]cmmiScoringModel!$G$162:$G$166,[6]cmmiScoringModel!$I$162:$I$166,0,0,1)</f>
        <v>0.75</v>
      </c>
      <c r="CC13" s="1">
        <f>_xlfn.XLOOKUP(AR13,[6]cmmiScoringModel!$G$167:$G$171,[6]cmmiScoringModel!$I$167:$I$171,0,0,1)</f>
        <v>0.01</v>
      </c>
      <c r="CD13" s="1">
        <f>_xlfn.XLOOKUP(AS13,[6]cmmiScoringModel!$G$172:$G$175,[6]cmmiScoringModel!$I$172:$I$175,0,0,1)</f>
        <v>0.01</v>
      </c>
      <c r="CE13" s="1">
        <f>_xlfn.XLOOKUP(AT13,[6]cmmiScoringModel!$G$176:$G$180,[6]cmmiScoringModel!$I$176:$I$180,0,0,1)</f>
        <v>0.01</v>
      </c>
    </row>
    <row r="14" spans="1:83" x14ac:dyDescent="0.25">
      <c r="A14" s="1" t="s">
        <v>3226</v>
      </c>
      <c r="B14" s="1" t="s">
        <v>1284</v>
      </c>
      <c r="C14" s="1" t="s">
        <v>1713</v>
      </c>
      <c r="D14" s="1" t="s">
        <v>2519</v>
      </c>
      <c r="E14" s="1" t="s">
        <v>2743</v>
      </c>
      <c r="G14" s="1" t="s">
        <v>1602</v>
      </c>
      <c r="H14" s="1" t="s">
        <v>3227</v>
      </c>
      <c r="K14" s="1" t="s">
        <v>18</v>
      </c>
      <c r="L14" s="1" t="s">
        <v>22</v>
      </c>
      <c r="M14" s="1" t="s">
        <v>31</v>
      </c>
      <c r="N14" s="1" t="s">
        <v>29</v>
      </c>
      <c r="O14" s="1" t="s">
        <v>37</v>
      </c>
      <c r="P14" s="1" t="s">
        <v>43</v>
      </c>
      <c r="Q14" s="1" t="s">
        <v>45</v>
      </c>
      <c r="R14" s="1" t="s">
        <v>37</v>
      </c>
      <c r="S14" s="1" t="s">
        <v>56</v>
      </c>
      <c r="T14" s="1" t="s">
        <v>62</v>
      </c>
      <c r="U14" s="1" t="s">
        <v>43</v>
      </c>
      <c r="V14" s="1" t="s">
        <v>72</v>
      </c>
      <c r="W14" s="1" t="s">
        <v>76</v>
      </c>
      <c r="X14" s="1" t="s">
        <v>37</v>
      </c>
      <c r="Y14" s="1" t="s">
        <v>43</v>
      </c>
      <c r="Z14" s="1" t="s">
        <v>62</v>
      </c>
      <c r="AA14" s="1" t="s">
        <v>62</v>
      </c>
      <c r="AB14" s="1" t="s">
        <v>98</v>
      </c>
      <c r="AC14" s="1" t="s">
        <v>103</v>
      </c>
      <c r="AD14" s="1" t="s">
        <v>111</v>
      </c>
      <c r="AE14" s="1" t="s">
        <v>62</v>
      </c>
      <c r="AF14" s="1" t="s">
        <v>120</v>
      </c>
      <c r="AG14" s="1" t="s">
        <v>124</v>
      </c>
      <c r="AH14" s="1" t="s">
        <v>129</v>
      </c>
      <c r="AI14" s="1" t="s">
        <v>129</v>
      </c>
      <c r="AJ14" s="1" t="s">
        <v>129</v>
      </c>
      <c r="AK14" s="1" t="s">
        <v>61</v>
      </c>
      <c r="AL14" s="1" t="s">
        <v>144</v>
      </c>
      <c r="AM14" s="1" t="s">
        <v>62</v>
      </c>
      <c r="AN14" s="1" t="s">
        <v>29</v>
      </c>
      <c r="AO14" s="1" t="s">
        <v>154</v>
      </c>
      <c r="AP14" s="1" t="s">
        <v>158</v>
      </c>
      <c r="AQ14" s="1" t="s">
        <v>29</v>
      </c>
      <c r="AR14" s="1" t="s">
        <v>21</v>
      </c>
      <c r="AS14" s="1" t="s">
        <v>21</v>
      </c>
      <c r="AT14" s="1" t="s">
        <v>21</v>
      </c>
      <c r="AV14" s="1">
        <f>_xlfn.XLOOKUP(K14,[6]cmmiScoringModel!$G$2:$G$6, [6]cmmiScoringModel!$I$2:$I$6,0,0,1)</f>
        <v>1</v>
      </c>
      <c r="AW14" s="1">
        <f>_xlfn.XLOOKUP(L14,[6]cmmiScoringModel!$G$7:$G$9,[6]cmmiScoringModel!$I$7:$I$9,0,0,1)</f>
        <v>1</v>
      </c>
      <c r="AX14" s="1">
        <f>_xlfn.XLOOKUP(M14,[6]cmmiScoringModel!$G$10:$G$14,[6]cmmiScoringModel!$I$10:$I$14,0,0,1)</f>
        <v>1</v>
      </c>
      <c r="AY14" s="1">
        <f>_xlfn.XLOOKUP(N14,[6]cmmiScoringModel!$G$15:$G$19,[6]cmmiScoringModel!$I$15:$I$19,0,0,1)</f>
        <v>0.5</v>
      </c>
      <c r="AZ14" s="1">
        <f>_xlfn.XLOOKUP(O14,[6]cmmiScoringModel!$G$20:$G$24,[6]cmmiScoringModel!$I$20:$I$24,0,0,1)</f>
        <v>0.75</v>
      </c>
      <c r="BA14" s="1">
        <f>_xlfn.XLOOKUP(P14,[6]cmmiScoringModel!$G$25:$G$28,[6]cmmiScoringModel!$I$25:$I$28,0,0,1)</f>
        <v>1</v>
      </c>
      <c r="BB14" s="1">
        <f>_xlfn.XLOOKUP(Q14,[6]cmmiScoringModel!$G$29:$G$33,[6]cmmiScoringModel!$I$29:$I$33,0,0,1)</f>
        <v>0.5</v>
      </c>
      <c r="BC14" s="1">
        <f>_xlfn.XLOOKUP(R14,[6]cmmiScoringModel!$G$34:$G$37,[6]cmmiScoringModel!$I$34:$I$37,0,0,1)</f>
        <v>1</v>
      </c>
      <c r="BD14" s="1">
        <f>_xlfn.XLOOKUP(S14,[6]cmmiScoringModel!$G$38:$G$44,[6]cmmiScoringModel!$I$38:$I$44,0,0,1)</f>
        <v>0.2</v>
      </c>
      <c r="BE14" s="1">
        <f>_xlfn.XLOOKUP(T14,[6]cmmiScoringModel!$G$45:$G$51,[6]cmmiScoringModel!$I$45:$I$51,0,0,1)</f>
        <v>0.5</v>
      </c>
      <c r="BF14" s="1">
        <f>_xlfn.XLOOKUP(U14,[6]cmmiScoringModel!$G$52:$G$56,[6]cmmiScoringModel!$I$52:$I$56,0,0,1)</f>
        <v>1</v>
      </c>
      <c r="BG14" s="1">
        <f>_xlfn.XLOOKUP(V14,[6]cmmiScoringModel!$G$57:$G$61,[6]cmmiScoringModel!$I$57:$I$61,0,0,1)</f>
        <v>1</v>
      </c>
      <c r="BH14" s="1">
        <f>_xlfn.XLOOKUP(W14,[6]cmmiScoringModel!$G$62:$G$67,[6]cmmiScoringModel!$I$62:$I$67,0,0,1)</f>
        <v>0.75</v>
      </c>
      <c r="BI14" s="1">
        <f>_xlfn.XLOOKUP(X14,[6]cmmiScoringModel!$G$68:$G$72,[6]cmmiScoringModel!$I$68:$I$72,0,0,1)</f>
        <v>0.75</v>
      </c>
      <c r="BJ14" s="1">
        <f>_xlfn.XLOOKUP(Y14,[6]cmmiScoringModel!$G$73:$G$77,[6]cmmiScoringModel!$I$73:$I$77,0,0,1)</f>
        <v>1</v>
      </c>
      <c r="BK14" s="1">
        <f>_xlfn.XLOOKUP(Z14,[6]cmmiScoringModel!$G$78:$G$84,[6]cmmiScoringModel!$I$78:$I$84,0,0,1)</f>
        <v>0.5</v>
      </c>
      <c r="BL14" s="1">
        <f>_xlfn.XLOOKUP(AA14,[6]cmmiScoringModel!$G$85:$G$91,[6]cmmiScoringModel!$I$85:$I$91,0,0,1)</f>
        <v>0.5</v>
      </c>
      <c r="BM14" s="1">
        <f>_xlfn.XLOOKUP(AB14,[6]cmmiScoringModel!$G$92:$G$95,[6]cmmiScoringModel!$I$92:$I$95,0,0,1)</f>
        <v>1</v>
      </c>
      <c r="BN14" s="1">
        <f>_xlfn.XLOOKUP(AC14,[6]cmmiScoringModel!$G$96:$G$100,[6]cmmiScoringModel!$I$96:$I$100,0,0,1)</f>
        <v>0.6</v>
      </c>
      <c r="BO14" s="1">
        <f>_xlfn.XLOOKUP(AD14,[6]cmmiScoringModel!$G$101:$G$106,[6]cmmiScoringModel!$I$101:$I$106,0,0,1)</f>
        <v>1</v>
      </c>
      <c r="BP14" s="1">
        <f>_xlfn.XLOOKUP(AE14,[6]cmmiScoringModel!$G$107:$G$113,[6]cmmiScoringModel!$I$107:$I$113,0,0,1)</f>
        <v>0.5</v>
      </c>
      <c r="BQ14" s="1">
        <f>_xlfn.XLOOKUP(AF14,[6]cmmiScoringModel!$G$114:$G$117,[6]cmmiScoringModel!$I$114:$I$117,0,0,1)</f>
        <v>0.85</v>
      </c>
      <c r="BR14" s="1">
        <f>_xlfn.XLOOKUP(AG14,[6]cmmiScoringModel!$G$118:$G$120,[6]cmmiScoringModel!$I$118:$I$120,0,0,1)</f>
        <v>0.25</v>
      </c>
      <c r="BS14" s="1">
        <f>_xlfn.XLOOKUP(AH14, [6]cmmiScoringModel!$G$121:$G$124,[6]cmmiScoringModel!$I$121:$I$124,0,0,1)</f>
        <v>0.6</v>
      </c>
      <c r="BT14" s="1">
        <f>_xlfn.XLOOKUP(AI14,[6]cmmiScoringModel!$G$125:$G$128,[6]cmmiScoringModel!$I$125:$I$128,0,0,1)</f>
        <v>0.4</v>
      </c>
      <c r="BU14" s="1">
        <f>_xlfn.XLOOKUP(AJ14,[6]cmmiScoringModel!$G$129:$G$132,[6]cmmiScoringModel!$I$129:$I$132,0,0,1)</f>
        <v>0.4</v>
      </c>
      <c r="BV14" s="1">
        <f>_xlfn.XLOOKUP(AK14,[6]cmmiScoringModel!$G$133:$G$138,[6]cmmiScoringModel!$I$133:$I$138,0,0,1)</f>
        <v>0.25</v>
      </c>
      <c r="BW14" s="1">
        <f>_xlfn.XLOOKUP(AL14,[6]cmmiScoringModel!$G$139:$G$142,[6]cmmiScoringModel!$I$139:$I$142,0,0,1)</f>
        <v>1</v>
      </c>
      <c r="BX14" s="1">
        <f>_xlfn.XLOOKUP(AM14,[6]cmmiScoringModel!$G$143:$G$148,[6]cmmiScoringModel!$I$143:$I$148,0,0,1)</f>
        <v>0.5</v>
      </c>
      <c r="BY14" s="1">
        <f>_xlfn.XLOOKUP(AN14,[6]cmmiScoringModel!$G$149:$G$153,[6]cmmiScoringModel!$I$149:$I$153,0,0,1)</f>
        <v>0.75</v>
      </c>
      <c r="BZ14" s="1">
        <f>_xlfn.XLOOKUP(AO14,[6]cmmiScoringModel!$G$154:$G$157,[6]cmmiScoringModel!$I$154:$I$157,0,0,1)</f>
        <v>0</v>
      </c>
      <c r="CA14" s="1">
        <f>_xlfn.XLOOKUP(AP14,[6]cmmiScoringModel!$G$158:$G$161,[6]cmmiScoringModel!$I$158:$I$161,0,0,1)</f>
        <v>0.5</v>
      </c>
      <c r="CB14" s="1">
        <f>_xlfn.XLOOKUP(AQ14,[6]cmmiScoringModel!$G$162:$G$166,[6]cmmiScoringModel!$I$162:$I$166,0,0,1)</f>
        <v>0.75</v>
      </c>
      <c r="CC14" s="1">
        <f>_xlfn.XLOOKUP(AR14,[6]cmmiScoringModel!$G$167:$G$171,[6]cmmiScoringModel!$I$167:$I$171,0,0,1)</f>
        <v>0.01</v>
      </c>
      <c r="CD14" s="1">
        <f>_xlfn.XLOOKUP(AS14,[6]cmmiScoringModel!$G$172:$G$175,[6]cmmiScoringModel!$I$172:$I$175,0,0,1)</f>
        <v>0.01</v>
      </c>
      <c r="CE14" s="1">
        <f>_xlfn.XLOOKUP(AT14,[6]cmmiScoringModel!$G$176:$G$180,[6]cmmiScoringModel!$I$176:$I$180,0,0,1)</f>
        <v>0.01</v>
      </c>
    </row>
    <row r="15" spans="1:83" x14ac:dyDescent="0.25">
      <c r="A15" s="1" t="s">
        <v>3228</v>
      </c>
      <c r="B15" s="1" t="s">
        <v>1284</v>
      </c>
      <c r="C15" s="1" t="s">
        <v>2475</v>
      </c>
      <c r="D15" s="1" t="s">
        <v>2744</v>
      </c>
      <c r="E15" s="1" t="s">
        <v>2745</v>
      </c>
      <c r="G15" s="1" t="s">
        <v>2477</v>
      </c>
      <c r="H15" s="1" t="s">
        <v>3229</v>
      </c>
      <c r="K15" s="1" t="s">
        <v>18</v>
      </c>
      <c r="L15" s="1" t="s">
        <v>22</v>
      </c>
      <c r="M15" s="1" t="s">
        <v>31</v>
      </c>
      <c r="N15" s="1" t="s">
        <v>29</v>
      </c>
      <c r="O15" s="1" t="s">
        <v>37</v>
      </c>
      <c r="P15" s="1" t="s">
        <v>43</v>
      </c>
      <c r="Q15" s="1" t="s">
        <v>45</v>
      </c>
      <c r="R15" s="1" t="s">
        <v>37</v>
      </c>
      <c r="S15" s="1" t="s">
        <v>56</v>
      </c>
      <c r="T15" s="1" t="s">
        <v>61</v>
      </c>
      <c r="U15" s="1" t="s">
        <v>43</v>
      </c>
      <c r="V15" s="1" t="s">
        <v>72</v>
      </c>
      <c r="W15" s="1" t="s">
        <v>75</v>
      </c>
      <c r="X15" s="1" t="s">
        <v>37</v>
      </c>
      <c r="Y15" s="1" t="s">
        <v>66</v>
      </c>
      <c r="Z15" s="1" t="s">
        <v>63</v>
      </c>
      <c r="AA15" s="1" t="s">
        <v>62</v>
      </c>
      <c r="AB15" s="1" t="s">
        <v>98</v>
      </c>
      <c r="AC15" s="1" t="s">
        <v>103</v>
      </c>
      <c r="AD15" s="1" t="s">
        <v>111</v>
      </c>
      <c r="AE15" s="1" t="s">
        <v>62</v>
      </c>
      <c r="AF15" s="1" t="s">
        <v>120</v>
      </c>
      <c r="AG15" s="1" t="s">
        <v>125</v>
      </c>
      <c r="AH15" s="1" t="s">
        <v>129</v>
      </c>
      <c r="AI15" s="1" t="s">
        <v>129</v>
      </c>
      <c r="AJ15" s="1" t="s">
        <v>22</v>
      </c>
      <c r="AK15" s="1" t="s">
        <v>64</v>
      </c>
      <c r="AL15" s="1" t="s">
        <v>144</v>
      </c>
      <c r="AM15" s="1" t="s">
        <v>62</v>
      </c>
      <c r="AN15" s="1" t="s">
        <v>31</v>
      </c>
      <c r="AO15" s="1" t="s">
        <v>155</v>
      </c>
      <c r="AP15" s="1" t="s">
        <v>159</v>
      </c>
      <c r="AQ15" s="1" t="s">
        <v>29</v>
      </c>
      <c r="AR15" s="1" t="s">
        <v>21</v>
      </c>
      <c r="AS15" s="1" t="s">
        <v>21</v>
      </c>
      <c r="AT15" s="1" t="s">
        <v>21</v>
      </c>
      <c r="AV15" s="1">
        <f>_xlfn.XLOOKUP(K15,[6]cmmiScoringModel!$G$2:$G$6, [6]cmmiScoringModel!$I$2:$I$6,0,0,1)</f>
        <v>1</v>
      </c>
      <c r="AW15" s="1">
        <f>_xlfn.XLOOKUP(L15,[6]cmmiScoringModel!$G$7:$G$9,[6]cmmiScoringModel!$I$7:$I$9,0,0,1)</f>
        <v>1</v>
      </c>
      <c r="AX15" s="1">
        <f>_xlfn.XLOOKUP(M15,[6]cmmiScoringModel!$G$10:$G$14,[6]cmmiScoringModel!$I$10:$I$14,0,0,1)</f>
        <v>1</v>
      </c>
      <c r="AY15" s="1">
        <f>_xlfn.XLOOKUP(N15,[6]cmmiScoringModel!$G$15:$G$19,[6]cmmiScoringModel!$I$15:$I$19,0,0,1)</f>
        <v>0.5</v>
      </c>
      <c r="AZ15" s="1">
        <f>_xlfn.XLOOKUP(O15,[6]cmmiScoringModel!$G$20:$G$24,[6]cmmiScoringModel!$I$20:$I$24,0,0,1)</f>
        <v>0.75</v>
      </c>
      <c r="BA15" s="1">
        <f>_xlfn.XLOOKUP(P15,[6]cmmiScoringModel!$G$25:$G$28,[6]cmmiScoringModel!$I$25:$I$28,0,0,1)</f>
        <v>1</v>
      </c>
      <c r="BB15" s="1">
        <f>_xlfn.XLOOKUP(Q15,[6]cmmiScoringModel!$G$29:$G$33,[6]cmmiScoringModel!$I$29:$I$33,0,0,1)</f>
        <v>0.5</v>
      </c>
      <c r="BC15" s="1">
        <f>_xlfn.XLOOKUP(R15,[6]cmmiScoringModel!$G$34:$G$37,[6]cmmiScoringModel!$I$34:$I$37,0,0,1)</f>
        <v>1</v>
      </c>
      <c r="BD15" s="1">
        <f>_xlfn.XLOOKUP(S15,[6]cmmiScoringModel!$G$38:$G$44,[6]cmmiScoringModel!$I$38:$I$44,0,0,1)</f>
        <v>0.2</v>
      </c>
      <c r="BE15" s="1">
        <f>_xlfn.XLOOKUP(T15,[6]cmmiScoringModel!$G$45:$G$51,[6]cmmiScoringModel!$I$45:$I$51,0,0,1)</f>
        <v>0.25</v>
      </c>
      <c r="BF15" s="1">
        <f>_xlfn.XLOOKUP(U15,[6]cmmiScoringModel!$G$52:$G$56,[6]cmmiScoringModel!$I$52:$I$56,0,0,1)</f>
        <v>1</v>
      </c>
      <c r="BG15" s="1">
        <f>_xlfn.XLOOKUP(V15,[6]cmmiScoringModel!$G$57:$G$61,[6]cmmiScoringModel!$I$57:$I$61,0,0,1)</f>
        <v>1</v>
      </c>
      <c r="BH15" s="1">
        <f>_xlfn.XLOOKUP(W15,[6]cmmiScoringModel!$G$62:$G$67,[6]cmmiScoringModel!$I$62:$I$67,0,0,1)</f>
        <v>0.5</v>
      </c>
      <c r="BI15" s="1">
        <f>_xlfn.XLOOKUP(X15,[6]cmmiScoringModel!$G$68:$G$72,[6]cmmiScoringModel!$I$68:$I$72,0,0,1)</f>
        <v>0.75</v>
      </c>
      <c r="BJ15" s="1">
        <f>_xlfn.XLOOKUP(Y15,[6]cmmiScoringModel!$G$73:$G$77,[6]cmmiScoringModel!$I$73:$I$77,0,0,1)</f>
        <v>0.5</v>
      </c>
      <c r="BK15" s="1">
        <f>_xlfn.XLOOKUP(Z15,[6]cmmiScoringModel!$G$78:$G$84,[6]cmmiScoringModel!$I$78:$I$84,0,0,1)</f>
        <v>0.75</v>
      </c>
      <c r="BL15" s="1">
        <f>_xlfn.XLOOKUP(AA15,[6]cmmiScoringModel!$G$85:$G$91,[6]cmmiScoringModel!$I$85:$I$91,0,0,1)</f>
        <v>0.5</v>
      </c>
      <c r="BM15" s="1">
        <f>_xlfn.XLOOKUP(AB15,[6]cmmiScoringModel!$G$92:$G$95,[6]cmmiScoringModel!$I$92:$I$95,0,0,1)</f>
        <v>1</v>
      </c>
      <c r="BN15" s="1">
        <f>_xlfn.XLOOKUP(AC15,[6]cmmiScoringModel!$G$96:$G$100,[6]cmmiScoringModel!$I$96:$I$100,0,0,1)</f>
        <v>0.6</v>
      </c>
      <c r="BO15" s="1">
        <f>_xlfn.XLOOKUP(AD15,[6]cmmiScoringModel!$G$101:$G$106,[6]cmmiScoringModel!$I$101:$I$106,0,0,1)</f>
        <v>1</v>
      </c>
      <c r="BP15" s="1">
        <f>_xlfn.XLOOKUP(AE15,[6]cmmiScoringModel!$G$107:$G$113,[6]cmmiScoringModel!$I$107:$I$113,0,0,1)</f>
        <v>0.5</v>
      </c>
      <c r="BQ15" s="1">
        <f>_xlfn.XLOOKUP(AF15,[6]cmmiScoringModel!$G$114:$G$117,[6]cmmiScoringModel!$I$114:$I$117,0,0,1)</f>
        <v>0.85</v>
      </c>
      <c r="BR15" s="1">
        <f>_xlfn.XLOOKUP(AG15,[6]cmmiScoringModel!$G$118:$G$120,[6]cmmiScoringModel!$I$118:$I$120,0,0,1)</f>
        <v>1</v>
      </c>
      <c r="BS15" s="1">
        <f>_xlfn.XLOOKUP(AH15, [6]cmmiScoringModel!$G$121:$G$124,[6]cmmiScoringModel!$I$121:$I$124,0,0,1)</f>
        <v>0.6</v>
      </c>
      <c r="BT15" s="1">
        <f>_xlfn.XLOOKUP(AI15,[6]cmmiScoringModel!$G$125:$G$128,[6]cmmiScoringModel!$I$125:$I$128,0,0,1)</f>
        <v>0.4</v>
      </c>
      <c r="BU15" s="1">
        <f>_xlfn.XLOOKUP(AJ15,[6]cmmiScoringModel!$G$129:$G$132,[6]cmmiScoringModel!$I$129:$I$132,0,0,1)</f>
        <v>1</v>
      </c>
      <c r="BV15" s="1">
        <f>_xlfn.XLOOKUP(AK15,[6]cmmiScoringModel!$G$133:$G$138,[6]cmmiScoringModel!$I$133:$I$138,0,0,1)</f>
        <v>1</v>
      </c>
      <c r="BW15" s="1">
        <f>_xlfn.XLOOKUP(AL15,[6]cmmiScoringModel!$G$139:$G$142,[6]cmmiScoringModel!$I$139:$I$142,0,0,1)</f>
        <v>1</v>
      </c>
      <c r="BX15" s="1">
        <f>_xlfn.XLOOKUP(AM15,[6]cmmiScoringModel!$G$143:$G$148,[6]cmmiScoringModel!$I$143:$I$148,0,0,1)</f>
        <v>0.5</v>
      </c>
      <c r="BY15" s="1">
        <f>_xlfn.XLOOKUP(AN15,[6]cmmiScoringModel!$G$149:$G$153,[6]cmmiScoringModel!$I$149:$I$153,0,0,1)</f>
        <v>1</v>
      </c>
      <c r="BZ15" s="1">
        <f>_xlfn.XLOOKUP(AO15,[6]cmmiScoringModel!$G$154:$G$157,[6]cmmiScoringModel!$I$154:$I$157,0,0,1)</f>
        <v>1</v>
      </c>
      <c r="CA15" s="1">
        <f>_xlfn.XLOOKUP(AP15,[6]cmmiScoringModel!$G$158:$G$161,[6]cmmiScoringModel!$I$158:$I$161,0,0,1)</f>
        <v>1</v>
      </c>
      <c r="CB15" s="1">
        <f>_xlfn.XLOOKUP(AQ15,[6]cmmiScoringModel!$G$162:$G$166,[6]cmmiScoringModel!$I$162:$I$166,0,0,1)</f>
        <v>0.75</v>
      </c>
      <c r="CC15" s="1">
        <f>_xlfn.XLOOKUP(AR15,[6]cmmiScoringModel!$G$167:$G$171,[6]cmmiScoringModel!$I$167:$I$171,0,0,1)</f>
        <v>0.01</v>
      </c>
      <c r="CD15" s="1">
        <f>_xlfn.XLOOKUP(AS15,[6]cmmiScoringModel!$G$172:$G$175,[6]cmmiScoringModel!$I$172:$I$175,0,0,1)</f>
        <v>0.01</v>
      </c>
      <c r="CE15" s="1">
        <f>_xlfn.XLOOKUP(AT15,[6]cmmiScoringModel!$G$176:$G$180,[6]cmmiScoringModel!$I$176:$I$180,0,0,1)</f>
        <v>0.01</v>
      </c>
    </row>
    <row r="16" spans="1:83" x14ac:dyDescent="0.25">
      <c r="A16" s="1" t="s">
        <v>3230</v>
      </c>
      <c r="B16" s="1" t="s">
        <v>1284</v>
      </c>
      <c r="C16" s="1" t="s">
        <v>2475</v>
      </c>
      <c r="D16" s="1" t="s">
        <v>2746</v>
      </c>
      <c r="E16" s="1" t="s">
        <v>2747</v>
      </c>
      <c r="G16" s="1" t="s">
        <v>2748</v>
      </c>
      <c r="H16" s="1" t="s">
        <v>3231</v>
      </c>
      <c r="K16" s="1" t="s">
        <v>17</v>
      </c>
      <c r="L16" s="1" t="s">
        <v>22</v>
      </c>
      <c r="M16" s="1" t="s">
        <v>31</v>
      </c>
      <c r="N16" s="1" t="s">
        <v>29</v>
      </c>
      <c r="O16" s="1" t="s">
        <v>37</v>
      </c>
      <c r="P16" s="1" t="s">
        <v>43</v>
      </c>
      <c r="Q16" s="1" t="s">
        <v>45</v>
      </c>
      <c r="R16" s="1" t="s">
        <v>37</v>
      </c>
      <c r="S16" s="1" t="s">
        <v>56</v>
      </c>
      <c r="T16" s="1" t="s">
        <v>61</v>
      </c>
      <c r="U16" s="1" t="s">
        <v>43</v>
      </c>
      <c r="V16" s="1" t="s">
        <v>72</v>
      </c>
      <c r="W16" s="1" t="s">
        <v>75</v>
      </c>
      <c r="X16" s="1" t="s">
        <v>37</v>
      </c>
      <c r="Y16" s="1" t="s">
        <v>66</v>
      </c>
      <c r="Z16" s="1" t="s">
        <v>62</v>
      </c>
      <c r="AA16" s="1" t="s">
        <v>62</v>
      </c>
      <c r="AB16" s="1" t="s">
        <v>98</v>
      </c>
      <c r="AC16" s="1" t="s">
        <v>103</v>
      </c>
      <c r="AD16" s="1" t="s">
        <v>111</v>
      </c>
      <c r="AE16" s="1" t="s">
        <v>62</v>
      </c>
      <c r="AF16" s="1" t="s">
        <v>120</v>
      </c>
      <c r="AG16" s="1" t="s">
        <v>125</v>
      </c>
      <c r="AH16" s="1" t="s">
        <v>129</v>
      </c>
      <c r="AI16" s="1" t="s">
        <v>129</v>
      </c>
      <c r="AJ16" s="1" t="s">
        <v>22</v>
      </c>
      <c r="AK16" s="1" t="s">
        <v>64</v>
      </c>
      <c r="AL16" s="1" t="s">
        <v>144</v>
      </c>
      <c r="AM16" s="1" t="s">
        <v>62</v>
      </c>
      <c r="AN16" s="1" t="s">
        <v>31</v>
      </c>
      <c r="AO16" s="1" t="s">
        <v>155</v>
      </c>
      <c r="AP16" s="1" t="s">
        <v>159</v>
      </c>
      <c r="AQ16" s="1" t="s">
        <v>29</v>
      </c>
      <c r="AR16" s="1" t="s">
        <v>21</v>
      </c>
      <c r="AS16" s="1" t="s">
        <v>21</v>
      </c>
      <c r="AT16" s="1" t="s">
        <v>21</v>
      </c>
      <c r="AV16" s="1">
        <f>_xlfn.XLOOKUP(K16,[6]cmmiScoringModel!$G$2:$G$6, [6]cmmiScoringModel!$I$2:$I$6,0,0,1)</f>
        <v>0.25</v>
      </c>
      <c r="AW16" s="1">
        <f>_xlfn.XLOOKUP(L16,[6]cmmiScoringModel!$G$7:$G$9,[6]cmmiScoringModel!$I$7:$I$9,0,0,1)</f>
        <v>1</v>
      </c>
      <c r="AX16" s="1">
        <f>_xlfn.XLOOKUP(M16,[6]cmmiScoringModel!$G$10:$G$14,[6]cmmiScoringModel!$I$10:$I$14,0,0,1)</f>
        <v>1</v>
      </c>
      <c r="AY16" s="1">
        <f>_xlfn.XLOOKUP(N16,[6]cmmiScoringModel!$G$15:$G$19,[6]cmmiScoringModel!$I$15:$I$19,0,0,1)</f>
        <v>0.5</v>
      </c>
      <c r="AZ16" s="1">
        <f>_xlfn.XLOOKUP(O16,[6]cmmiScoringModel!$G$20:$G$24,[6]cmmiScoringModel!$I$20:$I$24,0,0,1)</f>
        <v>0.75</v>
      </c>
      <c r="BA16" s="1">
        <f>_xlfn.XLOOKUP(P16,[6]cmmiScoringModel!$G$25:$G$28,[6]cmmiScoringModel!$I$25:$I$28,0,0,1)</f>
        <v>1</v>
      </c>
      <c r="BB16" s="1">
        <f>_xlfn.XLOOKUP(Q16,[6]cmmiScoringModel!$G$29:$G$33,[6]cmmiScoringModel!$I$29:$I$33,0,0,1)</f>
        <v>0.5</v>
      </c>
      <c r="BC16" s="1">
        <f>_xlfn.XLOOKUP(R16,[6]cmmiScoringModel!$G$34:$G$37,[6]cmmiScoringModel!$I$34:$I$37,0,0,1)</f>
        <v>1</v>
      </c>
      <c r="BD16" s="1">
        <f>_xlfn.XLOOKUP(S16,[6]cmmiScoringModel!$G$38:$G$44,[6]cmmiScoringModel!$I$38:$I$44,0,0,1)</f>
        <v>0.2</v>
      </c>
      <c r="BE16" s="1">
        <f>_xlfn.XLOOKUP(T16,[6]cmmiScoringModel!$G$45:$G$51,[6]cmmiScoringModel!$I$45:$I$51,0,0,1)</f>
        <v>0.25</v>
      </c>
      <c r="BF16" s="1">
        <f>_xlfn.XLOOKUP(U16,[6]cmmiScoringModel!$G$52:$G$56,[6]cmmiScoringModel!$I$52:$I$56,0,0,1)</f>
        <v>1</v>
      </c>
      <c r="BG16" s="1">
        <f>_xlfn.XLOOKUP(V16,[6]cmmiScoringModel!$G$57:$G$61,[6]cmmiScoringModel!$I$57:$I$61,0,0,1)</f>
        <v>1</v>
      </c>
      <c r="BH16" s="1">
        <f>_xlfn.XLOOKUP(W16,[6]cmmiScoringModel!$G$62:$G$67,[6]cmmiScoringModel!$I$62:$I$67,0,0,1)</f>
        <v>0.5</v>
      </c>
      <c r="BI16" s="1">
        <f>_xlfn.XLOOKUP(X16,[6]cmmiScoringModel!$G$68:$G$72,[6]cmmiScoringModel!$I$68:$I$72,0,0,1)</f>
        <v>0.75</v>
      </c>
      <c r="BJ16" s="1">
        <f>_xlfn.XLOOKUP(Y16,[6]cmmiScoringModel!$G$73:$G$77,[6]cmmiScoringModel!$I$73:$I$77,0,0,1)</f>
        <v>0.5</v>
      </c>
      <c r="BK16" s="1">
        <f>_xlfn.XLOOKUP(Z16,[6]cmmiScoringModel!$G$78:$G$84,[6]cmmiScoringModel!$I$78:$I$84,0,0,1)</f>
        <v>0.5</v>
      </c>
      <c r="BL16" s="1">
        <f>_xlfn.XLOOKUP(AA16,[6]cmmiScoringModel!$G$85:$G$91,[6]cmmiScoringModel!$I$85:$I$91,0,0,1)</f>
        <v>0.5</v>
      </c>
      <c r="BM16" s="1">
        <f>_xlfn.XLOOKUP(AB16,[6]cmmiScoringModel!$G$92:$G$95,[6]cmmiScoringModel!$I$92:$I$95,0,0,1)</f>
        <v>1</v>
      </c>
      <c r="BN16" s="1">
        <f>_xlfn.XLOOKUP(AC16,[6]cmmiScoringModel!$G$96:$G$100,[6]cmmiScoringModel!$I$96:$I$100,0,0,1)</f>
        <v>0.6</v>
      </c>
      <c r="BO16" s="1">
        <f>_xlfn.XLOOKUP(AD16,[6]cmmiScoringModel!$G$101:$G$106,[6]cmmiScoringModel!$I$101:$I$106,0,0,1)</f>
        <v>1</v>
      </c>
      <c r="BP16" s="1">
        <f>_xlfn.XLOOKUP(AE16,[6]cmmiScoringModel!$G$107:$G$113,[6]cmmiScoringModel!$I$107:$I$113,0,0,1)</f>
        <v>0.5</v>
      </c>
      <c r="BQ16" s="1">
        <f>_xlfn.XLOOKUP(AF16,[6]cmmiScoringModel!$G$114:$G$117,[6]cmmiScoringModel!$I$114:$I$117,0,0,1)</f>
        <v>0.85</v>
      </c>
      <c r="BR16" s="1">
        <f>_xlfn.XLOOKUP(AG16,[6]cmmiScoringModel!$G$118:$G$120,[6]cmmiScoringModel!$I$118:$I$120,0,0,1)</f>
        <v>1</v>
      </c>
      <c r="BS16" s="1">
        <f>_xlfn.XLOOKUP(AH16, [6]cmmiScoringModel!$G$121:$G$124,[6]cmmiScoringModel!$I$121:$I$124,0,0,1)</f>
        <v>0.6</v>
      </c>
      <c r="BT16" s="1">
        <f>_xlfn.XLOOKUP(AI16,[6]cmmiScoringModel!$G$125:$G$128,[6]cmmiScoringModel!$I$125:$I$128,0,0,1)</f>
        <v>0.4</v>
      </c>
      <c r="BU16" s="1">
        <f>_xlfn.XLOOKUP(AJ16,[6]cmmiScoringModel!$G$129:$G$132,[6]cmmiScoringModel!$I$129:$I$132,0,0,1)</f>
        <v>1</v>
      </c>
      <c r="BV16" s="1">
        <f>_xlfn.XLOOKUP(AK16,[6]cmmiScoringModel!$G$133:$G$138,[6]cmmiScoringModel!$I$133:$I$138,0,0,1)</f>
        <v>1</v>
      </c>
      <c r="BW16" s="1">
        <f>_xlfn.XLOOKUP(AL16,[6]cmmiScoringModel!$G$139:$G$142,[6]cmmiScoringModel!$I$139:$I$142,0,0,1)</f>
        <v>1</v>
      </c>
      <c r="BX16" s="1">
        <f>_xlfn.XLOOKUP(AM16,[6]cmmiScoringModel!$G$143:$G$148,[6]cmmiScoringModel!$I$143:$I$148,0,0,1)</f>
        <v>0.5</v>
      </c>
      <c r="BY16" s="1">
        <f>_xlfn.XLOOKUP(AN16,[6]cmmiScoringModel!$G$149:$G$153,[6]cmmiScoringModel!$I$149:$I$153,0,0,1)</f>
        <v>1</v>
      </c>
      <c r="BZ16" s="1">
        <f>_xlfn.XLOOKUP(AO16,[6]cmmiScoringModel!$G$154:$G$157,[6]cmmiScoringModel!$I$154:$I$157,0,0,1)</f>
        <v>1</v>
      </c>
      <c r="CA16" s="1">
        <f>_xlfn.XLOOKUP(AP16,[6]cmmiScoringModel!$G$158:$G$161,[6]cmmiScoringModel!$I$158:$I$161,0,0,1)</f>
        <v>1</v>
      </c>
      <c r="CB16" s="1">
        <f>_xlfn.XLOOKUP(AQ16,[6]cmmiScoringModel!$G$162:$G$166,[6]cmmiScoringModel!$I$162:$I$166,0,0,1)</f>
        <v>0.75</v>
      </c>
      <c r="CC16" s="1">
        <f>_xlfn.XLOOKUP(AR16,[6]cmmiScoringModel!$G$167:$G$171,[6]cmmiScoringModel!$I$167:$I$171,0,0,1)</f>
        <v>0.01</v>
      </c>
      <c r="CD16" s="1">
        <f>_xlfn.XLOOKUP(AS16,[6]cmmiScoringModel!$G$172:$G$175,[6]cmmiScoringModel!$I$172:$I$175,0,0,1)</f>
        <v>0.01</v>
      </c>
      <c r="CE16" s="1">
        <f>_xlfn.XLOOKUP(AT16,[6]cmmiScoringModel!$G$176:$G$180,[6]cmmiScoringModel!$I$176:$I$180,0,0,1)</f>
        <v>0.01</v>
      </c>
    </row>
    <row r="17" spans="1:83" x14ac:dyDescent="0.25">
      <c r="A17" s="1" t="s">
        <v>3232</v>
      </c>
      <c r="B17" s="1" t="s">
        <v>1284</v>
      </c>
      <c r="C17" s="1" t="s">
        <v>2475</v>
      </c>
      <c r="D17" s="1" t="s">
        <v>1811</v>
      </c>
      <c r="E17" s="1" t="s">
        <v>1812</v>
      </c>
      <c r="G17" s="1" t="s">
        <v>2518</v>
      </c>
      <c r="H17" s="1" t="s">
        <v>3233</v>
      </c>
      <c r="K17" s="1" t="s">
        <v>17</v>
      </c>
      <c r="L17" s="1" t="s">
        <v>22</v>
      </c>
      <c r="M17" s="1" t="s">
        <v>31</v>
      </c>
      <c r="N17" s="1" t="s">
        <v>29</v>
      </c>
      <c r="O17" s="1" t="s">
        <v>36</v>
      </c>
      <c r="P17" s="1" t="s">
        <v>42</v>
      </c>
      <c r="Q17" s="1" t="s">
        <v>45</v>
      </c>
      <c r="R17" s="1" t="s">
        <v>37</v>
      </c>
      <c r="S17" s="1" t="s">
        <v>56</v>
      </c>
      <c r="T17" s="1" t="s">
        <v>60</v>
      </c>
      <c r="U17" s="1" t="s">
        <v>66</v>
      </c>
      <c r="V17" s="1" t="s">
        <v>71</v>
      </c>
      <c r="W17" s="1" t="s">
        <v>75</v>
      </c>
      <c r="X17" s="1" t="s">
        <v>37</v>
      </c>
      <c r="Y17" s="1" t="s">
        <v>85</v>
      </c>
      <c r="Z17" s="1" t="s">
        <v>60</v>
      </c>
      <c r="AA17" s="1" t="s">
        <v>63</v>
      </c>
      <c r="AB17" s="1" t="s">
        <v>98</v>
      </c>
      <c r="AC17" s="1" t="s">
        <v>102</v>
      </c>
      <c r="AD17" s="1" t="s">
        <v>111</v>
      </c>
      <c r="AE17" s="1" t="s">
        <v>62</v>
      </c>
      <c r="AF17" s="1" t="s">
        <v>122</v>
      </c>
      <c r="AG17" s="1" t="s">
        <v>124</v>
      </c>
      <c r="AH17" s="1" t="s">
        <v>129</v>
      </c>
      <c r="AI17" s="1" t="s">
        <v>129</v>
      </c>
      <c r="AJ17" s="1" t="s">
        <v>22</v>
      </c>
      <c r="AK17" s="1" t="s">
        <v>62</v>
      </c>
      <c r="AL17" s="1" t="s">
        <v>144</v>
      </c>
      <c r="AM17" s="1" t="s">
        <v>63</v>
      </c>
      <c r="AN17" s="1" t="s">
        <v>31</v>
      </c>
      <c r="AO17" s="1" t="s">
        <v>155</v>
      </c>
      <c r="AP17" s="1" t="s">
        <v>159</v>
      </c>
      <c r="AQ17" s="1" t="s">
        <v>27</v>
      </c>
      <c r="AR17" s="1" t="s">
        <v>29</v>
      </c>
      <c r="AS17" s="1" t="s">
        <v>111</v>
      </c>
      <c r="AT17" s="1" t="s">
        <v>170</v>
      </c>
      <c r="AV17" s="1">
        <f>_xlfn.XLOOKUP(K17,[6]cmmiScoringModel!$G$2:$G$6, [6]cmmiScoringModel!$I$2:$I$6,0,0,1)</f>
        <v>0.25</v>
      </c>
      <c r="AW17" s="1">
        <f>_xlfn.XLOOKUP(L17,[6]cmmiScoringModel!$G$7:$G$9,[6]cmmiScoringModel!$I$7:$I$9,0,0,1)</f>
        <v>1</v>
      </c>
      <c r="AX17" s="1">
        <f>_xlfn.XLOOKUP(M17,[6]cmmiScoringModel!$G$10:$G$14,[6]cmmiScoringModel!$I$10:$I$14,0,0,1)</f>
        <v>1</v>
      </c>
      <c r="AY17" s="1">
        <f>_xlfn.XLOOKUP(N17,[6]cmmiScoringModel!$G$15:$G$19,[6]cmmiScoringModel!$I$15:$I$19,0,0,1)</f>
        <v>0.5</v>
      </c>
      <c r="AZ17" s="1">
        <f>_xlfn.XLOOKUP(O17,[6]cmmiScoringModel!$G$20:$G$24,[6]cmmiScoringModel!$I$20:$I$24,0,0,1)</f>
        <v>0.2</v>
      </c>
      <c r="BA17" s="1">
        <f>_xlfn.XLOOKUP(P17,[6]cmmiScoringModel!$G$25:$G$28,[6]cmmiScoringModel!$I$25:$I$28,0,0,1)</f>
        <v>0.75</v>
      </c>
      <c r="BB17" s="1">
        <f>_xlfn.XLOOKUP(Q17,[6]cmmiScoringModel!$G$29:$G$33,[6]cmmiScoringModel!$I$29:$I$33,0,0,1)</f>
        <v>0.5</v>
      </c>
      <c r="BC17" s="1">
        <f>_xlfn.XLOOKUP(R17,[6]cmmiScoringModel!$G$34:$G$37,[6]cmmiScoringModel!$I$34:$I$37,0,0,1)</f>
        <v>1</v>
      </c>
      <c r="BD17" s="1">
        <f>_xlfn.XLOOKUP(S17,[6]cmmiScoringModel!$G$38:$G$44,[6]cmmiScoringModel!$I$38:$I$44,0,0,1)</f>
        <v>0.2</v>
      </c>
      <c r="BE17" s="1">
        <f>_xlfn.XLOOKUP(T17,[6]cmmiScoringModel!$G$45:$G$51,[6]cmmiScoringModel!$I$45:$I$51,0,0,1)</f>
        <v>0</v>
      </c>
      <c r="BF17" s="1">
        <f>_xlfn.XLOOKUP(U17,[6]cmmiScoringModel!$G$52:$G$56,[6]cmmiScoringModel!$I$52:$I$56,0,0,1)</f>
        <v>0.8</v>
      </c>
      <c r="BG17" s="1">
        <f>_xlfn.XLOOKUP(V17,[6]cmmiScoringModel!$G$57:$G$61,[6]cmmiScoringModel!$I$57:$I$61,0,0,1)</f>
        <v>0.6</v>
      </c>
      <c r="BH17" s="1">
        <f>_xlfn.XLOOKUP(W17,[6]cmmiScoringModel!$G$62:$G$67,[6]cmmiScoringModel!$I$62:$I$67,0,0,1)</f>
        <v>0.5</v>
      </c>
      <c r="BI17" s="1">
        <f>_xlfn.XLOOKUP(X17,[6]cmmiScoringModel!$G$68:$G$72,[6]cmmiScoringModel!$I$68:$I$72,0,0,1)</f>
        <v>0.75</v>
      </c>
      <c r="BJ17" s="1">
        <f>_xlfn.XLOOKUP(Y17,[6]cmmiScoringModel!$G$73:$G$77,[6]cmmiScoringModel!$I$73:$I$77,0,0,1)</f>
        <v>0.25</v>
      </c>
      <c r="BK17" s="1">
        <f>_xlfn.XLOOKUP(Z17,[6]cmmiScoringModel!$G$78:$G$84,[6]cmmiScoringModel!$I$78:$I$84,0,0,1)</f>
        <v>0</v>
      </c>
      <c r="BL17" s="1">
        <f>_xlfn.XLOOKUP(AA17,[6]cmmiScoringModel!$G$85:$G$91,[6]cmmiScoringModel!$I$85:$I$91,0,0,1)</f>
        <v>0.75</v>
      </c>
      <c r="BM17" s="1">
        <f>_xlfn.XLOOKUP(AB17,[6]cmmiScoringModel!$G$92:$G$95,[6]cmmiScoringModel!$I$92:$I$95,0,0,1)</f>
        <v>1</v>
      </c>
      <c r="BN17" s="1">
        <f>_xlfn.XLOOKUP(AC17,[6]cmmiScoringModel!$G$96:$G$100,[6]cmmiScoringModel!$I$96:$I$100,0,0,1)</f>
        <v>0.15</v>
      </c>
      <c r="BO17" s="1">
        <f>_xlfn.XLOOKUP(AD17,[6]cmmiScoringModel!$G$101:$G$106,[6]cmmiScoringModel!$I$101:$I$106,0,0,1)</f>
        <v>1</v>
      </c>
      <c r="BP17" s="1">
        <f>_xlfn.XLOOKUP(AE17,[6]cmmiScoringModel!$G$107:$G$113,[6]cmmiScoringModel!$I$107:$I$113,0,0,1)</f>
        <v>0.5</v>
      </c>
      <c r="BQ17" s="1">
        <f>_xlfn.XLOOKUP(AF17,[6]cmmiScoringModel!$G$114:$G$117,[6]cmmiScoringModel!$I$114:$I$117,0,0,1)</f>
        <v>1</v>
      </c>
      <c r="BR17" s="1">
        <f>_xlfn.XLOOKUP(AG17,[6]cmmiScoringModel!$G$118:$G$120,[6]cmmiScoringModel!$I$118:$I$120,0,0,1)</f>
        <v>0.25</v>
      </c>
      <c r="BS17" s="1">
        <f>_xlfn.XLOOKUP(AH17, [6]cmmiScoringModel!$G$121:$G$124,[6]cmmiScoringModel!$I$121:$I$124,0,0,1)</f>
        <v>0.6</v>
      </c>
      <c r="BT17" s="1">
        <f>_xlfn.XLOOKUP(AI17,[6]cmmiScoringModel!$G$125:$G$128,[6]cmmiScoringModel!$I$125:$I$128,0,0,1)</f>
        <v>0.4</v>
      </c>
      <c r="BU17" s="1">
        <f>_xlfn.XLOOKUP(AJ17,[6]cmmiScoringModel!$G$129:$G$132,[6]cmmiScoringModel!$I$129:$I$132,0,0,1)</f>
        <v>1</v>
      </c>
      <c r="BV17" s="1">
        <f>_xlfn.XLOOKUP(AK17,[6]cmmiScoringModel!$G$133:$G$138,[6]cmmiScoringModel!$I$133:$I$138,0,0,1)</f>
        <v>0.5</v>
      </c>
      <c r="BW17" s="1">
        <f>_xlfn.XLOOKUP(AL17,[6]cmmiScoringModel!$G$139:$G$142,[6]cmmiScoringModel!$I$139:$I$142,0,0,1)</f>
        <v>1</v>
      </c>
      <c r="BX17" s="1">
        <f>_xlfn.XLOOKUP(AM17,[6]cmmiScoringModel!$G$143:$G$148,[6]cmmiScoringModel!$I$143:$I$148,0,0,1)</f>
        <v>0.75</v>
      </c>
      <c r="BY17" s="1">
        <f>_xlfn.XLOOKUP(AN17,[6]cmmiScoringModel!$G$149:$G$153,[6]cmmiScoringModel!$I$149:$I$153,0,0,1)</f>
        <v>1</v>
      </c>
      <c r="BZ17" s="1">
        <f>_xlfn.XLOOKUP(AO17,[6]cmmiScoringModel!$G$154:$G$157,[6]cmmiScoringModel!$I$154:$I$157,0,0,1)</f>
        <v>1</v>
      </c>
      <c r="CA17" s="1">
        <f>_xlfn.XLOOKUP(AP17,[6]cmmiScoringModel!$G$158:$G$161,[6]cmmiScoringModel!$I$158:$I$161,0,0,1)</f>
        <v>1</v>
      </c>
      <c r="CB17" s="1">
        <f>_xlfn.XLOOKUP(AQ17,[6]cmmiScoringModel!$G$162:$G$166,[6]cmmiScoringModel!$I$162:$I$166,0,0,1)</f>
        <v>0.25</v>
      </c>
      <c r="CC17" s="1">
        <f>_xlfn.XLOOKUP(AR17,[6]cmmiScoringModel!$G$167:$G$171,[6]cmmiScoringModel!$I$167:$I$171,0,0,1)</f>
        <v>0.5</v>
      </c>
      <c r="CD17" s="1">
        <f>_xlfn.XLOOKUP(AS17,[6]cmmiScoringModel!$G$172:$G$175,[6]cmmiScoringModel!$I$172:$I$175,0,0,1)</f>
        <v>1</v>
      </c>
      <c r="CE17" s="1">
        <f>_xlfn.XLOOKUP(AT17,[6]cmmiScoringModel!$G$176:$G$180,[6]cmmiScoringModel!$I$176:$I$180,0,0,1)</f>
        <v>0.5</v>
      </c>
    </row>
    <row r="18" spans="1:83" x14ac:dyDescent="0.25">
      <c r="A18" s="1" t="s">
        <v>3234</v>
      </c>
      <c r="B18" s="1" t="s">
        <v>1284</v>
      </c>
      <c r="C18" s="1" t="s">
        <v>2475</v>
      </c>
      <c r="D18" s="1" t="s">
        <v>1807</v>
      </c>
      <c r="E18" s="1" t="s">
        <v>2750</v>
      </c>
      <c r="G18" s="1" t="s">
        <v>2751</v>
      </c>
      <c r="H18" s="1" t="s">
        <v>3235</v>
      </c>
      <c r="K18" s="1" t="s">
        <v>17</v>
      </c>
      <c r="L18" s="1" t="s">
        <v>22</v>
      </c>
      <c r="M18" s="1" t="s">
        <v>31</v>
      </c>
      <c r="N18" s="1" t="s">
        <v>29</v>
      </c>
      <c r="O18" s="1" t="s">
        <v>37</v>
      </c>
      <c r="P18" s="1" t="s">
        <v>43</v>
      </c>
      <c r="Q18" s="1" t="s">
        <v>47</v>
      </c>
      <c r="R18" s="1" t="s">
        <v>37</v>
      </c>
      <c r="S18" s="1" t="s">
        <v>56</v>
      </c>
      <c r="T18" s="1" t="s">
        <v>64</v>
      </c>
      <c r="U18" s="1" t="s">
        <v>43</v>
      </c>
      <c r="V18" s="1" t="s">
        <v>71</v>
      </c>
      <c r="W18" s="1" t="s">
        <v>76</v>
      </c>
      <c r="X18" s="1" t="s">
        <v>37</v>
      </c>
      <c r="Y18" s="1" t="s">
        <v>43</v>
      </c>
      <c r="Z18" s="1" t="s">
        <v>62</v>
      </c>
      <c r="AA18" s="1" t="s">
        <v>62</v>
      </c>
      <c r="AB18" s="1" t="s">
        <v>98</v>
      </c>
      <c r="AC18" s="1" t="s">
        <v>103</v>
      </c>
      <c r="AD18" s="1" t="s">
        <v>111</v>
      </c>
      <c r="AE18" s="1" t="s">
        <v>62</v>
      </c>
      <c r="AF18" s="1" t="s">
        <v>122</v>
      </c>
      <c r="AG18" s="1" t="s">
        <v>125</v>
      </c>
      <c r="AH18" s="1" t="s">
        <v>129</v>
      </c>
      <c r="AI18" s="1" t="s">
        <v>129</v>
      </c>
      <c r="AJ18" s="1" t="s">
        <v>22</v>
      </c>
      <c r="AK18" s="1" t="s">
        <v>64</v>
      </c>
      <c r="AL18" s="1" t="s">
        <v>142</v>
      </c>
      <c r="AM18" s="1" t="s">
        <v>62</v>
      </c>
      <c r="AN18" s="1" t="s">
        <v>29</v>
      </c>
      <c r="AO18" s="1" t="s">
        <v>155</v>
      </c>
      <c r="AP18" s="1" t="s">
        <v>159</v>
      </c>
      <c r="AQ18" s="1" t="s">
        <v>29</v>
      </c>
      <c r="AR18" s="1" t="s">
        <v>29</v>
      </c>
      <c r="AS18" s="1" t="s">
        <v>111</v>
      </c>
      <c r="AT18" s="1" t="s">
        <v>170</v>
      </c>
      <c r="AV18" s="1">
        <f>_xlfn.XLOOKUP(K18,[6]cmmiScoringModel!$G$2:$G$6, [6]cmmiScoringModel!$I$2:$I$6,0,0,1)</f>
        <v>0.25</v>
      </c>
      <c r="AW18" s="1">
        <f>_xlfn.XLOOKUP(L18,[6]cmmiScoringModel!$G$7:$G$9,[6]cmmiScoringModel!$I$7:$I$9,0,0,1)</f>
        <v>1</v>
      </c>
      <c r="AX18" s="1">
        <f>_xlfn.XLOOKUP(M18,[6]cmmiScoringModel!$G$10:$G$14,[6]cmmiScoringModel!$I$10:$I$14,0,0,1)</f>
        <v>1</v>
      </c>
      <c r="AY18" s="1">
        <f>_xlfn.XLOOKUP(N18,[6]cmmiScoringModel!$G$15:$G$19,[6]cmmiScoringModel!$I$15:$I$19,0,0,1)</f>
        <v>0.5</v>
      </c>
      <c r="AZ18" s="1">
        <f>_xlfn.XLOOKUP(O18,[6]cmmiScoringModel!$G$20:$G$24,[6]cmmiScoringModel!$I$20:$I$24,0,0,1)</f>
        <v>0.75</v>
      </c>
      <c r="BA18" s="1">
        <f>_xlfn.XLOOKUP(P18,[6]cmmiScoringModel!$G$25:$G$28,[6]cmmiScoringModel!$I$25:$I$28,0,0,1)</f>
        <v>1</v>
      </c>
      <c r="BB18" s="1">
        <f>_xlfn.XLOOKUP(Q18,[6]cmmiScoringModel!$G$29:$G$33,[6]cmmiScoringModel!$I$29:$I$33,0,0,1)</f>
        <v>0.75</v>
      </c>
      <c r="BC18" s="1">
        <f>_xlfn.XLOOKUP(R18,[6]cmmiScoringModel!$G$34:$G$37,[6]cmmiScoringModel!$I$34:$I$37,0,0,1)</f>
        <v>1</v>
      </c>
      <c r="BD18" s="1">
        <f>_xlfn.XLOOKUP(S18,[6]cmmiScoringModel!$G$38:$G$44,[6]cmmiScoringModel!$I$38:$I$44,0,0,1)</f>
        <v>0.2</v>
      </c>
      <c r="BE18" s="1">
        <f>_xlfn.XLOOKUP(T18,[6]cmmiScoringModel!$G$45:$G$51,[6]cmmiScoringModel!$I$45:$I$51,0,0,1)</f>
        <v>1</v>
      </c>
      <c r="BF18" s="1">
        <f>_xlfn.XLOOKUP(U18,[6]cmmiScoringModel!$G$52:$G$56,[6]cmmiScoringModel!$I$52:$I$56,0,0,1)</f>
        <v>1</v>
      </c>
      <c r="BG18" s="1">
        <f>_xlfn.XLOOKUP(V18,[6]cmmiScoringModel!$G$57:$G$61,[6]cmmiScoringModel!$I$57:$I$61,0,0,1)</f>
        <v>0.6</v>
      </c>
      <c r="BH18" s="1">
        <f>_xlfn.XLOOKUP(W18,[6]cmmiScoringModel!$G$62:$G$67,[6]cmmiScoringModel!$I$62:$I$67,0,0,1)</f>
        <v>0.75</v>
      </c>
      <c r="BI18" s="1">
        <f>_xlfn.XLOOKUP(X18,[6]cmmiScoringModel!$G$68:$G$72,[6]cmmiScoringModel!$I$68:$I$72,0,0,1)</f>
        <v>0.75</v>
      </c>
      <c r="BJ18" s="1">
        <f>_xlfn.XLOOKUP(Y18,[6]cmmiScoringModel!$G$73:$G$77,[6]cmmiScoringModel!$I$73:$I$77,0,0,1)</f>
        <v>1</v>
      </c>
      <c r="BK18" s="1">
        <f>_xlfn.XLOOKUP(Z18,[6]cmmiScoringModel!$G$78:$G$84,[6]cmmiScoringModel!$I$78:$I$84,0,0,1)</f>
        <v>0.5</v>
      </c>
      <c r="BL18" s="1">
        <f>_xlfn.XLOOKUP(AA18,[6]cmmiScoringModel!$G$85:$G$91,[6]cmmiScoringModel!$I$85:$I$91,0,0,1)</f>
        <v>0.5</v>
      </c>
      <c r="BM18" s="1">
        <f>_xlfn.XLOOKUP(AB18,[6]cmmiScoringModel!$G$92:$G$95,[6]cmmiScoringModel!$I$92:$I$95,0,0,1)</f>
        <v>1</v>
      </c>
      <c r="BN18" s="1">
        <f>_xlfn.XLOOKUP(AC18,[6]cmmiScoringModel!$G$96:$G$100,[6]cmmiScoringModel!$I$96:$I$100,0,0,1)</f>
        <v>0.6</v>
      </c>
      <c r="BO18" s="1">
        <f>_xlfn.XLOOKUP(AD18,[6]cmmiScoringModel!$G$101:$G$106,[6]cmmiScoringModel!$I$101:$I$106,0,0,1)</f>
        <v>1</v>
      </c>
      <c r="BP18" s="1">
        <f>_xlfn.XLOOKUP(AE18,[6]cmmiScoringModel!$G$107:$G$113,[6]cmmiScoringModel!$I$107:$I$113,0,0,1)</f>
        <v>0.5</v>
      </c>
      <c r="BQ18" s="1">
        <f>_xlfn.XLOOKUP(AF18,[6]cmmiScoringModel!$G$114:$G$117,[6]cmmiScoringModel!$I$114:$I$117,0,0,1)</f>
        <v>1</v>
      </c>
      <c r="BR18" s="1">
        <f>_xlfn.XLOOKUP(AG18,[6]cmmiScoringModel!$G$118:$G$120,[6]cmmiScoringModel!$I$118:$I$120,0,0,1)</f>
        <v>1</v>
      </c>
      <c r="BS18" s="1">
        <f>_xlfn.XLOOKUP(AH18, [6]cmmiScoringModel!$G$121:$G$124,[6]cmmiScoringModel!$I$121:$I$124,0,0,1)</f>
        <v>0.6</v>
      </c>
      <c r="BT18" s="1">
        <f>_xlfn.XLOOKUP(AI18,[6]cmmiScoringModel!$G$125:$G$128,[6]cmmiScoringModel!$I$125:$I$128,0,0,1)</f>
        <v>0.4</v>
      </c>
      <c r="BU18" s="1">
        <f>_xlfn.XLOOKUP(AJ18,[6]cmmiScoringModel!$G$129:$G$132,[6]cmmiScoringModel!$I$129:$I$132,0,0,1)</f>
        <v>1</v>
      </c>
      <c r="BV18" s="1">
        <f>_xlfn.XLOOKUP(AK18,[6]cmmiScoringModel!$G$133:$G$138,[6]cmmiScoringModel!$I$133:$I$138,0,0,1)</f>
        <v>1</v>
      </c>
      <c r="BW18" s="1">
        <f>_xlfn.XLOOKUP(AL18,[6]cmmiScoringModel!$G$139:$G$142,[6]cmmiScoringModel!$I$139:$I$142,0,0,1)</f>
        <v>0.25</v>
      </c>
      <c r="BX18" s="1">
        <f>_xlfn.XLOOKUP(AM18,[6]cmmiScoringModel!$G$143:$G$148,[6]cmmiScoringModel!$I$143:$I$148,0,0,1)</f>
        <v>0.5</v>
      </c>
      <c r="BY18" s="1">
        <f>_xlfn.XLOOKUP(AN18,[6]cmmiScoringModel!$G$149:$G$153,[6]cmmiScoringModel!$I$149:$I$153,0,0,1)</f>
        <v>0.75</v>
      </c>
      <c r="BZ18" s="1">
        <f>_xlfn.XLOOKUP(AO18,[6]cmmiScoringModel!$G$154:$G$157,[6]cmmiScoringModel!$I$154:$I$157,0,0,1)</f>
        <v>1</v>
      </c>
      <c r="CA18" s="1">
        <f>_xlfn.XLOOKUP(AP18,[6]cmmiScoringModel!$G$158:$G$161,[6]cmmiScoringModel!$I$158:$I$161,0,0,1)</f>
        <v>1</v>
      </c>
      <c r="CB18" s="1">
        <f>_xlfn.XLOOKUP(AQ18,[6]cmmiScoringModel!$G$162:$G$166,[6]cmmiScoringModel!$I$162:$I$166,0,0,1)</f>
        <v>0.75</v>
      </c>
      <c r="CC18" s="1">
        <f>_xlfn.XLOOKUP(AR18,[6]cmmiScoringModel!$G$167:$G$171,[6]cmmiScoringModel!$I$167:$I$171,0,0,1)</f>
        <v>0.5</v>
      </c>
      <c r="CD18" s="1">
        <f>_xlfn.XLOOKUP(AS18,[6]cmmiScoringModel!$G$172:$G$175,[6]cmmiScoringModel!$I$172:$I$175,0,0,1)</f>
        <v>1</v>
      </c>
      <c r="CE18" s="1">
        <f>_xlfn.XLOOKUP(AT18,[6]cmmiScoringModel!$G$176:$G$180,[6]cmmiScoringModel!$I$176:$I$180,0,0,1)</f>
        <v>0.5</v>
      </c>
    </row>
    <row r="19" spans="1:83" x14ac:dyDescent="0.25">
      <c r="A19" s="1" t="s">
        <v>3236</v>
      </c>
      <c r="B19" s="1" t="s">
        <v>1284</v>
      </c>
      <c r="C19" s="1" t="s">
        <v>2514</v>
      </c>
      <c r="D19" s="1" t="s">
        <v>2519</v>
      </c>
      <c r="E19" s="1" t="s">
        <v>2520</v>
      </c>
      <c r="G19" s="1" t="s">
        <v>1602</v>
      </c>
      <c r="K19" s="1" t="s">
        <v>18</v>
      </c>
      <c r="L19" s="1" t="s">
        <v>22</v>
      </c>
      <c r="M19" s="1" t="s">
        <v>31</v>
      </c>
      <c r="N19" s="1" t="s">
        <v>29</v>
      </c>
      <c r="O19" s="1" t="s">
        <v>37</v>
      </c>
      <c r="P19" s="1" t="s">
        <v>43</v>
      </c>
      <c r="Q19" s="1" t="s">
        <v>45</v>
      </c>
      <c r="R19" s="1" t="s">
        <v>37</v>
      </c>
      <c r="S19" s="1" t="s">
        <v>56</v>
      </c>
      <c r="T19" s="1" t="s">
        <v>63</v>
      </c>
      <c r="U19" s="1" t="s">
        <v>43</v>
      </c>
      <c r="V19" s="1" t="s">
        <v>72</v>
      </c>
      <c r="W19" s="1" t="s">
        <v>76</v>
      </c>
      <c r="X19" s="1" t="s">
        <v>37</v>
      </c>
      <c r="Y19" s="1" t="s">
        <v>43</v>
      </c>
      <c r="Z19" s="1" t="s">
        <v>62</v>
      </c>
      <c r="AA19" s="1" t="s">
        <v>62</v>
      </c>
      <c r="AB19" s="1" t="s">
        <v>98</v>
      </c>
      <c r="AC19" s="1" t="s">
        <v>103</v>
      </c>
      <c r="AD19" s="1" t="s">
        <v>111</v>
      </c>
      <c r="AE19" s="1" t="s">
        <v>62</v>
      </c>
      <c r="AF19" s="1" t="s">
        <v>120</v>
      </c>
      <c r="AG19" s="1" t="s">
        <v>124</v>
      </c>
      <c r="AH19" s="1" t="s">
        <v>129</v>
      </c>
      <c r="AI19" s="1" t="s">
        <v>129</v>
      </c>
      <c r="AJ19" s="1" t="s">
        <v>129</v>
      </c>
      <c r="AK19" s="1" t="s">
        <v>62</v>
      </c>
      <c r="AL19" s="1" t="s">
        <v>142</v>
      </c>
      <c r="AM19" s="1" t="s">
        <v>62</v>
      </c>
      <c r="AN19" s="1" t="s">
        <v>29</v>
      </c>
      <c r="AO19" s="1" t="s">
        <v>154</v>
      </c>
      <c r="AP19" s="1" t="s">
        <v>158</v>
      </c>
      <c r="AQ19" s="1" t="s">
        <v>29</v>
      </c>
      <c r="AR19" s="1" t="s">
        <v>21</v>
      </c>
      <c r="AS19" s="1" t="s">
        <v>21</v>
      </c>
      <c r="AT19" s="1" t="s">
        <v>21</v>
      </c>
      <c r="AV19" s="1">
        <f>_xlfn.XLOOKUP(K19,[6]cmmiScoringModel!$G$2:$G$6, [6]cmmiScoringModel!$I$2:$I$6,0,0,1)</f>
        <v>1</v>
      </c>
      <c r="AW19" s="1">
        <f>_xlfn.XLOOKUP(L19,[6]cmmiScoringModel!$G$7:$G$9,[6]cmmiScoringModel!$I$7:$I$9,0,0,1)</f>
        <v>1</v>
      </c>
      <c r="AX19" s="1">
        <f>_xlfn.XLOOKUP(M19,[6]cmmiScoringModel!$G$10:$G$14,[6]cmmiScoringModel!$I$10:$I$14,0,0,1)</f>
        <v>1</v>
      </c>
      <c r="AY19" s="1">
        <f>_xlfn.XLOOKUP(N19,[6]cmmiScoringModel!$G$15:$G$19,[6]cmmiScoringModel!$I$15:$I$19,0,0,1)</f>
        <v>0.5</v>
      </c>
      <c r="AZ19" s="1">
        <f>_xlfn.XLOOKUP(O19,[6]cmmiScoringModel!$G$20:$G$24,[6]cmmiScoringModel!$I$20:$I$24,0,0,1)</f>
        <v>0.75</v>
      </c>
      <c r="BA19" s="1">
        <f>_xlfn.XLOOKUP(P19,[6]cmmiScoringModel!$G$25:$G$28,[6]cmmiScoringModel!$I$25:$I$28,0,0,1)</f>
        <v>1</v>
      </c>
      <c r="BB19" s="1">
        <f>_xlfn.XLOOKUP(Q19,[6]cmmiScoringModel!$G$29:$G$33,[6]cmmiScoringModel!$I$29:$I$33,0,0,1)</f>
        <v>0.5</v>
      </c>
      <c r="BC19" s="1">
        <f>_xlfn.XLOOKUP(R19,[6]cmmiScoringModel!$G$34:$G$37,[6]cmmiScoringModel!$I$34:$I$37,0,0,1)</f>
        <v>1</v>
      </c>
      <c r="BD19" s="1">
        <f>_xlfn.XLOOKUP(S19,[6]cmmiScoringModel!$G$38:$G$44,[6]cmmiScoringModel!$I$38:$I$44,0,0,1)</f>
        <v>0.2</v>
      </c>
      <c r="BE19" s="1">
        <f>_xlfn.XLOOKUP(T19,[6]cmmiScoringModel!$G$45:$G$51,[6]cmmiScoringModel!$I$45:$I$51,0,0,1)</f>
        <v>0.75</v>
      </c>
      <c r="BF19" s="1">
        <f>_xlfn.XLOOKUP(U19,[6]cmmiScoringModel!$G$52:$G$56,[6]cmmiScoringModel!$I$52:$I$56,0,0,1)</f>
        <v>1</v>
      </c>
      <c r="BG19" s="1">
        <f>_xlfn.XLOOKUP(V19,[6]cmmiScoringModel!$G$57:$G$61,[6]cmmiScoringModel!$I$57:$I$61,0,0,1)</f>
        <v>1</v>
      </c>
      <c r="BH19" s="1">
        <f>_xlfn.XLOOKUP(W19,[6]cmmiScoringModel!$G$62:$G$67,[6]cmmiScoringModel!$I$62:$I$67,0,0,1)</f>
        <v>0.75</v>
      </c>
      <c r="BI19" s="1">
        <f>_xlfn.XLOOKUP(X19,[6]cmmiScoringModel!$G$68:$G$72,[6]cmmiScoringModel!$I$68:$I$72,0,0,1)</f>
        <v>0.75</v>
      </c>
      <c r="BJ19" s="1">
        <f>_xlfn.XLOOKUP(Y19,[6]cmmiScoringModel!$G$73:$G$77,[6]cmmiScoringModel!$I$73:$I$77,0,0,1)</f>
        <v>1</v>
      </c>
      <c r="BK19" s="1">
        <f>_xlfn.XLOOKUP(Z19,[6]cmmiScoringModel!$G$78:$G$84,[6]cmmiScoringModel!$I$78:$I$84,0,0,1)</f>
        <v>0.5</v>
      </c>
      <c r="BL19" s="1">
        <f>_xlfn.XLOOKUP(AA19,[6]cmmiScoringModel!$G$85:$G$91,[6]cmmiScoringModel!$I$85:$I$91,0,0,1)</f>
        <v>0.5</v>
      </c>
      <c r="BM19" s="1">
        <f>_xlfn.XLOOKUP(AB19,[6]cmmiScoringModel!$G$92:$G$95,[6]cmmiScoringModel!$I$92:$I$95,0,0,1)</f>
        <v>1</v>
      </c>
      <c r="BN19" s="1">
        <f>_xlfn.XLOOKUP(AC19,[6]cmmiScoringModel!$G$96:$G$100,[6]cmmiScoringModel!$I$96:$I$100,0,0,1)</f>
        <v>0.6</v>
      </c>
      <c r="BO19" s="1">
        <f>_xlfn.XLOOKUP(AD19,[6]cmmiScoringModel!$G$101:$G$106,[6]cmmiScoringModel!$I$101:$I$106,0,0,1)</f>
        <v>1</v>
      </c>
      <c r="BP19" s="1">
        <f>_xlfn.XLOOKUP(AE19,[6]cmmiScoringModel!$G$107:$G$113,[6]cmmiScoringModel!$I$107:$I$113,0,0,1)</f>
        <v>0.5</v>
      </c>
      <c r="BQ19" s="1">
        <f>_xlfn.XLOOKUP(AF19,[6]cmmiScoringModel!$G$114:$G$117,[6]cmmiScoringModel!$I$114:$I$117,0,0,1)</f>
        <v>0.85</v>
      </c>
      <c r="BR19" s="1">
        <f>_xlfn.XLOOKUP(AG19,[6]cmmiScoringModel!$G$118:$G$120,[6]cmmiScoringModel!$I$118:$I$120,0,0,1)</f>
        <v>0.25</v>
      </c>
      <c r="BS19" s="1">
        <f>_xlfn.XLOOKUP(AH19, [6]cmmiScoringModel!$G$121:$G$124,[6]cmmiScoringModel!$I$121:$I$124,0,0,1)</f>
        <v>0.6</v>
      </c>
      <c r="BT19" s="1">
        <f>_xlfn.XLOOKUP(AI19,[6]cmmiScoringModel!$G$125:$G$128,[6]cmmiScoringModel!$I$125:$I$128,0,0,1)</f>
        <v>0.4</v>
      </c>
      <c r="BU19" s="1">
        <f>_xlfn.XLOOKUP(AJ19,[6]cmmiScoringModel!$G$129:$G$132,[6]cmmiScoringModel!$I$129:$I$132,0,0,1)</f>
        <v>0.4</v>
      </c>
      <c r="BV19" s="1">
        <f>_xlfn.XLOOKUP(AK19,[6]cmmiScoringModel!$G$133:$G$138,[6]cmmiScoringModel!$I$133:$I$138,0,0,1)</f>
        <v>0.5</v>
      </c>
      <c r="BW19" s="1">
        <f>_xlfn.XLOOKUP(AL19,[6]cmmiScoringModel!$G$139:$G$142,[6]cmmiScoringModel!$I$139:$I$142,0,0,1)</f>
        <v>0.25</v>
      </c>
      <c r="BX19" s="1">
        <f>_xlfn.XLOOKUP(AM19,[6]cmmiScoringModel!$G$143:$G$148,[6]cmmiScoringModel!$I$143:$I$148,0,0,1)</f>
        <v>0.5</v>
      </c>
      <c r="BY19" s="1">
        <f>_xlfn.XLOOKUP(AN19,[6]cmmiScoringModel!$G$149:$G$153,[6]cmmiScoringModel!$I$149:$I$153,0,0,1)</f>
        <v>0.75</v>
      </c>
      <c r="BZ19" s="1">
        <f>_xlfn.XLOOKUP(AO19,[6]cmmiScoringModel!$G$154:$G$157,[6]cmmiScoringModel!$I$154:$I$157,0,0,1)</f>
        <v>0</v>
      </c>
      <c r="CA19" s="1">
        <f>_xlfn.XLOOKUP(AP19,[6]cmmiScoringModel!$G$158:$G$161,[6]cmmiScoringModel!$I$158:$I$161,0,0,1)</f>
        <v>0.5</v>
      </c>
      <c r="CB19" s="1">
        <f>_xlfn.XLOOKUP(AQ19,[6]cmmiScoringModel!$G$162:$G$166,[6]cmmiScoringModel!$I$162:$I$166,0,0,1)</f>
        <v>0.75</v>
      </c>
      <c r="CC19" s="1">
        <f>_xlfn.XLOOKUP(AR19,[6]cmmiScoringModel!$G$167:$G$171,[6]cmmiScoringModel!$I$167:$I$171,0,0,1)</f>
        <v>0.01</v>
      </c>
      <c r="CD19" s="1">
        <f>_xlfn.XLOOKUP(AS19,[6]cmmiScoringModel!$G$172:$G$175,[6]cmmiScoringModel!$I$172:$I$175,0,0,1)</f>
        <v>0.01</v>
      </c>
      <c r="CE19" s="1">
        <f>_xlfn.XLOOKUP(AT19,[6]cmmiScoringModel!$G$176:$G$180,[6]cmmiScoringModel!$I$176:$I$180,0,0,1)</f>
        <v>0.01</v>
      </c>
    </row>
    <row r="20" spans="1:83" x14ac:dyDescent="0.25">
      <c r="A20" s="1" t="s">
        <v>3237</v>
      </c>
      <c r="B20" s="1" t="s">
        <v>1284</v>
      </c>
      <c r="C20" s="1" t="s">
        <v>2531</v>
      </c>
      <c r="D20" s="1" t="s">
        <v>2534</v>
      </c>
      <c r="E20" s="1" t="s">
        <v>2535</v>
      </c>
      <c r="G20" s="1" t="s">
        <v>1602</v>
      </c>
      <c r="K20" s="1" t="s">
        <v>18</v>
      </c>
      <c r="L20" s="1" t="s">
        <v>22</v>
      </c>
      <c r="M20" s="1" t="s">
        <v>31</v>
      </c>
      <c r="N20" s="1" t="s">
        <v>29</v>
      </c>
      <c r="O20" s="1" t="s">
        <v>37</v>
      </c>
      <c r="P20" s="1" t="s">
        <v>43</v>
      </c>
      <c r="Q20" s="1" t="s">
        <v>45</v>
      </c>
      <c r="R20" s="1" t="s">
        <v>37</v>
      </c>
      <c r="S20" s="1" t="s">
        <v>56</v>
      </c>
      <c r="T20" s="1" t="s">
        <v>63</v>
      </c>
      <c r="U20" s="1" t="s">
        <v>43</v>
      </c>
      <c r="V20" s="1" t="s">
        <v>72</v>
      </c>
      <c r="W20" s="1" t="s">
        <v>76</v>
      </c>
      <c r="X20" s="1" t="s">
        <v>37</v>
      </c>
      <c r="Y20" s="1" t="s">
        <v>43</v>
      </c>
      <c r="Z20" s="1" t="s">
        <v>62</v>
      </c>
      <c r="AA20" s="1" t="s">
        <v>62</v>
      </c>
      <c r="AB20" s="1" t="s">
        <v>98</v>
      </c>
      <c r="AC20" s="1" t="s">
        <v>103</v>
      </c>
      <c r="AD20" s="1" t="s">
        <v>111</v>
      </c>
      <c r="AE20" s="1" t="s">
        <v>62</v>
      </c>
      <c r="AF20" s="1" t="s">
        <v>120</v>
      </c>
      <c r="AG20" s="1" t="s">
        <v>124</v>
      </c>
      <c r="AH20" s="1" t="s">
        <v>129</v>
      </c>
      <c r="AI20" s="1" t="s">
        <v>129</v>
      </c>
      <c r="AJ20" s="1" t="s">
        <v>129</v>
      </c>
      <c r="AK20" s="1" t="s">
        <v>63</v>
      </c>
      <c r="AL20" s="1" t="s">
        <v>142</v>
      </c>
      <c r="AM20" s="1" t="s">
        <v>62</v>
      </c>
      <c r="AN20" s="1" t="s">
        <v>29</v>
      </c>
      <c r="AO20" s="1" t="s">
        <v>154</v>
      </c>
      <c r="AP20" s="1" t="s">
        <v>158</v>
      </c>
      <c r="AQ20" s="1" t="s">
        <v>29</v>
      </c>
      <c r="AR20" s="1" t="s">
        <v>21</v>
      </c>
      <c r="AS20" s="1" t="s">
        <v>21</v>
      </c>
      <c r="AT20" s="1" t="s">
        <v>21</v>
      </c>
      <c r="AV20" s="1">
        <f>_xlfn.XLOOKUP(K20,[6]cmmiScoringModel!$G$2:$G$6, [6]cmmiScoringModel!$I$2:$I$6,0,0,1)</f>
        <v>1</v>
      </c>
      <c r="AW20" s="1">
        <f>_xlfn.XLOOKUP(L20,[6]cmmiScoringModel!$G$7:$G$9,[6]cmmiScoringModel!$I$7:$I$9,0,0,1)</f>
        <v>1</v>
      </c>
      <c r="AX20" s="1">
        <f>_xlfn.XLOOKUP(M20,[6]cmmiScoringModel!$G$10:$G$14,[6]cmmiScoringModel!$I$10:$I$14,0,0,1)</f>
        <v>1</v>
      </c>
      <c r="AY20" s="1">
        <f>_xlfn.XLOOKUP(N20,[6]cmmiScoringModel!$G$15:$G$19,[6]cmmiScoringModel!$I$15:$I$19,0,0,1)</f>
        <v>0.5</v>
      </c>
      <c r="AZ20" s="1">
        <f>_xlfn.XLOOKUP(O20,[6]cmmiScoringModel!$G$20:$G$24,[6]cmmiScoringModel!$I$20:$I$24,0,0,1)</f>
        <v>0.75</v>
      </c>
      <c r="BA20" s="1">
        <f>_xlfn.XLOOKUP(P20,[6]cmmiScoringModel!$G$25:$G$28,[6]cmmiScoringModel!$I$25:$I$28,0,0,1)</f>
        <v>1</v>
      </c>
      <c r="BB20" s="1">
        <f>_xlfn.XLOOKUP(Q20,[6]cmmiScoringModel!$G$29:$G$33,[6]cmmiScoringModel!$I$29:$I$33,0,0,1)</f>
        <v>0.5</v>
      </c>
      <c r="BC20" s="1">
        <f>_xlfn.XLOOKUP(R20,[6]cmmiScoringModel!$G$34:$G$37,[6]cmmiScoringModel!$I$34:$I$37,0,0,1)</f>
        <v>1</v>
      </c>
      <c r="BD20" s="1">
        <f>_xlfn.XLOOKUP(S20,[6]cmmiScoringModel!$G$38:$G$44,[6]cmmiScoringModel!$I$38:$I$44,0,0,1)</f>
        <v>0.2</v>
      </c>
      <c r="BE20" s="1">
        <f>_xlfn.XLOOKUP(T20,[6]cmmiScoringModel!$G$45:$G$51,[6]cmmiScoringModel!$I$45:$I$51,0,0,1)</f>
        <v>0.75</v>
      </c>
      <c r="BF20" s="1">
        <f>_xlfn.XLOOKUP(U20,[6]cmmiScoringModel!$G$52:$G$56,[6]cmmiScoringModel!$I$52:$I$56,0,0,1)</f>
        <v>1</v>
      </c>
      <c r="BG20" s="1">
        <f>_xlfn.XLOOKUP(V20,[6]cmmiScoringModel!$G$57:$G$61,[6]cmmiScoringModel!$I$57:$I$61,0,0,1)</f>
        <v>1</v>
      </c>
      <c r="BH20" s="1">
        <f>_xlfn.XLOOKUP(W20,[6]cmmiScoringModel!$G$62:$G$67,[6]cmmiScoringModel!$I$62:$I$67,0,0,1)</f>
        <v>0.75</v>
      </c>
      <c r="BI20" s="1">
        <f>_xlfn.XLOOKUP(X20,[6]cmmiScoringModel!$G$68:$G$72,[6]cmmiScoringModel!$I$68:$I$72,0,0,1)</f>
        <v>0.75</v>
      </c>
      <c r="BJ20" s="1">
        <f>_xlfn.XLOOKUP(Y20,[6]cmmiScoringModel!$G$73:$G$77,[6]cmmiScoringModel!$I$73:$I$77,0,0,1)</f>
        <v>1</v>
      </c>
      <c r="BK20" s="1">
        <f>_xlfn.XLOOKUP(Z20,[6]cmmiScoringModel!$G$78:$G$84,[6]cmmiScoringModel!$I$78:$I$84,0,0,1)</f>
        <v>0.5</v>
      </c>
      <c r="BL20" s="1">
        <f>_xlfn.XLOOKUP(AA20,[6]cmmiScoringModel!$G$85:$G$91,[6]cmmiScoringModel!$I$85:$I$91,0,0,1)</f>
        <v>0.5</v>
      </c>
      <c r="BM20" s="1">
        <f>_xlfn.XLOOKUP(AB20,[6]cmmiScoringModel!$G$92:$G$95,[6]cmmiScoringModel!$I$92:$I$95,0,0,1)</f>
        <v>1</v>
      </c>
      <c r="BN20" s="1">
        <f>_xlfn.XLOOKUP(AC20,[6]cmmiScoringModel!$G$96:$G$100,[6]cmmiScoringModel!$I$96:$I$100,0,0,1)</f>
        <v>0.6</v>
      </c>
      <c r="BO20" s="1">
        <f>_xlfn.XLOOKUP(AD20,[6]cmmiScoringModel!$G$101:$G$106,[6]cmmiScoringModel!$I$101:$I$106,0,0,1)</f>
        <v>1</v>
      </c>
      <c r="BP20" s="1">
        <f>_xlfn.XLOOKUP(AE20,[6]cmmiScoringModel!$G$107:$G$113,[6]cmmiScoringModel!$I$107:$I$113,0,0,1)</f>
        <v>0.5</v>
      </c>
      <c r="BQ20" s="1">
        <f>_xlfn.XLOOKUP(AF20,[6]cmmiScoringModel!$G$114:$G$117,[6]cmmiScoringModel!$I$114:$I$117,0,0,1)</f>
        <v>0.85</v>
      </c>
      <c r="BR20" s="1">
        <f>_xlfn.XLOOKUP(AG20,[6]cmmiScoringModel!$G$118:$G$120,[6]cmmiScoringModel!$I$118:$I$120,0,0,1)</f>
        <v>0.25</v>
      </c>
      <c r="BS20" s="1">
        <f>_xlfn.XLOOKUP(AH20, [6]cmmiScoringModel!$G$121:$G$124,[6]cmmiScoringModel!$I$121:$I$124,0,0,1)</f>
        <v>0.6</v>
      </c>
      <c r="BT20" s="1">
        <f>_xlfn.XLOOKUP(AI20,[6]cmmiScoringModel!$G$125:$G$128,[6]cmmiScoringModel!$I$125:$I$128,0,0,1)</f>
        <v>0.4</v>
      </c>
      <c r="BU20" s="1">
        <f>_xlfn.XLOOKUP(AJ20,[6]cmmiScoringModel!$G$129:$G$132,[6]cmmiScoringModel!$I$129:$I$132,0,0,1)</f>
        <v>0.4</v>
      </c>
      <c r="BV20" s="1">
        <f>_xlfn.XLOOKUP(AK20,[6]cmmiScoringModel!$G$133:$G$138,[6]cmmiScoringModel!$I$133:$I$138,0,0,1)</f>
        <v>0.75</v>
      </c>
      <c r="BW20" s="1">
        <f>_xlfn.XLOOKUP(AL20,[6]cmmiScoringModel!$G$139:$G$142,[6]cmmiScoringModel!$I$139:$I$142,0,0,1)</f>
        <v>0.25</v>
      </c>
      <c r="BX20" s="1">
        <f>_xlfn.XLOOKUP(AM20,[6]cmmiScoringModel!$G$143:$G$148,[6]cmmiScoringModel!$I$143:$I$148,0,0,1)</f>
        <v>0.5</v>
      </c>
      <c r="BY20" s="1">
        <f>_xlfn.XLOOKUP(AN20,[6]cmmiScoringModel!$G$149:$G$153,[6]cmmiScoringModel!$I$149:$I$153,0,0,1)</f>
        <v>0.75</v>
      </c>
      <c r="BZ20" s="1">
        <f>_xlfn.XLOOKUP(AO20,[6]cmmiScoringModel!$G$154:$G$157,[6]cmmiScoringModel!$I$154:$I$157,0,0,1)</f>
        <v>0</v>
      </c>
      <c r="CA20" s="1">
        <f>_xlfn.XLOOKUP(AP20,[6]cmmiScoringModel!$G$158:$G$161,[6]cmmiScoringModel!$I$158:$I$161,0,0,1)</f>
        <v>0.5</v>
      </c>
      <c r="CB20" s="1">
        <f>_xlfn.XLOOKUP(AQ20,[6]cmmiScoringModel!$G$162:$G$166,[6]cmmiScoringModel!$I$162:$I$166,0,0,1)</f>
        <v>0.75</v>
      </c>
      <c r="CC20" s="1">
        <f>_xlfn.XLOOKUP(AR20,[6]cmmiScoringModel!$G$167:$G$171,[6]cmmiScoringModel!$I$167:$I$171,0,0,1)</f>
        <v>0.01</v>
      </c>
      <c r="CD20" s="1">
        <f>_xlfn.XLOOKUP(AS20,[6]cmmiScoringModel!$G$172:$G$175,[6]cmmiScoringModel!$I$172:$I$175,0,0,1)</f>
        <v>0.01</v>
      </c>
      <c r="CE20" s="1">
        <f>_xlfn.XLOOKUP(AT20,[6]cmmiScoringModel!$G$176:$G$180,[6]cmmiScoringModel!$I$176:$I$180,0,0,1)</f>
        <v>0.01</v>
      </c>
    </row>
    <row r="21" spans="1:83" x14ac:dyDescent="0.25">
      <c r="A21" s="1" t="s">
        <v>3238</v>
      </c>
      <c r="B21" s="1" t="s">
        <v>1284</v>
      </c>
      <c r="C21" s="1" t="s">
        <v>1896</v>
      </c>
      <c r="D21" s="1" t="s">
        <v>2694</v>
      </c>
      <c r="E21" s="1" t="s">
        <v>2695</v>
      </c>
      <c r="G21" s="1" t="s">
        <v>1602</v>
      </c>
      <c r="K21" s="1" t="s">
        <v>18</v>
      </c>
      <c r="L21" s="1" t="s">
        <v>22</v>
      </c>
      <c r="M21" s="1" t="s">
        <v>31</v>
      </c>
      <c r="N21" s="1" t="s">
        <v>29</v>
      </c>
      <c r="O21" s="1" t="s">
        <v>37</v>
      </c>
      <c r="P21" s="1" t="s">
        <v>43</v>
      </c>
      <c r="Q21" s="1" t="s">
        <v>45</v>
      </c>
      <c r="R21" s="1" t="s">
        <v>37</v>
      </c>
      <c r="S21" s="1" t="s">
        <v>56</v>
      </c>
      <c r="T21" s="1" t="s">
        <v>63</v>
      </c>
      <c r="U21" s="1" t="s">
        <v>43</v>
      </c>
      <c r="V21" s="1" t="s">
        <v>72</v>
      </c>
      <c r="W21" s="1" t="s">
        <v>76</v>
      </c>
      <c r="X21" s="1" t="s">
        <v>37</v>
      </c>
      <c r="Y21" s="1" t="s">
        <v>43</v>
      </c>
      <c r="Z21" s="1" t="s">
        <v>62</v>
      </c>
      <c r="AA21" s="1" t="s">
        <v>62</v>
      </c>
      <c r="AB21" s="1" t="s">
        <v>98</v>
      </c>
      <c r="AC21" s="1" t="s">
        <v>103</v>
      </c>
      <c r="AD21" s="1" t="s">
        <v>111</v>
      </c>
      <c r="AE21" s="1" t="s">
        <v>62</v>
      </c>
      <c r="AF21" s="1" t="s">
        <v>120</v>
      </c>
      <c r="AG21" s="1" t="s">
        <v>124</v>
      </c>
      <c r="AH21" s="1" t="s">
        <v>129</v>
      </c>
      <c r="AI21" s="1" t="s">
        <v>129</v>
      </c>
      <c r="AJ21" s="1" t="s">
        <v>129</v>
      </c>
      <c r="AK21" s="1" t="s">
        <v>62</v>
      </c>
      <c r="AL21" s="1" t="s">
        <v>140</v>
      </c>
      <c r="AM21" s="1" t="s">
        <v>62</v>
      </c>
      <c r="AN21" s="1" t="s">
        <v>29</v>
      </c>
      <c r="AO21" s="1" t="s">
        <v>155</v>
      </c>
      <c r="AP21" s="1" t="s">
        <v>158</v>
      </c>
      <c r="AQ21" s="1" t="s">
        <v>29</v>
      </c>
      <c r="AR21" s="1" t="s">
        <v>21</v>
      </c>
      <c r="AS21" s="1" t="s">
        <v>21</v>
      </c>
      <c r="AT21" s="1" t="s">
        <v>21</v>
      </c>
      <c r="AV21" s="1">
        <f>_xlfn.XLOOKUP(K21,[6]cmmiScoringModel!$G$2:$G$6, [6]cmmiScoringModel!$I$2:$I$6,0,0,1)</f>
        <v>1</v>
      </c>
      <c r="AW21" s="1">
        <f>_xlfn.XLOOKUP(L21,[6]cmmiScoringModel!$G$7:$G$9,[6]cmmiScoringModel!$I$7:$I$9,0,0,1)</f>
        <v>1</v>
      </c>
      <c r="AX21" s="1">
        <f>_xlfn.XLOOKUP(M21,[6]cmmiScoringModel!$G$10:$G$14,[6]cmmiScoringModel!$I$10:$I$14,0,0,1)</f>
        <v>1</v>
      </c>
      <c r="AY21" s="1">
        <f>_xlfn.XLOOKUP(N21,[6]cmmiScoringModel!$G$15:$G$19,[6]cmmiScoringModel!$I$15:$I$19,0,0,1)</f>
        <v>0.5</v>
      </c>
      <c r="AZ21" s="1">
        <f>_xlfn.XLOOKUP(O21,[6]cmmiScoringModel!$G$20:$G$24,[6]cmmiScoringModel!$I$20:$I$24,0,0,1)</f>
        <v>0.75</v>
      </c>
      <c r="BA21" s="1">
        <f>_xlfn.XLOOKUP(P21,[6]cmmiScoringModel!$G$25:$G$28,[6]cmmiScoringModel!$I$25:$I$28,0,0,1)</f>
        <v>1</v>
      </c>
      <c r="BB21" s="1">
        <f>_xlfn.XLOOKUP(Q21,[6]cmmiScoringModel!$G$29:$G$33,[6]cmmiScoringModel!$I$29:$I$33,0,0,1)</f>
        <v>0.5</v>
      </c>
      <c r="BC21" s="1">
        <f>_xlfn.XLOOKUP(R21,[6]cmmiScoringModel!$G$34:$G$37,[6]cmmiScoringModel!$I$34:$I$37,0,0,1)</f>
        <v>1</v>
      </c>
      <c r="BD21" s="1">
        <f>_xlfn.XLOOKUP(S21,[6]cmmiScoringModel!$G$38:$G$44,[6]cmmiScoringModel!$I$38:$I$44,0,0,1)</f>
        <v>0.2</v>
      </c>
      <c r="BE21" s="1">
        <f>_xlfn.XLOOKUP(T21,[6]cmmiScoringModel!$G$45:$G$51,[6]cmmiScoringModel!$I$45:$I$51,0,0,1)</f>
        <v>0.75</v>
      </c>
      <c r="BF21" s="1">
        <f>_xlfn.XLOOKUP(U21,[6]cmmiScoringModel!$G$52:$G$56,[6]cmmiScoringModel!$I$52:$I$56,0,0,1)</f>
        <v>1</v>
      </c>
      <c r="BG21" s="1">
        <f>_xlfn.XLOOKUP(V21,[6]cmmiScoringModel!$G$57:$G$61,[6]cmmiScoringModel!$I$57:$I$61,0,0,1)</f>
        <v>1</v>
      </c>
      <c r="BH21" s="1">
        <f>_xlfn.XLOOKUP(W21,[6]cmmiScoringModel!$G$62:$G$67,[6]cmmiScoringModel!$I$62:$I$67,0,0,1)</f>
        <v>0.75</v>
      </c>
      <c r="BI21" s="1">
        <f>_xlfn.XLOOKUP(X21,[6]cmmiScoringModel!$G$68:$G$72,[6]cmmiScoringModel!$I$68:$I$72,0,0,1)</f>
        <v>0.75</v>
      </c>
      <c r="BJ21" s="1">
        <f>_xlfn.XLOOKUP(Y21,[6]cmmiScoringModel!$G$73:$G$77,[6]cmmiScoringModel!$I$73:$I$77,0,0,1)</f>
        <v>1</v>
      </c>
      <c r="BK21" s="1">
        <f>_xlfn.XLOOKUP(Z21,[6]cmmiScoringModel!$G$78:$G$84,[6]cmmiScoringModel!$I$78:$I$84,0,0,1)</f>
        <v>0.5</v>
      </c>
      <c r="BL21" s="1">
        <f>_xlfn.XLOOKUP(AA21,[6]cmmiScoringModel!$G$85:$G$91,[6]cmmiScoringModel!$I$85:$I$91,0,0,1)</f>
        <v>0.5</v>
      </c>
      <c r="BM21" s="1">
        <f>_xlfn.XLOOKUP(AB21,[6]cmmiScoringModel!$G$92:$G$95,[6]cmmiScoringModel!$I$92:$I$95,0,0,1)</f>
        <v>1</v>
      </c>
      <c r="BN21" s="1">
        <f>_xlfn.XLOOKUP(AC21,[6]cmmiScoringModel!$G$96:$G$100,[6]cmmiScoringModel!$I$96:$I$100,0,0,1)</f>
        <v>0.6</v>
      </c>
      <c r="BO21" s="1">
        <f>_xlfn.XLOOKUP(AD21,[6]cmmiScoringModel!$G$101:$G$106,[6]cmmiScoringModel!$I$101:$I$106,0,0,1)</f>
        <v>1</v>
      </c>
      <c r="BP21" s="1">
        <f>_xlfn.XLOOKUP(AE21,[6]cmmiScoringModel!$G$107:$G$113,[6]cmmiScoringModel!$I$107:$I$113,0,0,1)</f>
        <v>0.5</v>
      </c>
      <c r="BQ21" s="1">
        <f>_xlfn.XLOOKUP(AF21,[6]cmmiScoringModel!$G$114:$G$117,[6]cmmiScoringModel!$I$114:$I$117,0,0,1)</f>
        <v>0.85</v>
      </c>
      <c r="BR21" s="1">
        <f>_xlfn.XLOOKUP(AG21,[6]cmmiScoringModel!$G$118:$G$120,[6]cmmiScoringModel!$I$118:$I$120,0,0,1)</f>
        <v>0.25</v>
      </c>
      <c r="BS21" s="1">
        <f>_xlfn.XLOOKUP(AH21, [6]cmmiScoringModel!$G$121:$G$124,[6]cmmiScoringModel!$I$121:$I$124,0,0,1)</f>
        <v>0.6</v>
      </c>
      <c r="BT21" s="1">
        <f>_xlfn.XLOOKUP(AI21,[6]cmmiScoringModel!$G$125:$G$128,[6]cmmiScoringModel!$I$125:$I$128,0,0,1)</f>
        <v>0.4</v>
      </c>
      <c r="BU21" s="1">
        <f>_xlfn.XLOOKUP(AJ21,[6]cmmiScoringModel!$G$129:$G$132,[6]cmmiScoringModel!$I$129:$I$132,0,0,1)</f>
        <v>0.4</v>
      </c>
      <c r="BV21" s="1">
        <f>_xlfn.XLOOKUP(AK21,[6]cmmiScoringModel!$G$133:$G$138,[6]cmmiScoringModel!$I$133:$I$138,0,0,1)</f>
        <v>0.5</v>
      </c>
      <c r="BW21" s="1">
        <f>_xlfn.XLOOKUP(AL21,[6]cmmiScoringModel!$G$139:$G$142,[6]cmmiScoringModel!$I$139:$I$142,0,0,1)</f>
        <v>0</v>
      </c>
      <c r="BX21" s="1">
        <f>_xlfn.XLOOKUP(AM21,[6]cmmiScoringModel!$G$143:$G$148,[6]cmmiScoringModel!$I$143:$I$148,0,0,1)</f>
        <v>0.5</v>
      </c>
      <c r="BY21" s="1">
        <f>_xlfn.XLOOKUP(AN21,[6]cmmiScoringModel!$G$149:$G$153,[6]cmmiScoringModel!$I$149:$I$153,0,0,1)</f>
        <v>0.75</v>
      </c>
      <c r="BZ21" s="1">
        <f>_xlfn.XLOOKUP(AO21,[6]cmmiScoringModel!$G$154:$G$157,[6]cmmiScoringModel!$I$154:$I$157,0,0,1)</f>
        <v>1</v>
      </c>
      <c r="CA21" s="1">
        <f>_xlfn.XLOOKUP(AP21,[6]cmmiScoringModel!$G$158:$G$161,[6]cmmiScoringModel!$I$158:$I$161,0,0,1)</f>
        <v>0.5</v>
      </c>
      <c r="CB21" s="1">
        <f>_xlfn.XLOOKUP(AQ21,[6]cmmiScoringModel!$G$162:$G$166,[6]cmmiScoringModel!$I$162:$I$166,0,0,1)</f>
        <v>0.75</v>
      </c>
      <c r="CC21" s="1">
        <f>_xlfn.XLOOKUP(AR21,[6]cmmiScoringModel!$G$167:$G$171,[6]cmmiScoringModel!$I$167:$I$171,0,0,1)</f>
        <v>0.01</v>
      </c>
      <c r="CD21" s="1">
        <f>_xlfn.XLOOKUP(AS21,[6]cmmiScoringModel!$G$172:$G$175,[6]cmmiScoringModel!$I$172:$I$175,0,0,1)</f>
        <v>0.01</v>
      </c>
      <c r="CE21" s="1">
        <f>_xlfn.XLOOKUP(AT21,[6]cmmiScoringModel!$G$176:$G$180,[6]cmmiScoringModel!$I$176:$I$180,0,0,1)</f>
        <v>0.01</v>
      </c>
    </row>
    <row r="22" spans="1:83" x14ac:dyDescent="0.25">
      <c r="A22" s="1" t="s">
        <v>3239</v>
      </c>
      <c r="B22" s="1" t="s">
        <v>1284</v>
      </c>
      <c r="C22" s="1" t="s">
        <v>1713</v>
      </c>
      <c r="D22" s="1" t="s">
        <v>2519</v>
      </c>
      <c r="E22" s="1" t="s">
        <v>2743</v>
      </c>
      <c r="G22" s="1" t="s">
        <v>1602</v>
      </c>
      <c r="K22" s="1" t="s">
        <v>18</v>
      </c>
      <c r="L22" s="1" t="s">
        <v>22</v>
      </c>
      <c r="M22" s="1" t="s">
        <v>31</v>
      </c>
      <c r="N22" s="1" t="s">
        <v>29</v>
      </c>
      <c r="O22" s="1" t="s">
        <v>37</v>
      </c>
      <c r="P22" s="1" t="s">
        <v>43</v>
      </c>
      <c r="Q22" s="1" t="s">
        <v>45</v>
      </c>
      <c r="R22" s="1" t="s">
        <v>37</v>
      </c>
      <c r="S22" s="1" t="s">
        <v>56</v>
      </c>
      <c r="T22" s="1" t="s">
        <v>63</v>
      </c>
      <c r="U22" s="1" t="s">
        <v>43</v>
      </c>
      <c r="V22" s="1" t="s">
        <v>72</v>
      </c>
      <c r="W22" s="1" t="s">
        <v>76</v>
      </c>
      <c r="X22" s="1" t="s">
        <v>37</v>
      </c>
      <c r="Y22" s="1" t="s">
        <v>43</v>
      </c>
      <c r="Z22" s="1" t="s">
        <v>62</v>
      </c>
      <c r="AA22" s="1" t="s">
        <v>62</v>
      </c>
      <c r="AB22" s="1" t="s">
        <v>98</v>
      </c>
      <c r="AC22" s="1" t="s">
        <v>103</v>
      </c>
      <c r="AD22" s="1" t="s">
        <v>111</v>
      </c>
      <c r="AE22" s="1" t="s">
        <v>62</v>
      </c>
      <c r="AF22" s="1" t="s">
        <v>120</v>
      </c>
      <c r="AG22" s="1" t="s">
        <v>124</v>
      </c>
      <c r="AH22" s="1" t="s">
        <v>129</v>
      </c>
      <c r="AI22" s="1" t="s">
        <v>129</v>
      </c>
      <c r="AJ22" s="1" t="s">
        <v>129</v>
      </c>
      <c r="AK22" s="1" t="s">
        <v>62</v>
      </c>
      <c r="AL22" s="1" t="s">
        <v>142</v>
      </c>
      <c r="AM22" s="1" t="s">
        <v>62</v>
      </c>
      <c r="AN22" s="1" t="s">
        <v>29</v>
      </c>
      <c r="AO22" s="1" t="s">
        <v>154</v>
      </c>
      <c r="AP22" s="1" t="s">
        <v>158</v>
      </c>
      <c r="AQ22" s="1" t="s">
        <v>29</v>
      </c>
      <c r="AR22" s="1" t="s">
        <v>21</v>
      </c>
      <c r="AS22" s="1" t="s">
        <v>21</v>
      </c>
      <c r="AT22" s="1" t="s">
        <v>21</v>
      </c>
      <c r="AV22" s="1">
        <f>_xlfn.XLOOKUP(K22,[6]cmmiScoringModel!$G$2:$G$6, [6]cmmiScoringModel!$I$2:$I$6,0,0,1)</f>
        <v>1</v>
      </c>
      <c r="AW22" s="1">
        <f>_xlfn.XLOOKUP(L22,[6]cmmiScoringModel!$G$7:$G$9,[6]cmmiScoringModel!$I$7:$I$9,0,0,1)</f>
        <v>1</v>
      </c>
      <c r="AX22" s="1">
        <f>_xlfn.XLOOKUP(M22,[6]cmmiScoringModel!$G$10:$G$14,[6]cmmiScoringModel!$I$10:$I$14,0,0,1)</f>
        <v>1</v>
      </c>
      <c r="AY22" s="1">
        <f>_xlfn.XLOOKUP(N22,[6]cmmiScoringModel!$G$15:$G$19,[6]cmmiScoringModel!$I$15:$I$19,0,0,1)</f>
        <v>0.5</v>
      </c>
      <c r="AZ22" s="1">
        <f>_xlfn.XLOOKUP(O22,[6]cmmiScoringModel!$G$20:$G$24,[6]cmmiScoringModel!$I$20:$I$24,0,0,1)</f>
        <v>0.75</v>
      </c>
      <c r="BA22" s="1">
        <f>_xlfn.XLOOKUP(P22,[6]cmmiScoringModel!$G$25:$G$28,[6]cmmiScoringModel!$I$25:$I$28,0,0,1)</f>
        <v>1</v>
      </c>
      <c r="BB22" s="1">
        <f>_xlfn.XLOOKUP(Q22,[6]cmmiScoringModel!$G$29:$G$33,[6]cmmiScoringModel!$I$29:$I$33,0,0,1)</f>
        <v>0.5</v>
      </c>
      <c r="BC22" s="1">
        <f>_xlfn.XLOOKUP(R22,[6]cmmiScoringModel!$G$34:$G$37,[6]cmmiScoringModel!$I$34:$I$37,0,0,1)</f>
        <v>1</v>
      </c>
      <c r="BD22" s="1">
        <f>_xlfn.XLOOKUP(S22,[6]cmmiScoringModel!$G$38:$G$44,[6]cmmiScoringModel!$I$38:$I$44,0,0,1)</f>
        <v>0.2</v>
      </c>
      <c r="BE22" s="1">
        <f>_xlfn.XLOOKUP(T22,[6]cmmiScoringModel!$G$45:$G$51,[6]cmmiScoringModel!$I$45:$I$51,0,0,1)</f>
        <v>0.75</v>
      </c>
      <c r="BF22" s="1">
        <f>_xlfn.XLOOKUP(U22,[6]cmmiScoringModel!$G$52:$G$56,[6]cmmiScoringModel!$I$52:$I$56,0,0,1)</f>
        <v>1</v>
      </c>
      <c r="BG22" s="1">
        <f>_xlfn.XLOOKUP(V22,[6]cmmiScoringModel!$G$57:$G$61,[6]cmmiScoringModel!$I$57:$I$61,0,0,1)</f>
        <v>1</v>
      </c>
      <c r="BH22" s="1">
        <f>_xlfn.XLOOKUP(W22,[6]cmmiScoringModel!$G$62:$G$67,[6]cmmiScoringModel!$I$62:$I$67,0,0,1)</f>
        <v>0.75</v>
      </c>
      <c r="BI22" s="1">
        <f>_xlfn.XLOOKUP(X22,[6]cmmiScoringModel!$G$68:$G$72,[6]cmmiScoringModel!$I$68:$I$72,0,0,1)</f>
        <v>0.75</v>
      </c>
      <c r="BJ22" s="1">
        <f>_xlfn.XLOOKUP(Y22,[6]cmmiScoringModel!$G$73:$G$77,[6]cmmiScoringModel!$I$73:$I$77,0,0,1)</f>
        <v>1</v>
      </c>
      <c r="BK22" s="1">
        <f>_xlfn.XLOOKUP(Z22,[6]cmmiScoringModel!$G$78:$G$84,[6]cmmiScoringModel!$I$78:$I$84,0,0,1)</f>
        <v>0.5</v>
      </c>
      <c r="BL22" s="1">
        <f>_xlfn.XLOOKUP(AA22,[6]cmmiScoringModel!$G$85:$G$91,[6]cmmiScoringModel!$I$85:$I$91,0,0,1)</f>
        <v>0.5</v>
      </c>
      <c r="BM22" s="1">
        <f>_xlfn.XLOOKUP(AB22,[6]cmmiScoringModel!$G$92:$G$95,[6]cmmiScoringModel!$I$92:$I$95,0,0,1)</f>
        <v>1</v>
      </c>
      <c r="BN22" s="1">
        <f>_xlfn.XLOOKUP(AC22,[6]cmmiScoringModel!$G$96:$G$100,[6]cmmiScoringModel!$I$96:$I$100,0,0,1)</f>
        <v>0.6</v>
      </c>
      <c r="BO22" s="1">
        <f>_xlfn.XLOOKUP(AD22,[6]cmmiScoringModel!$G$101:$G$106,[6]cmmiScoringModel!$I$101:$I$106,0,0,1)</f>
        <v>1</v>
      </c>
      <c r="BP22" s="1">
        <f>_xlfn.XLOOKUP(AE22,[6]cmmiScoringModel!$G$107:$G$113,[6]cmmiScoringModel!$I$107:$I$113,0,0,1)</f>
        <v>0.5</v>
      </c>
      <c r="BQ22" s="1">
        <f>_xlfn.XLOOKUP(AF22,[6]cmmiScoringModel!$G$114:$G$117,[6]cmmiScoringModel!$I$114:$I$117,0,0,1)</f>
        <v>0.85</v>
      </c>
      <c r="BR22" s="1">
        <f>_xlfn.XLOOKUP(AG22,[6]cmmiScoringModel!$G$118:$G$120,[6]cmmiScoringModel!$I$118:$I$120,0,0,1)</f>
        <v>0.25</v>
      </c>
      <c r="BS22" s="1">
        <f>_xlfn.XLOOKUP(AH22, [6]cmmiScoringModel!$G$121:$G$124,[6]cmmiScoringModel!$I$121:$I$124,0,0,1)</f>
        <v>0.6</v>
      </c>
      <c r="BT22" s="1">
        <f>_xlfn.XLOOKUP(AI22,[6]cmmiScoringModel!$G$125:$G$128,[6]cmmiScoringModel!$I$125:$I$128,0,0,1)</f>
        <v>0.4</v>
      </c>
      <c r="BU22" s="1">
        <f>_xlfn.XLOOKUP(AJ22,[6]cmmiScoringModel!$G$129:$G$132,[6]cmmiScoringModel!$I$129:$I$132,0,0,1)</f>
        <v>0.4</v>
      </c>
      <c r="BV22" s="1">
        <f>_xlfn.XLOOKUP(AK22,[6]cmmiScoringModel!$G$133:$G$138,[6]cmmiScoringModel!$I$133:$I$138,0,0,1)</f>
        <v>0.5</v>
      </c>
      <c r="BW22" s="1">
        <f>_xlfn.XLOOKUP(AL22,[6]cmmiScoringModel!$G$139:$G$142,[6]cmmiScoringModel!$I$139:$I$142,0,0,1)</f>
        <v>0.25</v>
      </c>
      <c r="BX22" s="1">
        <f>_xlfn.XLOOKUP(AM22,[6]cmmiScoringModel!$G$143:$G$148,[6]cmmiScoringModel!$I$143:$I$148,0,0,1)</f>
        <v>0.5</v>
      </c>
      <c r="BY22" s="1">
        <f>_xlfn.XLOOKUP(AN22,[6]cmmiScoringModel!$G$149:$G$153,[6]cmmiScoringModel!$I$149:$I$153,0,0,1)</f>
        <v>0.75</v>
      </c>
      <c r="BZ22" s="1">
        <f>_xlfn.XLOOKUP(AO22,[6]cmmiScoringModel!$G$154:$G$157,[6]cmmiScoringModel!$I$154:$I$157,0,0,1)</f>
        <v>0</v>
      </c>
      <c r="CA22" s="1">
        <f>_xlfn.XLOOKUP(AP22,[6]cmmiScoringModel!$G$158:$G$161,[6]cmmiScoringModel!$I$158:$I$161,0,0,1)</f>
        <v>0.5</v>
      </c>
      <c r="CB22" s="1">
        <f>_xlfn.XLOOKUP(AQ22,[6]cmmiScoringModel!$G$162:$G$166,[6]cmmiScoringModel!$I$162:$I$166,0,0,1)</f>
        <v>0.75</v>
      </c>
      <c r="CC22" s="1">
        <f>_xlfn.XLOOKUP(AR22,[6]cmmiScoringModel!$G$167:$G$171,[6]cmmiScoringModel!$I$167:$I$171,0,0,1)</f>
        <v>0.01</v>
      </c>
      <c r="CD22" s="1">
        <f>_xlfn.XLOOKUP(AS22,[6]cmmiScoringModel!$G$172:$G$175,[6]cmmiScoringModel!$I$172:$I$175,0,0,1)</f>
        <v>0.01</v>
      </c>
      <c r="CE22" s="1">
        <f>_xlfn.XLOOKUP(AT22,[6]cmmiScoringModel!$G$176:$G$180,[6]cmmiScoringModel!$I$176:$I$180,0,0,1)</f>
        <v>0.01</v>
      </c>
    </row>
    <row r="23" spans="1:83" x14ac:dyDescent="0.25">
      <c r="A23" s="1" t="s">
        <v>3240</v>
      </c>
      <c r="B23" s="1" t="s">
        <v>1284</v>
      </c>
      <c r="C23" s="1" t="s">
        <v>2609</v>
      </c>
      <c r="D23" s="1" t="s">
        <v>2610</v>
      </c>
      <c r="E23" s="1" t="s">
        <v>2611</v>
      </c>
      <c r="G23" s="1" t="s">
        <v>2580</v>
      </c>
      <c r="K23" s="1" t="s">
        <v>18</v>
      </c>
      <c r="L23" s="1" t="s">
        <v>22</v>
      </c>
      <c r="M23" s="1" t="s">
        <v>31</v>
      </c>
      <c r="N23" s="1" t="s">
        <v>31</v>
      </c>
      <c r="O23" s="1" t="s">
        <v>37</v>
      </c>
      <c r="P23" s="1" t="s">
        <v>43</v>
      </c>
      <c r="Q23" s="1" t="s">
        <v>45</v>
      </c>
      <c r="R23" s="1" t="s">
        <v>37</v>
      </c>
      <c r="S23" s="1" t="s">
        <v>56</v>
      </c>
      <c r="T23" s="1" t="s">
        <v>62</v>
      </c>
      <c r="U23" s="1" t="s">
        <v>66</v>
      </c>
      <c r="V23" s="1" t="s">
        <v>72</v>
      </c>
      <c r="W23" s="1" t="s">
        <v>77</v>
      </c>
      <c r="X23" s="1" t="s">
        <v>37</v>
      </c>
      <c r="Y23" s="1" t="s">
        <v>43</v>
      </c>
      <c r="Z23" s="1" t="s">
        <v>63</v>
      </c>
      <c r="AA23" s="1" t="s">
        <v>62</v>
      </c>
      <c r="AB23" s="1" t="s">
        <v>98</v>
      </c>
      <c r="AC23" s="1" t="s">
        <v>103</v>
      </c>
      <c r="AD23" s="1" t="s">
        <v>111</v>
      </c>
      <c r="AE23" s="1" t="s">
        <v>62</v>
      </c>
      <c r="AF23" s="1" t="s">
        <v>120</v>
      </c>
      <c r="AG23" s="1" t="s">
        <v>125</v>
      </c>
      <c r="AH23" s="1" t="s">
        <v>129</v>
      </c>
      <c r="AI23" s="1" t="s">
        <v>129</v>
      </c>
      <c r="AJ23" s="1" t="s">
        <v>129</v>
      </c>
      <c r="AK23" s="1" t="s">
        <v>64</v>
      </c>
      <c r="AL23" s="1" t="s">
        <v>144</v>
      </c>
      <c r="AM23" s="1" t="s">
        <v>63</v>
      </c>
      <c r="AN23" s="1" t="s">
        <v>31</v>
      </c>
      <c r="AO23" s="1" t="s">
        <v>155</v>
      </c>
      <c r="AP23" s="1" t="s">
        <v>159</v>
      </c>
      <c r="AQ23" s="1" t="s">
        <v>31</v>
      </c>
      <c r="AR23" s="1" t="s">
        <v>21</v>
      </c>
      <c r="AS23" s="1" t="s">
        <v>21</v>
      </c>
      <c r="AT23" s="1" t="s">
        <v>21</v>
      </c>
      <c r="AV23" s="1">
        <f>_xlfn.XLOOKUP(K23,[6]cmmiScoringModel!$G$2:$G$6, [6]cmmiScoringModel!$I$2:$I$6,0,0,1)</f>
        <v>1</v>
      </c>
      <c r="AW23" s="1">
        <f>_xlfn.XLOOKUP(L23,[6]cmmiScoringModel!$G$7:$G$9,[6]cmmiScoringModel!$I$7:$I$9,0,0,1)</f>
        <v>1</v>
      </c>
      <c r="AX23" s="1">
        <f>_xlfn.XLOOKUP(M23,[6]cmmiScoringModel!$G$10:$G$14,[6]cmmiScoringModel!$I$10:$I$14,0,0,1)</f>
        <v>1</v>
      </c>
      <c r="AY23" s="1">
        <f>_xlfn.XLOOKUP(N23,[6]cmmiScoringModel!$G$15:$G$19,[6]cmmiScoringModel!$I$15:$I$19,0,0,1)</f>
        <v>1</v>
      </c>
      <c r="AZ23" s="1">
        <f>_xlfn.XLOOKUP(O23,[6]cmmiScoringModel!$G$20:$G$24,[6]cmmiScoringModel!$I$20:$I$24,0,0,1)</f>
        <v>0.75</v>
      </c>
      <c r="BA23" s="1">
        <f>_xlfn.XLOOKUP(P23,[6]cmmiScoringModel!$G$25:$G$28,[6]cmmiScoringModel!$I$25:$I$28,0,0,1)</f>
        <v>1</v>
      </c>
      <c r="BB23" s="1">
        <f>_xlfn.XLOOKUP(Q23,[6]cmmiScoringModel!$G$29:$G$33,[6]cmmiScoringModel!$I$29:$I$33,0,0,1)</f>
        <v>0.5</v>
      </c>
      <c r="BC23" s="1">
        <f>_xlfn.XLOOKUP(R23,[6]cmmiScoringModel!$G$34:$G$37,[6]cmmiScoringModel!$I$34:$I$37,0,0,1)</f>
        <v>1</v>
      </c>
      <c r="BD23" s="1">
        <f>_xlfn.XLOOKUP(S23,[6]cmmiScoringModel!$G$38:$G$44,[6]cmmiScoringModel!$I$38:$I$44,0,0,1)</f>
        <v>0.2</v>
      </c>
      <c r="BE23" s="1">
        <f>_xlfn.XLOOKUP(T23,[6]cmmiScoringModel!$G$45:$G$51,[6]cmmiScoringModel!$I$45:$I$51,0,0,1)</f>
        <v>0.5</v>
      </c>
      <c r="BF23" s="1">
        <f>_xlfn.XLOOKUP(U23,[6]cmmiScoringModel!$G$52:$G$56,[6]cmmiScoringModel!$I$52:$I$56,0,0,1)</f>
        <v>0.8</v>
      </c>
      <c r="BG23" s="1">
        <f>_xlfn.XLOOKUP(V23,[6]cmmiScoringModel!$G$57:$G$61,[6]cmmiScoringModel!$I$57:$I$61,0,0,1)</f>
        <v>1</v>
      </c>
      <c r="BH23" s="1">
        <f>_xlfn.XLOOKUP(W23,[6]cmmiScoringModel!$G$62:$G$67,[6]cmmiScoringModel!$I$62:$I$67,0,0,1)</f>
        <v>1</v>
      </c>
      <c r="BI23" s="1">
        <f>_xlfn.XLOOKUP(X23,[6]cmmiScoringModel!$G$68:$G$72,[6]cmmiScoringModel!$I$68:$I$72,0,0,1)</f>
        <v>0.75</v>
      </c>
      <c r="BJ23" s="1">
        <f>_xlfn.XLOOKUP(Y23,[6]cmmiScoringModel!$G$73:$G$77,[6]cmmiScoringModel!$I$73:$I$77,0,0,1)</f>
        <v>1</v>
      </c>
      <c r="BK23" s="1">
        <f>_xlfn.XLOOKUP(Z23,[6]cmmiScoringModel!$G$78:$G$84,[6]cmmiScoringModel!$I$78:$I$84,0,0,1)</f>
        <v>0.75</v>
      </c>
      <c r="BL23" s="1">
        <f>_xlfn.XLOOKUP(AA23,[6]cmmiScoringModel!$G$85:$G$91,[6]cmmiScoringModel!$I$85:$I$91,0,0,1)</f>
        <v>0.5</v>
      </c>
      <c r="BM23" s="1">
        <f>_xlfn.XLOOKUP(AB23,[6]cmmiScoringModel!$G$92:$G$95,[6]cmmiScoringModel!$I$92:$I$95,0,0,1)</f>
        <v>1</v>
      </c>
      <c r="BN23" s="1">
        <f>_xlfn.XLOOKUP(AC23,[6]cmmiScoringModel!$G$96:$G$100,[6]cmmiScoringModel!$I$96:$I$100,0,0,1)</f>
        <v>0.6</v>
      </c>
      <c r="BO23" s="1">
        <f>_xlfn.XLOOKUP(AD23,[6]cmmiScoringModel!$G$101:$G$106,[6]cmmiScoringModel!$I$101:$I$106,0,0,1)</f>
        <v>1</v>
      </c>
      <c r="BP23" s="1">
        <f>_xlfn.XLOOKUP(AE23,[6]cmmiScoringModel!$G$107:$G$113,[6]cmmiScoringModel!$I$107:$I$113,0,0,1)</f>
        <v>0.5</v>
      </c>
      <c r="BQ23" s="1">
        <f>_xlfn.XLOOKUP(AF23,[6]cmmiScoringModel!$G$114:$G$117,[6]cmmiScoringModel!$I$114:$I$117,0,0,1)</f>
        <v>0.85</v>
      </c>
      <c r="BR23" s="1">
        <f>_xlfn.XLOOKUP(AG23,[6]cmmiScoringModel!$G$118:$G$120,[6]cmmiScoringModel!$I$118:$I$120,0,0,1)</f>
        <v>1</v>
      </c>
      <c r="BS23" s="1">
        <f>_xlfn.XLOOKUP(AH23, [6]cmmiScoringModel!$G$121:$G$124,[6]cmmiScoringModel!$I$121:$I$124,0,0,1)</f>
        <v>0.6</v>
      </c>
      <c r="BT23" s="1">
        <f>_xlfn.XLOOKUP(AI23,[6]cmmiScoringModel!$G$125:$G$128,[6]cmmiScoringModel!$I$125:$I$128,0,0,1)</f>
        <v>0.4</v>
      </c>
      <c r="BU23" s="1">
        <f>_xlfn.XLOOKUP(AJ23,[6]cmmiScoringModel!$G$129:$G$132,[6]cmmiScoringModel!$I$129:$I$132,0,0,1)</f>
        <v>0.4</v>
      </c>
      <c r="BV23" s="1">
        <f>_xlfn.XLOOKUP(AK23,[6]cmmiScoringModel!$G$133:$G$138,[6]cmmiScoringModel!$I$133:$I$138,0,0,1)</f>
        <v>1</v>
      </c>
      <c r="BW23" s="1">
        <f>_xlfn.XLOOKUP(AL23,[6]cmmiScoringModel!$G$139:$G$142,[6]cmmiScoringModel!$I$139:$I$142,0,0,1)</f>
        <v>1</v>
      </c>
      <c r="BX23" s="1">
        <f>_xlfn.XLOOKUP(AM23,[6]cmmiScoringModel!$G$143:$G$148,[6]cmmiScoringModel!$I$143:$I$148,0,0,1)</f>
        <v>0.75</v>
      </c>
      <c r="BY23" s="1">
        <f>_xlfn.XLOOKUP(AN23,[6]cmmiScoringModel!$G$149:$G$153,[6]cmmiScoringModel!$I$149:$I$153,0,0,1)</f>
        <v>1</v>
      </c>
      <c r="BZ23" s="1">
        <f>_xlfn.XLOOKUP(AO23,[6]cmmiScoringModel!$G$154:$G$157,[6]cmmiScoringModel!$I$154:$I$157,0,0,1)</f>
        <v>1</v>
      </c>
      <c r="CA23" s="1">
        <f>_xlfn.XLOOKUP(AP23,[6]cmmiScoringModel!$G$158:$G$161,[6]cmmiScoringModel!$I$158:$I$161,0,0,1)</f>
        <v>1</v>
      </c>
      <c r="CB23" s="1">
        <f>_xlfn.XLOOKUP(AQ23,[6]cmmiScoringModel!$G$162:$G$166,[6]cmmiScoringModel!$I$162:$I$166,0,0,1)</f>
        <v>1</v>
      </c>
      <c r="CC23" s="1">
        <f>_xlfn.XLOOKUP(AR23,[6]cmmiScoringModel!$G$167:$G$171,[6]cmmiScoringModel!$I$167:$I$171,0,0,1)</f>
        <v>0.01</v>
      </c>
      <c r="CD23" s="1">
        <f>_xlfn.XLOOKUP(AS23,[6]cmmiScoringModel!$G$172:$G$175,[6]cmmiScoringModel!$I$172:$I$175,0,0,1)</f>
        <v>0.01</v>
      </c>
      <c r="CE23" s="1">
        <f>_xlfn.XLOOKUP(AT23,[6]cmmiScoringModel!$G$176:$G$180,[6]cmmiScoringModel!$I$176:$I$180,0,0,1)</f>
        <v>0.01</v>
      </c>
    </row>
    <row r="24" spans="1:83" x14ac:dyDescent="0.25">
      <c r="A24" s="1" t="s">
        <v>3241</v>
      </c>
      <c r="B24" s="1" t="s">
        <v>1284</v>
      </c>
      <c r="C24" s="1" t="s">
        <v>1862</v>
      </c>
      <c r="D24" s="1" t="s">
        <v>2055</v>
      </c>
      <c r="E24" s="1" t="s">
        <v>2056</v>
      </c>
      <c r="G24" s="1" t="s">
        <v>875</v>
      </c>
      <c r="K24" s="1" t="s">
        <v>18</v>
      </c>
      <c r="L24" s="1" t="s">
        <v>22</v>
      </c>
      <c r="M24" s="1" t="s">
        <v>31</v>
      </c>
      <c r="N24" s="1" t="s">
        <v>29</v>
      </c>
      <c r="O24" s="1" t="s">
        <v>37</v>
      </c>
      <c r="P24" s="1" t="s">
        <v>43</v>
      </c>
      <c r="Q24" s="1" t="s">
        <v>45</v>
      </c>
      <c r="R24" s="1" t="s">
        <v>37</v>
      </c>
      <c r="S24" s="1" t="s">
        <v>56</v>
      </c>
      <c r="T24" s="1" t="s">
        <v>63</v>
      </c>
      <c r="U24" s="1" t="s">
        <v>66</v>
      </c>
      <c r="V24" s="1" t="s">
        <v>72</v>
      </c>
      <c r="W24" s="1" t="s">
        <v>76</v>
      </c>
      <c r="X24" s="1" t="s">
        <v>37</v>
      </c>
      <c r="Y24" s="1" t="s">
        <v>43</v>
      </c>
      <c r="Z24" s="1" t="s">
        <v>62</v>
      </c>
      <c r="AA24" s="1" t="s">
        <v>63</v>
      </c>
      <c r="AB24" s="1" t="s">
        <v>98</v>
      </c>
      <c r="AC24" s="1" t="s">
        <v>103</v>
      </c>
      <c r="AD24" s="1" t="s">
        <v>111</v>
      </c>
      <c r="AE24" s="1" t="s">
        <v>63</v>
      </c>
      <c r="AF24" s="1" t="s">
        <v>120</v>
      </c>
      <c r="AG24" s="1" t="s">
        <v>125</v>
      </c>
      <c r="AH24" s="1" t="s">
        <v>129</v>
      </c>
      <c r="AI24" s="1" t="s">
        <v>129</v>
      </c>
      <c r="AJ24" s="1" t="s">
        <v>129</v>
      </c>
      <c r="AK24" s="1" t="s">
        <v>63</v>
      </c>
      <c r="AL24" s="1" t="s">
        <v>142</v>
      </c>
      <c r="AM24" s="1" t="s">
        <v>63</v>
      </c>
      <c r="AN24" s="1" t="s">
        <v>31</v>
      </c>
      <c r="AO24" s="1" t="s">
        <v>155</v>
      </c>
      <c r="AP24" s="1" t="s">
        <v>159</v>
      </c>
      <c r="AQ24" s="1" t="s">
        <v>31</v>
      </c>
      <c r="AR24" s="1" t="s">
        <v>21</v>
      </c>
      <c r="AS24" s="1" t="s">
        <v>21</v>
      </c>
      <c r="AT24" s="1" t="s">
        <v>21</v>
      </c>
      <c r="AV24" s="1">
        <f>_xlfn.XLOOKUP(K24,[6]cmmiScoringModel!$G$2:$G$6, [6]cmmiScoringModel!$I$2:$I$6,0,0,1)</f>
        <v>1</v>
      </c>
      <c r="AW24" s="1">
        <f>_xlfn.XLOOKUP(L24,[6]cmmiScoringModel!$G$7:$G$9,[6]cmmiScoringModel!$I$7:$I$9,0,0,1)</f>
        <v>1</v>
      </c>
      <c r="AX24" s="1">
        <f>_xlfn.XLOOKUP(M24,[6]cmmiScoringModel!$G$10:$G$14,[6]cmmiScoringModel!$I$10:$I$14,0,0,1)</f>
        <v>1</v>
      </c>
      <c r="AY24" s="1">
        <f>_xlfn.XLOOKUP(N24,[6]cmmiScoringModel!$G$15:$G$19,[6]cmmiScoringModel!$I$15:$I$19,0,0,1)</f>
        <v>0.5</v>
      </c>
      <c r="AZ24" s="1">
        <f>_xlfn.XLOOKUP(O24,[6]cmmiScoringModel!$G$20:$G$24,[6]cmmiScoringModel!$I$20:$I$24,0,0,1)</f>
        <v>0.75</v>
      </c>
      <c r="BA24" s="1">
        <f>_xlfn.XLOOKUP(P24,[6]cmmiScoringModel!$G$25:$G$28,[6]cmmiScoringModel!$I$25:$I$28,0,0,1)</f>
        <v>1</v>
      </c>
      <c r="BB24" s="1">
        <f>_xlfn.XLOOKUP(Q24,[6]cmmiScoringModel!$G$29:$G$33,[6]cmmiScoringModel!$I$29:$I$33,0,0,1)</f>
        <v>0.5</v>
      </c>
      <c r="BC24" s="1">
        <f>_xlfn.XLOOKUP(R24,[6]cmmiScoringModel!$G$34:$G$37,[6]cmmiScoringModel!$I$34:$I$37,0,0,1)</f>
        <v>1</v>
      </c>
      <c r="BD24" s="1">
        <f>_xlfn.XLOOKUP(S24,[6]cmmiScoringModel!$G$38:$G$44,[6]cmmiScoringModel!$I$38:$I$44,0,0,1)</f>
        <v>0.2</v>
      </c>
      <c r="BE24" s="1">
        <f>_xlfn.XLOOKUP(T24,[6]cmmiScoringModel!$G$45:$G$51,[6]cmmiScoringModel!$I$45:$I$51,0,0,1)</f>
        <v>0.75</v>
      </c>
      <c r="BF24" s="1">
        <f>_xlfn.XLOOKUP(U24,[6]cmmiScoringModel!$G$52:$G$56,[6]cmmiScoringModel!$I$52:$I$56,0,0,1)</f>
        <v>0.8</v>
      </c>
      <c r="BG24" s="1">
        <f>_xlfn.XLOOKUP(V24,[6]cmmiScoringModel!$G$57:$G$61,[6]cmmiScoringModel!$I$57:$I$61,0,0,1)</f>
        <v>1</v>
      </c>
      <c r="BH24" s="1">
        <f>_xlfn.XLOOKUP(W24,[6]cmmiScoringModel!$G$62:$G$67,[6]cmmiScoringModel!$I$62:$I$67,0,0,1)</f>
        <v>0.75</v>
      </c>
      <c r="BI24" s="1">
        <f>_xlfn.XLOOKUP(X24,[6]cmmiScoringModel!$G$68:$G$72,[6]cmmiScoringModel!$I$68:$I$72,0,0,1)</f>
        <v>0.75</v>
      </c>
      <c r="BJ24" s="1">
        <f>_xlfn.XLOOKUP(Y24,[6]cmmiScoringModel!$G$73:$G$77,[6]cmmiScoringModel!$I$73:$I$77,0,0,1)</f>
        <v>1</v>
      </c>
      <c r="BK24" s="1">
        <f>_xlfn.XLOOKUP(Z24,[6]cmmiScoringModel!$G$78:$G$84,[6]cmmiScoringModel!$I$78:$I$84,0,0,1)</f>
        <v>0.5</v>
      </c>
      <c r="BL24" s="1">
        <f>_xlfn.XLOOKUP(AA24,[6]cmmiScoringModel!$G$85:$G$91,[6]cmmiScoringModel!$I$85:$I$91,0,0,1)</f>
        <v>0.75</v>
      </c>
      <c r="BM24" s="1">
        <f>_xlfn.XLOOKUP(AB24,[6]cmmiScoringModel!$G$92:$G$95,[6]cmmiScoringModel!$I$92:$I$95,0,0,1)</f>
        <v>1</v>
      </c>
      <c r="BN24" s="1">
        <f>_xlfn.XLOOKUP(AC24,[6]cmmiScoringModel!$G$96:$G$100,[6]cmmiScoringModel!$I$96:$I$100,0,0,1)</f>
        <v>0.6</v>
      </c>
      <c r="BO24" s="1">
        <f>_xlfn.XLOOKUP(AD24,[6]cmmiScoringModel!$G$101:$G$106,[6]cmmiScoringModel!$I$101:$I$106,0,0,1)</f>
        <v>1</v>
      </c>
      <c r="BP24" s="1">
        <f>_xlfn.XLOOKUP(AE24,[6]cmmiScoringModel!$G$107:$G$113,[6]cmmiScoringModel!$I$107:$I$113,0,0,1)</f>
        <v>0.75</v>
      </c>
      <c r="BQ24" s="1">
        <f>_xlfn.XLOOKUP(AF24,[6]cmmiScoringModel!$G$114:$G$117,[6]cmmiScoringModel!$I$114:$I$117,0,0,1)</f>
        <v>0.85</v>
      </c>
      <c r="BR24" s="1">
        <f>_xlfn.XLOOKUP(AG24,[6]cmmiScoringModel!$G$118:$G$120,[6]cmmiScoringModel!$I$118:$I$120,0,0,1)</f>
        <v>1</v>
      </c>
      <c r="BS24" s="1">
        <f>_xlfn.XLOOKUP(AH24, [6]cmmiScoringModel!$G$121:$G$124,[6]cmmiScoringModel!$I$121:$I$124,0,0,1)</f>
        <v>0.6</v>
      </c>
      <c r="BT24" s="1">
        <f>_xlfn.XLOOKUP(AI24,[6]cmmiScoringModel!$G$125:$G$128,[6]cmmiScoringModel!$I$125:$I$128,0,0,1)</f>
        <v>0.4</v>
      </c>
      <c r="BU24" s="1">
        <f>_xlfn.XLOOKUP(AJ24,[6]cmmiScoringModel!$G$129:$G$132,[6]cmmiScoringModel!$I$129:$I$132,0,0,1)</f>
        <v>0.4</v>
      </c>
      <c r="BV24" s="1">
        <f>_xlfn.XLOOKUP(AK24,[6]cmmiScoringModel!$G$133:$G$138,[6]cmmiScoringModel!$I$133:$I$138,0,0,1)</f>
        <v>0.75</v>
      </c>
      <c r="BW24" s="1">
        <f>_xlfn.XLOOKUP(AL24,[6]cmmiScoringModel!$G$139:$G$142,[6]cmmiScoringModel!$I$139:$I$142,0,0,1)</f>
        <v>0.25</v>
      </c>
      <c r="BX24" s="1">
        <f>_xlfn.XLOOKUP(AM24,[6]cmmiScoringModel!$G$143:$G$148,[6]cmmiScoringModel!$I$143:$I$148,0,0,1)</f>
        <v>0.75</v>
      </c>
      <c r="BY24" s="1">
        <f>_xlfn.XLOOKUP(AN24,[6]cmmiScoringModel!$G$149:$G$153,[6]cmmiScoringModel!$I$149:$I$153,0,0,1)</f>
        <v>1</v>
      </c>
      <c r="BZ24" s="1">
        <f>_xlfn.XLOOKUP(AO24,[6]cmmiScoringModel!$G$154:$G$157,[6]cmmiScoringModel!$I$154:$I$157,0,0,1)</f>
        <v>1</v>
      </c>
      <c r="CA24" s="1">
        <f>_xlfn.XLOOKUP(AP24,[6]cmmiScoringModel!$G$158:$G$161,[6]cmmiScoringModel!$I$158:$I$161,0,0,1)</f>
        <v>1</v>
      </c>
      <c r="CB24" s="1">
        <f>_xlfn.XLOOKUP(AQ24,[6]cmmiScoringModel!$G$162:$G$166,[6]cmmiScoringModel!$I$162:$I$166,0,0,1)</f>
        <v>1</v>
      </c>
      <c r="CC24" s="1">
        <f>_xlfn.XLOOKUP(AR24,[6]cmmiScoringModel!$G$167:$G$171,[6]cmmiScoringModel!$I$167:$I$171,0,0,1)</f>
        <v>0.01</v>
      </c>
      <c r="CD24" s="1">
        <f>_xlfn.XLOOKUP(AS24,[6]cmmiScoringModel!$G$172:$G$175,[6]cmmiScoringModel!$I$172:$I$175,0,0,1)</f>
        <v>0.01</v>
      </c>
      <c r="CE24" s="1">
        <f>_xlfn.XLOOKUP(AT24,[6]cmmiScoringModel!$G$176:$G$180,[6]cmmiScoringModel!$I$176:$I$180,0,0,1)</f>
        <v>0.01</v>
      </c>
    </row>
    <row r="25" spans="1:83" x14ac:dyDescent="0.25">
      <c r="A25" s="1" t="s">
        <v>3242</v>
      </c>
      <c r="B25" s="1" t="s">
        <v>1284</v>
      </c>
      <c r="C25" s="1" t="s">
        <v>2630</v>
      </c>
      <c r="D25" s="1" t="s">
        <v>1807</v>
      </c>
      <c r="E25" s="1" t="s">
        <v>2631</v>
      </c>
      <c r="G25" s="1" t="s">
        <v>875</v>
      </c>
      <c r="K25" s="1" t="s">
        <v>18</v>
      </c>
      <c r="L25" s="1" t="s">
        <v>22</v>
      </c>
      <c r="M25" s="1" t="s">
        <v>31</v>
      </c>
      <c r="N25" s="1" t="s">
        <v>29</v>
      </c>
      <c r="O25" s="1" t="s">
        <v>37</v>
      </c>
      <c r="P25" s="1" t="s">
        <v>43</v>
      </c>
      <c r="Q25" s="1" t="s">
        <v>45</v>
      </c>
      <c r="R25" s="1" t="s">
        <v>37</v>
      </c>
      <c r="S25" s="1" t="s">
        <v>56</v>
      </c>
      <c r="T25" s="1" t="s">
        <v>64</v>
      </c>
      <c r="U25" s="1" t="s">
        <v>43</v>
      </c>
      <c r="V25" s="1" t="s">
        <v>72</v>
      </c>
      <c r="W25" s="1" t="s">
        <v>76</v>
      </c>
      <c r="X25" s="1" t="s">
        <v>37</v>
      </c>
      <c r="Y25" s="1" t="s">
        <v>43</v>
      </c>
      <c r="Z25" s="1" t="s">
        <v>63</v>
      </c>
      <c r="AA25" s="1" t="s">
        <v>62</v>
      </c>
      <c r="AB25" s="1" t="s">
        <v>98</v>
      </c>
      <c r="AC25" s="1" t="s">
        <v>105</v>
      </c>
      <c r="AD25" s="1" t="s">
        <v>111</v>
      </c>
      <c r="AE25" s="1" t="s">
        <v>62</v>
      </c>
      <c r="AF25" s="1" t="s">
        <v>120</v>
      </c>
      <c r="AG25" s="1" t="s">
        <v>125</v>
      </c>
      <c r="AH25" s="1" t="s">
        <v>129</v>
      </c>
      <c r="AI25" s="1" t="s">
        <v>129</v>
      </c>
      <c r="AJ25" s="1" t="s">
        <v>129</v>
      </c>
      <c r="AK25" s="1" t="s">
        <v>63</v>
      </c>
      <c r="AL25" s="1" t="s">
        <v>144</v>
      </c>
      <c r="AM25" s="1" t="s">
        <v>62</v>
      </c>
      <c r="AN25" s="1" t="s">
        <v>29</v>
      </c>
      <c r="AO25" s="1" t="s">
        <v>155</v>
      </c>
      <c r="AP25" s="1" t="s">
        <v>159</v>
      </c>
      <c r="AQ25" s="1" t="s">
        <v>29</v>
      </c>
      <c r="AR25" s="1" t="s">
        <v>21</v>
      </c>
      <c r="AS25" s="1" t="s">
        <v>21</v>
      </c>
      <c r="AT25" s="1" t="s">
        <v>21</v>
      </c>
      <c r="AV25" s="1">
        <f>_xlfn.XLOOKUP(K25,[6]cmmiScoringModel!$G$2:$G$6, [6]cmmiScoringModel!$I$2:$I$6,0,0,1)</f>
        <v>1</v>
      </c>
      <c r="AW25" s="1">
        <f>_xlfn.XLOOKUP(L25,[6]cmmiScoringModel!$G$7:$G$9,[6]cmmiScoringModel!$I$7:$I$9,0,0,1)</f>
        <v>1</v>
      </c>
      <c r="AX25" s="1">
        <f>_xlfn.XLOOKUP(M25,[6]cmmiScoringModel!$G$10:$G$14,[6]cmmiScoringModel!$I$10:$I$14,0,0,1)</f>
        <v>1</v>
      </c>
      <c r="AY25" s="1">
        <f>_xlfn.XLOOKUP(N25,[6]cmmiScoringModel!$G$15:$G$19,[6]cmmiScoringModel!$I$15:$I$19,0,0,1)</f>
        <v>0.5</v>
      </c>
      <c r="AZ25" s="1">
        <f>_xlfn.XLOOKUP(O25,[6]cmmiScoringModel!$G$20:$G$24,[6]cmmiScoringModel!$I$20:$I$24,0,0,1)</f>
        <v>0.75</v>
      </c>
      <c r="BA25" s="1">
        <f>_xlfn.XLOOKUP(P25,[6]cmmiScoringModel!$G$25:$G$28,[6]cmmiScoringModel!$I$25:$I$28,0,0,1)</f>
        <v>1</v>
      </c>
      <c r="BB25" s="1">
        <f>_xlfn.XLOOKUP(Q25,[6]cmmiScoringModel!$G$29:$G$33,[6]cmmiScoringModel!$I$29:$I$33,0,0,1)</f>
        <v>0.5</v>
      </c>
      <c r="BC25" s="1">
        <f>_xlfn.XLOOKUP(R25,[6]cmmiScoringModel!$G$34:$G$37,[6]cmmiScoringModel!$I$34:$I$37,0,0,1)</f>
        <v>1</v>
      </c>
      <c r="BD25" s="1">
        <f>_xlfn.XLOOKUP(S25,[6]cmmiScoringModel!$G$38:$G$44,[6]cmmiScoringModel!$I$38:$I$44,0,0,1)</f>
        <v>0.2</v>
      </c>
      <c r="BE25" s="1">
        <f>_xlfn.XLOOKUP(T25,[6]cmmiScoringModel!$G$45:$G$51,[6]cmmiScoringModel!$I$45:$I$51,0,0,1)</f>
        <v>1</v>
      </c>
      <c r="BF25" s="1">
        <f>_xlfn.XLOOKUP(U25,[6]cmmiScoringModel!$G$52:$G$56,[6]cmmiScoringModel!$I$52:$I$56,0,0,1)</f>
        <v>1</v>
      </c>
      <c r="BG25" s="1">
        <f>_xlfn.XLOOKUP(V25,[6]cmmiScoringModel!$G$57:$G$61,[6]cmmiScoringModel!$I$57:$I$61,0,0,1)</f>
        <v>1</v>
      </c>
      <c r="BH25" s="1">
        <f>_xlfn.XLOOKUP(W25,[6]cmmiScoringModel!$G$62:$G$67,[6]cmmiScoringModel!$I$62:$I$67,0,0,1)</f>
        <v>0.75</v>
      </c>
      <c r="BI25" s="1">
        <f>_xlfn.XLOOKUP(X25,[6]cmmiScoringModel!$G$68:$G$72,[6]cmmiScoringModel!$I$68:$I$72,0,0,1)</f>
        <v>0.75</v>
      </c>
      <c r="BJ25" s="1">
        <f>_xlfn.XLOOKUP(Y25,[6]cmmiScoringModel!$G$73:$G$77,[6]cmmiScoringModel!$I$73:$I$77,0,0,1)</f>
        <v>1</v>
      </c>
      <c r="BK25" s="1">
        <f>_xlfn.XLOOKUP(Z25,[6]cmmiScoringModel!$G$78:$G$84,[6]cmmiScoringModel!$I$78:$I$84,0,0,1)</f>
        <v>0.75</v>
      </c>
      <c r="BL25" s="1">
        <f>_xlfn.XLOOKUP(AA25,[6]cmmiScoringModel!$G$85:$G$91,[6]cmmiScoringModel!$I$85:$I$91,0,0,1)</f>
        <v>0.5</v>
      </c>
      <c r="BM25" s="1">
        <f>_xlfn.XLOOKUP(AB25,[6]cmmiScoringModel!$G$92:$G$95,[6]cmmiScoringModel!$I$92:$I$95,0,0,1)</f>
        <v>1</v>
      </c>
      <c r="BN25" s="1">
        <f>_xlfn.XLOOKUP(AC25,[6]cmmiScoringModel!$G$96:$G$100,[6]cmmiScoringModel!$I$96:$I$100,0,0,1)</f>
        <v>1</v>
      </c>
      <c r="BO25" s="1">
        <f>_xlfn.XLOOKUP(AD25,[6]cmmiScoringModel!$G$101:$G$106,[6]cmmiScoringModel!$I$101:$I$106,0,0,1)</f>
        <v>1</v>
      </c>
      <c r="BP25" s="1">
        <f>_xlfn.XLOOKUP(AE25,[6]cmmiScoringModel!$G$107:$G$113,[6]cmmiScoringModel!$I$107:$I$113,0,0,1)</f>
        <v>0.5</v>
      </c>
      <c r="BQ25" s="1">
        <f>_xlfn.XLOOKUP(AF25,[6]cmmiScoringModel!$G$114:$G$117,[6]cmmiScoringModel!$I$114:$I$117,0,0,1)</f>
        <v>0.85</v>
      </c>
      <c r="BR25" s="1">
        <f>_xlfn.XLOOKUP(AG25,[6]cmmiScoringModel!$G$118:$G$120,[6]cmmiScoringModel!$I$118:$I$120,0,0,1)</f>
        <v>1</v>
      </c>
      <c r="BS25" s="1">
        <f>_xlfn.XLOOKUP(AH25, [6]cmmiScoringModel!$G$121:$G$124,[6]cmmiScoringModel!$I$121:$I$124,0,0,1)</f>
        <v>0.6</v>
      </c>
      <c r="BT25" s="1">
        <f>_xlfn.XLOOKUP(AI25,[6]cmmiScoringModel!$G$125:$G$128,[6]cmmiScoringModel!$I$125:$I$128,0,0,1)</f>
        <v>0.4</v>
      </c>
      <c r="BU25" s="1">
        <f>_xlfn.XLOOKUP(AJ25,[6]cmmiScoringModel!$G$129:$G$132,[6]cmmiScoringModel!$I$129:$I$132,0,0,1)</f>
        <v>0.4</v>
      </c>
      <c r="BV25" s="1">
        <f>_xlfn.XLOOKUP(AK25,[6]cmmiScoringModel!$G$133:$G$138,[6]cmmiScoringModel!$I$133:$I$138,0,0,1)</f>
        <v>0.75</v>
      </c>
      <c r="BW25" s="1">
        <f>_xlfn.XLOOKUP(AL25,[6]cmmiScoringModel!$G$139:$G$142,[6]cmmiScoringModel!$I$139:$I$142,0,0,1)</f>
        <v>1</v>
      </c>
      <c r="BX25" s="1">
        <f>_xlfn.XLOOKUP(AM25,[6]cmmiScoringModel!$G$143:$G$148,[6]cmmiScoringModel!$I$143:$I$148,0,0,1)</f>
        <v>0.5</v>
      </c>
      <c r="BY25" s="1">
        <f>_xlfn.XLOOKUP(AN25,[6]cmmiScoringModel!$G$149:$G$153,[6]cmmiScoringModel!$I$149:$I$153,0,0,1)</f>
        <v>0.75</v>
      </c>
      <c r="BZ25" s="1">
        <f>_xlfn.XLOOKUP(AO25,[6]cmmiScoringModel!$G$154:$G$157,[6]cmmiScoringModel!$I$154:$I$157,0,0,1)</f>
        <v>1</v>
      </c>
      <c r="CA25" s="1">
        <f>_xlfn.XLOOKUP(AP25,[6]cmmiScoringModel!$G$158:$G$161,[6]cmmiScoringModel!$I$158:$I$161,0,0,1)</f>
        <v>1</v>
      </c>
      <c r="CB25" s="1">
        <f>_xlfn.XLOOKUP(AQ25,[6]cmmiScoringModel!$G$162:$G$166,[6]cmmiScoringModel!$I$162:$I$166,0,0,1)</f>
        <v>0.75</v>
      </c>
      <c r="CC25" s="1">
        <f>_xlfn.XLOOKUP(AR25,[6]cmmiScoringModel!$G$167:$G$171,[6]cmmiScoringModel!$I$167:$I$171,0,0,1)</f>
        <v>0.01</v>
      </c>
      <c r="CD25" s="1">
        <f>_xlfn.XLOOKUP(AS25,[6]cmmiScoringModel!$G$172:$G$175,[6]cmmiScoringModel!$I$172:$I$175,0,0,1)</f>
        <v>0.01</v>
      </c>
      <c r="CE25" s="1">
        <f>_xlfn.XLOOKUP(AT25,[6]cmmiScoringModel!$G$176:$G$180,[6]cmmiScoringModel!$I$176:$I$180,0,0,1)</f>
        <v>0.01</v>
      </c>
    </row>
    <row r="26" spans="1:83" x14ac:dyDescent="0.25">
      <c r="A26" s="1" t="s">
        <v>3243</v>
      </c>
      <c r="B26" s="1" t="s">
        <v>1284</v>
      </c>
      <c r="C26" s="1" t="s">
        <v>1896</v>
      </c>
      <c r="D26" s="1" t="s">
        <v>2694</v>
      </c>
      <c r="E26" s="1" t="s">
        <v>2695</v>
      </c>
      <c r="G26" s="1" t="s">
        <v>1602</v>
      </c>
      <c r="K26" s="1" t="s">
        <v>18</v>
      </c>
      <c r="L26" s="1" t="s">
        <v>22</v>
      </c>
      <c r="M26" s="1" t="s">
        <v>31</v>
      </c>
      <c r="N26" s="1" t="s">
        <v>29</v>
      </c>
      <c r="O26" s="1" t="s">
        <v>37</v>
      </c>
      <c r="P26" s="1" t="s">
        <v>43</v>
      </c>
      <c r="Q26" s="1" t="s">
        <v>45</v>
      </c>
      <c r="R26" s="1" t="s">
        <v>37</v>
      </c>
      <c r="S26" s="1" t="s">
        <v>56</v>
      </c>
      <c r="T26" s="1" t="s">
        <v>64</v>
      </c>
      <c r="U26" s="1" t="s">
        <v>43</v>
      </c>
      <c r="V26" s="1" t="s">
        <v>72</v>
      </c>
      <c r="W26" s="1" t="s">
        <v>76</v>
      </c>
      <c r="X26" s="1" t="s">
        <v>37</v>
      </c>
      <c r="Y26" s="1" t="s">
        <v>43</v>
      </c>
      <c r="Z26" s="1" t="s">
        <v>62</v>
      </c>
      <c r="AA26" s="1" t="s">
        <v>62</v>
      </c>
      <c r="AB26" s="1" t="s">
        <v>98</v>
      </c>
      <c r="AC26" s="1" t="s">
        <v>103</v>
      </c>
      <c r="AD26" s="1" t="s">
        <v>111</v>
      </c>
      <c r="AE26" s="1" t="s">
        <v>62</v>
      </c>
      <c r="AF26" s="1" t="s">
        <v>120</v>
      </c>
      <c r="AG26" s="1" t="s">
        <v>124</v>
      </c>
      <c r="AH26" s="1" t="s">
        <v>129</v>
      </c>
      <c r="AI26" s="1" t="s">
        <v>129</v>
      </c>
      <c r="AJ26" s="1" t="s">
        <v>129</v>
      </c>
      <c r="AK26" s="1" t="s">
        <v>62</v>
      </c>
      <c r="AL26" s="1" t="s">
        <v>140</v>
      </c>
      <c r="AM26" s="1" t="s">
        <v>62</v>
      </c>
      <c r="AN26" s="1" t="s">
        <v>29</v>
      </c>
      <c r="AO26" s="1" t="s">
        <v>154</v>
      </c>
      <c r="AP26" s="1" t="s">
        <v>158</v>
      </c>
      <c r="AQ26" s="1" t="s">
        <v>29</v>
      </c>
      <c r="AR26" s="1" t="s">
        <v>21</v>
      </c>
      <c r="AS26" s="1" t="s">
        <v>21</v>
      </c>
      <c r="AT26" s="1" t="s">
        <v>21</v>
      </c>
      <c r="AV26" s="1">
        <f>_xlfn.XLOOKUP(K26,[6]cmmiScoringModel!$G$2:$G$6, [6]cmmiScoringModel!$I$2:$I$6,0,0,1)</f>
        <v>1</v>
      </c>
      <c r="AW26" s="1">
        <f>_xlfn.XLOOKUP(L26,[6]cmmiScoringModel!$G$7:$G$9,[6]cmmiScoringModel!$I$7:$I$9,0,0,1)</f>
        <v>1</v>
      </c>
      <c r="AX26" s="1">
        <f>_xlfn.XLOOKUP(M26,[6]cmmiScoringModel!$G$10:$G$14,[6]cmmiScoringModel!$I$10:$I$14,0,0,1)</f>
        <v>1</v>
      </c>
      <c r="AY26" s="1">
        <f>_xlfn.XLOOKUP(N26,[6]cmmiScoringModel!$G$15:$G$19,[6]cmmiScoringModel!$I$15:$I$19,0,0,1)</f>
        <v>0.5</v>
      </c>
      <c r="AZ26" s="1">
        <f>_xlfn.XLOOKUP(O26,[6]cmmiScoringModel!$G$20:$G$24,[6]cmmiScoringModel!$I$20:$I$24,0,0,1)</f>
        <v>0.75</v>
      </c>
      <c r="BA26" s="1">
        <f>_xlfn.XLOOKUP(P26,[6]cmmiScoringModel!$G$25:$G$28,[6]cmmiScoringModel!$I$25:$I$28,0,0,1)</f>
        <v>1</v>
      </c>
      <c r="BB26" s="1">
        <f>_xlfn.XLOOKUP(Q26,[6]cmmiScoringModel!$G$29:$G$33,[6]cmmiScoringModel!$I$29:$I$33,0,0,1)</f>
        <v>0.5</v>
      </c>
      <c r="BC26" s="1">
        <f>_xlfn.XLOOKUP(R26,[6]cmmiScoringModel!$G$34:$G$37,[6]cmmiScoringModel!$I$34:$I$37,0,0,1)</f>
        <v>1</v>
      </c>
      <c r="BD26" s="1">
        <f>_xlfn.XLOOKUP(S26,[6]cmmiScoringModel!$G$38:$G$44,[6]cmmiScoringModel!$I$38:$I$44,0,0,1)</f>
        <v>0.2</v>
      </c>
      <c r="BE26" s="1">
        <f>_xlfn.XLOOKUP(T26,[6]cmmiScoringModel!$G$45:$G$51,[6]cmmiScoringModel!$I$45:$I$51,0,0,1)</f>
        <v>1</v>
      </c>
      <c r="BF26" s="1">
        <f>_xlfn.XLOOKUP(U26,[6]cmmiScoringModel!$G$52:$G$56,[6]cmmiScoringModel!$I$52:$I$56,0,0,1)</f>
        <v>1</v>
      </c>
      <c r="BG26" s="1">
        <f>_xlfn.XLOOKUP(V26,[6]cmmiScoringModel!$G$57:$G$61,[6]cmmiScoringModel!$I$57:$I$61,0,0,1)</f>
        <v>1</v>
      </c>
      <c r="BH26" s="1">
        <f>_xlfn.XLOOKUP(W26,[6]cmmiScoringModel!$G$62:$G$67,[6]cmmiScoringModel!$I$62:$I$67,0,0,1)</f>
        <v>0.75</v>
      </c>
      <c r="BI26" s="1">
        <f>_xlfn.XLOOKUP(X26,[6]cmmiScoringModel!$G$68:$G$72,[6]cmmiScoringModel!$I$68:$I$72,0,0,1)</f>
        <v>0.75</v>
      </c>
      <c r="BJ26" s="1">
        <f>_xlfn.XLOOKUP(Y26,[6]cmmiScoringModel!$G$73:$G$77,[6]cmmiScoringModel!$I$73:$I$77,0,0,1)</f>
        <v>1</v>
      </c>
      <c r="BK26" s="1">
        <f>_xlfn.XLOOKUP(Z26,[6]cmmiScoringModel!$G$78:$G$84,[6]cmmiScoringModel!$I$78:$I$84,0,0,1)</f>
        <v>0.5</v>
      </c>
      <c r="BL26" s="1">
        <f>_xlfn.XLOOKUP(AA26,[6]cmmiScoringModel!$G$85:$G$91,[6]cmmiScoringModel!$I$85:$I$91,0,0,1)</f>
        <v>0.5</v>
      </c>
      <c r="BM26" s="1">
        <f>_xlfn.XLOOKUP(AB26,[6]cmmiScoringModel!$G$92:$G$95,[6]cmmiScoringModel!$I$92:$I$95,0,0,1)</f>
        <v>1</v>
      </c>
      <c r="BN26" s="1">
        <f>_xlfn.XLOOKUP(AC26,[6]cmmiScoringModel!$G$96:$G$100,[6]cmmiScoringModel!$I$96:$I$100,0,0,1)</f>
        <v>0.6</v>
      </c>
      <c r="BO26" s="1">
        <f>_xlfn.XLOOKUP(AD26,[6]cmmiScoringModel!$G$101:$G$106,[6]cmmiScoringModel!$I$101:$I$106,0,0,1)</f>
        <v>1</v>
      </c>
      <c r="BP26" s="1">
        <f>_xlfn.XLOOKUP(AE26,[6]cmmiScoringModel!$G$107:$G$113,[6]cmmiScoringModel!$I$107:$I$113,0,0,1)</f>
        <v>0.5</v>
      </c>
      <c r="BQ26" s="1">
        <f>_xlfn.XLOOKUP(AF26,[6]cmmiScoringModel!$G$114:$G$117,[6]cmmiScoringModel!$I$114:$I$117,0,0,1)</f>
        <v>0.85</v>
      </c>
      <c r="BR26" s="1">
        <f>_xlfn.XLOOKUP(AG26,[6]cmmiScoringModel!$G$118:$G$120,[6]cmmiScoringModel!$I$118:$I$120,0,0,1)</f>
        <v>0.25</v>
      </c>
      <c r="BS26" s="1">
        <f>_xlfn.XLOOKUP(AH26, [6]cmmiScoringModel!$G$121:$G$124,[6]cmmiScoringModel!$I$121:$I$124,0,0,1)</f>
        <v>0.6</v>
      </c>
      <c r="BT26" s="1">
        <f>_xlfn.XLOOKUP(AI26,[6]cmmiScoringModel!$G$125:$G$128,[6]cmmiScoringModel!$I$125:$I$128,0,0,1)</f>
        <v>0.4</v>
      </c>
      <c r="BU26" s="1">
        <f>_xlfn.XLOOKUP(AJ26,[6]cmmiScoringModel!$G$129:$G$132,[6]cmmiScoringModel!$I$129:$I$132,0,0,1)</f>
        <v>0.4</v>
      </c>
      <c r="BV26" s="1">
        <f>_xlfn.XLOOKUP(AK26,[6]cmmiScoringModel!$G$133:$G$138,[6]cmmiScoringModel!$I$133:$I$138,0,0,1)</f>
        <v>0.5</v>
      </c>
      <c r="BW26" s="1">
        <f>_xlfn.XLOOKUP(AL26,[6]cmmiScoringModel!$G$139:$G$142,[6]cmmiScoringModel!$I$139:$I$142,0,0,1)</f>
        <v>0</v>
      </c>
      <c r="BX26" s="1">
        <f>_xlfn.XLOOKUP(AM26,[6]cmmiScoringModel!$G$143:$G$148,[6]cmmiScoringModel!$I$143:$I$148,0,0,1)</f>
        <v>0.5</v>
      </c>
      <c r="BY26" s="1">
        <f>_xlfn.XLOOKUP(AN26,[6]cmmiScoringModel!$G$149:$G$153,[6]cmmiScoringModel!$I$149:$I$153,0,0,1)</f>
        <v>0.75</v>
      </c>
      <c r="BZ26" s="1">
        <f>_xlfn.XLOOKUP(AO26,[6]cmmiScoringModel!$G$154:$G$157,[6]cmmiScoringModel!$I$154:$I$157,0,0,1)</f>
        <v>0</v>
      </c>
      <c r="CA26" s="1">
        <f>_xlfn.XLOOKUP(AP26,[6]cmmiScoringModel!$G$158:$G$161,[6]cmmiScoringModel!$I$158:$I$161,0,0,1)</f>
        <v>0.5</v>
      </c>
      <c r="CB26" s="1">
        <f>_xlfn.XLOOKUP(AQ26,[6]cmmiScoringModel!$G$162:$G$166,[6]cmmiScoringModel!$I$162:$I$166,0,0,1)</f>
        <v>0.75</v>
      </c>
      <c r="CC26" s="1">
        <f>_xlfn.XLOOKUP(AR26,[6]cmmiScoringModel!$G$167:$G$171,[6]cmmiScoringModel!$I$167:$I$171,0,0,1)</f>
        <v>0.01</v>
      </c>
      <c r="CD26" s="1">
        <f>_xlfn.XLOOKUP(AS26,[6]cmmiScoringModel!$G$172:$G$175,[6]cmmiScoringModel!$I$172:$I$175,0,0,1)</f>
        <v>0.01</v>
      </c>
      <c r="CE26" s="1">
        <f>_xlfn.XLOOKUP(AT26,[6]cmmiScoringModel!$G$176:$G$180,[6]cmmiScoringModel!$I$176:$I$180,0,0,1)</f>
        <v>0.01</v>
      </c>
    </row>
    <row r="27" spans="1:83" x14ac:dyDescent="0.25">
      <c r="A27" s="1" t="s">
        <v>3244</v>
      </c>
      <c r="B27" s="1" t="s">
        <v>1284</v>
      </c>
      <c r="C27" s="1" t="s">
        <v>1807</v>
      </c>
      <c r="D27" s="1" t="s">
        <v>1808</v>
      </c>
      <c r="E27" s="1" t="s">
        <v>1809</v>
      </c>
      <c r="G27" s="1" t="s">
        <v>2804</v>
      </c>
      <c r="K27" s="1" t="s">
        <v>18</v>
      </c>
      <c r="L27" s="1" t="s">
        <v>22</v>
      </c>
      <c r="M27" s="1" t="s">
        <v>31</v>
      </c>
      <c r="N27" s="1" t="s">
        <v>29</v>
      </c>
      <c r="O27" s="1" t="s">
        <v>37</v>
      </c>
      <c r="P27" s="1" t="s">
        <v>43</v>
      </c>
      <c r="Q27" s="1" t="s">
        <v>45</v>
      </c>
      <c r="R27" s="1" t="s">
        <v>37</v>
      </c>
      <c r="S27" s="1" t="s">
        <v>56</v>
      </c>
      <c r="T27" s="1" t="s">
        <v>64</v>
      </c>
      <c r="U27" s="1" t="s">
        <v>43</v>
      </c>
      <c r="V27" s="1" t="s">
        <v>71</v>
      </c>
      <c r="W27" s="1" t="s">
        <v>76</v>
      </c>
      <c r="X27" s="1" t="s">
        <v>37</v>
      </c>
      <c r="Y27" s="1" t="s">
        <v>43</v>
      </c>
      <c r="Z27" s="1" t="s">
        <v>63</v>
      </c>
      <c r="AA27" s="1" t="s">
        <v>63</v>
      </c>
      <c r="AB27" s="1" t="s">
        <v>98</v>
      </c>
      <c r="AC27" s="1" t="s">
        <v>103</v>
      </c>
      <c r="AD27" s="1" t="s">
        <v>111</v>
      </c>
      <c r="AE27" s="1" t="s">
        <v>63</v>
      </c>
      <c r="AF27" s="1" t="s">
        <v>120</v>
      </c>
      <c r="AG27" s="1" t="s">
        <v>125</v>
      </c>
      <c r="AH27" s="1" t="s">
        <v>129</v>
      </c>
      <c r="AI27" s="1" t="s">
        <v>129</v>
      </c>
      <c r="AJ27" s="1" t="s">
        <v>129</v>
      </c>
      <c r="AK27" s="1" t="s">
        <v>63</v>
      </c>
      <c r="AL27" s="1" t="s">
        <v>144</v>
      </c>
      <c r="AM27" s="1" t="s">
        <v>63</v>
      </c>
      <c r="AN27" s="1" t="s">
        <v>31</v>
      </c>
      <c r="AO27" s="1" t="s">
        <v>155</v>
      </c>
      <c r="AP27" s="1" t="s">
        <v>159</v>
      </c>
      <c r="AQ27" s="1" t="s">
        <v>31</v>
      </c>
      <c r="AR27" s="1" t="s">
        <v>21</v>
      </c>
      <c r="AS27" s="1" t="s">
        <v>21</v>
      </c>
      <c r="AT27" s="1" t="s">
        <v>21</v>
      </c>
      <c r="AV27" s="1">
        <f>_xlfn.XLOOKUP(K27,[6]cmmiScoringModel!$G$2:$G$6, [6]cmmiScoringModel!$I$2:$I$6,0,0,1)</f>
        <v>1</v>
      </c>
      <c r="AW27" s="1">
        <f>_xlfn.XLOOKUP(L27,[6]cmmiScoringModel!$G$7:$G$9,[6]cmmiScoringModel!$I$7:$I$9,0,0,1)</f>
        <v>1</v>
      </c>
      <c r="AX27" s="1">
        <f>_xlfn.XLOOKUP(M27,[6]cmmiScoringModel!$G$10:$G$14,[6]cmmiScoringModel!$I$10:$I$14,0,0,1)</f>
        <v>1</v>
      </c>
      <c r="AY27" s="1">
        <f>_xlfn.XLOOKUP(N27,[6]cmmiScoringModel!$G$15:$G$19,[6]cmmiScoringModel!$I$15:$I$19,0,0,1)</f>
        <v>0.5</v>
      </c>
      <c r="AZ27" s="1">
        <f>_xlfn.XLOOKUP(O27,[6]cmmiScoringModel!$G$20:$G$24,[6]cmmiScoringModel!$I$20:$I$24,0,0,1)</f>
        <v>0.75</v>
      </c>
      <c r="BA27" s="1">
        <f>_xlfn.XLOOKUP(P27,[6]cmmiScoringModel!$G$25:$G$28,[6]cmmiScoringModel!$I$25:$I$28,0,0,1)</f>
        <v>1</v>
      </c>
      <c r="BB27" s="1">
        <f>_xlfn.XLOOKUP(Q27,[6]cmmiScoringModel!$G$29:$G$33,[6]cmmiScoringModel!$I$29:$I$33,0,0,1)</f>
        <v>0.5</v>
      </c>
      <c r="BC27" s="1">
        <f>_xlfn.XLOOKUP(R27,[6]cmmiScoringModel!$G$34:$G$37,[6]cmmiScoringModel!$I$34:$I$37,0,0,1)</f>
        <v>1</v>
      </c>
      <c r="BD27" s="1">
        <f>_xlfn.XLOOKUP(S27,[6]cmmiScoringModel!$G$38:$G$44,[6]cmmiScoringModel!$I$38:$I$44,0,0,1)</f>
        <v>0.2</v>
      </c>
      <c r="BE27" s="1">
        <f>_xlfn.XLOOKUP(T27,[6]cmmiScoringModel!$G$45:$G$51,[6]cmmiScoringModel!$I$45:$I$51,0,0,1)</f>
        <v>1</v>
      </c>
      <c r="BF27" s="1">
        <f>_xlfn.XLOOKUP(U27,[6]cmmiScoringModel!$G$52:$G$56,[6]cmmiScoringModel!$I$52:$I$56,0,0,1)</f>
        <v>1</v>
      </c>
      <c r="BG27" s="1">
        <f>_xlfn.XLOOKUP(V27,[6]cmmiScoringModel!$G$57:$G$61,[6]cmmiScoringModel!$I$57:$I$61,0,0,1)</f>
        <v>0.6</v>
      </c>
      <c r="BH27" s="1">
        <f>_xlfn.XLOOKUP(W27,[6]cmmiScoringModel!$G$62:$G$67,[6]cmmiScoringModel!$I$62:$I$67,0,0,1)</f>
        <v>0.75</v>
      </c>
      <c r="BI27" s="1">
        <f>_xlfn.XLOOKUP(X27,[6]cmmiScoringModel!$G$68:$G$72,[6]cmmiScoringModel!$I$68:$I$72,0,0,1)</f>
        <v>0.75</v>
      </c>
      <c r="BJ27" s="1">
        <f>_xlfn.XLOOKUP(Y27,[6]cmmiScoringModel!$G$73:$G$77,[6]cmmiScoringModel!$I$73:$I$77,0,0,1)</f>
        <v>1</v>
      </c>
      <c r="BK27" s="1">
        <f>_xlfn.XLOOKUP(Z27,[6]cmmiScoringModel!$G$78:$G$84,[6]cmmiScoringModel!$I$78:$I$84,0,0,1)</f>
        <v>0.75</v>
      </c>
      <c r="BL27" s="1">
        <f>_xlfn.XLOOKUP(AA27,[6]cmmiScoringModel!$G$85:$G$91,[6]cmmiScoringModel!$I$85:$I$91,0,0,1)</f>
        <v>0.75</v>
      </c>
      <c r="BM27" s="1">
        <f>_xlfn.XLOOKUP(AB27,[6]cmmiScoringModel!$G$92:$G$95,[6]cmmiScoringModel!$I$92:$I$95,0,0,1)</f>
        <v>1</v>
      </c>
      <c r="BN27" s="1">
        <f>_xlfn.XLOOKUP(AC27,[6]cmmiScoringModel!$G$96:$G$100,[6]cmmiScoringModel!$I$96:$I$100,0,0,1)</f>
        <v>0.6</v>
      </c>
      <c r="BO27" s="1">
        <f>_xlfn.XLOOKUP(AD27,[6]cmmiScoringModel!$G$101:$G$106,[6]cmmiScoringModel!$I$101:$I$106,0,0,1)</f>
        <v>1</v>
      </c>
      <c r="BP27" s="1">
        <f>_xlfn.XLOOKUP(AE27,[6]cmmiScoringModel!$G$107:$G$113,[6]cmmiScoringModel!$I$107:$I$113,0,0,1)</f>
        <v>0.75</v>
      </c>
      <c r="BQ27" s="1">
        <f>_xlfn.XLOOKUP(AF27,[6]cmmiScoringModel!$G$114:$G$117,[6]cmmiScoringModel!$I$114:$I$117,0,0,1)</f>
        <v>0.85</v>
      </c>
      <c r="BR27" s="1">
        <f>_xlfn.XLOOKUP(AG27,[6]cmmiScoringModel!$G$118:$G$120,[6]cmmiScoringModel!$I$118:$I$120,0,0,1)</f>
        <v>1</v>
      </c>
      <c r="BS27" s="1">
        <f>_xlfn.XLOOKUP(AH27, [6]cmmiScoringModel!$G$121:$G$124,[6]cmmiScoringModel!$I$121:$I$124,0,0,1)</f>
        <v>0.6</v>
      </c>
      <c r="BT27" s="1">
        <f>_xlfn.XLOOKUP(AI27,[6]cmmiScoringModel!$G$125:$G$128,[6]cmmiScoringModel!$I$125:$I$128,0,0,1)</f>
        <v>0.4</v>
      </c>
      <c r="BU27" s="1">
        <f>_xlfn.XLOOKUP(AJ27,[6]cmmiScoringModel!$G$129:$G$132,[6]cmmiScoringModel!$I$129:$I$132,0,0,1)</f>
        <v>0.4</v>
      </c>
      <c r="BV27" s="1">
        <f>_xlfn.XLOOKUP(AK27,[6]cmmiScoringModel!$G$133:$G$138,[6]cmmiScoringModel!$I$133:$I$138,0,0,1)</f>
        <v>0.75</v>
      </c>
      <c r="BW27" s="1">
        <f>_xlfn.XLOOKUP(AL27,[6]cmmiScoringModel!$G$139:$G$142,[6]cmmiScoringModel!$I$139:$I$142,0,0,1)</f>
        <v>1</v>
      </c>
      <c r="BX27" s="1">
        <f>_xlfn.XLOOKUP(AM27,[6]cmmiScoringModel!$G$143:$G$148,[6]cmmiScoringModel!$I$143:$I$148,0,0,1)</f>
        <v>0.75</v>
      </c>
      <c r="BY27" s="1">
        <f>_xlfn.XLOOKUP(AN27,[6]cmmiScoringModel!$G$149:$G$153,[6]cmmiScoringModel!$I$149:$I$153,0,0,1)</f>
        <v>1</v>
      </c>
      <c r="BZ27" s="1">
        <f>_xlfn.XLOOKUP(AO27,[6]cmmiScoringModel!$G$154:$G$157,[6]cmmiScoringModel!$I$154:$I$157,0,0,1)</f>
        <v>1</v>
      </c>
      <c r="CA27" s="1">
        <f>_xlfn.XLOOKUP(AP27,[6]cmmiScoringModel!$G$158:$G$161,[6]cmmiScoringModel!$I$158:$I$161,0,0,1)</f>
        <v>1</v>
      </c>
      <c r="CB27" s="1">
        <f>_xlfn.XLOOKUP(AQ27,[6]cmmiScoringModel!$G$162:$G$166,[6]cmmiScoringModel!$I$162:$I$166,0,0,1)</f>
        <v>1</v>
      </c>
      <c r="CC27" s="1">
        <f>_xlfn.XLOOKUP(AR27,[6]cmmiScoringModel!$G$167:$G$171,[6]cmmiScoringModel!$I$167:$I$171,0,0,1)</f>
        <v>0.01</v>
      </c>
      <c r="CD27" s="1">
        <f>_xlfn.XLOOKUP(AS27,[6]cmmiScoringModel!$G$172:$G$175,[6]cmmiScoringModel!$I$172:$I$175,0,0,1)</f>
        <v>0.01</v>
      </c>
      <c r="CE27" s="1">
        <f>_xlfn.XLOOKUP(AT27,[6]cmmiScoringModel!$G$176:$G$180,[6]cmmiScoringModel!$I$176:$I$180,0,0,1)</f>
        <v>0.01</v>
      </c>
    </row>
    <row r="28" spans="1:83" ht="15" customHeight="1" x14ac:dyDescent="0.25">
      <c r="A28" s="1" t="s">
        <v>3245</v>
      </c>
      <c r="B28" s="1" t="s">
        <v>1538</v>
      </c>
      <c r="C28" s="1" t="s">
        <v>1539</v>
      </c>
      <c r="D28" s="1" t="s">
        <v>1540</v>
      </c>
      <c r="E28" s="1" t="s">
        <v>1541</v>
      </c>
      <c r="G28" s="1" t="s">
        <v>1542</v>
      </c>
      <c r="H28" s="1" t="e" vm="1">
        <v>#VALUE!</v>
      </c>
      <c r="K28" s="1" t="s">
        <v>18</v>
      </c>
      <c r="L28" s="1" t="s">
        <v>22</v>
      </c>
      <c r="M28" s="1" t="s">
        <v>31</v>
      </c>
      <c r="N28" s="1" t="s">
        <v>29</v>
      </c>
      <c r="O28" s="1" t="s">
        <v>37</v>
      </c>
      <c r="P28" s="1" t="s">
        <v>43</v>
      </c>
      <c r="Q28" s="1" t="s">
        <v>45</v>
      </c>
      <c r="R28" s="1" t="s">
        <v>37</v>
      </c>
      <c r="S28" s="1" t="s">
        <v>56</v>
      </c>
      <c r="T28" s="1" t="s">
        <v>21</v>
      </c>
      <c r="U28" s="1" t="s">
        <v>25</v>
      </c>
      <c r="V28" s="1" t="s">
        <v>72</v>
      </c>
      <c r="W28" s="1" t="s">
        <v>76</v>
      </c>
      <c r="X28" s="1" t="s">
        <v>37</v>
      </c>
      <c r="Y28" s="1" t="s">
        <v>43</v>
      </c>
      <c r="Z28" s="1" t="s">
        <v>63</v>
      </c>
      <c r="AA28" s="1" t="s">
        <v>63</v>
      </c>
      <c r="AB28" s="1" t="s">
        <v>98</v>
      </c>
      <c r="AC28" s="1" t="s">
        <v>103</v>
      </c>
      <c r="AD28" s="1" t="s">
        <v>111</v>
      </c>
      <c r="AE28" s="1" t="s">
        <v>63</v>
      </c>
      <c r="AF28" s="1" t="s">
        <v>120</v>
      </c>
      <c r="AG28" s="1" t="s">
        <v>125</v>
      </c>
      <c r="AH28" s="1" t="s">
        <v>129</v>
      </c>
      <c r="AI28" s="1" t="s">
        <v>129</v>
      </c>
      <c r="AJ28" s="1" t="s">
        <v>129</v>
      </c>
      <c r="AK28" s="1" t="s">
        <v>63</v>
      </c>
      <c r="AL28" s="1" t="s">
        <v>144</v>
      </c>
      <c r="AM28" s="1" t="s">
        <v>63</v>
      </c>
      <c r="AN28" s="1" t="s">
        <v>31</v>
      </c>
      <c r="AO28" s="1" t="s">
        <v>155</v>
      </c>
      <c r="AP28" s="1" t="s">
        <v>159</v>
      </c>
      <c r="AQ28" s="1" t="s">
        <v>31</v>
      </c>
      <c r="AR28" s="1" t="s">
        <v>21</v>
      </c>
      <c r="AS28" s="1" t="s">
        <v>21</v>
      </c>
      <c r="AT28" s="1" t="s">
        <v>21</v>
      </c>
      <c r="AV28" s="1">
        <f>_xlfn.XLOOKUP(K28,[6]cmmiScoringModel!$G$2:$G$6, [6]cmmiScoringModel!$I$2:$I$6,0,0,1)</f>
        <v>1</v>
      </c>
      <c r="AW28" s="1">
        <f>_xlfn.XLOOKUP(L28,[6]cmmiScoringModel!$G$7:$G$9,[6]cmmiScoringModel!$I$7:$I$9,0,0,1)</f>
        <v>1</v>
      </c>
      <c r="AX28" s="1">
        <f>_xlfn.XLOOKUP(M28,[6]cmmiScoringModel!$G$10:$G$14,[6]cmmiScoringModel!$I$10:$I$14,0,0,1)</f>
        <v>1</v>
      </c>
      <c r="AY28" s="1">
        <f>_xlfn.XLOOKUP(N28,[6]cmmiScoringModel!$G$15:$G$19,[6]cmmiScoringModel!$I$15:$I$19,0,0,1)</f>
        <v>0.5</v>
      </c>
      <c r="AZ28" s="1">
        <f>_xlfn.XLOOKUP(O28,[6]cmmiScoringModel!$G$20:$G$24,[6]cmmiScoringModel!$I$20:$I$24,0,0,1)</f>
        <v>0.75</v>
      </c>
      <c r="BA28" s="1">
        <f>_xlfn.XLOOKUP(P28,[6]cmmiScoringModel!$G$25:$G$28,[6]cmmiScoringModel!$I$25:$I$28,0,0,1)</f>
        <v>1</v>
      </c>
      <c r="BB28" s="1">
        <f>_xlfn.XLOOKUP(Q28,[6]cmmiScoringModel!$G$29:$G$33,[6]cmmiScoringModel!$I$29:$I$33,0,0,1)</f>
        <v>0.5</v>
      </c>
      <c r="BC28" s="1">
        <f>_xlfn.XLOOKUP(R28,[6]cmmiScoringModel!$G$34:$G$37,[6]cmmiScoringModel!$I$34:$I$37,0,0,1)</f>
        <v>1</v>
      </c>
      <c r="BD28" s="1">
        <f>_xlfn.XLOOKUP(S28,[6]cmmiScoringModel!$G$38:$G$44,[6]cmmiScoringModel!$I$38:$I$44,0,0,1)</f>
        <v>0.2</v>
      </c>
      <c r="BE28" s="1">
        <f>_xlfn.XLOOKUP(T28,[6]cmmiScoringModel!$G$45:$G$51,[6]cmmiScoringModel!$I$45:$I$51,0,0,1)</f>
        <v>0.01</v>
      </c>
      <c r="BF28" s="1" t="str">
        <f>_xlfn.XLOOKUP(U28,[6]cmmiScoringModel!$G$52:$G$56,[6]cmmiScoringModel!$I$52:$I$56,0,0,1)</f>
        <v>NA</v>
      </c>
      <c r="BG28" s="1">
        <f>_xlfn.XLOOKUP(V28,[6]cmmiScoringModel!$G$57:$G$61,[6]cmmiScoringModel!$I$57:$I$61,0,0,1)</f>
        <v>1</v>
      </c>
      <c r="BH28" s="1">
        <f>_xlfn.XLOOKUP(W28,[6]cmmiScoringModel!$G$62:$G$67,[6]cmmiScoringModel!$I$62:$I$67,0,0,1)</f>
        <v>0.75</v>
      </c>
      <c r="BI28" s="1">
        <f>_xlfn.XLOOKUP(X28,[6]cmmiScoringModel!$G$68:$G$72,[6]cmmiScoringModel!$I$68:$I$72,0,0,1)</f>
        <v>0.75</v>
      </c>
      <c r="BJ28" s="1">
        <f>_xlfn.XLOOKUP(Y28,[6]cmmiScoringModel!$G$73:$G$77,[6]cmmiScoringModel!$I$73:$I$77,0,0,1)</f>
        <v>1</v>
      </c>
      <c r="BK28" s="1">
        <f>_xlfn.XLOOKUP(Z28,[6]cmmiScoringModel!$G$78:$G$84,[6]cmmiScoringModel!$I$78:$I$84,0,0,1)</f>
        <v>0.75</v>
      </c>
      <c r="BL28" s="1">
        <f>_xlfn.XLOOKUP(AA28,[6]cmmiScoringModel!$G$85:$G$91,[6]cmmiScoringModel!$I$85:$I$91,0,0,1)</f>
        <v>0.75</v>
      </c>
      <c r="BM28" s="1">
        <f>_xlfn.XLOOKUP(AB28,[6]cmmiScoringModel!$G$92:$G$95,[6]cmmiScoringModel!$I$92:$I$95,0,0,1)</f>
        <v>1</v>
      </c>
      <c r="BN28" s="1">
        <f>_xlfn.XLOOKUP(AC28,[6]cmmiScoringModel!$G$96:$G$100,[6]cmmiScoringModel!$I$96:$I$100,0,0,1)</f>
        <v>0.6</v>
      </c>
      <c r="BO28" s="1">
        <f>_xlfn.XLOOKUP(AD28,[6]cmmiScoringModel!$G$101:$G$106,[6]cmmiScoringModel!$I$101:$I$106,0,0,1)</f>
        <v>1</v>
      </c>
      <c r="BP28" s="1">
        <f>_xlfn.XLOOKUP(AE28,[6]cmmiScoringModel!$G$107:$G$113,[6]cmmiScoringModel!$I$107:$I$113,0,0,1)</f>
        <v>0.75</v>
      </c>
      <c r="BQ28" s="1">
        <f>_xlfn.XLOOKUP(AF28,[6]cmmiScoringModel!$G$114:$G$117,[6]cmmiScoringModel!$I$114:$I$117,0,0,1)</f>
        <v>0.85</v>
      </c>
      <c r="BR28" s="1">
        <f>_xlfn.XLOOKUP(AG28,[6]cmmiScoringModel!$G$118:$G$120,[6]cmmiScoringModel!$I$118:$I$120,0,0,1)</f>
        <v>1</v>
      </c>
      <c r="BS28" s="1">
        <f>_xlfn.XLOOKUP(AH28, [6]cmmiScoringModel!$G$121:$G$124,[6]cmmiScoringModel!$I$121:$I$124,0,0,1)</f>
        <v>0.6</v>
      </c>
      <c r="BT28" s="1">
        <f>_xlfn.XLOOKUP(AI28,[6]cmmiScoringModel!$G$125:$G$128,[6]cmmiScoringModel!$I$125:$I$128,0,0,1)</f>
        <v>0.4</v>
      </c>
      <c r="BU28" s="1">
        <f>_xlfn.XLOOKUP(AJ28,[6]cmmiScoringModel!$G$129:$G$132,[6]cmmiScoringModel!$I$129:$I$132,0,0,1)</f>
        <v>0.4</v>
      </c>
      <c r="BV28" s="1">
        <f>_xlfn.XLOOKUP(AK28,[6]cmmiScoringModel!$G$133:$G$138,[6]cmmiScoringModel!$I$133:$I$138,0,0,1)</f>
        <v>0.75</v>
      </c>
      <c r="BW28" s="1">
        <f>_xlfn.XLOOKUP(AL28,[6]cmmiScoringModel!$G$139:$G$142,[6]cmmiScoringModel!$I$139:$I$142,0,0,1)</f>
        <v>1</v>
      </c>
      <c r="BX28" s="1">
        <f>_xlfn.XLOOKUP(AM28,[6]cmmiScoringModel!$G$143:$G$148,[6]cmmiScoringModel!$I$143:$I$148,0,0,1)</f>
        <v>0.75</v>
      </c>
      <c r="BY28" s="1">
        <f>_xlfn.XLOOKUP(AN28,[6]cmmiScoringModel!$G$149:$G$153,[6]cmmiScoringModel!$I$149:$I$153,0,0,1)</f>
        <v>1</v>
      </c>
      <c r="BZ28" s="1">
        <f>_xlfn.XLOOKUP(AO28,[6]cmmiScoringModel!$G$154:$G$157,[6]cmmiScoringModel!$I$154:$I$157,0,0,1)</f>
        <v>1</v>
      </c>
      <c r="CA28" s="1">
        <f>_xlfn.XLOOKUP(AP28,[6]cmmiScoringModel!$G$158:$G$161,[6]cmmiScoringModel!$I$158:$I$161,0,0,1)</f>
        <v>1</v>
      </c>
      <c r="CB28" s="1">
        <f>_xlfn.XLOOKUP(AQ28,[6]cmmiScoringModel!$G$162:$G$166,[6]cmmiScoringModel!$I$162:$I$166,0,0,1)</f>
        <v>1</v>
      </c>
      <c r="CC28" s="1">
        <f>_xlfn.XLOOKUP(AR28,[6]cmmiScoringModel!$G$167:$G$171,[6]cmmiScoringModel!$I$167:$I$171,0,0,1)</f>
        <v>0.01</v>
      </c>
      <c r="CD28" s="1">
        <f>_xlfn.XLOOKUP(AS28,[6]cmmiScoringModel!$G$172:$G$175,[6]cmmiScoringModel!$I$172:$I$175,0,0,1)</f>
        <v>0.01</v>
      </c>
      <c r="CE28" s="1">
        <f>_xlfn.XLOOKUP(AT28,[6]cmmiScoringModel!$G$176:$G$180,[6]cmmiScoringModel!$I$176:$I$180,0,0,1)</f>
        <v>0.01</v>
      </c>
    </row>
    <row r="29" spans="1:83" ht="15" customHeight="1" x14ac:dyDescent="0.25">
      <c r="A29" s="1" t="s">
        <v>3246</v>
      </c>
      <c r="B29" s="1" t="s">
        <v>1538</v>
      </c>
      <c r="C29" s="1" t="s">
        <v>1539</v>
      </c>
      <c r="D29" s="1" t="s">
        <v>1543</v>
      </c>
      <c r="E29" s="1" t="s">
        <v>1544</v>
      </c>
      <c r="G29" s="1" t="s">
        <v>1545</v>
      </c>
      <c r="H29" s="1" t="e" vm="1">
        <v>#VALUE!</v>
      </c>
      <c r="K29" s="1" t="s">
        <v>18</v>
      </c>
      <c r="L29" s="1" t="s">
        <v>22</v>
      </c>
      <c r="M29" s="1" t="s">
        <v>31</v>
      </c>
      <c r="N29" s="1" t="s">
        <v>29</v>
      </c>
      <c r="O29" s="1" t="s">
        <v>37</v>
      </c>
      <c r="P29" s="1" t="s">
        <v>43</v>
      </c>
      <c r="Q29" s="1" t="s">
        <v>45</v>
      </c>
      <c r="R29" s="1" t="s">
        <v>37</v>
      </c>
      <c r="S29" s="1" t="s">
        <v>56</v>
      </c>
      <c r="T29" s="1" t="s">
        <v>21</v>
      </c>
      <c r="U29" s="1" t="s">
        <v>25</v>
      </c>
      <c r="V29" s="1" t="s">
        <v>72</v>
      </c>
      <c r="W29" s="1" t="s">
        <v>76</v>
      </c>
      <c r="X29" s="1" t="s">
        <v>37</v>
      </c>
      <c r="Y29" s="1" t="s">
        <v>43</v>
      </c>
      <c r="Z29" s="1" t="s">
        <v>63</v>
      </c>
      <c r="AA29" s="1" t="s">
        <v>63</v>
      </c>
      <c r="AB29" s="1" t="s">
        <v>98</v>
      </c>
      <c r="AC29" s="1" t="s">
        <v>103</v>
      </c>
      <c r="AD29" s="1" t="s">
        <v>111</v>
      </c>
      <c r="AE29" s="1" t="s">
        <v>63</v>
      </c>
      <c r="AF29" s="1" t="s">
        <v>120</v>
      </c>
      <c r="AG29" s="1" t="s">
        <v>125</v>
      </c>
      <c r="AH29" s="1" t="s">
        <v>129</v>
      </c>
      <c r="AI29" s="1" t="s">
        <v>129</v>
      </c>
      <c r="AJ29" s="1" t="s">
        <v>129</v>
      </c>
      <c r="AK29" s="1" t="s">
        <v>63</v>
      </c>
      <c r="AL29" s="1" t="s">
        <v>144</v>
      </c>
      <c r="AM29" s="1" t="s">
        <v>63</v>
      </c>
      <c r="AN29" s="1" t="s">
        <v>31</v>
      </c>
      <c r="AO29" s="1" t="s">
        <v>155</v>
      </c>
      <c r="AP29" s="1" t="s">
        <v>159</v>
      </c>
      <c r="AQ29" s="1" t="s">
        <v>31</v>
      </c>
      <c r="AR29" s="1" t="s">
        <v>21</v>
      </c>
      <c r="AS29" s="1" t="s">
        <v>21</v>
      </c>
      <c r="AT29" s="1" t="s">
        <v>21</v>
      </c>
      <c r="AV29" s="1">
        <f>_xlfn.XLOOKUP(K29,[6]cmmiScoringModel!$G$2:$G$6, [6]cmmiScoringModel!$I$2:$I$6,0,0,1)</f>
        <v>1</v>
      </c>
      <c r="AW29" s="1">
        <f>_xlfn.XLOOKUP(L29,[6]cmmiScoringModel!$G$7:$G$9,[6]cmmiScoringModel!$I$7:$I$9,0,0,1)</f>
        <v>1</v>
      </c>
      <c r="AX29" s="1">
        <f>_xlfn.XLOOKUP(M29,[6]cmmiScoringModel!$G$10:$G$14,[6]cmmiScoringModel!$I$10:$I$14,0,0,1)</f>
        <v>1</v>
      </c>
      <c r="AY29" s="1">
        <f>_xlfn.XLOOKUP(N29,[6]cmmiScoringModel!$G$15:$G$19,[6]cmmiScoringModel!$I$15:$I$19,0,0,1)</f>
        <v>0.5</v>
      </c>
      <c r="AZ29" s="1">
        <f>_xlfn.XLOOKUP(O29,[6]cmmiScoringModel!$G$20:$G$24,[6]cmmiScoringModel!$I$20:$I$24,0,0,1)</f>
        <v>0.75</v>
      </c>
      <c r="BA29" s="1">
        <f>_xlfn.XLOOKUP(P29,[6]cmmiScoringModel!$G$25:$G$28,[6]cmmiScoringModel!$I$25:$I$28,0,0,1)</f>
        <v>1</v>
      </c>
      <c r="BB29" s="1">
        <f>_xlfn.XLOOKUP(Q29,[6]cmmiScoringModel!$G$29:$G$33,[6]cmmiScoringModel!$I$29:$I$33,0,0,1)</f>
        <v>0.5</v>
      </c>
      <c r="BC29" s="1">
        <f>_xlfn.XLOOKUP(R29,[6]cmmiScoringModel!$G$34:$G$37,[6]cmmiScoringModel!$I$34:$I$37,0,0,1)</f>
        <v>1</v>
      </c>
      <c r="BD29" s="1">
        <f>_xlfn.XLOOKUP(S29,[6]cmmiScoringModel!$G$38:$G$44,[6]cmmiScoringModel!$I$38:$I$44,0,0,1)</f>
        <v>0.2</v>
      </c>
      <c r="BE29" s="1">
        <f>_xlfn.XLOOKUP(T29,[6]cmmiScoringModel!$G$45:$G$51,[6]cmmiScoringModel!$I$45:$I$51,0,0,1)</f>
        <v>0.01</v>
      </c>
      <c r="BF29" s="1" t="str">
        <f>_xlfn.XLOOKUP(U29,[6]cmmiScoringModel!$G$52:$G$56,[6]cmmiScoringModel!$I$52:$I$56,0,0,1)</f>
        <v>NA</v>
      </c>
      <c r="BG29" s="1">
        <f>_xlfn.XLOOKUP(V29,[6]cmmiScoringModel!$G$57:$G$61,[6]cmmiScoringModel!$I$57:$I$61,0,0,1)</f>
        <v>1</v>
      </c>
      <c r="BH29" s="1">
        <f>_xlfn.XLOOKUP(W29,[6]cmmiScoringModel!$G$62:$G$67,[6]cmmiScoringModel!$I$62:$I$67,0,0,1)</f>
        <v>0.75</v>
      </c>
      <c r="BI29" s="1">
        <f>_xlfn.XLOOKUP(X29,[6]cmmiScoringModel!$G$68:$G$72,[6]cmmiScoringModel!$I$68:$I$72,0,0,1)</f>
        <v>0.75</v>
      </c>
      <c r="BJ29" s="1">
        <f>_xlfn.XLOOKUP(Y29,[6]cmmiScoringModel!$G$73:$G$77,[6]cmmiScoringModel!$I$73:$I$77,0,0,1)</f>
        <v>1</v>
      </c>
      <c r="BK29" s="1">
        <f>_xlfn.XLOOKUP(Z29,[6]cmmiScoringModel!$G$78:$G$84,[6]cmmiScoringModel!$I$78:$I$84,0,0,1)</f>
        <v>0.75</v>
      </c>
      <c r="BL29" s="1">
        <f>_xlfn.XLOOKUP(AA29,[6]cmmiScoringModel!$G$85:$G$91,[6]cmmiScoringModel!$I$85:$I$91,0,0,1)</f>
        <v>0.75</v>
      </c>
      <c r="BM29" s="1">
        <f>_xlfn.XLOOKUP(AB29,[6]cmmiScoringModel!$G$92:$G$95,[6]cmmiScoringModel!$I$92:$I$95,0,0,1)</f>
        <v>1</v>
      </c>
      <c r="BN29" s="1">
        <f>_xlfn.XLOOKUP(AC29,[6]cmmiScoringModel!$G$96:$G$100,[6]cmmiScoringModel!$I$96:$I$100,0,0,1)</f>
        <v>0.6</v>
      </c>
      <c r="BO29" s="1">
        <f>_xlfn.XLOOKUP(AD29,[6]cmmiScoringModel!$G$101:$G$106,[6]cmmiScoringModel!$I$101:$I$106,0,0,1)</f>
        <v>1</v>
      </c>
      <c r="BP29" s="1">
        <f>_xlfn.XLOOKUP(AE29,[6]cmmiScoringModel!$G$107:$G$113,[6]cmmiScoringModel!$I$107:$I$113,0,0,1)</f>
        <v>0.75</v>
      </c>
      <c r="BQ29" s="1">
        <f>_xlfn.XLOOKUP(AF29,[6]cmmiScoringModel!$G$114:$G$117,[6]cmmiScoringModel!$I$114:$I$117,0,0,1)</f>
        <v>0.85</v>
      </c>
      <c r="BR29" s="1">
        <f>_xlfn.XLOOKUP(AG29,[6]cmmiScoringModel!$G$118:$G$120,[6]cmmiScoringModel!$I$118:$I$120,0,0,1)</f>
        <v>1</v>
      </c>
      <c r="BS29" s="1">
        <f>_xlfn.XLOOKUP(AH29, [6]cmmiScoringModel!$G$121:$G$124,[6]cmmiScoringModel!$I$121:$I$124,0,0,1)</f>
        <v>0.6</v>
      </c>
      <c r="BT29" s="1">
        <f>_xlfn.XLOOKUP(AI29,[6]cmmiScoringModel!$G$125:$G$128,[6]cmmiScoringModel!$I$125:$I$128,0,0,1)</f>
        <v>0.4</v>
      </c>
      <c r="BU29" s="1">
        <f>_xlfn.XLOOKUP(AJ29,[6]cmmiScoringModel!$G$129:$G$132,[6]cmmiScoringModel!$I$129:$I$132,0,0,1)</f>
        <v>0.4</v>
      </c>
      <c r="BV29" s="1">
        <f>_xlfn.XLOOKUP(AK29,[6]cmmiScoringModel!$G$133:$G$138,[6]cmmiScoringModel!$I$133:$I$138,0,0,1)</f>
        <v>0.75</v>
      </c>
      <c r="BW29" s="1">
        <f>_xlfn.XLOOKUP(AL29,[6]cmmiScoringModel!$G$139:$G$142,[6]cmmiScoringModel!$I$139:$I$142,0,0,1)</f>
        <v>1</v>
      </c>
      <c r="BX29" s="1">
        <f>_xlfn.XLOOKUP(AM29,[6]cmmiScoringModel!$G$143:$G$148,[6]cmmiScoringModel!$I$143:$I$148,0,0,1)</f>
        <v>0.75</v>
      </c>
      <c r="BY29" s="1">
        <f>_xlfn.XLOOKUP(AN29,[6]cmmiScoringModel!$G$149:$G$153,[6]cmmiScoringModel!$I$149:$I$153,0,0,1)</f>
        <v>1</v>
      </c>
      <c r="BZ29" s="1">
        <f>_xlfn.XLOOKUP(AO29,[6]cmmiScoringModel!$G$154:$G$157,[6]cmmiScoringModel!$I$154:$I$157,0,0,1)</f>
        <v>1</v>
      </c>
      <c r="CA29" s="1">
        <f>_xlfn.XLOOKUP(AP29,[6]cmmiScoringModel!$G$158:$G$161,[6]cmmiScoringModel!$I$158:$I$161,0,0,1)</f>
        <v>1</v>
      </c>
      <c r="CB29" s="1">
        <f>_xlfn.XLOOKUP(AQ29,[6]cmmiScoringModel!$G$162:$G$166,[6]cmmiScoringModel!$I$162:$I$166,0,0,1)</f>
        <v>1</v>
      </c>
      <c r="CC29" s="1">
        <f>_xlfn.XLOOKUP(AR29,[6]cmmiScoringModel!$G$167:$G$171,[6]cmmiScoringModel!$I$167:$I$171,0,0,1)</f>
        <v>0.01</v>
      </c>
      <c r="CD29" s="1">
        <f>_xlfn.XLOOKUP(AS29,[6]cmmiScoringModel!$G$172:$G$175,[6]cmmiScoringModel!$I$172:$I$175,0,0,1)</f>
        <v>0.01</v>
      </c>
      <c r="CE29" s="1">
        <f>_xlfn.XLOOKUP(AT29,[6]cmmiScoringModel!$G$176:$G$180,[6]cmmiScoringModel!$I$176:$I$180,0,0,1)</f>
        <v>0.01</v>
      </c>
    </row>
    <row r="30" spans="1:83" x14ac:dyDescent="0.25">
      <c r="A30" s="1" t="s">
        <v>3247</v>
      </c>
      <c r="B30" s="1" t="s">
        <v>1538</v>
      </c>
      <c r="C30" s="1" t="s">
        <v>1546</v>
      </c>
      <c r="D30" s="1" t="s">
        <v>1547</v>
      </c>
      <c r="E30" s="1" t="s">
        <v>1548</v>
      </c>
      <c r="G30" s="1" t="s">
        <v>1525</v>
      </c>
      <c r="H30" s="1" t="e" vm="1">
        <v>#VALUE!</v>
      </c>
      <c r="K30" s="1" t="s">
        <v>18</v>
      </c>
      <c r="L30" s="1" t="s">
        <v>22</v>
      </c>
      <c r="M30" s="1" t="s">
        <v>31</v>
      </c>
      <c r="N30" s="1" t="s">
        <v>29</v>
      </c>
      <c r="O30" s="1" t="s">
        <v>37</v>
      </c>
      <c r="P30" s="1" t="s">
        <v>43</v>
      </c>
      <c r="Q30" s="1" t="s">
        <v>45</v>
      </c>
      <c r="R30" s="1" t="s">
        <v>37</v>
      </c>
      <c r="S30" s="1" t="s">
        <v>56</v>
      </c>
      <c r="T30" s="1" t="s">
        <v>63</v>
      </c>
      <c r="U30" s="1" t="s">
        <v>66</v>
      </c>
      <c r="V30" s="1" t="s">
        <v>72</v>
      </c>
      <c r="W30" s="1" t="s">
        <v>76</v>
      </c>
      <c r="X30" s="1" t="s">
        <v>37</v>
      </c>
      <c r="Y30" s="1" t="s">
        <v>43</v>
      </c>
      <c r="Z30" s="1" t="s">
        <v>63</v>
      </c>
      <c r="AA30" s="1" t="s">
        <v>62</v>
      </c>
      <c r="AB30" s="1" t="s">
        <v>98</v>
      </c>
      <c r="AC30" s="1" t="s">
        <v>103</v>
      </c>
      <c r="AD30" s="1" t="s">
        <v>111</v>
      </c>
      <c r="AE30" s="1" t="s">
        <v>63</v>
      </c>
      <c r="AF30" s="1" t="s">
        <v>120</v>
      </c>
      <c r="AG30" s="1" t="s">
        <v>125</v>
      </c>
      <c r="AH30" s="1" t="s">
        <v>129</v>
      </c>
      <c r="AI30" s="1" t="s">
        <v>129</v>
      </c>
      <c r="AJ30" s="1" t="s">
        <v>129</v>
      </c>
      <c r="AK30" s="1" t="s">
        <v>63</v>
      </c>
      <c r="AL30" s="1" t="s">
        <v>144</v>
      </c>
      <c r="AM30" s="1" t="s">
        <v>63</v>
      </c>
      <c r="AN30" s="1" t="s">
        <v>31</v>
      </c>
      <c r="AO30" s="1" t="s">
        <v>155</v>
      </c>
      <c r="AP30" s="1" t="s">
        <v>159</v>
      </c>
      <c r="AQ30" s="1" t="s">
        <v>31</v>
      </c>
      <c r="AR30" s="1" t="s">
        <v>21</v>
      </c>
      <c r="AS30" s="1" t="s">
        <v>21</v>
      </c>
      <c r="AT30" s="1" t="s">
        <v>21</v>
      </c>
      <c r="AV30" s="1">
        <f>_xlfn.XLOOKUP(K30,[6]cmmiScoringModel!$G$2:$G$6, [6]cmmiScoringModel!$I$2:$I$6,0,0,1)</f>
        <v>1</v>
      </c>
      <c r="AW30" s="1">
        <f>_xlfn.XLOOKUP(L30,[6]cmmiScoringModel!$G$7:$G$9,[6]cmmiScoringModel!$I$7:$I$9,0,0,1)</f>
        <v>1</v>
      </c>
      <c r="AX30" s="1">
        <f>_xlfn.XLOOKUP(M30,[6]cmmiScoringModel!$G$10:$G$14,[6]cmmiScoringModel!$I$10:$I$14,0,0,1)</f>
        <v>1</v>
      </c>
      <c r="AY30" s="1">
        <f>_xlfn.XLOOKUP(N30,[6]cmmiScoringModel!$G$15:$G$19,[6]cmmiScoringModel!$I$15:$I$19,0,0,1)</f>
        <v>0.5</v>
      </c>
      <c r="AZ30" s="1">
        <f>_xlfn.XLOOKUP(O30,[6]cmmiScoringModel!$G$20:$G$24,[6]cmmiScoringModel!$I$20:$I$24,0,0,1)</f>
        <v>0.75</v>
      </c>
      <c r="BA30" s="1">
        <f>_xlfn.XLOOKUP(P30,[6]cmmiScoringModel!$G$25:$G$28,[6]cmmiScoringModel!$I$25:$I$28,0,0,1)</f>
        <v>1</v>
      </c>
      <c r="BB30" s="1">
        <f>_xlfn.XLOOKUP(Q30,[6]cmmiScoringModel!$G$29:$G$33,[6]cmmiScoringModel!$I$29:$I$33,0,0,1)</f>
        <v>0.5</v>
      </c>
      <c r="BC30" s="1">
        <f>_xlfn.XLOOKUP(R30,[6]cmmiScoringModel!$G$34:$G$37,[6]cmmiScoringModel!$I$34:$I$37,0,0,1)</f>
        <v>1</v>
      </c>
      <c r="BD30" s="1">
        <f>_xlfn.XLOOKUP(S30,[6]cmmiScoringModel!$G$38:$G$44,[6]cmmiScoringModel!$I$38:$I$44,0,0,1)</f>
        <v>0.2</v>
      </c>
      <c r="BE30" s="1">
        <f>_xlfn.XLOOKUP(T30,[6]cmmiScoringModel!$G$45:$G$51,[6]cmmiScoringModel!$I$45:$I$51,0,0,1)</f>
        <v>0.75</v>
      </c>
      <c r="BF30" s="1">
        <f>_xlfn.XLOOKUP(U30,[6]cmmiScoringModel!$G$52:$G$56,[6]cmmiScoringModel!$I$52:$I$56,0,0,1)</f>
        <v>0.8</v>
      </c>
      <c r="BG30" s="1">
        <f>_xlfn.XLOOKUP(V30,[6]cmmiScoringModel!$G$57:$G$61,[6]cmmiScoringModel!$I$57:$I$61,0,0,1)</f>
        <v>1</v>
      </c>
      <c r="BH30" s="1">
        <f>_xlfn.XLOOKUP(W30,[6]cmmiScoringModel!$G$62:$G$67,[6]cmmiScoringModel!$I$62:$I$67,0,0,1)</f>
        <v>0.75</v>
      </c>
      <c r="BI30" s="1">
        <f>_xlfn.XLOOKUP(X30,[6]cmmiScoringModel!$G$68:$G$72,[6]cmmiScoringModel!$I$68:$I$72,0,0,1)</f>
        <v>0.75</v>
      </c>
      <c r="BJ30" s="1">
        <f>_xlfn.XLOOKUP(Y30,[6]cmmiScoringModel!$G$73:$G$77,[6]cmmiScoringModel!$I$73:$I$77,0,0,1)</f>
        <v>1</v>
      </c>
      <c r="BK30" s="1">
        <f>_xlfn.XLOOKUP(Z30,[6]cmmiScoringModel!$G$78:$G$84,[6]cmmiScoringModel!$I$78:$I$84,0,0,1)</f>
        <v>0.75</v>
      </c>
      <c r="BL30" s="1">
        <f>_xlfn.XLOOKUP(AA30,[6]cmmiScoringModel!$G$85:$G$91,[6]cmmiScoringModel!$I$85:$I$91,0,0,1)</f>
        <v>0.5</v>
      </c>
      <c r="BM30" s="1">
        <f>_xlfn.XLOOKUP(AB30,[6]cmmiScoringModel!$G$92:$G$95,[6]cmmiScoringModel!$I$92:$I$95,0,0,1)</f>
        <v>1</v>
      </c>
      <c r="BN30" s="1">
        <f>_xlfn.XLOOKUP(AC30,[6]cmmiScoringModel!$G$96:$G$100,[6]cmmiScoringModel!$I$96:$I$100,0,0,1)</f>
        <v>0.6</v>
      </c>
      <c r="BO30" s="1">
        <f>_xlfn.XLOOKUP(AD30,[6]cmmiScoringModel!$G$101:$G$106,[6]cmmiScoringModel!$I$101:$I$106,0,0,1)</f>
        <v>1</v>
      </c>
      <c r="BP30" s="1">
        <f>_xlfn.XLOOKUP(AE30,[6]cmmiScoringModel!$G$107:$G$113,[6]cmmiScoringModel!$I$107:$I$113,0,0,1)</f>
        <v>0.75</v>
      </c>
      <c r="BQ30" s="1">
        <f>_xlfn.XLOOKUP(AF30,[6]cmmiScoringModel!$G$114:$G$117,[6]cmmiScoringModel!$I$114:$I$117,0,0,1)</f>
        <v>0.85</v>
      </c>
      <c r="BR30" s="1">
        <f>_xlfn.XLOOKUP(AG30,[6]cmmiScoringModel!$G$118:$G$120,[6]cmmiScoringModel!$I$118:$I$120,0,0,1)</f>
        <v>1</v>
      </c>
      <c r="BS30" s="1">
        <f>_xlfn.XLOOKUP(AH30, [6]cmmiScoringModel!$G$121:$G$124,[6]cmmiScoringModel!$I$121:$I$124,0,0,1)</f>
        <v>0.6</v>
      </c>
      <c r="BT30" s="1">
        <f>_xlfn.XLOOKUP(AI30,[6]cmmiScoringModel!$G$125:$G$128,[6]cmmiScoringModel!$I$125:$I$128,0,0,1)</f>
        <v>0.4</v>
      </c>
      <c r="BU30" s="1">
        <f>_xlfn.XLOOKUP(AJ30,[6]cmmiScoringModel!$G$129:$G$132,[6]cmmiScoringModel!$I$129:$I$132,0,0,1)</f>
        <v>0.4</v>
      </c>
      <c r="BV30" s="1">
        <f>_xlfn.XLOOKUP(AK30,[6]cmmiScoringModel!$G$133:$G$138,[6]cmmiScoringModel!$I$133:$I$138,0,0,1)</f>
        <v>0.75</v>
      </c>
      <c r="BW30" s="1">
        <f>_xlfn.XLOOKUP(AL30,[6]cmmiScoringModel!$G$139:$G$142,[6]cmmiScoringModel!$I$139:$I$142,0,0,1)</f>
        <v>1</v>
      </c>
      <c r="BX30" s="1">
        <f>_xlfn.XLOOKUP(AM30,[6]cmmiScoringModel!$G$143:$G$148,[6]cmmiScoringModel!$I$143:$I$148,0,0,1)</f>
        <v>0.75</v>
      </c>
      <c r="BY30" s="1">
        <f>_xlfn.XLOOKUP(AN30,[6]cmmiScoringModel!$G$149:$G$153,[6]cmmiScoringModel!$I$149:$I$153,0,0,1)</f>
        <v>1</v>
      </c>
      <c r="BZ30" s="1">
        <f>_xlfn.XLOOKUP(AO30,[6]cmmiScoringModel!$G$154:$G$157,[6]cmmiScoringModel!$I$154:$I$157,0,0,1)</f>
        <v>1</v>
      </c>
      <c r="CA30" s="1">
        <f>_xlfn.XLOOKUP(AP30,[6]cmmiScoringModel!$G$158:$G$161,[6]cmmiScoringModel!$I$158:$I$161,0,0,1)</f>
        <v>1</v>
      </c>
      <c r="CB30" s="1">
        <f>_xlfn.XLOOKUP(AQ30,[6]cmmiScoringModel!$G$162:$G$166,[6]cmmiScoringModel!$I$162:$I$166,0,0,1)</f>
        <v>1</v>
      </c>
      <c r="CC30" s="1">
        <f>_xlfn.XLOOKUP(AR30,[6]cmmiScoringModel!$G$167:$G$171,[6]cmmiScoringModel!$I$167:$I$171,0,0,1)</f>
        <v>0.01</v>
      </c>
      <c r="CD30" s="1">
        <f>_xlfn.XLOOKUP(AS30,[6]cmmiScoringModel!$G$172:$G$175,[6]cmmiScoringModel!$I$172:$I$175,0,0,1)</f>
        <v>0.01</v>
      </c>
      <c r="CE30" s="1">
        <f>_xlfn.XLOOKUP(AT30,[6]cmmiScoringModel!$G$176:$G$180,[6]cmmiScoringModel!$I$176:$I$180,0,0,1)</f>
        <v>0.01</v>
      </c>
    </row>
    <row r="31" spans="1:83" x14ac:dyDescent="0.25">
      <c r="A31" s="1" t="s">
        <v>3248</v>
      </c>
      <c r="B31" s="1" t="s">
        <v>1538</v>
      </c>
      <c r="C31" s="1" t="s">
        <v>1546</v>
      </c>
      <c r="D31" s="1" t="s">
        <v>1549</v>
      </c>
      <c r="E31" s="1" t="s">
        <v>1550</v>
      </c>
      <c r="G31" s="1" t="s">
        <v>1530</v>
      </c>
      <c r="H31" s="1" t="e" vm="1">
        <v>#VALUE!</v>
      </c>
      <c r="K31" s="1" t="s">
        <v>18</v>
      </c>
      <c r="L31" s="1" t="s">
        <v>22</v>
      </c>
      <c r="M31" s="1" t="s">
        <v>31</v>
      </c>
      <c r="N31" s="1" t="s">
        <v>29</v>
      </c>
      <c r="O31" s="1" t="s">
        <v>37</v>
      </c>
      <c r="P31" s="1" t="s">
        <v>43</v>
      </c>
      <c r="Q31" s="1" t="s">
        <v>45</v>
      </c>
      <c r="R31" s="1" t="s">
        <v>37</v>
      </c>
      <c r="S31" s="1" t="s">
        <v>56</v>
      </c>
      <c r="T31" s="1" t="s">
        <v>21</v>
      </c>
      <c r="U31" s="1" t="s">
        <v>25</v>
      </c>
      <c r="V31" s="1" t="s">
        <v>72</v>
      </c>
      <c r="W31" s="1" t="s">
        <v>76</v>
      </c>
      <c r="X31" s="1" t="s">
        <v>37</v>
      </c>
      <c r="Y31" s="1" t="s">
        <v>43</v>
      </c>
      <c r="Z31" s="1" t="s">
        <v>63</v>
      </c>
      <c r="AA31" s="1" t="s">
        <v>62</v>
      </c>
      <c r="AB31" s="1" t="s">
        <v>98</v>
      </c>
      <c r="AC31" s="1" t="s">
        <v>103</v>
      </c>
      <c r="AD31" s="1" t="s">
        <v>111</v>
      </c>
      <c r="AE31" s="1" t="s">
        <v>63</v>
      </c>
      <c r="AF31" s="1" t="s">
        <v>120</v>
      </c>
      <c r="AG31" s="1" t="s">
        <v>125</v>
      </c>
      <c r="AH31" s="1" t="s">
        <v>129</v>
      </c>
      <c r="AI31" s="1" t="s">
        <v>129</v>
      </c>
      <c r="AJ31" s="1" t="s">
        <v>129</v>
      </c>
      <c r="AK31" s="1" t="s">
        <v>63</v>
      </c>
      <c r="AL31" s="1" t="s">
        <v>144</v>
      </c>
      <c r="AM31" s="1" t="s">
        <v>63</v>
      </c>
      <c r="AN31" s="1" t="s">
        <v>31</v>
      </c>
      <c r="AO31" s="1" t="s">
        <v>155</v>
      </c>
      <c r="AP31" s="1" t="s">
        <v>159</v>
      </c>
      <c r="AQ31" s="1" t="s">
        <v>31</v>
      </c>
      <c r="AR31" s="1" t="s">
        <v>21</v>
      </c>
      <c r="AS31" s="1" t="s">
        <v>21</v>
      </c>
      <c r="AT31" s="1" t="s">
        <v>21</v>
      </c>
      <c r="AV31" s="1">
        <f>_xlfn.XLOOKUP(K31,[6]cmmiScoringModel!$G$2:$G$6, [6]cmmiScoringModel!$I$2:$I$6,0,0,1)</f>
        <v>1</v>
      </c>
      <c r="AW31" s="1">
        <f>_xlfn.XLOOKUP(L31,[6]cmmiScoringModel!$G$7:$G$9,[6]cmmiScoringModel!$I$7:$I$9,0,0,1)</f>
        <v>1</v>
      </c>
      <c r="AX31" s="1">
        <f>_xlfn.XLOOKUP(M31,[6]cmmiScoringModel!$G$10:$G$14,[6]cmmiScoringModel!$I$10:$I$14,0,0,1)</f>
        <v>1</v>
      </c>
      <c r="AY31" s="1">
        <f>_xlfn.XLOOKUP(N31,[6]cmmiScoringModel!$G$15:$G$19,[6]cmmiScoringModel!$I$15:$I$19,0,0,1)</f>
        <v>0.5</v>
      </c>
      <c r="AZ31" s="1">
        <f>_xlfn.XLOOKUP(O31,[6]cmmiScoringModel!$G$20:$G$24,[6]cmmiScoringModel!$I$20:$I$24,0,0,1)</f>
        <v>0.75</v>
      </c>
      <c r="BA31" s="1">
        <f>_xlfn.XLOOKUP(P31,[6]cmmiScoringModel!$G$25:$G$28,[6]cmmiScoringModel!$I$25:$I$28,0,0,1)</f>
        <v>1</v>
      </c>
      <c r="BB31" s="1">
        <f>_xlfn.XLOOKUP(Q31,[6]cmmiScoringModel!$G$29:$G$33,[6]cmmiScoringModel!$I$29:$I$33,0,0,1)</f>
        <v>0.5</v>
      </c>
      <c r="BC31" s="1">
        <f>_xlfn.XLOOKUP(R31,[6]cmmiScoringModel!$G$34:$G$37,[6]cmmiScoringModel!$I$34:$I$37,0,0,1)</f>
        <v>1</v>
      </c>
      <c r="BD31" s="1">
        <f>_xlfn.XLOOKUP(S31,[6]cmmiScoringModel!$G$38:$G$44,[6]cmmiScoringModel!$I$38:$I$44,0,0,1)</f>
        <v>0.2</v>
      </c>
      <c r="BE31" s="1">
        <f>_xlfn.XLOOKUP(T31,[6]cmmiScoringModel!$G$45:$G$51,[6]cmmiScoringModel!$I$45:$I$51,0,0,1)</f>
        <v>0.01</v>
      </c>
      <c r="BF31" s="1" t="str">
        <f>_xlfn.XLOOKUP(U31,[6]cmmiScoringModel!$G$52:$G$56,[6]cmmiScoringModel!$I$52:$I$56,0,0,1)</f>
        <v>NA</v>
      </c>
      <c r="BG31" s="1">
        <f>_xlfn.XLOOKUP(V31,[6]cmmiScoringModel!$G$57:$G$61,[6]cmmiScoringModel!$I$57:$I$61,0,0,1)</f>
        <v>1</v>
      </c>
      <c r="BH31" s="1">
        <f>_xlfn.XLOOKUP(W31,[6]cmmiScoringModel!$G$62:$G$67,[6]cmmiScoringModel!$I$62:$I$67,0,0,1)</f>
        <v>0.75</v>
      </c>
      <c r="BI31" s="1">
        <f>_xlfn.XLOOKUP(X31,[6]cmmiScoringModel!$G$68:$G$72,[6]cmmiScoringModel!$I$68:$I$72,0,0,1)</f>
        <v>0.75</v>
      </c>
      <c r="BJ31" s="1">
        <f>_xlfn.XLOOKUP(Y31,[6]cmmiScoringModel!$G$73:$G$77,[6]cmmiScoringModel!$I$73:$I$77,0,0,1)</f>
        <v>1</v>
      </c>
      <c r="BK31" s="1">
        <f>_xlfn.XLOOKUP(Z31,[6]cmmiScoringModel!$G$78:$G$84,[6]cmmiScoringModel!$I$78:$I$84,0,0,1)</f>
        <v>0.75</v>
      </c>
      <c r="BL31" s="1">
        <f>_xlfn.XLOOKUP(AA31,[6]cmmiScoringModel!$G$85:$G$91,[6]cmmiScoringModel!$I$85:$I$91,0,0,1)</f>
        <v>0.5</v>
      </c>
      <c r="BM31" s="1">
        <f>_xlfn.XLOOKUP(AB31,[6]cmmiScoringModel!$G$92:$G$95,[6]cmmiScoringModel!$I$92:$I$95,0,0,1)</f>
        <v>1</v>
      </c>
      <c r="BN31" s="1">
        <f>_xlfn.XLOOKUP(AC31,[6]cmmiScoringModel!$G$96:$G$100,[6]cmmiScoringModel!$I$96:$I$100,0,0,1)</f>
        <v>0.6</v>
      </c>
      <c r="BO31" s="1">
        <f>_xlfn.XLOOKUP(AD31,[6]cmmiScoringModel!$G$101:$G$106,[6]cmmiScoringModel!$I$101:$I$106,0,0,1)</f>
        <v>1</v>
      </c>
      <c r="BP31" s="1">
        <f>_xlfn.XLOOKUP(AE31,[6]cmmiScoringModel!$G$107:$G$113,[6]cmmiScoringModel!$I$107:$I$113,0,0,1)</f>
        <v>0.75</v>
      </c>
      <c r="BQ31" s="1">
        <f>_xlfn.XLOOKUP(AF31,[6]cmmiScoringModel!$G$114:$G$117,[6]cmmiScoringModel!$I$114:$I$117,0,0,1)</f>
        <v>0.85</v>
      </c>
      <c r="BR31" s="1">
        <f>_xlfn.XLOOKUP(AG31,[6]cmmiScoringModel!$G$118:$G$120,[6]cmmiScoringModel!$I$118:$I$120,0,0,1)</f>
        <v>1</v>
      </c>
      <c r="BS31" s="1">
        <f>_xlfn.XLOOKUP(AH31, [6]cmmiScoringModel!$G$121:$G$124,[6]cmmiScoringModel!$I$121:$I$124,0,0,1)</f>
        <v>0.6</v>
      </c>
      <c r="BT31" s="1">
        <f>_xlfn.XLOOKUP(AI31,[6]cmmiScoringModel!$G$125:$G$128,[6]cmmiScoringModel!$I$125:$I$128,0,0,1)</f>
        <v>0.4</v>
      </c>
      <c r="BU31" s="1">
        <f>_xlfn.XLOOKUP(AJ31,[6]cmmiScoringModel!$G$129:$G$132,[6]cmmiScoringModel!$I$129:$I$132,0,0,1)</f>
        <v>0.4</v>
      </c>
      <c r="BV31" s="1">
        <f>_xlfn.XLOOKUP(AK31,[6]cmmiScoringModel!$G$133:$G$138,[6]cmmiScoringModel!$I$133:$I$138,0,0,1)</f>
        <v>0.75</v>
      </c>
      <c r="BW31" s="1">
        <f>_xlfn.XLOOKUP(AL31,[6]cmmiScoringModel!$G$139:$G$142,[6]cmmiScoringModel!$I$139:$I$142,0,0,1)</f>
        <v>1</v>
      </c>
      <c r="BX31" s="1">
        <f>_xlfn.XLOOKUP(AM31,[6]cmmiScoringModel!$G$143:$G$148,[6]cmmiScoringModel!$I$143:$I$148,0,0,1)</f>
        <v>0.75</v>
      </c>
      <c r="BY31" s="1">
        <f>_xlfn.XLOOKUP(AN31,[6]cmmiScoringModel!$G$149:$G$153,[6]cmmiScoringModel!$I$149:$I$153,0,0,1)</f>
        <v>1</v>
      </c>
      <c r="BZ31" s="1">
        <f>_xlfn.XLOOKUP(AO31,[6]cmmiScoringModel!$G$154:$G$157,[6]cmmiScoringModel!$I$154:$I$157,0,0,1)</f>
        <v>1</v>
      </c>
      <c r="CA31" s="1">
        <f>_xlfn.XLOOKUP(AP31,[6]cmmiScoringModel!$G$158:$G$161,[6]cmmiScoringModel!$I$158:$I$161,0,0,1)</f>
        <v>1</v>
      </c>
      <c r="CB31" s="1">
        <f>_xlfn.XLOOKUP(AQ31,[6]cmmiScoringModel!$G$162:$G$166,[6]cmmiScoringModel!$I$162:$I$166,0,0,1)</f>
        <v>1</v>
      </c>
      <c r="CC31" s="1">
        <f>_xlfn.XLOOKUP(AR31,[6]cmmiScoringModel!$G$167:$G$171,[6]cmmiScoringModel!$I$167:$I$171,0,0,1)</f>
        <v>0.01</v>
      </c>
      <c r="CD31" s="1">
        <f>_xlfn.XLOOKUP(AS31,[6]cmmiScoringModel!$G$172:$G$175,[6]cmmiScoringModel!$I$172:$I$175,0,0,1)</f>
        <v>0.01</v>
      </c>
      <c r="CE31" s="1">
        <f>_xlfn.XLOOKUP(AT31,[6]cmmiScoringModel!$G$176:$G$180,[6]cmmiScoringModel!$I$176:$I$180,0,0,1)</f>
        <v>0.01</v>
      </c>
    </row>
    <row r="32" spans="1:83" x14ac:dyDescent="0.25">
      <c r="A32" s="1" t="s">
        <v>3249</v>
      </c>
      <c r="B32" s="1" t="s">
        <v>1538</v>
      </c>
      <c r="C32" s="1" t="s">
        <v>1551</v>
      </c>
      <c r="D32" s="1" t="s">
        <v>1552</v>
      </c>
      <c r="E32" s="1" t="s">
        <v>1553</v>
      </c>
      <c r="G32" s="1" t="s">
        <v>1537</v>
      </c>
      <c r="H32" s="1" t="e" vm="1">
        <v>#VALUE!</v>
      </c>
      <c r="K32" s="1" t="s">
        <v>18</v>
      </c>
      <c r="L32" s="1" t="s">
        <v>22</v>
      </c>
      <c r="M32" s="1" t="s">
        <v>31</v>
      </c>
      <c r="N32" s="1" t="s">
        <v>29</v>
      </c>
      <c r="O32" s="1" t="s">
        <v>37</v>
      </c>
      <c r="P32" s="1" t="s">
        <v>43</v>
      </c>
      <c r="Q32" s="1" t="s">
        <v>45</v>
      </c>
      <c r="R32" s="1" t="s">
        <v>37</v>
      </c>
      <c r="S32" s="1" t="s">
        <v>56</v>
      </c>
      <c r="T32" s="1" t="s">
        <v>21</v>
      </c>
      <c r="U32" s="1" t="s">
        <v>21</v>
      </c>
      <c r="V32" s="1" t="s">
        <v>72</v>
      </c>
      <c r="W32" s="1" t="s">
        <v>75</v>
      </c>
      <c r="X32" s="1" t="s">
        <v>37</v>
      </c>
      <c r="Y32" s="1" t="s">
        <v>43</v>
      </c>
      <c r="Z32" s="1" t="s">
        <v>63</v>
      </c>
      <c r="AA32" s="1" t="s">
        <v>63</v>
      </c>
      <c r="AB32" s="1" t="s">
        <v>98</v>
      </c>
      <c r="AC32" s="1" t="s">
        <v>103</v>
      </c>
      <c r="AD32" s="1" t="s">
        <v>111</v>
      </c>
      <c r="AE32" s="1" t="s">
        <v>63</v>
      </c>
      <c r="AF32" s="1" t="s">
        <v>120</v>
      </c>
      <c r="AG32" s="1" t="s">
        <v>125</v>
      </c>
      <c r="AH32" s="1" t="s">
        <v>129</v>
      </c>
      <c r="AI32" s="1" t="s">
        <v>129</v>
      </c>
      <c r="AJ32" s="1" t="s">
        <v>129</v>
      </c>
      <c r="AK32" s="1" t="s">
        <v>63</v>
      </c>
      <c r="AL32" s="1" t="s">
        <v>144</v>
      </c>
      <c r="AM32" s="1" t="s">
        <v>63</v>
      </c>
      <c r="AN32" s="1" t="s">
        <v>31</v>
      </c>
      <c r="AO32" s="1" t="s">
        <v>155</v>
      </c>
      <c r="AP32" s="1" t="s">
        <v>159</v>
      </c>
      <c r="AQ32" s="1" t="s">
        <v>31</v>
      </c>
      <c r="AR32" s="1" t="s">
        <v>21</v>
      </c>
      <c r="AS32" s="1" t="s">
        <v>21</v>
      </c>
      <c r="AT32" s="1" t="s">
        <v>21</v>
      </c>
      <c r="AV32" s="1">
        <f>_xlfn.XLOOKUP(K32,[6]cmmiScoringModel!$G$2:$G$6, [6]cmmiScoringModel!$I$2:$I$6,0,0,1)</f>
        <v>1</v>
      </c>
      <c r="AW32" s="1">
        <f>_xlfn.XLOOKUP(L32,[6]cmmiScoringModel!$G$7:$G$9,[6]cmmiScoringModel!$I$7:$I$9,0,0,1)</f>
        <v>1</v>
      </c>
      <c r="AX32" s="1">
        <f>_xlfn.XLOOKUP(M32,[6]cmmiScoringModel!$G$10:$G$14,[6]cmmiScoringModel!$I$10:$I$14,0,0,1)</f>
        <v>1</v>
      </c>
      <c r="AY32" s="1">
        <f>_xlfn.XLOOKUP(N32,[6]cmmiScoringModel!$G$15:$G$19,[6]cmmiScoringModel!$I$15:$I$19,0,0,1)</f>
        <v>0.5</v>
      </c>
      <c r="AZ32" s="1">
        <f>_xlfn.XLOOKUP(O32,[6]cmmiScoringModel!$G$20:$G$24,[6]cmmiScoringModel!$I$20:$I$24,0,0,1)</f>
        <v>0.75</v>
      </c>
      <c r="BA32" s="1">
        <f>_xlfn.XLOOKUP(P32,[6]cmmiScoringModel!$G$25:$G$28,[6]cmmiScoringModel!$I$25:$I$28,0,0,1)</f>
        <v>1</v>
      </c>
      <c r="BB32" s="1">
        <f>_xlfn.XLOOKUP(Q32,[6]cmmiScoringModel!$G$29:$G$33,[6]cmmiScoringModel!$I$29:$I$33,0,0,1)</f>
        <v>0.5</v>
      </c>
      <c r="BC32" s="1">
        <f>_xlfn.XLOOKUP(R32,[6]cmmiScoringModel!$G$34:$G$37,[6]cmmiScoringModel!$I$34:$I$37,0,0,1)</f>
        <v>1</v>
      </c>
      <c r="BD32" s="1">
        <f>_xlfn.XLOOKUP(S32,[6]cmmiScoringModel!$G$38:$G$44,[6]cmmiScoringModel!$I$38:$I$44,0,0,1)</f>
        <v>0.2</v>
      </c>
      <c r="BE32" s="1">
        <f>_xlfn.XLOOKUP(T32,[6]cmmiScoringModel!$G$45:$G$51,[6]cmmiScoringModel!$I$45:$I$51,0,0,1)</f>
        <v>0.01</v>
      </c>
      <c r="BF32" s="1">
        <f>_xlfn.XLOOKUP(U32,[6]cmmiScoringModel!$G$52:$G$56,[6]cmmiScoringModel!$I$52:$I$56,0,0,1)</f>
        <v>0.01</v>
      </c>
      <c r="BG32" s="1">
        <f>_xlfn.XLOOKUP(V32,[6]cmmiScoringModel!$G$57:$G$61,[6]cmmiScoringModel!$I$57:$I$61,0,0,1)</f>
        <v>1</v>
      </c>
      <c r="BH32" s="1">
        <f>_xlfn.XLOOKUP(W32,[6]cmmiScoringModel!$G$62:$G$67,[6]cmmiScoringModel!$I$62:$I$67,0,0,1)</f>
        <v>0.5</v>
      </c>
      <c r="BI32" s="1">
        <f>_xlfn.XLOOKUP(X32,[6]cmmiScoringModel!$G$68:$G$72,[6]cmmiScoringModel!$I$68:$I$72,0,0,1)</f>
        <v>0.75</v>
      </c>
      <c r="BJ32" s="1">
        <f>_xlfn.XLOOKUP(Y32,[6]cmmiScoringModel!$G$73:$G$77,[6]cmmiScoringModel!$I$73:$I$77,0,0,1)</f>
        <v>1</v>
      </c>
      <c r="BK32" s="1">
        <f>_xlfn.XLOOKUP(Z32,[6]cmmiScoringModel!$G$78:$G$84,[6]cmmiScoringModel!$I$78:$I$84,0,0,1)</f>
        <v>0.75</v>
      </c>
      <c r="BL32" s="1">
        <f>_xlfn.XLOOKUP(AA32,[6]cmmiScoringModel!$G$85:$G$91,[6]cmmiScoringModel!$I$85:$I$91,0,0,1)</f>
        <v>0.75</v>
      </c>
      <c r="BM32" s="1">
        <f>_xlfn.XLOOKUP(AB32,[6]cmmiScoringModel!$G$92:$G$95,[6]cmmiScoringModel!$I$92:$I$95,0,0,1)</f>
        <v>1</v>
      </c>
      <c r="BN32" s="1">
        <f>_xlfn.XLOOKUP(AC32,[6]cmmiScoringModel!$G$96:$G$100,[6]cmmiScoringModel!$I$96:$I$100,0,0,1)</f>
        <v>0.6</v>
      </c>
      <c r="BO32" s="1">
        <f>_xlfn.XLOOKUP(AD32,[6]cmmiScoringModel!$G$101:$G$106,[6]cmmiScoringModel!$I$101:$I$106,0,0,1)</f>
        <v>1</v>
      </c>
      <c r="BP32" s="1">
        <f>_xlfn.XLOOKUP(AE32,[6]cmmiScoringModel!$G$107:$G$113,[6]cmmiScoringModel!$I$107:$I$113,0,0,1)</f>
        <v>0.75</v>
      </c>
      <c r="BQ32" s="1">
        <f>_xlfn.XLOOKUP(AF32,[6]cmmiScoringModel!$G$114:$G$117,[6]cmmiScoringModel!$I$114:$I$117,0,0,1)</f>
        <v>0.85</v>
      </c>
      <c r="BR32" s="1">
        <f>_xlfn.XLOOKUP(AG32,[6]cmmiScoringModel!$G$118:$G$120,[6]cmmiScoringModel!$I$118:$I$120,0,0,1)</f>
        <v>1</v>
      </c>
      <c r="BS32" s="1">
        <f>_xlfn.XLOOKUP(AH32, [6]cmmiScoringModel!$G$121:$G$124,[6]cmmiScoringModel!$I$121:$I$124,0,0,1)</f>
        <v>0.6</v>
      </c>
      <c r="BT32" s="1">
        <f>_xlfn.XLOOKUP(AI32,[6]cmmiScoringModel!$G$125:$G$128,[6]cmmiScoringModel!$I$125:$I$128,0,0,1)</f>
        <v>0.4</v>
      </c>
      <c r="BU32" s="1">
        <f>_xlfn.XLOOKUP(AJ32,[6]cmmiScoringModel!$G$129:$G$132,[6]cmmiScoringModel!$I$129:$I$132,0,0,1)</f>
        <v>0.4</v>
      </c>
      <c r="BV32" s="1">
        <f>_xlfn.XLOOKUP(AK32,[6]cmmiScoringModel!$G$133:$G$138,[6]cmmiScoringModel!$I$133:$I$138,0,0,1)</f>
        <v>0.75</v>
      </c>
      <c r="BW32" s="1">
        <f>_xlfn.XLOOKUP(AL32,[6]cmmiScoringModel!$G$139:$G$142,[6]cmmiScoringModel!$I$139:$I$142,0,0,1)</f>
        <v>1</v>
      </c>
      <c r="BX32" s="1">
        <f>_xlfn.XLOOKUP(AM32,[6]cmmiScoringModel!$G$143:$G$148,[6]cmmiScoringModel!$I$143:$I$148,0,0,1)</f>
        <v>0.75</v>
      </c>
      <c r="BY32" s="1">
        <f>_xlfn.XLOOKUP(AN32,[6]cmmiScoringModel!$G$149:$G$153,[6]cmmiScoringModel!$I$149:$I$153,0,0,1)</f>
        <v>1</v>
      </c>
      <c r="BZ32" s="1">
        <f>_xlfn.XLOOKUP(AO32,[6]cmmiScoringModel!$G$154:$G$157,[6]cmmiScoringModel!$I$154:$I$157,0,0,1)</f>
        <v>1</v>
      </c>
      <c r="CA32" s="1">
        <f>_xlfn.XLOOKUP(AP32,[6]cmmiScoringModel!$G$158:$G$161,[6]cmmiScoringModel!$I$158:$I$161,0,0,1)</f>
        <v>1</v>
      </c>
      <c r="CB32" s="1">
        <f>_xlfn.XLOOKUP(AQ32,[6]cmmiScoringModel!$G$162:$G$166,[6]cmmiScoringModel!$I$162:$I$166,0,0,1)</f>
        <v>1</v>
      </c>
      <c r="CC32" s="1">
        <f>_xlfn.XLOOKUP(AR32,[6]cmmiScoringModel!$G$167:$G$171,[6]cmmiScoringModel!$I$167:$I$171,0,0,1)</f>
        <v>0.01</v>
      </c>
      <c r="CD32" s="1">
        <f>_xlfn.XLOOKUP(AS32,[6]cmmiScoringModel!$G$172:$G$175,[6]cmmiScoringModel!$I$172:$I$175,0,0,1)</f>
        <v>0.01</v>
      </c>
      <c r="CE32" s="1">
        <f>_xlfn.XLOOKUP(AT32,[6]cmmiScoringModel!$G$176:$G$180,[6]cmmiScoringModel!$I$176:$I$180,0,0,1)</f>
        <v>0.01</v>
      </c>
    </row>
    <row r="33" spans="1:83" x14ac:dyDescent="0.25">
      <c r="A33" s="1" t="s">
        <v>3250</v>
      </c>
      <c r="B33" s="1" t="s">
        <v>1538</v>
      </c>
      <c r="C33" s="1" t="s">
        <v>1551</v>
      </c>
      <c r="D33" s="1" t="s">
        <v>1554</v>
      </c>
      <c r="E33" s="1" t="s">
        <v>1555</v>
      </c>
      <c r="G33" s="1" t="s">
        <v>1525</v>
      </c>
      <c r="H33" s="1" t="e" vm="1">
        <v>#VALUE!</v>
      </c>
      <c r="K33" s="1" t="s">
        <v>18</v>
      </c>
      <c r="L33" s="1" t="s">
        <v>22</v>
      </c>
      <c r="M33" s="1" t="s">
        <v>31</v>
      </c>
      <c r="N33" s="1" t="s">
        <v>29</v>
      </c>
      <c r="O33" s="1" t="s">
        <v>37</v>
      </c>
      <c r="P33" s="1" t="s">
        <v>43</v>
      </c>
      <c r="Q33" s="1" t="s">
        <v>45</v>
      </c>
      <c r="R33" s="1" t="s">
        <v>37</v>
      </c>
      <c r="S33" s="1" t="s">
        <v>56</v>
      </c>
      <c r="T33" s="1" t="s">
        <v>21</v>
      </c>
      <c r="U33" s="1" t="s">
        <v>21</v>
      </c>
      <c r="V33" s="1" t="s">
        <v>72</v>
      </c>
      <c r="W33" s="1" t="s">
        <v>75</v>
      </c>
      <c r="X33" s="1" t="s">
        <v>37</v>
      </c>
      <c r="Y33" s="1" t="s">
        <v>43</v>
      </c>
      <c r="Z33" s="1" t="s">
        <v>63</v>
      </c>
      <c r="AA33" s="1" t="s">
        <v>63</v>
      </c>
      <c r="AB33" s="1" t="s">
        <v>98</v>
      </c>
      <c r="AC33" s="1" t="s">
        <v>103</v>
      </c>
      <c r="AD33" s="1" t="s">
        <v>111</v>
      </c>
      <c r="AE33" s="1" t="s">
        <v>63</v>
      </c>
      <c r="AF33" s="1" t="s">
        <v>120</v>
      </c>
      <c r="AG33" s="1" t="s">
        <v>125</v>
      </c>
      <c r="AH33" s="1" t="s">
        <v>129</v>
      </c>
      <c r="AI33" s="1" t="s">
        <v>129</v>
      </c>
      <c r="AJ33" s="1" t="s">
        <v>129</v>
      </c>
      <c r="AK33" s="1" t="s">
        <v>63</v>
      </c>
      <c r="AL33" s="1" t="s">
        <v>144</v>
      </c>
      <c r="AM33" s="1" t="s">
        <v>63</v>
      </c>
      <c r="AN33" s="1" t="s">
        <v>31</v>
      </c>
      <c r="AO33" s="1" t="s">
        <v>155</v>
      </c>
      <c r="AP33" s="1" t="s">
        <v>159</v>
      </c>
      <c r="AQ33" s="1" t="s">
        <v>31</v>
      </c>
      <c r="AR33" s="1" t="s">
        <v>21</v>
      </c>
      <c r="AS33" s="1" t="s">
        <v>21</v>
      </c>
      <c r="AT33" s="1" t="s">
        <v>21</v>
      </c>
      <c r="AV33" s="1">
        <f>_xlfn.XLOOKUP(K33,[6]cmmiScoringModel!$G$2:$G$6, [6]cmmiScoringModel!$I$2:$I$6,0,0,1)</f>
        <v>1</v>
      </c>
      <c r="AW33" s="1">
        <f>_xlfn.XLOOKUP(L33,[6]cmmiScoringModel!$G$7:$G$9,[6]cmmiScoringModel!$I$7:$I$9,0,0,1)</f>
        <v>1</v>
      </c>
      <c r="AX33" s="1">
        <f>_xlfn.XLOOKUP(M33,[6]cmmiScoringModel!$G$10:$G$14,[6]cmmiScoringModel!$I$10:$I$14,0,0,1)</f>
        <v>1</v>
      </c>
      <c r="AY33" s="1">
        <f>_xlfn.XLOOKUP(N33,[6]cmmiScoringModel!$G$15:$G$19,[6]cmmiScoringModel!$I$15:$I$19,0,0,1)</f>
        <v>0.5</v>
      </c>
      <c r="AZ33" s="1">
        <f>_xlfn.XLOOKUP(O33,[6]cmmiScoringModel!$G$20:$G$24,[6]cmmiScoringModel!$I$20:$I$24,0,0,1)</f>
        <v>0.75</v>
      </c>
      <c r="BA33" s="1">
        <f>_xlfn.XLOOKUP(P33,[6]cmmiScoringModel!$G$25:$G$28,[6]cmmiScoringModel!$I$25:$I$28,0,0,1)</f>
        <v>1</v>
      </c>
      <c r="BB33" s="1">
        <f>_xlfn.XLOOKUP(Q33,[6]cmmiScoringModel!$G$29:$G$33,[6]cmmiScoringModel!$I$29:$I$33,0,0,1)</f>
        <v>0.5</v>
      </c>
      <c r="BC33" s="1">
        <f>_xlfn.XLOOKUP(R33,[6]cmmiScoringModel!$G$34:$G$37,[6]cmmiScoringModel!$I$34:$I$37,0,0,1)</f>
        <v>1</v>
      </c>
      <c r="BD33" s="1">
        <f>_xlfn.XLOOKUP(S33,[6]cmmiScoringModel!$G$38:$G$44,[6]cmmiScoringModel!$I$38:$I$44,0,0,1)</f>
        <v>0.2</v>
      </c>
      <c r="BE33" s="1">
        <f>_xlfn.XLOOKUP(T33,[6]cmmiScoringModel!$G$45:$G$51,[6]cmmiScoringModel!$I$45:$I$51,0,0,1)</f>
        <v>0.01</v>
      </c>
      <c r="BF33" s="1">
        <f>_xlfn.XLOOKUP(U33,[6]cmmiScoringModel!$G$52:$G$56,[6]cmmiScoringModel!$I$52:$I$56,0,0,1)</f>
        <v>0.01</v>
      </c>
      <c r="BG33" s="1">
        <f>_xlfn.XLOOKUP(V33,[6]cmmiScoringModel!$G$57:$G$61,[6]cmmiScoringModel!$I$57:$I$61,0,0,1)</f>
        <v>1</v>
      </c>
      <c r="BH33" s="1">
        <f>_xlfn.XLOOKUP(W33,[6]cmmiScoringModel!$G$62:$G$67,[6]cmmiScoringModel!$I$62:$I$67,0,0,1)</f>
        <v>0.5</v>
      </c>
      <c r="BI33" s="1">
        <f>_xlfn.XLOOKUP(X33,[6]cmmiScoringModel!$G$68:$G$72,[6]cmmiScoringModel!$I$68:$I$72,0,0,1)</f>
        <v>0.75</v>
      </c>
      <c r="BJ33" s="1">
        <f>_xlfn.XLOOKUP(Y33,[6]cmmiScoringModel!$G$73:$G$77,[6]cmmiScoringModel!$I$73:$I$77,0,0,1)</f>
        <v>1</v>
      </c>
      <c r="BK33" s="1">
        <f>_xlfn.XLOOKUP(Z33,[6]cmmiScoringModel!$G$78:$G$84,[6]cmmiScoringModel!$I$78:$I$84,0,0,1)</f>
        <v>0.75</v>
      </c>
      <c r="BL33" s="1">
        <f>_xlfn.XLOOKUP(AA33,[6]cmmiScoringModel!$G$85:$G$91,[6]cmmiScoringModel!$I$85:$I$91,0,0,1)</f>
        <v>0.75</v>
      </c>
      <c r="BM33" s="1">
        <f>_xlfn.XLOOKUP(AB33,[6]cmmiScoringModel!$G$92:$G$95,[6]cmmiScoringModel!$I$92:$I$95,0,0,1)</f>
        <v>1</v>
      </c>
      <c r="BN33" s="1">
        <f>_xlfn.XLOOKUP(AC33,[6]cmmiScoringModel!$G$96:$G$100,[6]cmmiScoringModel!$I$96:$I$100,0,0,1)</f>
        <v>0.6</v>
      </c>
      <c r="BO33" s="1">
        <f>_xlfn.XLOOKUP(AD33,[6]cmmiScoringModel!$G$101:$G$106,[6]cmmiScoringModel!$I$101:$I$106,0,0,1)</f>
        <v>1</v>
      </c>
      <c r="BP33" s="1">
        <f>_xlfn.XLOOKUP(AE33,[6]cmmiScoringModel!$G$107:$G$113,[6]cmmiScoringModel!$I$107:$I$113,0,0,1)</f>
        <v>0.75</v>
      </c>
      <c r="BQ33" s="1">
        <f>_xlfn.XLOOKUP(AF33,[6]cmmiScoringModel!$G$114:$G$117,[6]cmmiScoringModel!$I$114:$I$117,0,0,1)</f>
        <v>0.85</v>
      </c>
      <c r="BR33" s="1">
        <f>_xlfn.XLOOKUP(AG33,[6]cmmiScoringModel!$G$118:$G$120,[6]cmmiScoringModel!$I$118:$I$120,0,0,1)</f>
        <v>1</v>
      </c>
      <c r="BS33" s="1">
        <f>_xlfn.XLOOKUP(AH33, [6]cmmiScoringModel!$G$121:$G$124,[6]cmmiScoringModel!$I$121:$I$124,0,0,1)</f>
        <v>0.6</v>
      </c>
      <c r="BT33" s="1">
        <f>_xlfn.XLOOKUP(AI33,[6]cmmiScoringModel!$G$125:$G$128,[6]cmmiScoringModel!$I$125:$I$128,0,0,1)</f>
        <v>0.4</v>
      </c>
      <c r="BU33" s="1">
        <f>_xlfn.XLOOKUP(AJ33,[6]cmmiScoringModel!$G$129:$G$132,[6]cmmiScoringModel!$I$129:$I$132,0,0,1)</f>
        <v>0.4</v>
      </c>
      <c r="BV33" s="1">
        <f>_xlfn.XLOOKUP(AK33,[6]cmmiScoringModel!$G$133:$G$138,[6]cmmiScoringModel!$I$133:$I$138,0,0,1)</f>
        <v>0.75</v>
      </c>
      <c r="BW33" s="1">
        <f>_xlfn.XLOOKUP(AL33,[6]cmmiScoringModel!$G$139:$G$142,[6]cmmiScoringModel!$I$139:$I$142,0,0,1)</f>
        <v>1</v>
      </c>
      <c r="BX33" s="1">
        <f>_xlfn.XLOOKUP(AM33,[6]cmmiScoringModel!$G$143:$G$148,[6]cmmiScoringModel!$I$143:$I$148,0,0,1)</f>
        <v>0.75</v>
      </c>
      <c r="BY33" s="1">
        <f>_xlfn.XLOOKUP(AN33,[6]cmmiScoringModel!$G$149:$G$153,[6]cmmiScoringModel!$I$149:$I$153,0,0,1)</f>
        <v>1</v>
      </c>
      <c r="BZ33" s="1">
        <f>_xlfn.XLOOKUP(AO33,[6]cmmiScoringModel!$G$154:$G$157,[6]cmmiScoringModel!$I$154:$I$157,0,0,1)</f>
        <v>1</v>
      </c>
      <c r="CA33" s="1">
        <f>_xlfn.XLOOKUP(AP33,[6]cmmiScoringModel!$G$158:$G$161,[6]cmmiScoringModel!$I$158:$I$161,0,0,1)</f>
        <v>1</v>
      </c>
      <c r="CB33" s="1">
        <f>_xlfn.XLOOKUP(AQ33,[6]cmmiScoringModel!$G$162:$G$166,[6]cmmiScoringModel!$I$162:$I$166,0,0,1)</f>
        <v>1</v>
      </c>
      <c r="CC33" s="1">
        <f>_xlfn.XLOOKUP(AR33,[6]cmmiScoringModel!$G$167:$G$171,[6]cmmiScoringModel!$I$167:$I$171,0,0,1)</f>
        <v>0.01</v>
      </c>
      <c r="CD33" s="1">
        <f>_xlfn.XLOOKUP(AS33,[6]cmmiScoringModel!$G$172:$G$175,[6]cmmiScoringModel!$I$172:$I$175,0,0,1)</f>
        <v>0.01</v>
      </c>
      <c r="CE33" s="1">
        <f>_xlfn.XLOOKUP(AT33,[6]cmmiScoringModel!$G$176:$G$180,[6]cmmiScoringModel!$I$176:$I$180,0,0,1)</f>
        <v>0.01</v>
      </c>
    </row>
    <row r="34" spans="1:83" x14ac:dyDescent="0.25">
      <c r="A34" s="1" t="s">
        <v>3251</v>
      </c>
      <c r="B34" s="1" t="s">
        <v>1538</v>
      </c>
      <c r="C34" s="1" t="s">
        <v>1556</v>
      </c>
      <c r="D34" s="1" t="s">
        <v>1557</v>
      </c>
      <c r="E34" s="1" t="s">
        <v>1558</v>
      </c>
      <c r="G34" s="1" t="s">
        <v>1559</v>
      </c>
      <c r="H34" s="1" t="e" vm="1">
        <v>#VALUE!</v>
      </c>
      <c r="K34" s="1" t="s">
        <v>17</v>
      </c>
      <c r="L34" s="1" t="s">
        <v>22</v>
      </c>
      <c r="M34" s="1" t="s">
        <v>31</v>
      </c>
      <c r="N34" s="1" t="s">
        <v>29</v>
      </c>
      <c r="O34" s="1" t="s">
        <v>37</v>
      </c>
      <c r="P34" s="1" t="s">
        <v>42</v>
      </c>
      <c r="Q34" s="1" t="s">
        <v>45</v>
      </c>
      <c r="R34" s="1" t="s">
        <v>37</v>
      </c>
      <c r="S34" s="1" t="s">
        <v>56</v>
      </c>
      <c r="T34" s="1" t="s">
        <v>21</v>
      </c>
      <c r="U34" s="1" t="s">
        <v>25</v>
      </c>
      <c r="V34" s="1" t="s">
        <v>72</v>
      </c>
      <c r="W34" s="1" t="s">
        <v>76</v>
      </c>
      <c r="X34" s="1" t="s">
        <v>37</v>
      </c>
      <c r="Y34" s="1" t="s">
        <v>66</v>
      </c>
      <c r="Z34" s="1" t="s">
        <v>62</v>
      </c>
      <c r="AA34" s="1" t="s">
        <v>63</v>
      </c>
      <c r="AB34" s="1" t="s">
        <v>98</v>
      </c>
      <c r="AC34" s="1" t="s">
        <v>103</v>
      </c>
      <c r="AD34" s="1" t="s">
        <v>111</v>
      </c>
      <c r="AE34" s="1" t="s">
        <v>63</v>
      </c>
      <c r="AF34" s="1" t="s">
        <v>25</v>
      </c>
      <c r="AG34" s="1" t="s">
        <v>125</v>
      </c>
      <c r="AH34" s="1" t="s">
        <v>129</v>
      </c>
      <c r="AI34" s="1" t="s">
        <v>129</v>
      </c>
      <c r="AJ34" s="1" t="s">
        <v>129</v>
      </c>
      <c r="AK34" s="1" t="s">
        <v>63</v>
      </c>
      <c r="AL34" s="1" t="s">
        <v>144</v>
      </c>
      <c r="AM34" s="1" t="s">
        <v>63</v>
      </c>
      <c r="AN34" s="1" t="s">
        <v>31</v>
      </c>
      <c r="AO34" s="1" t="s">
        <v>155</v>
      </c>
      <c r="AP34" s="1" t="s">
        <v>159</v>
      </c>
      <c r="AQ34" s="1" t="s">
        <v>31</v>
      </c>
      <c r="AR34" s="1" t="s">
        <v>21</v>
      </c>
      <c r="AS34" s="1" t="s">
        <v>21</v>
      </c>
      <c r="AT34" s="1" t="s">
        <v>21</v>
      </c>
      <c r="AV34" s="1">
        <f>_xlfn.XLOOKUP(K34,[6]cmmiScoringModel!$G$2:$G$6, [6]cmmiScoringModel!$I$2:$I$6,0,0,1)</f>
        <v>0.25</v>
      </c>
      <c r="AW34" s="1">
        <f>_xlfn.XLOOKUP(L34,[6]cmmiScoringModel!$G$7:$G$9,[6]cmmiScoringModel!$I$7:$I$9,0,0,1)</f>
        <v>1</v>
      </c>
      <c r="AX34" s="1">
        <f>_xlfn.XLOOKUP(M34,[6]cmmiScoringModel!$G$10:$G$14,[6]cmmiScoringModel!$I$10:$I$14,0,0,1)</f>
        <v>1</v>
      </c>
      <c r="AY34" s="1">
        <f>_xlfn.XLOOKUP(N34,[6]cmmiScoringModel!$G$15:$G$19,[6]cmmiScoringModel!$I$15:$I$19,0,0,1)</f>
        <v>0.5</v>
      </c>
      <c r="AZ34" s="1">
        <f>_xlfn.XLOOKUP(O34,[6]cmmiScoringModel!$G$20:$G$24,[6]cmmiScoringModel!$I$20:$I$24,0,0,1)</f>
        <v>0.75</v>
      </c>
      <c r="BA34" s="1">
        <f>_xlfn.XLOOKUP(P34,[6]cmmiScoringModel!$G$25:$G$28,[6]cmmiScoringModel!$I$25:$I$28,0,0,1)</f>
        <v>0.75</v>
      </c>
      <c r="BB34" s="1">
        <f>_xlfn.XLOOKUP(Q34,[6]cmmiScoringModel!$G$29:$G$33,[6]cmmiScoringModel!$I$29:$I$33,0,0,1)</f>
        <v>0.5</v>
      </c>
      <c r="BC34" s="1">
        <f>_xlfn.XLOOKUP(R34,[6]cmmiScoringModel!$G$34:$G$37,[6]cmmiScoringModel!$I$34:$I$37,0,0,1)</f>
        <v>1</v>
      </c>
      <c r="BD34" s="1">
        <f>_xlfn.XLOOKUP(S34,[6]cmmiScoringModel!$G$38:$G$44,[6]cmmiScoringModel!$I$38:$I$44,0,0,1)</f>
        <v>0.2</v>
      </c>
      <c r="BE34" s="1">
        <f>_xlfn.XLOOKUP(T34,[6]cmmiScoringModel!$G$45:$G$51,[6]cmmiScoringModel!$I$45:$I$51,0,0,1)</f>
        <v>0.01</v>
      </c>
      <c r="BF34" s="1" t="str">
        <f>_xlfn.XLOOKUP(U34,[6]cmmiScoringModel!$G$52:$G$56,[6]cmmiScoringModel!$I$52:$I$56,0,0,1)</f>
        <v>NA</v>
      </c>
      <c r="BG34" s="1">
        <f>_xlfn.XLOOKUP(V34,[6]cmmiScoringModel!$G$57:$G$61,[6]cmmiScoringModel!$I$57:$I$61,0,0,1)</f>
        <v>1</v>
      </c>
      <c r="BH34" s="1">
        <f>_xlfn.XLOOKUP(W34,[6]cmmiScoringModel!$G$62:$G$67,[6]cmmiScoringModel!$I$62:$I$67,0,0,1)</f>
        <v>0.75</v>
      </c>
      <c r="BI34" s="1">
        <f>_xlfn.XLOOKUP(X34,[6]cmmiScoringModel!$G$68:$G$72,[6]cmmiScoringModel!$I$68:$I$72,0,0,1)</f>
        <v>0.75</v>
      </c>
      <c r="BJ34" s="1">
        <f>_xlfn.XLOOKUP(Y34,[6]cmmiScoringModel!$G$73:$G$77,[6]cmmiScoringModel!$I$73:$I$77,0,0,1)</f>
        <v>0.5</v>
      </c>
      <c r="BK34" s="1">
        <f>_xlfn.XLOOKUP(Z34,[6]cmmiScoringModel!$G$78:$G$84,[6]cmmiScoringModel!$I$78:$I$84,0,0,1)</f>
        <v>0.5</v>
      </c>
      <c r="BL34" s="1">
        <f>_xlfn.XLOOKUP(AA34,[6]cmmiScoringModel!$G$85:$G$91,[6]cmmiScoringModel!$I$85:$I$91,0,0,1)</f>
        <v>0.75</v>
      </c>
      <c r="BM34" s="1">
        <f>_xlfn.XLOOKUP(AB34,[6]cmmiScoringModel!$G$92:$G$95,[6]cmmiScoringModel!$I$92:$I$95,0,0,1)</f>
        <v>1</v>
      </c>
      <c r="BN34" s="1">
        <f>_xlfn.XLOOKUP(AC34,[6]cmmiScoringModel!$G$96:$G$100,[6]cmmiScoringModel!$I$96:$I$100,0,0,1)</f>
        <v>0.6</v>
      </c>
      <c r="BO34" s="1">
        <f>_xlfn.XLOOKUP(AD34,[6]cmmiScoringModel!$G$101:$G$106,[6]cmmiScoringModel!$I$101:$I$106,0,0,1)</f>
        <v>1</v>
      </c>
      <c r="BP34" s="1">
        <f>_xlfn.XLOOKUP(AE34,[6]cmmiScoringModel!$G$107:$G$113,[6]cmmiScoringModel!$I$107:$I$113,0,0,1)</f>
        <v>0.75</v>
      </c>
      <c r="BQ34" s="1" t="str">
        <f>_xlfn.XLOOKUP(AF34,[6]cmmiScoringModel!$G$114:$G$117,[6]cmmiScoringModel!$I$114:$I$117,0,0,1)</f>
        <v>NA</v>
      </c>
      <c r="BR34" s="1">
        <f>_xlfn.XLOOKUP(AG34,[6]cmmiScoringModel!$G$118:$G$120,[6]cmmiScoringModel!$I$118:$I$120,0,0,1)</f>
        <v>1</v>
      </c>
      <c r="BS34" s="1">
        <f>_xlfn.XLOOKUP(AH34, [6]cmmiScoringModel!$G$121:$G$124,[6]cmmiScoringModel!$I$121:$I$124,0,0,1)</f>
        <v>0.6</v>
      </c>
      <c r="BT34" s="1">
        <f>_xlfn.XLOOKUP(AI34,[6]cmmiScoringModel!$G$125:$G$128,[6]cmmiScoringModel!$I$125:$I$128,0,0,1)</f>
        <v>0.4</v>
      </c>
      <c r="BU34" s="1">
        <f>_xlfn.XLOOKUP(AJ34,[6]cmmiScoringModel!$G$129:$G$132,[6]cmmiScoringModel!$I$129:$I$132,0,0,1)</f>
        <v>0.4</v>
      </c>
      <c r="BV34" s="1">
        <f>_xlfn.XLOOKUP(AK34,[6]cmmiScoringModel!$G$133:$G$138,[6]cmmiScoringModel!$I$133:$I$138,0,0,1)</f>
        <v>0.75</v>
      </c>
      <c r="BW34" s="1">
        <f>_xlfn.XLOOKUP(AL34,[6]cmmiScoringModel!$G$139:$G$142,[6]cmmiScoringModel!$I$139:$I$142,0,0,1)</f>
        <v>1</v>
      </c>
      <c r="BX34" s="1">
        <f>_xlfn.XLOOKUP(AM34,[6]cmmiScoringModel!$G$143:$G$148,[6]cmmiScoringModel!$I$143:$I$148,0,0,1)</f>
        <v>0.75</v>
      </c>
      <c r="BY34" s="1">
        <f>_xlfn.XLOOKUP(AN34,[6]cmmiScoringModel!$G$149:$G$153,[6]cmmiScoringModel!$I$149:$I$153,0,0,1)</f>
        <v>1</v>
      </c>
      <c r="BZ34" s="1">
        <f>_xlfn.XLOOKUP(AO34,[6]cmmiScoringModel!$G$154:$G$157,[6]cmmiScoringModel!$I$154:$I$157,0,0,1)</f>
        <v>1</v>
      </c>
      <c r="CA34" s="1">
        <f>_xlfn.XLOOKUP(AP34,[6]cmmiScoringModel!$G$158:$G$161,[6]cmmiScoringModel!$I$158:$I$161,0,0,1)</f>
        <v>1</v>
      </c>
      <c r="CB34" s="1">
        <f>_xlfn.XLOOKUP(AQ34,[6]cmmiScoringModel!$G$162:$G$166,[6]cmmiScoringModel!$I$162:$I$166,0,0,1)</f>
        <v>1</v>
      </c>
      <c r="CC34" s="1">
        <f>_xlfn.XLOOKUP(AR34,[6]cmmiScoringModel!$G$167:$G$171,[6]cmmiScoringModel!$I$167:$I$171,0,0,1)</f>
        <v>0.01</v>
      </c>
      <c r="CD34" s="1">
        <f>_xlfn.XLOOKUP(AS34,[6]cmmiScoringModel!$G$172:$G$175,[6]cmmiScoringModel!$I$172:$I$175,0,0,1)</f>
        <v>0.01</v>
      </c>
      <c r="CE34" s="1">
        <f>_xlfn.XLOOKUP(AT34,[6]cmmiScoringModel!$G$176:$G$180,[6]cmmiScoringModel!$I$176:$I$180,0,0,1)</f>
        <v>0.01</v>
      </c>
    </row>
    <row r="35" spans="1:83" x14ac:dyDescent="0.25">
      <c r="A35" s="1" t="s">
        <v>3252</v>
      </c>
      <c r="B35" s="1" t="s">
        <v>1538</v>
      </c>
      <c r="C35" s="1" t="s">
        <v>1556</v>
      </c>
      <c r="D35" s="1" t="s">
        <v>1535</v>
      </c>
      <c r="E35" s="1" t="s">
        <v>1560</v>
      </c>
      <c r="G35" s="1" t="s">
        <v>1561</v>
      </c>
      <c r="H35" s="1" t="s">
        <v>3253</v>
      </c>
      <c r="K35" s="1" t="s">
        <v>17</v>
      </c>
      <c r="L35" s="1" t="s">
        <v>22</v>
      </c>
      <c r="M35" s="1" t="s">
        <v>31</v>
      </c>
      <c r="N35" s="1" t="s">
        <v>29</v>
      </c>
      <c r="O35" s="1" t="s">
        <v>37</v>
      </c>
      <c r="P35" s="1" t="s">
        <v>43</v>
      </c>
      <c r="Q35" s="1" t="s">
        <v>45</v>
      </c>
      <c r="R35" s="1" t="s">
        <v>37</v>
      </c>
      <c r="S35" s="1" t="s">
        <v>56</v>
      </c>
      <c r="T35" s="1" t="s">
        <v>62</v>
      </c>
      <c r="U35" s="1" t="s">
        <v>66</v>
      </c>
      <c r="V35" s="1" t="s">
        <v>72</v>
      </c>
      <c r="W35" s="1" t="s">
        <v>76</v>
      </c>
      <c r="X35" s="1" t="s">
        <v>37</v>
      </c>
      <c r="Y35" s="1" t="s">
        <v>43</v>
      </c>
      <c r="Z35" s="1" t="s">
        <v>63</v>
      </c>
      <c r="AA35" s="1" t="s">
        <v>62</v>
      </c>
      <c r="AB35" s="1" t="s">
        <v>98</v>
      </c>
      <c r="AC35" s="1" t="s">
        <v>103</v>
      </c>
      <c r="AD35" s="1" t="s">
        <v>111</v>
      </c>
      <c r="AE35" s="1" t="s">
        <v>62</v>
      </c>
      <c r="AF35" s="1" t="s">
        <v>122</v>
      </c>
      <c r="AG35" s="1" t="s">
        <v>125</v>
      </c>
      <c r="AH35" s="1" t="s">
        <v>129</v>
      </c>
      <c r="AI35" s="1" t="s">
        <v>129</v>
      </c>
      <c r="AJ35" s="1" t="s">
        <v>129</v>
      </c>
      <c r="AK35" s="1" t="s">
        <v>64</v>
      </c>
      <c r="AL35" s="1" t="s">
        <v>144</v>
      </c>
      <c r="AM35" s="1" t="s">
        <v>62</v>
      </c>
      <c r="AN35" s="1" t="s">
        <v>31</v>
      </c>
      <c r="AO35" s="1" t="s">
        <v>155</v>
      </c>
      <c r="AP35" s="1" t="s">
        <v>159</v>
      </c>
      <c r="AQ35" s="1" t="s">
        <v>31</v>
      </c>
      <c r="AR35" s="1" t="s">
        <v>21</v>
      </c>
      <c r="AS35" s="1" t="s">
        <v>21</v>
      </c>
      <c r="AT35" s="1" t="s">
        <v>21</v>
      </c>
      <c r="AV35" s="1">
        <f>_xlfn.XLOOKUP(K35,[6]cmmiScoringModel!$G$2:$G$6, [6]cmmiScoringModel!$I$2:$I$6,0,0,1)</f>
        <v>0.25</v>
      </c>
      <c r="AW35" s="1">
        <f>_xlfn.XLOOKUP(L35,[6]cmmiScoringModel!$G$7:$G$9,[6]cmmiScoringModel!$I$7:$I$9,0,0,1)</f>
        <v>1</v>
      </c>
      <c r="AX35" s="1">
        <f>_xlfn.XLOOKUP(M35,[6]cmmiScoringModel!$G$10:$G$14,[6]cmmiScoringModel!$I$10:$I$14,0,0,1)</f>
        <v>1</v>
      </c>
      <c r="AY35" s="1">
        <f>_xlfn.XLOOKUP(N35,[6]cmmiScoringModel!$G$15:$G$19,[6]cmmiScoringModel!$I$15:$I$19,0,0,1)</f>
        <v>0.5</v>
      </c>
      <c r="AZ35" s="1">
        <f>_xlfn.XLOOKUP(O35,[6]cmmiScoringModel!$G$20:$G$24,[6]cmmiScoringModel!$I$20:$I$24,0,0,1)</f>
        <v>0.75</v>
      </c>
      <c r="BA35" s="1">
        <f>_xlfn.XLOOKUP(P35,[6]cmmiScoringModel!$G$25:$G$28,[6]cmmiScoringModel!$I$25:$I$28,0,0,1)</f>
        <v>1</v>
      </c>
      <c r="BB35" s="1">
        <f>_xlfn.XLOOKUP(Q35,[6]cmmiScoringModel!$G$29:$G$33,[6]cmmiScoringModel!$I$29:$I$33,0,0,1)</f>
        <v>0.5</v>
      </c>
      <c r="BC35" s="1">
        <f>_xlfn.XLOOKUP(R35,[6]cmmiScoringModel!$G$34:$G$37,[6]cmmiScoringModel!$I$34:$I$37,0,0,1)</f>
        <v>1</v>
      </c>
      <c r="BD35" s="1">
        <f>_xlfn.XLOOKUP(S35,[6]cmmiScoringModel!$G$38:$G$44,[6]cmmiScoringModel!$I$38:$I$44,0,0,1)</f>
        <v>0.2</v>
      </c>
      <c r="BE35" s="1">
        <f>_xlfn.XLOOKUP(T35,[6]cmmiScoringModel!$G$45:$G$51,[6]cmmiScoringModel!$I$45:$I$51,0,0,1)</f>
        <v>0.5</v>
      </c>
      <c r="BF35" s="1">
        <f>_xlfn.XLOOKUP(U35,[6]cmmiScoringModel!$G$52:$G$56,[6]cmmiScoringModel!$I$52:$I$56,0,0,1)</f>
        <v>0.8</v>
      </c>
      <c r="BG35" s="1">
        <f>_xlfn.XLOOKUP(V35,[6]cmmiScoringModel!$G$57:$G$61,[6]cmmiScoringModel!$I$57:$I$61,0,0,1)</f>
        <v>1</v>
      </c>
      <c r="BH35" s="1">
        <f>_xlfn.XLOOKUP(W35,[6]cmmiScoringModel!$G$62:$G$67,[6]cmmiScoringModel!$I$62:$I$67,0,0,1)</f>
        <v>0.75</v>
      </c>
      <c r="BI35" s="1">
        <f>_xlfn.XLOOKUP(X35,[6]cmmiScoringModel!$G$68:$G$72,[6]cmmiScoringModel!$I$68:$I$72,0,0,1)</f>
        <v>0.75</v>
      </c>
      <c r="BJ35" s="1">
        <f>_xlfn.XLOOKUP(Y35,[6]cmmiScoringModel!$G$73:$G$77,[6]cmmiScoringModel!$I$73:$I$77,0,0,1)</f>
        <v>1</v>
      </c>
      <c r="BK35" s="1">
        <f>_xlfn.XLOOKUP(Z35,[6]cmmiScoringModel!$G$78:$G$84,[6]cmmiScoringModel!$I$78:$I$84,0,0,1)</f>
        <v>0.75</v>
      </c>
      <c r="BL35" s="1">
        <f>_xlfn.XLOOKUP(AA35,[6]cmmiScoringModel!$G$85:$G$91,[6]cmmiScoringModel!$I$85:$I$91,0,0,1)</f>
        <v>0.5</v>
      </c>
      <c r="BM35" s="1">
        <f>_xlfn.XLOOKUP(AB35,[6]cmmiScoringModel!$G$92:$G$95,[6]cmmiScoringModel!$I$92:$I$95,0,0,1)</f>
        <v>1</v>
      </c>
      <c r="BN35" s="1">
        <f>_xlfn.XLOOKUP(AC35,[6]cmmiScoringModel!$G$96:$G$100,[6]cmmiScoringModel!$I$96:$I$100,0,0,1)</f>
        <v>0.6</v>
      </c>
      <c r="BO35" s="1">
        <f>_xlfn.XLOOKUP(AD35,[6]cmmiScoringModel!$G$101:$G$106,[6]cmmiScoringModel!$I$101:$I$106,0,0,1)</f>
        <v>1</v>
      </c>
      <c r="BP35" s="1">
        <f>_xlfn.XLOOKUP(AE35,[6]cmmiScoringModel!$G$107:$G$113,[6]cmmiScoringModel!$I$107:$I$113,0,0,1)</f>
        <v>0.5</v>
      </c>
      <c r="BQ35" s="1">
        <f>_xlfn.XLOOKUP(AF35,[6]cmmiScoringModel!$G$114:$G$117,[6]cmmiScoringModel!$I$114:$I$117,0,0,1)</f>
        <v>1</v>
      </c>
      <c r="BR35" s="1">
        <f>_xlfn.XLOOKUP(AG35,[6]cmmiScoringModel!$G$118:$G$120,[6]cmmiScoringModel!$I$118:$I$120,0,0,1)</f>
        <v>1</v>
      </c>
      <c r="BS35" s="1">
        <f>_xlfn.XLOOKUP(AH35, [6]cmmiScoringModel!$G$121:$G$124,[6]cmmiScoringModel!$I$121:$I$124,0,0,1)</f>
        <v>0.6</v>
      </c>
      <c r="BT35" s="1">
        <f>_xlfn.XLOOKUP(AI35,[6]cmmiScoringModel!$G$125:$G$128,[6]cmmiScoringModel!$I$125:$I$128,0,0,1)</f>
        <v>0.4</v>
      </c>
      <c r="BU35" s="1">
        <f>_xlfn.XLOOKUP(AJ35,[6]cmmiScoringModel!$G$129:$G$132,[6]cmmiScoringModel!$I$129:$I$132,0,0,1)</f>
        <v>0.4</v>
      </c>
      <c r="BV35" s="1">
        <f>_xlfn.XLOOKUP(AK35,[6]cmmiScoringModel!$G$133:$G$138,[6]cmmiScoringModel!$I$133:$I$138,0,0,1)</f>
        <v>1</v>
      </c>
      <c r="BW35" s="1">
        <f>_xlfn.XLOOKUP(AL35,[6]cmmiScoringModel!$G$139:$G$142,[6]cmmiScoringModel!$I$139:$I$142,0,0,1)</f>
        <v>1</v>
      </c>
      <c r="BX35" s="1">
        <f>_xlfn.XLOOKUP(AM35,[6]cmmiScoringModel!$G$143:$G$148,[6]cmmiScoringModel!$I$143:$I$148,0,0,1)</f>
        <v>0.5</v>
      </c>
      <c r="BY35" s="1">
        <f>_xlfn.XLOOKUP(AN35,[6]cmmiScoringModel!$G$149:$G$153,[6]cmmiScoringModel!$I$149:$I$153,0,0,1)</f>
        <v>1</v>
      </c>
      <c r="BZ35" s="1">
        <f>_xlfn.XLOOKUP(AO35,[6]cmmiScoringModel!$G$154:$G$157,[6]cmmiScoringModel!$I$154:$I$157,0,0,1)</f>
        <v>1</v>
      </c>
      <c r="CA35" s="1">
        <f>_xlfn.XLOOKUP(AP35,[6]cmmiScoringModel!$G$158:$G$161,[6]cmmiScoringModel!$I$158:$I$161,0,0,1)</f>
        <v>1</v>
      </c>
      <c r="CB35" s="1">
        <f>_xlfn.XLOOKUP(AQ35,[6]cmmiScoringModel!$G$162:$G$166,[6]cmmiScoringModel!$I$162:$I$166,0,0,1)</f>
        <v>1</v>
      </c>
      <c r="CC35" s="1">
        <f>_xlfn.XLOOKUP(AR35,[6]cmmiScoringModel!$G$167:$G$171,[6]cmmiScoringModel!$I$167:$I$171,0,0,1)</f>
        <v>0.01</v>
      </c>
      <c r="CD35" s="1">
        <f>_xlfn.XLOOKUP(AS35,[6]cmmiScoringModel!$G$172:$G$175,[6]cmmiScoringModel!$I$172:$I$175,0,0,1)</f>
        <v>0.01</v>
      </c>
      <c r="CE35" s="1">
        <f>_xlfn.XLOOKUP(AT35,[6]cmmiScoringModel!$G$176:$G$180,[6]cmmiScoringModel!$I$176:$I$180,0,0,1)</f>
        <v>0.01</v>
      </c>
    </row>
    <row r="36" spans="1:83" x14ac:dyDescent="0.25">
      <c r="A36" s="1" t="s">
        <v>3254</v>
      </c>
      <c r="B36" s="1" t="s">
        <v>1538</v>
      </c>
      <c r="C36" s="1" t="s">
        <v>1562</v>
      </c>
      <c r="D36" s="1" t="s">
        <v>1563</v>
      </c>
      <c r="E36" s="1" t="s">
        <v>1564</v>
      </c>
      <c r="G36" s="1" t="s">
        <v>1565</v>
      </c>
      <c r="H36" s="1" t="e" vm="1">
        <v>#VALUE!</v>
      </c>
      <c r="K36" s="1" t="s">
        <v>18</v>
      </c>
      <c r="L36" s="1" t="s">
        <v>22</v>
      </c>
      <c r="M36" s="1" t="s">
        <v>31</v>
      </c>
      <c r="N36" s="1" t="s">
        <v>29</v>
      </c>
      <c r="O36" s="1" t="s">
        <v>37</v>
      </c>
      <c r="P36" s="1" t="s">
        <v>43</v>
      </c>
      <c r="Q36" s="1" t="s">
        <v>45</v>
      </c>
      <c r="R36" s="1" t="s">
        <v>37</v>
      </c>
      <c r="S36" s="1" t="s">
        <v>56</v>
      </c>
      <c r="T36" s="1" t="s">
        <v>21</v>
      </c>
      <c r="U36" s="1" t="s">
        <v>25</v>
      </c>
      <c r="V36" s="1" t="s">
        <v>72</v>
      </c>
      <c r="W36" s="1" t="s">
        <v>76</v>
      </c>
      <c r="X36" s="1" t="s">
        <v>37</v>
      </c>
      <c r="Y36" s="1" t="s">
        <v>43</v>
      </c>
      <c r="Z36" s="1" t="s">
        <v>63</v>
      </c>
      <c r="AA36" s="1" t="s">
        <v>63</v>
      </c>
      <c r="AB36" s="1" t="s">
        <v>98</v>
      </c>
      <c r="AC36" s="1" t="s">
        <v>103</v>
      </c>
      <c r="AD36" s="1" t="s">
        <v>111</v>
      </c>
      <c r="AE36" s="1" t="s">
        <v>63</v>
      </c>
      <c r="AF36" s="1" t="s">
        <v>120</v>
      </c>
      <c r="AG36" s="1" t="s">
        <v>125</v>
      </c>
      <c r="AH36" s="1" t="s">
        <v>129</v>
      </c>
      <c r="AI36" s="1" t="s">
        <v>129</v>
      </c>
      <c r="AJ36" s="1" t="s">
        <v>129</v>
      </c>
      <c r="AK36" s="1" t="s">
        <v>63</v>
      </c>
      <c r="AL36" s="1" t="s">
        <v>144</v>
      </c>
      <c r="AM36" s="1" t="s">
        <v>63</v>
      </c>
      <c r="AN36" s="1" t="s">
        <v>31</v>
      </c>
      <c r="AO36" s="1" t="s">
        <v>155</v>
      </c>
      <c r="AP36" s="1" t="s">
        <v>159</v>
      </c>
      <c r="AQ36" s="1" t="s">
        <v>31</v>
      </c>
      <c r="AR36" s="1" t="s">
        <v>21</v>
      </c>
      <c r="AS36" s="1" t="s">
        <v>21</v>
      </c>
      <c r="AT36" s="1" t="s">
        <v>21</v>
      </c>
      <c r="AV36" s="1">
        <f>_xlfn.XLOOKUP(K36,[6]cmmiScoringModel!$G$2:$G$6, [6]cmmiScoringModel!$I$2:$I$6,0,0,1)</f>
        <v>1</v>
      </c>
      <c r="AW36" s="1">
        <f>_xlfn.XLOOKUP(L36,[6]cmmiScoringModel!$G$7:$G$9,[6]cmmiScoringModel!$I$7:$I$9,0,0,1)</f>
        <v>1</v>
      </c>
      <c r="AX36" s="1">
        <f>_xlfn.XLOOKUP(M36,[6]cmmiScoringModel!$G$10:$G$14,[6]cmmiScoringModel!$I$10:$I$14,0,0,1)</f>
        <v>1</v>
      </c>
      <c r="AY36" s="1">
        <f>_xlfn.XLOOKUP(N36,[6]cmmiScoringModel!$G$15:$G$19,[6]cmmiScoringModel!$I$15:$I$19,0,0,1)</f>
        <v>0.5</v>
      </c>
      <c r="AZ36" s="1">
        <f>_xlfn.XLOOKUP(O36,[6]cmmiScoringModel!$G$20:$G$24,[6]cmmiScoringModel!$I$20:$I$24,0,0,1)</f>
        <v>0.75</v>
      </c>
      <c r="BA36" s="1">
        <f>_xlfn.XLOOKUP(P36,[6]cmmiScoringModel!$G$25:$G$28,[6]cmmiScoringModel!$I$25:$I$28,0,0,1)</f>
        <v>1</v>
      </c>
      <c r="BB36" s="1">
        <f>_xlfn.XLOOKUP(Q36,[6]cmmiScoringModel!$G$29:$G$33,[6]cmmiScoringModel!$I$29:$I$33,0,0,1)</f>
        <v>0.5</v>
      </c>
      <c r="BC36" s="1">
        <f>_xlfn.XLOOKUP(R36,[6]cmmiScoringModel!$G$34:$G$37,[6]cmmiScoringModel!$I$34:$I$37,0,0,1)</f>
        <v>1</v>
      </c>
      <c r="BD36" s="1">
        <f>_xlfn.XLOOKUP(S36,[6]cmmiScoringModel!$G$38:$G$44,[6]cmmiScoringModel!$I$38:$I$44,0,0,1)</f>
        <v>0.2</v>
      </c>
      <c r="BE36" s="1">
        <f>_xlfn.XLOOKUP(T36,[6]cmmiScoringModel!$G$45:$G$51,[6]cmmiScoringModel!$I$45:$I$51,0,0,1)</f>
        <v>0.01</v>
      </c>
      <c r="BF36" s="1" t="str">
        <f>_xlfn.XLOOKUP(U36,[6]cmmiScoringModel!$G$52:$G$56,[6]cmmiScoringModel!$I$52:$I$56,0,0,1)</f>
        <v>NA</v>
      </c>
      <c r="BG36" s="1">
        <f>_xlfn.XLOOKUP(V36,[6]cmmiScoringModel!$G$57:$G$61,[6]cmmiScoringModel!$I$57:$I$61,0,0,1)</f>
        <v>1</v>
      </c>
      <c r="BH36" s="1">
        <f>_xlfn.XLOOKUP(W36,[6]cmmiScoringModel!$G$62:$G$67,[6]cmmiScoringModel!$I$62:$I$67,0,0,1)</f>
        <v>0.75</v>
      </c>
      <c r="BI36" s="1">
        <f>_xlfn.XLOOKUP(X36,[6]cmmiScoringModel!$G$68:$G$72,[6]cmmiScoringModel!$I$68:$I$72,0,0,1)</f>
        <v>0.75</v>
      </c>
      <c r="BJ36" s="1">
        <f>_xlfn.XLOOKUP(Y36,[6]cmmiScoringModel!$G$73:$G$77,[6]cmmiScoringModel!$I$73:$I$77,0,0,1)</f>
        <v>1</v>
      </c>
      <c r="BK36" s="1">
        <f>_xlfn.XLOOKUP(Z36,[6]cmmiScoringModel!$G$78:$G$84,[6]cmmiScoringModel!$I$78:$I$84,0,0,1)</f>
        <v>0.75</v>
      </c>
      <c r="BL36" s="1">
        <f>_xlfn.XLOOKUP(AA36,[6]cmmiScoringModel!$G$85:$G$91,[6]cmmiScoringModel!$I$85:$I$91,0,0,1)</f>
        <v>0.75</v>
      </c>
      <c r="BM36" s="1">
        <f>_xlfn.XLOOKUP(AB36,[6]cmmiScoringModel!$G$92:$G$95,[6]cmmiScoringModel!$I$92:$I$95,0,0,1)</f>
        <v>1</v>
      </c>
      <c r="BN36" s="1">
        <f>_xlfn.XLOOKUP(AC36,[6]cmmiScoringModel!$G$96:$G$100,[6]cmmiScoringModel!$I$96:$I$100,0,0,1)</f>
        <v>0.6</v>
      </c>
      <c r="BO36" s="1">
        <f>_xlfn.XLOOKUP(AD36,[6]cmmiScoringModel!$G$101:$G$106,[6]cmmiScoringModel!$I$101:$I$106,0,0,1)</f>
        <v>1</v>
      </c>
      <c r="BP36" s="1">
        <f>_xlfn.XLOOKUP(AE36,[6]cmmiScoringModel!$G$107:$G$113,[6]cmmiScoringModel!$I$107:$I$113,0,0,1)</f>
        <v>0.75</v>
      </c>
      <c r="BQ36" s="1">
        <f>_xlfn.XLOOKUP(AF36,[6]cmmiScoringModel!$G$114:$G$117,[6]cmmiScoringModel!$I$114:$I$117,0,0,1)</f>
        <v>0.85</v>
      </c>
      <c r="BR36" s="1">
        <f>_xlfn.XLOOKUP(AG36,[6]cmmiScoringModel!$G$118:$G$120,[6]cmmiScoringModel!$I$118:$I$120,0,0,1)</f>
        <v>1</v>
      </c>
      <c r="BS36" s="1">
        <f>_xlfn.XLOOKUP(AH36, [6]cmmiScoringModel!$G$121:$G$124,[6]cmmiScoringModel!$I$121:$I$124,0,0,1)</f>
        <v>0.6</v>
      </c>
      <c r="BT36" s="1">
        <f>_xlfn.XLOOKUP(AI36,[6]cmmiScoringModel!$G$125:$G$128,[6]cmmiScoringModel!$I$125:$I$128,0,0,1)</f>
        <v>0.4</v>
      </c>
      <c r="BU36" s="1">
        <f>_xlfn.XLOOKUP(AJ36,[6]cmmiScoringModel!$G$129:$G$132,[6]cmmiScoringModel!$I$129:$I$132,0,0,1)</f>
        <v>0.4</v>
      </c>
      <c r="BV36" s="1">
        <f>_xlfn.XLOOKUP(AK36,[6]cmmiScoringModel!$G$133:$G$138,[6]cmmiScoringModel!$I$133:$I$138,0,0,1)</f>
        <v>0.75</v>
      </c>
      <c r="BW36" s="1">
        <f>_xlfn.XLOOKUP(AL36,[6]cmmiScoringModel!$G$139:$G$142,[6]cmmiScoringModel!$I$139:$I$142,0,0,1)</f>
        <v>1</v>
      </c>
      <c r="BX36" s="1">
        <f>_xlfn.XLOOKUP(AM36,[6]cmmiScoringModel!$G$143:$G$148,[6]cmmiScoringModel!$I$143:$I$148,0,0,1)</f>
        <v>0.75</v>
      </c>
      <c r="BY36" s="1">
        <f>_xlfn.XLOOKUP(AN36,[6]cmmiScoringModel!$G$149:$G$153,[6]cmmiScoringModel!$I$149:$I$153,0,0,1)</f>
        <v>1</v>
      </c>
      <c r="BZ36" s="1">
        <f>_xlfn.XLOOKUP(AO36,[6]cmmiScoringModel!$G$154:$G$157,[6]cmmiScoringModel!$I$154:$I$157,0,0,1)</f>
        <v>1</v>
      </c>
      <c r="CA36" s="1">
        <f>_xlfn.XLOOKUP(AP36,[6]cmmiScoringModel!$G$158:$G$161,[6]cmmiScoringModel!$I$158:$I$161,0,0,1)</f>
        <v>1</v>
      </c>
      <c r="CB36" s="1">
        <f>_xlfn.XLOOKUP(AQ36,[6]cmmiScoringModel!$G$162:$G$166,[6]cmmiScoringModel!$I$162:$I$166,0,0,1)</f>
        <v>1</v>
      </c>
      <c r="CC36" s="1">
        <f>_xlfn.XLOOKUP(AR36,[6]cmmiScoringModel!$G$167:$G$171,[6]cmmiScoringModel!$I$167:$I$171,0,0,1)</f>
        <v>0.01</v>
      </c>
      <c r="CD36" s="1">
        <f>_xlfn.XLOOKUP(AS36,[6]cmmiScoringModel!$G$172:$G$175,[6]cmmiScoringModel!$I$172:$I$175,0,0,1)</f>
        <v>0.01</v>
      </c>
      <c r="CE36" s="1">
        <f>_xlfn.XLOOKUP(AT36,[6]cmmiScoringModel!$G$176:$G$180,[6]cmmiScoringModel!$I$176:$I$180,0,0,1)</f>
        <v>0.01</v>
      </c>
    </row>
    <row r="37" spans="1:83" x14ac:dyDescent="0.25">
      <c r="A37" s="1" t="s">
        <v>3255</v>
      </c>
      <c r="B37" s="1" t="s">
        <v>1538</v>
      </c>
      <c r="C37" s="1" t="s">
        <v>1562</v>
      </c>
      <c r="D37" s="1" t="s">
        <v>1566</v>
      </c>
      <c r="E37" s="1" t="s">
        <v>1567</v>
      </c>
      <c r="G37" s="1" t="s">
        <v>1504</v>
      </c>
      <c r="H37" s="1" t="e" vm="1">
        <v>#VALUE!</v>
      </c>
      <c r="K37" s="1" t="s">
        <v>18</v>
      </c>
      <c r="L37" s="1" t="s">
        <v>22</v>
      </c>
      <c r="M37" s="1" t="s">
        <v>31</v>
      </c>
      <c r="N37" s="1" t="s">
        <v>29</v>
      </c>
      <c r="O37" s="1" t="s">
        <v>37</v>
      </c>
      <c r="P37" s="1" t="s">
        <v>43</v>
      </c>
      <c r="Q37" s="1" t="s">
        <v>45</v>
      </c>
      <c r="R37" s="1" t="s">
        <v>37</v>
      </c>
      <c r="S37" s="1" t="s">
        <v>56</v>
      </c>
      <c r="T37" s="1" t="s">
        <v>21</v>
      </c>
      <c r="U37" s="1" t="s">
        <v>25</v>
      </c>
      <c r="V37" s="1" t="s">
        <v>72</v>
      </c>
      <c r="W37" s="1" t="s">
        <v>76</v>
      </c>
      <c r="X37" s="1" t="s">
        <v>37</v>
      </c>
      <c r="Y37" s="1" t="s">
        <v>43</v>
      </c>
      <c r="Z37" s="1" t="s">
        <v>63</v>
      </c>
      <c r="AA37" s="1" t="s">
        <v>63</v>
      </c>
      <c r="AB37" s="1" t="s">
        <v>98</v>
      </c>
      <c r="AC37" s="1" t="s">
        <v>103</v>
      </c>
      <c r="AD37" s="1" t="s">
        <v>111</v>
      </c>
      <c r="AE37" s="1" t="s">
        <v>63</v>
      </c>
      <c r="AF37" s="1" t="s">
        <v>120</v>
      </c>
      <c r="AG37" s="1" t="s">
        <v>125</v>
      </c>
      <c r="AH37" s="1" t="s">
        <v>129</v>
      </c>
      <c r="AI37" s="1" t="s">
        <v>129</v>
      </c>
      <c r="AJ37" s="1" t="s">
        <v>129</v>
      </c>
      <c r="AK37" s="1" t="s">
        <v>63</v>
      </c>
      <c r="AL37" s="1" t="s">
        <v>144</v>
      </c>
      <c r="AM37" s="1" t="s">
        <v>63</v>
      </c>
      <c r="AN37" s="1" t="s">
        <v>31</v>
      </c>
      <c r="AO37" s="1" t="s">
        <v>155</v>
      </c>
      <c r="AP37" s="1" t="s">
        <v>159</v>
      </c>
      <c r="AQ37" s="1" t="s">
        <v>31</v>
      </c>
      <c r="AR37" s="1" t="s">
        <v>21</v>
      </c>
      <c r="AS37" s="1" t="s">
        <v>21</v>
      </c>
      <c r="AT37" s="1" t="s">
        <v>21</v>
      </c>
      <c r="AV37" s="1">
        <f>_xlfn.XLOOKUP(K37,[6]cmmiScoringModel!$G$2:$G$6, [6]cmmiScoringModel!$I$2:$I$6,0,0,1)</f>
        <v>1</v>
      </c>
      <c r="AW37" s="1">
        <f>_xlfn.XLOOKUP(L37,[6]cmmiScoringModel!$G$7:$G$9,[6]cmmiScoringModel!$I$7:$I$9,0,0,1)</f>
        <v>1</v>
      </c>
      <c r="AX37" s="1">
        <f>_xlfn.XLOOKUP(M37,[6]cmmiScoringModel!$G$10:$G$14,[6]cmmiScoringModel!$I$10:$I$14,0,0,1)</f>
        <v>1</v>
      </c>
      <c r="AY37" s="1">
        <f>_xlfn.XLOOKUP(N37,[6]cmmiScoringModel!$G$15:$G$19,[6]cmmiScoringModel!$I$15:$I$19,0,0,1)</f>
        <v>0.5</v>
      </c>
      <c r="AZ37" s="1">
        <f>_xlfn.XLOOKUP(O37,[6]cmmiScoringModel!$G$20:$G$24,[6]cmmiScoringModel!$I$20:$I$24,0,0,1)</f>
        <v>0.75</v>
      </c>
      <c r="BA37" s="1">
        <f>_xlfn.XLOOKUP(P37,[6]cmmiScoringModel!$G$25:$G$28,[6]cmmiScoringModel!$I$25:$I$28,0,0,1)</f>
        <v>1</v>
      </c>
      <c r="BB37" s="1">
        <f>_xlfn.XLOOKUP(Q37,[6]cmmiScoringModel!$G$29:$G$33,[6]cmmiScoringModel!$I$29:$I$33,0,0,1)</f>
        <v>0.5</v>
      </c>
      <c r="BC37" s="1">
        <f>_xlfn.XLOOKUP(R37,[6]cmmiScoringModel!$G$34:$G$37,[6]cmmiScoringModel!$I$34:$I$37,0,0,1)</f>
        <v>1</v>
      </c>
      <c r="BD37" s="1">
        <f>_xlfn.XLOOKUP(S37,[6]cmmiScoringModel!$G$38:$G$44,[6]cmmiScoringModel!$I$38:$I$44,0,0,1)</f>
        <v>0.2</v>
      </c>
      <c r="BE37" s="1">
        <f>_xlfn.XLOOKUP(T37,[6]cmmiScoringModel!$G$45:$G$51,[6]cmmiScoringModel!$I$45:$I$51,0,0,1)</f>
        <v>0.01</v>
      </c>
      <c r="BF37" s="1" t="str">
        <f>_xlfn.XLOOKUP(U37,[6]cmmiScoringModel!$G$52:$G$56,[6]cmmiScoringModel!$I$52:$I$56,0,0,1)</f>
        <v>NA</v>
      </c>
      <c r="BG37" s="1">
        <f>_xlfn.XLOOKUP(V37,[6]cmmiScoringModel!$G$57:$G$61,[6]cmmiScoringModel!$I$57:$I$61,0,0,1)</f>
        <v>1</v>
      </c>
      <c r="BH37" s="1">
        <f>_xlfn.XLOOKUP(W37,[6]cmmiScoringModel!$G$62:$G$67,[6]cmmiScoringModel!$I$62:$I$67,0,0,1)</f>
        <v>0.75</v>
      </c>
      <c r="BI37" s="1">
        <f>_xlfn.XLOOKUP(X37,[6]cmmiScoringModel!$G$68:$G$72,[6]cmmiScoringModel!$I$68:$I$72,0,0,1)</f>
        <v>0.75</v>
      </c>
      <c r="BJ37" s="1">
        <f>_xlfn.XLOOKUP(Y37,[6]cmmiScoringModel!$G$73:$G$77,[6]cmmiScoringModel!$I$73:$I$77,0,0,1)</f>
        <v>1</v>
      </c>
      <c r="BK37" s="1">
        <f>_xlfn.XLOOKUP(Z37,[6]cmmiScoringModel!$G$78:$G$84,[6]cmmiScoringModel!$I$78:$I$84,0,0,1)</f>
        <v>0.75</v>
      </c>
      <c r="BL37" s="1">
        <f>_xlfn.XLOOKUP(AA37,[6]cmmiScoringModel!$G$85:$G$91,[6]cmmiScoringModel!$I$85:$I$91,0,0,1)</f>
        <v>0.75</v>
      </c>
      <c r="BM37" s="1">
        <f>_xlfn.XLOOKUP(AB37,[6]cmmiScoringModel!$G$92:$G$95,[6]cmmiScoringModel!$I$92:$I$95,0,0,1)</f>
        <v>1</v>
      </c>
      <c r="BN37" s="1">
        <f>_xlfn.XLOOKUP(AC37,[6]cmmiScoringModel!$G$96:$G$100,[6]cmmiScoringModel!$I$96:$I$100,0,0,1)</f>
        <v>0.6</v>
      </c>
      <c r="BO37" s="1">
        <f>_xlfn.XLOOKUP(AD37,[6]cmmiScoringModel!$G$101:$G$106,[6]cmmiScoringModel!$I$101:$I$106,0,0,1)</f>
        <v>1</v>
      </c>
      <c r="BP37" s="1">
        <f>_xlfn.XLOOKUP(AE37,[6]cmmiScoringModel!$G$107:$G$113,[6]cmmiScoringModel!$I$107:$I$113,0,0,1)</f>
        <v>0.75</v>
      </c>
      <c r="BQ37" s="1">
        <f>_xlfn.XLOOKUP(AF37,[6]cmmiScoringModel!$G$114:$G$117,[6]cmmiScoringModel!$I$114:$I$117,0,0,1)</f>
        <v>0.85</v>
      </c>
      <c r="BR37" s="1">
        <f>_xlfn.XLOOKUP(AG37,[6]cmmiScoringModel!$G$118:$G$120,[6]cmmiScoringModel!$I$118:$I$120,0,0,1)</f>
        <v>1</v>
      </c>
      <c r="BS37" s="1">
        <f>_xlfn.XLOOKUP(AH37, [6]cmmiScoringModel!$G$121:$G$124,[6]cmmiScoringModel!$I$121:$I$124,0,0,1)</f>
        <v>0.6</v>
      </c>
      <c r="BT37" s="1">
        <f>_xlfn.XLOOKUP(AI37,[6]cmmiScoringModel!$G$125:$G$128,[6]cmmiScoringModel!$I$125:$I$128,0,0,1)</f>
        <v>0.4</v>
      </c>
      <c r="BU37" s="1">
        <f>_xlfn.XLOOKUP(AJ37,[6]cmmiScoringModel!$G$129:$G$132,[6]cmmiScoringModel!$I$129:$I$132,0,0,1)</f>
        <v>0.4</v>
      </c>
      <c r="BV37" s="1">
        <f>_xlfn.XLOOKUP(AK37,[6]cmmiScoringModel!$G$133:$G$138,[6]cmmiScoringModel!$I$133:$I$138,0,0,1)</f>
        <v>0.75</v>
      </c>
      <c r="BW37" s="1">
        <f>_xlfn.XLOOKUP(AL37,[6]cmmiScoringModel!$G$139:$G$142,[6]cmmiScoringModel!$I$139:$I$142,0,0,1)</f>
        <v>1</v>
      </c>
      <c r="BX37" s="1">
        <f>_xlfn.XLOOKUP(AM37,[6]cmmiScoringModel!$G$143:$G$148,[6]cmmiScoringModel!$I$143:$I$148,0,0,1)</f>
        <v>0.75</v>
      </c>
      <c r="BY37" s="1">
        <f>_xlfn.XLOOKUP(AN37,[6]cmmiScoringModel!$G$149:$G$153,[6]cmmiScoringModel!$I$149:$I$153,0,0,1)</f>
        <v>1</v>
      </c>
      <c r="BZ37" s="1">
        <f>_xlfn.XLOOKUP(AO37,[6]cmmiScoringModel!$G$154:$G$157,[6]cmmiScoringModel!$I$154:$I$157,0,0,1)</f>
        <v>1</v>
      </c>
      <c r="CA37" s="1">
        <f>_xlfn.XLOOKUP(AP37,[6]cmmiScoringModel!$G$158:$G$161,[6]cmmiScoringModel!$I$158:$I$161,0,0,1)</f>
        <v>1</v>
      </c>
      <c r="CB37" s="1">
        <f>_xlfn.XLOOKUP(AQ37,[6]cmmiScoringModel!$G$162:$G$166,[6]cmmiScoringModel!$I$162:$I$166,0,0,1)</f>
        <v>1</v>
      </c>
      <c r="CC37" s="1">
        <f>_xlfn.XLOOKUP(AR37,[6]cmmiScoringModel!$G$167:$G$171,[6]cmmiScoringModel!$I$167:$I$171,0,0,1)</f>
        <v>0.01</v>
      </c>
      <c r="CD37" s="1">
        <f>_xlfn.XLOOKUP(AS37,[6]cmmiScoringModel!$G$172:$G$175,[6]cmmiScoringModel!$I$172:$I$175,0,0,1)</f>
        <v>0.01</v>
      </c>
      <c r="CE37" s="1">
        <f>_xlfn.XLOOKUP(AT37,[6]cmmiScoringModel!$G$176:$G$180,[6]cmmiScoringModel!$I$176:$I$180,0,0,1)</f>
        <v>0.01</v>
      </c>
    </row>
    <row r="38" spans="1:83" x14ac:dyDescent="0.25">
      <c r="A38" s="1" t="s">
        <v>3256</v>
      </c>
      <c r="B38" s="1" t="s">
        <v>1538</v>
      </c>
      <c r="C38" s="1" t="s">
        <v>1568</v>
      </c>
      <c r="D38" s="1" t="s">
        <v>1569</v>
      </c>
      <c r="E38" s="1" t="s">
        <v>1570</v>
      </c>
      <c r="G38" s="1" t="s">
        <v>1571</v>
      </c>
      <c r="H38" s="1" t="e" vm="1">
        <v>#VALUE!</v>
      </c>
      <c r="K38" s="1" t="s">
        <v>18</v>
      </c>
      <c r="L38" s="1" t="s">
        <v>21</v>
      </c>
      <c r="M38" s="1" t="s">
        <v>21</v>
      </c>
      <c r="N38" s="1" t="s">
        <v>21</v>
      </c>
      <c r="O38" s="1" t="s">
        <v>21</v>
      </c>
      <c r="P38" s="1" t="s">
        <v>43</v>
      </c>
      <c r="Q38" s="1" t="s">
        <v>45</v>
      </c>
      <c r="R38" s="1" t="s">
        <v>37</v>
      </c>
      <c r="S38" s="1" t="s">
        <v>56</v>
      </c>
      <c r="T38" s="1" t="s">
        <v>21</v>
      </c>
      <c r="U38" s="1" t="s">
        <v>25</v>
      </c>
      <c r="V38" s="1" t="s">
        <v>72</v>
      </c>
      <c r="W38" s="1" t="s">
        <v>76</v>
      </c>
      <c r="X38" s="1" t="s">
        <v>37</v>
      </c>
      <c r="Y38" s="1" t="s">
        <v>43</v>
      </c>
      <c r="Z38" s="1" t="s">
        <v>63</v>
      </c>
      <c r="AA38" s="1" t="s">
        <v>63</v>
      </c>
      <c r="AB38" s="1" t="s">
        <v>98</v>
      </c>
      <c r="AC38" s="1" t="s">
        <v>103</v>
      </c>
      <c r="AD38" s="1" t="s">
        <v>111</v>
      </c>
      <c r="AE38" s="1" t="s">
        <v>63</v>
      </c>
      <c r="AF38" s="1" t="s">
        <v>120</v>
      </c>
      <c r="AG38" s="1" t="s">
        <v>125</v>
      </c>
      <c r="AH38" s="1" t="s">
        <v>129</v>
      </c>
      <c r="AI38" s="1" t="s">
        <v>129</v>
      </c>
      <c r="AJ38" s="1" t="s">
        <v>129</v>
      </c>
      <c r="AK38" s="1" t="s">
        <v>63</v>
      </c>
      <c r="AL38" s="1" t="s">
        <v>144</v>
      </c>
      <c r="AM38" s="1" t="s">
        <v>63</v>
      </c>
      <c r="AN38" s="1" t="s">
        <v>31</v>
      </c>
      <c r="AO38" s="1" t="s">
        <v>155</v>
      </c>
      <c r="AP38" s="1" t="s">
        <v>159</v>
      </c>
      <c r="AQ38" s="1" t="s">
        <v>31</v>
      </c>
      <c r="AR38" s="1" t="s">
        <v>21</v>
      </c>
      <c r="AS38" s="1" t="s">
        <v>21</v>
      </c>
      <c r="AT38" s="1" t="s">
        <v>21</v>
      </c>
      <c r="AV38" s="1">
        <f>_xlfn.XLOOKUP(K38,[6]cmmiScoringModel!$G$2:$G$6, [6]cmmiScoringModel!$I$2:$I$6,0,0,1)</f>
        <v>1</v>
      </c>
      <c r="AW38" s="1">
        <f>_xlfn.XLOOKUP(L38,[6]cmmiScoringModel!$G$7:$G$9,[6]cmmiScoringModel!$I$7:$I$9,0,0,1)</f>
        <v>0.01</v>
      </c>
      <c r="AX38" s="1">
        <f>_xlfn.XLOOKUP(M38,[6]cmmiScoringModel!$G$10:$G$14,[6]cmmiScoringModel!$I$10:$I$14,0,0,1)</f>
        <v>0.01</v>
      </c>
      <c r="AY38" s="1">
        <f>_xlfn.XLOOKUP(N38,[6]cmmiScoringModel!$G$15:$G$19,[6]cmmiScoringModel!$I$15:$I$19,0,0,1)</f>
        <v>0.01</v>
      </c>
      <c r="AZ38" s="1">
        <f>_xlfn.XLOOKUP(O38,[6]cmmiScoringModel!$G$20:$G$24,[6]cmmiScoringModel!$I$20:$I$24,0,0,1)</f>
        <v>0.01</v>
      </c>
      <c r="BA38" s="1">
        <f>_xlfn.XLOOKUP(P38,[6]cmmiScoringModel!$G$25:$G$28,[6]cmmiScoringModel!$I$25:$I$28,0,0,1)</f>
        <v>1</v>
      </c>
      <c r="BB38" s="1">
        <f>_xlfn.XLOOKUP(Q38,[6]cmmiScoringModel!$G$29:$G$33,[6]cmmiScoringModel!$I$29:$I$33,0,0,1)</f>
        <v>0.5</v>
      </c>
      <c r="BC38" s="1">
        <f>_xlfn.XLOOKUP(R38,[6]cmmiScoringModel!$G$34:$G$37,[6]cmmiScoringModel!$I$34:$I$37,0,0,1)</f>
        <v>1</v>
      </c>
      <c r="BD38" s="1">
        <f>_xlfn.XLOOKUP(S38,[6]cmmiScoringModel!$G$38:$G$44,[6]cmmiScoringModel!$I$38:$I$44,0,0,1)</f>
        <v>0.2</v>
      </c>
      <c r="BE38" s="1">
        <f>_xlfn.XLOOKUP(T38,[6]cmmiScoringModel!$G$45:$G$51,[6]cmmiScoringModel!$I$45:$I$51,0,0,1)</f>
        <v>0.01</v>
      </c>
      <c r="BF38" s="1" t="str">
        <f>_xlfn.XLOOKUP(U38,[6]cmmiScoringModel!$G$52:$G$56,[6]cmmiScoringModel!$I$52:$I$56,0,0,1)</f>
        <v>NA</v>
      </c>
      <c r="BG38" s="1">
        <f>_xlfn.XLOOKUP(V38,[6]cmmiScoringModel!$G$57:$G$61,[6]cmmiScoringModel!$I$57:$I$61,0,0,1)</f>
        <v>1</v>
      </c>
      <c r="BH38" s="1">
        <f>_xlfn.XLOOKUP(W38,[6]cmmiScoringModel!$G$62:$G$67,[6]cmmiScoringModel!$I$62:$I$67,0,0,1)</f>
        <v>0.75</v>
      </c>
      <c r="BI38" s="1">
        <f>_xlfn.XLOOKUP(X38,[6]cmmiScoringModel!$G$68:$G$72,[6]cmmiScoringModel!$I$68:$I$72,0,0,1)</f>
        <v>0.75</v>
      </c>
      <c r="BJ38" s="1">
        <f>_xlfn.XLOOKUP(Y38,[6]cmmiScoringModel!$G$73:$G$77,[6]cmmiScoringModel!$I$73:$I$77,0,0,1)</f>
        <v>1</v>
      </c>
      <c r="BK38" s="1">
        <f>_xlfn.XLOOKUP(Z38,[6]cmmiScoringModel!$G$78:$G$84,[6]cmmiScoringModel!$I$78:$I$84,0,0,1)</f>
        <v>0.75</v>
      </c>
      <c r="BL38" s="1">
        <f>_xlfn.XLOOKUP(AA38,[6]cmmiScoringModel!$G$85:$G$91,[6]cmmiScoringModel!$I$85:$I$91,0,0,1)</f>
        <v>0.75</v>
      </c>
      <c r="BM38" s="1">
        <f>_xlfn.XLOOKUP(AB38,[6]cmmiScoringModel!$G$92:$G$95,[6]cmmiScoringModel!$I$92:$I$95,0,0,1)</f>
        <v>1</v>
      </c>
      <c r="BN38" s="1">
        <f>_xlfn.XLOOKUP(AC38,[6]cmmiScoringModel!$G$96:$G$100,[6]cmmiScoringModel!$I$96:$I$100,0,0,1)</f>
        <v>0.6</v>
      </c>
      <c r="BO38" s="1">
        <f>_xlfn.XLOOKUP(AD38,[6]cmmiScoringModel!$G$101:$G$106,[6]cmmiScoringModel!$I$101:$I$106,0,0,1)</f>
        <v>1</v>
      </c>
      <c r="BP38" s="1">
        <f>_xlfn.XLOOKUP(AE38,[6]cmmiScoringModel!$G$107:$G$113,[6]cmmiScoringModel!$I$107:$I$113,0,0,1)</f>
        <v>0.75</v>
      </c>
      <c r="BQ38" s="1">
        <f>_xlfn.XLOOKUP(AF38,[6]cmmiScoringModel!$G$114:$G$117,[6]cmmiScoringModel!$I$114:$I$117,0,0,1)</f>
        <v>0.85</v>
      </c>
      <c r="BR38" s="1">
        <f>_xlfn.XLOOKUP(AG38,[6]cmmiScoringModel!$G$118:$G$120,[6]cmmiScoringModel!$I$118:$I$120,0,0,1)</f>
        <v>1</v>
      </c>
      <c r="BS38" s="1">
        <f>_xlfn.XLOOKUP(AH38, [6]cmmiScoringModel!$G$121:$G$124,[6]cmmiScoringModel!$I$121:$I$124,0,0,1)</f>
        <v>0.6</v>
      </c>
      <c r="BT38" s="1">
        <f>_xlfn.XLOOKUP(AI38,[6]cmmiScoringModel!$G$125:$G$128,[6]cmmiScoringModel!$I$125:$I$128,0,0,1)</f>
        <v>0.4</v>
      </c>
      <c r="BU38" s="1">
        <f>_xlfn.XLOOKUP(AJ38,[6]cmmiScoringModel!$G$129:$G$132,[6]cmmiScoringModel!$I$129:$I$132,0,0,1)</f>
        <v>0.4</v>
      </c>
      <c r="BV38" s="1">
        <f>_xlfn.XLOOKUP(AK38,[6]cmmiScoringModel!$G$133:$G$138,[6]cmmiScoringModel!$I$133:$I$138,0,0,1)</f>
        <v>0.75</v>
      </c>
      <c r="BW38" s="1">
        <f>_xlfn.XLOOKUP(AL38,[6]cmmiScoringModel!$G$139:$G$142,[6]cmmiScoringModel!$I$139:$I$142,0,0,1)</f>
        <v>1</v>
      </c>
      <c r="BX38" s="1">
        <f>_xlfn.XLOOKUP(AM38,[6]cmmiScoringModel!$G$143:$G$148,[6]cmmiScoringModel!$I$143:$I$148,0,0,1)</f>
        <v>0.75</v>
      </c>
      <c r="BY38" s="1">
        <f>_xlfn.XLOOKUP(AN38,[6]cmmiScoringModel!$G$149:$G$153,[6]cmmiScoringModel!$I$149:$I$153,0,0,1)</f>
        <v>1</v>
      </c>
      <c r="BZ38" s="1">
        <f>_xlfn.XLOOKUP(AO38,[6]cmmiScoringModel!$G$154:$G$157,[6]cmmiScoringModel!$I$154:$I$157,0,0,1)</f>
        <v>1</v>
      </c>
      <c r="CA38" s="1">
        <f>_xlfn.XLOOKUP(AP38,[6]cmmiScoringModel!$G$158:$G$161,[6]cmmiScoringModel!$I$158:$I$161,0,0,1)</f>
        <v>1</v>
      </c>
      <c r="CB38" s="1">
        <f>_xlfn.XLOOKUP(AQ38,[6]cmmiScoringModel!$G$162:$G$166,[6]cmmiScoringModel!$I$162:$I$166,0,0,1)</f>
        <v>1</v>
      </c>
      <c r="CC38" s="1">
        <f>_xlfn.XLOOKUP(AR38,[6]cmmiScoringModel!$G$167:$G$171,[6]cmmiScoringModel!$I$167:$I$171,0,0,1)</f>
        <v>0.01</v>
      </c>
      <c r="CD38" s="1">
        <f>_xlfn.XLOOKUP(AS38,[6]cmmiScoringModel!$G$172:$G$175,[6]cmmiScoringModel!$I$172:$I$175,0,0,1)</f>
        <v>0.01</v>
      </c>
      <c r="CE38" s="1">
        <f>_xlfn.XLOOKUP(AT38,[6]cmmiScoringModel!$G$176:$G$180,[6]cmmiScoringModel!$I$176:$I$180,0,0,1)</f>
        <v>0.01</v>
      </c>
    </row>
    <row r="39" spans="1:83" x14ac:dyDescent="0.25">
      <c r="A39" s="1" t="s">
        <v>3257</v>
      </c>
      <c r="B39" s="1" t="s">
        <v>1538</v>
      </c>
      <c r="C39" s="1" t="s">
        <v>1568</v>
      </c>
      <c r="D39" s="1" t="s">
        <v>1572</v>
      </c>
      <c r="E39" s="1" t="s">
        <v>1573</v>
      </c>
      <c r="G39" s="1" t="s">
        <v>1574</v>
      </c>
      <c r="H39" s="1" t="e" vm="1">
        <v>#VALUE!</v>
      </c>
      <c r="K39" s="1" t="s">
        <v>18</v>
      </c>
      <c r="L39" s="1" t="s">
        <v>22</v>
      </c>
      <c r="M39" s="1" t="s">
        <v>31</v>
      </c>
      <c r="N39" s="1" t="s">
        <v>29</v>
      </c>
      <c r="O39" s="1" t="s">
        <v>37</v>
      </c>
      <c r="P39" s="1" t="s">
        <v>43</v>
      </c>
      <c r="Q39" s="1" t="s">
        <v>45</v>
      </c>
      <c r="R39" s="1" t="s">
        <v>37</v>
      </c>
      <c r="S39" s="1" t="s">
        <v>56</v>
      </c>
      <c r="T39" s="1" t="s">
        <v>21</v>
      </c>
      <c r="U39" s="1" t="s">
        <v>25</v>
      </c>
      <c r="V39" s="1" t="s">
        <v>72</v>
      </c>
      <c r="W39" s="1" t="s">
        <v>76</v>
      </c>
      <c r="X39" s="1" t="s">
        <v>37</v>
      </c>
      <c r="Y39" s="1" t="s">
        <v>43</v>
      </c>
      <c r="Z39" s="1" t="s">
        <v>63</v>
      </c>
      <c r="AA39" s="1" t="s">
        <v>63</v>
      </c>
      <c r="AB39" s="1" t="s">
        <v>98</v>
      </c>
      <c r="AC39" s="1" t="s">
        <v>103</v>
      </c>
      <c r="AD39" s="1" t="s">
        <v>111</v>
      </c>
      <c r="AE39" s="1" t="s">
        <v>63</v>
      </c>
      <c r="AF39" s="1" t="s">
        <v>120</v>
      </c>
      <c r="AG39" s="1" t="s">
        <v>125</v>
      </c>
      <c r="AH39" s="1" t="s">
        <v>129</v>
      </c>
      <c r="AI39" s="1" t="s">
        <v>129</v>
      </c>
      <c r="AJ39" s="1" t="s">
        <v>129</v>
      </c>
      <c r="AK39" s="1" t="s">
        <v>63</v>
      </c>
      <c r="AL39" s="1" t="s">
        <v>144</v>
      </c>
      <c r="AM39" s="1" t="s">
        <v>63</v>
      </c>
      <c r="AN39" s="1" t="s">
        <v>31</v>
      </c>
      <c r="AO39" s="1" t="s">
        <v>155</v>
      </c>
      <c r="AP39" s="1" t="s">
        <v>159</v>
      </c>
      <c r="AQ39" s="1" t="s">
        <v>31</v>
      </c>
      <c r="AR39" s="1" t="s">
        <v>21</v>
      </c>
      <c r="AS39" s="1" t="s">
        <v>21</v>
      </c>
      <c r="AT39" s="1" t="s">
        <v>21</v>
      </c>
      <c r="AV39" s="1">
        <f>_xlfn.XLOOKUP(K39,[6]cmmiScoringModel!$G$2:$G$6, [6]cmmiScoringModel!$I$2:$I$6,0,0,1)</f>
        <v>1</v>
      </c>
      <c r="AW39" s="1">
        <f>_xlfn.XLOOKUP(L39,[6]cmmiScoringModel!$G$7:$G$9,[6]cmmiScoringModel!$I$7:$I$9,0,0,1)</f>
        <v>1</v>
      </c>
      <c r="AX39" s="1">
        <f>_xlfn.XLOOKUP(M39,[6]cmmiScoringModel!$G$10:$G$14,[6]cmmiScoringModel!$I$10:$I$14,0,0,1)</f>
        <v>1</v>
      </c>
      <c r="AY39" s="1">
        <f>_xlfn.XLOOKUP(N39,[6]cmmiScoringModel!$G$15:$G$19,[6]cmmiScoringModel!$I$15:$I$19,0,0,1)</f>
        <v>0.5</v>
      </c>
      <c r="AZ39" s="1">
        <f>_xlfn.XLOOKUP(O39,[6]cmmiScoringModel!$G$20:$G$24,[6]cmmiScoringModel!$I$20:$I$24,0,0,1)</f>
        <v>0.75</v>
      </c>
      <c r="BA39" s="1">
        <f>_xlfn.XLOOKUP(P39,[6]cmmiScoringModel!$G$25:$G$28,[6]cmmiScoringModel!$I$25:$I$28,0,0,1)</f>
        <v>1</v>
      </c>
      <c r="BB39" s="1">
        <f>_xlfn.XLOOKUP(Q39,[6]cmmiScoringModel!$G$29:$G$33,[6]cmmiScoringModel!$I$29:$I$33,0,0,1)</f>
        <v>0.5</v>
      </c>
      <c r="BC39" s="1">
        <f>_xlfn.XLOOKUP(R39,[6]cmmiScoringModel!$G$34:$G$37,[6]cmmiScoringModel!$I$34:$I$37,0,0,1)</f>
        <v>1</v>
      </c>
      <c r="BD39" s="1">
        <f>_xlfn.XLOOKUP(S39,[6]cmmiScoringModel!$G$38:$G$44,[6]cmmiScoringModel!$I$38:$I$44,0,0,1)</f>
        <v>0.2</v>
      </c>
      <c r="BE39" s="1">
        <f>_xlfn.XLOOKUP(T39,[6]cmmiScoringModel!$G$45:$G$51,[6]cmmiScoringModel!$I$45:$I$51,0,0,1)</f>
        <v>0.01</v>
      </c>
      <c r="BF39" s="1" t="str">
        <f>_xlfn.XLOOKUP(U39,[6]cmmiScoringModel!$G$52:$G$56,[6]cmmiScoringModel!$I$52:$I$56,0,0,1)</f>
        <v>NA</v>
      </c>
      <c r="BG39" s="1">
        <f>_xlfn.XLOOKUP(V39,[6]cmmiScoringModel!$G$57:$G$61,[6]cmmiScoringModel!$I$57:$I$61,0,0,1)</f>
        <v>1</v>
      </c>
      <c r="BH39" s="1">
        <f>_xlfn.XLOOKUP(W39,[6]cmmiScoringModel!$G$62:$G$67,[6]cmmiScoringModel!$I$62:$I$67,0,0,1)</f>
        <v>0.75</v>
      </c>
      <c r="BI39" s="1">
        <f>_xlfn.XLOOKUP(X39,[6]cmmiScoringModel!$G$68:$G$72,[6]cmmiScoringModel!$I$68:$I$72,0,0,1)</f>
        <v>0.75</v>
      </c>
      <c r="BJ39" s="1">
        <f>_xlfn.XLOOKUP(Y39,[6]cmmiScoringModel!$G$73:$G$77,[6]cmmiScoringModel!$I$73:$I$77,0,0,1)</f>
        <v>1</v>
      </c>
      <c r="BK39" s="1">
        <f>_xlfn.XLOOKUP(Z39,[6]cmmiScoringModel!$G$78:$G$84,[6]cmmiScoringModel!$I$78:$I$84,0,0,1)</f>
        <v>0.75</v>
      </c>
      <c r="BL39" s="1">
        <f>_xlfn.XLOOKUP(AA39,[6]cmmiScoringModel!$G$85:$G$91,[6]cmmiScoringModel!$I$85:$I$91,0,0,1)</f>
        <v>0.75</v>
      </c>
      <c r="BM39" s="1">
        <f>_xlfn.XLOOKUP(AB39,[6]cmmiScoringModel!$G$92:$G$95,[6]cmmiScoringModel!$I$92:$I$95,0,0,1)</f>
        <v>1</v>
      </c>
      <c r="BN39" s="1">
        <f>_xlfn.XLOOKUP(AC39,[6]cmmiScoringModel!$G$96:$G$100,[6]cmmiScoringModel!$I$96:$I$100,0,0,1)</f>
        <v>0.6</v>
      </c>
      <c r="BO39" s="1">
        <f>_xlfn.XLOOKUP(AD39,[6]cmmiScoringModel!$G$101:$G$106,[6]cmmiScoringModel!$I$101:$I$106,0,0,1)</f>
        <v>1</v>
      </c>
      <c r="BP39" s="1">
        <f>_xlfn.XLOOKUP(AE39,[6]cmmiScoringModel!$G$107:$G$113,[6]cmmiScoringModel!$I$107:$I$113,0,0,1)</f>
        <v>0.75</v>
      </c>
      <c r="BQ39" s="1">
        <f>_xlfn.XLOOKUP(AF39,[6]cmmiScoringModel!$G$114:$G$117,[6]cmmiScoringModel!$I$114:$I$117,0,0,1)</f>
        <v>0.85</v>
      </c>
      <c r="BR39" s="1">
        <f>_xlfn.XLOOKUP(AG39,[6]cmmiScoringModel!$G$118:$G$120,[6]cmmiScoringModel!$I$118:$I$120,0,0,1)</f>
        <v>1</v>
      </c>
      <c r="BS39" s="1">
        <f>_xlfn.XLOOKUP(AH39, [6]cmmiScoringModel!$G$121:$G$124,[6]cmmiScoringModel!$I$121:$I$124,0,0,1)</f>
        <v>0.6</v>
      </c>
      <c r="BT39" s="1">
        <f>_xlfn.XLOOKUP(AI39,[6]cmmiScoringModel!$G$125:$G$128,[6]cmmiScoringModel!$I$125:$I$128,0,0,1)</f>
        <v>0.4</v>
      </c>
      <c r="BU39" s="1">
        <f>_xlfn.XLOOKUP(AJ39,[6]cmmiScoringModel!$G$129:$G$132,[6]cmmiScoringModel!$I$129:$I$132,0,0,1)</f>
        <v>0.4</v>
      </c>
      <c r="BV39" s="1">
        <f>_xlfn.XLOOKUP(AK39,[6]cmmiScoringModel!$G$133:$G$138,[6]cmmiScoringModel!$I$133:$I$138,0,0,1)</f>
        <v>0.75</v>
      </c>
      <c r="BW39" s="1">
        <f>_xlfn.XLOOKUP(AL39,[6]cmmiScoringModel!$G$139:$G$142,[6]cmmiScoringModel!$I$139:$I$142,0,0,1)</f>
        <v>1</v>
      </c>
      <c r="BX39" s="1">
        <f>_xlfn.XLOOKUP(AM39,[6]cmmiScoringModel!$G$143:$G$148,[6]cmmiScoringModel!$I$143:$I$148,0,0,1)</f>
        <v>0.75</v>
      </c>
      <c r="BY39" s="1">
        <f>_xlfn.XLOOKUP(AN39,[6]cmmiScoringModel!$G$149:$G$153,[6]cmmiScoringModel!$I$149:$I$153,0,0,1)</f>
        <v>1</v>
      </c>
      <c r="BZ39" s="1">
        <f>_xlfn.XLOOKUP(AO39,[6]cmmiScoringModel!$G$154:$G$157,[6]cmmiScoringModel!$I$154:$I$157,0,0,1)</f>
        <v>1</v>
      </c>
      <c r="CA39" s="1">
        <f>_xlfn.XLOOKUP(AP39,[6]cmmiScoringModel!$G$158:$G$161,[6]cmmiScoringModel!$I$158:$I$161,0,0,1)</f>
        <v>1</v>
      </c>
      <c r="CB39" s="1">
        <f>_xlfn.XLOOKUP(AQ39,[6]cmmiScoringModel!$G$162:$G$166,[6]cmmiScoringModel!$I$162:$I$166,0,0,1)</f>
        <v>1</v>
      </c>
      <c r="CC39" s="1">
        <f>_xlfn.XLOOKUP(AR39,[6]cmmiScoringModel!$G$167:$G$171,[6]cmmiScoringModel!$I$167:$I$171,0,0,1)</f>
        <v>0.01</v>
      </c>
      <c r="CD39" s="1">
        <f>_xlfn.XLOOKUP(AS39,[6]cmmiScoringModel!$G$172:$G$175,[6]cmmiScoringModel!$I$172:$I$175,0,0,1)</f>
        <v>0.01</v>
      </c>
      <c r="CE39" s="1">
        <f>_xlfn.XLOOKUP(AT39,[6]cmmiScoringModel!$G$176:$G$180,[6]cmmiScoringModel!$I$176:$I$180,0,0,1)</f>
        <v>0.01</v>
      </c>
    </row>
    <row r="40" spans="1:83" x14ac:dyDescent="0.25">
      <c r="A40" s="1" t="s">
        <v>3258</v>
      </c>
      <c r="B40" s="1" t="s">
        <v>1538</v>
      </c>
      <c r="C40" s="1" t="s">
        <v>1568</v>
      </c>
      <c r="D40" s="1" t="s">
        <v>1569</v>
      </c>
      <c r="E40" s="1" t="s">
        <v>1570</v>
      </c>
      <c r="G40" s="1" t="s">
        <v>1571</v>
      </c>
      <c r="K40" s="1" t="s">
        <v>18</v>
      </c>
      <c r="L40" s="1" t="s">
        <v>21</v>
      </c>
      <c r="M40" s="1" t="s">
        <v>21</v>
      </c>
      <c r="N40" s="1" t="s">
        <v>21</v>
      </c>
      <c r="O40" s="1" t="s">
        <v>21</v>
      </c>
      <c r="P40" s="1" t="s">
        <v>43</v>
      </c>
      <c r="Q40" s="1" t="s">
        <v>45</v>
      </c>
      <c r="R40" s="1" t="s">
        <v>37</v>
      </c>
      <c r="S40" s="1" t="s">
        <v>56</v>
      </c>
      <c r="T40" s="1" t="s">
        <v>21</v>
      </c>
      <c r="U40" s="1" t="s">
        <v>25</v>
      </c>
      <c r="V40" s="1" t="s">
        <v>72</v>
      </c>
      <c r="W40" s="1" t="s">
        <v>76</v>
      </c>
      <c r="X40" s="1" t="s">
        <v>37</v>
      </c>
      <c r="Y40" s="1" t="s">
        <v>43</v>
      </c>
      <c r="Z40" s="1" t="s">
        <v>63</v>
      </c>
      <c r="AA40" s="1" t="s">
        <v>63</v>
      </c>
      <c r="AB40" s="1" t="s">
        <v>98</v>
      </c>
      <c r="AC40" s="1" t="s">
        <v>103</v>
      </c>
      <c r="AD40" s="1" t="s">
        <v>111</v>
      </c>
      <c r="AE40" s="1" t="s">
        <v>63</v>
      </c>
      <c r="AF40" s="1" t="s">
        <v>120</v>
      </c>
      <c r="AG40" s="1" t="s">
        <v>125</v>
      </c>
      <c r="AH40" s="1" t="s">
        <v>129</v>
      </c>
      <c r="AI40" s="1" t="s">
        <v>129</v>
      </c>
      <c r="AJ40" s="1" t="s">
        <v>129</v>
      </c>
      <c r="AK40" s="1" t="s">
        <v>63</v>
      </c>
      <c r="AL40" s="1" t="s">
        <v>144</v>
      </c>
      <c r="AM40" s="1" t="s">
        <v>63</v>
      </c>
      <c r="AN40" s="1" t="s">
        <v>31</v>
      </c>
      <c r="AO40" s="1" t="s">
        <v>155</v>
      </c>
      <c r="AP40" s="1" t="s">
        <v>159</v>
      </c>
      <c r="AQ40" s="1" t="s">
        <v>31</v>
      </c>
      <c r="AR40" s="1" t="s">
        <v>21</v>
      </c>
      <c r="AS40" s="1" t="s">
        <v>21</v>
      </c>
      <c r="AT40" s="1" t="s">
        <v>21</v>
      </c>
      <c r="AV40" s="1">
        <f>_xlfn.XLOOKUP(K40,[6]cmmiScoringModel!$G$2:$G$6, [6]cmmiScoringModel!$I$2:$I$6,0,0,1)</f>
        <v>1</v>
      </c>
      <c r="AW40" s="1">
        <f>_xlfn.XLOOKUP(L40,[6]cmmiScoringModel!$G$7:$G$9,[6]cmmiScoringModel!$I$7:$I$9,0,0,1)</f>
        <v>0.01</v>
      </c>
      <c r="AX40" s="1">
        <f>_xlfn.XLOOKUP(M40,[6]cmmiScoringModel!$G$10:$G$14,[6]cmmiScoringModel!$I$10:$I$14,0,0,1)</f>
        <v>0.01</v>
      </c>
      <c r="AY40" s="1">
        <f>_xlfn.XLOOKUP(N40,[6]cmmiScoringModel!$G$15:$G$19,[6]cmmiScoringModel!$I$15:$I$19,0,0,1)</f>
        <v>0.01</v>
      </c>
      <c r="AZ40" s="1">
        <f>_xlfn.XLOOKUP(O40,[6]cmmiScoringModel!$G$20:$G$24,[6]cmmiScoringModel!$I$20:$I$24,0,0,1)</f>
        <v>0.01</v>
      </c>
      <c r="BA40" s="1">
        <f>_xlfn.XLOOKUP(P40,[6]cmmiScoringModel!$G$25:$G$28,[6]cmmiScoringModel!$I$25:$I$28,0,0,1)</f>
        <v>1</v>
      </c>
      <c r="BB40" s="1">
        <f>_xlfn.XLOOKUP(Q40,[6]cmmiScoringModel!$G$29:$G$33,[6]cmmiScoringModel!$I$29:$I$33,0,0,1)</f>
        <v>0.5</v>
      </c>
      <c r="BC40" s="1">
        <f>_xlfn.XLOOKUP(R40,[6]cmmiScoringModel!$G$34:$G$37,[6]cmmiScoringModel!$I$34:$I$37,0,0,1)</f>
        <v>1</v>
      </c>
      <c r="BD40" s="1">
        <f>_xlfn.XLOOKUP(S40,[6]cmmiScoringModel!$G$38:$G$44,[6]cmmiScoringModel!$I$38:$I$44,0,0,1)</f>
        <v>0.2</v>
      </c>
      <c r="BE40" s="1">
        <f>_xlfn.XLOOKUP(T40,[6]cmmiScoringModel!$G$45:$G$51,[6]cmmiScoringModel!$I$45:$I$51,0,0,1)</f>
        <v>0.01</v>
      </c>
      <c r="BF40" s="1" t="str">
        <f>_xlfn.XLOOKUP(U40,[6]cmmiScoringModel!$G$52:$G$56,[6]cmmiScoringModel!$I$52:$I$56,0,0,1)</f>
        <v>NA</v>
      </c>
      <c r="BG40" s="1">
        <f>_xlfn.XLOOKUP(V40,[6]cmmiScoringModel!$G$57:$G$61,[6]cmmiScoringModel!$I$57:$I$61,0,0,1)</f>
        <v>1</v>
      </c>
      <c r="BH40" s="1">
        <f>_xlfn.XLOOKUP(W40,[6]cmmiScoringModel!$G$62:$G$67,[6]cmmiScoringModel!$I$62:$I$67,0,0,1)</f>
        <v>0.75</v>
      </c>
      <c r="BI40" s="1">
        <f>_xlfn.XLOOKUP(X40,[6]cmmiScoringModel!$G$68:$G$72,[6]cmmiScoringModel!$I$68:$I$72,0,0,1)</f>
        <v>0.75</v>
      </c>
      <c r="BJ40" s="1">
        <f>_xlfn.XLOOKUP(Y40,[6]cmmiScoringModel!$G$73:$G$77,[6]cmmiScoringModel!$I$73:$I$77,0,0,1)</f>
        <v>1</v>
      </c>
      <c r="BK40" s="1">
        <f>_xlfn.XLOOKUP(Z40,[6]cmmiScoringModel!$G$78:$G$84,[6]cmmiScoringModel!$I$78:$I$84,0,0,1)</f>
        <v>0.75</v>
      </c>
      <c r="BL40" s="1">
        <f>_xlfn.XLOOKUP(AA40,[6]cmmiScoringModel!$G$85:$G$91,[6]cmmiScoringModel!$I$85:$I$91,0,0,1)</f>
        <v>0.75</v>
      </c>
      <c r="BM40" s="1">
        <f>_xlfn.XLOOKUP(AB40,[6]cmmiScoringModel!$G$92:$G$95,[6]cmmiScoringModel!$I$92:$I$95,0,0,1)</f>
        <v>1</v>
      </c>
      <c r="BN40" s="1">
        <f>_xlfn.XLOOKUP(AC40,[6]cmmiScoringModel!$G$96:$G$100,[6]cmmiScoringModel!$I$96:$I$100,0,0,1)</f>
        <v>0.6</v>
      </c>
      <c r="BO40" s="1">
        <f>_xlfn.XLOOKUP(AD40,[6]cmmiScoringModel!$G$101:$G$106,[6]cmmiScoringModel!$I$101:$I$106,0,0,1)</f>
        <v>1</v>
      </c>
      <c r="BP40" s="1">
        <f>_xlfn.XLOOKUP(AE40,[6]cmmiScoringModel!$G$107:$G$113,[6]cmmiScoringModel!$I$107:$I$113,0,0,1)</f>
        <v>0.75</v>
      </c>
      <c r="BQ40" s="1">
        <f>_xlfn.XLOOKUP(AF40,[6]cmmiScoringModel!$G$114:$G$117,[6]cmmiScoringModel!$I$114:$I$117,0,0,1)</f>
        <v>0.85</v>
      </c>
      <c r="BR40" s="1">
        <f>_xlfn.XLOOKUP(AG40,[6]cmmiScoringModel!$G$118:$G$120,[6]cmmiScoringModel!$I$118:$I$120,0,0,1)</f>
        <v>1</v>
      </c>
      <c r="BS40" s="1">
        <f>_xlfn.XLOOKUP(AH40, [6]cmmiScoringModel!$G$121:$G$124,[6]cmmiScoringModel!$I$121:$I$124,0,0,1)</f>
        <v>0.6</v>
      </c>
      <c r="BT40" s="1">
        <f>_xlfn.XLOOKUP(AI40,[6]cmmiScoringModel!$G$125:$G$128,[6]cmmiScoringModel!$I$125:$I$128,0,0,1)</f>
        <v>0.4</v>
      </c>
      <c r="BU40" s="1">
        <f>_xlfn.XLOOKUP(AJ40,[6]cmmiScoringModel!$G$129:$G$132,[6]cmmiScoringModel!$I$129:$I$132,0,0,1)</f>
        <v>0.4</v>
      </c>
      <c r="BV40" s="1">
        <f>_xlfn.XLOOKUP(AK40,[6]cmmiScoringModel!$G$133:$G$138,[6]cmmiScoringModel!$I$133:$I$138,0,0,1)</f>
        <v>0.75</v>
      </c>
      <c r="BW40" s="1">
        <f>_xlfn.XLOOKUP(AL40,[6]cmmiScoringModel!$G$139:$G$142,[6]cmmiScoringModel!$I$139:$I$142,0,0,1)</f>
        <v>1</v>
      </c>
      <c r="BX40" s="1">
        <f>_xlfn.XLOOKUP(AM40,[6]cmmiScoringModel!$G$143:$G$148,[6]cmmiScoringModel!$I$143:$I$148,0,0,1)</f>
        <v>0.75</v>
      </c>
      <c r="BY40" s="1">
        <f>_xlfn.XLOOKUP(AN40,[6]cmmiScoringModel!$G$149:$G$153,[6]cmmiScoringModel!$I$149:$I$153,0,0,1)</f>
        <v>1</v>
      </c>
      <c r="BZ40" s="1">
        <f>_xlfn.XLOOKUP(AO40,[6]cmmiScoringModel!$G$154:$G$157,[6]cmmiScoringModel!$I$154:$I$157,0,0,1)</f>
        <v>1</v>
      </c>
      <c r="CA40" s="1">
        <f>_xlfn.XLOOKUP(AP40,[6]cmmiScoringModel!$G$158:$G$161,[6]cmmiScoringModel!$I$158:$I$161,0,0,1)</f>
        <v>1</v>
      </c>
      <c r="CB40" s="1">
        <f>_xlfn.XLOOKUP(AQ40,[6]cmmiScoringModel!$G$162:$G$166,[6]cmmiScoringModel!$I$162:$I$166,0,0,1)</f>
        <v>1</v>
      </c>
      <c r="CC40" s="1">
        <f>_xlfn.XLOOKUP(AR40,[6]cmmiScoringModel!$G$167:$G$171,[6]cmmiScoringModel!$I$167:$I$171,0,0,1)</f>
        <v>0.01</v>
      </c>
      <c r="CD40" s="1">
        <f>_xlfn.XLOOKUP(AS40,[6]cmmiScoringModel!$G$172:$G$175,[6]cmmiScoringModel!$I$172:$I$175,0,0,1)</f>
        <v>0.01</v>
      </c>
      <c r="CE40" s="1">
        <f>_xlfn.XLOOKUP(AT40,[6]cmmiScoringModel!$G$176:$G$180,[6]cmmiScoringModel!$I$176:$I$180,0,0,1)</f>
        <v>0.01</v>
      </c>
    </row>
    <row r="41" spans="1:83" x14ac:dyDescent="0.25">
      <c r="A41" s="1" t="s">
        <v>3259</v>
      </c>
      <c r="B41" s="1" t="s">
        <v>1538</v>
      </c>
      <c r="C41" s="1" t="s">
        <v>1562</v>
      </c>
      <c r="D41" s="1" t="s">
        <v>1566</v>
      </c>
      <c r="E41" s="1" t="s">
        <v>1567</v>
      </c>
      <c r="G41" s="1" t="s">
        <v>1504</v>
      </c>
      <c r="K41" s="1" t="s">
        <v>18</v>
      </c>
      <c r="L41" s="1" t="s">
        <v>22</v>
      </c>
      <c r="M41" s="1" t="s">
        <v>31</v>
      </c>
      <c r="N41" s="1" t="s">
        <v>29</v>
      </c>
      <c r="O41" s="1" t="s">
        <v>37</v>
      </c>
      <c r="P41" s="1" t="s">
        <v>43</v>
      </c>
      <c r="Q41" s="1" t="s">
        <v>45</v>
      </c>
      <c r="R41" s="1" t="s">
        <v>37</v>
      </c>
      <c r="S41" s="1" t="s">
        <v>56</v>
      </c>
      <c r="T41" s="1" t="s">
        <v>21</v>
      </c>
      <c r="U41" s="1" t="s">
        <v>25</v>
      </c>
      <c r="V41" s="1" t="s">
        <v>72</v>
      </c>
      <c r="W41" s="1" t="s">
        <v>76</v>
      </c>
      <c r="X41" s="1" t="s">
        <v>37</v>
      </c>
      <c r="Y41" s="1" t="s">
        <v>43</v>
      </c>
      <c r="Z41" s="1" t="s">
        <v>63</v>
      </c>
      <c r="AA41" s="1" t="s">
        <v>63</v>
      </c>
      <c r="AB41" s="1" t="s">
        <v>98</v>
      </c>
      <c r="AC41" s="1" t="s">
        <v>103</v>
      </c>
      <c r="AD41" s="1" t="s">
        <v>111</v>
      </c>
      <c r="AE41" s="1" t="s">
        <v>63</v>
      </c>
      <c r="AF41" s="1" t="s">
        <v>120</v>
      </c>
      <c r="AG41" s="1" t="s">
        <v>125</v>
      </c>
      <c r="AH41" s="1" t="s">
        <v>129</v>
      </c>
      <c r="AI41" s="1" t="s">
        <v>129</v>
      </c>
      <c r="AJ41" s="1" t="s">
        <v>129</v>
      </c>
      <c r="AK41" s="1" t="s">
        <v>63</v>
      </c>
      <c r="AL41" s="1" t="s">
        <v>144</v>
      </c>
      <c r="AM41" s="1" t="s">
        <v>63</v>
      </c>
      <c r="AN41" s="1" t="s">
        <v>31</v>
      </c>
      <c r="AO41" s="1" t="s">
        <v>155</v>
      </c>
      <c r="AP41" s="1" t="s">
        <v>159</v>
      </c>
      <c r="AQ41" s="1" t="s">
        <v>31</v>
      </c>
      <c r="AR41" s="1" t="s">
        <v>21</v>
      </c>
      <c r="AS41" s="1" t="s">
        <v>21</v>
      </c>
      <c r="AT41" s="1" t="s">
        <v>21</v>
      </c>
      <c r="AV41" s="1">
        <f>_xlfn.XLOOKUP(K41,[6]cmmiScoringModel!$G$2:$G$6, [6]cmmiScoringModel!$I$2:$I$6,0,0,1)</f>
        <v>1</v>
      </c>
      <c r="AW41" s="1">
        <f>_xlfn.XLOOKUP(L41,[6]cmmiScoringModel!$G$7:$G$9,[6]cmmiScoringModel!$I$7:$I$9,0,0,1)</f>
        <v>1</v>
      </c>
      <c r="AX41" s="1">
        <f>_xlfn.XLOOKUP(M41,[6]cmmiScoringModel!$G$10:$G$14,[6]cmmiScoringModel!$I$10:$I$14,0,0,1)</f>
        <v>1</v>
      </c>
      <c r="AY41" s="1">
        <f>_xlfn.XLOOKUP(N41,[6]cmmiScoringModel!$G$15:$G$19,[6]cmmiScoringModel!$I$15:$I$19,0,0,1)</f>
        <v>0.5</v>
      </c>
      <c r="AZ41" s="1">
        <f>_xlfn.XLOOKUP(O41,[6]cmmiScoringModel!$G$20:$G$24,[6]cmmiScoringModel!$I$20:$I$24,0,0,1)</f>
        <v>0.75</v>
      </c>
      <c r="BA41" s="1">
        <f>_xlfn.XLOOKUP(P41,[6]cmmiScoringModel!$G$25:$G$28,[6]cmmiScoringModel!$I$25:$I$28,0,0,1)</f>
        <v>1</v>
      </c>
      <c r="BB41" s="1">
        <f>_xlfn.XLOOKUP(Q41,[6]cmmiScoringModel!$G$29:$G$33,[6]cmmiScoringModel!$I$29:$I$33,0,0,1)</f>
        <v>0.5</v>
      </c>
      <c r="BC41" s="1">
        <f>_xlfn.XLOOKUP(R41,[6]cmmiScoringModel!$G$34:$G$37,[6]cmmiScoringModel!$I$34:$I$37,0,0,1)</f>
        <v>1</v>
      </c>
      <c r="BD41" s="1">
        <f>_xlfn.XLOOKUP(S41,[6]cmmiScoringModel!$G$38:$G$44,[6]cmmiScoringModel!$I$38:$I$44,0,0,1)</f>
        <v>0.2</v>
      </c>
      <c r="BE41" s="1">
        <f>_xlfn.XLOOKUP(T41,[6]cmmiScoringModel!$G$45:$G$51,[6]cmmiScoringModel!$I$45:$I$51,0,0,1)</f>
        <v>0.01</v>
      </c>
      <c r="BF41" s="1" t="str">
        <f>_xlfn.XLOOKUP(U41,[6]cmmiScoringModel!$G$52:$G$56,[6]cmmiScoringModel!$I$52:$I$56,0,0,1)</f>
        <v>NA</v>
      </c>
      <c r="BG41" s="1">
        <f>_xlfn.XLOOKUP(V41,[6]cmmiScoringModel!$G$57:$G$61,[6]cmmiScoringModel!$I$57:$I$61,0,0,1)</f>
        <v>1</v>
      </c>
      <c r="BH41" s="1">
        <f>_xlfn.XLOOKUP(W41,[6]cmmiScoringModel!$G$62:$G$67,[6]cmmiScoringModel!$I$62:$I$67,0,0,1)</f>
        <v>0.75</v>
      </c>
      <c r="BI41" s="1">
        <f>_xlfn.XLOOKUP(X41,[6]cmmiScoringModel!$G$68:$G$72,[6]cmmiScoringModel!$I$68:$I$72,0,0,1)</f>
        <v>0.75</v>
      </c>
      <c r="BJ41" s="1">
        <f>_xlfn.XLOOKUP(Y41,[6]cmmiScoringModel!$G$73:$G$77,[6]cmmiScoringModel!$I$73:$I$77,0,0,1)</f>
        <v>1</v>
      </c>
      <c r="BK41" s="1">
        <f>_xlfn.XLOOKUP(Z41,[6]cmmiScoringModel!$G$78:$G$84,[6]cmmiScoringModel!$I$78:$I$84,0,0,1)</f>
        <v>0.75</v>
      </c>
      <c r="BL41" s="1">
        <f>_xlfn.XLOOKUP(AA41,[6]cmmiScoringModel!$G$85:$G$91,[6]cmmiScoringModel!$I$85:$I$91,0,0,1)</f>
        <v>0.75</v>
      </c>
      <c r="BM41" s="1">
        <f>_xlfn.XLOOKUP(AB41,[6]cmmiScoringModel!$G$92:$G$95,[6]cmmiScoringModel!$I$92:$I$95,0,0,1)</f>
        <v>1</v>
      </c>
      <c r="BN41" s="1">
        <f>_xlfn.XLOOKUP(AC41,[6]cmmiScoringModel!$G$96:$G$100,[6]cmmiScoringModel!$I$96:$I$100,0,0,1)</f>
        <v>0.6</v>
      </c>
      <c r="BO41" s="1">
        <f>_xlfn.XLOOKUP(AD41,[6]cmmiScoringModel!$G$101:$G$106,[6]cmmiScoringModel!$I$101:$I$106,0,0,1)</f>
        <v>1</v>
      </c>
      <c r="BP41" s="1">
        <f>_xlfn.XLOOKUP(AE41,[6]cmmiScoringModel!$G$107:$G$113,[6]cmmiScoringModel!$I$107:$I$113,0,0,1)</f>
        <v>0.75</v>
      </c>
      <c r="BQ41" s="1">
        <f>_xlfn.XLOOKUP(AF41,[6]cmmiScoringModel!$G$114:$G$117,[6]cmmiScoringModel!$I$114:$I$117,0,0,1)</f>
        <v>0.85</v>
      </c>
      <c r="BR41" s="1">
        <f>_xlfn.XLOOKUP(AG41,[6]cmmiScoringModel!$G$118:$G$120,[6]cmmiScoringModel!$I$118:$I$120,0,0,1)</f>
        <v>1</v>
      </c>
      <c r="BS41" s="1">
        <f>_xlfn.XLOOKUP(AH41, [6]cmmiScoringModel!$G$121:$G$124,[6]cmmiScoringModel!$I$121:$I$124,0,0,1)</f>
        <v>0.6</v>
      </c>
      <c r="BT41" s="1">
        <f>_xlfn.XLOOKUP(AI41,[6]cmmiScoringModel!$G$125:$G$128,[6]cmmiScoringModel!$I$125:$I$128,0,0,1)</f>
        <v>0.4</v>
      </c>
      <c r="BU41" s="1">
        <f>_xlfn.XLOOKUP(AJ41,[6]cmmiScoringModel!$G$129:$G$132,[6]cmmiScoringModel!$I$129:$I$132,0,0,1)</f>
        <v>0.4</v>
      </c>
      <c r="BV41" s="1">
        <f>_xlfn.XLOOKUP(AK41,[6]cmmiScoringModel!$G$133:$G$138,[6]cmmiScoringModel!$I$133:$I$138,0,0,1)</f>
        <v>0.75</v>
      </c>
      <c r="BW41" s="1">
        <f>_xlfn.XLOOKUP(AL41,[6]cmmiScoringModel!$G$139:$G$142,[6]cmmiScoringModel!$I$139:$I$142,0,0,1)</f>
        <v>1</v>
      </c>
      <c r="BX41" s="1">
        <f>_xlfn.XLOOKUP(AM41,[6]cmmiScoringModel!$G$143:$G$148,[6]cmmiScoringModel!$I$143:$I$148,0,0,1)</f>
        <v>0.75</v>
      </c>
      <c r="BY41" s="1">
        <f>_xlfn.XLOOKUP(AN41,[6]cmmiScoringModel!$G$149:$G$153,[6]cmmiScoringModel!$I$149:$I$153,0,0,1)</f>
        <v>1</v>
      </c>
      <c r="BZ41" s="1">
        <f>_xlfn.XLOOKUP(AO41,[6]cmmiScoringModel!$G$154:$G$157,[6]cmmiScoringModel!$I$154:$I$157,0,0,1)</f>
        <v>1</v>
      </c>
      <c r="CA41" s="1">
        <f>_xlfn.XLOOKUP(AP41,[6]cmmiScoringModel!$G$158:$G$161,[6]cmmiScoringModel!$I$158:$I$161,0,0,1)</f>
        <v>1</v>
      </c>
      <c r="CB41" s="1">
        <f>_xlfn.XLOOKUP(AQ41,[6]cmmiScoringModel!$G$162:$G$166,[6]cmmiScoringModel!$I$162:$I$166,0,0,1)</f>
        <v>1</v>
      </c>
      <c r="CC41" s="1">
        <f>_xlfn.XLOOKUP(AR41,[6]cmmiScoringModel!$G$167:$G$171,[6]cmmiScoringModel!$I$167:$I$171,0,0,1)</f>
        <v>0.01</v>
      </c>
      <c r="CD41" s="1">
        <f>_xlfn.XLOOKUP(AS41,[6]cmmiScoringModel!$G$172:$G$175,[6]cmmiScoringModel!$I$172:$I$175,0,0,1)</f>
        <v>0.01</v>
      </c>
      <c r="CE41" s="1">
        <f>_xlfn.XLOOKUP(AT41,[6]cmmiScoringModel!$G$176:$G$180,[6]cmmiScoringModel!$I$176:$I$180,0,0,1)</f>
        <v>0.01</v>
      </c>
    </row>
    <row r="42" spans="1:83" x14ac:dyDescent="0.25">
      <c r="A42" s="1" t="s">
        <v>3260</v>
      </c>
      <c r="B42" s="1" t="s">
        <v>1538</v>
      </c>
      <c r="C42" s="1" t="s">
        <v>1556</v>
      </c>
      <c r="D42" s="1" t="s">
        <v>1557</v>
      </c>
      <c r="E42" s="1" t="s">
        <v>1558</v>
      </c>
      <c r="G42" s="1" t="s">
        <v>1559</v>
      </c>
      <c r="K42" s="1" t="s">
        <v>17</v>
      </c>
      <c r="L42" s="1" t="s">
        <v>22</v>
      </c>
      <c r="M42" s="1" t="s">
        <v>31</v>
      </c>
      <c r="N42" s="1" t="s">
        <v>29</v>
      </c>
      <c r="O42" s="1" t="s">
        <v>37</v>
      </c>
      <c r="P42" s="1" t="s">
        <v>42</v>
      </c>
      <c r="Q42" s="1" t="s">
        <v>45</v>
      </c>
      <c r="R42" s="1" t="s">
        <v>37</v>
      </c>
      <c r="S42" s="1" t="s">
        <v>56</v>
      </c>
      <c r="T42" s="1" t="s">
        <v>21</v>
      </c>
      <c r="U42" s="1" t="s">
        <v>25</v>
      </c>
      <c r="V42" s="1" t="s">
        <v>72</v>
      </c>
      <c r="W42" s="1" t="s">
        <v>76</v>
      </c>
      <c r="X42" s="1" t="s">
        <v>37</v>
      </c>
      <c r="Y42" s="1" t="s">
        <v>66</v>
      </c>
      <c r="Z42" s="1" t="s">
        <v>62</v>
      </c>
      <c r="AA42" s="1" t="s">
        <v>63</v>
      </c>
      <c r="AB42" s="1" t="s">
        <v>98</v>
      </c>
      <c r="AC42" s="1" t="s">
        <v>103</v>
      </c>
      <c r="AD42" s="1" t="s">
        <v>111</v>
      </c>
      <c r="AE42" s="1" t="s">
        <v>63</v>
      </c>
      <c r="AF42" s="1" t="s">
        <v>25</v>
      </c>
      <c r="AG42" s="1" t="s">
        <v>125</v>
      </c>
      <c r="AH42" s="1" t="s">
        <v>129</v>
      </c>
      <c r="AI42" s="1" t="s">
        <v>129</v>
      </c>
      <c r="AJ42" s="1" t="s">
        <v>129</v>
      </c>
      <c r="AK42" s="1" t="s">
        <v>63</v>
      </c>
      <c r="AL42" s="1" t="s">
        <v>144</v>
      </c>
      <c r="AM42" s="1" t="s">
        <v>63</v>
      </c>
      <c r="AN42" s="1" t="s">
        <v>31</v>
      </c>
      <c r="AO42" s="1" t="s">
        <v>155</v>
      </c>
      <c r="AP42" s="1" t="s">
        <v>159</v>
      </c>
      <c r="AQ42" s="1" t="s">
        <v>31</v>
      </c>
      <c r="AR42" s="1" t="s">
        <v>21</v>
      </c>
      <c r="AS42" s="1" t="s">
        <v>21</v>
      </c>
      <c r="AT42" s="1" t="s">
        <v>21</v>
      </c>
      <c r="AV42" s="1">
        <f>_xlfn.XLOOKUP(K42,[6]cmmiScoringModel!$G$2:$G$6, [6]cmmiScoringModel!$I$2:$I$6,0,0,1)</f>
        <v>0.25</v>
      </c>
      <c r="AW42" s="1">
        <f>_xlfn.XLOOKUP(L42,[6]cmmiScoringModel!$G$7:$G$9,[6]cmmiScoringModel!$I$7:$I$9,0,0,1)</f>
        <v>1</v>
      </c>
      <c r="AX42" s="1">
        <f>_xlfn.XLOOKUP(M42,[6]cmmiScoringModel!$G$10:$G$14,[6]cmmiScoringModel!$I$10:$I$14,0,0,1)</f>
        <v>1</v>
      </c>
      <c r="AY42" s="1">
        <f>_xlfn.XLOOKUP(N42,[6]cmmiScoringModel!$G$15:$G$19,[6]cmmiScoringModel!$I$15:$I$19,0,0,1)</f>
        <v>0.5</v>
      </c>
      <c r="AZ42" s="1">
        <f>_xlfn.XLOOKUP(O42,[6]cmmiScoringModel!$G$20:$G$24,[6]cmmiScoringModel!$I$20:$I$24,0,0,1)</f>
        <v>0.75</v>
      </c>
      <c r="BA42" s="1">
        <f>_xlfn.XLOOKUP(P42,[6]cmmiScoringModel!$G$25:$G$28,[6]cmmiScoringModel!$I$25:$I$28,0,0,1)</f>
        <v>0.75</v>
      </c>
      <c r="BB42" s="1">
        <f>_xlfn.XLOOKUP(Q42,[6]cmmiScoringModel!$G$29:$G$33,[6]cmmiScoringModel!$I$29:$I$33,0,0,1)</f>
        <v>0.5</v>
      </c>
      <c r="BC42" s="1">
        <f>_xlfn.XLOOKUP(R42,[6]cmmiScoringModel!$G$34:$G$37,[6]cmmiScoringModel!$I$34:$I$37,0,0,1)</f>
        <v>1</v>
      </c>
      <c r="BD42" s="1">
        <f>_xlfn.XLOOKUP(S42,[6]cmmiScoringModel!$G$38:$G$44,[6]cmmiScoringModel!$I$38:$I$44,0,0,1)</f>
        <v>0.2</v>
      </c>
      <c r="BE42" s="1">
        <f>_xlfn.XLOOKUP(T42,[6]cmmiScoringModel!$G$45:$G$51,[6]cmmiScoringModel!$I$45:$I$51,0,0,1)</f>
        <v>0.01</v>
      </c>
      <c r="BF42" s="1" t="str">
        <f>_xlfn.XLOOKUP(U42,[6]cmmiScoringModel!$G$52:$G$56,[6]cmmiScoringModel!$I$52:$I$56,0,0,1)</f>
        <v>NA</v>
      </c>
      <c r="BG42" s="1">
        <f>_xlfn.XLOOKUP(V42,[6]cmmiScoringModel!$G$57:$G$61,[6]cmmiScoringModel!$I$57:$I$61,0,0,1)</f>
        <v>1</v>
      </c>
      <c r="BH42" s="1">
        <f>_xlfn.XLOOKUP(W42,[6]cmmiScoringModel!$G$62:$G$67,[6]cmmiScoringModel!$I$62:$I$67,0,0,1)</f>
        <v>0.75</v>
      </c>
      <c r="BI42" s="1">
        <f>_xlfn.XLOOKUP(X42,[6]cmmiScoringModel!$G$68:$G$72,[6]cmmiScoringModel!$I$68:$I$72,0,0,1)</f>
        <v>0.75</v>
      </c>
      <c r="BJ42" s="1">
        <f>_xlfn.XLOOKUP(Y42,[6]cmmiScoringModel!$G$73:$G$77,[6]cmmiScoringModel!$I$73:$I$77,0,0,1)</f>
        <v>0.5</v>
      </c>
      <c r="BK42" s="1">
        <f>_xlfn.XLOOKUP(Z42,[6]cmmiScoringModel!$G$78:$G$84,[6]cmmiScoringModel!$I$78:$I$84,0,0,1)</f>
        <v>0.5</v>
      </c>
      <c r="BL42" s="1">
        <f>_xlfn.XLOOKUP(AA42,[6]cmmiScoringModel!$G$85:$G$91,[6]cmmiScoringModel!$I$85:$I$91,0,0,1)</f>
        <v>0.75</v>
      </c>
      <c r="BM42" s="1">
        <f>_xlfn.XLOOKUP(AB42,[6]cmmiScoringModel!$G$92:$G$95,[6]cmmiScoringModel!$I$92:$I$95,0,0,1)</f>
        <v>1</v>
      </c>
      <c r="BN42" s="1">
        <f>_xlfn.XLOOKUP(AC42,[6]cmmiScoringModel!$G$96:$G$100,[6]cmmiScoringModel!$I$96:$I$100,0,0,1)</f>
        <v>0.6</v>
      </c>
      <c r="BO42" s="1">
        <f>_xlfn.XLOOKUP(AD42,[6]cmmiScoringModel!$G$101:$G$106,[6]cmmiScoringModel!$I$101:$I$106,0,0,1)</f>
        <v>1</v>
      </c>
      <c r="BP42" s="1">
        <f>_xlfn.XLOOKUP(AE42,[6]cmmiScoringModel!$G$107:$G$113,[6]cmmiScoringModel!$I$107:$I$113,0,0,1)</f>
        <v>0.75</v>
      </c>
      <c r="BQ42" s="1" t="str">
        <f>_xlfn.XLOOKUP(AF42,[6]cmmiScoringModel!$G$114:$G$117,[6]cmmiScoringModel!$I$114:$I$117,0,0,1)</f>
        <v>NA</v>
      </c>
      <c r="BR42" s="1">
        <f>_xlfn.XLOOKUP(AG42,[6]cmmiScoringModel!$G$118:$G$120,[6]cmmiScoringModel!$I$118:$I$120,0,0,1)</f>
        <v>1</v>
      </c>
      <c r="BS42" s="1">
        <f>_xlfn.XLOOKUP(AH42, [6]cmmiScoringModel!$G$121:$G$124,[6]cmmiScoringModel!$I$121:$I$124,0,0,1)</f>
        <v>0.6</v>
      </c>
      <c r="BT42" s="1">
        <f>_xlfn.XLOOKUP(AI42,[6]cmmiScoringModel!$G$125:$G$128,[6]cmmiScoringModel!$I$125:$I$128,0,0,1)</f>
        <v>0.4</v>
      </c>
      <c r="BU42" s="1">
        <f>_xlfn.XLOOKUP(AJ42,[6]cmmiScoringModel!$G$129:$G$132,[6]cmmiScoringModel!$I$129:$I$132,0,0,1)</f>
        <v>0.4</v>
      </c>
      <c r="BV42" s="1">
        <f>_xlfn.XLOOKUP(AK42,[6]cmmiScoringModel!$G$133:$G$138,[6]cmmiScoringModel!$I$133:$I$138,0,0,1)</f>
        <v>0.75</v>
      </c>
      <c r="BW42" s="1">
        <f>_xlfn.XLOOKUP(AL42,[6]cmmiScoringModel!$G$139:$G$142,[6]cmmiScoringModel!$I$139:$I$142,0,0,1)</f>
        <v>1</v>
      </c>
      <c r="BX42" s="1">
        <f>_xlfn.XLOOKUP(AM42,[6]cmmiScoringModel!$G$143:$G$148,[6]cmmiScoringModel!$I$143:$I$148,0,0,1)</f>
        <v>0.75</v>
      </c>
      <c r="BY42" s="1">
        <f>_xlfn.XLOOKUP(AN42,[6]cmmiScoringModel!$G$149:$G$153,[6]cmmiScoringModel!$I$149:$I$153,0,0,1)</f>
        <v>1</v>
      </c>
      <c r="BZ42" s="1">
        <f>_xlfn.XLOOKUP(AO42,[6]cmmiScoringModel!$G$154:$G$157,[6]cmmiScoringModel!$I$154:$I$157,0,0,1)</f>
        <v>1</v>
      </c>
      <c r="CA42" s="1">
        <f>_xlfn.XLOOKUP(AP42,[6]cmmiScoringModel!$G$158:$G$161,[6]cmmiScoringModel!$I$158:$I$161,0,0,1)</f>
        <v>1</v>
      </c>
      <c r="CB42" s="1">
        <f>_xlfn.XLOOKUP(AQ42,[6]cmmiScoringModel!$G$162:$G$166,[6]cmmiScoringModel!$I$162:$I$166,0,0,1)</f>
        <v>1</v>
      </c>
      <c r="CC42" s="1">
        <f>_xlfn.XLOOKUP(AR42,[6]cmmiScoringModel!$G$167:$G$171,[6]cmmiScoringModel!$I$167:$I$171,0,0,1)</f>
        <v>0.01</v>
      </c>
      <c r="CD42" s="1">
        <f>_xlfn.XLOOKUP(AS42,[6]cmmiScoringModel!$G$172:$G$175,[6]cmmiScoringModel!$I$172:$I$175,0,0,1)</f>
        <v>0.01</v>
      </c>
      <c r="CE42" s="1">
        <f>_xlfn.XLOOKUP(AT42,[6]cmmiScoringModel!$G$176:$G$180,[6]cmmiScoringModel!$I$176:$I$180,0,0,1)</f>
        <v>0.01</v>
      </c>
    </row>
    <row r="43" spans="1:83" ht="120" x14ac:dyDescent="0.25">
      <c r="A43" s="1" t="s">
        <v>3261</v>
      </c>
      <c r="B43" s="1" t="s">
        <v>507</v>
      </c>
      <c r="C43" s="1" t="s">
        <v>1575</v>
      </c>
      <c r="D43" s="1" t="s">
        <v>1576</v>
      </c>
      <c r="E43" s="1" t="s">
        <v>1577</v>
      </c>
      <c r="G43" s="1" t="s">
        <v>1578</v>
      </c>
      <c r="H43" s="5" t="s">
        <v>3262</v>
      </c>
      <c r="K43" s="1" t="s">
        <v>17</v>
      </c>
      <c r="L43" s="1" t="s">
        <v>22</v>
      </c>
      <c r="M43" s="1" t="s">
        <v>29</v>
      </c>
      <c r="N43" s="1" t="s">
        <v>31</v>
      </c>
      <c r="O43" s="1" t="s">
        <v>37</v>
      </c>
      <c r="P43" s="1" t="s">
        <v>42</v>
      </c>
      <c r="Q43" s="1" t="s">
        <v>45</v>
      </c>
      <c r="R43" s="1" t="s">
        <v>36</v>
      </c>
      <c r="S43" s="1" t="s">
        <v>55</v>
      </c>
      <c r="T43" s="1" t="s">
        <v>62</v>
      </c>
      <c r="U43" s="1" t="s">
        <v>66</v>
      </c>
      <c r="V43" s="1" t="s">
        <v>71</v>
      </c>
      <c r="W43" s="1" t="s">
        <v>76</v>
      </c>
      <c r="X43" s="1" t="s">
        <v>36</v>
      </c>
      <c r="Y43" s="1" t="s">
        <v>66</v>
      </c>
      <c r="Z43" s="1" t="s">
        <v>61</v>
      </c>
      <c r="AA43" s="1" t="s">
        <v>61</v>
      </c>
      <c r="AB43" s="1" t="s">
        <v>98</v>
      </c>
      <c r="AC43" s="1" t="s">
        <v>102</v>
      </c>
      <c r="AD43" s="1" t="s">
        <v>111</v>
      </c>
      <c r="AE43" s="1" t="s">
        <v>62</v>
      </c>
      <c r="AF43" s="1" t="s">
        <v>120</v>
      </c>
      <c r="AG43" s="1" t="s">
        <v>124</v>
      </c>
      <c r="AH43" s="1" t="s">
        <v>129</v>
      </c>
      <c r="AI43" s="1" t="s">
        <v>129</v>
      </c>
      <c r="AJ43" s="1" t="s">
        <v>129</v>
      </c>
      <c r="AK43" s="1" t="s">
        <v>62</v>
      </c>
      <c r="AL43" s="1" t="s">
        <v>142</v>
      </c>
      <c r="AM43" s="1" t="s">
        <v>62</v>
      </c>
      <c r="AN43" s="1" t="s">
        <v>29</v>
      </c>
      <c r="AO43" s="1" t="s">
        <v>155</v>
      </c>
      <c r="AP43" s="1" t="s">
        <v>159</v>
      </c>
      <c r="AQ43" s="1" t="s">
        <v>31</v>
      </c>
      <c r="AR43" s="1" t="s">
        <v>29</v>
      </c>
      <c r="AS43" s="1" t="s">
        <v>111</v>
      </c>
      <c r="AT43" s="1" t="s">
        <v>170</v>
      </c>
      <c r="AV43" s="1">
        <f>_xlfn.XLOOKUP(K43,[6]cmmiScoringModel!$G$2:$G$6, [6]cmmiScoringModel!$I$2:$I$6,0,0,1)</f>
        <v>0.25</v>
      </c>
      <c r="AW43" s="1">
        <f>_xlfn.XLOOKUP(L43,[6]cmmiScoringModel!$G$7:$G$9,[6]cmmiScoringModel!$I$7:$I$9,0,0,1)</f>
        <v>1</v>
      </c>
      <c r="AX43" s="1">
        <f>_xlfn.XLOOKUP(M43,[6]cmmiScoringModel!$G$10:$G$14,[6]cmmiScoringModel!$I$10:$I$14,0,0,1)</f>
        <v>0.8</v>
      </c>
      <c r="AY43" s="1">
        <f>_xlfn.XLOOKUP(N43,[6]cmmiScoringModel!$G$15:$G$19,[6]cmmiScoringModel!$I$15:$I$19,0,0,1)</f>
        <v>1</v>
      </c>
      <c r="AZ43" s="1">
        <f>_xlfn.XLOOKUP(O43,[6]cmmiScoringModel!$G$20:$G$24,[6]cmmiScoringModel!$I$20:$I$24,0,0,1)</f>
        <v>0.75</v>
      </c>
      <c r="BA43" s="1">
        <f>_xlfn.XLOOKUP(P43,[6]cmmiScoringModel!$G$25:$G$28,[6]cmmiScoringModel!$I$25:$I$28,0,0,1)</f>
        <v>0.75</v>
      </c>
      <c r="BB43" s="1">
        <f>_xlfn.XLOOKUP(Q43,[6]cmmiScoringModel!$G$29:$G$33,[6]cmmiScoringModel!$I$29:$I$33,0,0,1)</f>
        <v>0.5</v>
      </c>
      <c r="BC43" s="1">
        <f>_xlfn.XLOOKUP(R43,[6]cmmiScoringModel!$G$34:$G$37,[6]cmmiScoringModel!$I$34:$I$37,0,0,1)</f>
        <v>0.25</v>
      </c>
      <c r="BD43" s="1">
        <f>_xlfn.XLOOKUP(S43,[6]cmmiScoringModel!$G$38:$G$44,[6]cmmiScoringModel!$I$38:$I$44,0,0,1)</f>
        <v>0.75</v>
      </c>
      <c r="BE43" s="1">
        <f>_xlfn.XLOOKUP(T43,[6]cmmiScoringModel!$G$45:$G$51,[6]cmmiScoringModel!$I$45:$I$51,0,0,1)</f>
        <v>0.5</v>
      </c>
      <c r="BF43" s="1">
        <f>_xlfn.XLOOKUP(U43,[6]cmmiScoringModel!$G$52:$G$56,[6]cmmiScoringModel!$I$52:$I$56,0,0,1)</f>
        <v>0.8</v>
      </c>
      <c r="BG43" s="1">
        <f>_xlfn.XLOOKUP(V43,[6]cmmiScoringModel!$G$57:$G$61,[6]cmmiScoringModel!$I$57:$I$61,0,0,1)</f>
        <v>0.6</v>
      </c>
      <c r="BH43" s="1">
        <f>_xlfn.XLOOKUP(W43,[6]cmmiScoringModel!$G$62:$G$67,[6]cmmiScoringModel!$I$62:$I$67,0,0,1)</f>
        <v>0.75</v>
      </c>
      <c r="BI43" s="1">
        <f>_xlfn.XLOOKUP(X43,[6]cmmiScoringModel!$G$68:$G$72,[6]cmmiScoringModel!$I$68:$I$72,0,0,1)</f>
        <v>0.25</v>
      </c>
      <c r="BJ43" s="1">
        <f>_xlfn.XLOOKUP(Y43,[6]cmmiScoringModel!$G$73:$G$77,[6]cmmiScoringModel!$I$73:$I$77,0,0,1)</f>
        <v>0.5</v>
      </c>
      <c r="BK43" s="1">
        <f>_xlfn.XLOOKUP(Z43,[6]cmmiScoringModel!$G$78:$G$84,[6]cmmiScoringModel!$I$78:$I$84,0,0,1)</f>
        <v>0.25</v>
      </c>
      <c r="BL43" s="1">
        <f>_xlfn.XLOOKUP(AA43,[6]cmmiScoringModel!$G$85:$G$91,[6]cmmiScoringModel!$I$85:$I$91,0,0,1)</f>
        <v>0.25</v>
      </c>
      <c r="BM43" s="1">
        <f>_xlfn.XLOOKUP(AB43,[6]cmmiScoringModel!$G$92:$G$95,[6]cmmiScoringModel!$I$92:$I$95,0,0,1)</f>
        <v>1</v>
      </c>
      <c r="BN43" s="1">
        <f>_xlfn.XLOOKUP(AC43,[6]cmmiScoringModel!$G$96:$G$100,[6]cmmiScoringModel!$I$96:$I$100,0,0,1)</f>
        <v>0.15</v>
      </c>
      <c r="BO43" s="1">
        <f>_xlfn.XLOOKUP(AD43,[6]cmmiScoringModel!$G$101:$G$106,[6]cmmiScoringModel!$I$101:$I$106,0,0,1)</f>
        <v>1</v>
      </c>
      <c r="BP43" s="1">
        <f>_xlfn.XLOOKUP(AE43,[6]cmmiScoringModel!$G$107:$G$113,[6]cmmiScoringModel!$I$107:$I$113,0,0,1)</f>
        <v>0.5</v>
      </c>
      <c r="BQ43" s="1">
        <f>_xlfn.XLOOKUP(AF43,[6]cmmiScoringModel!$G$114:$G$117,[6]cmmiScoringModel!$I$114:$I$117,0,0,1)</f>
        <v>0.85</v>
      </c>
      <c r="BR43" s="1">
        <f>_xlfn.XLOOKUP(AG43,[6]cmmiScoringModel!$G$118:$G$120,[6]cmmiScoringModel!$I$118:$I$120,0,0,1)</f>
        <v>0.25</v>
      </c>
      <c r="BS43" s="1">
        <f>_xlfn.XLOOKUP(AH43, [6]cmmiScoringModel!$G$121:$G$124,[6]cmmiScoringModel!$I$121:$I$124,0,0,1)</f>
        <v>0.6</v>
      </c>
      <c r="BT43" s="1">
        <f>_xlfn.XLOOKUP(AI43,[6]cmmiScoringModel!$G$125:$G$128,[6]cmmiScoringModel!$I$125:$I$128,0,0,1)</f>
        <v>0.4</v>
      </c>
      <c r="BU43" s="1">
        <f>_xlfn.XLOOKUP(AJ43,[6]cmmiScoringModel!$G$129:$G$132,[6]cmmiScoringModel!$I$129:$I$132,0,0,1)</f>
        <v>0.4</v>
      </c>
      <c r="BV43" s="1">
        <f>_xlfn.XLOOKUP(AK43,[6]cmmiScoringModel!$G$133:$G$138,[6]cmmiScoringModel!$I$133:$I$138,0,0,1)</f>
        <v>0.5</v>
      </c>
      <c r="BW43" s="1">
        <f>_xlfn.XLOOKUP(AL43,[6]cmmiScoringModel!$G$139:$G$142,[6]cmmiScoringModel!$I$139:$I$142,0,0,1)</f>
        <v>0.25</v>
      </c>
      <c r="BX43" s="1">
        <f>_xlfn.XLOOKUP(AM43,[6]cmmiScoringModel!$G$143:$G$148,[6]cmmiScoringModel!$I$143:$I$148,0,0,1)</f>
        <v>0.5</v>
      </c>
      <c r="BY43" s="1">
        <f>_xlfn.XLOOKUP(AN43,[6]cmmiScoringModel!$G$149:$G$153,[6]cmmiScoringModel!$I$149:$I$153,0,0,1)</f>
        <v>0.75</v>
      </c>
      <c r="BZ43" s="1">
        <f>_xlfn.XLOOKUP(AO43,[6]cmmiScoringModel!$G$154:$G$157,[6]cmmiScoringModel!$I$154:$I$157,0,0,1)</f>
        <v>1</v>
      </c>
      <c r="CA43" s="1">
        <f>_xlfn.XLOOKUP(AP43,[6]cmmiScoringModel!$G$158:$G$161,[6]cmmiScoringModel!$I$158:$I$161,0,0,1)</f>
        <v>1</v>
      </c>
      <c r="CB43" s="1">
        <f>_xlfn.XLOOKUP(AQ43,[6]cmmiScoringModel!$G$162:$G$166,[6]cmmiScoringModel!$I$162:$I$166,0,0,1)</f>
        <v>1</v>
      </c>
      <c r="CC43" s="1">
        <f>_xlfn.XLOOKUP(AR43,[6]cmmiScoringModel!$G$167:$G$171,[6]cmmiScoringModel!$I$167:$I$171,0,0,1)</f>
        <v>0.5</v>
      </c>
      <c r="CD43" s="1">
        <f>_xlfn.XLOOKUP(AS43,[6]cmmiScoringModel!$G$172:$G$175,[6]cmmiScoringModel!$I$172:$I$175,0,0,1)</f>
        <v>1</v>
      </c>
      <c r="CE43" s="1">
        <f>_xlfn.XLOOKUP(AT43,[6]cmmiScoringModel!$G$176:$G$180,[6]cmmiScoringModel!$I$176:$I$180,0,0,1)</f>
        <v>0.5</v>
      </c>
    </row>
    <row r="44" spans="1:83" ht="150" x14ac:dyDescent="0.25">
      <c r="A44" s="1" t="s">
        <v>3263</v>
      </c>
      <c r="B44" s="1" t="s">
        <v>507</v>
      </c>
      <c r="C44" s="1" t="s">
        <v>1575</v>
      </c>
      <c r="D44" s="1" t="s">
        <v>1579</v>
      </c>
      <c r="E44" s="1" t="s">
        <v>1580</v>
      </c>
      <c r="G44" s="1" t="s">
        <v>1578</v>
      </c>
      <c r="H44" s="5" t="s">
        <v>3264</v>
      </c>
      <c r="K44" s="1" t="s">
        <v>17</v>
      </c>
      <c r="L44" s="1" t="s">
        <v>22</v>
      </c>
      <c r="M44" s="1" t="s">
        <v>29</v>
      </c>
      <c r="N44" s="1" t="s">
        <v>31</v>
      </c>
      <c r="O44" s="1" t="s">
        <v>37</v>
      </c>
      <c r="P44" s="1" t="s">
        <v>42</v>
      </c>
      <c r="Q44" s="1" t="s">
        <v>45</v>
      </c>
      <c r="R44" s="1" t="s">
        <v>36</v>
      </c>
      <c r="S44" s="1" t="s">
        <v>55</v>
      </c>
      <c r="T44" s="1" t="s">
        <v>62</v>
      </c>
      <c r="U44" s="1" t="s">
        <v>66</v>
      </c>
      <c r="V44" s="1" t="s">
        <v>71</v>
      </c>
      <c r="W44" s="1" t="s">
        <v>76</v>
      </c>
      <c r="X44" s="1" t="s">
        <v>36</v>
      </c>
      <c r="Y44" s="1" t="s">
        <v>66</v>
      </c>
      <c r="Z44" s="1" t="s">
        <v>62</v>
      </c>
      <c r="AA44" s="1" t="s">
        <v>62</v>
      </c>
      <c r="AB44" s="1" t="s">
        <v>98</v>
      </c>
      <c r="AC44" s="1" t="s">
        <v>102</v>
      </c>
      <c r="AD44" s="1" t="s">
        <v>111</v>
      </c>
      <c r="AE44" s="1" t="s">
        <v>62</v>
      </c>
      <c r="AF44" s="1" t="s">
        <v>120</v>
      </c>
      <c r="AG44" s="1" t="s">
        <v>124</v>
      </c>
      <c r="AH44" s="1" t="s">
        <v>129</v>
      </c>
      <c r="AI44" s="1" t="s">
        <v>129</v>
      </c>
      <c r="AJ44" s="1" t="s">
        <v>129</v>
      </c>
      <c r="AK44" s="1" t="s">
        <v>62</v>
      </c>
      <c r="AL44" s="1" t="s">
        <v>142</v>
      </c>
      <c r="AM44" s="1" t="s">
        <v>62</v>
      </c>
      <c r="AN44" s="1" t="s">
        <v>29</v>
      </c>
      <c r="AO44" s="1" t="s">
        <v>155</v>
      </c>
      <c r="AP44" s="1" t="s">
        <v>159</v>
      </c>
      <c r="AQ44" s="1" t="s">
        <v>31</v>
      </c>
      <c r="AR44" s="1" t="s">
        <v>29</v>
      </c>
      <c r="AS44" s="1" t="s">
        <v>111</v>
      </c>
      <c r="AT44" s="1" t="s">
        <v>170</v>
      </c>
      <c r="AV44" s="1">
        <f>_xlfn.XLOOKUP(K44,[6]cmmiScoringModel!$G$2:$G$6, [6]cmmiScoringModel!$I$2:$I$6,0,0,1)</f>
        <v>0.25</v>
      </c>
      <c r="AW44" s="1">
        <f>_xlfn.XLOOKUP(L44,[6]cmmiScoringModel!$G$7:$G$9,[6]cmmiScoringModel!$I$7:$I$9,0,0,1)</f>
        <v>1</v>
      </c>
      <c r="AX44" s="1">
        <f>_xlfn.XLOOKUP(M44,[6]cmmiScoringModel!$G$10:$G$14,[6]cmmiScoringModel!$I$10:$I$14,0,0,1)</f>
        <v>0.8</v>
      </c>
      <c r="AY44" s="1">
        <f>_xlfn.XLOOKUP(N44,[6]cmmiScoringModel!$G$15:$G$19,[6]cmmiScoringModel!$I$15:$I$19,0,0,1)</f>
        <v>1</v>
      </c>
      <c r="AZ44" s="1">
        <f>_xlfn.XLOOKUP(O44,[6]cmmiScoringModel!$G$20:$G$24,[6]cmmiScoringModel!$I$20:$I$24,0,0,1)</f>
        <v>0.75</v>
      </c>
      <c r="BA44" s="1">
        <f>_xlfn.XLOOKUP(P44,[6]cmmiScoringModel!$G$25:$G$28,[6]cmmiScoringModel!$I$25:$I$28,0,0,1)</f>
        <v>0.75</v>
      </c>
      <c r="BB44" s="1">
        <f>_xlfn.XLOOKUP(Q44,[6]cmmiScoringModel!$G$29:$G$33,[6]cmmiScoringModel!$I$29:$I$33,0,0,1)</f>
        <v>0.5</v>
      </c>
      <c r="BC44" s="1">
        <f>_xlfn.XLOOKUP(R44,[6]cmmiScoringModel!$G$34:$G$37,[6]cmmiScoringModel!$I$34:$I$37,0,0,1)</f>
        <v>0.25</v>
      </c>
      <c r="BD44" s="1">
        <f>_xlfn.XLOOKUP(S44,[6]cmmiScoringModel!$G$38:$G$44,[6]cmmiScoringModel!$I$38:$I$44,0,0,1)</f>
        <v>0.75</v>
      </c>
      <c r="BE44" s="1">
        <f>_xlfn.XLOOKUP(T44,[6]cmmiScoringModel!$G$45:$G$51,[6]cmmiScoringModel!$I$45:$I$51,0,0,1)</f>
        <v>0.5</v>
      </c>
      <c r="BF44" s="1">
        <f>_xlfn.XLOOKUP(U44,[6]cmmiScoringModel!$G$52:$G$56,[6]cmmiScoringModel!$I$52:$I$56,0,0,1)</f>
        <v>0.8</v>
      </c>
      <c r="BG44" s="1">
        <f>_xlfn.XLOOKUP(V44,[6]cmmiScoringModel!$G$57:$G$61,[6]cmmiScoringModel!$I$57:$I$61,0,0,1)</f>
        <v>0.6</v>
      </c>
      <c r="BH44" s="1">
        <f>_xlfn.XLOOKUP(W44,[6]cmmiScoringModel!$G$62:$G$67,[6]cmmiScoringModel!$I$62:$I$67,0,0,1)</f>
        <v>0.75</v>
      </c>
      <c r="BI44" s="1">
        <f>_xlfn.XLOOKUP(X44,[6]cmmiScoringModel!$G$68:$G$72,[6]cmmiScoringModel!$I$68:$I$72,0,0,1)</f>
        <v>0.25</v>
      </c>
      <c r="BJ44" s="1">
        <f>_xlfn.XLOOKUP(Y44,[6]cmmiScoringModel!$G$73:$G$77,[6]cmmiScoringModel!$I$73:$I$77,0,0,1)</f>
        <v>0.5</v>
      </c>
      <c r="BK44" s="1">
        <f>_xlfn.XLOOKUP(Z44,[6]cmmiScoringModel!$G$78:$G$84,[6]cmmiScoringModel!$I$78:$I$84,0,0,1)</f>
        <v>0.5</v>
      </c>
      <c r="BL44" s="1">
        <f>_xlfn.XLOOKUP(AA44,[6]cmmiScoringModel!$G$85:$G$91,[6]cmmiScoringModel!$I$85:$I$91,0,0,1)</f>
        <v>0.5</v>
      </c>
      <c r="BM44" s="1">
        <f>_xlfn.XLOOKUP(AB44,[6]cmmiScoringModel!$G$92:$G$95,[6]cmmiScoringModel!$I$92:$I$95,0,0,1)</f>
        <v>1</v>
      </c>
      <c r="BN44" s="1">
        <f>_xlfn.XLOOKUP(AC44,[6]cmmiScoringModel!$G$96:$G$100,[6]cmmiScoringModel!$I$96:$I$100,0,0,1)</f>
        <v>0.15</v>
      </c>
      <c r="BO44" s="1">
        <f>_xlfn.XLOOKUP(AD44,[6]cmmiScoringModel!$G$101:$G$106,[6]cmmiScoringModel!$I$101:$I$106,0,0,1)</f>
        <v>1</v>
      </c>
      <c r="BP44" s="1">
        <f>_xlfn.XLOOKUP(AE44,[6]cmmiScoringModel!$G$107:$G$113,[6]cmmiScoringModel!$I$107:$I$113,0,0,1)</f>
        <v>0.5</v>
      </c>
      <c r="BQ44" s="1">
        <f>_xlfn.XLOOKUP(AF44,[6]cmmiScoringModel!$G$114:$G$117,[6]cmmiScoringModel!$I$114:$I$117,0,0,1)</f>
        <v>0.85</v>
      </c>
      <c r="BR44" s="1">
        <f>_xlfn.XLOOKUP(AG44,[6]cmmiScoringModel!$G$118:$G$120,[6]cmmiScoringModel!$I$118:$I$120,0,0,1)</f>
        <v>0.25</v>
      </c>
      <c r="BS44" s="1">
        <f>_xlfn.XLOOKUP(AH44, [6]cmmiScoringModel!$G$121:$G$124,[6]cmmiScoringModel!$I$121:$I$124,0,0,1)</f>
        <v>0.6</v>
      </c>
      <c r="BT44" s="1">
        <f>_xlfn.XLOOKUP(AI44,[6]cmmiScoringModel!$G$125:$G$128,[6]cmmiScoringModel!$I$125:$I$128,0,0,1)</f>
        <v>0.4</v>
      </c>
      <c r="BU44" s="1">
        <f>_xlfn.XLOOKUP(AJ44,[6]cmmiScoringModel!$G$129:$G$132,[6]cmmiScoringModel!$I$129:$I$132,0,0,1)</f>
        <v>0.4</v>
      </c>
      <c r="BV44" s="1">
        <f>_xlfn.XLOOKUP(AK44,[6]cmmiScoringModel!$G$133:$G$138,[6]cmmiScoringModel!$I$133:$I$138,0,0,1)</f>
        <v>0.5</v>
      </c>
      <c r="BW44" s="1">
        <f>_xlfn.XLOOKUP(AL44,[6]cmmiScoringModel!$G$139:$G$142,[6]cmmiScoringModel!$I$139:$I$142,0,0,1)</f>
        <v>0.25</v>
      </c>
      <c r="BX44" s="1">
        <f>_xlfn.XLOOKUP(AM44,[6]cmmiScoringModel!$G$143:$G$148,[6]cmmiScoringModel!$I$143:$I$148,0,0,1)</f>
        <v>0.5</v>
      </c>
      <c r="BY44" s="1">
        <f>_xlfn.XLOOKUP(AN44,[6]cmmiScoringModel!$G$149:$G$153,[6]cmmiScoringModel!$I$149:$I$153,0,0,1)</f>
        <v>0.75</v>
      </c>
      <c r="BZ44" s="1">
        <f>_xlfn.XLOOKUP(AO44,[6]cmmiScoringModel!$G$154:$G$157,[6]cmmiScoringModel!$I$154:$I$157,0,0,1)</f>
        <v>1</v>
      </c>
      <c r="CA44" s="1">
        <f>_xlfn.XLOOKUP(AP44,[6]cmmiScoringModel!$G$158:$G$161,[6]cmmiScoringModel!$I$158:$I$161,0,0,1)</f>
        <v>1</v>
      </c>
      <c r="CB44" s="1">
        <f>_xlfn.XLOOKUP(AQ44,[6]cmmiScoringModel!$G$162:$G$166,[6]cmmiScoringModel!$I$162:$I$166,0,0,1)</f>
        <v>1</v>
      </c>
      <c r="CC44" s="1">
        <f>_xlfn.XLOOKUP(AR44,[6]cmmiScoringModel!$G$167:$G$171,[6]cmmiScoringModel!$I$167:$I$171,0,0,1)</f>
        <v>0.5</v>
      </c>
      <c r="CD44" s="1">
        <f>_xlfn.XLOOKUP(AS44,[6]cmmiScoringModel!$G$172:$G$175,[6]cmmiScoringModel!$I$172:$I$175,0,0,1)</f>
        <v>1</v>
      </c>
      <c r="CE44" s="1">
        <f>_xlfn.XLOOKUP(AT44,[6]cmmiScoringModel!$G$176:$G$180,[6]cmmiScoringModel!$I$176:$I$180,0,0,1)</f>
        <v>0.5</v>
      </c>
    </row>
    <row r="45" spans="1:83" x14ac:dyDescent="0.25">
      <c r="A45" s="1" t="s">
        <v>3265</v>
      </c>
      <c r="B45" s="1" t="s">
        <v>507</v>
      </c>
      <c r="C45" s="1" t="s">
        <v>1581</v>
      </c>
      <c r="D45" s="1" t="s">
        <v>1520</v>
      </c>
      <c r="E45" s="1" t="s">
        <v>1521</v>
      </c>
      <c r="G45" s="1" t="s">
        <v>1582</v>
      </c>
      <c r="H45" s="1" t="s">
        <v>2838</v>
      </c>
      <c r="K45" s="1" t="s">
        <v>17</v>
      </c>
      <c r="L45" s="1" t="s">
        <v>22</v>
      </c>
      <c r="M45" s="1" t="s">
        <v>29</v>
      </c>
      <c r="N45" s="1" t="s">
        <v>29</v>
      </c>
      <c r="O45" s="1" t="s">
        <v>37</v>
      </c>
      <c r="P45" s="1" t="s">
        <v>42</v>
      </c>
      <c r="Q45" s="1" t="s">
        <v>45</v>
      </c>
      <c r="R45" s="1" t="s">
        <v>36</v>
      </c>
      <c r="S45" s="1" t="s">
        <v>56</v>
      </c>
      <c r="T45" s="1" t="s">
        <v>61</v>
      </c>
      <c r="U45" s="1" t="s">
        <v>42</v>
      </c>
      <c r="V45" s="1" t="s">
        <v>71</v>
      </c>
      <c r="W45" s="1" t="s">
        <v>76</v>
      </c>
      <c r="X45" s="1" t="s">
        <v>36</v>
      </c>
      <c r="Y45" s="1" t="s">
        <v>66</v>
      </c>
      <c r="Z45" s="1" t="s">
        <v>61</v>
      </c>
      <c r="AA45" s="1" t="s">
        <v>62</v>
      </c>
      <c r="AB45" s="1" t="s">
        <v>97</v>
      </c>
      <c r="AC45" s="1" t="s">
        <v>102</v>
      </c>
      <c r="AD45" s="1" t="s">
        <v>110</v>
      </c>
      <c r="AE45" s="1" t="s">
        <v>62</v>
      </c>
      <c r="AF45" s="1" t="s">
        <v>120</v>
      </c>
      <c r="AG45" s="1" t="s">
        <v>124</v>
      </c>
      <c r="AH45" s="1" t="s">
        <v>129</v>
      </c>
      <c r="AI45" s="1" t="s">
        <v>129</v>
      </c>
      <c r="AJ45" s="1" t="s">
        <v>129</v>
      </c>
      <c r="AK45" s="1" t="s">
        <v>61</v>
      </c>
      <c r="AL45" s="1" t="s">
        <v>140</v>
      </c>
      <c r="AM45" s="1" t="s">
        <v>63</v>
      </c>
      <c r="AN45" s="1" t="s">
        <v>27</v>
      </c>
      <c r="AO45" s="1" t="s">
        <v>154</v>
      </c>
      <c r="AP45" s="1" t="s">
        <v>158</v>
      </c>
      <c r="AQ45" s="1" t="s">
        <v>29</v>
      </c>
      <c r="AR45" s="1" t="s">
        <v>21</v>
      </c>
      <c r="AS45" s="1" t="s">
        <v>21</v>
      </c>
      <c r="AT45" s="1" t="s">
        <v>21</v>
      </c>
      <c r="AV45" s="1">
        <f>_xlfn.XLOOKUP(K45,[6]cmmiScoringModel!$G$2:$G$6, [6]cmmiScoringModel!$I$2:$I$6,0,0,1)</f>
        <v>0.25</v>
      </c>
      <c r="AW45" s="1">
        <f>_xlfn.XLOOKUP(L45,[6]cmmiScoringModel!$G$7:$G$9,[6]cmmiScoringModel!$I$7:$I$9,0,0,1)</f>
        <v>1</v>
      </c>
      <c r="AX45" s="1">
        <f>_xlfn.XLOOKUP(M45,[6]cmmiScoringModel!$G$10:$G$14,[6]cmmiScoringModel!$I$10:$I$14,0,0,1)</f>
        <v>0.8</v>
      </c>
      <c r="AY45" s="1">
        <f>_xlfn.XLOOKUP(N45,[6]cmmiScoringModel!$G$15:$G$19,[6]cmmiScoringModel!$I$15:$I$19,0,0,1)</f>
        <v>0.5</v>
      </c>
      <c r="AZ45" s="1">
        <f>_xlfn.XLOOKUP(O45,[6]cmmiScoringModel!$G$20:$G$24,[6]cmmiScoringModel!$I$20:$I$24,0,0,1)</f>
        <v>0.75</v>
      </c>
      <c r="BA45" s="1">
        <f>_xlfn.XLOOKUP(P45,[6]cmmiScoringModel!$G$25:$G$28,[6]cmmiScoringModel!$I$25:$I$28,0,0,1)</f>
        <v>0.75</v>
      </c>
      <c r="BB45" s="1">
        <f>_xlfn.XLOOKUP(Q45,[6]cmmiScoringModel!$G$29:$G$33,[6]cmmiScoringModel!$I$29:$I$33,0,0,1)</f>
        <v>0.5</v>
      </c>
      <c r="BC45" s="1">
        <f>_xlfn.XLOOKUP(R45,[6]cmmiScoringModel!$G$34:$G$37,[6]cmmiScoringModel!$I$34:$I$37,0,0,1)</f>
        <v>0.25</v>
      </c>
      <c r="BD45" s="1">
        <f>_xlfn.XLOOKUP(S45,[6]cmmiScoringModel!$G$38:$G$44,[6]cmmiScoringModel!$I$38:$I$44,0,0,1)</f>
        <v>0.2</v>
      </c>
      <c r="BE45" s="1">
        <f>_xlfn.XLOOKUP(T45,[6]cmmiScoringModel!$G$45:$G$51,[6]cmmiScoringModel!$I$45:$I$51,0,0,1)</f>
        <v>0.25</v>
      </c>
      <c r="BF45" s="1">
        <f>_xlfn.XLOOKUP(U45,[6]cmmiScoringModel!$G$52:$G$56,[6]cmmiScoringModel!$I$52:$I$56,0,0,1)</f>
        <v>0.6</v>
      </c>
      <c r="BG45" s="1">
        <f>_xlfn.XLOOKUP(V45,[6]cmmiScoringModel!$G$57:$G$61,[6]cmmiScoringModel!$I$57:$I$61,0,0,1)</f>
        <v>0.6</v>
      </c>
      <c r="BH45" s="1">
        <f>_xlfn.XLOOKUP(W45,[6]cmmiScoringModel!$G$62:$G$67,[6]cmmiScoringModel!$I$62:$I$67,0,0,1)</f>
        <v>0.75</v>
      </c>
      <c r="BI45" s="1">
        <f>_xlfn.XLOOKUP(X45,[6]cmmiScoringModel!$G$68:$G$72,[6]cmmiScoringModel!$I$68:$I$72,0,0,1)</f>
        <v>0.25</v>
      </c>
      <c r="BJ45" s="1">
        <f>_xlfn.XLOOKUP(Y45,[6]cmmiScoringModel!$G$73:$G$77,[6]cmmiScoringModel!$I$73:$I$77,0,0,1)</f>
        <v>0.5</v>
      </c>
      <c r="BK45" s="1">
        <f>_xlfn.XLOOKUP(Z45,[6]cmmiScoringModel!$G$78:$G$84,[6]cmmiScoringModel!$I$78:$I$84,0,0,1)</f>
        <v>0.25</v>
      </c>
      <c r="BL45" s="1">
        <f>_xlfn.XLOOKUP(AA45,[6]cmmiScoringModel!$G$85:$G$91,[6]cmmiScoringModel!$I$85:$I$91,0,0,1)</f>
        <v>0.5</v>
      </c>
      <c r="BM45" s="1">
        <f>_xlfn.XLOOKUP(AB45,[6]cmmiScoringModel!$G$92:$G$95,[6]cmmiScoringModel!$I$92:$I$95,0,0,1)</f>
        <v>0.25</v>
      </c>
      <c r="BN45" s="1">
        <f>_xlfn.XLOOKUP(AC45,[6]cmmiScoringModel!$G$96:$G$100,[6]cmmiScoringModel!$I$96:$I$100,0,0,1)</f>
        <v>0.15</v>
      </c>
      <c r="BO45" s="1">
        <f>_xlfn.XLOOKUP(AD45,[6]cmmiScoringModel!$G$101:$G$106,[6]cmmiScoringModel!$I$101:$I$106,0,0,1)</f>
        <v>0.75</v>
      </c>
      <c r="BP45" s="1">
        <f>_xlfn.XLOOKUP(AE45,[6]cmmiScoringModel!$G$107:$G$113,[6]cmmiScoringModel!$I$107:$I$113,0,0,1)</f>
        <v>0.5</v>
      </c>
      <c r="BQ45" s="1">
        <f>_xlfn.XLOOKUP(AF45,[6]cmmiScoringModel!$G$114:$G$117,[6]cmmiScoringModel!$I$114:$I$117,0,0,1)</f>
        <v>0.85</v>
      </c>
      <c r="BR45" s="1">
        <f>_xlfn.XLOOKUP(AG45,[6]cmmiScoringModel!$G$118:$G$120,[6]cmmiScoringModel!$I$118:$I$120,0,0,1)</f>
        <v>0.25</v>
      </c>
      <c r="BS45" s="1">
        <f>_xlfn.XLOOKUP(AH45, [6]cmmiScoringModel!$G$121:$G$124,[6]cmmiScoringModel!$I$121:$I$124,0,0,1)</f>
        <v>0.6</v>
      </c>
      <c r="BT45" s="1">
        <f>_xlfn.XLOOKUP(AI45,[6]cmmiScoringModel!$G$125:$G$128,[6]cmmiScoringModel!$I$125:$I$128,0,0,1)</f>
        <v>0.4</v>
      </c>
      <c r="BU45" s="1">
        <f>_xlfn.XLOOKUP(AJ45,[6]cmmiScoringModel!$G$129:$G$132,[6]cmmiScoringModel!$I$129:$I$132,0,0,1)</f>
        <v>0.4</v>
      </c>
      <c r="BV45" s="1">
        <f>_xlfn.XLOOKUP(AK45,[6]cmmiScoringModel!$G$133:$G$138,[6]cmmiScoringModel!$I$133:$I$138,0,0,1)</f>
        <v>0.25</v>
      </c>
      <c r="BW45" s="1">
        <f>_xlfn.XLOOKUP(AL45,[6]cmmiScoringModel!$G$139:$G$142,[6]cmmiScoringModel!$I$139:$I$142,0,0,1)</f>
        <v>0</v>
      </c>
      <c r="BX45" s="1">
        <f>_xlfn.XLOOKUP(AM45,[6]cmmiScoringModel!$G$143:$G$148,[6]cmmiScoringModel!$I$143:$I$148,0,0,1)</f>
        <v>0.75</v>
      </c>
      <c r="BY45" s="1">
        <f>_xlfn.XLOOKUP(AN45,[6]cmmiScoringModel!$G$149:$G$153,[6]cmmiScoringModel!$I$149:$I$153,0,0,1)</f>
        <v>0.25</v>
      </c>
      <c r="BZ45" s="1">
        <f>_xlfn.XLOOKUP(AO45,[6]cmmiScoringModel!$G$154:$G$157,[6]cmmiScoringModel!$I$154:$I$157,0,0,1)</f>
        <v>0</v>
      </c>
      <c r="CA45" s="1">
        <f>_xlfn.XLOOKUP(AP45,[6]cmmiScoringModel!$G$158:$G$161,[6]cmmiScoringModel!$I$158:$I$161,0,0,1)</f>
        <v>0.5</v>
      </c>
      <c r="CB45" s="1">
        <f>_xlfn.XLOOKUP(AQ45,[6]cmmiScoringModel!$G$162:$G$166,[6]cmmiScoringModel!$I$162:$I$166,0,0,1)</f>
        <v>0.75</v>
      </c>
      <c r="CC45" s="1">
        <f>_xlfn.XLOOKUP(AR45,[6]cmmiScoringModel!$G$167:$G$171,[6]cmmiScoringModel!$I$167:$I$171,0,0,1)</f>
        <v>0.01</v>
      </c>
      <c r="CD45" s="1">
        <f>_xlfn.XLOOKUP(AS45,[6]cmmiScoringModel!$G$172:$G$175,[6]cmmiScoringModel!$I$172:$I$175,0,0,1)</f>
        <v>0.01</v>
      </c>
      <c r="CE45" s="1">
        <f>_xlfn.XLOOKUP(AT45,[6]cmmiScoringModel!$G$176:$G$180,[6]cmmiScoringModel!$I$176:$I$180,0,0,1)</f>
        <v>0.01</v>
      </c>
    </row>
    <row r="46" spans="1:83" x14ac:dyDescent="0.25">
      <c r="A46" s="1" t="s">
        <v>3266</v>
      </c>
      <c r="B46" s="1" t="s">
        <v>507</v>
      </c>
      <c r="C46" s="1" t="s">
        <v>1581</v>
      </c>
      <c r="D46" s="1" t="s">
        <v>1583</v>
      </c>
      <c r="E46" s="1" t="s">
        <v>1584</v>
      </c>
      <c r="G46" s="1" t="s">
        <v>1585</v>
      </c>
      <c r="H46" s="1" t="e" vm="1">
        <v>#VALUE!</v>
      </c>
      <c r="K46" s="1" t="s">
        <v>16</v>
      </c>
      <c r="L46" s="1" t="s">
        <v>22</v>
      </c>
      <c r="M46" s="1" t="s">
        <v>29</v>
      </c>
      <c r="N46" s="1" t="s">
        <v>29</v>
      </c>
      <c r="O46" s="1" t="s">
        <v>37</v>
      </c>
      <c r="P46" s="1" t="s">
        <v>43</v>
      </c>
      <c r="Q46" s="1" t="s">
        <v>47</v>
      </c>
      <c r="R46" s="1" t="s">
        <v>36</v>
      </c>
      <c r="S46" s="1" t="s">
        <v>56</v>
      </c>
      <c r="T46" s="1" t="s">
        <v>21</v>
      </c>
      <c r="U46" s="1" t="s">
        <v>21</v>
      </c>
      <c r="V46" s="1" t="s">
        <v>70</v>
      </c>
      <c r="W46" s="1" t="s">
        <v>75</v>
      </c>
      <c r="X46" s="1" t="s">
        <v>37</v>
      </c>
      <c r="Y46" s="1" t="s">
        <v>85</v>
      </c>
      <c r="Z46" s="1" t="s">
        <v>60</v>
      </c>
      <c r="AA46" s="1" t="s">
        <v>62</v>
      </c>
      <c r="AB46" s="1" t="s">
        <v>98</v>
      </c>
      <c r="AC46" s="1" t="s">
        <v>102</v>
      </c>
      <c r="AD46" s="1" t="s">
        <v>111</v>
      </c>
      <c r="AE46" s="1" t="s">
        <v>21</v>
      </c>
      <c r="AF46" s="1" t="s">
        <v>120</v>
      </c>
      <c r="AG46" s="1" t="s">
        <v>124</v>
      </c>
      <c r="AH46" s="1" t="s">
        <v>129</v>
      </c>
      <c r="AI46" s="1" t="s">
        <v>129</v>
      </c>
      <c r="AJ46" s="1" t="s">
        <v>129</v>
      </c>
      <c r="AK46" s="1" t="s">
        <v>60</v>
      </c>
      <c r="AL46" s="1" t="s">
        <v>142</v>
      </c>
      <c r="AM46" s="1" t="s">
        <v>63</v>
      </c>
      <c r="AN46" s="1" t="s">
        <v>27</v>
      </c>
      <c r="AO46" s="1" t="s">
        <v>154</v>
      </c>
      <c r="AP46" s="1" t="s">
        <v>158</v>
      </c>
      <c r="AQ46" s="1" t="s">
        <v>29</v>
      </c>
      <c r="AR46" s="1" t="s">
        <v>21</v>
      </c>
      <c r="AS46" s="1" t="s">
        <v>21</v>
      </c>
      <c r="AT46" s="1" t="s">
        <v>21</v>
      </c>
      <c r="AV46" s="1">
        <f>_xlfn.XLOOKUP(K46,[6]cmmiScoringModel!$G$2:$G$6, [6]cmmiScoringModel!$I$2:$I$6,0,0,1)</f>
        <v>0.1</v>
      </c>
      <c r="AW46" s="1">
        <f>_xlfn.XLOOKUP(L46,[6]cmmiScoringModel!$G$7:$G$9,[6]cmmiScoringModel!$I$7:$I$9,0,0,1)</f>
        <v>1</v>
      </c>
      <c r="AX46" s="1">
        <f>_xlfn.XLOOKUP(M46,[6]cmmiScoringModel!$G$10:$G$14,[6]cmmiScoringModel!$I$10:$I$14,0,0,1)</f>
        <v>0.8</v>
      </c>
      <c r="AY46" s="1">
        <f>_xlfn.XLOOKUP(N46,[6]cmmiScoringModel!$G$15:$G$19,[6]cmmiScoringModel!$I$15:$I$19,0,0,1)</f>
        <v>0.5</v>
      </c>
      <c r="AZ46" s="1">
        <f>_xlfn.XLOOKUP(O46,[6]cmmiScoringModel!$G$20:$G$24,[6]cmmiScoringModel!$I$20:$I$24,0,0,1)</f>
        <v>0.75</v>
      </c>
      <c r="BA46" s="1">
        <f>_xlfn.XLOOKUP(P46,[6]cmmiScoringModel!$G$25:$G$28,[6]cmmiScoringModel!$I$25:$I$28,0,0,1)</f>
        <v>1</v>
      </c>
      <c r="BB46" s="1">
        <f>_xlfn.XLOOKUP(Q46,[6]cmmiScoringModel!$G$29:$G$33,[6]cmmiScoringModel!$I$29:$I$33,0,0,1)</f>
        <v>0.75</v>
      </c>
      <c r="BC46" s="1">
        <f>_xlfn.XLOOKUP(R46,[6]cmmiScoringModel!$G$34:$G$37,[6]cmmiScoringModel!$I$34:$I$37,0,0,1)</f>
        <v>0.25</v>
      </c>
      <c r="BD46" s="1">
        <f>_xlfn.XLOOKUP(S46,[6]cmmiScoringModel!$G$38:$G$44,[6]cmmiScoringModel!$I$38:$I$44,0,0,1)</f>
        <v>0.2</v>
      </c>
      <c r="BE46" s="1">
        <f>_xlfn.XLOOKUP(T46,[6]cmmiScoringModel!$G$45:$G$51,[6]cmmiScoringModel!$I$45:$I$51,0,0,1)</f>
        <v>0.01</v>
      </c>
      <c r="BF46" s="1">
        <f>_xlfn.XLOOKUP(U46,[6]cmmiScoringModel!$G$52:$G$56,[6]cmmiScoringModel!$I$52:$I$56,0,0,1)</f>
        <v>0.01</v>
      </c>
      <c r="BG46" s="1">
        <f>_xlfn.XLOOKUP(V46,[6]cmmiScoringModel!$G$57:$G$61,[6]cmmiScoringModel!$I$57:$I$61,0,0,1)</f>
        <v>0.2</v>
      </c>
      <c r="BH46" s="1">
        <f>_xlfn.XLOOKUP(W46,[6]cmmiScoringModel!$G$62:$G$67,[6]cmmiScoringModel!$I$62:$I$67,0,0,1)</f>
        <v>0.5</v>
      </c>
      <c r="BI46" s="1">
        <f>_xlfn.XLOOKUP(X46,[6]cmmiScoringModel!$G$68:$G$72,[6]cmmiScoringModel!$I$68:$I$72,0,0,1)</f>
        <v>0.75</v>
      </c>
      <c r="BJ46" s="1">
        <f>_xlfn.XLOOKUP(Y46,[6]cmmiScoringModel!$G$73:$G$77,[6]cmmiScoringModel!$I$73:$I$77,0,0,1)</f>
        <v>0.25</v>
      </c>
      <c r="BK46" s="1">
        <f>_xlfn.XLOOKUP(Z46,[6]cmmiScoringModel!$G$78:$G$84,[6]cmmiScoringModel!$I$78:$I$84,0,0,1)</f>
        <v>0</v>
      </c>
      <c r="BL46" s="1">
        <f>_xlfn.XLOOKUP(AA46,[6]cmmiScoringModel!$G$85:$G$91,[6]cmmiScoringModel!$I$85:$I$91,0,0,1)</f>
        <v>0.5</v>
      </c>
      <c r="BM46" s="1">
        <f>_xlfn.XLOOKUP(AB46,[6]cmmiScoringModel!$G$92:$G$95,[6]cmmiScoringModel!$I$92:$I$95,0,0,1)</f>
        <v>1</v>
      </c>
      <c r="BN46" s="1">
        <f>_xlfn.XLOOKUP(AC46,[6]cmmiScoringModel!$G$96:$G$100,[6]cmmiScoringModel!$I$96:$I$100,0,0,1)</f>
        <v>0.15</v>
      </c>
      <c r="BO46" s="1">
        <f>_xlfn.XLOOKUP(AD46,[6]cmmiScoringModel!$G$101:$G$106,[6]cmmiScoringModel!$I$101:$I$106,0,0,1)</f>
        <v>1</v>
      </c>
      <c r="BP46" s="1">
        <f>_xlfn.XLOOKUP(AE46,[6]cmmiScoringModel!$G$107:$G$113,[6]cmmiScoringModel!$I$107:$I$113,0,0,1)</f>
        <v>0.01</v>
      </c>
      <c r="BQ46" s="1">
        <f>_xlfn.XLOOKUP(AF46,[6]cmmiScoringModel!$G$114:$G$117,[6]cmmiScoringModel!$I$114:$I$117,0,0,1)</f>
        <v>0.85</v>
      </c>
      <c r="BR46" s="1">
        <f>_xlfn.XLOOKUP(AG46,[6]cmmiScoringModel!$G$118:$G$120,[6]cmmiScoringModel!$I$118:$I$120,0,0,1)</f>
        <v>0.25</v>
      </c>
      <c r="BS46" s="1">
        <f>_xlfn.XLOOKUP(AH46, [6]cmmiScoringModel!$G$121:$G$124,[6]cmmiScoringModel!$I$121:$I$124,0,0,1)</f>
        <v>0.6</v>
      </c>
      <c r="BT46" s="1">
        <f>_xlfn.XLOOKUP(AI46,[6]cmmiScoringModel!$G$125:$G$128,[6]cmmiScoringModel!$I$125:$I$128,0,0,1)</f>
        <v>0.4</v>
      </c>
      <c r="BU46" s="1">
        <f>_xlfn.XLOOKUP(AJ46,[6]cmmiScoringModel!$G$129:$G$132,[6]cmmiScoringModel!$I$129:$I$132,0,0,1)</f>
        <v>0.4</v>
      </c>
      <c r="BV46" s="1">
        <f>_xlfn.XLOOKUP(AK46,[6]cmmiScoringModel!$G$133:$G$138,[6]cmmiScoringModel!$I$133:$I$138,0,0,1)</f>
        <v>0</v>
      </c>
      <c r="BW46" s="1">
        <f>_xlfn.XLOOKUP(AL46,[6]cmmiScoringModel!$G$139:$G$142,[6]cmmiScoringModel!$I$139:$I$142,0,0,1)</f>
        <v>0.25</v>
      </c>
      <c r="BX46" s="1">
        <f>_xlfn.XLOOKUP(AM46,[6]cmmiScoringModel!$G$143:$G$148,[6]cmmiScoringModel!$I$143:$I$148,0,0,1)</f>
        <v>0.75</v>
      </c>
      <c r="BY46" s="1">
        <f>_xlfn.XLOOKUP(AN46,[6]cmmiScoringModel!$G$149:$G$153,[6]cmmiScoringModel!$I$149:$I$153,0,0,1)</f>
        <v>0.25</v>
      </c>
      <c r="BZ46" s="1">
        <f>_xlfn.XLOOKUP(AO46,[6]cmmiScoringModel!$G$154:$G$157,[6]cmmiScoringModel!$I$154:$I$157,0,0,1)</f>
        <v>0</v>
      </c>
      <c r="CA46" s="1">
        <f>_xlfn.XLOOKUP(AP46,[6]cmmiScoringModel!$G$158:$G$161,[6]cmmiScoringModel!$I$158:$I$161,0,0,1)</f>
        <v>0.5</v>
      </c>
      <c r="CB46" s="1">
        <f>_xlfn.XLOOKUP(AQ46,[6]cmmiScoringModel!$G$162:$G$166,[6]cmmiScoringModel!$I$162:$I$166,0,0,1)</f>
        <v>0.75</v>
      </c>
      <c r="CC46" s="1">
        <f>_xlfn.XLOOKUP(AR46,[6]cmmiScoringModel!$G$167:$G$171,[6]cmmiScoringModel!$I$167:$I$171,0,0,1)</f>
        <v>0.01</v>
      </c>
      <c r="CD46" s="1">
        <f>_xlfn.XLOOKUP(AS46,[6]cmmiScoringModel!$G$172:$G$175,[6]cmmiScoringModel!$I$172:$I$175,0,0,1)</f>
        <v>0.01</v>
      </c>
      <c r="CE46" s="1">
        <f>_xlfn.XLOOKUP(AT46,[6]cmmiScoringModel!$G$176:$G$180,[6]cmmiScoringModel!$I$176:$I$180,0,0,1)</f>
        <v>0.01</v>
      </c>
    </row>
    <row r="47" spans="1:83" x14ac:dyDescent="0.25">
      <c r="A47" s="1" t="s">
        <v>3267</v>
      </c>
      <c r="B47" s="1" t="s">
        <v>507</v>
      </c>
      <c r="C47" s="1" t="s">
        <v>1586</v>
      </c>
      <c r="D47" s="1" t="s">
        <v>1587</v>
      </c>
      <c r="E47" s="1" t="s">
        <v>1588</v>
      </c>
      <c r="G47" s="1" t="s">
        <v>1589</v>
      </c>
      <c r="H47" s="1" t="s">
        <v>3268</v>
      </c>
      <c r="K47" s="1" t="s">
        <v>16</v>
      </c>
      <c r="L47" s="1" t="s">
        <v>22</v>
      </c>
      <c r="M47" s="1" t="s">
        <v>31</v>
      </c>
      <c r="N47" s="1" t="s">
        <v>29</v>
      </c>
      <c r="O47" s="1" t="s">
        <v>37</v>
      </c>
      <c r="P47" s="1" t="s">
        <v>43</v>
      </c>
      <c r="Q47" s="1" t="s">
        <v>45</v>
      </c>
      <c r="R47" s="1" t="s">
        <v>37</v>
      </c>
      <c r="S47" s="1" t="s">
        <v>55</v>
      </c>
      <c r="T47" s="1" t="s">
        <v>61</v>
      </c>
      <c r="U47" s="1" t="s">
        <v>66</v>
      </c>
      <c r="V47" s="1" t="s">
        <v>71</v>
      </c>
      <c r="W47" s="1" t="s">
        <v>76</v>
      </c>
      <c r="X47" s="1" t="s">
        <v>36</v>
      </c>
      <c r="Y47" s="1" t="s">
        <v>66</v>
      </c>
      <c r="Z47" s="1" t="s">
        <v>62</v>
      </c>
      <c r="AA47" s="1" t="s">
        <v>62</v>
      </c>
      <c r="AB47" s="1" t="s">
        <v>98</v>
      </c>
      <c r="AC47" s="1" t="s">
        <v>102</v>
      </c>
      <c r="AD47" s="1" t="s">
        <v>110</v>
      </c>
      <c r="AE47" s="1" t="s">
        <v>62</v>
      </c>
      <c r="AF47" s="1" t="s">
        <v>120</v>
      </c>
      <c r="AG47" s="1" t="s">
        <v>125</v>
      </c>
      <c r="AH47" s="1" t="s">
        <v>129</v>
      </c>
      <c r="AI47" s="1" t="s">
        <v>129</v>
      </c>
      <c r="AJ47" s="1" t="s">
        <v>129</v>
      </c>
      <c r="AK47" s="1" t="s">
        <v>62</v>
      </c>
      <c r="AL47" s="1" t="s">
        <v>142</v>
      </c>
      <c r="AM47" s="1" t="s">
        <v>62</v>
      </c>
      <c r="AN47" s="1" t="s">
        <v>29</v>
      </c>
      <c r="AO47" s="1" t="s">
        <v>154</v>
      </c>
      <c r="AP47" s="1" t="s">
        <v>159</v>
      </c>
      <c r="AQ47" s="1" t="s">
        <v>29</v>
      </c>
      <c r="AR47" s="1" t="s">
        <v>29</v>
      </c>
      <c r="AS47" s="1" t="s">
        <v>111</v>
      </c>
      <c r="AT47" s="1" t="s">
        <v>170</v>
      </c>
      <c r="AV47" s="1">
        <f>_xlfn.XLOOKUP(K47,[6]cmmiScoringModel!$G$2:$G$6, [6]cmmiScoringModel!$I$2:$I$6,0,0,1)</f>
        <v>0.1</v>
      </c>
      <c r="AW47" s="1">
        <f>_xlfn.XLOOKUP(L47,[6]cmmiScoringModel!$G$7:$G$9,[6]cmmiScoringModel!$I$7:$I$9,0,0,1)</f>
        <v>1</v>
      </c>
      <c r="AX47" s="1">
        <f>_xlfn.XLOOKUP(M47,[6]cmmiScoringModel!$G$10:$G$14,[6]cmmiScoringModel!$I$10:$I$14,0,0,1)</f>
        <v>1</v>
      </c>
      <c r="AY47" s="1">
        <f>_xlfn.XLOOKUP(N47,[6]cmmiScoringModel!$G$15:$G$19,[6]cmmiScoringModel!$I$15:$I$19,0,0,1)</f>
        <v>0.5</v>
      </c>
      <c r="AZ47" s="1">
        <f>_xlfn.XLOOKUP(O47,[6]cmmiScoringModel!$G$20:$G$24,[6]cmmiScoringModel!$I$20:$I$24,0,0,1)</f>
        <v>0.75</v>
      </c>
      <c r="BA47" s="1">
        <f>_xlfn.XLOOKUP(P47,[6]cmmiScoringModel!$G$25:$G$28,[6]cmmiScoringModel!$I$25:$I$28,0,0,1)</f>
        <v>1</v>
      </c>
      <c r="BB47" s="1">
        <f>_xlfn.XLOOKUP(Q47,[6]cmmiScoringModel!$G$29:$G$33,[6]cmmiScoringModel!$I$29:$I$33,0,0,1)</f>
        <v>0.5</v>
      </c>
      <c r="BC47" s="1">
        <f>_xlfn.XLOOKUP(R47,[6]cmmiScoringModel!$G$34:$G$37,[6]cmmiScoringModel!$I$34:$I$37,0,0,1)</f>
        <v>1</v>
      </c>
      <c r="BD47" s="1">
        <f>_xlfn.XLOOKUP(S47,[6]cmmiScoringModel!$G$38:$G$44,[6]cmmiScoringModel!$I$38:$I$44,0,0,1)</f>
        <v>0.75</v>
      </c>
      <c r="BE47" s="1">
        <f>_xlfn.XLOOKUP(T47,[6]cmmiScoringModel!$G$45:$G$51,[6]cmmiScoringModel!$I$45:$I$51,0,0,1)</f>
        <v>0.25</v>
      </c>
      <c r="BF47" s="1">
        <f>_xlfn.XLOOKUP(U47,[6]cmmiScoringModel!$G$52:$G$56,[6]cmmiScoringModel!$I$52:$I$56,0,0,1)</f>
        <v>0.8</v>
      </c>
      <c r="BG47" s="1">
        <f>_xlfn.XLOOKUP(V47,[6]cmmiScoringModel!$G$57:$G$61,[6]cmmiScoringModel!$I$57:$I$61,0,0,1)</f>
        <v>0.6</v>
      </c>
      <c r="BH47" s="1">
        <f>_xlfn.XLOOKUP(W47,[6]cmmiScoringModel!$G$62:$G$67,[6]cmmiScoringModel!$I$62:$I$67,0,0,1)</f>
        <v>0.75</v>
      </c>
      <c r="BI47" s="1">
        <f>_xlfn.XLOOKUP(X47,[6]cmmiScoringModel!$G$68:$G$72,[6]cmmiScoringModel!$I$68:$I$72,0,0,1)</f>
        <v>0.25</v>
      </c>
      <c r="BJ47" s="1">
        <f>_xlfn.XLOOKUP(Y47,[6]cmmiScoringModel!$G$73:$G$77,[6]cmmiScoringModel!$I$73:$I$77,0,0,1)</f>
        <v>0.5</v>
      </c>
      <c r="BK47" s="1">
        <f>_xlfn.XLOOKUP(Z47,[6]cmmiScoringModel!$G$78:$G$84,[6]cmmiScoringModel!$I$78:$I$84,0,0,1)</f>
        <v>0.5</v>
      </c>
      <c r="BL47" s="1">
        <f>_xlfn.XLOOKUP(AA47,[6]cmmiScoringModel!$G$85:$G$91,[6]cmmiScoringModel!$I$85:$I$91,0,0,1)</f>
        <v>0.5</v>
      </c>
      <c r="BM47" s="1">
        <f>_xlfn.XLOOKUP(AB47,[6]cmmiScoringModel!$G$92:$G$95,[6]cmmiScoringModel!$I$92:$I$95,0,0,1)</f>
        <v>1</v>
      </c>
      <c r="BN47" s="1">
        <f>_xlfn.XLOOKUP(AC47,[6]cmmiScoringModel!$G$96:$G$100,[6]cmmiScoringModel!$I$96:$I$100,0,0,1)</f>
        <v>0.15</v>
      </c>
      <c r="BO47" s="1">
        <f>_xlfn.XLOOKUP(AD47,[6]cmmiScoringModel!$G$101:$G$106,[6]cmmiScoringModel!$I$101:$I$106,0,0,1)</f>
        <v>0.75</v>
      </c>
      <c r="BP47" s="1">
        <f>_xlfn.XLOOKUP(AE47,[6]cmmiScoringModel!$G$107:$G$113,[6]cmmiScoringModel!$I$107:$I$113,0,0,1)</f>
        <v>0.5</v>
      </c>
      <c r="BQ47" s="1">
        <f>_xlfn.XLOOKUP(AF47,[6]cmmiScoringModel!$G$114:$G$117,[6]cmmiScoringModel!$I$114:$I$117,0,0,1)</f>
        <v>0.85</v>
      </c>
      <c r="BR47" s="1">
        <f>_xlfn.XLOOKUP(AG47,[6]cmmiScoringModel!$G$118:$G$120,[6]cmmiScoringModel!$I$118:$I$120,0,0,1)</f>
        <v>1</v>
      </c>
      <c r="BS47" s="1">
        <f>_xlfn.XLOOKUP(AH47, [6]cmmiScoringModel!$G$121:$G$124,[6]cmmiScoringModel!$I$121:$I$124,0,0,1)</f>
        <v>0.6</v>
      </c>
      <c r="BT47" s="1">
        <f>_xlfn.XLOOKUP(AI47,[6]cmmiScoringModel!$G$125:$G$128,[6]cmmiScoringModel!$I$125:$I$128,0,0,1)</f>
        <v>0.4</v>
      </c>
      <c r="BU47" s="1">
        <f>_xlfn.XLOOKUP(AJ47,[6]cmmiScoringModel!$G$129:$G$132,[6]cmmiScoringModel!$I$129:$I$132,0,0,1)</f>
        <v>0.4</v>
      </c>
      <c r="BV47" s="1">
        <f>_xlfn.XLOOKUP(AK47,[6]cmmiScoringModel!$G$133:$G$138,[6]cmmiScoringModel!$I$133:$I$138,0,0,1)</f>
        <v>0.5</v>
      </c>
      <c r="BW47" s="1">
        <f>_xlfn.XLOOKUP(AL47,[6]cmmiScoringModel!$G$139:$G$142,[6]cmmiScoringModel!$I$139:$I$142,0,0,1)</f>
        <v>0.25</v>
      </c>
      <c r="BX47" s="1">
        <f>_xlfn.XLOOKUP(AM47,[6]cmmiScoringModel!$G$143:$G$148,[6]cmmiScoringModel!$I$143:$I$148,0,0,1)</f>
        <v>0.5</v>
      </c>
      <c r="BY47" s="1">
        <f>_xlfn.XLOOKUP(AN47,[6]cmmiScoringModel!$G$149:$G$153,[6]cmmiScoringModel!$I$149:$I$153,0,0,1)</f>
        <v>0.75</v>
      </c>
      <c r="BZ47" s="1">
        <f>_xlfn.XLOOKUP(AO47,[6]cmmiScoringModel!$G$154:$G$157,[6]cmmiScoringModel!$I$154:$I$157,0,0,1)</f>
        <v>0</v>
      </c>
      <c r="CA47" s="1">
        <f>_xlfn.XLOOKUP(AP47,[6]cmmiScoringModel!$G$158:$G$161,[6]cmmiScoringModel!$I$158:$I$161,0,0,1)</f>
        <v>1</v>
      </c>
      <c r="CB47" s="1">
        <f>_xlfn.XLOOKUP(AQ47,[6]cmmiScoringModel!$G$162:$G$166,[6]cmmiScoringModel!$I$162:$I$166,0,0,1)</f>
        <v>0.75</v>
      </c>
      <c r="CC47" s="1">
        <f>_xlfn.XLOOKUP(AR47,[6]cmmiScoringModel!$G$167:$G$171,[6]cmmiScoringModel!$I$167:$I$171,0,0,1)</f>
        <v>0.5</v>
      </c>
      <c r="CD47" s="1">
        <f>_xlfn.XLOOKUP(AS47,[6]cmmiScoringModel!$G$172:$G$175,[6]cmmiScoringModel!$I$172:$I$175,0,0,1)</f>
        <v>1</v>
      </c>
      <c r="CE47" s="1">
        <f>_xlfn.XLOOKUP(AT47,[6]cmmiScoringModel!$G$176:$G$180,[6]cmmiScoringModel!$I$176:$I$180,0,0,1)</f>
        <v>0.5</v>
      </c>
    </row>
    <row r="48" spans="1:83" x14ac:dyDescent="0.25">
      <c r="A48" s="1" t="s">
        <v>3269</v>
      </c>
      <c r="B48" s="1" t="s">
        <v>507</v>
      </c>
      <c r="C48" s="1" t="s">
        <v>1586</v>
      </c>
      <c r="D48" s="1" t="s">
        <v>1590</v>
      </c>
      <c r="E48" s="1" t="s">
        <v>1591</v>
      </c>
      <c r="G48" s="1" t="s">
        <v>1589</v>
      </c>
      <c r="H48" s="1" t="s">
        <v>3268</v>
      </c>
      <c r="K48" s="1" t="s">
        <v>16</v>
      </c>
      <c r="L48" s="1" t="s">
        <v>22</v>
      </c>
      <c r="M48" s="1" t="s">
        <v>31</v>
      </c>
      <c r="N48" s="1" t="s">
        <v>29</v>
      </c>
      <c r="O48" s="1" t="s">
        <v>37</v>
      </c>
      <c r="P48" s="1" t="s">
        <v>43</v>
      </c>
      <c r="Q48" s="1" t="s">
        <v>45</v>
      </c>
      <c r="R48" s="1" t="s">
        <v>37</v>
      </c>
      <c r="S48" s="1" t="s">
        <v>55</v>
      </c>
      <c r="T48" s="1" t="s">
        <v>61</v>
      </c>
      <c r="U48" s="1" t="s">
        <v>66</v>
      </c>
      <c r="V48" s="1" t="s">
        <v>71</v>
      </c>
      <c r="W48" s="1" t="s">
        <v>76</v>
      </c>
      <c r="X48" s="1" t="s">
        <v>36</v>
      </c>
      <c r="Y48" s="1" t="s">
        <v>66</v>
      </c>
      <c r="Z48" s="1" t="s">
        <v>62</v>
      </c>
      <c r="AA48" s="1" t="s">
        <v>62</v>
      </c>
      <c r="AB48" s="1" t="s">
        <v>98</v>
      </c>
      <c r="AC48" s="1" t="s">
        <v>102</v>
      </c>
      <c r="AD48" s="1" t="s">
        <v>110</v>
      </c>
      <c r="AE48" s="1" t="s">
        <v>62</v>
      </c>
      <c r="AF48" s="1" t="s">
        <v>120</v>
      </c>
      <c r="AG48" s="1" t="s">
        <v>125</v>
      </c>
      <c r="AH48" s="1" t="s">
        <v>129</v>
      </c>
      <c r="AI48" s="1" t="s">
        <v>129</v>
      </c>
      <c r="AJ48" s="1" t="s">
        <v>129</v>
      </c>
      <c r="AK48" s="1" t="s">
        <v>62</v>
      </c>
      <c r="AL48" s="1" t="s">
        <v>142</v>
      </c>
      <c r="AM48" s="1" t="s">
        <v>62</v>
      </c>
      <c r="AN48" s="1" t="s">
        <v>29</v>
      </c>
      <c r="AO48" s="1" t="s">
        <v>154</v>
      </c>
      <c r="AP48" s="1" t="s">
        <v>159</v>
      </c>
      <c r="AQ48" s="1" t="s">
        <v>29</v>
      </c>
      <c r="AR48" s="1" t="s">
        <v>29</v>
      </c>
      <c r="AS48" s="1" t="s">
        <v>111</v>
      </c>
      <c r="AT48" s="1" t="s">
        <v>170</v>
      </c>
      <c r="AV48" s="1">
        <f>_xlfn.XLOOKUP(K48,[6]cmmiScoringModel!$G$2:$G$6, [6]cmmiScoringModel!$I$2:$I$6,0,0,1)</f>
        <v>0.1</v>
      </c>
      <c r="AW48" s="1">
        <f>_xlfn.XLOOKUP(L48,[6]cmmiScoringModel!$G$7:$G$9,[6]cmmiScoringModel!$I$7:$I$9,0,0,1)</f>
        <v>1</v>
      </c>
      <c r="AX48" s="1">
        <f>_xlfn.XLOOKUP(M48,[6]cmmiScoringModel!$G$10:$G$14,[6]cmmiScoringModel!$I$10:$I$14,0,0,1)</f>
        <v>1</v>
      </c>
      <c r="AY48" s="1">
        <f>_xlfn.XLOOKUP(N48,[6]cmmiScoringModel!$G$15:$G$19,[6]cmmiScoringModel!$I$15:$I$19,0,0,1)</f>
        <v>0.5</v>
      </c>
      <c r="AZ48" s="1">
        <f>_xlfn.XLOOKUP(O48,[6]cmmiScoringModel!$G$20:$G$24,[6]cmmiScoringModel!$I$20:$I$24,0,0,1)</f>
        <v>0.75</v>
      </c>
      <c r="BA48" s="1">
        <f>_xlfn.XLOOKUP(P48,[6]cmmiScoringModel!$G$25:$G$28,[6]cmmiScoringModel!$I$25:$I$28,0,0,1)</f>
        <v>1</v>
      </c>
      <c r="BB48" s="1">
        <f>_xlfn.XLOOKUP(Q48,[6]cmmiScoringModel!$G$29:$G$33,[6]cmmiScoringModel!$I$29:$I$33,0,0,1)</f>
        <v>0.5</v>
      </c>
      <c r="BC48" s="1">
        <f>_xlfn.XLOOKUP(R48,[6]cmmiScoringModel!$G$34:$G$37,[6]cmmiScoringModel!$I$34:$I$37,0,0,1)</f>
        <v>1</v>
      </c>
      <c r="BD48" s="1">
        <f>_xlfn.XLOOKUP(S48,[6]cmmiScoringModel!$G$38:$G$44,[6]cmmiScoringModel!$I$38:$I$44,0,0,1)</f>
        <v>0.75</v>
      </c>
      <c r="BE48" s="1">
        <f>_xlfn.XLOOKUP(T48,[6]cmmiScoringModel!$G$45:$G$51,[6]cmmiScoringModel!$I$45:$I$51,0,0,1)</f>
        <v>0.25</v>
      </c>
      <c r="BF48" s="1">
        <f>_xlfn.XLOOKUP(U48,[6]cmmiScoringModel!$G$52:$G$56,[6]cmmiScoringModel!$I$52:$I$56,0,0,1)</f>
        <v>0.8</v>
      </c>
      <c r="BG48" s="1">
        <f>_xlfn.XLOOKUP(V48,[6]cmmiScoringModel!$G$57:$G$61,[6]cmmiScoringModel!$I$57:$I$61,0,0,1)</f>
        <v>0.6</v>
      </c>
      <c r="BH48" s="1">
        <f>_xlfn.XLOOKUP(W48,[6]cmmiScoringModel!$G$62:$G$67,[6]cmmiScoringModel!$I$62:$I$67,0,0,1)</f>
        <v>0.75</v>
      </c>
      <c r="BI48" s="1">
        <f>_xlfn.XLOOKUP(X48,[6]cmmiScoringModel!$G$68:$G$72,[6]cmmiScoringModel!$I$68:$I$72,0,0,1)</f>
        <v>0.25</v>
      </c>
      <c r="BJ48" s="1">
        <f>_xlfn.XLOOKUP(Y48,[6]cmmiScoringModel!$G$73:$G$77,[6]cmmiScoringModel!$I$73:$I$77,0,0,1)</f>
        <v>0.5</v>
      </c>
      <c r="BK48" s="1">
        <f>_xlfn.XLOOKUP(Z48,[6]cmmiScoringModel!$G$78:$G$84,[6]cmmiScoringModel!$I$78:$I$84,0,0,1)</f>
        <v>0.5</v>
      </c>
      <c r="BL48" s="1">
        <f>_xlfn.XLOOKUP(AA48,[6]cmmiScoringModel!$G$85:$G$91,[6]cmmiScoringModel!$I$85:$I$91,0,0,1)</f>
        <v>0.5</v>
      </c>
      <c r="BM48" s="1">
        <f>_xlfn.XLOOKUP(AB48,[6]cmmiScoringModel!$G$92:$G$95,[6]cmmiScoringModel!$I$92:$I$95,0,0,1)</f>
        <v>1</v>
      </c>
      <c r="BN48" s="1">
        <f>_xlfn.XLOOKUP(AC48,[6]cmmiScoringModel!$G$96:$G$100,[6]cmmiScoringModel!$I$96:$I$100,0,0,1)</f>
        <v>0.15</v>
      </c>
      <c r="BO48" s="1">
        <f>_xlfn.XLOOKUP(AD48,[6]cmmiScoringModel!$G$101:$G$106,[6]cmmiScoringModel!$I$101:$I$106,0,0,1)</f>
        <v>0.75</v>
      </c>
      <c r="BP48" s="1">
        <f>_xlfn.XLOOKUP(AE48,[6]cmmiScoringModel!$G$107:$G$113,[6]cmmiScoringModel!$I$107:$I$113,0,0,1)</f>
        <v>0.5</v>
      </c>
      <c r="BQ48" s="1">
        <f>_xlfn.XLOOKUP(AF48,[6]cmmiScoringModel!$G$114:$G$117,[6]cmmiScoringModel!$I$114:$I$117,0,0,1)</f>
        <v>0.85</v>
      </c>
      <c r="BR48" s="1">
        <f>_xlfn.XLOOKUP(AG48,[6]cmmiScoringModel!$G$118:$G$120,[6]cmmiScoringModel!$I$118:$I$120,0,0,1)</f>
        <v>1</v>
      </c>
      <c r="BS48" s="1">
        <f>_xlfn.XLOOKUP(AH48, [6]cmmiScoringModel!$G$121:$G$124,[6]cmmiScoringModel!$I$121:$I$124,0,0,1)</f>
        <v>0.6</v>
      </c>
      <c r="BT48" s="1">
        <f>_xlfn.XLOOKUP(AI48,[6]cmmiScoringModel!$G$125:$G$128,[6]cmmiScoringModel!$I$125:$I$128,0,0,1)</f>
        <v>0.4</v>
      </c>
      <c r="BU48" s="1">
        <f>_xlfn.XLOOKUP(AJ48,[6]cmmiScoringModel!$G$129:$G$132,[6]cmmiScoringModel!$I$129:$I$132,0,0,1)</f>
        <v>0.4</v>
      </c>
      <c r="BV48" s="1">
        <f>_xlfn.XLOOKUP(AK48,[6]cmmiScoringModel!$G$133:$G$138,[6]cmmiScoringModel!$I$133:$I$138,0,0,1)</f>
        <v>0.5</v>
      </c>
      <c r="BW48" s="1">
        <f>_xlfn.XLOOKUP(AL48,[6]cmmiScoringModel!$G$139:$G$142,[6]cmmiScoringModel!$I$139:$I$142,0,0,1)</f>
        <v>0.25</v>
      </c>
      <c r="BX48" s="1">
        <f>_xlfn.XLOOKUP(AM48,[6]cmmiScoringModel!$G$143:$G$148,[6]cmmiScoringModel!$I$143:$I$148,0,0,1)</f>
        <v>0.5</v>
      </c>
      <c r="BY48" s="1">
        <f>_xlfn.XLOOKUP(AN48,[6]cmmiScoringModel!$G$149:$G$153,[6]cmmiScoringModel!$I$149:$I$153,0,0,1)</f>
        <v>0.75</v>
      </c>
      <c r="BZ48" s="1">
        <f>_xlfn.XLOOKUP(AO48,[6]cmmiScoringModel!$G$154:$G$157,[6]cmmiScoringModel!$I$154:$I$157,0,0,1)</f>
        <v>0</v>
      </c>
      <c r="CA48" s="1">
        <f>_xlfn.XLOOKUP(AP48,[6]cmmiScoringModel!$G$158:$G$161,[6]cmmiScoringModel!$I$158:$I$161,0,0,1)</f>
        <v>1</v>
      </c>
      <c r="CB48" s="1">
        <f>_xlfn.XLOOKUP(AQ48,[6]cmmiScoringModel!$G$162:$G$166,[6]cmmiScoringModel!$I$162:$I$166,0,0,1)</f>
        <v>0.75</v>
      </c>
      <c r="CC48" s="1">
        <f>_xlfn.XLOOKUP(AR48,[6]cmmiScoringModel!$G$167:$G$171,[6]cmmiScoringModel!$I$167:$I$171,0,0,1)</f>
        <v>0.5</v>
      </c>
      <c r="CD48" s="1">
        <f>_xlfn.XLOOKUP(AS48,[6]cmmiScoringModel!$G$172:$G$175,[6]cmmiScoringModel!$I$172:$I$175,0,0,1)</f>
        <v>1</v>
      </c>
      <c r="CE48" s="1">
        <f>_xlfn.XLOOKUP(AT48,[6]cmmiScoringModel!$G$176:$G$180,[6]cmmiScoringModel!$I$176:$I$180,0,0,1)</f>
        <v>0.5</v>
      </c>
    </row>
    <row r="49" spans="1:83" x14ac:dyDescent="0.25">
      <c r="A49" s="1" t="s">
        <v>3270</v>
      </c>
      <c r="B49" s="1" t="s">
        <v>507</v>
      </c>
      <c r="C49" s="1" t="s">
        <v>1592</v>
      </c>
      <c r="D49" s="1" t="s">
        <v>1593</v>
      </c>
      <c r="E49" s="1" t="s">
        <v>1594</v>
      </c>
      <c r="G49" s="1" t="s">
        <v>1595</v>
      </c>
      <c r="H49" s="1" t="s">
        <v>3271</v>
      </c>
      <c r="K49" s="1" t="s">
        <v>17</v>
      </c>
      <c r="L49" s="1" t="s">
        <v>22</v>
      </c>
      <c r="M49" s="1" t="s">
        <v>27</v>
      </c>
      <c r="N49" s="1" t="s">
        <v>29</v>
      </c>
      <c r="O49" s="1" t="s">
        <v>36</v>
      </c>
      <c r="P49" s="1" t="s">
        <v>42</v>
      </c>
      <c r="Q49" s="1" t="s">
        <v>45</v>
      </c>
      <c r="R49" s="1" t="s">
        <v>36</v>
      </c>
      <c r="S49" s="1" t="s">
        <v>56</v>
      </c>
      <c r="T49" s="1" t="s">
        <v>60</v>
      </c>
      <c r="U49" s="1" t="s">
        <v>42</v>
      </c>
      <c r="V49" s="1" t="s">
        <v>71</v>
      </c>
      <c r="W49" s="1" t="s">
        <v>75</v>
      </c>
      <c r="X49" s="1" t="s">
        <v>36</v>
      </c>
      <c r="Y49" s="1" t="s">
        <v>66</v>
      </c>
      <c r="Z49" s="1" t="s">
        <v>62</v>
      </c>
      <c r="AA49" s="1" t="s">
        <v>62</v>
      </c>
      <c r="AB49" s="1" t="s">
        <v>97</v>
      </c>
      <c r="AC49" s="1" t="s">
        <v>21</v>
      </c>
      <c r="AD49" s="1" t="s">
        <v>110</v>
      </c>
      <c r="AE49" s="1" t="s">
        <v>61</v>
      </c>
      <c r="AF49" s="1" t="s">
        <v>25</v>
      </c>
      <c r="AG49" s="1" t="s">
        <v>21</v>
      </c>
      <c r="AH49" s="1" t="s">
        <v>129</v>
      </c>
      <c r="AI49" s="1" t="s">
        <v>21</v>
      </c>
      <c r="AJ49" s="1" t="s">
        <v>21</v>
      </c>
      <c r="AK49" s="1" t="s">
        <v>60</v>
      </c>
      <c r="AL49" s="1" t="s">
        <v>140</v>
      </c>
      <c r="AM49" s="1" t="s">
        <v>61</v>
      </c>
      <c r="AN49" s="1" t="s">
        <v>21</v>
      </c>
      <c r="AO49" s="1" t="s">
        <v>21</v>
      </c>
      <c r="AP49" s="1" t="s">
        <v>158</v>
      </c>
      <c r="AQ49" s="1" t="s">
        <v>29</v>
      </c>
      <c r="AR49" s="1" t="s">
        <v>21</v>
      </c>
      <c r="AS49" s="1" t="s">
        <v>21</v>
      </c>
      <c r="AT49" s="1" t="s">
        <v>21</v>
      </c>
      <c r="AV49" s="1">
        <f>_xlfn.XLOOKUP(K49,[6]cmmiScoringModel!$G$2:$G$6, [6]cmmiScoringModel!$I$2:$I$6,0,0,1)</f>
        <v>0.25</v>
      </c>
      <c r="AW49" s="1">
        <f>_xlfn.XLOOKUP(L49,[6]cmmiScoringModel!$G$7:$G$9,[6]cmmiScoringModel!$I$7:$I$9,0,0,1)</f>
        <v>1</v>
      </c>
      <c r="AX49" s="1">
        <f>_xlfn.XLOOKUP(M49,[6]cmmiScoringModel!$G$10:$G$14,[6]cmmiScoringModel!$I$10:$I$14,0,0,1)</f>
        <v>0.2</v>
      </c>
      <c r="AY49" s="1">
        <f>_xlfn.XLOOKUP(N49,[6]cmmiScoringModel!$G$15:$G$19,[6]cmmiScoringModel!$I$15:$I$19,0,0,1)</f>
        <v>0.5</v>
      </c>
      <c r="AZ49" s="1">
        <f>_xlfn.XLOOKUP(O49,[6]cmmiScoringModel!$G$20:$G$24,[6]cmmiScoringModel!$I$20:$I$24,0,0,1)</f>
        <v>0.2</v>
      </c>
      <c r="BA49" s="1">
        <f>_xlfn.XLOOKUP(P49,[6]cmmiScoringModel!$G$25:$G$28,[6]cmmiScoringModel!$I$25:$I$28,0,0,1)</f>
        <v>0.75</v>
      </c>
      <c r="BB49" s="1">
        <f>_xlfn.XLOOKUP(Q49,[6]cmmiScoringModel!$G$29:$G$33,[6]cmmiScoringModel!$I$29:$I$33,0,0,1)</f>
        <v>0.5</v>
      </c>
      <c r="BC49" s="1">
        <f>_xlfn.XLOOKUP(R49,[6]cmmiScoringModel!$G$34:$G$37,[6]cmmiScoringModel!$I$34:$I$37,0,0,1)</f>
        <v>0.25</v>
      </c>
      <c r="BD49" s="1">
        <f>_xlfn.XLOOKUP(S49,[6]cmmiScoringModel!$G$38:$G$44,[6]cmmiScoringModel!$I$38:$I$44,0,0,1)</f>
        <v>0.2</v>
      </c>
      <c r="BE49" s="1">
        <f>_xlfn.XLOOKUP(T49,[6]cmmiScoringModel!$G$45:$G$51,[6]cmmiScoringModel!$I$45:$I$51,0,0,1)</f>
        <v>0</v>
      </c>
      <c r="BF49" s="1">
        <f>_xlfn.XLOOKUP(U49,[6]cmmiScoringModel!$G$52:$G$56,[6]cmmiScoringModel!$I$52:$I$56,0,0,1)</f>
        <v>0.6</v>
      </c>
      <c r="BG49" s="1">
        <f>_xlfn.XLOOKUP(V49,[6]cmmiScoringModel!$G$57:$G$61,[6]cmmiScoringModel!$I$57:$I$61,0,0,1)</f>
        <v>0.6</v>
      </c>
      <c r="BH49" s="1">
        <f>_xlfn.XLOOKUP(W49,[6]cmmiScoringModel!$G$62:$G$67,[6]cmmiScoringModel!$I$62:$I$67,0,0,1)</f>
        <v>0.5</v>
      </c>
      <c r="BI49" s="1">
        <f>_xlfn.XLOOKUP(X49,[6]cmmiScoringModel!$G$68:$G$72,[6]cmmiScoringModel!$I$68:$I$72,0,0,1)</f>
        <v>0.25</v>
      </c>
      <c r="BJ49" s="1">
        <f>_xlfn.XLOOKUP(Y49,[6]cmmiScoringModel!$G$73:$G$77,[6]cmmiScoringModel!$I$73:$I$77,0,0,1)</f>
        <v>0.5</v>
      </c>
      <c r="BK49" s="1">
        <f>_xlfn.XLOOKUP(Z49,[6]cmmiScoringModel!$G$78:$G$84,[6]cmmiScoringModel!$I$78:$I$84,0,0,1)</f>
        <v>0.5</v>
      </c>
      <c r="BL49" s="1">
        <f>_xlfn.XLOOKUP(AA49,[6]cmmiScoringModel!$G$85:$G$91,[6]cmmiScoringModel!$I$85:$I$91,0,0,1)</f>
        <v>0.5</v>
      </c>
      <c r="BM49" s="1">
        <f>_xlfn.XLOOKUP(AB49,[6]cmmiScoringModel!$G$92:$G$95,[6]cmmiScoringModel!$I$92:$I$95,0,0,1)</f>
        <v>0.25</v>
      </c>
      <c r="BN49" s="1">
        <f>_xlfn.XLOOKUP(AC49,[6]cmmiScoringModel!$G$96:$G$100,[6]cmmiScoringModel!$I$96:$I$100,0,0,1)</f>
        <v>0.01</v>
      </c>
      <c r="BO49" s="1">
        <f>_xlfn.XLOOKUP(AD49,[6]cmmiScoringModel!$G$101:$G$106,[6]cmmiScoringModel!$I$101:$I$106,0,0,1)</f>
        <v>0.75</v>
      </c>
      <c r="BP49" s="1">
        <f>_xlfn.XLOOKUP(AE49,[6]cmmiScoringModel!$G$107:$G$113,[6]cmmiScoringModel!$I$107:$I$113,0,0,1)</f>
        <v>0.25</v>
      </c>
      <c r="BQ49" s="1" t="str">
        <f>_xlfn.XLOOKUP(AF49,[6]cmmiScoringModel!$G$114:$G$117,[6]cmmiScoringModel!$I$114:$I$117,0,0,1)</f>
        <v>NA</v>
      </c>
      <c r="BR49" s="1">
        <f>_xlfn.XLOOKUP(AG49,[6]cmmiScoringModel!$G$118:$G$120,[6]cmmiScoringModel!$I$118:$I$120,0,0,1)</f>
        <v>0.01</v>
      </c>
      <c r="BS49" s="1">
        <f>_xlfn.XLOOKUP(AH49, [6]cmmiScoringModel!$G$121:$G$124,[6]cmmiScoringModel!$I$121:$I$124,0,0,1)</f>
        <v>0.6</v>
      </c>
      <c r="BT49" s="1">
        <f>_xlfn.XLOOKUP(AI49,[6]cmmiScoringModel!$G$125:$G$128,[6]cmmiScoringModel!$I$125:$I$128,0,0,1)</f>
        <v>0.01</v>
      </c>
      <c r="BU49" s="1">
        <f>_xlfn.XLOOKUP(AJ49,[6]cmmiScoringModel!$G$129:$G$132,[6]cmmiScoringModel!$I$129:$I$132,0,0,1)</f>
        <v>0.01</v>
      </c>
      <c r="BV49" s="1">
        <f>_xlfn.XLOOKUP(AK49,[6]cmmiScoringModel!$G$133:$G$138,[6]cmmiScoringModel!$I$133:$I$138,0,0,1)</f>
        <v>0</v>
      </c>
      <c r="BW49" s="1">
        <f>_xlfn.XLOOKUP(AL49,[6]cmmiScoringModel!$G$139:$G$142,[6]cmmiScoringModel!$I$139:$I$142,0,0,1)</f>
        <v>0</v>
      </c>
      <c r="BX49" s="1">
        <f>_xlfn.XLOOKUP(AM49,[6]cmmiScoringModel!$G$143:$G$148,[6]cmmiScoringModel!$I$143:$I$148,0,0,1)</f>
        <v>0.25</v>
      </c>
      <c r="BY49" s="1">
        <f>_xlfn.XLOOKUP(AN49,[6]cmmiScoringModel!$G$149:$G$153,[6]cmmiScoringModel!$I$149:$I$153,0,0,1)</f>
        <v>0.01</v>
      </c>
      <c r="BZ49" s="1">
        <f>_xlfn.XLOOKUP(AO49,[6]cmmiScoringModel!$G$154:$G$157,[6]cmmiScoringModel!$I$154:$I$157,0,0,1)</f>
        <v>0.01</v>
      </c>
      <c r="CA49" s="1">
        <f>_xlfn.XLOOKUP(AP49,[6]cmmiScoringModel!$G$158:$G$161,[6]cmmiScoringModel!$I$158:$I$161,0,0,1)</f>
        <v>0.5</v>
      </c>
      <c r="CB49" s="1">
        <f>_xlfn.XLOOKUP(AQ49,[6]cmmiScoringModel!$G$162:$G$166,[6]cmmiScoringModel!$I$162:$I$166,0,0,1)</f>
        <v>0.75</v>
      </c>
      <c r="CC49" s="1">
        <f>_xlfn.XLOOKUP(AR49,[6]cmmiScoringModel!$G$167:$G$171,[6]cmmiScoringModel!$I$167:$I$171,0,0,1)</f>
        <v>0.01</v>
      </c>
      <c r="CD49" s="1">
        <f>_xlfn.XLOOKUP(AS49,[6]cmmiScoringModel!$G$172:$G$175,[6]cmmiScoringModel!$I$172:$I$175,0,0,1)</f>
        <v>0.01</v>
      </c>
      <c r="CE49" s="1">
        <f>_xlfn.XLOOKUP(AT49,[6]cmmiScoringModel!$G$176:$G$180,[6]cmmiScoringModel!$I$176:$I$180,0,0,1)</f>
        <v>0.01</v>
      </c>
    </row>
    <row r="50" spans="1:83" x14ac:dyDescent="0.25">
      <c r="A50" s="1" t="s">
        <v>3272</v>
      </c>
      <c r="B50" s="1" t="s">
        <v>507</v>
      </c>
      <c r="C50" s="1" t="s">
        <v>1592</v>
      </c>
      <c r="D50" s="1" t="s">
        <v>1596</v>
      </c>
      <c r="E50" s="1" t="s">
        <v>1597</v>
      </c>
      <c r="G50" s="1" t="s">
        <v>1598</v>
      </c>
      <c r="H50" s="1" t="e" vm="1">
        <v>#VALUE!</v>
      </c>
      <c r="K50" s="1" t="s">
        <v>18</v>
      </c>
      <c r="L50" s="1" t="s">
        <v>22</v>
      </c>
      <c r="M50" s="1" t="s">
        <v>31</v>
      </c>
      <c r="N50" s="1" t="s">
        <v>29</v>
      </c>
      <c r="O50" s="1" t="s">
        <v>37</v>
      </c>
      <c r="P50" s="1" t="s">
        <v>43</v>
      </c>
      <c r="Q50" s="1" t="s">
        <v>45</v>
      </c>
      <c r="R50" s="1" t="s">
        <v>37</v>
      </c>
      <c r="S50" s="1" t="s">
        <v>56</v>
      </c>
      <c r="T50" s="1" t="s">
        <v>61</v>
      </c>
      <c r="U50" s="1" t="s">
        <v>66</v>
      </c>
      <c r="V50" s="1" t="s">
        <v>72</v>
      </c>
      <c r="W50" s="1" t="s">
        <v>75</v>
      </c>
      <c r="X50" s="1" t="s">
        <v>37</v>
      </c>
      <c r="Y50" s="1" t="s">
        <v>43</v>
      </c>
      <c r="Z50" s="1" t="s">
        <v>62</v>
      </c>
      <c r="AA50" s="1" t="s">
        <v>63</v>
      </c>
      <c r="AB50" s="1" t="s">
        <v>98</v>
      </c>
      <c r="AC50" s="1" t="s">
        <v>103</v>
      </c>
      <c r="AD50" s="1" t="s">
        <v>111</v>
      </c>
      <c r="AE50" s="1" t="s">
        <v>63</v>
      </c>
      <c r="AF50" s="1" t="s">
        <v>120</v>
      </c>
      <c r="AG50" s="1" t="s">
        <v>125</v>
      </c>
      <c r="AH50" s="1" t="s">
        <v>129</v>
      </c>
      <c r="AI50" s="1" t="s">
        <v>129</v>
      </c>
      <c r="AJ50" s="1" t="s">
        <v>129</v>
      </c>
      <c r="AK50" s="1" t="s">
        <v>63</v>
      </c>
      <c r="AL50" s="1" t="s">
        <v>142</v>
      </c>
      <c r="AM50" s="1" t="s">
        <v>63</v>
      </c>
      <c r="AN50" s="1" t="s">
        <v>31</v>
      </c>
      <c r="AO50" s="1" t="s">
        <v>155</v>
      </c>
      <c r="AP50" s="1" t="s">
        <v>159</v>
      </c>
      <c r="AQ50" s="1" t="s">
        <v>31</v>
      </c>
      <c r="AR50" s="1" t="s">
        <v>21</v>
      </c>
      <c r="AS50" s="1" t="s">
        <v>21</v>
      </c>
      <c r="AT50" s="1" t="s">
        <v>21</v>
      </c>
      <c r="AV50" s="1">
        <f>_xlfn.XLOOKUP(K50,[6]cmmiScoringModel!$G$2:$G$6, [6]cmmiScoringModel!$I$2:$I$6,0,0,1)</f>
        <v>1</v>
      </c>
      <c r="AW50" s="1">
        <f>_xlfn.XLOOKUP(L50,[6]cmmiScoringModel!$G$7:$G$9,[6]cmmiScoringModel!$I$7:$I$9,0,0,1)</f>
        <v>1</v>
      </c>
      <c r="AX50" s="1">
        <f>_xlfn.XLOOKUP(M50,[6]cmmiScoringModel!$G$10:$G$14,[6]cmmiScoringModel!$I$10:$I$14,0,0,1)</f>
        <v>1</v>
      </c>
      <c r="AY50" s="1">
        <f>_xlfn.XLOOKUP(N50,[6]cmmiScoringModel!$G$15:$G$19,[6]cmmiScoringModel!$I$15:$I$19,0,0,1)</f>
        <v>0.5</v>
      </c>
      <c r="AZ50" s="1">
        <f>_xlfn.XLOOKUP(O50,[6]cmmiScoringModel!$G$20:$G$24,[6]cmmiScoringModel!$I$20:$I$24,0,0,1)</f>
        <v>0.75</v>
      </c>
      <c r="BA50" s="1">
        <f>_xlfn.XLOOKUP(P50,[6]cmmiScoringModel!$G$25:$G$28,[6]cmmiScoringModel!$I$25:$I$28,0,0,1)</f>
        <v>1</v>
      </c>
      <c r="BB50" s="1">
        <f>_xlfn.XLOOKUP(Q50,[6]cmmiScoringModel!$G$29:$G$33,[6]cmmiScoringModel!$I$29:$I$33,0,0,1)</f>
        <v>0.5</v>
      </c>
      <c r="BC50" s="1">
        <f>_xlfn.XLOOKUP(R50,[6]cmmiScoringModel!$G$34:$G$37,[6]cmmiScoringModel!$I$34:$I$37,0,0,1)</f>
        <v>1</v>
      </c>
      <c r="BD50" s="1">
        <f>_xlfn.XLOOKUP(S50,[6]cmmiScoringModel!$G$38:$G$44,[6]cmmiScoringModel!$I$38:$I$44,0,0,1)</f>
        <v>0.2</v>
      </c>
      <c r="BE50" s="1">
        <f>_xlfn.XLOOKUP(T50,[6]cmmiScoringModel!$G$45:$G$51,[6]cmmiScoringModel!$I$45:$I$51,0,0,1)</f>
        <v>0.25</v>
      </c>
      <c r="BF50" s="1">
        <f>_xlfn.XLOOKUP(U50,[6]cmmiScoringModel!$G$52:$G$56,[6]cmmiScoringModel!$I$52:$I$56,0,0,1)</f>
        <v>0.8</v>
      </c>
      <c r="BG50" s="1">
        <f>_xlfn.XLOOKUP(V50,[6]cmmiScoringModel!$G$57:$G$61,[6]cmmiScoringModel!$I$57:$I$61,0,0,1)</f>
        <v>1</v>
      </c>
      <c r="BH50" s="1">
        <f>_xlfn.XLOOKUP(W50,[6]cmmiScoringModel!$G$62:$G$67,[6]cmmiScoringModel!$I$62:$I$67,0,0,1)</f>
        <v>0.5</v>
      </c>
      <c r="BI50" s="1">
        <f>_xlfn.XLOOKUP(X50,[6]cmmiScoringModel!$G$68:$G$72,[6]cmmiScoringModel!$I$68:$I$72,0,0,1)</f>
        <v>0.75</v>
      </c>
      <c r="BJ50" s="1">
        <f>_xlfn.XLOOKUP(Y50,[6]cmmiScoringModel!$G$73:$G$77,[6]cmmiScoringModel!$I$73:$I$77,0,0,1)</f>
        <v>1</v>
      </c>
      <c r="BK50" s="1">
        <f>_xlfn.XLOOKUP(Z50,[6]cmmiScoringModel!$G$78:$G$84,[6]cmmiScoringModel!$I$78:$I$84,0,0,1)</f>
        <v>0.5</v>
      </c>
      <c r="BL50" s="1">
        <f>_xlfn.XLOOKUP(AA50,[6]cmmiScoringModel!$G$85:$G$91,[6]cmmiScoringModel!$I$85:$I$91,0,0,1)</f>
        <v>0.75</v>
      </c>
      <c r="BM50" s="1">
        <f>_xlfn.XLOOKUP(AB50,[6]cmmiScoringModel!$G$92:$G$95,[6]cmmiScoringModel!$I$92:$I$95,0,0,1)</f>
        <v>1</v>
      </c>
      <c r="BN50" s="1">
        <f>_xlfn.XLOOKUP(AC50,[6]cmmiScoringModel!$G$96:$G$100,[6]cmmiScoringModel!$I$96:$I$100,0,0,1)</f>
        <v>0.6</v>
      </c>
      <c r="BO50" s="1">
        <f>_xlfn.XLOOKUP(AD50,[6]cmmiScoringModel!$G$101:$G$106,[6]cmmiScoringModel!$I$101:$I$106,0,0,1)</f>
        <v>1</v>
      </c>
      <c r="BP50" s="1">
        <f>_xlfn.XLOOKUP(AE50,[6]cmmiScoringModel!$G$107:$G$113,[6]cmmiScoringModel!$I$107:$I$113,0,0,1)</f>
        <v>0.75</v>
      </c>
      <c r="BQ50" s="1">
        <f>_xlfn.XLOOKUP(AF50,[6]cmmiScoringModel!$G$114:$G$117,[6]cmmiScoringModel!$I$114:$I$117,0,0,1)</f>
        <v>0.85</v>
      </c>
      <c r="BR50" s="1">
        <f>_xlfn.XLOOKUP(AG50,[6]cmmiScoringModel!$G$118:$G$120,[6]cmmiScoringModel!$I$118:$I$120,0,0,1)</f>
        <v>1</v>
      </c>
      <c r="BS50" s="1">
        <f>_xlfn.XLOOKUP(AH50, [6]cmmiScoringModel!$G$121:$G$124,[6]cmmiScoringModel!$I$121:$I$124,0,0,1)</f>
        <v>0.6</v>
      </c>
      <c r="BT50" s="1">
        <f>_xlfn.XLOOKUP(AI50,[6]cmmiScoringModel!$G$125:$G$128,[6]cmmiScoringModel!$I$125:$I$128,0,0,1)</f>
        <v>0.4</v>
      </c>
      <c r="BU50" s="1">
        <f>_xlfn.XLOOKUP(AJ50,[6]cmmiScoringModel!$G$129:$G$132,[6]cmmiScoringModel!$I$129:$I$132,0,0,1)</f>
        <v>0.4</v>
      </c>
      <c r="BV50" s="1">
        <f>_xlfn.XLOOKUP(AK50,[6]cmmiScoringModel!$G$133:$G$138,[6]cmmiScoringModel!$I$133:$I$138,0,0,1)</f>
        <v>0.75</v>
      </c>
      <c r="BW50" s="1">
        <f>_xlfn.XLOOKUP(AL50,[6]cmmiScoringModel!$G$139:$G$142,[6]cmmiScoringModel!$I$139:$I$142,0,0,1)</f>
        <v>0.25</v>
      </c>
      <c r="BX50" s="1">
        <f>_xlfn.XLOOKUP(AM50,[6]cmmiScoringModel!$G$143:$G$148,[6]cmmiScoringModel!$I$143:$I$148,0,0,1)</f>
        <v>0.75</v>
      </c>
      <c r="BY50" s="1">
        <f>_xlfn.XLOOKUP(AN50,[6]cmmiScoringModel!$G$149:$G$153,[6]cmmiScoringModel!$I$149:$I$153,0,0,1)</f>
        <v>1</v>
      </c>
      <c r="BZ50" s="1">
        <f>_xlfn.XLOOKUP(AO50,[6]cmmiScoringModel!$G$154:$G$157,[6]cmmiScoringModel!$I$154:$I$157,0,0,1)</f>
        <v>1</v>
      </c>
      <c r="CA50" s="1">
        <f>_xlfn.XLOOKUP(AP50,[6]cmmiScoringModel!$G$158:$G$161,[6]cmmiScoringModel!$I$158:$I$161,0,0,1)</f>
        <v>1</v>
      </c>
      <c r="CB50" s="1">
        <f>_xlfn.XLOOKUP(AQ50,[6]cmmiScoringModel!$G$162:$G$166,[6]cmmiScoringModel!$I$162:$I$166,0,0,1)</f>
        <v>1</v>
      </c>
      <c r="CC50" s="1">
        <f>_xlfn.XLOOKUP(AR50,[6]cmmiScoringModel!$G$167:$G$171,[6]cmmiScoringModel!$I$167:$I$171,0,0,1)</f>
        <v>0.01</v>
      </c>
      <c r="CD50" s="1">
        <f>_xlfn.XLOOKUP(AS50,[6]cmmiScoringModel!$G$172:$G$175,[6]cmmiScoringModel!$I$172:$I$175,0,0,1)</f>
        <v>0.01</v>
      </c>
      <c r="CE50" s="1">
        <f>_xlfn.XLOOKUP(AT50,[6]cmmiScoringModel!$G$176:$G$180,[6]cmmiScoringModel!$I$176:$I$180,0,0,1)</f>
        <v>0.01</v>
      </c>
    </row>
    <row r="51" spans="1:83" x14ac:dyDescent="0.25">
      <c r="A51" s="1" t="s">
        <v>3273</v>
      </c>
      <c r="B51" s="1" t="s">
        <v>507</v>
      </c>
      <c r="C51" s="1" t="s">
        <v>1599</v>
      </c>
      <c r="D51" s="1" t="s">
        <v>1600</v>
      </c>
      <c r="E51" s="1" t="s">
        <v>1601</v>
      </c>
      <c r="G51" s="1" t="s">
        <v>1602</v>
      </c>
      <c r="H51" s="1" t="e" vm="1">
        <v>#VALUE!</v>
      </c>
      <c r="K51" s="1" t="s">
        <v>17</v>
      </c>
      <c r="L51" s="1" t="s">
        <v>22</v>
      </c>
      <c r="M51" s="1" t="s">
        <v>31</v>
      </c>
      <c r="N51" s="1" t="s">
        <v>29</v>
      </c>
      <c r="O51" s="1" t="s">
        <v>37</v>
      </c>
      <c r="P51" s="1" t="s">
        <v>43</v>
      </c>
      <c r="Q51" s="1" t="s">
        <v>45</v>
      </c>
      <c r="R51" s="1" t="s">
        <v>37</v>
      </c>
      <c r="S51" s="1" t="s">
        <v>56</v>
      </c>
      <c r="T51" s="1" t="s">
        <v>62</v>
      </c>
      <c r="U51" s="1" t="s">
        <v>66</v>
      </c>
      <c r="V51" s="1" t="s">
        <v>72</v>
      </c>
      <c r="W51" s="1" t="s">
        <v>76</v>
      </c>
      <c r="X51" s="1" t="s">
        <v>37</v>
      </c>
      <c r="Y51" s="1" t="s">
        <v>43</v>
      </c>
      <c r="Z51" s="1" t="s">
        <v>63</v>
      </c>
      <c r="AA51" s="1" t="s">
        <v>62</v>
      </c>
      <c r="AB51" s="1" t="s">
        <v>98</v>
      </c>
      <c r="AC51" s="1" t="s">
        <v>102</v>
      </c>
      <c r="AD51" s="1" t="s">
        <v>111</v>
      </c>
      <c r="AE51" s="1" t="s">
        <v>62</v>
      </c>
      <c r="AF51" s="1" t="s">
        <v>120</v>
      </c>
      <c r="AG51" s="1" t="s">
        <v>124</v>
      </c>
      <c r="AH51" s="1" t="s">
        <v>129</v>
      </c>
      <c r="AI51" s="1" t="s">
        <v>129</v>
      </c>
      <c r="AJ51" s="1" t="s">
        <v>129</v>
      </c>
      <c r="AK51" s="1" t="s">
        <v>63</v>
      </c>
      <c r="AL51" s="1" t="s">
        <v>142</v>
      </c>
      <c r="AM51" s="1" t="s">
        <v>63</v>
      </c>
      <c r="AN51" s="1" t="s">
        <v>31</v>
      </c>
      <c r="AO51" s="1" t="s">
        <v>154</v>
      </c>
      <c r="AP51" s="1" t="s">
        <v>159</v>
      </c>
      <c r="AQ51" s="1" t="s">
        <v>31</v>
      </c>
      <c r="AR51" s="1" t="s">
        <v>21</v>
      </c>
      <c r="AS51" s="1" t="s">
        <v>21</v>
      </c>
      <c r="AT51" s="1" t="s">
        <v>21</v>
      </c>
      <c r="AV51" s="1">
        <f>_xlfn.XLOOKUP(K51,[6]cmmiScoringModel!$G$2:$G$6, [6]cmmiScoringModel!$I$2:$I$6,0,0,1)</f>
        <v>0.25</v>
      </c>
      <c r="AW51" s="1">
        <f>_xlfn.XLOOKUP(L51,[6]cmmiScoringModel!$G$7:$G$9,[6]cmmiScoringModel!$I$7:$I$9,0,0,1)</f>
        <v>1</v>
      </c>
      <c r="AX51" s="1">
        <f>_xlfn.XLOOKUP(M51,[6]cmmiScoringModel!$G$10:$G$14,[6]cmmiScoringModel!$I$10:$I$14,0,0,1)</f>
        <v>1</v>
      </c>
      <c r="AY51" s="1">
        <f>_xlfn.XLOOKUP(N51,[6]cmmiScoringModel!$G$15:$G$19,[6]cmmiScoringModel!$I$15:$I$19,0,0,1)</f>
        <v>0.5</v>
      </c>
      <c r="AZ51" s="1">
        <f>_xlfn.XLOOKUP(O51,[6]cmmiScoringModel!$G$20:$G$24,[6]cmmiScoringModel!$I$20:$I$24,0,0,1)</f>
        <v>0.75</v>
      </c>
      <c r="BA51" s="1">
        <f>_xlfn.XLOOKUP(P51,[6]cmmiScoringModel!$G$25:$G$28,[6]cmmiScoringModel!$I$25:$I$28,0,0,1)</f>
        <v>1</v>
      </c>
      <c r="BB51" s="1">
        <f>_xlfn.XLOOKUP(Q51,[6]cmmiScoringModel!$G$29:$G$33,[6]cmmiScoringModel!$I$29:$I$33,0,0,1)</f>
        <v>0.5</v>
      </c>
      <c r="BC51" s="1">
        <f>_xlfn.XLOOKUP(R51,[6]cmmiScoringModel!$G$34:$G$37,[6]cmmiScoringModel!$I$34:$I$37,0,0,1)</f>
        <v>1</v>
      </c>
      <c r="BD51" s="1">
        <f>_xlfn.XLOOKUP(S51,[6]cmmiScoringModel!$G$38:$G$44,[6]cmmiScoringModel!$I$38:$I$44,0,0,1)</f>
        <v>0.2</v>
      </c>
      <c r="BE51" s="1">
        <f>_xlfn.XLOOKUP(T51,[6]cmmiScoringModel!$G$45:$G$51,[6]cmmiScoringModel!$I$45:$I$51,0,0,1)</f>
        <v>0.5</v>
      </c>
      <c r="BF51" s="1">
        <f>_xlfn.XLOOKUP(U51,[6]cmmiScoringModel!$G$52:$G$56,[6]cmmiScoringModel!$I$52:$I$56,0,0,1)</f>
        <v>0.8</v>
      </c>
      <c r="BG51" s="1">
        <f>_xlfn.XLOOKUP(V51,[6]cmmiScoringModel!$G$57:$G$61,[6]cmmiScoringModel!$I$57:$I$61,0,0,1)</f>
        <v>1</v>
      </c>
      <c r="BH51" s="1">
        <f>_xlfn.XLOOKUP(W51,[6]cmmiScoringModel!$G$62:$G$67,[6]cmmiScoringModel!$I$62:$I$67,0,0,1)</f>
        <v>0.75</v>
      </c>
      <c r="BI51" s="1">
        <f>_xlfn.XLOOKUP(X51,[6]cmmiScoringModel!$G$68:$G$72,[6]cmmiScoringModel!$I$68:$I$72,0,0,1)</f>
        <v>0.75</v>
      </c>
      <c r="BJ51" s="1">
        <f>_xlfn.XLOOKUP(Y51,[6]cmmiScoringModel!$G$73:$G$77,[6]cmmiScoringModel!$I$73:$I$77,0,0,1)</f>
        <v>1</v>
      </c>
      <c r="BK51" s="1">
        <f>_xlfn.XLOOKUP(Z51,[6]cmmiScoringModel!$G$78:$G$84,[6]cmmiScoringModel!$I$78:$I$84,0,0,1)</f>
        <v>0.75</v>
      </c>
      <c r="BL51" s="1">
        <f>_xlfn.XLOOKUP(AA51,[6]cmmiScoringModel!$G$85:$G$91,[6]cmmiScoringModel!$I$85:$I$91,0,0,1)</f>
        <v>0.5</v>
      </c>
      <c r="BM51" s="1">
        <f>_xlfn.XLOOKUP(AB51,[6]cmmiScoringModel!$G$92:$G$95,[6]cmmiScoringModel!$I$92:$I$95,0,0,1)</f>
        <v>1</v>
      </c>
      <c r="BN51" s="1">
        <f>_xlfn.XLOOKUP(AC51,[6]cmmiScoringModel!$G$96:$G$100,[6]cmmiScoringModel!$I$96:$I$100,0,0,1)</f>
        <v>0.15</v>
      </c>
      <c r="BO51" s="1">
        <f>_xlfn.XLOOKUP(AD51,[6]cmmiScoringModel!$G$101:$G$106,[6]cmmiScoringModel!$I$101:$I$106,0,0,1)</f>
        <v>1</v>
      </c>
      <c r="BP51" s="1">
        <f>_xlfn.XLOOKUP(AE51,[6]cmmiScoringModel!$G$107:$G$113,[6]cmmiScoringModel!$I$107:$I$113,0,0,1)</f>
        <v>0.5</v>
      </c>
      <c r="BQ51" s="1">
        <f>_xlfn.XLOOKUP(AF51,[6]cmmiScoringModel!$G$114:$G$117,[6]cmmiScoringModel!$I$114:$I$117,0,0,1)</f>
        <v>0.85</v>
      </c>
      <c r="BR51" s="1">
        <f>_xlfn.XLOOKUP(AG51,[6]cmmiScoringModel!$G$118:$G$120,[6]cmmiScoringModel!$I$118:$I$120,0,0,1)</f>
        <v>0.25</v>
      </c>
      <c r="BS51" s="1">
        <f>_xlfn.XLOOKUP(AH51, [6]cmmiScoringModel!$G$121:$G$124,[6]cmmiScoringModel!$I$121:$I$124,0,0,1)</f>
        <v>0.6</v>
      </c>
      <c r="BT51" s="1">
        <f>_xlfn.XLOOKUP(AI51,[6]cmmiScoringModel!$G$125:$G$128,[6]cmmiScoringModel!$I$125:$I$128,0,0,1)</f>
        <v>0.4</v>
      </c>
      <c r="BU51" s="1">
        <f>_xlfn.XLOOKUP(AJ51,[6]cmmiScoringModel!$G$129:$G$132,[6]cmmiScoringModel!$I$129:$I$132,0,0,1)</f>
        <v>0.4</v>
      </c>
      <c r="BV51" s="1">
        <f>_xlfn.XLOOKUP(AK51,[6]cmmiScoringModel!$G$133:$G$138,[6]cmmiScoringModel!$I$133:$I$138,0,0,1)</f>
        <v>0.75</v>
      </c>
      <c r="BW51" s="1">
        <f>_xlfn.XLOOKUP(AL51,[6]cmmiScoringModel!$G$139:$G$142,[6]cmmiScoringModel!$I$139:$I$142,0,0,1)</f>
        <v>0.25</v>
      </c>
      <c r="BX51" s="1">
        <f>_xlfn.XLOOKUP(AM51,[6]cmmiScoringModel!$G$143:$G$148,[6]cmmiScoringModel!$I$143:$I$148,0,0,1)</f>
        <v>0.75</v>
      </c>
      <c r="BY51" s="1">
        <f>_xlfn.XLOOKUP(AN51,[6]cmmiScoringModel!$G$149:$G$153,[6]cmmiScoringModel!$I$149:$I$153,0,0,1)</f>
        <v>1</v>
      </c>
      <c r="BZ51" s="1">
        <f>_xlfn.XLOOKUP(AO51,[6]cmmiScoringModel!$G$154:$G$157,[6]cmmiScoringModel!$I$154:$I$157,0,0,1)</f>
        <v>0</v>
      </c>
      <c r="CA51" s="1">
        <f>_xlfn.XLOOKUP(AP51,[6]cmmiScoringModel!$G$158:$G$161,[6]cmmiScoringModel!$I$158:$I$161,0,0,1)</f>
        <v>1</v>
      </c>
      <c r="CB51" s="1">
        <f>_xlfn.XLOOKUP(AQ51,[6]cmmiScoringModel!$G$162:$G$166,[6]cmmiScoringModel!$I$162:$I$166,0,0,1)</f>
        <v>1</v>
      </c>
      <c r="CC51" s="1">
        <f>_xlfn.XLOOKUP(AR51,[6]cmmiScoringModel!$G$167:$G$171,[6]cmmiScoringModel!$I$167:$I$171,0,0,1)</f>
        <v>0.01</v>
      </c>
      <c r="CD51" s="1">
        <f>_xlfn.XLOOKUP(AS51,[6]cmmiScoringModel!$G$172:$G$175,[6]cmmiScoringModel!$I$172:$I$175,0,0,1)</f>
        <v>0.01</v>
      </c>
      <c r="CE51" s="1">
        <f>_xlfn.XLOOKUP(AT51,[6]cmmiScoringModel!$G$176:$G$180,[6]cmmiScoringModel!$I$176:$I$180,0,0,1)</f>
        <v>0.01</v>
      </c>
    </row>
    <row r="52" spans="1:83" x14ac:dyDescent="0.25">
      <c r="A52" s="1" t="s">
        <v>3274</v>
      </c>
      <c r="B52" s="1" t="s">
        <v>507</v>
      </c>
      <c r="C52" s="1" t="s">
        <v>1599</v>
      </c>
      <c r="D52" s="1" t="s">
        <v>1603</v>
      </c>
      <c r="E52" s="1" t="s">
        <v>1604</v>
      </c>
      <c r="G52" s="1" t="s">
        <v>1605</v>
      </c>
      <c r="H52" s="1" t="e" vm="1">
        <v>#VALUE!</v>
      </c>
      <c r="K52" s="1" t="s">
        <v>18</v>
      </c>
      <c r="L52" s="1" t="s">
        <v>22</v>
      </c>
      <c r="M52" s="1" t="s">
        <v>31</v>
      </c>
      <c r="N52" s="1" t="s">
        <v>29</v>
      </c>
      <c r="O52" s="1" t="s">
        <v>37</v>
      </c>
      <c r="P52" s="1" t="s">
        <v>43</v>
      </c>
      <c r="Q52" s="1" t="s">
        <v>45</v>
      </c>
      <c r="R52" s="1" t="s">
        <v>37</v>
      </c>
      <c r="S52" s="1" t="s">
        <v>56</v>
      </c>
      <c r="T52" s="1" t="s">
        <v>62</v>
      </c>
      <c r="U52" s="1" t="s">
        <v>66</v>
      </c>
      <c r="V52" s="1" t="s">
        <v>72</v>
      </c>
      <c r="W52" s="1" t="s">
        <v>76</v>
      </c>
      <c r="X52" s="1" t="s">
        <v>37</v>
      </c>
      <c r="Y52" s="1" t="s">
        <v>66</v>
      </c>
      <c r="Z52" s="1" t="s">
        <v>63</v>
      </c>
      <c r="AA52" s="1" t="s">
        <v>63</v>
      </c>
      <c r="AB52" s="1" t="s">
        <v>98</v>
      </c>
      <c r="AC52" s="1" t="s">
        <v>102</v>
      </c>
      <c r="AD52" s="1" t="s">
        <v>111</v>
      </c>
      <c r="AE52" s="1" t="s">
        <v>63</v>
      </c>
      <c r="AF52" s="1" t="s">
        <v>120</v>
      </c>
      <c r="AG52" s="1" t="s">
        <v>124</v>
      </c>
      <c r="AH52" s="1" t="s">
        <v>129</v>
      </c>
      <c r="AI52" s="1" t="s">
        <v>129</v>
      </c>
      <c r="AJ52" s="1" t="s">
        <v>129</v>
      </c>
      <c r="AK52" s="1" t="s">
        <v>62</v>
      </c>
      <c r="AL52" s="1" t="s">
        <v>144</v>
      </c>
      <c r="AM52" s="1" t="s">
        <v>63</v>
      </c>
      <c r="AN52" s="1" t="s">
        <v>31</v>
      </c>
      <c r="AO52" s="1" t="s">
        <v>155</v>
      </c>
      <c r="AP52" s="1" t="s">
        <v>159</v>
      </c>
      <c r="AQ52" s="1" t="s">
        <v>31</v>
      </c>
      <c r="AR52" s="1" t="s">
        <v>21</v>
      </c>
      <c r="AS52" s="1" t="s">
        <v>21</v>
      </c>
      <c r="AT52" s="1" t="s">
        <v>21</v>
      </c>
      <c r="AV52" s="1">
        <f>_xlfn.XLOOKUP(K52,[6]cmmiScoringModel!$G$2:$G$6, [6]cmmiScoringModel!$I$2:$I$6,0,0,1)</f>
        <v>1</v>
      </c>
      <c r="AW52" s="1">
        <f>_xlfn.XLOOKUP(L52,[6]cmmiScoringModel!$G$7:$G$9,[6]cmmiScoringModel!$I$7:$I$9,0,0,1)</f>
        <v>1</v>
      </c>
      <c r="AX52" s="1">
        <f>_xlfn.XLOOKUP(M52,[6]cmmiScoringModel!$G$10:$G$14,[6]cmmiScoringModel!$I$10:$I$14,0,0,1)</f>
        <v>1</v>
      </c>
      <c r="AY52" s="1">
        <f>_xlfn.XLOOKUP(N52,[6]cmmiScoringModel!$G$15:$G$19,[6]cmmiScoringModel!$I$15:$I$19,0,0,1)</f>
        <v>0.5</v>
      </c>
      <c r="AZ52" s="1">
        <f>_xlfn.XLOOKUP(O52,[6]cmmiScoringModel!$G$20:$G$24,[6]cmmiScoringModel!$I$20:$I$24,0,0,1)</f>
        <v>0.75</v>
      </c>
      <c r="BA52" s="1">
        <f>_xlfn.XLOOKUP(P52,[6]cmmiScoringModel!$G$25:$G$28,[6]cmmiScoringModel!$I$25:$I$28,0,0,1)</f>
        <v>1</v>
      </c>
      <c r="BB52" s="1">
        <f>_xlfn.XLOOKUP(Q52,[6]cmmiScoringModel!$G$29:$G$33,[6]cmmiScoringModel!$I$29:$I$33,0,0,1)</f>
        <v>0.5</v>
      </c>
      <c r="BC52" s="1">
        <f>_xlfn.XLOOKUP(R52,[6]cmmiScoringModel!$G$34:$G$37,[6]cmmiScoringModel!$I$34:$I$37,0,0,1)</f>
        <v>1</v>
      </c>
      <c r="BD52" s="1">
        <f>_xlfn.XLOOKUP(S52,[6]cmmiScoringModel!$G$38:$G$44,[6]cmmiScoringModel!$I$38:$I$44,0,0,1)</f>
        <v>0.2</v>
      </c>
      <c r="BE52" s="1">
        <f>_xlfn.XLOOKUP(T52,[6]cmmiScoringModel!$G$45:$G$51,[6]cmmiScoringModel!$I$45:$I$51,0,0,1)</f>
        <v>0.5</v>
      </c>
      <c r="BF52" s="1">
        <f>_xlfn.XLOOKUP(U52,[6]cmmiScoringModel!$G$52:$G$56,[6]cmmiScoringModel!$I$52:$I$56,0,0,1)</f>
        <v>0.8</v>
      </c>
      <c r="BG52" s="1">
        <f>_xlfn.XLOOKUP(V52,[6]cmmiScoringModel!$G$57:$G$61,[6]cmmiScoringModel!$I$57:$I$61,0,0,1)</f>
        <v>1</v>
      </c>
      <c r="BH52" s="1">
        <f>_xlfn.XLOOKUP(W52,[6]cmmiScoringModel!$G$62:$G$67,[6]cmmiScoringModel!$I$62:$I$67,0,0,1)</f>
        <v>0.75</v>
      </c>
      <c r="BI52" s="1">
        <f>_xlfn.XLOOKUP(X52,[6]cmmiScoringModel!$G$68:$G$72,[6]cmmiScoringModel!$I$68:$I$72,0,0,1)</f>
        <v>0.75</v>
      </c>
      <c r="BJ52" s="1">
        <f>_xlfn.XLOOKUP(Y52,[6]cmmiScoringModel!$G$73:$G$77,[6]cmmiScoringModel!$I$73:$I$77,0,0,1)</f>
        <v>0.5</v>
      </c>
      <c r="BK52" s="1">
        <f>_xlfn.XLOOKUP(Z52,[6]cmmiScoringModel!$G$78:$G$84,[6]cmmiScoringModel!$I$78:$I$84,0,0,1)</f>
        <v>0.75</v>
      </c>
      <c r="BL52" s="1">
        <f>_xlfn.XLOOKUP(AA52,[6]cmmiScoringModel!$G$85:$G$91,[6]cmmiScoringModel!$I$85:$I$91,0,0,1)</f>
        <v>0.75</v>
      </c>
      <c r="BM52" s="1">
        <f>_xlfn.XLOOKUP(AB52,[6]cmmiScoringModel!$G$92:$G$95,[6]cmmiScoringModel!$I$92:$I$95,0,0,1)</f>
        <v>1</v>
      </c>
      <c r="BN52" s="1">
        <f>_xlfn.XLOOKUP(AC52,[6]cmmiScoringModel!$G$96:$G$100,[6]cmmiScoringModel!$I$96:$I$100,0,0,1)</f>
        <v>0.15</v>
      </c>
      <c r="BO52" s="1">
        <f>_xlfn.XLOOKUP(AD52,[6]cmmiScoringModel!$G$101:$G$106,[6]cmmiScoringModel!$I$101:$I$106,0,0,1)</f>
        <v>1</v>
      </c>
      <c r="BP52" s="1">
        <f>_xlfn.XLOOKUP(AE52,[6]cmmiScoringModel!$G$107:$G$113,[6]cmmiScoringModel!$I$107:$I$113,0,0,1)</f>
        <v>0.75</v>
      </c>
      <c r="BQ52" s="1">
        <f>_xlfn.XLOOKUP(AF52,[6]cmmiScoringModel!$G$114:$G$117,[6]cmmiScoringModel!$I$114:$I$117,0,0,1)</f>
        <v>0.85</v>
      </c>
      <c r="BR52" s="1">
        <f>_xlfn.XLOOKUP(AG52,[6]cmmiScoringModel!$G$118:$G$120,[6]cmmiScoringModel!$I$118:$I$120,0,0,1)</f>
        <v>0.25</v>
      </c>
      <c r="BS52" s="1">
        <f>_xlfn.XLOOKUP(AH52, [6]cmmiScoringModel!$G$121:$G$124,[6]cmmiScoringModel!$I$121:$I$124,0,0,1)</f>
        <v>0.6</v>
      </c>
      <c r="BT52" s="1">
        <f>_xlfn.XLOOKUP(AI52,[6]cmmiScoringModel!$G$125:$G$128,[6]cmmiScoringModel!$I$125:$I$128,0,0,1)</f>
        <v>0.4</v>
      </c>
      <c r="BU52" s="1">
        <f>_xlfn.XLOOKUP(AJ52,[6]cmmiScoringModel!$G$129:$G$132,[6]cmmiScoringModel!$I$129:$I$132,0,0,1)</f>
        <v>0.4</v>
      </c>
      <c r="BV52" s="1">
        <f>_xlfn.XLOOKUP(AK52,[6]cmmiScoringModel!$G$133:$G$138,[6]cmmiScoringModel!$I$133:$I$138,0,0,1)</f>
        <v>0.5</v>
      </c>
      <c r="BW52" s="1">
        <f>_xlfn.XLOOKUP(AL52,[6]cmmiScoringModel!$G$139:$G$142,[6]cmmiScoringModel!$I$139:$I$142,0,0,1)</f>
        <v>1</v>
      </c>
      <c r="BX52" s="1">
        <f>_xlfn.XLOOKUP(AM52,[6]cmmiScoringModel!$G$143:$G$148,[6]cmmiScoringModel!$I$143:$I$148,0,0,1)</f>
        <v>0.75</v>
      </c>
      <c r="BY52" s="1">
        <f>_xlfn.XLOOKUP(AN52,[6]cmmiScoringModel!$G$149:$G$153,[6]cmmiScoringModel!$I$149:$I$153,0,0,1)</f>
        <v>1</v>
      </c>
      <c r="BZ52" s="1">
        <f>_xlfn.XLOOKUP(AO52,[6]cmmiScoringModel!$G$154:$G$157,[6]cmmiScoringModel!$I$154:$I$157,0,0,1)</f>
        <v>1</v>
      </c>
      <c r="CA52" s="1">
        <f>_xlfn.XLOOKUP(AP52,[6]cmmiScoringModel!$G$158:$G$161,[6]cmmiScoringModel!$I$158:$I$161,0,0,1)</f>
        <v>1</v>
      </c>
      <c r="CB52" s="1">
        <f>_xlfn.XLOOKUP(AQ52,[6]cmmiScoringModel!$G$162:$G$166,[6]cmmiScoringModel!$I$162:$I$166,0,0,1)</f>
        <v>1</v>
      </c>
      <c r="CC52" s="1">
        <f>_xlfn.XLOOKUP(AR52,[6]cmmiScoringModel!$G$167:$G$171,[6]cmmiScoringModel!$I$167:$I$171,0,0,1)</f>
        <v>0.01</v>
      </c>
      <c r="CD52" s="1">
        <f>_xlfn.XLOOKUP(AS52,[6]cmmiScoringModel!$G$172:$G$175,[6]cmmiScoringModel!$I$172:$I$175,0,0,1)</f>
        <v>0.01</v>
      </c>
      <c r="CE52" s="1">
        <f>_xlfn.XLOOKUP(AT52,[6]cmmiScoringModel!$G$176:$G$180,[6]cmmiScoringModel!$I$176:$I$180,0,0,1)</f>
        <v>0.01</v>
      </c>
    </row>
    <row r="53" spans="1:83" x14ac:dyDescent="0.25">
      <c r="A53" s="1" t="s">
        <v>3275</v>
      </c>
      <c r="B53" s="1" t="s">
        <v>507</v>
      </c>
      <c r="C53" s="1" t="s">
        <v>1606</v>
      </c>
      <c r="D53" s="1" t="s">
        <v>1607</v>
      </c>
      <c r="E53" s="1" t="s">
        <v>1608</v>
      </c>
      <c r="G53" s="1" t="s">
        <v>1609</v>
      </c>
      <c r="H53" s="1" t="s">
        <v>3276</v>
      </c>
      <c r="K53" s="1" t="s">
        <v>18</v>
      </c>
      <c r="L53" s="1" t="s">
        <v>22</v>
      </c>
      <c r="M53" s="1" t="s">
        <v>31</v>
      </c>
      <c r="N53" s="1" t="s">
        <v>29</v>
      </c>
      <c r="O53" s="1" t="s">
        <v>37</v>
      </c>
      <c r="P53" s="1" t="s">
        <v>43</v>
      </c>
      <c r="Q53" s="1" t="s">
        <v>45</v>
      </c>
      <c r="R53" s="1" t="s">
        <v>37</v>
      </c>
      <c r="S53" s="1" t="s">
        <v>56</v>
      </c>
      <c r="T53" s="1" t="s">
        <v>21</v>
      </c>
      <c r="U53" s="1" t="s">
        <v>21</v>
      </c>
      <c r="V53" s="1" t="s">
        <v>72</v>
      </c>
      <c r="W53" s="1" t="s">
        <v>76</v>
      </c>
      <c r="X53" s="1" t="s">
        <v>37</v>
      </c>
      <c r="Y53" s="1" t="s">
        <v>66</v>
      </c>
      <c r="Z53" s="1" t="s">
        <v>62</v>
      </c>
      <c r="AA53" s="1" t="s">
        <v>63</v>
      </c>
      <c r="AB53" s="1" t="s">
        <v>98</v>
      </c>
      <c r="AC53" s="1" t="s">
        <v>103</v>
      </c>
      <c r="AD53" s="1" t="s">
        <v>110</v>
      </c>
      <c r="AE53" s="1" t="s">
        <v>62</v>
      </c>
      <c r="AF53" s="1" t="s">
        <v>120</v>
      </c>
      <c r="AG53" s="1" t="s">
        <v>124</v>
      </c>
      <c r="AH53" s="1" t="s">
        <v>129</v>
      </c>
      <c r="AI53" s="1" t="s">
        <v>129</v>
      </c>
      <c r="AJ53" s="1" t="s">
        <v>22</v>
      </c>
      <c r="AK53" s="1" t="s">
        <v>63</v>
      </c>
      <c r="AL53" s="1" t="s">
        <v>144</v>
      </c>
      <c r="AM53" s="1" t="s">
        <v>62</v>
      </c>
      <c r="AN53" s="1" t="s">
        <v>29</v>
      </c>
      <c r="AO53" s="1" t="s">
        <v>155</v>
      </c>
      <c r="AP53" s="1" t="s">
        <v>159</v>
      </c>
      <c r="AQ53" s="1" t="s">
        <v>31</v>
      </c>
      <c r="AR53" s="1" t="s">
        <v>21</v>
      </c>
      <c r="AS53" s="1" t="s">
        <v>21</v>
      </c>
      <c r="AT53" s="1" t="s">
        <v>170</v>
      </c>
      <c r="AV53" s="1">
        <f>_xlfn.XLOOKUP(K53,[6]cmmiScoringModel!$G$2:$G$6, [6]cmmiScoringModel!$I$2:$I$6,0,0,1)</f>
        <v>1</v>
      </c>
      <c r="AW53" s="1">
        <f>_xlfn.XLOOKUP(L53,[6]cmmiScoringModel!$G$7:$G$9,[6]cmmiScoringModel!$I$7:$I$9,0,0,1)</f>
        <v>1</v>
      </c>
      <c r="AX53" s="1">
        <f>_xlfn.XLOOKUP(M53,[6]cmmiScoringModel!$G$10:$G$14,[6]cmmiScoringModel!$I$10:$I$14,0,0,1)</f>
        <v>1</v>
      </c>
      <c r="AY53" s="1">
        <f>_xlfn.XLOOKUP(N53,[6]cmmiScoringModel!$G$15:$G$19,[6]cmmiScoringModel!$I$15:$I$19,0,0,1)</f>
        <v>0.5</v>
      </c>
      <c r="AZ53" s="1">
        <f>_xlfn.XLOOKUP(O53,[6]cmmiScoringModel!$G$20:$G$24,[6]cmmiScoringModel!$I$20:$I$24,0,0,1)</f>
        <v>0.75</v>
      </c>
      <c r="BA53" s="1">
        <f>_xlfn.XLOOKUP(P53,[6]cmmiScoringModel!$G$25:$G$28,[6]cmmiScoringModel!$I$25:$I$28,0,0,1)</f>
        <v>1</v>
      </c>
      <c r="BB53" s="1">
        <f>_xlfn.XLOOKUP(Q53,[6]cmmiScoringModel!$G$29:$G$33,[6]cmmiScoringModel!$I$29:$I$33,0,0,1)</f>
        <v>0.5</v>
      </c>
      <c r="BC53" s="1">
        <f>_xlfn.XLOOKUP(R53,[6]cmmiScoringModel!$G$34:$G$37,[6]cmmiScoringModel!$I$34:$I$37,0,0,1)</f>
        <v>1</v>
      </c>
      <c r="BD53" s="1">
        <f>_xlfn.XLOOKUP(S53,[6]cmmiScoringModel!$G$38:$G$44,[6]cmmiScoringModel!$I$38:$I$44,0,0,1)</f>
        <v>0.2</v>
      </c>
      <c r="BE53" s="1">
        <f>_xlfn.XLOOKUP(T53,[6]cmmiScoringModel!$G$45:$G$51,[6]cmmiScoringModel!$I$45:$I$51,0,0,1)</f>
        <v>0.01</v>
      </c>
      <c r="BF53" s="1">
        <f>_xlfn.XLOOKUP(U53,[6]cmmiScoringModel!$G$52:$G$56,[6]cmmiScoringModel!$I$52:$I$56,0,0,1)</f>
        <v>0.01</v>
      </c>
      <c r="BG53" s="1">
        <f>_xlfn.XLOOKUP(V53,[6]cmmiScoringModel!$G$57:$G$61,[6]cmmiScoringModel!$I$57:$I$61,0,0,1)</f>
        <v>1</v>
      </c>
      <c r="BH53" s="1">
        <f>_xlfn.XLOOKUP(W53,[6]cmmiScoringModel!$G$62:$G$67,[6]cmmiScoringModel!$I$62:$I$67,0,0,1)</f>
        <v>0.75</v>
      </c>
      <c r="BI53" s="1">
        <f>_xlfn.XLOOKUP(X53,[6]cmmiScoringModel!$G$68:$G$72,[6]cmmiScoringModel!$I$68:$I$72,0,0,1)</f>
        <v>0.75</v>
      </c>
      <c r="BJ53" s="1">
        <f>_xlfn.XLOOKUP(Y53,[6]cmmiScoringModel!$G$73:$G$77,[6]cmmiScoringModel!$I$73:$I$77,0,0,1)</f>
        <v>0.5</v>
      </c>
      <c r="BK53" s="1">
        <f>_xlfn.XLOOKUP(Z53,[6]cmmiScoringModel!$G$78:$G$84,[6]cmmiScoringModel!$I$78:$I$84,0,0,1)</f>
        <v>0.5</v>
      </c>
      <c r="BL53" s="1">
        <f>_xlfn.XLOOKUP(AA53,[6]cmmiScoringModel!$G$85:$G$91,[6]cmmiScoringModel!$I$85:$I$91,0,0,1)</f>
        <v>0.75</v>
      </c>
      <c r="BM53" s="1">
        <f>_xlfn.XLOOKUP(AB53,[6]cmmiScoringModel!$G$92:$G$95,[6]cmmiScoringModel!$I$92:$I$95,0,0,1)</f>
        <v>1</v>
      </c>
      <c r="BN53" s="1">
        <f>_xlfn.XLOOKUP(AC53,[6]cmmiScoringModel!$G$96:$G$100,[6]cmmiScoringModel!$I$96:$I$100,0,0,1)</f>
        <v>0.6</v>
      </c>
      <c r="BO53" s="1">
        <f>_xlfn.XLOOKUP(AD53,[6]cmmiScoringModel!$G$101:$G$106,[6]cmmiScoringModel!$I$101:$I$106,0,0,1)</f>
        <v>0.75</v>
      </c>
      <c r="BP53" s="1">
        <f>_xlfn.XLOOKUP(AE53,[6]cmmiScoringModel!$G$107:$G$113,[6]cmmiScoringModel!$I$107:$I$113,0,0,1)</f>
        <v>0.5</v>
      </c>
      <c r="BQ53" s="1">
        <f>_xlfn.XLOOKUP(AF53,[6]cmmiScoringModel!$G$114:$G$117,[6]cmmiScoringModel!$I$114:$I$117,0,0,1)</f>
        <v>0.85</v>
      </c>
      <c r="BR53" s="1">
        <f>_xlfn.XLOOKUP(AG53,[6]cmmiScoringModel!$G$118:$G$120,[6]cmmiScoringModel!$I$118:$I$120,0,0,1)</f>
        <v>0.25</v>
      </c>
      <c r="BS53" s="1">
        <f>_xlfn.XLOOKUP(AH53, [6]cmmiScoringModel!$G$121:$G$124,[6]cmmiScoringModel!$I$121:$I$124,0,0,1)</f>
        <v>0.6</v>
      </c>
      <c r="BT53" s="1">
        <f>_xlfn.XLOOKUP(AI53,[6]cmmiScoringModel!$G$125:$G$128,[6]cmmiScoringModel!$I$125:$I$128,0,0,1)</f>
        <v>0.4</v>
      </c>
      <c r="BU53" s="1">
        <f>_xlfn.XLOOKUP(AJ53,[6]cmmiScoringModel!$G$129:$G$132,[6]cmmiScoringModel!$I$129:$I$132,0,0,1)</f>
        <v>1</v>
      </c>
      <c r="BV53" s="1">
        <f>_xlfn.XLOOKUP(AK53,[6]cmmiScoringModel!$G$133:$G$138,[6]cmmiScoringModel!$I$133:$I$138,0,0,1)</f>
        <v>0.75</v>
      </c>
      <c r="BW53" s="1">
        <f>_xlfn.XLOOKUP(AL53,[6]cmmiScoringModel!$G$139:$G$142,[6]cmmiScoringModel!$I$139:$I$142,0,0,1)</f>
        <v>1</v>
      </c>
      <c r="BX53" s="1">
        <f>_xlfn.XLOOKUP(AM53,[6]cmmiScoringModel!$G$143:$G$148,[6]cmmiScoringModel!$I$143:$I$148,0,0,1)</f>
        <v>0.5</v>
      </c>
      <c r="BY53" s="1">
        <f>_xlfn.XLOOKUP(AN53,[6]cmmiScoringModel!$G$149:$G$153,[6]cmmiScoringModel!$I$149:$I$153,0,0,1)</f>
        <v>0.75</v>
      </c>
      <c r="BZ53" s="1">
        <f>_xlfn.XLOOKUP(AO53,[6]cmmiScoringModel!$G$154:$G$157,[6]cmmiScoringModel!$I$154:$I$157,0,0,1)</f>
        <v>1</v>
      </c>
      <c r="CA53" s="1">
        <f>_xlfn.XLOOKUP(AP53,[6]cmmiScoringModel!$G$158:$G$161,[6]cmmiScoringModel!$I$158:$I$161,0,0,1)</f>
        <v>1</v>
      </c>
      <c r="CB53" s="1">
        <f>_xlfn.XLOOKUP(AQ53,[6]cmmiScoringModel!$G$162:$G$166,[6]cmmiScoringModel!$I$162:$I$166,0,0,1)</f>
        <v>1</v>
      </c>
      <c r="CC53" s="1">
        <f>_xlfn.XLOOKUP(AR53,[6]cmmiScoringModel!$G$167:$G$171,[6]cmmiScoringModel!$I$167:$I$171,0,0,1)</f>
        <v>0.01</v>
      </c>
      <c r="CD53" s="1">
        <f>_xlfn.XLOOKUP(AS53,[6]cmmiScoringModel!$G$172:$G$175,[6]cmmiScoringModel!$I$172:$I$175,0,0,1)</f>
        <v>0.01</v>
      </c>
      <c r="CE53" s="1">
        <f>_xlfn.XLOOKUP(AT53,[6]cmmiScoringModel!$G$176:$G$180,[6]cmmiScoringModel!$I$176:$I$180,0,0,1)</f>
        <v>0.5</v>
      </c>
    </row>
    <row r="54" spans="1:83" x14ac:dyDescent="0.25">
      <c r="A54" s="1" t="s">
        <v>3277</v>
      </c>
      <c r="B54" s="1" t="s">
        <v>507</v>
      </c>
      <c r="C54" s="1" t="s">
        <v>1606</v>
      </c>
      <c r="D54" s="1" t="s">
        <v>971</v>
      </c>
      <c r="E54" s="1" t="s">
        <v>1610</v>
      </c>
      <c r="G54" s="1" t="s">
        <v>1611</v>
      </c>
      <c r="H54" s="1" t="s">
        <v>3278</v>
      </c>
      <c r="K54" s="1" t="s">
        <v>17</v>
      </c>
      <c r="L54" s="1" t="s">
        <v>22</v>
      </c>
      <c r="M54" s="1" t="s">
        <v>31</v>
      </c>
      <c r="N54" s="1" t="s">
        <v>29</v>
      </c>
      <c r="O54" s="1" t="s">
        <v>37</v>
      </c>
      <c r="P54" s="1" t="s">
        <v>43</v>
      </c>
      <c r="Q54" s="1" t="s">
        <v>45</v>
      </c>
      <c r="R54" s="1" t="s">
        <v>37</v>
      </c>
      <c r="S54" s="1" t="s">
        <v>56</v>
      </c>
      <c r="T54" s="1" t="s">
        <v>63</v>
      </c>
      <c r="U54" s="1" t="s">
        <v>66</v>
      </c>
      <c r="V54" s="1" t="s">
        <v>71</v>
      </c>
      <c r="W54" s="1" t="s">
        <v>76</v>
      </c>
      <c r="X54" s="1" t="s">
        <v>37</v>
      </c>
      <c r="Y54" s="1" t="s">
        <v>43</v>
      </c>
      <c r="Z54" s="1" t="s">
        <v>63</v>
      </c>
      <c r="AA54" s="1" t="s">
        <v>62</v>
      </c>
      <c r="AB54" s="1" t="s">
        <v>98</v>
      </c>
      <c r="AC54" s="1" t="s">
        <v>103</v>
      </c>
      <c r="AD54" s="1" t="s">
        <v>110</v>
      </c>
      <c r="AE54" s="1" t="s">
        <v>62</v>
      </c>
      <c r="AF54" s="1" t="s">
        <v>120</v>
      </c>
      <c r="AG54" s="1" t="s">
        <v>124</v>
      </c>
      <c r="AH54" s="1" t="s">
        <v>129</v>
      </c>
      <c r="AI54" s="1" t="s">
        <v>129</v>
      </c>
      <c r="AJ54" s="1" t="s">
        <v>22</v>
      </c>
      <c r="AK54" s="1" t="s">
        <v>63</v>
      </c>
      <c r="AL54" s="1" t="s">
        <v>144</v>
      </c>
      <c r="AM54" s="1" t="s">
        <v>62</v>
      </c>
      <c r="AN54" s="1" t="s">
        <v>31</v>
      </c>
      <c r="AO54" s="1" t="s">
        <v>155</v>
      </c>
      <c r="AP54" s="1" t="s">
        <v>159</v>
      </c>
      <c r="AQ54" s="1" t="s">
        <v>31</v>
      </c>
      <c r="AR54" s="1" t="s">
        <v>21</v>
      </c>
      <c r="AS54" s="1" t="s">
        <v>21</v>
      </c>
      <c r="AT54" s="1" t="s">
        <v>21</v>
      </c>
      <c r="AV54" s="1">
        <f>_xlfn.XLOOKUP(K54,[6]cmmiScoringModel!$G$2:$G$6, [6]cmmiScoringModel!$I$2:$I$6,0,0,1)</f>
        <v>0.25</v>
      </c>
      <c r="AW54" s="1">
        <f>_xlfn.XLOOKUP(L54,[6]cmmiScoringModel!$G$7:$G$9,[6]cmmiScoringModel!$I$7:$I$9,0,0,1)</f>
        <v>1</v>
      </c>
      <c r="AX54" s="1">
        <f>_xlfn.XLOOKUP(M54,[6]cmmiScoringModel!$G$10:$G$14,[6]cmmiScoringModel!$I$10:$I$14,0,0,1)</f>
        <v>1</v>
      </c>
      <c r="AY54" s="1">
        <f>_xlfn.XLOOKUP(N54,[6]cmmiScoringModel!$G$15:$G$19,[6]cmmiScoringModel!$I$15:$I$19,0,0,1)</f>
        <v>0.5</v>
      </c>
      <c r="AZ54" s="1">
        <f>_xlfn.XLOOKUP(O54,[6]cmmiScoringModel!$G$20:$G$24,[6]cmmiScoringModel!$I$20:$I$24,0,0,1)</f>
        <v>0.75</v>
      </c>
      <c r="BA54" s="1">
        <f>_xlfn.XLOOKUP(P54,[6]cmmiScoringModel!$G$25:$G$28,[6]cmmiScoringModel!$I$25:$I$28,0,0,1)</f>
        <v>1</v>
      </c>
      <c r="BB54" s="1">
        <f>_xlfn.XLOOKUP(Q54,[6]cmmiScoringModel!$G$29:$G$33,[6]cmmiScoringModel!$I$29:$I$33,0,0,1)</f>
        <v>0.5</v>
      </c>
      <c r="BC54" s="1">
        <f>_xlfn.XLOOKUP(R54,[6]cmmiScoringModel!$G$34:$G$37,[6]cmmiScoringModel!$I$34:$I$37,0,0,1)</f>
        <v>1</v>
      </c>
      <c r="BD54" s="1">
        <f>_xlfn.XLOOKUP(S54,[6]cmmiScoringModel!$G$38:$G$44,[6]cmmiScoringModel!$I$38:$I$44,0,0,1)</f>
        <v>0.2</v>
      </c>
      <c r="BE54" s="1">
        <f>_xlfn.XLOOKUP(T54,[6]cmmiScoringModel!$G$45:$G$51,[6]cmmiScoringModel!$I$45:$I$51,0,0,1)</f>
        <v>0.75</v>
      </c>
      <c r="BF54" s="1">
        <f>_xlfn.XLOOKUP(U54,[6]cmmiScoringModel!$G$52:$G$56,[6]cmmiScoringModel!$I$52:$I$56,0,0,1)</f>
        <v>0.8</v>
      </c>
      <c r="BG54" s="1">
        <f>_xlfn.XLOOKUP(V54,[6]cmmiScoringModel!$G$57:$G$61,[6]cmmiScoringModel!$I$57:$I$61,0,0,1)</f>
        <v>0.6</v>
      </c>
      <c r="BH54" s="1">
        <f>_xlfn.XLOOKUP(W54,[6]cmmiScoringModel!$G$62:$G$67,[6]cmmiScoringModel!$I$62:$I$67,0,0,1)</f>
        <v>0.75</v>
      </c>
      <c r="BI54" s="1">
        <f>_xlfn.XLOOKUP(X54,[6]cmmiScoringModel!$G$68:$G$72,[6]cmmiScoringModel!$I$68:$I$72,0,0,1)</f>
        <v>0.75</v>
      </c>
      <c r="BJ54" s="1">
        <f>_xlfn.XLOOKUP(Y54,[6]cmmiScoringModel!$G$73:$G$77,[6]cmmiScoringModel!$I$73:$I$77,0,0,1)</f>
        <v>1</v>
      </c>
      <c r="BK54" s="1">
        <f>_xlfn.XLOOKUP(Z54,[6]cmmiScoringModel!$G$78:$G$84,[6]cmmiScoringModel!$I$78:$I$84,0,0,1)</f>
        <v>0.75</v>
      </c>
      <c r="BL54" s="1">
        <f>_xlfn.XLOOKUP(AA54,[6]cmmiScoringModel!$G$85:$G$91,[6]cmmiScoringModel!$I$85:$I$91,0,0,1)</f>
        <v>0.5</v>
      </c>
      <c r="BM54" s="1">
        <f>_xlfn.XLOOKUP(AB54,[6]cmmiScoringModel!$G$92:$G$95,[6]cmmiScoringModel!$I$92:$I$95,0,0,1)</f>
        <v>1</v>
      </c>
      <c r="BN54" s="1">
        <f>_xlfn.XLOOKUP(AC54,[6]cmmiScoringModel!$G$96:$G$100,[6]cmmiScoringModel!$I$96:$I$100,0,0,1)</f>
        <v>0.6</v>
      </c>
      <c r="BO54" s="1">
        <f>_xlfn.XLOOKUP(AD54,[6]cmmiScoringModel!$G$101:$G$106,[6]cmmiScoringModel!$I$101:$I$106,0,0,1)</f>
        <v>0.75</v>
      </c>
      <c r="BP54" s="1">
        <f>_xlfn.XLOOKUP(AE54,[6]cmmiScoringModel!$G$107:$G$113,[6]cmmiScoringModel!$I$107:$I$113,0,0,1)</f>
        <v>0.5</v>
      </c>
      <c r="BQ54" s="1">
        <f>_xlfn.XLOOKUP(AF54,[6]cmmiScoringModel!$G$114:$G$117,[6]cmmiScoringModel!$I$114:$I$117,0,0,1)</f>
        <v>0.85</v>
      </c>
      <c r="BR54" s="1">
        <f>_xlfn.XLOOKUP(AG54,[6]cmmiScoringModel!$G$118:$G$120,[6]cmmiScoringModel!$I$118:$I$120,0,0,1)</f>
        <v>0.25</v>
      </c>
      <c r="BS54" s="1">
        <f>_xlfn.XLOOKUP(AH54, [6]cmmiScoringModel!$G$121:$G$124,[6]cmmiScoringModel!$I$121:$I$124,0,0,1)</f>
        <v>0.6</v>
      </c>
      <c r="BT54" s="1">
        <f>_xlfn.XLOOKUP(AI54,[6]cmmiScoringModel!$G$125:$G$128,[6]cmmiScoringModel!$I$125:$I$128,0,0,1)</f>
        <v>0.4</v>
      </c>
      <c r="BU54" s="1">
        <f>_xlfn.XLOOKUP(AJ54,[6]cmmiScoringModel!$G$129:$G$132,[6]cmmiScoringModel!$I$129:$I$132,0,0,1)</f>
        <v>1</v>
      </c>
      <c r="BV54" s="1">
        <f>_xlfn.XLOOKUP(AK54,[6]cmmiScoringModel!$G$133:$G$138,[6]cmmiScoringModel!$I$133:$I$138,0,0,1)</f>
        <v>0.75</v>
      </c>
      <c r="BW54" s="1">
        <f>_xlfn.XLOOKUP(AL54,[6]cmmiScoringModel!$G$139:$G$142,[6]cmmiScoringModel!$I$139:$I$142,0,0,1)</f>
        <v>1</v>
      </c>
      <c r="BX54" s="1">
        <f>_xlfn.XLOOKUP(AM54,[6]cmmiScoringModel!$G$143:$G$148,[6]cmmiScoringModel!$I$143:$I$148,0,0,1)</f>
        <v>0.5</v>
      </c>
      <c r="BY54" s="1">
        <f>_xlfn.XLOOKUP(AN54,[6]cmmiScoringModel!$G$149:$G$153,[6]cmmiScoringModel!$I$149:$I$153,0,0,1)</f>
        <v>1</v>
      </c>
      <c r="BZ54" s="1">
        <f>_xlfn.XLOOKUP(AO54,[6]cmmiScoringModel!$G$154:$G$157,[6]cmmiScoringModel!$I$154:$I$157,0,0,1)</f>
        <v>1</v>
      </c>
      <c r="CA54" s="1">
        <f>_xlfn.XLOOKUP(AP54,[6]cmmiScoringModel!$G$158:$G$161,[6]cmmiScoringModel!$I$158:$I$161,0,0,1)</f>
        <v>1</v>
      </c>
      <c r="CB54" s="1">
        <f>_xlfn.XLOOKUP(AQ54,[6]cmmiScoringModel!$G$162:$G$166,[6]cmmiScoringModel!$I$162:$I$166,0,0,1)</f>
        <v>1</v>
      </c>
      <c r="CC54" s="1">
        <f>_xlfn.XLOOKUP(AR54,[6]cmmiScoringModel!$G$167:$G$171,[6]cmmiScoringModel!$I$167:$I$171,0,0,1)</f>
        <v>0.01</v>
      </c>
      <c r="CD54" s="1">
        <f>_xlfn.XLOOKUP(AS54,[6]cmmiScoringModel!$G$172:$G$175,[6]cmmiScoringModel!$I$172:$I$175,0,0,1)</f>
        <v>0.01</v>
      </c>
      <c r="CE54" s="1">
        <f>_xlfn.XLOOKUP(AT54,[6]cmmiScoringModel!$G$176:$G$180,[6]cmmiScoringModel!$I$176:$I$180,0,0,1)</f>
        <v>0.01</v>
      </c>
    </row>
    <row r="55" spans="1:83" x14ac:dyDescent="0.25">
      <c r="A55" s="1" t="s">
        <v>3279</v>
      </c>
      <c r="B55" s="1" t="s">
        <v>507</v>
      </c>
      <c r="C55" s="1" t="s">
        <v>1612</v>
      </c>
      <c r="D55" s="1" t="s">
        <v>1613</v>
      </c>
      <c r="E55" s="1" t="s">
        <v>1614</v>
      </c>
      <c r="G55" s="1" t="s">
        <v>3280</v>
      </c>
      <c r="H55" s="1" t="e" vm="1">
        <v>#VALUE!</v>
      </c>
      <c r="K55" s="1" t="s">
        <v>17</v>
      </c>
      <c r="L55" s="1" t="s">
        <v>22</v>
      </c>
      <c r="M55" s="1" t="s">
        <v>31</v>
      </c>
      <c r="N55" s="1" t="s">
        <v>29</v>
      </c>
      <c r="O55" s="1" t="s">
        <v>37</v>
      </c>
      <c r="P55" s="1" t="s">
        <v>43</v>
      </c>
      <c r="Q55" s="1" t="s">
        <v>45</v>
      </c>
      <c r="R55" s="1" t="s">
        <v>37</v>
      </c>
      <c r="S55" s="1" t="s">
        <v>56</v>
      </c>
      <c r="T55" s="1" t="s">
        <v>62</v>
      </c>
      <c r="U55" s="1" t="s">
        <v>66</v>
      </c>
      <c r="V55" s="1" t="s">
        <v>72</v>
      </c>
      <c r="W55" s="1" t="s">
        <v>77</v>
      </c>
      <c r="X55" s="1" t="s">
        <v>37</v>
      </c>
      <c r="Y55" s="1" t="s">
        <v>43</v>
      </c>
      <c r="Z55" s="1" t="s">
        <v>63</v>
      </c>
      <c r="AA55" s="1" t="s">
        <v>62</v>
      </c>
      <c r="AB55" s="1" t="s">
        <v>98</v>
      </c>
      <c r="AC55" s="1" t="s">
        <v>103</v>
      </c>
      <c r="AD55" s="1" t="s">
        <v>111</v>
      </c>
      <c r="AE55" s="1" t="s">
        <v>62</v>
      </c>
      <c r="AF55" s="1" t="s">
        <v>120</v>
      </c>
      <c r="AG55" s="1" t="s">
        <v>125</v>
      </c>
      <c r="AH55" s="1" t="s">
        <v>129</v>
      </c>
      <c r="AI55" s="1" t="s">
        <v>129</v>
      </c>
      <c r="AJ55" s="1" t="s">
        <v>129</v>
      </c>
      <c r="AK55" s="1" t="s">
        <v>64</v>
      </c>
      <c r="AL55" s="1" t="s">
        <v>144</v>
      </c>
      <c r="AM55" s="1" t="s">
        <v>63</v>
      </c>
      <c r="AN55" s="1" t="s">
        <v>31</v>
      </c>
      <c r="AO55" s="1" t="s">
        <v>155</v>
      </c>
      <c r="AP55" s="1" t="s">
        <v>159</v>
      </c>
      <c r="AQ55" s="1" t="s">
        <v>31</v>
      </c>
      <c r="AR55" s="1" t="s">
        <v>21</v>
      </c>
      <c r="AS55" s="1" t="s">
        <v>21</v>
      </c>
      <c r="AT55" s="1" t="s">
        <v>21</v>
      </c>
      <c r="AV55" s="1">
        <f>_xlfn.XLOOKUP(K55,[6]cmmiScoringModel!$G$2:$G$6, [6]cmmiScoringModel!$I$2:$I$6,0,0,1)</f>
        <v>0.25</v>
      </c>
      <c r="AW55" s="1">
        <f>_xlfn.XLOOKUP(L55,[6]cmmiScoringModel!$G$7:$G$9,[6]cmmiScoringModel!$I$7:$I$9,0,0,1)</f>
        <v>1</v>
      </c>
      <c r="AX55" s="1">
        <f>_xlfn.XLOOKUP(M55,[6]cmmiScoringModel!$G$10:$G$14,[6]cmmiScoringModel!$I$10:$I$14,0,0,1)</f>
        <v>1</v>
      </c>
      <c r="AY55" s="1">
        <f>_xlfn.XLOOKUP(N55,[6]cmmiScoringModel!$G$15:$G$19,[6]cmmiScoringModel!$I$15:$I$19,0,0,1)</f>
        <v>0.5</v>
      </c>
      <c r="AZ55" s="1">
        <f>_xlfn.XLOOKUP(O55,[6]cmmiScoringModel!$G$20:$G$24,[6]cmmiScoringModel!$I$20:$I$24,0,0,1)</f>
        <v>0.75</v>
      </c>
      <c r="BA55" s="1">
        <f>_xlfn.XLOOKUP(P55,[6]cmmiScoringModel!$G$25:$G$28,[6]cmmiScoringModel!$I$25:$I$28,0,0,1)</f>
        <v>1</v>
      </c>
      <c r="BB55" s="1">
        <f>_xlfn.XLOOKUP(Q55,[6]cmmiScoringModel!$G$29:$G$33,[6]cmmiScoringModel!$I$29:$I$33,0,0,1)</f>
        <v>0.5</v>
      </c>
      <c r="BC55" s="1">
        <f>_xlfn.XLOOKUP(R55,[6]cmmiScoringModel!$G$34:$G$37,[6]cmmiScoringModel!$I$34:$I$37,0,0,1)</f>
        <v>1</v>
      </c>
      <c r="BD55" s="1">
        <f>_xlfn.XLOOKUP(S55,[6]cmmiScoringModel!$G$38:$G$44,[6]cmmiScoringModel!$I$38:$I$44,0,0,1)</f>
        <v>0.2</v>
      </c>
      <c r="BE55" s="1">
        <f>_xlfn.XLOOKUP(T55,[6]cmmiScoringModel!$G$45:$G$51,[6]cmmiScoringModel!$I$45:$I$51,0,0,1)</f>
        <v>0.5</v>
      </c>
      <c r="BF55" s="1">
        <f>_xlfn.XLOOKUP(U55,[6]cmmiScoringModel!$G$52:$G$56,[6]cmmiScoringModel!$I$52:$I$56,0,0,1)</f>
        <v>0.8</v>
      </c>
      <c r="BG55" s="1">
        <f>_xlfn.XLOOKUP(V55,[6]cmmiScoringModel!$G$57:$G$61,[6]cmmiScoringModel!$I$57:$I$61,0,0,1)</f>
        <v>1</v>
      </c>
      <c r="BH55" s="1">
        <f>_xlfn.XLOOKUP(W55,[6]cmmiScoringModel!$G$62:$G$67,[6]cmmiScoringModel!$I$62:$I$67,0,0,1)</f>
        <v>1</v>
      </c>
      <c r="BI55" s="1">
        <f>_xlfn.XLOOKUP(X55,[6]cmmiScoringModel!$G$68:$G$72,[6]cmmiScoringModel!$I$68:$I$72,0,0,1)</f>
        <v>0.75</v>
      </c>
      <c r="BJ55" s="1">
        <f>_xlfn.XLOOKUP(Y55,[6]cmmiScoringModel!$G$73:$G$77,[6]cmmiScoringModel!$I$73:$I$77,0,0,1)</f>
        <v>1</v>
      </c>
      <c r="BK55" s="1">
        <f>_xlfn.XLOOKUP(Z55,[6]cmmiScoringModel!$G$78:$G$84,[6]cmmiScoringModel!$I$78:$I$84,0,0,1)</f>
        <v>0.75</v>
      </c>
      <c r="BL55" s="1">
        <f>_xlfn.XLOOKUP(AA55,[6]cmmiScoringModel!$G$85:$G$91,[6]cmmiScoringModel!$I$85:$I$91,0,0,1)</f>
        <v>0.5</v>
      </c>
      <c r="BM55" s="1">
        <f>_xlfn.XLOOKUP(AB55,[6]cmmiScoringModel!$G$92:$G$95,[6]cmmiScoringModel!$I$92:$I$95,0,0,1)</f>
        <v>1</v>
      </c>
      <c r="BN55" s="1">
        <f>_xlfn.XLOOKUP(AC55,[6]cmmiScoringModel!$G$96:$G$100,[6]cmmiScoringModel!$I$96:$I$100,0,0,1)</f>
        <v>0.6</v>
      </c>
      <c r="BO55" s="1">
        <f>_xlfn.XLOOKUP(AD55,[6]cmmiScoringModel!$G$101:$G$106,[6]cmmiScoringModel!$I$101:$I$106,0,0,1)</f>
        <v>1</v>
      </c>
      <c r="BP55" s="1">
        <f>_xlfn.XLOOKUP(AE55,[6]cmmiScoringModel!$G$107:$G$113,[6]cmmiScoringModel!$I$107:$I$113,0,0,1)</f>
        <v>0.5</v>
      </c>
      <c r="BQ55" s="1">
        <f>_xlfn.XLOOKUP(AF55,[6]cmmiScoringModel!$G$114:$G$117,[6]cmmiScoringModel!$I$114:$I$117,0,0,1)</f>
        <v>0.85</v>
      </c>
      <c r="BR55" s="1">
        <f>_xlfn.XLOOKUP(AG55,[6]cmmiScoringModel!$G$118:$G$120,[6]cmmiScoringModel!$I$118:$I$120,0,0,1)</f>
        <v>1</v>
      </c>
      <c r="BS55" s="1">
        <f>_xlfn.XLOOKUP(AH55, [6]cmmiScoringModel!$G$121:$G$124,[6]cmmiScoringModel!$I$121:$I$124,0,0,1)</f>
        <v>0.6</v>
      </c>
      <c r="BT55" s="1">
        <f>_xlfn.XLOOKUP(AI55,[6]cmmiScoringModel!$G$125:$G$128,[6]cmmiScoringModel!$I$125:$I$128,0,0,1)</f>
        <v>0.4</v>
      </c>
      <c r="BU55" s="1">
        <f>_xlfn.XLOOKUP(AJ55,[6]cmmiScoringModel!$G$129:$G$132,[6]cmmiScoringModel!$I$129:$I$132,0,0,1)</f>
        <v>0.4</v>
      </c>
      <c r="BV55" s="1">
        <f>_xlfn.XLOOKUP(AK55,[6]cmmiScoringModel!$G$133:$G$138,[6]cmmiScoringModel!$I$133:$I$138,0,0,1)</f>
        <v>1</v>
      </c>
      <c r="BW55" s="1">
        <f>_xlfn.XLOOKUP(AL55,[6]cmmiScoringModel!$G$139:$G$142,[6]cmmiScoringModel!$I$139:$I$142,0,0,1)</f>
        <v>1</v>
      </c>
      <c r="BX55" s="1">
        <f>_xlfn.XLOOKUP(AM55,[6]cmmiScoringModel!$G$143:$G$148,[6]cmmiScoringModel!$I$143:$I$148,0,0,1)</f>
        <v>0.75</v>
      </c>
      <c r="BY55" s="1">
        <f>_xlfn.XLOOKUP(AN55,[6]cmmiScoringModel!$G$149:$G$153,[6]cmmiScoringModel!$I$149:$I$153,0,0,1)</f>
        <v>1</v>
      </c>
      <c r="BZ55" s="1">
        <f>_xlfn.XLOOKUP(AO55,[6]cmmiScoringModel!$G$154:$G$157,[6]cmmiScoringModel!$I$154:$I$157,0,0,1)</f>
        <v>1</v>
      </c>
      <c r="CA55" s="1">
        <f>_xlfn.XLOOKUP(AP55,[6]cmmiScoringModel!$G$158:$G$161,[6]cmmiScoringModel!$I$158:$I$161,0,0,1)</f>
        <v>1</v>
      </c>
      <c r="CB55" s="1">
        <f>_xlfn.XLOOKUP(AQ55,[6]cmmiScoringModel!$G$162:$G$166,[6]cmmiScoringModel!$I$162:$I$166,0,0,1)</f>
        <v>1</v>
      </c>
      <c r="CC55" s="1">
        <f>_xlfn.XLOOKUP(AR55,[6]cmmiScoringModel!$G$167:$G$171,[6]cmmiScoringModel!$I$167:$I$171,0,0,1)</f>
        <v>0.01</v>
      </c>
      <c r="CD55" s="1">
        <f>_xlfn.XLOOKUP(AS55,[6]cmmiScoringModel!$G$172:$G$175,[6]cmmiScoringModel!$I$172:$I$175,0,0,1)</f>
        <v>0.01</v>
      </c>
      <c r="CE55" s="1">
        <f>_xlfn.XLOOKUP(AT55,[6]cmmiScoringModel!$G$176:$G$180,[6]cmmiScoringModel!$I$176:$I$180,0,0,1)</f>
        <v>0.01</v>
      </c>
    </row>
    <row r="56" spans="1:83" x14ac:dyDescent="0.25">
      <c r="A56" s="1" t="s">
        <v>3281</v>
      </c>
      <c r="B56" s="1" t="s">
        <v>507</v>
      </c>
      <c r="C56" s="1" t="s">
        <v>1616</v>
      </c>
      <c r="D56" s="1" t="s">
        <v>1617</v>
      </c>
      <c r="E56" s="1" t="s">
        <v>1618</v>
      </c>
      <c r="G56" s="1" t="s">
        <v>1619</v>
      </c>
      <c r="H56" s="1" t="s">
        <v>3268</v>
      </c>
      <c r="K56" s="1" t="s">
        <v>16</v>
      </c>
      <c r="L56" s="1" t="s">
        <v>22</v>
      </c>
      <c r="M56" s="1" t="s">
        <v>31</v>
      </c>
      <c r="N56" s="1" t="s">
        <v>29</v>
      </c>
      <c r="O56" s="1" t="s">
        <v>37</v>
      </c>
      <c r="P56" s="1" t="s">
        <v>43</v>
      </c>
      <c r="Q56" s="1" t="s">
        <v>45</v>
      </c>
      <c r="R56" s="1" t="s">
        <v>37</v>
      </c>
      <c r="S56" s="1" t="s">
        <v>52</v>
      </c>
      <c r="T56" s="1" t="s">
        <v>61</v>
      </c>
      <c r="U56" s="1" t="s">
        <v>66</v>
      </c>
      <c r="V56" s="1" t="s">
        <v>71</v>
      </c>
      <c r="W56" s="1" t="s">
        <v>76</v>
      </c>
      <c r="X56" s="1" t="s">
        <v>79</v>
      </c>
      <c r="Y56" s="1" t="s">
        <v>43</v>
      </c>
      <c r="Z56" s="1" t="s">
        <v>62</v>
      </c>
      <c r="AA56" s="1" t="s">
        <v>62</v>
      </c>
      <c r="AB56" s="1" t="s">
        <v>98</v>
      </c>
      <c r="AC56" s="1" t="s">
        <v>102</v>
      </c>
      <c r="AD56" s="1" t="s">
        <v>110</v>
      </c>
      <c r="AE56" s="1" t="s">
        <v>62</v>
      </c>
      <c r="AF56" s="1" t="s">
        <v>120</v>
      </c>
      <c r="AG56" s="1" t="s">
        <v>125</v>
      </c>
      <c r="AH56" s="1" t="s">
        <v>129</v>
      </c>
      <c r="AI56" s="1" t="s">
        <v>129</v>
      </c>
      <c r="AJ56" s="1" t="s">
        <v>129</v>
      </c>
      <c r="AK56" s="1" t="s">
        <v>62</v>
      </c>
      <c r="AL56" s="1" t="s">
        <v>142</v>
      </c>
      <c r="AM56" s="1" t="s">
        <v>62</v>
      </c>
      <c r="AN56" s="1" t="s">
        <v>29</v>
      </c>
      <c r="AO56" s="1" t="s">
        <v>154</v>
      </c>
      <c r="AP56" s="1" t="s">
        <v>159</v>
      </c>
      <c r="AQ56" s="1" t="s">
        <v>29</v>
      </c>
      <c r="AR56" s="1" t="s">
        <v>29</v>
      </c>
      <c r="AS56" s="1" t="s">
        <v>111</v>
      </c>
      <c r="AT56" s="1" t="s">
        <v>170</v>
      </c>
      <c r="AV56" s="1">
        <f>_xlfn.XLOOKUP(K56,[6]cmmiScoringModel!$G$2:$G$6, [6]cmmiScoringModel!$I$2:$I$6,0,0,1)</f>
        <v>0.1</v>
      </c>
      <c r="AW56" s="1">
        <f>_xlfn.XLOOKUP(L56,[6]cmmiScoringModel!$G$7:$G$9,[6]cmmiScoringModel!$I$7:$I$9,0,0,1)</f>
        <v>1</v>
      </c>
      <c r="AX56" s="1">
        <f>_xlfn.XLOOKUP(M56,[6]cmmiScoringModel!$G$10:$G$14,[6]cmmiScoringModel!$I$10:$I$14,0,0,1)</f>
        <v>1</v>
      </c>
      <c r="AY56" s="1">
        <f>_xlfn.XLOOKUP(N56,[6]cmmiScoringModel!$G$15:$G$19,[6]cmmiScoringModel!$I$15:$I$19,0,0,1)</f>
        <v>0.5</v>
      </c>
      <c r="AZ56" s="1">
        <f>_xlfn.XLOOKUP(O56,[6]cmmiScoringModel!$G$20:$G$24,[6]cmmiScoringModel!$I$20:$I$24,0,0,1)</f>
        <v>0.75</v>
      </c>
      <c r="BA56" s="1">
        <f>_xlfn.XLOOKUP(P56,[6]cmmiScoringModel!$G$25:$G$28,[6]cmmiScoringModel!$I$25:$I$28,0,0,1)</f>
        <v>1</v>
      </c>
      <c r="BB56" s="1">
        <f>_xlfn.XLOOKUP(Q56,[6]cmmiScoringModel!$G$29:$G$33,[6]cmmiScoringModel!$I$29:$I$33,0,0,1)</f>
        <v>0.5</v>
      </c>
      <c r="BC56" s="1">
        <f>_xlfn.XLOOKUP(R56,[6]cmmiScoringModel!$G$34:$G$37,[6]cmmiScoringModel!$I$34:$I$37,0,0,1)</f>
        <v>1</v>
      </c>
      <c r="BD56" s="1">
        <f>_xlfn.XLOOKUP(S56,[6]cmmiScoringModel!$G$38:$G$44,[6]cmmiScoringModel!$I$38:$I$44,0,0,1)</f>
        <v>1</v>
      </c>
      <c r="BE56" s="1">
        <f>_xlfn.XLOOKUP(T56,[6]cmmiScoringModel!$G$45:$G$51,[6]cmmiScoringModel!$I$45:$I$51,0,0,1)</f>
        <v>0.25</v>
      </c>
      <c r="BF56" s="1">
        <f>_xlfn.XLOOKUP(U56,[6]cmmiScoringModel!$G$52:$G$56,[6]cmmiScoringModel!$I$52:$I$56,0,0,1)</f>
        <v>0.8</v>
      </c>
      <c r="BG56" s="1">
        <f>_xlfn.XLOOKUP(V56,[6]cmmiScoringModel!$G$57:$G$61,[6]cmmiScoringModel!$I$57:$I$61,0,0,1)</f>
        <v>0.6</v>
      </c>
      <c r="BH56" s="1">
        <f>_xlfn.XLOOKUP(W56,[6]cmmiScoringModel!$G$62:$G$67,[6]cmmiScoringModel!$I$62:$I$67,0,0,1)</f>
        <v>0.75</v>
      </c>
      <c r="BI56" s="1">
        <f>_xlfn.XLOOKUP(X56,[6]cmmiScoringModel!$G$68:$G$72,[6]cmmiScoringModel!$I$68:$I$72,0,0,1)</f>
        <v>1</v>
      </c>
      <c r="BJ56" s="1">
        <f>_xlfn.XLOOKUP(Y56,[6]cmmiScoringModel!$G$73:$G$77,[6]cmmiScoringModel!$I$73:$I$77,0,0,1)</f>
        <v>1</v>
      </c>
      <c r="BK56" s="1">
        <f>_xlfn.XLOOKUP(Z56,[6]cmmiScoringModel!$G$78:$G$84,[6]cmmiScoringModel!$I$78:$I$84,0,0,1)</f>
        <v>0.5</v>
      </c>
      <c r="BL56" s="1">
        <f>_xlfn.XLOOKUP(AA56,[6]cmmiScoringModel!$G$85:$G$91,[6]cmmiScoringModel!$I$85:$I$91,0,0,1)</f>
        <v>0.5</v>
      </c>
      <c r="BM56" s="1">
        <f>_xlfn.XLOOKUP(AB56,[6]cmmiScoringModel!$G$92:$G$95,[6]cmmiScoringModel!$I$92:$I$95,0,0,1)</f>
        <v>1</v>
      </c>
      <c r="BN56" s="1">
        <f>_xlfn.XLOOKUP(AC56,[6]cmmiScoringModel!$G$96:$G$100,[6]cmmiScoringModel!$I$96:$I$100,0,0,1)</f>
        <v>0.15</v>
      </c>
      <c r="BO56" s="1">
        <f>_xlfn.XLOOKUP(AD56,[6]cmmiScoringModel!$G$101:$G$106,[6]cmmiScoringModel!$I$101:$I$106,0,0,1)</f>
        <v>0.75</v>
      </c>
      <c r="BP56" s="1">
        <f>_xlfn.XLOOKUP(AE56,[6]cmmiScoringModel!$G$107:$G$113,[6]cmmiScoringModel!$I$107:$I$113,0,0,1)</f>
        <v>0.5</v>
      </c>
      <c r="BQ56" s="1">
        <f>_xlfn.XLOOKUP(AF56,[6]cmmiScoringModel!$G$114:$G$117,[6]cmmiScoringModel!$I$114:$I$117,0,0,1)</f>
        <v>0.85</v>
      </c>
      <c r="BR56" s="1">
        <f>_xlfn.XLOOKUP(AG56,[6]cmmiScoringModel!$G$118:$G$120,[6]cmmiScoringModel!$I$118:$I$120,0,0,1)</f>
        <v>1</v>
      </c>
      <c r="BS56" s="1">
        <f>_xlfn.XLOOKUP(AH56, [6]cmmiScoringModel!$G$121:$G$124,[6]cmmiScoringModel!$I$121:$I$124,0,0,1)</f>
        <v>0.6</v>
      </c>
      <c r="BT56" s="1">
        <f>_xlfn.XLOOKUP(AI56,[6]cmmiScoringModel!$G$125:$G$128,[6]cmmiScoringModel!$I$125:$I$128,0,0,1)</f>
        <v>0.4</v>
      </c>
      <c r="BU56" s="1">
        <f>_xlfn.XLOOKUP(AJ56,[6]cmmiScoringModel!$G$129:$G$132,[6]cmmiScoringModel!$I$129:$I$132,0,0,1)</f>
        <v>0.4</v>
      </c>
      <c r="BV56" s="1">
        <f>_xlfn.XLOOKUP(AK56,[6]cmmiScoringModel!$G$133:$G$138,[6]cmmiScoringModel!$I$133:$I$138,0,0,1)</f>
        <v>0.5</v>
      </c>
      <c r="BW56" s="1">
        <f>_xlfn.XLOOKUP(AL56,[6]cmmiScoringModel!$G$139:$G$142,[6]cmmiScoringModel!$I$139:$I$142,0,0,1)</f>
        <v>0.25</v>
      </c>
      <c r="BX56" s="1">
        <f>_xlfn.XLOOKUP(AM56,[6]cmmiScoringModel!$G$143:$G$148,[6]cmmiScoringModel!$I$143:$I$148,0,0,1)</f>
        <v>0.5</v>
      </c>
      <c r="BY56" s="1">
        <f>_xlfn.XLOOKUP(AN56,[6]cmmiScoringModel!$G$149:$G$153,[6]cmmiScoringModel!$I$149:$I$153,0,0,1)</f>
        <v>0.75</v>
      </c>
      <c r="BZ56" s="1">
        <f>_xlfn.XLOOKUP(AO56,[6]cmmiScoringModel!$G$154:$G$157,[6]cmmiScoringModel!$I$154:$I$157,0,0,1)</f>
        <v>0</v>
      </c>
      <c r="CA56" s="1">
        <f>_xlfn.XLOOKUP(AP56,[6]cmmiScoringModel!$G$158:$G$161,[6]cmmiScoringModel!$I$158:$I$161,0,0,1)</f>
        <v>1</v>
      </c>
      <c r="CB56" s="1">
        <f>_xlfn.XLOOKUP(AQ56,[6]cmmiScoringModel!$G$162:$G$166,[6]cmmiScoringModel!$I$162:$I$166,0,0,1)</f>
        <v>0.75</v>
      </c>
      <c r="CC56" s="1">
        <f>_xlfn.XLOOKUP(AR56,[6]cmmiScoringModel!$G$167:$G$171,[6]cmmiScoringModel!$I$167:$I$171,0,0,1)</f>
        <v>0.5</v>
      </c>
      <c r="CD56" s="1">
        <f>_xlfn.XLOOKUP(AS56,[6]cmmiScoringModel!$G$172:$G$175,[6]cmmiScoringModel!$I$172:$I$175,0,0,1)</f>
        <v>1</v>
      </c>
      <c r="CE56" s="1">
        <f>_xlfn.XLOOKUP(AT56,[6]cmmiScoringModel!$G$176:$G$180,[6]cmmiScoringModel!$I$176:$I$180,0,0,1)</f>
        <v>0.5</v>
      </c>
    </row>
    <row r="57" spans="1:83" x14ac:dyDescent="0.25">
      <c r="A57" s="1" t="s">
        <v>3282</v>
      </c>
      <c r="B57" s="1" t="s">
        <v>507</v>
      </c>
      <c r="C57" s="1" t="s">
        <v>1599</v>
      </c>
      <c r="D57" s="1" t="s">
        <v>1600</v>
      </c>
      <c r="E57" s="1" t="s">
        <v>1601</v>
      </c>
      <c r="G57" s="1" t="s">
        <v>1602</v>
      </c>
      <c r="K57" s="1" t="s">
        <v>17</v>
      </c>
      <c r="L57" s="1" t="s">
        <v>22</v>
      </c>
      <c r="M57" s="1" t="s">
        <v>31</v>
      </c>
      <c r="N57" s="1" t="s">
        <v>29</v>
      </c>
      <c r="O57" s="1" t="s">
        <v>37</v>
      </c>
      <c r="P57" s="1" t="s">
        <v>43</v>
      </c>
      <c r="Q57" s="1" t="s">
        <v>45</v>
      </c>
      <c r="R57" s="1" t="s">
        <v>37</v>
      </c>
      <c r="S57" s="1" t="s">
        <v>56</v>
      </c>
      <c r="T57" s="1" t="s">
        <v>62</v>
      </c>
      <c r="U57" s="1" t="s">
        <v>66</v>
      </c>
      <c r="V57" s="1" t="s">
        <v>72</v>
      </c>
      <c r="W57" s="1" t="s">
        <v>76</v>
      </c>
      <c r="X57" s="1" t="s">
        <v>37</v>
      </c>
      <c r="Y57" s="1" t="s">
        <v>43</v>
      </c>
      <c r="Z57" s="1" t="s">
        <v>63</v>
      </c>
      <c r="AA57" s="1" t="s">
        <v>62</v>
      </c>
      <c r="AB57" s="1" t="s">
        <v>98</v>
      </c>
      <c r="AC57" s="1" t="s">
        <v>102</v>
      </c>
      <c r="AD57" s="1" t="s">
        <v>111</v>
      </c>
      <c r="AE57" s="1" t="s">
        <v>62</v>
      </c>
      <c r="AF57" s="1" t="s">
        <v>120</v>
      </c>
      <c r="AG57" s="1" t="s">
        <v>124</v>
      </c>
      <c r="AH57" s="1" t="s">
        <v>129</v>
      </c>
      <c r="AI57" s="1" t="s">
        <v>129</v>
      </c>
      <c r="AJ57" s="1" t="s">
        <v>129</v>
      </c>
      <c r="AK57" s="1" t="s">
        <v>63</v>
      </c>
      <c r="AL57" s="1" t="s">
        <v>142</v>
      </c>
      <c r="AM57" s="1" t="s">
        <v>63</v>
      </c>
      <c r="AN57" s="1" t="s">
        <v>31</v>
      </c>
      <c r="AO57" s="1" t="s">
        <v>154</v>
      </c>
      <c r="AP57" s="1" t="s">
        <v>159</v>
      </c>
      <c r="AQ57" s="1" t="s">
        <v>31</v>
      </c>
      <c r="AR57" s="1" t="s">
        <v>21</v>
      </c>
      <c r="AS57" s="1" t="s">
        <v>21</v>
      </c>
      <c r="AT57" s="1" t="s">
        <v>21</v>
      </c>
      <c r="AV57" s="1">
        <f>_xlfn.XLOOKUP(K57,[6]cmmiScoringModel!$G$2:$G$6, [6]cmmiScoringModel!$I$2:$I$6,0,0,1)</f>
        <v>0.25</v>
      </c>
      <c r="AW57" s="1">
        <f>_xlfn.XLOOKUP(L57,[6]cmmiScoringModel!$G$7:$G$9,[6]cmmiScoringModel!$I$7:$I$9,0,0,1)</f>
        <v>1</v>
      </c>
      <c r="AX57" s="1">
        <f>_xlfn.XLOOKUP(M57,[6]cmmiScoringModel!$G$10:$G$14,[6]cmmiScoringModel!$I$10:$I$14,0,0,1)</f>
        <v>1</v>
      </c>
      <c r="AY57" s="1">
        <f>_xlfn.XLOOKUP(N57,[6]cmmiScoringModel!$G$15:$G$19,[6]cmmiScoringModel!$I$15:$I$19,0,0,1)</f>
        <v>0.5</v>
      </c>
      <c r="AZ57" s="1">
        <f>_xlfn.XLOOKUP(O57,[6]cmmiScoringModel!$G$20:$G$24,[6]cmmiScoringModel!$I$20:$I$24,0,0,1)</f>
        <v>0.75</v>
      </c>
      <c r="BA57" s="1">
        <f>_xlfn.XLOOKUP(P57,[6]cmmiScoringModel!$G$25:$G$28,[6]cmmiScoringModel!$I$25:$I$28,0,0,1)</f>
        <v>1</v>
      </c>
      <c r="BB57" s="1">
        <f>_xlfn.XLOOKUP(Q57,[6]cmmiScoringModel!$G$29:$G$33,[6]cmmiScoringModel!$I$29:$I$33,0,0,1)</f>
        <v>0.5</v>
      </c>
      <c r="BC57" s="1">
        <f>_xlfn.XLOOKUP(R57,[6]cmmiScoringModel!$G$34:$G$37,[6]cmmiScoringModel!$I$34:$I$37,0,0,1)</f>
        <v>1</v>
      </c>
      <c r="BD57" s="1">
        <f>_xlfn.XLOOKUP(S57,[6]cmmiScoringModel!$G$38:$G$44,[6]cmmiScoringModel!$I$38:$I$44,0,0,1)</f>
        <v>0.2</v>
      </c>
      <c r="BE57" s="1">
        <f>_xlfn.XLOOKUP(T57,[6]cmmiScoringModel!$G$45:$G$51,[6]cmmiScoringModel!$I$45:$I$51,0,0,1)</f>
        <v>0.5</v>
      </c>
      <c r="BF57" s="1">
        <f>_xlfn.XLOOKUP(U57,[6]cmmiScoringModel!$G$52:$G$56,[6]cmmiScoringModel!$I$52:$I$56,0,0,1)</f>
        <v>0.8</v>
      </c>
      <c r="BG57" s="1">
        <f>_xlfn.XLOOKUP(V57,[6]cmmiScoringModel!$G$57:$G$61,[6]cmmiScoringModel!$I$57:$I$61,0,0,1)</f>
        <v>1</v>
      </c>
      <c r="BH57" s="1">
        <f>_xlfn.XLOOKUP(W57,[6]cmmiScoringModel!$G$62:$G$67,[6]cmmiScoringModel!$I$62:$I$67,0,0,1)</f>
        <v>0.75</v>
      </c>
      <c r="BI57" s="1">
        <f>_xlfn.XLOOKUP(X57,[6]cmmiScoringModel!$G$68:$G$72,[6]cmmiScoringModel!$I$68:$I$72,0,0,1)</f>
        <v>0.75</v>
      </c>
      <c r="BJ57" s="1">
        <f>_xlfn.XLOOKUP(Y57,[6]cmmiScoringModel!$G$73:$G$77,[6]cmmiScoringModel!$I$73:$I$77,0,0,1)</f>
        <v>1</v>
      </c>
      <c r="BK57" s="1">
        <f>_xlfn.XLOOKUP(Z57,[6]cmmiScoringModel!$G$78:$G$84,[6]cmmiScoringModel!$I$78:$I$84,0,0,1)</f>
        <v>0.75</v>
      </c>
      <c r="BL57" s="1">
        <f>_xlfn.XLOOKUP(AA57,[6]cmmiScoringModel!$G$85:$G$91,[6]cmmiScoringModel!$I$85:$I$91,0,0,1)</f>
        <v>0.5</v>
      </c>
      <c r="BM57" s="1">
        <f>_xlfn.XLOOKUP(AB57,[6]cmmiScoringModel!$G$92:$G$95,[6]cmmiScoringModel!$I$92:$I$95,0,0,1)</f>
        <v>1</v>
      </c>
      <c r="BN57" s="1">
        <f>_xlfn.XLOOKUP(AC57,[6]cmmiScoringModel!$G$96:$G$100,[6]cmmiScoringModel!$I$96:$I$100,0,0,1)</f>
        <v>0.15</v>
      </c>
      <c r="BO57" s="1">
        <f>_xlfn.XLOOKUP(AD57,[6]cmmiScoringModel!$G$101:$G$106,[6]cmmiScoringModel!$I$101:$I$106,0,0,1)</f>
        <v>1</v>
      </c>
      <c r="BP57" s="1">
        <f>_xlfn.XLOOKUP(AE57,[6]cmmiScoringModel!$G$107:$G$113,[6]cmmiScoringModel!$I$107:$I$113,0,0,1)</f>
        <v>0.5</v>
      </c>
      <c r="BQ57" s="1">
        <f>_xlfn.XLOOKUP(AF57,[6]cmmiScoringModel!$G$114:$G$117,[6]cmmiScoringModel!$I$114:$I$117,0,0,1)</f>
        <v>0.85</v>
      </c>
      <c r="BR57" s="1">
        <f>_xlfn.XLOOKUP(AG57,[6]cmmiScoringModel!$G$118:$G$120,[6]cmmiScoringModel!$I$118:$I$120,0,0,1)</f>
        <v>0.25</v>
      </c>
      <c r="BS57" s="1">
        <f>_xlfn.XLOOKUP(AH57, [6]cmmiScoringModel!$G$121:$G$124,[6]cmmiScoringModel!$I$121:$I$124,0,0,1)</f>
        <v>0.6</v>
      </c>
      <c r="BT57" s="1">
        <f>_xlfn.XLOOKUP(AI57,[6]cmmiScoringModel!$G$125:$G$128,[6]cmmiScoringModel!$I$125:$I$128,0,0,1)</f>
        <v>0.4</v>
      </c>
      <c r="BU57" s="1">
        <f>_xlfn.XLOOKUP(AJ57,[6]cmmiScoringModel!$G$129:$G$132,[6]cmmiScoringModel!$I$129:$I$132,0,0,1)</f>
        <v>0.4</v>
      </c>
      <c r="BV57" s="1">
        <f>_xlfn.XLOOKUP(AK57,[6]cmmiScoringModel!$G$133:$G$138,[6]cmmiScoringModel!$I$133:$I$138,0,0,1)</f>
        <v>0.75</v>
      </c>
      <c r="BW57" s="1">
        <f>_xlfn.XLOOKUP(AL57,[6]cmmiScoringModel!$G$139:$G$142,[6]cmmiScoringModel!$I$139:$I$142,0,0,1)</f>
        <v>0.25</v>
      </c>
      <c r="BX57" s="1">
        <f>_xlfn.XLOOKUP(AM57,[6]cmmiScoringModel!$G$143:$G$148,[6]cmmiScoringModel!$I$143:$I$148,0,0,1)</f>
        <v>0.75</v>
      </c>
      <c r="BY57" s="1">
        <f>_xlfn.XLOOKUP(AN57,[6]cmmiScoringModel!$G$149:$G$153,[6]cmmiScoringModel!$I$149:$I$153,0,0,1)</f>
        <v>1</v>
      </c>
      <c r="BZ57" s="1">
        <f>_xlfn.XLOOKUP(AO57,[6]cmmiScoringModel!$G$154:$G$157,[6]cmmiScoringModel!$I$154:$I$157,0,0,1)</f>
        <v>0</v>
      </c>
      <c r="CA57" s="1">
        <f>_xlfn.XLOOKUP(AP57,[6]cmmiScoringModel!$G$158:$G$161,[6]cmmiScoringModel!$I$158:$I$161,0,0,1)</f>
        <v>1</v>
      </c>
      <c r="CB57" s="1">
        <f>_xlfn.XLOOKUP(AQ57,[6]cmmiScoringModel!$G$162:$G$166,[6]cmmiScoringModel!$I$162:$I$166,0,0,1)</f>
        <v>1</v>
      </c>
      <c r="CC57" s="1">
        <f>_xlfn.XLOOKUP(AR57,[6]cmmiScoringModel!$G$167:$G$171,[6]cmmiScoringModel!$I$167:$I$171,0,0,1)</f>
        <v>0.01</v>
      </c>
      <c r="CD57" s="1">
        <f>_xlfn.XLOOKUP(AS57,[6]cmmiScoringModel!$G$172:$G$175,[6]cmmiScoringModel!$I$172:$I$175,0,0,1)</f>
        <v>0.01</v>
      </c>
      <c r="CE57" s="1">
        <f>_xlfn.XLOOKUP(AT57,[6]cmmiScoringModel!$G$176:$G$180,[6]cmmiScoringModel!$I$176:$I$180,0,0,1)</f>
        <v>0.01</v>
      </c>
    </row>
    <row r="58" spans="1:83" x14ac:dyDescent="0.25">
      <c r="A58" s="1" t="s">
        <v>3283</v>
      </c>
      <c r="B58" s="1" t="s">
        <v>507</v>
      </c>
      <c r="C58" s="1" t="s">
        <v>1698</v>
      </c>
      <c r="D58" s="1" t="s">
        <v>1699</v>
      </c>
      <c r="E58" s="1" t="s">
        <v>1700</v>
      </c>
      <c r="G58" s="1" t="s">
        <v>2783</v>
      </c>
      <c r="K58" s="1" t="s">
        <v>18</v>
      </c>
      <c r="L58" s="1" t="s">
        <v>22</v>
      </c>
      <c r="M58" s="1" t="s">
        <v>31</v>
      </c>
      <c r="N58" s="1" t="s">
        <v>29</v>
      </c>
      <c r="O58" s="1" t="s">
        <v>37</v>
      </c>
      <c r="P58" s="1" t="s">
        <v>43</v>
      </c>
      <c r="Q58" s="1" t="s">
        <v>45</v>
      </c>
      <c r="R58" s="1" t="s">
        <v>37</v>
      </c>
      <c r="S58" s="1" t="s">
        <v>56</v>
      </c>
      <c r="T58" s="1" t="s">
        <v>64</v>
      </c>
      <c r="U58" s="1" t="s">
        <v>43</v>
      </c>
      <c r="V58" s="1" t="s">
        <v>72</v>
      </c>
      <c r="W58" s="1" t="s">
        <v>76</v>
      </c>
      <c r="X58" s="1" t="s">
        <v>37</v>
      </c>
      <c r="Y58" s="1" t="s">
        <v>43</v>
      </c>
      <c r="Z58" s="1" t="s">
        <v>63</v>
      </c>
      <c r="AA58" s="1" t="s">
        <v>63</v>
      </c>
      <c r="AB58" s="1" t="s">
        <v>98</v>
      </c>
      <c r="AC58" s="1" t="s">
        <v>103</v>
      </c>
      <c r="AD58" s="1" t="s">
        <v>111</v>
      </c>
      <c r="AE58" s="1" t="s">
        <v>63</v>
      </c>
      <c r="AF58" s="1" t="s">
        <v>120</v>
      </c>
      <c r="AG58" s="1" t="s">
        <v>125</v>
      </c>
      <c r="AH58" s="1" t="s">
        <v>129</v>
      </c>
      <c r="AI58" s="1" t="s">
        <v>129</v>
      </c>
      <c r="AJ58" s="1" t="s">
        <v>129</v>
      </c>
      <c r="AK58" s="1" t="s">
        <v>64</v>
      </c>
      <c r="AL58" s="1" t="s">
        <v>144</v>
      </c>
      <c r="AM58" s="1" t="s">
        <v>63</v>
      </c>
      <c r="AN58" s="1" t="s">
        <v>31</v>
      </c>
      <c r="AO58" s="1" t="s">
        <v>155</v>
      </c>
      <c r="AP58" s="1" t="s">
        <v>159</v>
      </c>
      <c r="AQ58" s="1" t="s">
        <v>31</v>
      </c>
      <c r="AR58" s="1" t="s">
        <v>21</v>
      </c>
      <c r="AS58" s="1" t="s">
        <v>21</v>
      </c>
      <c r="AT58" s="1" t="s">
        <v>21</v>
      </c>
      <c r="AV58" s="1">
        <f>_xlfn.XLOOKUP(K58,[6]cmmiScoringModel!$G$2:$G$6, [6]cmmiScoringModel!$I$2:$I$6,0,0,1)</f>
        <v>1</v>
      </c>
      <c r="AW58" s="1">
        <f>_xlfn.XLOOKUP(L58,[6]cmmiScoringModel!$G$7:$G$9,[6]cmmiScoringModel!$I$7:$I$9,0,0,1)</f>
        <v>1</v>
      </c>
      <c r="AX58" s="1">
        <f>_xlfn.XLOOKUP(M58,[6]cmmiScoringModel!$G$10:$G$14,[6]cmmiScoringModel!$I$10:$I$14,0,0,1)</f>
        <v>1</v>
      </c>
      <c r="AY58" s="1">
        <f>_xlfn.XLOOKUP(N58,[6]cmmiScoringModel!$G$15:$G$19,[6]cmmiScoringModel!$I$15:$I$19,0,0,1)</f>
        <v>0.5</v>
      </c>
      <c r="AZ58" s="1">
        <f>_xlfn.XLOOKUP(O58,[6]cmmiScoringModel!$G$20:$G$24,[6]cmmiScoringModel!$I$20:$I$24,0,0,1)</f>
        <v>0.75</v>
      </c>
      <c r="BA58" s="1">
        <f>_xlfn.XLOOKUP(P58,[6]cmmiScoringModel!$G$25:$G$28,[6]cmmiScoringModel!$I$25:$I$28,0,0,1)</f>
        <v>1</v>
      </c>
      <c r="BB58" s="1">
        <f>_xlfn.XLOOKUP(Q58,[6]cmmiScoringModel!$G$29:$G$33,[6]cmmiScoringModel!$I$29:$I$33,0,0,1)</f>
        <v>0.5</v>
      </c>
      <c r="BC58" s="1">
        <f>_xlfn.XLOOKUP(R58,[6]cmmiScoringModel!$G$34:$G$37,[6]cmmiScoringModel!$I$34:$I$37,0,0,1)</f>
        <v>1</v>
      </c>
      <c r="BD58" s="1">
        <f>_xlfn.XLOOKUP(S58,[6]cmmiScoringModel!$G$38:$G$44,[6]cmmiScoringModel!$I$38:$I$44,0,0,1)</f>
        <v>0.2</v>
      </c>
      <c r="BE58" s="1">
        <f>_xlfn.XLOOKUP(T58,[6]cmmiScoringModel!$G$45:$G$51,[6]cmmiScoringModel!$I$45:$I$51,0,0,1)</f>
        <v>1</v>
      </c>
      <c r="BF58" s="1">
        <f>_xlfn.XLOOKUP(U58,[6]cmmiScoringModel!$G$52:$G$56,[6]cmmiScoringModel!$I$52:$I$56,0,0,1)</f>
        <v>1</v>
      </c>
      <c r="BG58" s="1">
        <f>_xlfn.XLOOKUP(V58,[6]cmmiScoringModel!$G$57:$G$61,[6]cmmiScoringModel!$I$57:$I$61,0,0,1)</f>
        <v>1</v>
      </c>
      <c r="BH58" s="1">
        <f>_xlfn.XLOOKUP(W58,[6]cmmiScoringModel!$G$62:$G$67,[6]cmmiScoringModel!$I$62:$I$67,0,0,1)</f>
        <v>0.75</v>
      </c>
      <c r="BI58" s="1">
        <f>_xlfn.XLOOKUP(X58,[6]cmmiScoringModel!$G$68:$G$72,[6]cmmiScoringModel!$I$68:$I$72,0,0,1)</f>
        <v>0.75</v>
      </c>
      <c r="BJ58" s="1">
        <f>_xlfn.XLOOKUP(Y58,[6]cmmiScoringModel!$G$73:$G$77,[6]cmmiScoringModel!$I$73:$I$77,0,0,1)</f>
        <v>1</v>
      </c>
      <c r="BK58" s="1">
        <f>_xlfn.XLOOKUP(Z58,[6]cmmiScoringModel!$G$78:$G$84,[6]cmmiScoringModel!$I$78:$I$84,0,0,1)</f>
        <v>0.75</v>
      </c>
      <c r="BL58" s="1">
        <f>_xlfn.XLOOKUP(AA58,[6]cmmiScoringModel!$G$85:$G$91,[6]cmmiScoringModel!$I$85:$I$91,0,0,1)</f>
        <v>0.75</v>
      </c>
      <c r="BM58" s="1">
        <f>_xlfn.XLOOKUP(AB58,[6]cmmiScoringModel!$G$92:$G$95,[6]cmmiScoringModel!$I$92:$I$95,0,0,1)</f>
        <v>1</v>
      </c>
      <c r="BN58" s="1">
        <f>_xlfn.XLOOKUP(AC58,[6]cmmiScoringModel!$G$96:$G$100,[6]cmmiScoringModel!$I$96:$I$100,0,0,1)</f>
        <v>0.6</v>
      </c>
      <c r="BO58" s="1">
        <f>_xlfn.XLOOKUP(AD58,[6]cmmiScoringModel!$G$101:$G$106,[6]cmmiScoringModel!$I$101:$I$106,0,0,1)</f>
        <v>1</v>
      </c>
      <c r="BP58" s="1">
        <f>_xlfn.XLOOKUP(AE58,[6]cmmiScoringModel!$G$107:$G$113,[6]cmmiScoringModel!$I$107:$I$113,0,0,1)</f>
        <v>0.75</v>
      </c>
      <c r="BQ58" s="1">
        <f>_xlfn.XLOOKUP(AF58,[6]cmmiScoringModel!$G$114:$G$117,[6]cmmiScoringModel!$I$114:$I$117,0,0,1)</f>
        <v>0.85</v>
      </c>
      <c r="BR58" s="1">
        <f>_xlfn.XLOOKUP(AG58,[6]cmmiScoringModel!$G$118:$G$120,[6]cmmiScoringModel!$I$118:$I$120,0,0,1)</f>
        <v>1</v>
      </c>
      <c r="BS58" s="1">
        <f>_xlfn.XLOOKUP(AH58, [6]cmmiScoringModel!$G$121:$G$124,[6]cmmiScoringModel!$I$121:$I$124,0,0,1)</f>
        <v>0.6</v>
      </c>
      <c r="BT58" s="1">
        <f>_xlfn.XLOOKUP(AI58,[6]cmmiScoringModel!$G$125:$G$128,[6]cmmiScoringModel!$I$125:$I$128,0,0,1)</f>
        <v>0.4</v>
      </c>
      <c r="BU58" s="1">
        <f>_xlfn.XLOOKUP(AJ58,[6]cmmiScoringModel!$G$129:$G$132,[6]cmmiScoringModel!$I$129:$I$132,0,0,1)</f>
        <v>0.4</v>
      </c>
      <c r="BV58" s="1">
        <f>_xlfn.XLOOKUP(AK58,[6]cmmiScoringModel!$G$133:$G$138,[6]cmmiScoringModel!$I$133:$I$138,0,0,1)</f>
        <v>1</v>
      </c>
      <c r="BW58" s="1">
        <f>_xlfn.XLOOKUP(AL58,[6]cmmiScoringModel!$G$139:$G$142,[6]cmmiScoringModel!$I$139:$I$142,0,0,1)</f>
        <v>1</v>
      </c>
      <c r="BX58" s="1">
        <f>_xlfn.XLOOKUP(AM58,[6]cmmiScoringModel!$G$143:$G$148,[6]cmmiScoringModel!$I$143:$I$148,0,0,1)</f>
        <v>0.75</v>
      </c>
      <c r="BY58" s="1">
        <f>_xlfn.XLOOKUP(AN58,[6]cmmiScoringModel!$G$149:$G$153,[6]cmmiScoringModel!$I$149:$I$153,0,0,1)</f>
        <v>1</v>
      </c>
      <c r="BZ58" s="1">
        <f>_xlfn.XLOOKUP(AO58,[6]cmmiScoringModel!$G$154:$G$157,[6]cmmiScoringModel!$I$154:$I$157,0,0,1)</f>
        <v>1</v>
      </c>
      <c r="CA58" s="1">
        <f>_xlfn.XLOOKUP(AP58,[6]cmmiScoringModel!$G$158:$G$161,[6]cmmiScoringModel!$I$158:$I$161,0,0,1)</f>
        <v>1</v>
      </c>
      <c r="CB58" s="1">
        <f>_xlfn.XLOOKUP(AQ58,[6]cmmiScoringModel!$G$162:$G$166,[6]cmmiScoringModel!$I$162:$I$166,0,0,1)</f>
        <v>1</v>
      </c>
      <c r="CC58" s="1">
        <f>_xlfn.XLOOKUP(AR58,[6]cmmiScoringModel!$G$167:$G$171,[6]cmmiScoringModel!$I$167:$I$171,0,0,1)</f>
        <v>0.01</v>
      </c>
      <c r="CD58" s="1">
        <f>_xlfn.XLOOKUP(AS58,[6]cmmiScoringModel!$G$172:$G$175,[6]cmmiScoringModel!$I$172:$I$175,0,0,1)</f>
        <v>0.01</v>
      </c>
      <c r="CE58" s="1">
        <f>_xlfn.XLOOKUP(AT58,[6]cmmiScoringModel!$G$176:$G$180,[6]cmmiScoringModel!$I$176:$I$180,0,0,1)</f>
        <v>0.01</v>
      </c>
    </row>
    <row r="59" spans="1:83" x14ac:dyDescent="0.25">
      <c r="A59" s="1" t="s">
        <v>3284</v>
      </c>
      <c r="B59" s="1" t="s">
        <v>507</v>
      </c>
      <c r="C59" s="1" t="s">
        <v>1586</v>
      </c>
      <c r="D59" s="1" t="s">
        <v>1587</v>
      </c>
      <c r="E59" s="1" t="s">
        <v>1588</v>
      </c>
      <c r="G59" s="1" t="s">
        <v>1589</v>
      </c>
      <c r="K59" s="1" t="s">
        <v>18</v>
      </c>
      <c r="L59" s="1" t="s">
        <v>22</v>
      </c>
      <c r="M59" s="1" t="s">
        <v>31</v>
      </c>
      <c r="N59" s="1" t="s">
        <v>29</v>
      </c>
      <c r="O59" s="1" t="s">
        <v>37</v>
      </c>
      <c r="P59" s="1" t="s">
        <v>43</v>
      </c>
      <c r="Q59" s="1" t="s">
        <v>45</v>
      </c>
      <c r="R59" s="1" t="s">
        <v>37</v>
      </c>
      <c r="S59" s="1" t="s">
        <v>56</v>
      </c>
      <c r="T59" s="1" t="s">
        <v>62</v>
      </c>
      <c r="U59" s="1" t="s">
        <v>66</v>
      </c>
      <c r="V59" s="1" t="s">
        <v>72</v>
      </c>
      <c r="W59" s="1" t="s">
        <v>76</v>
      </c>
      <c r="X59" s="1" t="s">
        <v>37</v>
      </c>
      <c r="Y59" s="1" t="s">
        <v>43</v>
      </c>
      <c r="Z59" s="1" t="s">
        <v>62</v>
      </c>
      <c r="AA59" s="1" t="s">
        <v>63</v>
      </c>
      <c r="AB59" s="1" t="s">
        <v>98</v>
      </c>
      <c r="AC59" s="1" t="s">
        <v>103</v>
      </c>
      <c r="AD59" s="1" t="s">
        <v>111</v>
      </c>
      <c r="AE59" s="1" t="s">
        <v>63</v>
      </c>
      <c r="AF59" s="1" t="s">
        <v>120</v>
      </c>
      <c r="AG59" s="1" t="s">
        <v>125</v>
      </c>
      <c r="AH59" s="1" t="s">
        <v>129</v>
      </c>
      <c r="AI59" s="1" t="s">
        <v>129</v>
      </c>
      <c r="AJ59" s="1" t="s">
        <v>129</v>
      </c>
      <c r="AK59" s="1" t="s">
        <v>63</v>
      </c>
      <c r="AL59" s="1" t="s">
        <v>144</v>
      </c>
      <c r="AM59" s="1" t="s">
        <v>63</v>
      </c>
      <c r="AN59" s="1" t="s">
        <v>31</v>
      </c>
      <c r="AO59" s="1" t="s">
        <v>155</v>
      </c>
      <c r="AP59" s="1" t="s">
        <v>159</v>
      </c>
      <c r="AQ59" s="1" t="s">
        <v>31</v>
      </c>
      <c r="AR59" s="1" t="s">
        <v>21</v>
      </c>
      <c r="AS59" s="1" t="s">
        <v>21</v>
      </c>
      <c r="AT59" s="1" t="s">
        <v>21</v>
      </c>
      <c r="AV59" s="1">
        <f>_xlfn.XLOOKUP(K59,[6]cmmiScoringModel!$G$2:$G$6, [6]cmmiScoringModel!$I$2:$I$6,0,0,1)</f>
        <v>1</v>
      </c>
      <c r="AW59" s="1">
        <f>_xlfn.XLOOKUP(L59,[6]cmmiScoringModel!$G$7:$G$9,[6]cmmiScoringModel!$I$7:$I$9,0,0,1)</f>
        <v>1</v>
      </c>
      <c r="AX59" s="1">
        <f>_xlfn.XLOOKUP(M59,[6]cmmiScoringModel!$G$10:$G$14,[6]cmmiScoringModel!$I$10:$I$14,0,0,1)</f>
        <v>1</v>
      </c>
      <c r="AY59" s="1">
        <f>_xlfn.XLOOKUP(N59,[6]cmmiScoringModel!$G$15:$G$19,[6]cmmiScoringModel!$I$15:$I$19,0,0,1)</f>
        <v>0.5</v>
      </c>
      <c r="AZ59" s="1">
        <f>_xlfn.XLOOKUP(O59,[6]cmmiScoringModel!$G$20:$G$24,[6]cmmiScoringModel!$I$20:$I$24,0,0,1)</f>
        <v>0.75</v>
      </c>
      <c r="BA59" s="1">
        <f>_xlfn.XLOOKUP(P59,[6]cmmiScoringModel!$G$25:$G$28,[6]cmmiScoringModel!$I$25:$I$28,0,0,1)</f>
        <v>1</v>
      </c>
      <c r="BB59" s="1">
        <f>_xlfn.XLOOKUP(Q59,[6]cmmiScoringModel!$G$29:$G$33,[6]cmmiScoringModel!$I$29:$I$33,0,0,1)</f>
        <v>0.5</v>
      </c>
      <c r="BC59" s="1">
        <f>_xlfn.XLOOKUP(R59,[6]cmmiScoringModel!$G$34:$G$37,[6]cmmiScoringModel!$I$34:$I$37,0,0,1)</f>
        <v>1</v>
      </c>
      <c r="BD59" s="1">
        <f>_xlfn.XLOOKUP(S59,[6]cmmiScoringModel!$G$38:$G$44,[6]cmmiScoringModel!$I$38:$I$44,0,0,1)</f>
        <v>0.2</v>
      </c>
      <c r="BE59" s="1">
        <f>_xlfn.XLOOKUP(T59,[6]cmmiScoringModel!$G$45:$G$51,[6]cmmiScoringModel!$I$45:$I$51,0,0,1)</f>
        <v>0.5</v>
      </c>
      <c r="BF59" s="1">
        <f>_xlfn.XLOOKUP(U59,[6]cmmiScoringModel!$G$52:$G$56,[6]cmmiScoringModel!$I$52:$I$56,0,0,1)</f>
        <v>0.8</v>
      </c>
      <c r="BG59" s="1">
        <f>_xlfn.XLOOKUP(V59,[6]cmmiScoringModel!$G$57:$G$61,[6]cmmiScoringModel!$I$57:$I$61,0,0,1)</f>
        <v>1</v>
      </c>
      <c r="BH59" s="1">
        <f>_xlfn.XLOOKUP(W59,[6]cmmiScoringModel!$G$62:$G$67,[6]cmmiScoringModel!$I$62:$I$67,0,0,1)</f>
        <v>0.75</v>
      </c>
      <c r="BI59" s="1">
        <f>_xlfn.XLOOKUP(X59,[6]cmmiScoringModel!$G$68:$G$72,[6]cmmiScoringModel!$I$68:$I$72,0,0,1)</f>
        <v>0.75</v>
      </c>
      <c r="BJ59" s="1">
        <f>_xlfn.XLOOKUP(Y59,[6]cmmiScoringModel!$G$73:$G$77,[6]cmmiScoringModel!$I$73:$I$77,0,0,1)</f>
        <v>1</v>
      </c>
      <c r="BK59" s="1">
        <f>_xlfn.XLOOKUP(Z59,[6]cmmiScoringModel!$G$78:$G$84,[6]cmmiScoringModel!$I$78:$I$84,0,0,1)</f>
        <v>0.5</v>
      </c>
      <c r="BL59" s="1">
        <f>_xlfn.XLOOKUP(AA59,[6]cmmiScoringModel!$G$85:$G$91,[6]cmmiScoringModel!$I$85:$I$91,0,0,1)</f>
        <v>0.75</v>
      </c>
      <c r="BM59" s="1">
        <f>_xlfn.XLOOKUP(AB59,[6]cmmiScoringModel!$G$92:$G$95,[6]cmmiScoringModel!$I$92:$I$95,0,0,1)</f>
        <v>1</v>
      </c>
      <c r="BN59" s="1">
        <f>_xlfn.XLOOKUP(AC59,[6]cmmiScoringModel!$G$96:$G$100,[6]cmmiScoringModel!$I$96:$I$100,0,0,1)</f>
        <v>0.6</v>
      </c>
      <c r="BO59" s="1">
        <f>_xlfn.XLOOKUP(AD59,[6]cmmiScoringModel!$G$101:$G$106,[6]cmmiScoringModel!$I$101:$I$106,0,0,1)</f>
        <v>1</v>
      </c>
      <c r="BP59" s="1">
        <f>_xlfn.XLOOKUP(AE59,[6]cmmiScoringModel!$G$107:$G$113,[6]cmmiScoringModel!$I$107:$I$113,0,0,1)</f>
        <v>0.75</v>
      </c>
      <c r="BQ59" s="1">
        <f>_xlfn.XLOOKUP(AF59,[6]cmmiScoringModel!$G$114:$G$117,[6]cmmiScoringModel!$I$114:$I$117,0,0,1)</f>
        <v>0.85</v>
      </c>
      <c r="BR59" s="1">
        <f>_xlfn.XLOOKUP(AG59,[6]cmmiScoringModel!$G$118:$G$120,[6]cmmiScoringModel!$I$118:$I$120,0,0,1)</f>
        <v>1</v>
      </c>
      <c r="BS59" s="1">
        <f>_xlfn.XLOOKUP(AH59, [6]cmmiScoringModel!$G$121:$G$124,[6]cmmiScoringModel!$I$121:$I$124,0,0,1)</f>
        <v>0.6</v>
      </c>
      <c r="BT59" s="1">
        <f>_xlfn.XLOOKUP(AI59,[6]cmmiScoringModel!$G$125:$G$128,[6]cmmiScoringModel!$I$125:$I$128,0,0,1)</f>
        <v>0.4</v>
      </c>
      <c r="BU59" s="1">
        <f>_xlfn.XLOOKUP(AJ59,[6]cmmiScoringModel!$G$129:$G$132,[6]cmmiScoringModel!$I$129:$I$132,0,0,1)</f>
        <v>0.4</v>
      </c>
      <c r="BV59" s="1">
        <f>_xlfn.XLOOKUP(AK59,[6]cmmiScoringModel!$G$133:$G$138,[6]cmmiScoringModel!$I$133:$I$138,0,0,1)</f>
        <v>0.75</v>
      </c>
      <c r="BW59" s="1">
        <f>_xlfn.XLOOKUP(AL59,[6]cmmiScoringModel!$G$139:$G$142,[6]cmmiScoringModel!$I$139:$I$142,0,0,1)</f>
        <v>1</v>
      </c>
      <c r="BX59" s="1">
        <f>_xlfn.XLOOKUP(AM59,[6]cmmiScoringModel!$G$143:$G$148,[6]cmmiScoringModel!$I$143:$I$148,0,0,1)</f>
        <v>0.75</v>
      </c>
      <c r="BY59" s="1">
        <f>_xlfn.XLOOKUP(AN59,[6]cmmiScoringModel!$G$149:$G$153,[6]cmmiScoringModel!$I$149:$I$153,0,0,1)</f>
        <v>1</v>
      </c>
      <c r="BZ59" s="1">
        <f>_xlfn.XLOOKUP(AO59,[6]cmmiScoringModel!$G$154:$G$157,[6]cmmiScoringModel!$I$154:$I$157,0,0,1)</f>
        <v>1</v>
      </c>
      <c r="CA59" s="1">
        <f>_xlfn.XLOOKUP(AP59,[6]cmmiScoringModel!$G$158:$G$161,[6]cmmiScoringModel!$I$158:$I$161,0,0,1)</f>
        <v>1</v>
      </c>
      <c r="CB59" s="1">
        <f>_xlfn.XLOOKUP(AQ59,[6]cmmiScoringModel!$G$162:$G$166,[6]cmmiScoringModel!$I$162:$I$166,0,0,1)</f>
        <v>1</v>
      </c>
      <c r="CC59" s="1">
        <f>_xlfn.XLOOKUP(AR59,[6]cmmiScoringModel!$G$167:$G$171,[6]cmmiScoringModel!$I$167:$I$171,0,0,1)</f>
        <v>0.01</v>
      </c>
      <c r="CD59" s="1">
        <f>_xlfn.XLOOKUP(AS59,[6]cmmiScoringModel!$G$172:$G$175,[6]cmmiScoringModel!$I$172:$I$175,0,0,1)</f>
        <v>0.01</v>
      </c>
      <c r="CE59" s="1">
        <f>_xlfn.XLOOKUP(AT59,[6]cmmiScoringModel!$G$176:$G$180,[6]cmmiScoringModel!$I$176:$I$180,0,0,1)</f>
        <v>0.01</v>
      </c>
    </row>
    <row r="60" spans="1:83" x14ac:dyDescent="0.25">
      <c r="A60" s="1" t="s">
        <v>3285</v>
      </c>
      <c r="B60" s="1" t="s">
        <v>507</v>
      </c>
      <c r="C60" s="1" t="s">
        <v>1586</v>
      </c>
      <c r="D60" s="1" t="s">
        <v>1590</v>
      </c>
      <c r="E60" s="1" t="s">
        <v>1591</v>
      </c>
      <c r="G60" s="1" t="s">
        <v>1589</v>
      </c>
      <c r="K60" s="1" t="s">
        <v>18</v>
      </c>
      <c r="L60" s="1" t="s">
        <v>22</v>
      </c>
      <c r="M60" s="1" t="s">
        <v>31</v>
      </c>
      <c r="N60" s="1" t="s">
        <v>29</v>
      </c>
      <c r="O60" s="1" t="s">
        <v>37</v>
      </c>
      <c r="P60" s="1" t="s">
        <v>43</v>
      </c>
      <c r="Q60" s="1" t="s">
        <v>45</v>
      </c>
      <c r="R60" s="1" t="s">
        <v>37</v>
      </c>
      <c r="S60" s="1" t="s">
        <v>56</v>
      </c>
      <c r="T60" s="1" t="s">
        <v>61</v>
      </c>
      <c r="U60" s="1" t="s">
        <v>66</v>
      </c>
      <c r="V60" s="1" t="s">
        <v>72</v>
      </c>
      <c r="W60" s="1" t="s">
        <v>76</v>
      </c>
      <c r="X60" s="1" t="s">
        <v>37</v>
      </c>
      <c r="Y60" s="1" t="s">
        <v>66</v>
      </c>
      <c r="Z60" s="1" t="s">
        <v>62</v>
      </c>
      <c r="AA60" s="1" t="s">
        <v>63</v>
      </c>
      <c r="AB60" s="1" t="s">
        <v>98</v>
      </c>
      <c r="AC60" s="1" t="s">
        <v>103</v>
      </c>
      <c r="AD60" s="1" t="s">
        <v>111</v>
      </c>
      <c r="AE60" s="1" t="s">
        <v>63</v>
      </c>
      <c r="AF60" s="1" t="s">
        <v>120</v>
      </c>
      <c r="AG60" s="1" t="s">
        <v>125</v>
      </c>
      <c r="AH60" s="1" t="s">
        <v>129</v>
      </c>
      <c r="AI60" s="1" t="s">
        <v>129</v>
      </c>
      <c r="AJ60" s="1" t="s">
        <v>129</v>
      </c>
      <c r="AK60" s="1" t="s">
        <v>62</v>
      </c>
      <c r="AL60" s="1" t="s">
        <v>144</v>
      </c>
      <c r="AM60" s="1" t="s">
        <v>63</v>
      </c>
      <c r="AN60" s="1" t="s">
        <v>31</v>
      </c>
      <c r="AO60" s="1" t="s">
        <v>155</v>
      </c>
      <c r="AP60" s="1" t="s">
        <v>159</v>
      </c>
      <c r="AQ60" s="1" t="s">
        <v>31</v>
      </c>
      <c r="AR60" s="1" t="s">
        <v>21</v>
      </c>
      <c r="AS60" s="1" t="s">
        <v>21</v>
      </c>
      <c r="AT60" s="1" t="s">
        <v>21</v>
      </c>
      <c r="AV60" s="1">
        <f>_xlfn.XLOOKUP(K60,[6]cmmiScoringModel!$G$2:$G$6, [6]cmmiScoringModel!$I$2:$I$6,0,0,1)</f>
        <v>1</v>
      </c>
      <c r="AW60" s="1">
        <f>_xlfn.XLOOKUP(L60,[6]cmmiScoringModel!$G$7:$G$9,[6]cmmiScoringModel!$I$7:$I$9,0,0,1)</f>
        <v>1</v>
      </c>
      <c r="AX60" s="1">
        <f>_xlfn.XLOOKUP(M60,[6]cmmiScoringModel!$G$10:$G$14,[6]cmmiScoringModel!$I$10:$I$14,0,0,1)</f>
        <v>1</v>
      </c>
      <c r="AY60" s="1">
        <f>_xlfn.XLOOKUP(N60,[6]cmmiScoringModel!$G$15:$G$19,[6]cmmiScoringModel!$I$15:$I$19,0,0,1)</f>
        <v>0.5</v>
      </c>
      <c r="AZ60" s="1">
        <f>_xlfn.XLOOKUP(O60,[6]cmmiScoringModel!$G$20:$G$24,[6]cmmiScoringModel!$I$20:$I$24,0,0,1)</f>
        <v>0.75</v>
      </c>
      <c r="BA60" s="1">
        <f>_xlfn.XLOOKUP(P60,[6]cmmiScoringModel!$G$25:$G$28,[6]cmmiScoringModel!$I$25:$I$28,0,0,1)</f>
        <v>1</v>
      </c>
      <c r="BB60" s="1">
        <f>_xlfn.XLOOKUP(Q60,[6]cmmiScoringModel!$G$29:$G$33,[6]cmmiScoringModel!$I$29:$I$33,0,0,1)</f>
        <v>0.5</v>
      </c>
      <c r="BC60" s="1">
        <f>_xlfn.XLOOKUP(R60,[6]cmmiScoringModel!$G$34:$G$37,[6]cmmiScoringModel!$I$34:$I$37,0,0,1)</f>
        <v>1</v>
      </c>
      <c r="BD60" s="1">
        <f>_xlfn.XLOOKUP(S60,[6]cmmiScoringModel!$G$38:$G$44,[6]cmmiScoringModel!$I$38:$I$44,0,0,1)</f>
        <v>0.2</v>
      </c>
      <c r="BE60" s="1">
        <f>_xlfn.XLOOKUP(T60,[6]cmmiScoringModel!$G$45:$G$51,[6]cmmiScoringModel!$I$45:$I$51,0,0,1)</f>
        <v>0.25</v>
      </c>
      <c r="BF60" s="1">
        <f>_xlfn.XLOOKUP(U60,[6]cmmiScoringModel!$G$52:$G$56,[6]cmmiScoringModel!$I$52:$I$56,0,0,1)</f>
        <v>0.8</v>
      </c>
      <c r="BG60" s="1">
        <f>_xlfn.XLOOKUP(V60,[6]cmmiScoringModel!$G$57:$G$61,[6]cmmiScoringModel!$I$57:$I$61,0,0,1)</f>
        <v>1</v>
      </c>
      <c r="BH60" s="1">
        <f>_xlfn.XLOOKUP(W60,[6]cmmiScoringModel!$G$62:$G$67,[6]cmmiScoringModel!$I$62:$I$67,0,0,1)</f>
        <v>0.75</v>
      </c>
      <c r="BI60" s="1">
        <f>_xlfn.XLOOKUP(X60,[6]cmmiScoringModel!$G$68:$G$72,[6]cmmiScoringModel!$I$68:$I$72,0,0,1)</f>
        <v>0.75</v>
      </c>
      <c r="BJ60" s="1">
        <f>_xlfn.XLOOKUP(Y60,[6]cmmiScoringModel!$G$73:$G$77,[6]cmmiScoringModel!$I$73:$I$77,0,0,1)</f>
        <v>0.5</v>
      </c>
      <c r="BK60" s="1">
        <f>_xlfn.XLOOKUP(Z60,[6]cmmiScoringModel!$G$78:$G$84,[6]cmmiScoringModel!$I$78:$I$84,0,0,1)</f>
        <v>0.5</v>
      </c>
      <c r="BL60" s="1">
        <f>_xlfn.XLOOKUP(AA60,[6]cmmiScoringModel!$G$85:$G$91,[6]cmmiScoringModel!$I$85:$I$91,0,0,1)</f>
        <v>0.75</v>
      </c>
      <c r="BM60" s="1">
        <f>_xlfn.XLOOKUP(AB60,[6]cmmiScoringModel!$G$92:$G$95,[6]cmmiScoringModel!$I$92:$I$95,0,0,1)</f>
        <v>1</v>
      </c>
      <c r="BN60" s="1">
        <f>_xlfn.XLOOKUP(AC60,[6]cmmiScoringModel!$G$96:$G$100,[6]cmmiScoringModel!$I$96:$I$100,0,0,1)</f>
        <v>0.6</v>
      </c>
      <c r="BO60" s="1">
        <f>_xlfn.XLOOKUP(AD60,[6]cmmiScoringModel!$G$101:$G$106,[6]cmmiScoringModel!$I$101:$I$106,0,0,1)</f>
        <v>1</v>
      </c>
      <c r="BP60" s="1">
        <f>_xlfn.XLOOKUP(AE60,[6]cmmiScoringModel!$G$107:$G$113,[6]cmmiScoringModel!$I$107:$I$113,0,0,1)</f>
        <v>0.75</v>
      </c>
      <c r="BQ60" s="1">
        <f>_xlfn.XLOOKUP(AF60,[6]cmmiScoringModel!$G$114:$G$117,[6]cmmiScoringModel!$I$114:$I$117,0,0,1)</f>
        <v>0.85</v>
      </c>
      <c r="BR60" s="1">
        <f>_xlfn.XLOOKUP(AG60,[6]cmmiScoringModel!$G$118:$G$120,[6]cmmiScoringModel!$I$118:$I$120,0,0,1)</f>
        <v>1</v>
      </c>
      <c r="BS60" s="1">
        <f>_xlfn.XLOOKUP(AH60, [6]cmmiScoringModel!$G$121:$G$124,[6]cmmiScoringModel!$I$121:$I$124,0,0,1)</f>
        <v>0.6</v>
      </c>
      <c r="BT60" s="1">
        <f>_xlfn.XLOOKUP(AI60,[6]cmmiScoringModel!$G$125:$G$128,[6]cmmiScoringModel!$I$125:$I$128,0,0,1)</f>
        <v>0.4</v>
      </c>
      <c r="BU60" s="1">
        <f>_xlfn.XLOOKUP(AJ60,[6]cmmiScoringModel!$G$129:$G$132,[6]cmmiScoringModel!$I$129:$I$132,0,0,1)</f>
        <v>0.4</v>
      </c>
      <c r="BV60" s="1">
        <f>_xlfn.XLOOKUP(AK60,[6]cmmiScoringModel!$G$133:$G$138,[6]cmmiScoringModel!$I$133:$I$138,0,0,1)</f>
        <v>0.5</v>
      </c>
      <c r="BW60" s="1">
        <f>_xlfn.XLOOKUP(AL60,[6]cmmiScoringModel!$G$139:$G$142,[6]cmmiScoringModel!$I$139:$I$142,0,0,1)</f>
        <v>1</v>
      </c>
      <c r="BX60" s="1">
        <f>_xlfn.XLOOKUP(AM60,[6]cmmiScoringModel!$G$143:$G$148,[6]cmmiScoringModel!$I$143:$I$148,0,0,1)</f>
        <v>0.75</v>
      </c>
      <c r="BY60" s="1">
        <f>_xlfn.XLOOKUP(AN60,[6]cmmiScoringModel!$G$149:$G$153,[6]cmmiScoringModel!$I$149:$I$153,0,0,1)</f>
        <v>1</v>
      </c>
      <c r="BZ60" s="1">
        <f>_xlfn.XLOOKUP(AO60,[6]cmmiScoringModel!$G$154:$G$157,[6]cmmiScoringModel!$I$154:$I$157,0,0,1)</f>
        <v>1</v>
      </c>
      <c r="CA60" s="1">
        <f>_xlfn.XLOOKUP(AP60,[6]cmmiScoringModel!$G$158:$G$161,[6]cmmiScoringModel!$I$158:$I$161,0,0,1)</f>
        <v>1</v>
      </c>
      <c r="CB60" s="1">
        <f>_xlfn.XLOOKUP(AQ60,[6]cmmiScoringModel!$G$162:$G$166,[6]cmmiScoringModel!$I$162:$I$166,0,0,1)</f>
        <v>1</v>
      </c>
      <c r="CC60" s="1">
        <f>_xlfn.XLOOKUP(AR60,[6]cmmiScoringModel!$G$167:$G$171,[6]cmmiScoringModel!$I$167:$I$171,0,0,1)</f>
        <v>0.01</v>
      </c>
      <c r="CD60" s="1">
        <f>_xlfn.XLOOKUP(AS60,[6]cmmiScoringModel!$G$172:$G$175,[6]cmmiScoringModel!$I$172:$I$175,0,0,1)</f>
        <v>0.01</v>
      </c>
      <c r="CE60" s="1">
        <f>_xlfn.XLOOKUP(AT60,[6]cmmiScoringModel!$G$176:$G$180,[6]cmmiScoringModel!$I$176:$I$180,0,0,1)</f>
        <v>0.01</v>
      </c>
    </row>
    <row r="61" spans="1:83" x14ac:dyDescent="0.25">
      <c r="A61" s="1" t="s">
        <v>3286</v>
      </c>
      <c r="B61" s="1" t="s">
        <v>507</v>
      </c>
      <c r="C61" s="1" t="s">
        <v>1616</v>
      </c>
      <c r="D61" s="1" t="s">
        <v>1617</v>
      </c>
      <c r="E61" s="1" t="s">
        <v>1618</v>
      </c>
      <c r="G61" s="1" t="s">
        <v>1589</v>
      </c>
      <c r="K61" s="1" t="s">
        <v>18</v>
      </c>
      <c r="L61" s="1" t="s">
        <v>22</v>
      </c>
      <c r="M61" s="1" t="s">
        <v>31</v>
      </c>
      <c r="N61" s="1" t="s">
        <v>29</v>
      </c>
      <c r="O61" s="1" t="s">
        <v>37</v>
      </c>
      <c r="P61" s="1" t="s">
        <v>43</v>
      </c>
      <c r="Q61" s="1" t="s">
        <v>45</v>
      </c>
      <c r="R61" s="1" t="s">
        <v>37</v>
      </c>
      <c r="S61" s="1" t="s">
        <v>56</v>
      </c>
      <c r="T61" s="1" t="s">
        <v>64</v>
      </c>
      <c r="U61" s="1" t="s">
        <v>43</v>
      </c>
      <c r="V61" s="1" t="s">
        <v>72</v>
      </c>
      <c r="W61" s="1" t="s">
        <v>76</v>
      </c>
      <c r="X61" s="1" t="s">
        <v>37</v>
      </c>
      <c r="Y61" s="1" t="s">
        <v>43</v>
      </c>
      <c r="Z61" s="1" t="s">
        <v>63</v>
      </c>
      <c r="AA61" s="1" t="s">
        <v>62</v>
      </c>
      <c r="AB61" s="1" t="s">
        <v>98</v>
      </c>
      <c r="AC61" s="1" t="s">
        <v>102</v>
      </c>
      <c r="AD61" s="1" t="s">
        <v>111</v>
      </c>
      <c r="AE61" s="1" t="s">
        <v>63</v>
      </c>
      <c r="AF61" s="1" t="s">
        <v>120</v>
      </c>
      <c r="AG61" s="1" t="s">
        <v>124</v>
      </c>
      <c r="AH61" s="1" t="s">
        <v>129</v>
      </c>
      <c r="AI61" s="1" t="s">
        <v>129</v>
      </c>
      <c r="AJ61" s="1" t="s">
        <v>129</v>
      </c>
      <c r="AK61" s="1" t="s">
        <v>63</v>
      </c>
      <c r="AL61" s="1" t="s">
        <v>144</v>
      </c>
      <c r="AM61" s="1" t="s">
        <v>63</v>
      </c>
      <c r="AN61" s="1" t="s">
        <v>31</v>
      </c>
      <c r="AO61" s="1" t="s">
        <v>155</v>
      </c>
      <c r="AP61" s="1" t="s">
        <v>159</v>
      </c>
      <c r="AQ61" s="1" t="s">
        <v>31</v>
      </c>
      <c r="AR61" s="1" t="s">
        <v>21</v>
      </c>
      <c r="AS61" s="1" t="s">
        <v>21</v>
      </c>
      <c r="AT61" s="1" t="s">
        <v>21</v>
      </c>
      <c r="AV61" s="1">
        <f>_xlfn.XLOOKUP(K61,[6]cmmiScoringModel!$G$2:$G$6, [6]cmmiScoringModel!$I$2:$I$6,0,0,1)</f>
        <v>1</v>
      </c>
      <c r="AW61" s="1">
        <f>_xlfn.XLOOKUP(L61,[6]cmmiScoringModel!$G$7:$G$9,[6]cmmiScoringModel!$I$7:$I$9,0,0,1)</f>
        <v>1</v>
      </c>
      <c r="AX61" s="1">
        <f>_xlfn.XLOOKUP(M61,[6]cmmiScoringModel!$G$10:$G$14,[6]cmmiScoringModel!$I$10:$I$14,0,0,1)</f>
        <v>1</v>
      </c>
      <c r="AY61" s="1">
        <f>_xlfn.XLOOKUP(N61,[6]cmmiScoringModel!$G$15:$G$19,[6]cmmiScoringModel!$I$15:$I$19,0,0,1)</f>
        <v>0.5</v>
      </c>
      <c r="AZ61" s="1">
        <f>_xlfn.XLOOKUP(O61,[6]cmmiScoringModel!$G$20:$G$24,[6]cmmiScoringModel!$I$20:$I$24,0,0,1)</f>
        <v>0.75</v>
      </c>
      <c r="BA61" s="1">
        <f>_xlfn.XLOOKUP(P61,[6]cmmiScoringModel!$G$25:$G$28,[6]cmmiScoringModel!$I$25:$I$28,0,0,1)</f>
        <v>1</v>
      </c>
      <c r="BB61" s="1">
        <f>_xlfn.XLOOKUP(Q61,[6]cmmiScoringModel!$G$29:$G$33,[6]cmmiScoringModel!$I$29:$I$33,0,0,1)</f>
        <v>0.5</v>
      </c>
      <c r="BC61" s="1">
        <f>_xlfn.XLOOKUP(R61,[6]cmmiScoringModel!$G$34:$G$37,[6]cmmiScoringModel!$I$34:$I$37,0,0,1)</f>
        <v>1</v>
      </c>
      <c r="BD61" s="1">
        <f>_xlfn.XLOOKUP(S61,[6]cmmiScoringModel!$G$38:$G$44,[6]cmmiScoringModel!$I$38:$I$44,0,0,1)</f>
        <v>0.2</v>
      </c>
      <c r="BE61" s="1">
        <f>_xlfn.XLOOKUP(T61,[6]cmmiScoringModel!$G$45:$G$51,[6]cmmiScoringModel!$I$45:$I$51,0,0,1)</f>
        <v>1</v>
      </c>
      <c r="BF61" s="1">
        <f>_xlfn.XLOOKUP(U61,[6]cmmiScoringModel!$G$52:$G$56,[6]cmmiScoringModel!$I$52:$I$56,0,0,1)</f>
        <v>1</v>
      </c>
      <c r="BG61" s="1">
        <f>_xlfn.XLOOKUP(V61,[6]cmmiScoringModel!$G$57:$G$61,[6]cmmiScoringModel!$I$57:$I$61,0,0,1)</f>
        <v>1</v>
      </c>
      <c r="BH61" s="1">
        <f>_xlfn.XLOOKUP(W61,[6]cmmiScoringModel!$G$62:$G$67,[6]cmmiScoringModel!$I$62:$I$67,0,0,1)</f>
        <v>0.75</v>
      </c>
      <c r="BI61" s="1">
        <f>_xlfn.XLOOKUP(X61,[6]cmmiScoringModel!$G$68:$G$72,[6]cmmiScoringModel!$I$68:$I$72,0,0,1)</f>
        <v>0.75</v>
      </c>
      <c r="BJ61" s="1">
        <f>_xlfn.XLOOKUP(Y61,[6]cmmiScoringModel!$G$73:$G$77,[6]cmmiScoringModel!$I$73:$I$77,0,0,1)</f>
        <v>1</v>
      </c>
      <c r="BK61" s="1">
        <f>_xlfn.XLOOKUP(Z61,[6]cmmiScoringModel!$G$78:$G$84,[6]cmmiScoringModel!$I$78:$I$84,0,0,1)</f>
        <v>0.75</v>
      </c>
      <c r="BL61" s="1">
        <f>_xlfn.XLOOKUP(AA61,[6]cmmiScoringModel!$G$85:$G$91,[6]cmmiScoringModel!$I$85:$I$91,0,0,1)</f>
        <v>0.5</v>
      </c>
      <c r="BM61" s="1">
        <f>_xlfn.XLOOKUP(AB61,[6]cmmiScoringModel!$G$92:$G$95,[6]cmmiScoringModel!$I$92:$I$95,0,0,1)</f>
        <v>1</v>
      </c>
      <c r="BN61" s="1">
        <f>_xlfn.XLOOKUP(AC61,[6]cmmiScoringModel!$G$96:$G$100,[6]cmmiScoringModel!$I$96:$I$100,0,0,1)</f>
        <v>0.15</v>
      </c>
      <c r="BO61" s="1">
        <f>_xlfn.XLOOKUP(AD61,[6]cmmiScoringModel!$G$101:$G$106,[6]cmmiScoringModel!$I$101:$I$106,0,0,1)</f>
        <v>1</v>
      </c>
      <c r="BP61" s="1">
        <f>_xlfn.XLOOKUP(AE61,[6]cmmiScoringModel!$G$107:$G$113,[6]cmmiScoringModel!$I$107:$I$113,0,0,1)</f>
        <v>0.75</v>
      </c>
      <c r="BQ61" s="1">
        <f>_xlfn.XLOOKUP(AF61,[6]cmmiScoringModel!$G$114:$G$117,[6]cmmiScoringModel!$I$114:$I$117,0,0,1)</f>
        <v>0.85</v>
      </c>
      <c r="BR61" s="1">
        <f>_xlfn.XLOOKUP(AG61,[6]cmmiScoringModel!$G$118:$G$120,[6]cmmiScoringModel!$I$118:$I$120,0,0,1)</f>
        <v>0.25</v>
      </c>
      <c r="BS61" s="1">
        <f>_xlfn.XLOOKUP(AH61, [6]cmmiScoringModel!$G$121:$G$124,[6]cmmiScoringModel!$I$121:$I$124,0,0,1)</f>
        <v>0.6</v>
      </c>
      <c r="BT61" s="1">
        <f>_xlfn.XLOOKUP(AI61,[6]cmmiScoringModel!$G$125:$G$128,[6]cmmiScoringModel!$I$125:$I$128,0,0,1)</f>
        <v>0.4</v>
      </c>
      <c r="BU61" s="1">
        <f>_xlfn.XLOOKUP(AJ61,[6]cmmiScoringModel!$G$129:$G$132,[6]cmmiScoringModel!$I$129:$I$132,0,0,1)</f>
        <v>0.4</v>
      </c>
      <c r="BV61" s="1">
        <f>_xlfn.XLOOKUP(AK61,[6]cmmiScoringModel!$G$133:$G$138,[6]cmmiScoringModel!$I$133:$I$138,0,0,1)</f>
        <v>0.75</v>
      </c>
      <c r="BW61" s="1">
        <f>_xlfn.XLOOKUP(AL61,[6]cmmiScoringModel!$G$139:$G$142,[6]cmmiScoringModel!$I$139:$I$142,0,0,1)</f>
        <v>1</v>
      </c>
      <c r="BX61" s="1">
        <f>_xlfn.XLOOKUP(AM61,[6]cmmiScoringModel!$G$143:$G$148,[6]cmmiScoringModel!$I$143:$I$148,0,0,1)</f>
        <v>0.75</v>
      </c>
      <c r="BY61" s="1">
        <f>_xlfn.XLOOKUP(AN61,[6]cmmiScoringModel!$G$149:$G$153,[6]cmmiScoringModel!$I$149:$I$153,0,0,1)</f>
        <v>1</v>
      </c>
      <c r="BZ61" s="1">
        <f>_xlfn.XLOOKUP(AO61,[6]cmmiScoringModel!$G$154:$G$157,[6]cmmiScoringModel!$I$154:$I$157,0,0,1)</f>
        <v>1</v>
      </c>
      <c r="CA61" s="1">
        <f>_xlfn.XLOOKUP(AP61,[6]cmmiScoringModel!$G$158:$G$161,[6]cmmiScoringModel!$I$158:$I$161,0,0,1)</f>
        <v>1</v>
      </c>
      <c r="CB61" s="1">
        <f>_xlfn.XLOOKUP(AQ61,[6]cmmiScoringModel!$G$162:$G$166,[6]cmmiScoringModel!$I$162:$I$166,0,0,1)</f>
        <v>1</v>
      </c>
      <c r="CC61" s="1">
        <f>_xlfn.XLOOKUP(AR61,[6]cmmiScoringModel!$G$167:$G$171,[6]cmmiScoringModel!$I$167:$I$171,0,0,1)</f>
        <v>0.01</v>
      </c>
      <c r="CD61" s="1">
        <f>_xlfn.XLOOKUP(AS61,[6]cmmiScoringModel!$G$172:$G$175,[6]cmmiScoringModel!$I$172:$I$175,0,0,1)</f>
        <v>0.01</v>
      </c>
      <c r="CE61" s="1">
        <f>_xlfn.XLOOKUP(AT61,[6]cmmiScoringModel!$G$176:$G$180,[6]cmmiScoringModel!$I$176:$I$180,0,0,1)</f>
        <v>0.01</v>
      </c>
    </row>
    <row r="62" spans="1:83" x14ac:dyDescent="0.25">
      <c r="A62" s="1" t="s">
        <v>3287</v>
      </c>
      <c r="B62" s="1" t="s">
        <v>1620</v>
      </c>
      <c r="C62" s="1" t="s">
        <v>1621</v>
      </c>
      <c r="D62" s="1" t="s">
        <v>584</v>
      </c>
      <c r="E62" s="1" t="s">
        <v>1622</v>
      </c>
      <c r="G62" s="1" t="s">
        <v>3288</v>
      </c>
      <c r="H62" s="1" t="e" vm="1">
        <v>#VALUE!</v>
      </c>
      <c r="K62" s="1" t="s">
        <v>18</v>
      </c>
      <c r="L62" s="1" t="s">
        <v>22</v>
      </c>
      <c r="M62" s="1" t="s">
        <v>31</v>
      </c>
      <c r="N62" s="1" t="s">
        <v>29</v>
      </c>
      <c r="O62" s="1" t="s">
        <v>37</v>
      </c>
      <c r="P62" s="1" t="s">
        <v>43</v>
      </c>
      <c r="Q62" s="1" t="s">
        <v>45</v>
      </c>
      <c r="R62" s="1" t="s">
        <v>37</v>
      </c>
      <c r="S62" s="1" t="s">
        <v>56</v>
      </c>
      <c r="T62" s="1" t="s">
        <v>61</v>
      </c>
      <c r="U62" s="1" t="s">
        <v>66</v>
      </c>
      <c r="V62" s="1" t="s">
        <v>71</v>
      </c>
      <c r="W62" s="1" t="s">
        <v>76</v>
      </c>
      <c r="X62" s="1" t="s">
        <v>37</v>
      </c>
      <c r="Y62" s="1" t="s">
        <v>66</v>
      </c>
      <c r="Z62" s="1" t="s">
        <v>63</v>
      </c>
      <c r="AA62" s="1" t="s">
        <v>62</v>
      </c>
      <c r="AB62" s="1" t="s">
        <v>98</v>
      </c>
      <c r="AC62" s="1" t="s">
        <v>103</v>
      </c>
      <c r="AD62" s="1" t="s">
        <v>111</v>
      </c>
      <c r="AE62" s="1" t="s">
        <v>63</v>
      </c>
      <c r="AF62" s="1" t="s">
        <v>120</v>
      </c>
      <c r="AG62" s="1" t="s">
        <v>125</v>
      </c>
      <c r="AH62" s="1" t="s">
        <v>129</v>
      </c>
      <c r="AI62" s="1" t="s">
        <v>129</v>
      </c>
      <c r="AJ62" s="1" t="s">
        <v>129</v>
      </c>
      <c r="AK62" s="1" t="s">
        <v>63</v>
      </c>
      <c r="AL62" s="1" t="s">
        <v>144</v>
      </c>
      <c r="AM62" s="1" t="s">
        <v>63</v>
      </c>
      <c r="AN62" s="1" t="s">
        <v>31</v>
      </c>
      <c r="AO62" s="1" t="s">
        <v>155</v>
      </c>
      <c r="AP62" s="1" t="s">
        <v>159</v>
      </c>
      <c r="AQ62" s="1" t="s">
        <v>31</v>
      </c>
      <c r="AR62" s="1" t="s">
        <v>21</v>
      </c>
      <c r="AS62" s="1" t="s">
        <v>21</v>
      </c>
      <c r="AT62" s="1" t="s">
        <v>21</v>
      </c>
      <c r="AV62" s="1">
        <f>_xlfn.XLOOKUP(K62,[6]cmmiScoringModel!$G$2:$G$6, [6]cmmiScoringModel!$I$2:$I$6,0,0,1)</f>
        <v>1</v>
      </c>
      <c r="AW62" s="1">
        <f>_xlfn.XLOOKUP(L62,[6]cmmiScoringModel!$G$7:$G$9,[6]cmmiScoringModel!$I$7:$I$9,0,0,1)</f>
        <v>1</v>
      </c>
      <c r="AX62" s="1">
        <f>_xlfn.XLOOKUP(M62,[6]cmmiScoringModel!$G$10:$G$14,[6]cmmiScoringModel!$I$10:$I$14,0,0,1)</f>
        <v>1</v>
      </c>
      <c r="AY62" s="1">
        <f>_xlfn.XLOOKUP(N62,[6]cmmiScoringModel!$G$15:$G$19,[6]cmmiScoringModel!$I$15:$I$19,0,0,1)</f>
        <v>0.5</v>
      </c>
      <c r="AZ62" s="1">
        <f>_xlfn.XLOOKUP(O62,[6]cmmiScoringModel!$G$20:$G$24,[6]cmmiScoringModel!$I$20:$I$24,0,0,1)</f>
        <v>0.75</v>
      </c>
      <c r="BA62" s="1">
        <f>_xlfn.XLOOKUP(P62,[6]cmmiScoringModel!$G$25:$G$28,[6]cmmiScoringModel!$I$25:$I$28,0,0,1)</f>
        <v>1</v>
      </c>
      <c r="BB62" s="1">
        <f>_xlfn.XLOOKUP(Q62,[6]cmmiScoringModel!$G$29:$G$33,[6]cmmiScoringModel!$I$29:$I$33,0,0,1)</f>
        <v>0.5</v>
      </c>
      <c r="BC62" s="1">
        <f>_xlfn.XLOOKUP(R62,[6]cmmiScoringModel!$G$34:$G$37,[6]cmmiScoringModel!$I$34:$I$37,0,0,1)</f>
        <v>1</v>
      </c>
      <c r="BD62" s="1">
        <f>_xlfn.XLOOKUP(S62,[6]cmmiScoringModel!$G$38:$G$44,[6]cmmiScoringModel!$I$38:$I$44,0,0,1)</f>
        <v>0.2</v>
      </c>
      <c r="BE62" s="1">
        <f>_xlfn.XLOOKUP(T62,[6]cmmiScoringModel!$G$45:$G$51,[6]cmmiScoringModel!$I$45:$I$51,0,0,1)</f>
        <v>0.25</v>
      </c>
      <c r="BF62" s="1">
        <f>_xlfn.XLOOKUP(U62,[6]cmmiScoringModel!$G$52:$G$56,[6]cmmiScoringModel!$I$52:$I$56,0,0,1)</f>
        <v>0.8</v>
      </c>
      <c r="BG62" s="1">
        <f>_xlfn.XLOOKUP(V62,[6]cmmiScoringModel!$G$57:$G$61,[6]cmmiScoringModel!$I$57:$I$61,0,0,1)</f>
        <v>0.6</v>
      </c>
      <c r="BH62" s="1">
        <f>_xlfn.XLOOKUP(W62,[6]cmmiScoringModel!$G$62:$G$67,[6]cmmiScoringModel!$I$62:$I$67,0,0,1)</f>
        <v>0.75</v>
      </c>
      <c r="BI62" s="1">
        <f>_xlfn.XLOOKUP(X62,[6]cmmiScoringModel!$G$68:$G$72,[6]cmmiScoringModel!$I$68:$I$72,0,0,1)</f>
        <v>0.75</v>
      </c>
      <c r="BJ62" s="1">
        <f>_xlfn.XLOOKUP(Y62,[6]cmmiScoringModel!$G$73:$G$77,[6]cmmiScoringModel!$I$73:$I$77,0,0,1)</f>
        <v>0.5</v>
      </c>
      <c r="BK62" s="1">
        <f>_xlfn.XLOOKUP(Z62,[6]cmmiScoringModel!$G$78:$G$84,[6]cmmiScoringModel!$I$78:$I$84,0,0,1)</f>
        <v>0.75</v>
      </c>
      <c r="BL62" s="1">
        <f>_xlfn.XLOOKUP(AA62,[6]cmmiScoringModel!$G$85:$G$91,[6]cmmiScoringModel!$I$85:$I$91,0,0,1)</f>
        <v>0.5</v>
      </c>
      <c r="BM62" s="1">
        <f>_xlfn.XLOOKUP(AB62,[6]cmmiScoringModel!$G$92:$G$95,[6]cmmiScoringModel!$I$92:$I$95,0,0,1)</f>
        <v>1</v>
      </c>
      <c r="BN62" s="1">
        <f>_xlfn.XLOOKUP(AC62,[6]cmmiScoringModel!$G$96:$G$100,[6]cmmiScoringModel!$I$96:$I$100,0,0,1)</f>
        <v>0.6</v>
      </c>
      <c r="BO62" s="1">
        <f>_xlfn.XLOOKUP(AD62,[6]cmmiScoringModel!$G$101:$G$106,[6]cmmiScoringModel!$I$101:$I$106,0,0,1)</f>
        <v>1</v>
      </c>
      <c r="BP62" s="1">
        <f>_xlfn.XLOOKUP(AE62,[6]cmmiScoringModel!$G$107:$G$113,[6]cmmiScoringModel!$I$107:$I$113,0,0,1)</f>
        <v>0.75</v>
      </c>
      <c r="BQ62" s="1">
        <f>_xlfn.XLOOKUP(AF62,[6]cmmiScoringModel!$G$114:$G$117,[6]cmmiScoringModel!$I$114:$I$117,0,0,1)</f>
        <v>0.85</v>
      </c>
      <c r="BR62" s="1">
        <f>_xlfn.XLOOKUP(AG62,[6]cmmiScoringModel!$G$118:$G$120,[6]cmmiScoringModel!$I$118:$I$120,0,0,1)</f>
        <v>1</v>
      </c>
      <c r="BS62" s="1">
        <f>_xlfn.XLOOKUP(AH62, [6]cmmiScoringModel!$G$121:$G$124,[6]cmmiScoringModel!$I$121:$I$124,0,0,1)</f>
        <v>0.6</v>
      </c>
      <c r="BT62" s="1">
        <f>_xlfn.XLOOKUP(AI62,[6]cmmiScoringModel!$G$125:$G$128,[6]cmmiScoringModel!$I$125:$I$128,0,0,1)</f>
        <v>0.4</v>
      </c>
      <c r="BU62" s="1">
        <f>_xlfn.XLOOKUP(AJ62,[6]cmmiScoringModel!$G$129:$G$132,[6]cmmiScoringModel!$I$129:$I$132,0,0,1)</f>
        <v>0.4</v>
      </c>
      <c r="BV62" s="1">
        <f>_xlfn.XLOOKUP(AK62,[6]cmmiScoringModel!$G$133:$G$138,[6]cmmiScoringModel!$I$133:$I$138,0,0,1)</f>
        <v>0.75</v>
      </c>
      <c r="BW62" s="1">
        <f>_xlfn.XLOOKUP(AL62,[6]cmmiScoringModel!$G$139:$G$142,[6]cmmiScoringModel!$I$139:$I$142,0,0,1)</f>
        <v>1</v>
      </c>
      <c r="BX62" s="1">
        <f>_xlfn.XLOOKUP(AM62,[6]cmmiScoringModel!$G$143:$G$148,[6]cmmiScoringModel!$I$143:$I$148,0,0,1)</f>
        <v>0.75</v>
      </c>
      <c r="BY62" s="1">
        <f>_xlfn.XLOOKUP(AN62,[6]cmmiScoringModel!$G$149:$G$153,[6]cmmiScoringModel!$I$149:$I$153,0,0,1)</f>
        <v>1</v>
      </c>
      <c r="BZ62" s="1">
        <f>_xlfn.XLOOKUP(AO62,[6]cmmiScoringModel!$G$154:$G$157,[6]cmmiScoringModel!$I$154:$I$157,0,0,1)</f>
        <v>1</v>
      </c>
      <c r="CA62" s="1">
        <f>_xlfn.XLOOKUP(AP62,[6]cmmiScoringModel!$G$158:$G$161,[6]cmmiScoringModel!$I$158:$I$161,0,0,1)</f>
        <v>1</v>
      </c>
      <c r="CB62" s="1">
        <f>_xlfn.XLOOKUP(AQ62,[6]cmmiScoringModel!$G$162:$G$166,[6]cmmiScoringModel!$I$162:$I$166,0,0,1)</f>
        <v>1</v>
      </c>
      <c r="CC62" s="1">
        <f>_xlfn.XLOOKUP(AR62,[6]cmmiScoringModel!$G$167:$G$171,[6]cmmiScoringModel!$I$167:$I$171,0,0,1)</f>
        <v>0.01</v>
      </c>
      <c r="CD62" s="1">
        <f>_xlfn.XLOOKUP(AS62,[6]cmmiScoringModel!$G$172:$G$175,[6]cmmiScoringModel!$I$172:$I$175,0,0,1)</f>
        <v>0.01</v>
      </c>
      <c r="CE62" s="1">
        <f>_xlfn.XLOOKUP(AT62,[6]cmmiScoringModel!$G$176:$G$180,[6]cmmiScoringModel!$I$176:$I$180,0,0,1)</f>
        <v>0.01</v>
      </c>
    </row>
    <row r="63" spans="1:83" x14ac:dyDescent="0.25">
      <c r="A63" s="1" t="s">
        <v>3289</v>
      </c>
      <c r="B63" s="1" t="s">
        <v>1620</v>
      </c>
      <c r="C63" s="1" t="s">
        <v>1621</v>
      </c>
      <c r="D63" s="1" t="s">
        <v>1624</v>
      </c>
      <c r="E63" s="1" t="s">
        <v>1625</v>
      </c>
      <c r="G63" s="1" t="s">
        <v>3290</v>
      </c>
      <c r="H63" s="1" t="e" vm="1">
        <v>#VALUE!</v>
      </c>
      <c r="K63" s="1" t="s">
        <v>17</v>
      </c>
      <c r="L63" s="1" t="s">
        <v>22</v>
      </c>
      <c r="M63" s="1" t="s">
        <v>31</v>
      </c>
      <c r="N63" s="1" t="s">
        <v>29</v>
      </c>
      <c r="O63" s="1" t="s">
        <v>37</v>
      </c>
      <c r="P63" s="1" t="s">
        <v>42</v>
      </c>
      <c r="Q63" s="1" t="s">
        <v>45</v>
      </c>
      <c r="R63" s="1" t="s">
        <v>37</v>
      </c>
      <c r="S63" s="1" t="s">
        <v>56</v>
      </c>
      <c r="T63" s="1" t="s">
        <v>61</v>
      </c>
      <c r="U63" s="1" t="s">
        <v>66</v>
      </c>
      <c r="V63" s="1" t="s">
        <v>71</v>
      </c>
      <c r="W63" s="1" t="s">
        <v>76</v>
      </c>
      <c r="X63" s="1" t="s">
        <v>37</v>
      </c>
      <c r="Y63" s="1" t="s">
        <v>43</v>
      </c>
      <c r="Z63" s="1" t="s">
        <v>63</v>
      </c>
      <c r="AA63" s="1" t="s">
        <v>62</v>
      </c>
      <c r="AB63" s="1" t="s">
        <v>98</v>
      </c>
      <c r="AC63" s="1" t="s">
        <v>103</v>
      </c>
      <c r="AD63" s="1" t="s">
        <v>111</v>
      </c>
      <c r="AE63" s="1" t="s">
        <v>63</v>
      </c>
      <c r="AF63" s="1" t="s">
        <v>120</v>
      </c>
      <c r="AG63" s="1" t="s">
        <v>124</v>
      </c>
      <c r="AH63" s="1" t="s">
        <v>129</v>
      </c>
      <c r="AI63" s="1" t="s">
        <v>129</v>
      </c>
      <c r="AJ63" s="1" t="s">
        <v>129</v>
      </c>
      <c r="AK63" s="1" t="s">
        <v>61</v>
      </c>
      <c r="AL63" s="1" t="s">
        <v>142</v>
      </c>
      <c r="AM63" s="1" t="s">
        <v>63</v>
      </c>
      <c r="AN63" s="1" t="s">
        <v>31</v>
      </c>
      <c r="AO63" s="1" t="s">
        <v>155</v>
      </c>
      <c r="AP63" s="1" t="s">
        <v>159</v>
      </c>
      <c r="AQ63" s="1" t="s">
        <v>31</v>
      </c>
      <c r="AR63" s="1" t="s">
        <v>21</v>
      </c>
      <c r="AS63" s="1" t="s">
        <v>21</v>
      </c>
      <c r="AT63" s="1" t="s">
        <v>21</v>
      </c>
      <c r="AV63" s="1">
        <f>_xlfn.XLOOKUP(K63,[6]cmmiScoringModel!$G$2:$G$6, [6]cmmiScoringModel!$I$2:$I$6,0,0,1)</f>
        <v>0.25</v>
      </c>
      <c r="AW63" s="1">
        <f>_xlfn.XLOOKUP(L63,[6]cmmiScoringModel!$G$7:$G$9,[6]cmmiScoringModel!$I$7:$I$9,0,0,1)</f>
        <v>1</v>
      </c>
      <c r="AX63" s="1">
        <f>_xlfn.XLOOKUP(M63,[6]cmmiScoringModel!$G$10:$G$14,[6]cmmiScoringModel!$I$10:$I$14,0,0,1)</f>
        <v>1</v>
      </c>
      <c r="AY63" s="1">
        <f>_xlfn.XLOOKUP(N63,[6]cmmiScoringModel!$G$15:$G$19,[6]cmmiScoringModel!$I$15:$I$19,0,0,1)</f>
        <v>0.5</v>
      </c>
      <c r="AZ63" s="1">
        <f>_xlfn.XLOOKUP(O63,[6]cmmiScoringModel!$G$20:$G$24,[6]cmmiScoringModel!$I$20:$I$24,0,0,1)</f>
        <v>0.75</v>
      </c>
      <c r="BA63" s="1">
        <f>_xlfn.XLOOKUP(P63,[6]cmmiScoringModel!$G$25:$G$28,[6]cmmiScoringModel!$I$25:$I$28,0,0,1)</f>
        <v>0.75</v>
      </c>
      <c r="BB63" s="1">
        <f>_xlfn.XLOOKUP(Q63,[6]cmmiScoringModel!$G$29:$G$33,[6]cmmiScoringModel!$I$29:$I$33,0,0,1)</f>
        <v>0.5</v>
      </c>
      <c r="BC63" s="1">
        <f>_xlfn.XLOOKUP(R63,[6]cmmiScoringModel!$G$34:$G$37,[6]cmmiScoringModel!$I$34:$I$37,0,0,1)</f>
        <v>1</v>
      </c>
      <c r="BD63" s="1">
        <f>_xlfn.XLOOKUP(S63,[6]cmmiScoringModel!$G$38:$G$44,[6]cmmiScoringModel!$I$38:$I$44,0,0,1)</f>
        <v>0.2</v>
      </c>
      <c r="BE63" s="1">
        <f>_xlfn.XLOOKUP(T63,[6]cmmiScoringModel!$G$45:$G$51,[6]cmmiScoringModel!$I$45:$I$51,0,0,1)</f>
        <v>0.25</v>
      </c>
      <c r="BF63" s="1">
        <f>_xlfn.XLOOKUP(U63,[6]cmmiScoringModel!$G$52:$G$56,[6]cmmiScoringModel!$I$52:$I$56,0,0,1)</f>
        <v>0.8</v>
      </c>
      <c r="BG63" s="1">
        <f>_xlfn.XLOOKUP(V63,[6]cmmiScoringModel!$G$57:$G$61,[6]cmmiScoringModel!$I$57:$I$61,0,0,1)</f>
        <v>0.6</v>
      </c>
      <c r="BH63" s="1">
        <f>_xlfn.XLOOKUP(W63,[6]cmmiScoringModel!$G$62:$G$67,[6]cmmiScoringModel!$I$62:$I$67,0,0,1)</f>
        <v>0.75</v>
      </c>
      <c r="BI63" s="1">
        <f>_xlfn.XLOOKUP(X63,[6]cmmiScoringModel!$G$68:$G$72,[6]cmmiScoringModel!$I$68:$I$72,0,0,1)</f>
        <v>0.75</v>
      </c>
      <c r="BJ63" s="1">
        <f>_xlfn.XLOOKUP(Y63,[6]cmmiScoringModel!$G$73:$G$77,[6]cmmiScoringModel!$I$73:$I$77,0,0,1)</f>
        <v>1</v>
      </c>
      <c r="BK63" s="1">
        <f>_xlfn.XLOOKUP(Z63,[6]cmmiScoringModel!$G$78:$G$84,[6]cmmiScoringModel!$I$78:$I$84,0,0,1)</f>
        <v>0.75</v>
      </c>
      <c r="BL63" s="1">
        <f>_xlfn.XLOOKUP(AA63,[6]cmmiScoringModel!$G$85:$G$91,[6]cmmiScoringModel!$I$85:$I$91,0,0,1)</f>
        <v>0.5</v>
      </c>
      <c r="BM63" s="1">
        <f>_xlfn.XLOOKUP(AB63,[6]cmmiScoringModel!$G$92:$G$95,[6]cmmiScoringModel!$I$92:$I$95,0,0,1)</f>
        <v>1</v>
      </c>
      <c r="BN63" s="1">
        <f>_xlfn.XLOOKUP(AC63,[6]cmmiScoringModel!$G$96:$G$100,[6]cmmiScoringModel!$I$96:$I$100,0,0,1)</f>
        <v>0.6</v>
      </c>
      <c r="BO63" s="1">
        <f>_xlfn.XLOOKUP(AD63,[6]cmmiScoringModel!$G$101:$G$106,[6]cmmiScoringModel!$I$101:$I$106,0,0,1)</f>
        <v>1</v>
      </c>
      <c r="BP63" s="1">
        <f>_xlfn.XLOOKUP(AE63,[6]cmmiScoringModel!$G$107:$G$113,[6]cmmiScoringModel!$I$107:$I$113,0,0,1)</f>
        <v>0.75</v>
      </c>
      <c r="BQ63" s="1">
        <f>_xlfn.XLOOKUP(AF63,[6]cmmiScoringModel!$G$114:$G$117,[6]cmmiScoringModel!$I$114:$I$117,0,0,1)</f>
        <v>0.85</v>
      </c>
      <c r="BR63" s="1">
        <f>_xlfn.XLOOKUP(AG63,[6]cmmiScoringModel!$G$118:$G$120,[6]cmmiScoringModel!$I$118:$I$120,0,0,1)</f>
        <v>0.25</v>
      </c>
      <c r="BS63" s="1">
        <f>_xlfn.XLOOKUP(AH63, [6]cmmiScoringModel!$G$121:$G$124,[6]cmmiScoringModel!$I$121:$I$124,0,0,1)</f>
        <v>0.6</v>
      </c>
      <c r="BT63" s="1">
        <f>_xlfn.XLOOKUP(AI63,[6]cmmiScoringModel!$G$125:$G$128,[6]cmmiScoringModel!$I$125:$I$128,0,0,1)</f>
        <v>0.4</v>
      </c>
      <c r="BU63" s="1">
        <f>_xlfn.XLOOKUP(AJ63,[6]cmmiScoringModel!$G$129:$G$132,[6]cmmiScoringModel!$I$129:$I$132,0,0,1)</f>
        <v>0.4</v>
      </c>
      <c r="BV63" s="1">
        <f>_xlfn.XLOOKUP(AK63,[6]cmmiScoringModel!$G$133:$G$138,[6]cmmiScoringModel!$I$133:$I$138,0,0,1)</f>
        <v>0.25</v>
      </c>
      <c r="BW63" s="1">
        <f>_xlfn.XLOOKUP(AL63,[6]cmmiScoringModel!$G$139:$G$142,[6]cmmiScoringModel!$I$139:$I$142,0,0,1)</f>
        <v>0.25</v>
      </c>
      <c r="BX63" s="1">
        <f>_xlfn.XLOOKUP(AM63,[6]cmmiScoringModel!$G$143:$G$148,[6]cmmiScoringModel!$I$143:$I$148,0,0,1)</f>
        <v>0.75</v>
      </c>
      <c r="BY63" s="1">
        <f>_xlfn.XLOOKUP(AN63,[6]cmmiScoringModel!$G$149:$G$153,[6]cmmiScoringModel!$I$149:$I$153,0,0,1)</f>
        <v>1</v>
      </c>
      <c r="BZ63" s="1">
        <f>_xlfn.XLOOKUP(AO63,[6]cmmiScoringModel!$G$154:$G$157,[6]cmmiScoringModel!$I$154:$I$157,0,0,1)</f>
        <v>1</v>
      </c>
      <c r="CA63" s="1">
        <f>_xlfn.XLOOKUP(AP63,[6]cmmiScoringModel!$G$158:$G$161,[6]cmmiScoringModel!$I$158:$I$161,0,0,1)</f>
        <v>1</v>
      </c>
      <c r="CB63" s="1">
        <f>_xlfn.XLOOKUP(AQ63,[6]cmmiScoringModel!$G$162:$G$166,[6]cmmiScoringModel!$I$162:$I$166,0,0,1)</f>
        <v>1</v>
      </c>
      <c r="CC63" s="1">
        <f>_xlfn.XLOOKUP(AR63,[6]cmmiScoringModel!$G$167:$G$171,[6]cmmiScoringModel!$I$167:$I$171,0,0,1)</f>
        <v>0.01</v>
      </c>
      <c r="CD63" s="1">
        <f>_xlfn.XLOOKUP(AS63,[6]cmmiScoringModel!$G$172:$G$175,[6]cmmiScoringModel!$I$172:$I$175,0,0,1)</f>
        <v>0.01</v>
      </c>
      <c r="CE63" s="1">
        <f>_xlfn.XLOOKUP(AT63,[6]cmmiScoringModel!$G$176:$G$180,[6]cmmiScoringModel!$I$176:$I$180,0,0,1)</f>
        <v>0.01</v>
      </c>
    </row>
    <row r="64" spans="1:83" x14ac:dyDescent="0.25">
      <c r="A64" s="1" t="s">
        <v>3291</v>
      </c>
      <c r="B64" s="1" t="s">
        <v>1620</v>
      </c>
      <c r="C64" s="1" t="s">
        <v>1627</v>
      </c>
      <c r="D64" s="1" t="s">
        <v>1628</v>
      </c>
      <c r="E64" s="1" t="s">
        <v>1629</v>
      </c>
      <c r="G64" s="1" t="s">
        <v>3292</v>
      </c>
      <c r="H64" s="1" t="e" vm="1">
        <v>#VALUE!</v>
      </c>
      <c r="K64" s="1" t="s">
        <v>17</v>
      </c>
      <c r="L64" s="1" t="s">
        <v>22</v>
      </c>
      <c r="M64" s="1" t="s">
        <v>31</v>
      </c>
      <c r="N64" s="1" t="s">
        <v>29</v>
      </c>
      <c r="O64" s="1" t="s">
        <v>37</v>
      </c>
      <c r="P64" s="1" t="s">
        <v>43</v>
      </c>
      <c r="Q64" s="1" t="s">
        <v>45</v>
      </c>
      <c r="R64" s="1" t="s">
        <v>37</v>
      </c>
      <c r="S64" s="1" t="s">
        <v>56</v>
      </c>
      <c r="T64" s="1" t="s">
        <v>21</v>
      </c>
      <c r="U64" s="1" t="s">
        <v>25</v>
      </c>
      <c r="V64" s="1" t="s">
        <v>71</v>
      </c>
      <c r="W64" s="1" t="s">
        <v>76</v>
      </c>
      <c r="X64" s="1" t="s">
        <v>37</v>
      </c>
      <c r="Y64" s="1" t="s">
        <v>43</v>
      </c>
      <c r="Z64" s="1" t="s">
        <v>63</v>
      </c>
      <c r="AA64" s="1" t="s">
        <v>63</v>
      </c>
      <c r="AB64" s="1" t="s">
        <v>98</v>
      </c>
      <c r="AC64" s="1" t="s">
        <v>103</v>
      </c>
      <c r="AD64" s="1" t="s">
        <v>111</v>
      </c>
      <c r="AE64" s="1" t="s">
        <v>63</v>
      </c>
      <c r="AF64" s="1" t="s">
        <v>120</v>
      </c>
      <c r="AG64" s="1" t="s">
        <v>124</v>
      </c>
      <c r="AH64" s="1" t="s">
        <v>129</v>
      </c>
      <c r="AI64" s="1" t="s">
        <v>129</v>
      </c>
      <c r="AJ64" s="1" t="s">
        <v>129</v>
      </c>
      <c r="AK64" s="1" t="s">
        <v>61</v>
      </c>
      <c r="AL64" s="1" t="s">
        <v>142</v>
      </c>
      <c r="AM64" s="1" t="s">
        <v>63</v>
      </c>
      <c r="AN64" s="1" t="s">
        <v>31</v>
      </c>
      <c r="AO64" s="1" t="s">
        <v>155</v>
      </c>
      <c r="AP64" s="1" t="s">
        <v>159</v>
      </c>
      <c r="AQ64" s="1" t="s">
        <v>31</v>
      </c>
      <c r="AR64" s="1" t="s">
        <v>21</v>
      </c>
      <c r="AS64" s="1" t="s">
        <v>21</v>
      </c>
      <c r="AT64" s="1" t="s">
        <v>21</v>
      </c>
      <c r="AV64" s="1">
        <f>_xlfn.XLOOKUP(K64,[6]cmmiScoringModel!$G$2:$G$6, [6]cmmiScoringModel!$I$2:$I$6,0,0,1)</f>
        <v>0.25</v>
      </c>
      <c r="AW64" s="1">
        <f>_xlfn.XLOOKUP(L64,[6]cmmiScoringModel!$G$7:$G$9,[6]cmmiScoringModel!$I$7:$I$9,0,0,1)</f>
        <v>1</v>
      </c>
      <c r="AX64" s="1">
        <f>_xlfn.XLOOKUP(M64,[6]cmmiScoringModel!$G$10:$G$14,[6]cmmiScoringModel!$I$10:$I$14,0,0,1)</f>
        <v>1</v>
      </c>
      <c r="AY64" s="1">
        <f>_xlfn.XLOOKUP(N64,[6]cmmiScoringModel!$G$15:$G$19,[6]cmmiScoringModel!$I$15:$I$19,0,0,1)</f>
        <v>0.5</v>
      </c>
      <c r="AZ64" s="1">
        <f>_xlfn.XLOOKUP(O64,[6]cmmiScoringModel!$G$20:$G$24,[6]cmmiScoringModel!$I$20:$I$24,0,0,1)</f>
        <v>0.75</v>
      </c>
      <c r="BA64" s="1">
        <f>_xlfn.XLOOKUP(P64,[6]cmmiScoringModel!$G$25:$G$28,[6]cmmiScoringModel!$I$25:$I$28,0,0,1)</f>
        <v>1</v>
      </c>
      <c r="BB64" s="1">
        <f>_xlfn.XLOOKUP(Q64,[6]cmmiScoringModel!$G$29:$G$33,[6]cmmiScoringModel!$I$29:$I$33,0,0,1)</f>
        <v>0.5</v>
      </c>
      <c r="BC64" s="1">
        <f>_xlfn.XLOOKUP(R64,[6]cmmiScoringModel!$G$34:$G$37,[6]cmmiScoringModel!$I$34:$I$37,0,0,1)</f>
        <v>1</v>
      </c>
      <c r="BD64" s="1">
        <f>_xlfn.XLOOKUP(S64,[6]cmmiScoringModel!$G$38:$G$44,[6]cmmiScoringModel!$I$38:$I$44,0,0,1)</f>
        <v>0.2</v>
      </c>
      <c r="BE64" s="1">
        <f>_xlfn.XLOOKUP(T64,[6]cmmiScoringModel!$G$45:$G$51,[6]cmmiScoringModel!$I$45:$I$51,0,0,1)</f>
        <v>0.01</v>
      </c>
      <c r="BF64" s="1" t="str">
        <f>_xlfn.XLOOKUP(U64,[6]cmmiScoringModel!$G$52:$G$56,[6]cmmiScoringModel!$I$52:$I$56,0,0,1)</f>
        <v>NA</v>
      </c>
      <c r="BG64" s="1">
        <f>_xlfn.XLOOKUP(V64,[6]cmmiScoringModel!$G$57:$G$61,[6]cmmiScoringModel!$I$57:$I$61,0,0,1)</f>
        <v>0.6</v>
      </c>
      <c r="BH64" s="1">
        <f>_xlfn.XLOOKUP(W64,[6]cmmiScoringModel!$G$62:$G$67,[6]cmmiScoringModel!$I$62:$I$67,0,0,1)</f>
        <v>0.75</v>
      </c>
      <c r="BI64" s="1">
        <f>_xlfn.XLOOKUP(X64,[6]cmmiScoringModel!$G$68:$G$72,[6]cmmiScoringModel!$I$68:$I$72,0,0,1)</f>
        <v>0.75</v>
      </c>
      <c r="BJ64" s="1">
        <f>_xlfn.XLOOKUP(Y64,[6]cmmiScoringModel!$G$73:$G$77,[6]cmmiScoringModel!$I$73:$I$77,0,0,1)</f>
        <v>1</v>
      </c>
      <c r="BK64" s="1">
        <f>_xlfn.XLOOKUP(Z64,[6]cmmiScoringModel!$G$78:$G$84,[6]cmmiScoringModel!$I$78:$I$84,0,0,1)</f>
        <v>0.75</v>
      </c>
      <c r="BL64" s="1">
        <f>_xlfn.XLOOKUP(AA64,[6]cmmiScoringModel!$G$85:$G$91,[6]cmmiScoringModel!$I$85:$I$91,0,0,1)</f>
        <v>0.75</v>
      </c>
      <c r="BM64" s="1">
        <f>_xlfn.XLOOKUP(AB64,[6]cmmiScoringModel!$G$92:$G$95,[6]cmmiScoringModel!$I$92:$I$95,0,0,1)</f>
        <v>1</v>
      </c>
      <c r="BN64" s="1">
        <f>_xlfn.XLOOKUP(AC64,[6]cmmiScoringModel!$G$96:$G$100,[6]cmmiScoringModel!$I$96:$I$100,0,0,1)</f>
        <v>0.6</v>
      </c>
      <c r="BO64" s="1">
        <f>_xlfn.XLOOKUP(AD64,[6]cmmiScoringModel!$G$101:$G$106,[6]cmmiScoringModel!$I$101:$I$106,0,0,1)</f>
        <v>1</v>
      </c>
      <c r="BP64" s="1">
        <f>_xlfn.XLOOKUP(AE64,[6]cmmiScoringModel!$G$107:$G$113,[6]cmmiScoringModel!$I$107:$I$113,0,0,1)</f>
        <v>0.75</v>
      </c>
      <c r="BQ64" s="1">
        <f>_xlfn.XLOOKUP(AF64,[6]cmmiScoringModel!$G$114:$G$117,[6]cmmiScoringModel!$I$114:$I$117,0,0,1)</f>
        <v>0.85</v>
      </c>
      <c r="BR64" s="1">
        <f>_xlfn.XLOOKUP(AG64,[6]cmmiScoringModel!$G$118:$G$120,[6]cmmiScoringModel!$I$118:$I$120,0,0,1)</f>
        <v>0.25</v>
      </c>
      <c r="BS64" s="1">
        <f>_xlfn.XLOOKUP(AH64, [6]cmmiScoringModel!$G$121:$G$124,[6]cmmiScoringModel!$I$121:$I$124,0,0,1)</f>
        <v>0.6</v>
      </c>
      <c r="BT64" s="1">
        <f>_xlfn.XLOOKUP(AI64,[6]cmmiScoringModel!$G$125:$G$128,[6]cmmiScoringModel!$I$125:$I$128,0,0,1)</f>
        <v>0.4</v>
      </c>
      <c r="BU64" s="1">
        <f>_xlfn.XLOOKUP(AJ64,[6]cmmiScoringModel!$G$129:$G$132,[6]cmmiScoringModel!$I$129:$I$132,0,0,1)</f>
        <v>0.4</v>
      </c>
      <c r="BV64" s="1">
        <f>_xlfn.XLOOKUP(AK64,[6]cmmiScoringModel!$G$133:$G$138,[6]cmmiScoringModel!$I$133:$I$138,0,0,1)</f>
        <v>0.25</v>
      </c>
      <c r="BW64" s="1">
        <f>_xlfn.XLOOKUP(AL64,[6]cmmiScoringModel!$G$139:$G$142,[6]cmmiScoringModel!$I$139:$I$142,0,0,1)</f>
        <v>0.25</v>
      </c>
      <c r="BX64" s="1">
        <f>_xlfn.XLOOKUP(AM64,[6]cmmiScoringModel!$G$143:$G$148,[6]cmmiScoringModel!$I$143:$I$148,0,0,1)</f>
        <v>0.75</v>
      </c>
      <c r="BY64" s="1">
        <f>_xlfn.XLOOKUP(AN64,[6]cmmiScoringModel!$G$149:$G$153,[6]cmmiScoringModel!$I$149:$I$153,0,0,1)</f>
        <v>1</v>
      </c>
      <c r="BZ64" s="1">
        <f>_xlfn.XLOOKUP(AO64,[6]cmmiScoringModel!$G$154:$G$157,[6]cmmiScoringModel!$I$154:$I$157,0,0,1)</f>
        <v>1</v>
      </c>
      <c r="CA64" s="1">
        <f>_xlfn.XLOOKUP(AP64,[6]cmmiScoringModel!$G$158:$G$161,[6]cmmiScoringModel!$I$158:$I$161,0,0,1)</f>
        <v>1</v>
      </c>
      <c r="CB64" s="1">
        <f>_xlfn.XLOOKUP(AQ64,[6]cmmiScoringModel!$G$162:$G$166,[6]cmmiScoringModel!$I$162:$I$166,0,0,1)</f>
        <v>1</v>
      </c>
      <c r="CC64" s="1">
        <f>_xlfn.XLOOKUP(AR64,[6]cmmiScoringModel!$G$167:$G$171,[6]cmmiScoringModel!$I$167:$I$171,0,0,1)</f>
        <v>0.01</v>
      </c>
      <c r="CD64" s="1">
        <f>_xlfn.XLOOKUP(AS64,[6]cmmiScoringModel!$G$172:$G$175,[6]cmmiScoringModel!$I$172:$I$175,0,0,1)</f>
        <v>0.01</v>
      </c>
      <c r="CE64" s="1">
        <f>_xlfn.XLOOKUP(AT64,[6]cmmiScoringModel!$G$176:$G$180,[6]cmmiScoringModel!$I$176:$I$180,0,0,1)</f>
        <v>0.01</v>
      </c>
    </row>
    <row r="65" spans="1:83" x14ac:dyDescent="0.25">
      <c r="A65" s="1" t="s">
        <v>3293</v>
      </c>
      <c r="B65" s="1" t="s">
        <v>1620</v>
      </c>
      <c r="C65" s="1" t="s">
        <v>1627</v>
      </c>
      <c r="D65" s="1" t="s">
        <v>1631</v>
      </c>
      <c r="E65" s="1" t="s">
        <v>1632</v>
      </c>
      <c r="G65" s="1" t="s">
        <v>3294</v>
      </c>
      <c r="H65" s="1" t="e" vm="1">
        <v>#VALUE!</v>
      </c>
      <c r="K65" s="1" t="s">
        <v>17</v>
      </c>
      <c r="L65" s="1" t="s">
        <v>22</v>
      </c>
      <c r="M65" s="1" t="s">
        <v>31</v>
      </c>
      <c r="N65" s="1" t="s">
        <v>29</v>
      </c>
      <c r="O65" s="1" t="s">
        <v>37</v>
      </c>
      <c r="P65" s="1" t="s">
        <v>43</v>
      </c>
      <c r="Q65" s="1" t="s">
        <v>45</v>
      </c>
      <c r="R65" s="1" t="s">
        <v>37</v>
      </c>
      <c r="S65" s="1" t="s">
        <v>56</v>
      </c>
      <c r="T65" s="1" t="s">
        <v>61</v>
      </c>
      <c r="U65" s="1" t="s">
        <v>66</v>
      </c>
      <c r="V65" s="1" t="s">
        <v>71</v>
      </c>
      <c r="W65" s="1" t="s">
        <v>76</v>
      </c>
      <c r="X65" s="1" t="s">
        <v>37</v>
      </c>
      <c r="Y65" s="1" t="s">
        <v>66</v>
      </c>
      <c r="Z65" s="1" t="s">
        <v>63</v>
      </c>
      <c r="AA65" s="1" t="s">
        <v>63</v>
      </c>
      <c r="AB65" s="1" t="s">
        <v>98</v>
      </c>
      <c r="AC65" s="1" t="s">
        <v>102</v>
      </c>
      <c r="AD65" s="1" t="s">
        <v>111</v>
      </c>
      <c r="AE65" s="1" t="s">
        <v>63</v>
      </c>
      <c r="AF65" s="1" t="s">
        <v>120</v>
      </c>
      <c r="AG65" s="1" t="s">
        <v>124</v>
      </c>
      <c r="AH65" s="1" t="s">
        <v>129</v>
      </c>
      <c r="AI65" s="1" t="s">
        <v>129</v>
      </c>
      <c r="AJ65" s="1" t="s">
        <v>129</v>
      </c>
      <c r="AK65" s="1" t="s">
        <v>61</v>
      </c>
      <c r="AL65" s="1" t="s">
        <v>140</v>
      </c>
      <c r="AM65" s="1" t="s">
        <v>63</v>
      </c>
      <c r="AN65" s="1" t="s">
        <v>31</v>
      </c>
      <c r="AO65" s="1" t="s">
        <v>155</v>
      </c>
      <c r="AP65" s="1" t="s">
        <v>159</v>
      </c>
      <c r="AQ65" s="1" t="s">
        <v>31</v>
      </c>
      <c r="AR65" s="1" t="s">
        <v>21</v>
      </c>
      <c r="AS65" s="1" t="s">
        <v>21</v>
      </c>
      <c r="AT65" s="1" t="s">
        <v>21</v>
      </c>
      <c r="AV65" s="1">
        <f>_xlfn.XLOOKUP(K65,[6]cmmiScoringModel!$G$2:$G$6, [6]cmmiScoringModel!$I$2:$I$6,0,0,1)</f>
        <v>0.25</v>
      </c>
      <c r="AW65" s="1">
        <f>_xlfn.XLOOKUP(L65,[6]cmmiScoringModel!$G$7:$G$9,[6]cmmiScoringModel!$I$7:$I$9,0,0,1)</f>
        <v>1</v>
      </c>
      <c r="AX65" s="1">
        <f>_xlfn.XLOOKUP(M65,[6]cmmiScoringModel!$G$10:$G$14,[6]cmmiScoringModel!$I$10:$I$14,0,0,1)</f>
        <v>1</v>
      </c>
      <c r="AY65" s="1">
        <f>_xlfn.XLOOKUP(N65,[6]cmmiScoringModel!$G$15:$G$19,[6]cmmiScoringModel!$I$15:$I$19,0,0,1)</f>
        <v>0.5</v>
      </c>
      <c r="AZ65" s="1">
        <f>_xlfn.XLOOKUP(O65,[6]cmmiScoringModel!$G$20:$G$24,[6]cmmiScoringModel!$I$20:$I$24,0,0,1)</f>
        <v>0.75</v>
      </c>
      <c r="BA65" s="1">
        <f>_xlfn.XLOOKUP(P65,[6]cmmiScoringModel!$G$25:$G$28,[6]cmmiScoringModel!$I$25:$I$28,0,0,1)</f>
        <v>1</v>
      </c>
      <c r="BB65" s="1">
        <f>_xlfn.XLOOKUP(Q65,[6]cmmiScoringModel!$G$29:$G$33,[6]cmmiScoringModel!$I$29:$I$33,0,0,1)</f>
        <v>0.5</v>
      </c>
      <c r="BC65" s="1">
        <f>_xlfn.XLOOKUP(R65,[6]cmmiScoringModel!$G$34:$G$37,[6]cmmiScoringModel!$I$34:$I$37,0,0,1)</f>
        <v>1</v>
      </c>
      <c r="BD65" s="1">
        <f>_xlfn.XLOOKUP(S65,[6]cmmiScoringModel!$G$38:$G$44,[6]cmmiScoringModel!$I$38:$I$44,0,0,1)</f>
        <v>0.2</v>
      </c>
      <c r="BE65" s="1">
        <f>_xlfn.XLOOKUP(T65,[6]cmmiScoringModel!$G$45:$G$51,[6]cmmiScoringModel!$I$45:$I$51,0,0,1)</f>
        <v>0.25</v>
      </c>
      <c r="BF65" s="1">
        <f>_xlfn.XLOOKUP(U65,[6]cmmiScoringModel!$G$52:$G$56,[6]cmmiScoringModel!$I$52:$I$56,0,0,1)</f>
        <v>0.8</v>
      </c>
      <c r="BG65" s="1">
        <f>_xlfn.XLOOKUP(V65,[6]cmmiScoringModel!$G$57:$G$61,[6]cmmiScoringModel!$I$57:$I$61,0,0,1)</f>
        <v>0.6</v>
      </c>
      <c r="BH65" s="1">
        <f>_xlfn.XLOOKUP(W65,[6]cmmiScoringModel!$G$62:$G$67,[6]cmmiScoringModel!$I$62:$I$67,0,0,1)</f>
        <v>0.75</v>
      </c>
      <c r="BI65" s="1">
        <f>_xlfn.XLOOKUP(X65,[6]cmmiScoringModel!$G$68:$G$72,[6]cmmiScoringModel!$I$68:$I$72,0,0,1)</f>
        <v>0.75</v>
      </c>
      <c r="BJ65" s="1">
        <f>_xlfn.XLOOKUP(Y65,[6]cmmiScoringModel!$G$73:$G$77,[6]cmmiScoringModel!$I$73:$I$77,0,0,1)</f>
        <v>0.5</v>
      </c>
      <c r="BK65" s="1">
        <f>_xlfn.XLOOKUP(Z65,[6]cmmiScoringModel!$G$78:$G$84,[6]cmmiScoringModel!$I$78:$I$84,0,0,1)</f>
        <v>0.75</v>
      </c>
      <c r="BL65" s="1">
        <f>_xlfn.XLOOKUP(AA65,[6]cmmiScoringModel!$G$85:$G$91,[6]cmmiScoringModel!$I$85:$I$91,0,0,1)</f>
        <v>0.75</v>
      </c>
      <c r="BM65" s="1">
        <f>_xlfn.XLOOKUP(AB65,[6]cmmiScoringModel!$G$92:$G$95,[6]cmmiScoringModel!$I$92:$I$95,0,0,1)</f>
        <v>1</v>
      </c>
      <c r="BN65" s="1">
        <f>_xlfn.XLOOKUP(AC65,[6]cmmiScoringModel!$G$96:$G$100,[6]cmmiScoringModel!$I$96:$I$100,0,0,1)</f>
        <v>0.15</v>
      </c>
      <c r="BO65" s="1">
        <f>_xlfn.XLOOKUP(AD65,[6]cmmiScoringModel!$G$101:$G$106,[6]cmmiScoringModel!$I$101:$I$106,0,0,1)</f>
        <v>1</v>
      </c>
      <c r="BP65" s="1">
        <f>_xlfn.XLOOKUP(AE65,[6]cmmiScoringModel!$G$107:$G$113,[6]cmmiScoringModel!$I$107:$I$113,0,0,1)</f>
        <v>0.75</v>
      </c>
      <c r="BQ65" s="1">
        <f>_xlfn.XLOOKUP(AF65,[6]cmmiScoringModel!$G$114:$G$117,[6]cmmiScoringModel!$I$114:$I$117,0,0,1)</f>
        <v>0.85</v>
      </c>
      <c r="BR65" s="1">
        <f>_xlfn.XLOOKUP(AG65,[6]cmmiScoringModel!$G$118:$G$120,[6]cmmiScoringModel!$I$118:$I$120,0,0,1)</f>
        <v>0.25</v>
      </c>
      <c r="BS65" s="1">
        <f>_xlfn.XLOOKUP(AH65, [6]cmmiScoringModel!$G$121:$G$124,[6]cmmiScoringModel!$I$121:$I$124,0,0,1)</f>
        <v>0.6</v>
      </c>
      <c r="BT65" s="1">
        <f>_xlfn.XLOOKUP(AI65,[6]cmmiScoringModel!$G$125:$G$128,[6]cmmiScoringModel!$I$125:$I$128,0,0,1)</f>
        <v>0.4</v>
      </c>
      <c r="BU65" s="1">
        <f>_xlfn.XLOOKUP(AJ65,[6]cmmiScoringModel!$G$129:$G$132,[6]cmmiScoringModel!$I$129:$I$132,0,0,1)</f>
        <v>0.4</v>
      </c>
      <c r="BV65" s="1">
        <f>_xlfn.XLOOKUP(AK65,[6]cmmiScoringModel!$G$133:$G$138,[6]cmmiScoringModel!$I$133:$I$138,0,0,1)</f>
        <v>0.25</v>
      </c>
      <c r="BW65" s="1">
        <f>_xlfn.XLOOKUP(AL65,[6]cmmiScoringModel!$G$139:$G$142,[6]cmmiScoringModel!$I$139:$I$142,0,0,1)</f>
        <v>0</v>
      </c>
      <c r="BX65" s="1">
        <f>_xlfn.XLOOKUP(AM65,[6]cmmiScoringModel!$G$143:$G$148,[6]cmmiScoringModel!$I$143:$I$148,0,0,1)</f>
        <v>0.75</v>
      </c>
      <c r="BY65" s="1">
        <f>_xlfn.XLOOKUP(AN65,[6]cmmiScoringModel!$G$149:$G$153,[6]cmmiScoringModel!$I$149:$I$153,0,0,1)</f>
        <v>1</v>
      </c>
      <c r="BZ65" s="1">
        <f>_xlfn.XLOOKUP(AO65,[6]cmmiScoringModel!$G$154:$G$157,[6]cmmiScoringModel!$I$154:$I$157,0,0,1)</f>
        <v>1</v>
      </c>
      <c r="CA65" s="1">
        <f>_xlfn.XLOOKUP(AP65,[6]cmmiScoringModel!$G$158:$G$161,[6]cmmiScoringModel!$I$158:$I$161,0,0,1)</f>
        <v>1</v>
      </c>
      <c r="CB65" s="1">
        <f>_xlfn.XLOOKUP(AQ65,[6]cmmiScoringModel!$G$162:$G$166,[6]cmmiScoringModel!$I$162:$I$166,0,0,1)</f>
        <v>1</v>
      </c>
      <c r="CC65" s="1">
        <f>_xlfn.XLOOKUP(AR65,[6]cmmiScoringModel!$G$167:$G$171,[6]cmmiScoringModel!$I$167:$I$171,0,0,1)</f>
        <v>0.01</v>
      </c>
      <c r="CD65" s="1">
        <f>_xlfn.XLOOKUP(AS65,[6]cmmiScoringModel!$G$172:$G$175,[6]cmmiScoringModel!$I$172:$I$175,0,0,1)</f>
        <v>0.01</v>
      </c>
      <c r="CE65" s="1">
        <f>_xlfn.XLOOKUP(AT65,[6]cmmiScoringModel!$G$176:$G$180,[6]cmmiScoringModel!$I$176:$I$180,0,0,1)</f>
        <v>0.01</v>
      </c>
    </row>
    <row r="66" spans="1:83" x14ac:dyDescent="0.25">
      <c r="A66" s="1" t="s">
        <v>3295</v>
      </c>
      <c r="B66" s="1" t="s">
        <v>1620</v>
      </c>
      <c r="C66" s="1" t="s">
        <v>1634</v>
      </c>
      <c r="D66" s="1" t="s">
        <v>1635</v>
      </c>
      <c r="E66" s="1" t="s">
        <v>1636</v>
      </c>
      <c r="G66" s="1" t="s">
        <v>3296</v>
      </c>
      <c r="H66" s="1" t="e" vm="1">
        <v>#VALUE!</v>
      </c>
      <c r="K66" s="1" t="s">
        <v>18</v>
      </c>
      <c r="L66" s="1" t="s">
        <v>22</v>
      </c>
      <c r="M66" s="1" t="s">
        <v>31</v>
      </c>
      <c r="N66" s="1" t="s">
        <v>29</v>
      </c>
      <c r="O66" s="1" t="s">
        <v>37</v>
      </c>
      <c r="P66" s="1" t="s">
        <v>43</v>
      </c>
      <c r="Q66" s="1" t="s">
        <v>45</v>
      </c>
      <c r="R66" s="1" t="s">
        <v>37</v>
      </c>
      <c r="S66" s="1" t="s">
        <v>56</v>
      </c>
      <c r="T66" s="1" t="s">
        <v>21</v>
      </c>
      <c r="U66" s="1" t="s">
        <v>25</v>
      </c>
      <c r="V66" s="1" t="s">
        <v>71</v>
      </c>
      <c r="W66" s="1" t="s">
        <v>76</v>
      </c>
      <c r="X66" s="1" t="s">
        <v>37</v>
      </c>
      <c r="Y66" s="1" t="s">
        <v>43</v>
      </c>
      <c r="Z66" s="1" t="s">
        <v>63</v>
      </c>
      <c r="AA66" s="1" t="s">
        <v>63</v>
      </c>
      <c r="AB66" s="1" t="s">
        <v>98</v>
      </c>
      <c r="AC66" s="1" t="s">
        <v>103</v>
      </c>
      <c r="AD66" s="1" t="s">
        <v>111</v>
      </c>
      <c r="AE66" s="1" t="s">
        <v>63</v>
      </c>
      <c r="AF66" s="1" t="s">
        <v>120</v>
      </c>
      <c r="AG66" s="1" t="s">
        <v>125</v>
      </c>
      <c r="AH66" s="1" t="s">
        <v>129</v>
      </c>
      <c r="AI66" s="1" t="s">
        <v>129</v>
      </c>
      <c r="AJ66" s="1" t="s">
        <v>129</v>
      </c>
      <c r="AK66" s="1" t="s">
        <v>62</v>
      </c>
      <c r="AL66" s="1" t="s">
        <v>142</v>
      </c>
      <c r="AM66" s="1" t="s">
        <v>63</v>
      </c>
      <c r="AN66" s="1" t="s">
        <v>31</v>
      </c>
      <c r="AO66" s="1" t="s">
        <v>155</v>
      </c>
      <c r="AP66" s="1" t="s">
        <v>159</v>
      </c>
      <c r="AQ66" s="1" t="s">
        <v>31</v>
      </c>
      <c r="AR66" s="1" t="s">
        <v>21</v>
      </c>
      <c r="AS66" s="1" t="s">
        <v>21</v>
      </c>
      <c r="AT66" s="1" t="s">
        <v>21</v>
      </c>
      <c r="AV66" s="1">
        <f>_xlfn.XLOOKUP(K66,[6]cmmiScoringModel!$G$2:$G$6, [6]cmmiScoringModel!$I$2:$I$6,0,0,1)</f>
        <v>1</v>
      </c>
      <c r="AW66" s="1">
        <f>_xlfn.XLOOKUP(L66,[6]cmmiScoringModel!$G$7:$G$9,[6]cmmiScoringModel!$I$7:$I$9,0,0,1)</f>
        <v>1</v>
      </c>
      <c r="AX66" s="1">
        <f>_xlfn.XLOOKUP(M66,[6]cmmiScoringModel!$G$10:$G$14,[6]cmmiScoringModel!$I$10:$I$14,0,0,1)</f>
        <v>1</v>
      </c>
      <c r="AY66" s="1">
        <f>_xlfn.XLOOKUP(N66,[6]cmmiScoringModel!$G$15:$G$19,[6]cmmiScoringModel!$I$15:$I$19,0,0,1)</f>
        <v>0.5</v>
      </c>
      <c r="AZ66" s="1">
        <f>_xlfn.XLOOKUP(O66,[6]cmmiScoringModel!$G$20:$G$24,[6]cmmiScoringModel!$I$20:$I$24,0,0,1)</f>
        <v>0.75</v>
      </c>
      <c r="BA66" s="1">
        <f>_xlfn.XLOOKUP(P66,[6]cmmiScoringModel!$G$25:$G$28,[6]cmmiScoringModel!$I$25:$I$28,0,0,1)</f>
        <v>1</v>
      </c>
      <c r="BB66" s="1">
        <f>_xlfn.XLOOKUP(Q66,[6]cmmiScoringModel!$G$29:$G$33,[6]cmmiScoringModel!$I$29:$I$33,0,0,1)</f>
        <v>0.5</v>
      </c>
      <c r="BC66" s="1">
        <f>_xlfn.XLOOKUP(R66,[6]cmmiScoringModel!$G$34:$G$37,[6]cmmiScoringModel!$I$34:$I$37,0,0,1)</f>
        <v>1</v>
      </c>
      <c r="BD66" s="1">
        <f>_xlfn.XLOOKUP(S66,[6]cmmiScoringModel!$G$38:$G$44,[6]cmmiScoringModel!$I$38:$I$44,0,0,1)</f>
        <v>0.2</v>
      </c>
      <c r="BE66" s="1">
        <f>_xlfn.XLOOKUP(T66,[6]cmmiScoringModel!$G$45:$G$51,[6]cmmiScoringModel!$I$45:$I$51,0,0,1)</f>
        <v>0.01</v>
      </c>
      <c r="BF66" s="1" t="str">
        <f>_xlfn.XLOOKUP(U66,[6]cmmiScoringModel!$G$52:$G$56,[6]cmmiScoringModel!$I$52:$I$56,0,0,1)</f>
        <v>NA</v>
      </c>
      <c r="BG66" s="1">
        <f>_xlfn.XLOOKUP(V66,[6]cmmiScoringModel!$G$57:$G$61,[6]cmmiScoringModel!$I$57:$I$61,0,0,1)</f>
        <v>0.6</v>
      </c>
      <c r="BH66" s="1">
        <f>_xlfn.XLOOKUP(W66,[6]cmmiScoringModel!$G$62:$G$67,[6]cmmiScoringModel!$I$62:$I$67,0,0,1)</f>
        <v>0.75</v>
      </c>
      <c r="BI66" s="1">
        <f>_xlfn.XLOOKUP(X66,[6]cmmiScoringModel!$G$68:$G$72,[6]cmmiScoringModel!$I$68:$I$72,0,0,1)</f>
        <v>0.75</v>
      </c>
      <c r="BJ66" s="1">
        <f>_xlfn.XLOOKUP(Y66,[6]cmmiScoringModel!$G$73:$G$77,[6]cmmiScoringModel!$I$73:$I$77,0,0,1)</f>
        <v>1</v>
      </c>
      <c r="BK66" s="1">
        <f>_xlfn.XLOOKUP(Z66,[6]cmmiScoringModel!$G$78:$G$84,[6]cmmiScoringModel!$I$78:$I$84,0,0,1)</f>
        <v>0.75</v>
      </c>
      <c r="BL66" s="1">
        <f>_xlfn.XLOOKUP(AA66,[6]cmmiScoringModel!$G$85:$G$91,[6]cmmiScoringModel!$I$85:$I$91,0,0,1)</f>
        <v>0.75</v>
      </c>
      <c r="BM66" s="1">
        <f>_xlfn.XLOOKUP(AB66,[6]cmmiScoringModel!$G$92:$G$95,[6]cmmiScoringModel!$I$92:$I$95,0,0,1)</f>
        <v>1</v>
      </c>
      <c r="BN66" s="1">
        <f>_xlfn.XLOOKUP(AC66,[6]cmmiScoringModel!$G$96:$G$100,[6]cmmiScoringModel!$I$96:$I$100,0,0,1)</f>
        <v>0.6</v>
      </c>
      <c r="BO66" s="1">
        <f>_xlfn.XLOOKUP(AD66,[6]cmmiScoringModel!$G$101:$G$106,[6]cmmiScoringModel!$I$101:$I$106,0,0,1)</f>
        <v>1</v>
      </c>
      <c r="BP66" s="1">
        <f>_xlfn.XLOOKUP(AE66,[6]cmmiScoringModel!$G$107:$G$113,[6]cmmiScoringModel!$I$107:$I$113,0,0,1)</f>
        <v>0.75</v>
      </c>
      <c r="BQ66" s="1">
        <f>_xlfn.XLOOKUP(AF66,[6]cmmiScoringModel!$G$114:$G$117,[6]cmmiScoringModel!$I$114:$I$117,0,0,1)</f>
        <v>0.85</v>
      </c>
      <c r="BR66" s="1">
        <f>_xlfn.XLOOKUP(AG66,[6]cmmiScoringModel!$G$118:$G$120,[6]cmmiScoringModel!$I$118:$I$120,0,0,1)</f>
        <v>1</v>
      </c>
      <c r="BS66" s="1">
        <f>_xlfn.XLOOKUP(AH66, [6]cmmiScoringModel!$G$121:$G$124,[6]cmmiScoringModel!$I$121:$I$124,0,0,1)</f>
        <v>0.6</v>
      </c>
      <c r="BT66" s="1">
        <f>_xlfn.XLOOKUP(AI66,[6]cmmiScoringModel!$G$125:$G$128,[6]cmmiScoringModel!$I$125:$I$128,0,0,1)</f>
        <v>0.4</v>
      </c>
      <c r="BU66" s="1">
        <f>_xlfn.XLOOKUP(AJ66,[6]cmmiScoringModel!$G$129:$G$132,[6]cmmiScoringModel!$I$129:$I$132,0,0,1)</f>
        <v>0.4</v>
      </c>
      <c r="BV66" s="1">
        <f>_xlfn.XLOOKUP(AK66,[6]cmmiScoringModel!$G$133:$G$138,[6]cmmiScoringModel!$I$133:$I$138,0,0,1)</f>
        <v>0.5</v>
      </c>
      <c r="BW66" s="1">
        <f>_xlfn.XLOOKUP(AL66,[6]cmmiScoringModel!$G$139:$G$142,[6]cmmiScoringModel!$I$139:$I$142,0,0,1)</f>
        <v>0.25</v>
      </c>
      <c r="BX66" s="1">
        <f>_xlfn.XLOOKUP(AM66,[6]cmmiScoringModel!$G$143:$G$148,[6]cmmiScoringModel!$I$143:$I$148,0,0,1)</f>
        <v>0.75</v>
      </c>
      <c r="BY66" s="1">
        <f>_xlfn.XLOOKUP(AN66,[6]cmmiScoringModel!$G$149:$G$153,[6]cmmiScoringModel!$I$149:$I$153,0,0,1)</f>
        <v>1</v>
      </c>
      <c r="BZ66" s="1">
        <f>_xlfn.XLOOKUP(AO66,[6]cmmiScoringModel!$G$154:$G$157,[6]cmmiScoringModel!$I$154:$I$157,0,0,1)</f>
        <v>1</v>
      </c>
      <c r="CA66" s="1">
        <f>_xlfn.XLOOKUP(AP66,[6]cmmiScoringModel!$G$158:$G$161,[6]cmmiScoringModel!$I$158:$I$161,0,0,1)</f>
        <v>1</v>
      </c>
      <c r="CB66" s="1">
        <f>_xlfn.XLOOKUP(AQ66,[6]cmmiScoringModel!$G$162:$G$166,[6]cmmiScoringModel!$I$162:$I$166,0,0,1)</f>
        <v>1</v>
      </c>
      <c r="CC66" s="1">
        <f>_xlfn.XLOOKUP(AR66,[6]cmmiScoringModel!$G$167:$G$171,[6]cmmiScoringModel!$I$167:$I$171,0,0,1)</f>
        <v>0.01</v>
      </c>
      <c r="CD66" s="1">
        <f>_xlfn.XLOOKUP(AS66,[6]cmmiScoringModel!$G$172:$G$175,[6]cmmiScoringModel!$I$172:$I$175,0,0,1)</f>
        <v>0.01</v>
      </c>
      <c r="CE66" s="1">
        <f>_xlfn.XLOOKUP(AT66,[6]cmmiScoringModel!$G$176:$G$180,[6]cmmiScoringModel!$I$176:$I$180,0,0,1)</f>
        <v>0.01</v>
      </c>
    </row>
    <row r="67" spans="1:83" x14ac:dyDescent="0.25">
      <c r="A67" s="1" t="s">
        <v>3297</v>
      </c>
      <c r="B67" s="1" t="s">
        <v>1620</v>
      </c>
      <c r="C67" s="1" t="s">
        <v>1634</v>
      </c>
      <c r="D67" s="1" t="s">
        <v>1637</v>
      </c>
      <c r="E67" s="1" t="s">
        <v>1638</v>
      </c>
      <c r="G67" s="1" t="s">
        <v>3296</v>
      </c>
      <c r="H67" s="1" t="e" vm="1">
        <v>#VALUE!</v>
      </c>
      <c r="K67" s="1" t="s">
        <v>17</v>
      </c>
      <c r="L67" s="1" t="s">
        <v>22</v>
      </c>
      <c r="M67" s="1" t="s">
        <v>31</v>
      </c>
      <c r="N67" s="1" t="s">
        <v>29</v>
      </c>
      <c r="O67" s="1" t="s">
        <v>37</v>
      </c>
      <c r="P67" s="1" t="s">
        <v>43</v>
      </c>
      <c r="Q67" s="1" t="s">
        <v>45</v>
      </c>
      <c r="R67" s="1" t="s">
        <v>37</v>
      </c>
      <c r="S67" s="1" t="s">
        <v>56</v>
      </c>
      <c r="T67" s="1" t="s">
        <v>64</v>
      </c>
      <c r="U67" s="1" t="s">
        <v>43</v>
      </c>
      <c r="V67" s="1" t="s">
        <v>71</v>
      </c>
      <c r="W67" s="1" t="s">
        <v>76</v>
      </c>
      <c r="X67" s="1" t="s">
        <v>37</v>
      </c>
      <c r="Y67" s="1" t="s">
        <v>43</v>
      </c>
      <c r="Z67" s="1" t="s">
        <v>63</v>
      </c>
      <c r="AA67" s="1" t="s">
        <v>63</v>
      </c>
      <c r="AB67" s="1" t="s">
        <v>98</v>
      </c>
      <c r="AC67" s="1" t="s">
        <v>103</v>
      </c>
      <c r="AD67" s="1" t="s">
        <v>111</v>
      </c>
      <c r="AE67" s="1" t="s">
        <v>63</v>
      </c>
      <c r="AF67" s="1" t="s">
        <v>120</v>
      </c>
      <c r="AG67" s="1" t="s">
        <v>125</v>
      </c>
      <c r="AH67" s="1" t="s">
        <v>129</v>
      </c>
      <c r="AI67" s="1" t="s">
        <v>129</v>
      </c>
      <c r="AJ67" s="1" t="s">
        <v>129</v>
      </c>
      <c r="AK67" s="1" t="s">
        <v>62</v>
      </c>
      <c r="AL67" s="1" t="s">
        <v>142</v>
      </c>
      <c r="AM67" s="1" t="s">
        <v>63</v>
      </c>
      <c r="AN67" s="1" t="s">
        <v>31</v>
      </c>
      <c r="AO67" s="1" t="s">
        <v>155</v>
      </c>
      <c r="AP67" s="1" t="s">
        <v>159</v>
      </c>
      <c r="AQ67" s="1" t="s">
        <v>31</v>
      </c>
      <c r="AR67" s="1" t="s">
        <v>21</v>
      </c>
      <c r="AS67" s="1" t="s">
        <v>21</v>
      </c>
      <c r="AT67" s="1" t="s">
        <v>21</v>
      </c>
      <c r="AV67" s="1">
        <f>_xlfn.XLOOKUP(K67,[6]cmmiScoringModel!$G$2:$G$6, [6]cmmiScoringModel!$I$2:$I$6,0,0,1)</f>
        <v>0.25</v>
      </c>
      <c r="AW67" s="1">
        <f>_xlfn.XLOOKUP(L67,[6]cmmiScoringModel!$G$7:$G$9,[6]cmmiScoringModel!$I$7:$I$9,0,0,1)</f>
        <v>1</v>
      </c>
      <c r="AX67" s="1">
        <f>_xlfn.XLOOKUP(M67,[6]cmmiScoringModel!$G$10:$G$14,[6]cmmiScoringModel!$I$10:$I$14,0,0,1)</f>
        <v>1</v>
      </c>
      <c r="AY67" s="1">
        <f>_xlfn.XLOOKUP(N67,[6]cmmiScoringModel!$G$15:$G$19,[6]cmmiScoringModel!$I$15:$I$19,0,0,1)</f>
        <v>0.5</v>
      </c>
      <c r="AZ67" s="1">
        <f>_xlfn.XLOOKUP(O67,[6]cmmiScoringModel!$G$20:$G$24,[6]cmmiScoringModel!$I$20:$I$24,0,0,1)</f>
        <v>0.75</v>
      </c>
      <c r="BA67" s="1">
        <f>_xlfn.XLOOKUP(P67,[6]cmmiScoringModel!$G$25:$G$28,[6]cmmiScoringModel!$I$25:$I$28,0,0,1)</f>
        <v>1</v>
      </c>
      <c r="BB67" s="1">
        <f>_xlfn.XLOOKUP(Q67,[6]cmmiScoringModel!$G$29:$G$33,[6]cmmiScoringModel!$I$29:$I$33,0,0,1)</f>
        <v>0.5</v>
      </c>
      <c r="BC67" s="1">
        <f>_xlfn.XLOOKUP(R67,[6]cmmiScoringModel!$G$34:$G$37,[6]cmmiScoringModel!$I$34:$I$37,0,0,1)</f>
        <v>1</v>
      </c>
      <c r="BD67" s="1">
        <f>_xlfn.XLOOKUP(S67,[6]cmmiScoringModel!$G$38:$G$44,[6]cmmiScoringModel!$I$38:$I$44,0,0,1)</f>
        <v>0.2</v>
      </c>
      <c r="BE67" s="1">
        <f>_xlfn.XLOOKUP(T67,[6]cmmiScoringModel!$G$45:$G$51,[6]cmmiScoringModel!$I$45:$I$51,0,0,1)</f>
        <v>1</v>
      </c>
      <c r="BF67" s="1">
        <f>_xlfn.XLOOKUP(U67,[6]cmmiScoringModel!$G$52:$G$56,[6]cmmiScoringModel!$I$52:$I$56,0,0,1)</f>
        <v>1</v>
      </c>
      <c r="BG67" s="1">
        <f>_xlfn.XLOOKUP(V67,[6]cmmiScoringModel!$G$57:$G$61,[6]cmmiScoringModel!$I$57:$I$61,0,0,1)</f>
        <v>0.6</v>
      </c>
      <c r="BH67" s="1">
        <f>_xlfn.XLOOKUP(W67,[6]cmmiScoringModel!$G$62:$G$67,[6]cmmiScoringModel!$I$62:$I$67,0,0,1)</f>
        <v>0.75</v>
      </c>
      <c r="BI67" s="1">
        <f>_xlfn.XLOOKUP(X67,[6]cmmiScoringModel!$G$68:$G$72,[6]cmmiScoringModel!$I$68:$I$72,0,0,1)</f>
        <v>0.75</v>
      </c>
      <c r="BJ67" s="1">
        <f>_xlfn.XLOOKUP(Y67,[6]cmmiScoringModel!$G$73:$G$77,[6]cmmiScoringModel!$I$73:$I$77,0,0,1)</f>
        <v>1</v>
      </c>
      <c r="BK67" s="1">
        <f>_xlfn.XLOOKUP(Z67,[6]cmmiScoringModel!$G$78:$G$84,[6]cmmiScoringModel!$I$78:$I$84,0,0,1)</f>
        <v>0.75</v>
      </c>
      <c r="BL67" s="1">
        <f>_xlfn.XLOOKUP(AA67,[6]cmmiScoringModel!$G$85:$G$91,[6]cmmiScoringModel!$I$85:$I$91,0,0,1)</f>
        <v>0.75</v>
      </c>
      <c r="BM67" s="1">
        <f>_xlfn.XLOOKUP(AB67,[6]cmmiScoringModel!$G$92:$G$95,[6]cmmiScoringModel!$I$92:$I$95,0,0,1)</f>
        <v>1</v>
      </c>
      <c r="BN67" s="1">
        <f>_xlfn.XLOOKUP(AC67,[6]cmmiScoringModel!$G$96:$G$100,[6]cmmiScoringModel!$I$96:$I$100,0,0,1)</f>
        <v>0.6</v>
      </c>
      <c r="BO67" s="1">
        <f>_xlfn.XLOOKUP(AD67,[6]cmmiScoringModel!$G$101:$G$106,[6]cmmiScoringModel!$I$101:$I$106,0,0,1)</f>
        <v>1</v>
      </c>
      <c r="BP67" s="1">
        <f>_xlfn.XLOOKUP(AE67,[6]cmmiScoringModel!$G$107:$G$113,[6]cmmiScoringModel!$I$107:$I$113,0,0,1)</f>
        <v>0.75</v>
      </c>
      <c r="BQ67" s="1">
        <f>_xlfn.XLOOKUP(AF67,[6]cmmiScoringModel!$G$114:$G$117,[6]cmmiScoringModel!$I$114:$I$117,0,0,1)</f>
        <v>0.85</v>
      </c>
      <c r="BR67" s="1">
        <f>_xlfn.XLOOKUP(AG67,[6]cmmiScoringModel!$G$118:$G$120,[6]cmmiScoringModel!$I$118:$I$120,0,0,1)</f>
        <v>1</v>
      </c>
      <c r="BS67" s="1">
        <f>_xlfn.XLOOKUP(AH67, [6]cmmiScoringModel!$G$121:$G$124,[6]cmmiScoringModel!$I$121:$I$124,0,0,1)</f>
        <v>0.6</v>
      </c>
      <c r="BT67" s="1">
        <f>_xlfn.XLOOKUP(AI67,[6]cmmiScoringModel!$G$125:$G$128,[6]cmmiScoringModel!$I$125:$I$128,0,0,1)</f>
        <v>0.4</v>
      </c>
      <c r="BU67" s="1">
        <f>_xlfn.XLOOKUP(AJ67,[6]cmmiScoringModel!$G$129:$G$132,[6]cmmiScoringModel!$I$129:$I$132,0,0,1)</f>
        <v>0.4</v>
      </c>
      <c r="BV67" s="1">
        <f>_xlfn.XLOOKUP(AK67,[6]cmmiScoringModel!$G$133:$G$138,[6]cmmiScoringModel!$I$133:$I$138,0,0,1)</f>
        <v>0.5</v>
      </c>
      <c r="BW67" s="1">
        <f>_xlfn.XLOOKUP(AL67,[6]cmmiScoringModel!$G$139:$G$142,[6]cmmiScoringModel!$I$139:$I$142,0,0,1)</f>
        <v>0.25</v>
      </c>
      <c r="BX67" s="1">
        <f>_xlfn.XLOOKUP(AM67,[6]cmmiScoringModel!$G$143:$G$148,[6]cmmiScoringModel!$I$143:$I$148,0,0,1)</f>
        <v>0.75</v>
      </c>
      <c r="BY67" s="1">
        <f>_xlfn.XLOOKUP(AN67,[6]cmmiScoringModel!$G$149:$G$153,[6]cmmiScoringModel!$I$149:$I$153,0,0,1)</f>
        <v>1</v>
      </c>
      <c r="BZ67" s="1">
        <f>_xlfn.XLOOKUP(AO67,[6]cmmiScoringModel!$G$154:$G$157,[6]cmmiScoringModel!$I$154:$I$157,0,0,1)</f>
        <v>1</v>
      </c>
      <c r="CA67" s="1">
        <f>_xlfn.XLOOKUP(AP67,[6]cmmiScoringModel!$G$158:$G$161,[6]cmmiScoringModel!$I$158:$I$161,0,0,1)</f>
        <v>1</v>
      </c>
      <c r="CB67" s="1">
        <f>_xlfn.XLOOKUP(AQ67,[6]cmmiScoringModel!$G$162:$G$166,[6]cmmiScoringModel!$I$162:$I$166,0,0,1)</f>
        <v>1</v>
      </c>
      <c r="CC67" s="1">
        <f>_xlfn.XLOOKUP(AR67,[6]cmmiScoringModel!$G$167:$G$171,[6]cmmiScoringModel!$I$167:$I$171,0,0,1)</f>
        <v>0.01</v>
      </c>
      <c r="CD67" s="1">
        <f>_xlfn.XLOOKUP(AS67,[6]cmmiScoringModel!$G$172:$G$175,[6]cmmiScoringModel!$I$172:$I$175,0,0,1)</f>
        <v>0.01</v>
      </c>
      <c r="CE67" s="1">
        <f>_xlfn.XLOOKUP(AT67,[6]cmmiScoringModel!$G$176:$G$180,[6]cmmiScoringModel!$I$176:$I$180,0,0,1)</f>
        <v>0.01</v>
      </c>
    </row>
    <row r="68" spans="1:83" x14ac:dyDescent="0.25">
      <c r="A68" s="1" t="s">
        <v>3298</v>
      </c>
      <c r="B68" s="1" t="s">
        <v>1620</v>
      </c>
      <c r="C68" s="1" t="s">
        <v>1640</v>
      </c>
      <c r="D68" s="1" t="s">
        <v>1641</v>
      </c>
      <c r="E68" s="1" t="s">
        <v>1642</v>
      </c>
      <c r="G68" s="1" t="s">
        <v>1643</v>
      </c>
      <c r="H68" s="1" t="e" vm="1">
        <v>#VALUE!</v>
      </c>
      <c r="K68" s="1" t="s">
        <v>18</v>
      </c>
      <c r="L68" s="1" t="s">
        <v>22</v>
      </c>
      <c r="M68" s="1" t="s">
        <v>31</v>
      </c>
      <c r="N68" s="1" t="s">
        <v>29</v>
      </c>
      <c r="O68" s="1" t="s">
        <v>37</v>
      </c>
      <c r="P68" s="1" t="s">
        <v>43</v>
      </c>
      <c r="Q68" s="1" t="s">
        <v>45</v>
      </c>
      <c r="R68" s="1" t="s">
        <v>37</v>
      </c>
      <c r="S68" s="1" t="s">
        <v>56</v>
      </c>
      <c r="T68" s="1" t="s">
        <v>62</v>
      </c>
      <c r="U68" s="1" t="s">
        <v>66</v>
      </c>
      <c r="V68" s="1" t="s">
        <v>72</v>
      </c>
      <c r="W68" s="1" t="s">
        <v>77</v>
      </c>
      <c r="X68" s="1" t="s">
        <v>37</v>
      </c>
      <c r="Y68" s="1" t="s">
        <v>43</v>
      </c>
      <c r="Z68" s="1" t="s">
        <v>63</v>
      </c>
      <c r="AA68" s="1" t="s">
        <v>62</v>
      </c>
      <c r="AB68" s="1" t="s">
        <v>98</v>
      </c>
      <c r="AC68" s="1" t="s">
        <v>103</v>
      </c>
      <c r="AD68" s="1" t="s">
        <v>111</v>
      </c>
      <c r="AE68" s="1" t="s">
        <v>62</v>
      </c>
      <c r="AF68" s="1" t="s">
        <v>120</v>
      </c>
      <c r="AG68" s="1" t="s">
        <v>125</v>
      </c>
      <c r="AH68" s="1" t="s">
        <v>129</v>
      </c>
      <c r="AI68" s="1" t="s">
        <v>129</v>
      </c>
      <c r="AJ68" s="1" t="s">
        <v>129</v>
      </c>
      <c r="AK68" s="1" t="s">
        <v>64</v>
      </c>
      <c r="AL68" s="1" t="s">
        <v>144</v>
      </c>
      <c r="AM68" s="1" t="s">
        <v>63</v>
      </c>
      <c r="AN68" s="1" t="s">
        <v>31</v>
      </c>
      <c r="AO68" s="1" t="s">
        <v>155</v>
      </c>
      <c r="AP68" s="1" t="s">
        <v>159</v>
      </c>
      <c r="AQ68" s="1" t="s">
        <v>31</v>
      </c>
      <c r="AR68" s="1" t="s">
        <v>21</v>
      </c>
      <c r="AS68" s="1" t="s">
        <v>21</v>
      </c>
      <c r="AT68" s="1" t="s">
        <v>21</v>
      </c>
      <c r="AV68" s="1">
        <f>_xlfn.XLOOKUP(K68,[6]cmmiScoringModel!$G$2:$G$6, [6]cmmiScoringModel!$I$2:$I$6,0,0,1)</f>
        <v>1</v>
      </c>
      <c r="AW68" s="1">
        <f>_xlfn.XLOOKUP(L68,[6]cmmiScoringModel!$G$7:$G$9,[6]cmmiScoringModel!$I$7:$I$9,0,0,1)</f>
        <v>1</v>
      </c>
      <c r="AX68" s="1">
        <f>_xlfn.XLOOKUP(M68,[6]cmmiScoringModel!$G$10:$G$14,[6]cmmiScoringModel!$I$10:$I$14,0,0,1)</f>
        <v>1</v>
      </c>
      <c r="AY68" s="1">
        <f>_xlfn.XLOOKUP(N68,[6]cmmiScoringModel!$G$15:$G$19,[6]cmmiScoringModel!$I$15:$I$19,0,0,1)</f>
        <v>0.5</v>
      </c>
      <c r="AZ68" s="1">
        <f>_xlfn.XLOOKUP(O68,[6]cmmiScoringModel!$G$20:$G$24,[6]cmmiScoringModel!$I$20:$I$24,0,0,1)</f>
        <v>0.75</v>
      </c>
      <c r="BA68" s="1">
        <f>_xlfn.XLOOKUP(P68,[6]cmmiScoringModel!$G$25:$G$28,[6]cmmiScoringModel!$I$25:$I$28,0,0,1)</f>
        <v>1</v>
      </c>
      <c r="BB68" s="1">
        <f>_xlfn.XLOOKUP(Q68,[6]cmmiScoringModel!$G$29:$G$33,[6]cmmiScoringModel!$I$29:$I$33,0,0,1)</f>
        <v>0.5</v>
      </c>
      <c r="BC68" s="1">
        <f>_xlfn.XLOOKUP(R68,[6]cmmiScoringModel!$G$34:$G$37,[6]cmmiScoringModel!$I$34:$I$37,0,0,1)</f>
        <v>1</v>
      </c>
      <c r="BD68" s="1">
        <f>_xlfn.XLOOKUP(S68,[6]cmmiScoringModel!$G$38:$G$44,[6]cmmiScoringModel!$I$38:$I$44,0,0,1)</f>
        <v>0.2</v>
      </c>
      <c r="BE68" s="1">
        <f>_xlfn.XLOOKUP(T68,[6]cmmiScoringModel!$G$45:$G$51,[6]cmmiScoringModel!$I$45:$I$51,0,0,1)</f>
        <v>0.5</v>
      </c>
      <c r="BF68" s="1">
        <f>_xlfn.XLOOKUP(U68,[6]cmmiScoringModel!$G$52:$G$56,[6]cmmiScoringModel!$I$52:$I$56,0,0,1)</f>
        <v>0.8</v>
      </c>
      <c r="BG68" s="1">
        <f>_xlfn.XLOOKUP(V68,[6]cmmiScoringModel!$G$57:$G$61,[6]cmmiScoringModel!$I$57:$I$61,0,0,1)</f>
        <v>1</v>
      </c>
      <c r="BH68" s="1">
        <f>_xlfn.XLOOKUP(W68,[6]cmmiScoringModel!$G$62:$G$67,[6]cmmiScoringModel!$I$62:$I$67,0,0,1)</f>
        <v>1</v>
      </c>
      <c r="BI68" s="1">
        <f>_xlfn.XLOOKUP(X68,[6]cmmiScoringModel!$G$68:$G$72,[6]cmmiScoringModel!$I$68:$I$72,0,0,1)</f>
        <v>0.75</v>
      </c>
      <c r="BJ68" s="1">
        <f>_xlfn.XLOOKUP(Y68,[6]cmmiScoringModel!$G$73:$G$77,[6]cmmiScoringModel!$I$73:$I$77,0,0,1)</f>
        <v>1</v>
      </c>
      <c r="BK68" s="1">
        <f>_xlfn.XLOOKUP(Z68,[6]cmmiScoringModel!$G$78:$G$84,[6]cmmiScoringModel!$I$78:$I$84,0,0,1)</f>
        <v>0.75</v>
      </c>
      <c r="BL68" s="1">
        <f>_xlfn.XLOOKUP(AA68,[6]cmmiScoringModel!$G$85:$G$91,[6]cmmiScoringModel!$I$85:$I$91,0,0,1)</f>
        <v>0.5</v>
      </c>
      <c r="BM68" s="1">
        <f>_xlfn.XLOOKUP(AB68,[6]cmmiScoringModel!$G$92:$G$95,[6]cmmiScoringModel!$I$92:$I$95,0,0,1)</f>
        <v>1</v>
      </c>
      <c r="BN68" s="1">
        <f>_xlfn.XLOOKUP(AC68,[6]cmmiScoringModel!$G$96:$G$100,[6]cmmiScoringModel!$I$96:$I$100,0,0,1)</f>
        <v>0.6</v>
      </c>
      <c r="BO68" s="1">
        <f>_xlfn.XLOOKUP(AD68,[6]cmmiScoringModel!$G$101:$G$106,[6]cmmiScoringModel!$I$101:$I$106,0,0,1)</f>
        <v>1</v>
      </c>
      <c r="BP68" s="1">
        <f>_xlfn.XLOOKUP(AE68,[6]cmmiScoringModel!$G$107:$G$113,[6]cmmiScoringModel!$I$107:$I$113,0,0,1)</f>
        <v>0.5</v>
      </c>
      <c r="BQ68" s="1">
        <f>_xlfn.XLOOKUP(AF68,[6]cmmiScoringModel!$G$114:$G$117,[6]cmmiScoringModel!$I$114:$I$117,0,0,1)</f>
        <v>0.85</v>
      </c>
      <c r="BR68" s="1">
        <f>_xlfn.XLOOKUP(AG68,[6]cmmiScoringModel!$G$118:$G$120,[6]cmmiScoringModel!$I$118:$I$120,0,0,1)</f>
        <v>1</v>
      </c>
      <c r="BS68" s="1">
        <f>_xlfn.XLOOKUP(AH68, [6]cmmiScoringModel!$G$121:$G$124,[6]cmmiScoringModel!$I$121:$I$124,0,0,1)</f>
        <v>0.6</v>
      </c>
      <c r="BT68" s="1">
        <f>_xlfn.XLOOKUP(AI68,[6]cmmiScoringModel!$G$125:$G$128,[6]cmmiScoringModel!$I$125:$I$128,0,0,1)</f>
        <v>0.4</v>
      </c>
      <c r="BU68" s="1">
        <f>_xlfn.XLOOKUP(AJ68,[6]cmmiScoringModel!$G$129:$G$132,[6]cmmiScoringModel!$I$129:$I$132,0,0,1)</f>
        <v>0.4</v>
      </c>
      <c r="BV68" s="1">
        <f>_xlfn.XLOOKUP(AK68,[6]cmmiScoringModel!$G$133:$G$138,[6]cmmiScoringModel!$I$133:$I$138,0,0,1)</f>
        <v>1</v>
      </c>
      <c r="BW68" s="1">
        <f>_xlfn.XLOOKUP(AL68,[6]cmmiScoringModel!$G$139:$G$142,[6]cmmiScoringModel!$I$139:$I$142,0,0,1)</f>
        <v>1</v>
      </c>
      <c r="BX68" s="1">
        <f>_xlfn.XLOOKUP(AM68,[6]cmmiScoringModel!$G$143:$G$148,[6]cmmiScoringModel!$I$143:$I$148,0,0,1)</f>
        <v>0.75</v>
      </c>
      <c r="BY68" s="1">
        <f>_xlfn.XLOOKUP(AN68,[6]cmmiScoringModel!$G$149:$G$153,[6]cmmiScoringModel!$I$149:$I$153,0,0,1)</f>
        <v>1</v>
      </c>
      <c r="BZ68" s="1">
        <f>_xlfn.XLOOKUP(AO68,[6]cmmiScoringModel!$G$154:$G$157,[6]cmmiScoringModel!$I$154:$I$157,0,0,1)</f>
        <v>1</v>
      </c>
      <c r="CA68" s="1">
        <f>_xlfn.XLOOKUP(AP68,[6]cmmiScoringModel!$G$158:$G$161,[6]cmmiScoringModel!$I$158:$I$161,0,0,1)</f>
        <v>1</v>
      </c>
      <c r="CB68" s="1">
        <f>_xlfn.XLOOKUP(AQ68,[6]cmmiScoringModel!$G$162:$G$166,[6]cmmiScoringModel!$I$162:$I$166,0,0,1)</f>
        <v>1</v>
      </c>
      <c r="CC68" s="1">
        <f>_xlfn.XLOOKUP(AR68,[6]cmmiScoringModel!$G$167:$G$171,[6]cmmiScoringModel!$I$167:$I$171,0,0,1)</f>
        <v>0.01</v>
      </c>
      <c r="CD68" s="1">
        <f>_xlfn.XLOOKUP(AS68,[6]cmmiScoringModel!$G$172:$G$175,[6]cmmiScoringModel!$I$172:$I$175,0,0,1)</f>
        <v>0.01</v>
      </c>
      <c r="CE68" s="1">
        <f>_xlfn.XLOOKUP(AT68,[6]cmmiScoringModel!$G$176:$G$180,[6]cmmiScoringModel!$I$176:$I$180,0,0,1)</f>
        <v>0.01</v>
      </c>
    </row>
    <row r="69" spans="1:83" x14ac:dyDescent="0.25">
      <c r="A69" s="1" t="s">
        <v>3299</v>
      </c>
      <c r="B69" s="1" t="s">
        <v>1620</v>
      </c>
      <c r="C69" s="1" t="s">
        <v>1640</v>
      </c>
      <c r="D69" s="1" t="s">
        <v>1644</v>
      </c>
      <c r="E69" s="1" t="s">
        <v>1645</v>
      </c>
      <c r="G69" s="1" t="s">
        <v>3300</v>
      </c>
      <c r="H69" s="1" t="e" vm="1">
        <v>#VALUE!</v>
      </c>
      <c r="K69" s="1" t="s">
        <v>17</v>
      </c>
      <c r="L69" s="1" t="s">
        <v>22</v>
      </c>
      <c r="M69" s="1" t="s">
        <v>31</v>
      </c>
      <c r="N69" s="1" t="s">
        <v>29</v>
      </c>
      <c r="O69" s="1" t="s">
        <v>37</v>
      </c>
      <c r="P69" s="1" t="s">
        <v>43</v>
      </c>
      <c r="Q69" s="1" t="s">
        <v>45</v>
      </c>
      <c r="R69" s="1" t="s">
        <v>37</v>
      </c>
      <c r="S69" s="1" t="s">
        <v>56</v>
      </c>
      <c r="T69" s="1" t="s">
        <v>21</v>
      </c>
      <c r="U69" s="1" t="s">
        <v>25</v>
      </c>
      <c r="V69" s="1" t="s">
        <v>71</v>
      </c>
      <c r="W69" s="1" t="s">
        <v>76</v>
      </c>
      <c r="X69" s="1" t="s">
        <v>37</v>
      </c>
      <c r="Y69" s="1" t="s">
        <v>43</v>
      </c>
      <c r="Z69" s="1" t="s">
        <v>63</v>
      </c>
      <c r="AA69" s="1" t="s">
        <v>63</v>
      </c>
      <c r="AB69" s="1" t="s">
        <v>98</v>
      </c>
      <c r="AC69" s="1" t="s">
        <v>102</v>
      </c>
      <c r="AD69" s="1" t="s">
        <v>111</v>
      </c>
      <c r="AE69" s="1" t="s">
        <v>63</v>
      </c>
      <c r="AF69" s="1" t="s">
        <v>120</v>
      </c>
      <c r="AG69" s="1" t="s">
        <v>124</v>
      </c>
      <c r="AH69" s="1" t="s">
        <v>129</v>
      </c>
      <c r="AI69" s="1" t="s">
        <v>129</v>
      </c>
      <c r="AJ69" s="1" t="s">
        <v>129</v>
      </c>
      <c r="AK69" s="1" t="s">
        <v>61</v>
      </c>
      <c r="AL69" s="1" t="s">
        <v>142</v>
      </c>
      <c r="AM69" s="1" t="s">
        <v>63</v>
      </c>
      <c r="AN69" s="1" t="s">
        <v>31</v>
      </c>
      <c r="AO69" s="1" t="s">
        <v>155</v>
      </c>
      <c r="AP69" s="1" t="s">
        <v>159</v>
      </c>
      <c r="AQ69" s="1" t="s">
        <v>31</v>
      </c>
      <c r="AR69" s="1" t="s">
        <v>21</v>
      </c>
      <c r="AS69" s="1" t="s">
        <v>21</v>
      </c>
      <c r="AT69" s="1" t="s">
        <v>21</v>
      </c>
      <c r="AV69" s="1">
        <f>_xlfn.XLOOKUP(K69,[6]cmmiScoringModel!$G$2:$G$6, [6]cmmiScoringModel!$I$2:$I$6,0,0,1)</f>
        <v>0.25</v>
      </c>
      <c r="AW69" s="1">
        <f>_xlfn.XLOOKUP(L69,[6]cmmiScoringModel!$G$7:$G$9,[6]cmmiScoringModel!$I$7:$I$9,0,0,1)</f>
        <v>1</v>
      </c>
      <c r="AX69" s="1">
        <f>_xlfn.XLOOKUP(M69,[6]cmmiScoringModel!$G$10:$G$14,[6]cmmiScoringModel!$I$10:$I$14,0,0,1)</f>
        <v>1</v>
      </c>
      <c r="AY69" s="1">
        <f>_xlfn.XLOOKUP(N69,[6]cmmiScoringModel!$G$15:$G$19,[6]cmmiScoringModel!$I$15:$I$19,0,0,1)</f>
        <v>0.5</v>
      </c>
      <c r="AZ69" s="1">
        <f>_xlfn.XLOOKUP(O69,[6]cmmiScoringModel!$G$20:$G$24,[6]cmmiScoringModel!$I$20:$I$24,0,0,1)</f>
        <v>0.75</v>
      </c>
      <c r="BA69" s="1">
        <f>_xlfn.XLOOKUP(P69,[6]cmmiScoringModel!$G$25:$G$28,[6]cmmiScoringModel!$I$25:$I$28,0,0,1)</f>
        <v>1</v>
      </c>
      <c r="BB69" s="1">
        <f>_xlfn.XLOOKUP(Q69,[6]cmmiScoringModel!$G$29:$G$33,[6]cmmiScoringModel!$I$29:$I$33,0,0,1)</f>
        <v>0.5</v>
      </c>
      <c r="BC69" s="1">
        <f>_xlfn.XLOOKUP(R69,[6]cmmiScoringModel!$G$34:$G$37,[6]cmmiScoringModel!$I$34:$I$37,0,0,1)</f>
        <v>1</v>
      </c>
      <c r="BD69" s="1">
        <f>_xlfn.XLOOKUP(S69,[6]cmmiScoringModel!$G$38:$G$44,[6]cmmiScoringModel!$I$38:$I$44,0,0,1)</f>
        <v>0.2</v>
      </c>
      <c r="BE69" s="1">
        <f>_xlfn.XLOOKUP(T69,[6]cmmiScoringModel!$G$45:$G$51,[6]cmmiScoringModel!$I$45:$I$51,0,0,1)</f>
        <v>0.01</v>
      </c>
      <c r="BF69" s="1" t="str">
        <f>_xlfn.XLOOKUP(U69,[6]cmmiScoringModel!$G$52:$G$56,[6]cmmiScoringModel!$I$52:$I$56,0,0,1)</f>
        <v>NA</v>
      </c>
      <c r="BG69" s="1">
        <f>_xlfn.XLOOKUP(V69,[6]cmmiScoringModel!$G$57:$G$61,[6]cmmiScoringModel!$I$57:$I$61,0,0,1)</f>
        <v>0.6</v>
      </c>
      <c r="BH69" s="1">
        <f>_xlfn.XLOOKUP(W69,[6]cmmiScoringModel!$G$62:$G$67,[6]cmmiScoringModel!$I$62:$I$67,0,0,1)</f>
        <v>0.75</v>
      </c>
      <c r="BI69" s="1">
        <f>_xlfn.XLOOKUP(X69,[6]cmmiScoringModel!$G$68:$G$72,[6]cmmiScoringModel!$I$68:$I$72,0,0,1)</f>
        <v>0.75</v>
      </c>
      <c r="BJ69" s="1">
        <f>_xlfn.XLOOKUP(Y69,[6]cmmiScoringModel!$G$73:$G$77,[6]cmmiScoringModel!$I$73:$I$77,0,0,1)</f>
        <v>1</v>
      </c>
      <c r="BK69" s="1">
        <f>_xlfn.XLOOKUP(Z69,[6]cmmiScoringModel!$G$78:$G$84,[6]cmmiScoringModel!$I$78:$I$84,0,0,1)</f>
        <v>0.75</v>
      </c>
      <c r="BL69" s="1">
        <f>_xlfn.XLOOKUP(AA69,[6]cmmiScoringModel!$G$85:$G$91,[6]cmmiScoringModel!$I$85:$I$91,0,0,1)</f>
        <v>0.75</v>
      </c>
      <c r="BM69" s="1">
        <f>_xlfn.XLOOKUP(AB69,[6]cmmiScoringModel!$G$92:$G$95,[6]cmmiScoringModel!$I$92:$I$95,0,0,1)</f>
        <v>1</v>
      </c>
      <c r="BN69" s="1">
        <f>_xlfn.XLOOKUP(AC69,[6]cmmiScoringModel!$G$96:$G$100,[6]cmmiScoringModel!$I$96:$I$100,0,0,1)</f>
        <v>0.15</v>
      </c>
      <c r="BO69" s="1">
        <f>_xlfn.XLOOKUP(AD69,[6]cmmiScoringModel!$G$101:$G$106,[6]cmmiScoringModel!$I$101:$I$106,0,0,1)</f>
        <v>1</v>
      </c>
      <c r="BP69" s="1">
        <f>_xlfn.XLOOKUP(AE69,[6]cmmiScoringModel!$G$107:$G$113,[6]cmmiScoringModel!$I$107:$I$113,0,0,1)</f>
        <v>0.75</v>
      </c>
      <c r="BQ69" s="1">
        <f>_xlfn.XLOOKUP(AF69,[6]cmmiScoringModel!$G$114:$G$117,[6]cmmiScoringModel!$I$114:$I$117,0,0,1)</f>
        <v>0.85</v>
      </c>
      <c r="BR69" s="1">
        <f>_xlfn.XLOOKUP(AG69,[6]cmmiScoringModel!$G$118:$G$120,[6]cmmiScoringModel!$I$118:$I$120,0,0,1)</f>
        <v>0.25</v>
      </c>
      <c r="BS69" s="1">
        <f>_xlfn.XLOOKUP(AH69, [6]cmmiScoringModel!$G$121:$G$124,[6]cmmiScoringModel!$I$121:$I$124,0,0,1)</f>
        <v>0.6</v>
      </c>
      <c r="BT69" s="1">
        <f>_xlfn.XLOOKUP(AI69,[6]cmmiScoringModel!$G$125:$G$128,[6]cmmiScoringModel!$I$125:$I$128,0,0,1)</f>
        <v>0.4</v>
      </c>
      <c r="BU69" s="1">
        <f>_xlfn.XLOOKUP(AJ69,[6]cmmiScoringModel!$G$129:$G$132,[6]cmmiScoringModel!$I$129:$I$132,0,0,1)</f>
        <v>0.4</v>
      </c>
      <c r="BV69" s="1">
        <f>_xlfn.XLOOKUP(AK69,[6]cmmiScoringModel!$G$133:$G$138,[6]cmmiScoringModel!$I$133:$I$138,0,0,1)</f>
        <v>0.25</v>
      </c>
      <c r="BW69" s="1">
        <f>_xlfn.XLOOKUP(AL69,[6]cmmiScoringModel!$G$139:$G$142,[6]cmmiScoringModel!$I$139:$I$142,0,0,1)</f>
        <v>0.25</v>
      </c>
      <c r="BX69" s="1">
        <f>_xlfn.XLOOKUP(AM69,[6]cmmiScoringModel!$G$143:$G$148,[6]cmmiScoringModel!$I$143:$I$148,0,0,1)</f>
        <v>0.75</v>
      </c>
      <c r="BY69" s="1">
        <f>_xlfn.XLOOKUP(AN69,[6]cmmiScoringModel!$G$149:$G$153,[6]cmmiScoringModel!$I$149:$I$153,0,0,1)</f>
        <v>1</v>
      </c>
      <c r="BZ69" s="1">
        <f>_xlfn.XLOOKUP(AO69,[6]cmmiScoringModel!$G$154:$G$157,[6]cmmiScoringModel!$I$154:$I$157,0,0,1)</f>
        <v>1</v>
      </c>
      <c r="CA69" s="1">
        <f>_xlfn.XLOOKUP(AP69,[6]cmmiScoringModel!$G$158:$G$161,[6]cmmiScoringModel!$I$158:$I$161,0,0,1)</f>
        <v>1</v>
      </c>
      <c r="CB69" s="1">
        <f>_xlfn.XLOOKUP(AQ69,[6]cmmiScoringModel!$G$162:$G$166,[6]cmmiScoringModel!$I$162:$I$166,0,0,1)</f>
        <v>1</v>
      </c>
      <c r="CC69" s="1">
        <f>_xlfn.XLOOKUP(AR69,[6]cmmiScoringModel!$G$167:$G$171,[6]cmmiScoringModel!$I$167:$I$171,0,0,1)</f>
        <v>0.01</v>
      </c>
      <c r="CD69" s="1">
        <f>_xlfn.XLOOKUP(AS69,[6]cmmiScoringModel!$G$172:$G$175,[6]cmmiScoringModel!$I$172:$I$175,0,0,1)</f>
        <v>0.01</v>
      </c>
      <c r="CE69" s="1">
        <f>_xlfn.XLOOKUP(AT69,[6]cmmiScoringModel!$G$176:$G$180,[6]cmmiScoringModel!$I$176:$I$180,0,0,1)</f>
        <v>0.01</v>
      </c>
    </row>
    <row r="70" spans="1:83" x14ac:dyDescent="0.25">
      <c r="A70" s="1" t="s">
        <v>3301</v>
      </c>
      <c r="B70" s="1" t="s">
        <v>1620</v>
      </c>
      <c r="C70" s="1" t="s">
        <v>1647</v>
      </c>
      <c r="D70" s="1" t="s">
        <v>1088</v>
      </c>
      <c r="E70" s="1" t="s">
        <v>1648</v>
      </c>
      <c r="G70" s="1" t="s">
        <v>3302</v>
      </c>
      <c r="H70" s="1" t="e" vm="1">
        <v>#VALUE!</v>
      </c>
      <c r="K70" s="1" t="s">
        <v>18</v>
      </c>
      <c r="L70" s="1" t="s">
        <v>22</v>
      </c>
      <c r="M70" s="1" t="s">
        <v>31</v>
      </c>
      <c r="N70" s="1" t="s">
        <v>31</v>
      </c>
      <c r="O70" s="1" t="s">
        <v>37</v>
      </c>
      <c r="P70" s="1" t="s">
        <v>43</v>
      </c>
      <c r="Q70" s="1" t="s">
        <v>45</v>
      </c>
      <c r="R70" s="1" t="s">
        <v>37</v>
      </c>
      <c r="S70" s="1" t="s">
        <v>56</v>
      </c>
      <c r="T70" s="1" t="s">
        <v>21</v>
      </c>
      <c r="U70" s="1" t="s">
        <v>21</v>
      </c>
      <c r="V70" s="1" t="s">
        <v>71</v>
      </c>
      <c r="W70" s="1" t="s">
        <v>76</v>
      </c>
      <c r="X70" s="1" t="s">
        <v>37</v>
      </c>
      <c r="Y70" s="1" t="s">
        <v>66</v>
      </c>
      <c r="Z70" s="1" t="s">
        <v>62</v>
      </c>
      <c r="AA70" s="1" t="s">
        <v>63</v>
      </c>
      <c r="AB70" s="1" t="s">
        <v>98</v>
      </c>
      <c r="AC70" s="1" t="s">
        <v>102</v>
      </c>
      <c r="AD70" s="1" t="s">
        <v>111</v>
      </c>
      <c r="AE70" s="1" t="s">
        <v>63</v>
      </c>
      <c r="AF70" s="1" t="s">
        <v>120</v>
      </c>
      <c r="AG70" s="1" t="s">
        <v>125</v>
      </c>
      <c r="AH70" s="1" t="s">
        <v>129</v>
      </c>
      <c r="AI70" s="1" t="s">
        <v>129</v>
      </c>
      <c r="AJ70" s="1" t="s">
        <v>129</v>
      </c>
      <c r="AK70" s="1" t="s">
        <v>62</v>
      </c>
      <c r="AL70" s="1" t="s">
        <v>142</v>
      </c>
      <c r="AM70" s="1" t="s">
        <v>63</v>
      </c>
      <c r="AN70" s="1" t="s">
        <v>31</v>
      </c>
      <c r="AO70" s="1" t="s">
        <v>155</v>
      </c>
      <c r="AP70" s="1" t="s">
        <v>159</v>
      </c>
      <c r="AQ70" s="1" t="s">
        <v>31</v>
      </c>
      <c r="AR70" s="1" t="s">
        <v>21</v>
      </c>
      <c r="AS70" s="1" t="s">
        <v>21</v>
      </c>
      <c r="AT70" s="1" t="s">
        <v>21</v>
      </c>
      <c r="AV70" s="1">
        <f>_xlfn.XLOOKUP(K70,[6]cmmiScoringModel!$G$2:$G$6, [6]cmmiScoringModel!$I$2:$I$6,0,0,1)</f>
        <v>1</v>
      </c>
      <c r="AW70" s="1">
        <f>_xlfn.XLOOKUP(L70,[6]cmmiScoringModel!$G$7:$G$9,[6]cmmiScoringModel!$I$7:$I$9,0,0,1)</f>
        <v>1</v>
      </c>
      <c r="AX70" s="1">
        <f>_xlfn.XLOOKUP(M70,[6]cmmiScoringModel!$G$10:$G$14,[6]cmmiScoringModel!$I$10:$I$14,0,0,1)</f>
        <v>1</v>
      </c>
      <c r="AY70" s="1">
        <f>_xlfn.XLOOKUP(N70,[6]cmmiScoringModel!$G$15:$G$19,[6]cmmiScoringModel!$I$15:$I$19,0,0,1)</f>
        <v>1</v>
      </c>
      <c r="AZ70" s="1">
        <f>_xlfn.XLOOKUP(O70,[6]cmmiScoringModel!$G$20:$G$24,[6]cmmiScoringModel!$I$20:$I$24,0,0,1)</f>
        <v>0.75</v>
      </c>
      <c r="BA70" s="1">
        <f>_xlfn.XLOOKUP(P70,[6]cmmiScoringModel!$G$25:$G$28,[6]cmmiScoringModel!$I$25:$I$28,0,0,1)</f>
        <v>1</v>
      </c>
      <c r="BB70" s="1">
        <f>_xlfn.XLOOKUP(Q70,[6]cmmiScoringModel!$G$29:$G$33,[6]cmmiScoringModel!$I$29:$I$33,0,0,1)</f>
        <v>0.5</v>
      </c>
      <c r="BC70" s="1">
        <f>_xlfn.XLOOKUP(R70,[6]cmmiScoringModel!$G$34:$G$37,[6]cmmiScoringModel!$I$34:$I$37,0,0,1)</f>
        <v>1</v>
      </c>
      <c r="BD70" s="1">
        <f>_xlfn.XLOOKUP(S70,[6]cmmiScoringModel!$G$38:$G$44,[6]cmmiScoringModel!$I$38:$I$44,0,0,1)</f>
        <v>0.2</v>
      </c>
      <c r="BE70" s="1">
        <f>_xlfn.XLOOKUP(T70,[6]cmmiScoringModel!$G$45:$G$51,[6]cmmiScoringModel!$I$45:$I$51,0,0,1)</f>
        <v>0.01</v>
      </c>
      <c r="BF70" s="1">
        <f>_xlfn.XLOOKUP(U70,[6]cmmiScoringModel!$G$52:$G$56,[6]cmmiScoringModel!$I$52:$I$56,0,0,1)</f>
        <v>0.01</v>
      </c>
      <c r="BG70" s="1">
        <f>_xlfn.XLOOKUP(V70,[6]cmmiScoringModel!$G$57:$G$61,[6]cmmiScoringModel!$I$57:$I$61,0,0,1)</f>
        <v>0.6</v>
      </c>
      <c r="BH70" s="1">
        <f>_xlfn.XLOOKUP(W70,[6]cmmiScoringModel!$G$62:$G$67,[6]cmmiScoringModel!$I$62:$I$67,0,0,1)</f>
        <v>0.75</v>
      </c>
      <c r="BI70" s="1">
        <f>_xlfn.XLOOKUP(X70,[6]cmmiScoringModel!$G$68:$G$72,[6]cmmiScoringModel!$I$68:$I$72,0,0,1)</f>
        <v>0.75</v>
      </c>
      <c r="BJ70" s="1">
        <f>_xlfn.XLOOKUP(Y70,[6]cmmiScoringModel!$G$73:$G$77,[6]cmmiScoringModel!$I$73:$I$77,0,0,1)</f>
        <v>0.5</v>
      </c>
      <c r="BK70" s="1">
        <f>_xlfn.XLOOKUP(Z70,[6]cmmiScoringModel!$G$78:$G$84,[6]cmmiScoringModel!$I$78:$I$84,0,0,1)</f>
        <v>0.5</v>
      </c>
      <c r="BL70" s="1">
        <f>_xlfn.XLOOKUP(AA70,[6]cmmiScoringModel!$G$85:$G$91,[6]cmmiScoringModel!$I$85:$I$91,0,0,1)</f>
        <v>0.75</v>
      </c>
      <c r="BM70" s="1">
        <f>_xlfn.XLOOKUP(AB70,[6]cmmiScoringModel!$G$92:$G$95,[6]cmmiScoringModel!$I$92:$I$95,0,0,1)</f>
        <v>1</v>
      </c>
      <c r="BN70" s="1">
        <f>_xlfn.XLOOKUP(AC70,[6]cmmiScoringModel!$G$96:$G$100,[6]cmmiScoringModel!$I$96:$I$100,0,0,1)</f>
        <v>0.15</v>
      </c>
      <c r="BO70" s="1">
        <f>_xlfn.XLOOKUP(AD70,[6]cmmiScoringModel!$G$101:$G$106,[6]cmmiScoringModel!$I$101:$I$106,0,0,1)</f>
        <v>1</v>
      </c>
      <c r="BP70" s="1">
        <f>_xlfn.XLOOKUP(AE70,[6]cmmiScoringModel!$G$107:$G$113,[6]cmmiScoringModel!$I$107:$I$113,0,0,1)</f>
        <v>0.75</v>
      </c>
      <c r="BQ70" s="1">
        <f>_xlfn.XLOOKUP(AF70,[6]cmmiScoringModel!$G$114:$G$117,[6]cmmiScoringModel!$I$114:$I$117,0,0,1)</f>
        <v>0.85</v>
      </c>
      <c r="BR70" s="1">
        <f>_xlfn.XLOOKUP(AG70,[6]cmmiScoringModel!$G$118:$G$120,[6]cmmiScoringModel!$I$118:$I$120,0,0,1)</f>
        <v>1</v>
      </c>
      <c r="BS70" s="1">
        <f>_xlfn.XLOOKUP(AH70, [6]cmmiScoringModel!$G$121:$G$124,[6]cmmiScoringModel!$I$121:$I$124,0,0,1)</f>
        <v>0.6</v>
      </c>
      <c r="BT70" s="1">
        <f>_xlfn.XLOOKUP(AI70,[6]cmmiScoringModel!$G$125:$G$128,[6]cmmiScoringModel!$I$125:$I$128,0,0,1)</f>
        <v>0.4</v>
      </c>
      <c r="BU70" s="1">
        <f>_xlfn.XLOOKUP(AJ70,[6]cmmiScoringModel!$G$129:$G$132,[6]cmmiScoringModel!$I$129:$I$132,0,0,1)</f>
        <v>0.4</v>
      </c>
      <c r="BV70" s="1">
        <f>_xlfn.XLOOKUP(AK70,[6]cmmiScoringModel!$G$133:$G$138,[6]cmmiScoringModel!$I$133:$I$138,0,0,1)</f>
        <v>0.5</v>
      </c>
      <c r="BW70" s="1">
        <f>_xlfn.XLOOKUP(AL70,[6]cmmiScoringModel!$G$139:$G$142,[6]cmmiScoringModel!$I$139:$I$142,0,0,1)</f>
        <v>0.25</v>
      </c>
      <c r="BX70" s="1">
        <f>_xlfn.XLOOKUP(AM70,[6]cmmiScoringModel!$G$143:$G$148,[6]cmmiScoringModel!$I$143:$I$148,0,0,1)</f>
        <v>0.75</v>
      </c>
      <c r="BY70" s="1">
        <f>_xlfn.XLOOKUP(AN70,[6]cmmiScoringModel!$G$149:$G$153,[6]cmmiScoringModel!$I$149:$I$153,0,0,1)</f>
        <v>1</v>
      </c>
      <c r="BZ70" s="1">
        <f>_xlfn.XLOOKUP(AO70,[6]cmmiScoringModel!$G$154:$G$157,[6]cmmiScoringModel!$I$154:$I$157,0,0,1)</f>
        <v>1</v>
      </c>
      <c r="CA70" s="1">
        <f>_xlfn.XLOOKUP(AP70,[6]cmmiScoringModel!$G$158:$G$161,[6]cmmiScoringModel!$I$158:$I$161,0,0,1)</f>
        <v>1</v>
      </c>
      <c r="CB70" s="1">
        <f>_xlfn.XLOOKUP(AQ70,[6]cmmiScoringModel!$G$162:$G$166,[6]cmmiScoringModel!$I$162:$I$166,0,0,1)</f>
        <v>1</v>
      </c>
      <c r="CC70" s="1">
        <f>_xlfn.XLOOKUP(AR70,[6]cmmiScoringModel!$G$167:$G$171,[6]cmmiScoringModel!$I$167:$I$171,0,0,1)</f>
        <v>0.01</v>
      </c>
      <c r="CD70" s="1">
        <f>_xlfn.XLOOKUP(AS70,[6]cmmiScoringModel!$G$172:$G$175,[6]cmmiScoringModel!$I$172:$I$175,0,0,1)</f>
        <v>0.01</v>
      </c>
      <c r="CE70" s="1">
        <f>_xlfn.XLOOKUP(AT70,[6]cmmiScoringModel!$G$176:$G$180,[6]cmmiScoringModel!$I$176:$I$180,0,0,1)</f>
        <v>0.01</v>
      </c>
    </row>
    <row r="71" spans="1:83" x14ac:dyDescent="0.25">
      <c r="A71" s="1" t="s">
        <v>3303</v>
      </c>
      <c r="B71" s="1" t="s">
        <v>1620</v>
      </c>
      <c r="C71" s="1" t="s">
        <v>1647</v>
      </c>
      <c r="D71" s="1" t="s">
        <v>1650</v>
      </c>
      <c r="E71" s="1" t="s">
        <v>1651</v>
      </c>
      <c r="G71" s="1" t="s">
        <v>3304</v>
      </c>
      <c r="H71" s="1" t="e" vm="1">
        <v>#VALUE!</v>
      </c>
      <c r="K71" s="1" t="s">
        <v>18</v>
      </c>
      <c r="L71" s="1" t="s">
        <v>22</v>
      </c>
      <c r="M71" s="1" t="s">
        <v>31</v>
      </c>
      <c r="N71" s="1" t="s">
        <v>29</v>
      </c>
      <c r="O71" s="1" t="s">
        <v>37</v>
      </c>
      <c r="P71" s="1" t="s">
        <v>43</v>
      </c>
      <c r="Q71" s="1" t="s">
        <v>45</v>
      </c>
      <c r="R71" s="1" t="s">
        <v>37</v>
      </c>
      <c r="S71" s="1" t="s">
        <v>56</v>
      </c>
      <c r="T71" s="1" t="s">
        <v>21</v>
      </c>
      <c r="U71" s="1" t="s">
        <v>25</v>
      </c>
      <c r="V71" s="1" t="s">
        <v>72</v>
      </c>
      <c r="W71" s="1" t="s">
        <v>76</v>
      </c>
      <c r="X71" s="1" t="s">
        <v>37</v>
      </c>
      <c r="Y71" s="1" t="s">
        <v>43</v>
      </c>
      <c r="Z71" s="1" t="s">
        <v>62</v>
      </c>
      <c r="AA71" s="1" t="s">
        <v>62</v>
      </c>
      <c r="AB71" s="1" t="s">
        <v>98</v>
      </c>
      <c r="AC71" s="1" t="s">
        <v>103</v>
      </c>
      <c r="AD71" s="1" t="s">
        <v>111</v>
      </c>
      <c r="AE71" s="1" t="s">
        <v>62</v>
      </c>
      <c r="AF71" s="1" t="s">
        <v>120</v>
      </c>
      <c r="AG71" s="1" t="s">
        <v>124</v>
      </c>
      <c r="AH71" s="1" t="s">
        <v>129</v>
      </c>
      <c r="AI71" s="1" t="s">
        <v>129</v>
      </c>
      <c r="AJ71" s="1" t="s">
        <v>129</v>
      </c>
      <c r="AK71" s="1" t="s">
        <v>63</v>
      </c>
      <c r="AL71" s="1" t="s">
        <v>144</v>
      </c>
      <c r="AM71" s="1" t="s">
        <v>62</v>
      </c>
      <c r="AN71" s="1" t="s">
        <v>31</v>
      </c>
      <c r="AO71" s="1" t="s">
        <v>155</v>
      </c>
      <c r="AP71" s="1" t="s">
        <v>158</v>
      </c>
      <c r="AQ71" s="1" t="s">
        <v>29</v>
      </c>
      <c r="AR71" s="1" t="s">
        <v>21</v>
      </c>
      <c r="AS71" s="1" t="s">
        <v>21</v>
      </c>
      <c r="AT71" s="1" t="s">
        <v>21</v>
      </c>
      <c r="AV71" s="1">
        <f>_xlfn.XLOOKUP(K71,[6]cmmiScoringModel!$G$2:$G$6, [6]cmmiScoringModel!$I$2:$I$6,0,0,1)</f>
        <v>1</v>
      </c>
      <c r="AW71" s="1">
        <f>_xlfn.XLOOKUP(L71,[6]cmmiScoringModel!$G$7:$G$9,[6]cmmiScoringModel!$I$7:$I$9,0,0,1)</f>
        <v>1</v>
      </c>
      <c r="AX71" s="1">
        <f>_xlfn.XLOOKUP(M71,[6]cmmiScoringModel!$G$10:$G$14,[6]cmmiScoringModel!$I$10:$I$14,0,0,1)</f>
        <v>1</v>
      </c>
      <c r="AY71" s="1">
        <f>_xlfn.XLOOKUP(N71,[6]cmmiScoringModel!$G$15:$G$19,[6]cmmiScoringModel!$I$15:$I$19,0,0,1)</f>
        <v>0.5</v>
      </c>
      <c r="AZ71" s="1">
        <f>_xlfn.XLOOKUP(O71,[6]cmmiScoringModel!$G$20:$G$24,[6]cmmiScoringModel!$I$20:$I$24,0,0,1)</f>
        <v>0.75</v>
      </c>
      <c r="BA71" s="1">
        <f>_xlfn.XLOOKUP(P71,[6]cmmiScoringModel!$G$25:$G$28,[6]cmmiScoringModel!$I$25:$I$28,0,0,1)</f>
        <v>1</v>
      </c>
      <c r="BB71" s="1">
        <f>_xlfn.XLOOKUP(Q71,[6]cmmiScoringModel!$G$29:$G$33,[6]cmmiScoringModel!$I$29:$I$33,0,0,1)</f>
        <v>0.5</v>
      </c>
      <c r="BC71" s="1">
        <f>_xlfn.XLOOKUP(R71,[6]cmmiScoringModel!$G$34:$G$37,[6]cmmiScoringModel!$I$34:$I$37,0,0,1)</f>
        <v>1</v>
      </c>
      <c r="BD71" s="1">
        <f>_xlfn.XLOOKUP(S71,[6]cmmiScoringModel!$G$38:$G$44,[6]cmmiScoringModel!$I$38:$I$44,0,0,1)</f>
        <v>0.2</v>
      </c>
      <c r="BE71" s="1">
        <f>_xlfn.XLOOKUP(T71,[6]cmmiScoringModel!$G$45:$G$51,[6]cmmiScoringModel!$I$45:$I$51,0,0,1)</f>
        <v>0.01</v>
      </c>
      <c r="BF71" s="1" t="str">
        <f>_xlfn.XLOOKUP(U71,[6]cmmiScoringModel!$G$52:$G$56,[6]cmmiScoringModel!$I$52:$I$56,0,0,1)</f>
        <v>NA</v>
      </c>
      <c r="BG71" s="1">
        <f>_xlfn.XLOOKUP(V71,[6]cmmiScoringModel!$G$57:$G$61,[6]cmmiScoringModel!$I$57:$I$61,0,0,1)</f>
        <v>1</v>
      </c>
      <c r="BH71" s="1">
        <f>_xlfn.XLOOKUP(W71,[6]cmmiScoringModel!$G$62:$G$67,[6]cmmiScoringModel!$I$62:$I$67,0,0,1)</f>
        <v>0.75</v>
      </c>
      <c r="BI71" s="1">
        <f>_xlfn.XLOOKUP(X71,[6]cmmiScoringModel!$G$68:$G$72,[6]cmmiScoringModel!$I$68:$I$72,0,0,1)</f>
        <v>0.75</v>
      </c>
      <c r="BJ71" s="1">
        <f>_xlfn.XLOOKUP(Y71,[6]cmmiScoringModel!$G$73:$G$77,[6]cmmiScoringModel!$I$73:$I$77,0,0,1)</f>
        <v>1</v>
      </c>
      <c r="BK71" s="1">
        <f>_xlfn.XLOOKUP(Z71,[6]cmmiScoringModel!$G$78:$G$84,[6]cmmiScoringModel!$I$78:$I$84,0,0,1)</f>
        <v>0.5</v>
      </c>
      <c r="BL71" s="1">
        <f>_xlfn.XLOOKUP(AA71,[6]cmmiScoringModel!$G$85:$G$91,[6]cmmiScoringModel!$I$85:$I$91,0,0,1)</f>
        <v>0.5</v>
      </c>
      <c r="BM71" s="1">
        <f>_xlfn.XLOOKUP(AB71,[6]cmmiScoringModel!$G$92:$G$95,[6]cmmiScoringModel!$I$92:$I$95,0,0,1)</f>
        <v>1</v>
      </c>
      <c r="BN71" s="1">
        <f>_xlfn.XLOOKUP(AC71,[6]cmmiScoringModel!$G$96:$G$100,[6]cmmiScoringModel!$I$96:$I$100,0,0,1)</f>
        <v>0.6</v>
      </c>
      <c r="BO71" s="1">
        <f>_xlfn.XLOOKUP(AD71,[6]cmmiScoringModel!$G$101:$G$106,[6]cmmiScoringModel!$I$101:$I$106,0,0,1)</f>
        <v>1</v>
      </c>
      <c r="BP71" s="1">
        <f>_xlfn.XLOOKUP(AE71,[6]cmmiScoringModel!$G$107:$G$113,[6]cmmiScoringModel!$I$107:$I$113,0,0,1)</f>
        <v>0.5</v>
      </c>
      <c r="BQ71" s="1">
        <f>_xlfn.XLOOKUP(AF71,[6]cmmiScoringModel!$G$114:$G$117,[6]cmmiScoringModel!$I$114:$I$117,0,0,1)</f>
        <v>0.85</v>
      </c>
      <c r="BR71" s="1">
        <f>_xlfn.XLOOKUP(AG71,[6]cmmiScoringModel!$G$118:$G$120,[6]cmmiScoringModel!$I$118:$I$120,0,0,1)</f>
        <v>0.25</v>
      </c>
      <c r="BS71" s="1">
        <f>_xlfn.XLOOKUP(AH71, [6]cmmiScoringModel!$G$121:$G$124,[6]cmmiScoringModel!$I$121:$I$124,0,0,1)</f>
        <v>0.6</v>
      </c>
      <c r="BT71" s="1">
        <f>_xlfn.XLOOKUP(AI71,[6]cmmiScoringModel!$G$125:$G$128,[6]cmmiScoringModel!$I$125:$I$128,0,0,1)</f>
        <v>0.4</v>
      </c>
      <c r="BU71" s="1">
        <f>_xlfn.XLOOKUP(AJ71,[6]cmmiScoringModel!$G$129:$G$132,[6]cmmiScoringModel!$I$129:$I$132,0,0,1)</f>
        <v>0.4</v>
      </c>
      <c r="BV71" s="1">
        <f>_xlfn.XLOOKUP(AK71,[6]cmmiScoringModel!$G$133:$G$138,[6]cmmiScoringModel!$I$133:$I$138,0,0,1)</f>
        <v>0.75</v>
      </c>
      <c r="BW71" s="1">
        <f>_xlfn.XLOOKUP(AL71,[6]cmmiScoringModel!$G$139:$G$142,[6]cmmiScoringModel!$I$139:$I$142,0,0,1)</f>
        <v>1</v>
      </c>
      <c r="BX71" s="1">
        <f>_xlfn.XLOOKUP(AM71,[6]cmmiScoringModel!$G$143:$G$148,[6]cmmiScoringModel!$I$143:$I$148,0,0,1)</f>
        <v>0.5</v>
      </c>
      <c r="BY71" s="1">
        <f>_xlfn.XLOOKUP(AN71,[6]cmmiScoringModel!$G$149:$G$153,[6]cmmiScoringModel!$I$149:$I$153,0,0,1)</f>
        <v>1</v>
      </c>
      <c r="BZ71" s="1">
        <f>_xlfn.XLOOKUP(AO71,[6]cmmiScoringModel!$G$154:$G$157,[6]cmmiScoringModel!$I$154:$I$157,0,0,1)</f>
        <v>1</v>
      </c>
      <c r="CA71" s="1">
        <f>_xlfn.XLOOKUP(AP71,[6]cmmiScoringModel!$G$158:$G$161,[6]cmmiScoringModel!$I$158:$I$161,0,0,1)</f>
        <v>0.5</v>
      </c>
      <c r="CB71" s="1">
        <f>_xlfn.XLOOKUP(AQ71,[6]cmmiScoringModel!$G$162:$G$166,[6]cmmiScoringModel!$I$162:$I$166,0,0,1)</f>
        <v>0.75</v>
      </c>
      <c r="CC71" s="1">
        <f>_xlfn.XLOOKUP(AR71,[6]cmmiScoringModel!$G$167:$G$171,[6]cmmiScoringModel!$I$167:$I$171,0,0,1)</f>
        <v>0.01</v>
      </c>
      <c r="CD71" s="1">
        <f>_xlfn.XLOOKUP(AS71,[6]cmmiScoringModel!$G$172:$G$175,[6]cmmiScoringModel!$I$172:$I$175,0,0,1)</f>
        <v>0.01</v>
      </c>
      <c r="CE71" s="1">
        <f>_xlfn.XLOOKUP(AT71,[6]cmmiScoringModel!$G$176:$G$180,[6]cmmiScoringModel!$I$176:$I$180,0,0,1)</f>
        <v>0.01</v>
      </c>
    </row>
    <row r="72" spans="1:83" x14ac:dyDescent="0.25">
      <c r="A72" s="1" t="s">
        <v>3305</v>
      </c>
      <c r="B72" s="1" t="s">
        <v>1620</v>
      </c>
      <c r="C72" s="1" t="s">
        <v>1653</v>
      </c>
      <c r="D72" s="1" t="s">
        <v>1654</v>
      </c>
      <c r="E72" s="1" t="s">
        <v>1655</v>
      </c>
      <c r="G72" s="1" t="s">
        <v>3306</v>
      </c>
      <c r="H72" s="1" t="s">
        <v>3307</v>
      </c>
      <c r="K72" s="1" t="s">
        <v>16</v>
      </c>
      <c r="L72" s="1" t="s">
        <v>22</v>
      </c>
      <c r="M72" s="1" t="s">
        <v>27</v>
      </c>
      <c r="N72" s="1" t="s">
        <v>29</v>
      </c>
      <c r="O72" s="1" t="s">
        <v>36</v>
      </c>
      <c r="P72" s="1" t="s">
        <v>43</v>
      </c>
      <c r="Q72" s="1" t="s">
        <v>45</v>
      </c>
      <c r="R72" s="1" t="s">
        <v>36</v>
      </c>
      <c r="S72" s="1" t="s">
        <v>56</v>
      </c>
      <c r="T72" s="1" t="s">
        <v>21</v>
      </c>
      <c r="U72" s="1" t="s">
        <v>21</v>
      </c>
      <c r="V72" s="1" t="s">
        <v>71</v>
      </c>
      <c r="W72" s="1" t="s">
        <v>76</v>
      </c>
      <c r="X72" s="1" t="s">
        <v>37</v>
      </c>
      <c r="Y72" s="1" t="s">
        <v>43</v>
      </c>
      <c r="Z72" s="1" t="s">
        <v>61</v>
      </c>
      <c r="AA72" s="1" t="s">
        <v>63</v>
      </c>
      <c r="AB72" s="1" t="s">
        <v>98</v>
      </c>
      <c r="AC72" s="1" t="s">
        <v>103</v>
      </c>
      <c r="AD72" s="1" t="s">
        <v>110</v>
      </c>
      <c r="AE72" s="1" t="s">
        <v>62</v>
      </c>
      <c r="AF72" s="1" t="s">
        <v>120</v>
      </c>
      <c r="AG72" s="1" t="s">
        <v>124</v>
      </c>
      <c r="AH72" s="1" t="s">
        <v>129</v>
      </c>
      <c r="AI72" s="1" t="s">
        <v>129</v>
      </c>
      <c r="AJ72" s="1" t="s">
        <v>22</v>
      </c>
      <c r="AK72" s="1" t="s">
        <v>62</v>
      </c>
      <c r="AL72" s="1" t="s">
        <v>140</v>
      </c>
      <c r="AM72" s="1" t="s">
        <v>62</v>
      </c>
      <c r="AN72" s="1" t="s">
        <v>29</v>
      </c>
      <c r="AO72" s="1" t="s">
        <v>155</v>
      </c>
      <c r="AP72" s="1" t="s">
        <v>159</v>
      </c>
      <c r="AQ72" s="1" t="s">
        <v>31</v>
      </c>
      <c r="AR72" s="1" t="s">
        <v>21</v>
      </c>
      <c r="AS72" s="1" t="s">
        <v>21</v>
      </c>
      <c r="AT72" s="1" t="s">
        <v>170</v>
      </c>
      <c r="AV72" s="1">
        <f>_xlfn.XLOOKUP(K72,[6]cmmiScoringModel!$G$2:$G$6, [6]cmmiScoringModel!$I$2:$I$6,0,0,1)</f>
        <v>0.1</v>
      </c>
      <c r="AW72" s="1">
        <f>_xlfn.XLOOKUP(L72,[6]cmmiScoringModel!$G$7:$G$9,[6]cmmiScoringModel!$I$7:$I$9,0,0,1)</f>
        <v>1</v>
      </c>
      <c r="AX72" s="1">
        <f>_xlfn.XLOOKUP(M72,[6]cmmiScoringModel!$G$10:$G$14,[6]cmmiScoringModel!$I$10:$I$14,0,0,1)</f>
        <v>0.2</v>
      </c>
      <c r="AY72" s="1">
        <f>_xlfn.XLOOKUP(N72,[6]cmmiScoringModel!$G$15:$G$19,[6]cmmiScoringModel!$I$15:$I$19,0,0,1)</f>
        <v>0.5</v>
      </c>
      <c r="AZ72" s="1">
        <f>_xlfn.XLOOKUP(O72,[6]cmmiScoringModel!$G$20:$G$24,[6]cmmiScoringModel!$I$20:$I$24,0,0,1)</f>
        <v>0.2</v>
      </c>
      <c r="BA72" s="1">
        <f>_xlfn.XLOOKUP(P72,[6]cmmiScoringModel!$G$25:$G$28,[6]cmmiScoringModel!$I$25:$I$28,0,0,1)</f>
        <v>1</v>
      </c>
      <c r="BB72" s="1">
        <f>_xlfn.XLOOKUP(Q72,[6]cmmiScoringModel!$G$29:$G$33,[6]cmmiScoringModel!$I$29:$I$33,0,0,1)</f>
        <v>0.5</v>
      </c>
      <c r="BC72" s="1">
        <f>_xlfn.XLOOKUP(R72,[6]cmmiScoringModel!$G$34:$G$37,[6]cmmiScoringModel!$I$34:$I$37,0,0,1)</f>
        <v>0.25</v>
      </c>
      <c r="BD72" s="1">
        <f>_xlfn.XLOOKUP(S72,[6]cmmiScoringModel!$G$38:$G$44,[6]cmmiScoringModel!$I$38:$I$44,0,0,1)</f>
        <v>0.2</v>
      </c>
      <c r="BE72" s="1">
        <f>_xlfn.XLOOKUP(T72,[6]cmmiScoringModel!$G$45:$G$51,[6]cmmiScoringModel!$I$45:$I$51,0,0,1)</f>
        <v>0.01</v>
      </c>
      <c r="BF72" s="1">
        <f>_xlfn.XLOOKUP(U72,[6]cmmiScoringModel!$G$52:$G$56,[6]cmmiScoringModel!$I$52:$I$56,0,0,1)</f>
        <v>0.01</v>
      </c>
      <c r="BG72" s="1">
        <f>_xlfn.XLOOKUP(V72,[6]cmmiScoringModel!$G$57:$G$61,[6]cmmiScoringModel!$I$57:$I$61,0,0,1)</f>
        <v>0.6</v>
      </c>
      <c r="BH72" s="1">
        <f>_xlfn.XLOOKUP(W72,[6]cmmiScoringModel!$G$62:$G$67,[6]cmmiScoringModel!$I$62:$I$67,0,0,1)</f>
        <v>0.75</v>
      </c>
      <c r="BI72" s="1">
        <f>_xlfn.XLOOKUP(X72,[6]cmmiScoringModel!$G$68:$G$72,[6]cmmiScoringModel!$I$68:$I$72,0,0,1)</f>
        <v>0.75</v>
      </c>
      <c r="BJ72" s="1">
        <f>_xlfn.XLOOKUP(Y72,[6]cmmiScoringModel!$G$73:$G$77,[6]cmmiScoringModel!$I$73:$I$77,0,0,1)</f>
        <v>1</v>
      </c>
      <c r="BK72" s="1">
        <f>_xlfn.XLOOKUP(Z72,[6]cmmiScoringModel!$G$78:$G$84,[6]cmmiScoringModel!$I$78:$I$84,0,0,1)</f>
        <v>0.25</v>
      </c>
      <c r="BL72" s="1">
        <f>_xlfn.XLOOKUP(AA72,[6]cmmiScoringModel!$G$85:$G$91,[6]cmmiScoringModel!$I$85:$I$91,0,0,1)</f>
        <v>0.75</v>
      </c>
      <c r="BM72" s="1">
        <f>_xlfn.XLOOKUP(AB72,[6]cmmiScoringModel!$G$92:$G$95,[6]cmmiScoringModel!$I$92:$I$95,0,0,1)</f>
        <v>1</v>
      </c>
      <c r="BN72" s="1">
        <f>_xlfn.XLOOKUP(AC72,[6]cmmiScoringModel!$G$96:$G$100,[6]cmmiScoringModel!$I$96:$I$100,0,0,1)</f>
        <v>0.6</v>
      </c>
      <c r="BO72" s="1">
        <f>_xlfn.XLOOKUP(AD72,[6]cmmiScoringModel!$G$101:$G$106,[6]cmmiScoringModel!$I$101:$I$106,0,0,1)</f>
        <v>0.75</v>
      </c>
      <c r="BP72" s="1">
        <f>_xlfn.XLOOKUP(AE72,[6]cmmiScoringModel!$G$107:$G$113,[6]cmmiScoringModel!$I$107:$I$113,0,0,1)</f>
        <v>0.5</v>
      </c>
      <c r="BQ72" s="1">
        <f>_xlfn.XLOOKUP(AF72,[6]cmmiScoringModel!$G$114:$G$117,[6]cmmiScoringModel!$I$114:$I$117,0,0,1)</f>
        <v>0.85</v>
      </c>
      <c r="BR72" s="1">
        <f>_xlfn.XLOOKUP(AG72,[6]cmmiScoringModel!$G$118:$G$120,[6]cmmiScoringModel!$I$118:$I$120,0,0,1)</f>
        <v>0.25</v>
      </c>
      <c r="BS72" s="1">
        <f>_xlfn.XLOOKUP(AH72, [6]cmmiScoringModel!$G$121:$G$124,[6]cmmiScoringModel!$I$121:$I$124,0,0,1)</f>
        <v>0.6</v>
      </c>
      <c r="BT72" s="1">
        <f>_xlfn.XLOOKUP(AI72,[6]cmmiScoringModel!$G$125:$G$128,[6]cmmiScoringModel!$I$125:$I$128,0,0,1)</f>
        <v>0.4</v>
      </c>
      <c r="BU72" s="1">
        <f>_xlfn.XLOOKUP(AJ72,[6]cmmiScoringModel!$G$129:$G$132,[6]cmmiScoringModel!$I$129:$I$132,0,0,1)</f>
        <v>1</v>
      </c>
      <c r="BV72" s="1">
        <f>_xlfn.XLOOKUP(AK72,[6]cmmiScoringModel!$G$133:$G$138,[6]cmmiScoringModel!$I$133:$I$138,0,0,1)</f>
        <v>0.5</v>
      </c>
      <c r="BW72" s="1">
        <f>_xlfn.XLOOKUP(AL72,[6]cmmiScoringModel!$G$139:$G$142,[6]cmmiScoringModel!$I$139:$I$142,0,0,1)</f>
        <v>0</v>
      </c>
      <c r="BX72" s="1">
        <f>_xlfn.XLOOKUP(AM72,[6]cmmiScoringModel!$G$143:$G$148,[6]cmmiScoringModel!$I$143:$I$148,0,0,1)</f>
        <v>0.5</v>
      </c>
      <c r="BY72" s="1">
        <f>_xlfn.XLOOKUP(AN72,[6]cmmiScoringModel!$G$149:$G$153,[6]cmmiScoringModel!$I$149:$I$153,0,0,1)</f>
        <v>0.75</v>
      </c>
      <c r="BZ72" s="1">
        <f>_xlfn.XLOOKUP(AO72,[6]cmmiScoringModel!$G$154:$G$157,[6]cmmiScoringModel!$I$154:$I$157,0,0,1)</f>
        <v>1</v>
      </c>
      <c r="CA72" s="1">
        <f>_xlfn.XLOOKUP(AP72,[6]cmmiScoringModel!$G$158:$G$161,[6]cmmiScoringModel!$I$158:$I$161,0,0,1)</f>
        <v>1</v>
      </c>
      <c r="CB72" s="1">
        <f>_xlfn.XLOOKUP(AQ72,[6]cmmiScoringModel!$G$162:$G$166,[6]cmmiScoringModel!$I$162:$I$166,0,0,1)</f>
        <v>1</v>
      </c>
      <c r="CC72" s="1">
        <f>_xlfn.XLOOKUP(AR72,[6]cmmiScoringModel!$G$167:$G$171,[6]cmmiScoringModel!$I$167:$I$171,0,0,1)</f>
        <v>0.01</v>
      </c>
      <c r="CD72" s="1">
        <f>_xlfn.XLOOKUP(AS72,[6]cmmiScoringModel!$G$172:$G$175,[6]cmmiScoringModel!$I$172:$I$175,0,0,1)</f>
        <v>0.01</v>
      </c>
      <c r="CE72" s="1">
        <f>_xlfn.XLOOKUP(AT72,[6]cmmiScoringModel!$G$176:$G$180,[6]cmmiScoringModel!$I$176:$I$180,0,0,1)</f>
        <v>0.5</v>
      </c>
    </row>
    <row r="73" spans="1:83" x14ac:dyDescent="0.25">
      <c r="A73" s="1" t="s">
        <v>3308</v>
      </c>
      <c r="B73" s="1" t="s">
        <v>1620</v>
      </c>
      <c r="C73" s="1" t="s">
        <v>1656</v>
      </c>
      <c r="D73" s="1" t="s">
        <v>1657</v>
      </c>
      <c r="E73" s="1" t="s">
        <v>1658</v>
      </c>
      <c r="G73" s="1" t="s">
        <v>1659</v>
      </c>
      <c r="H73" s="1" t="e" vm="1">
        <v>#VALUE!</v>
      </c>
      <c r="K73" s="1" t="s">
        <v>18</v>
      </c>
      <c r="L73" s="1" t="s">
        <v>22</v>
      </c>
      <c r="M73" s="1" t="s">
        <v>31</v>
      </c>
      <c r="N73" s="1" t="s">
        <v>29</v>
      </c>
      <c r="O73" s="1" t="s">
        <v>37</v>
      </c>
      <c r="P73" s="1" t="s">
        <v>42</v>
      </c>
      <c r="Q73" s="1" t="s">
        <v>45</v>
      </c>
      <c r="R73" s="1" t="s">
        <v>37</v>
      </c>
      <c r="S73" s="1" t="s">
        <v>56</v>
      </c>
      <c r="T73" s="1" t="s">
        <v>21</v>
      </c>
      <c r="U73" s="1" t="s">
        <v>21</v>
      </c>
      <c r="V73" s="1" t="s">
        <v>72</v>
      </c>
      <c r="W73" s="1" t="s">
        <v>76</v>
      </c>
      <c r="X73" s="1" t="s">
        <v>37</v>
      </c>
      <c r="Y73" s="1" t="s">
        <v>66</v>
      </c>
      <c r="Z73" s="1" t="s">
        <v>62</v>
      </c>
      <c r="AA73" s="1" t="s">
        <v>63</v>
      </c>
      <c r="AB73" s="1" t="s">
        <v>98</v>
      </c>
      <c r="AC73" s="1" t="s">
        <v>103</v>
      </c>
      <c r="AD73" s="1" t="s">
        <v>111</v>
      </c>
      <c r="AE73" s="1" t="s">
        <v>63</v>
      </c>
      <c r="AF73" s="1" t="s">
        <v>120</v>
      </c>
      <c r="AG73" s="1" t="s">
        <v>125</v>
      </c>
      <c r="AH73" s="1" t="s">
        <v>129</v>
      </c>
      <c r="AI73" s="1" t="s">
        <v>129</v>
      </c>
      <c r="AJ73" s="1" t="s">
        <v>129</v>
      </c>
      <c r="AK73" s="1" t="s">
        <v>63</v>
      </c>
      <c r="AL73" s="1" t="s">
        <v>144</v>
      </c>
      <c r="AM73" s="1" t="s">
        <v>63</v>
      </c>
      <c r="AN73" s="1" t="s">
        <v>31</v>
      </c>
      <c r="AO73" s="1" t="s">
        <v>155</v>
      </c>
      <c r="AP73" s="1" t="s">
        <v>159</v>
      </c>
      <c r="AQ73" s="1" t="s">
        <v>31</v>
      </c>
      <c r="AR73" s="1" t="s">
        <v>21</v>
      </c>
      <c r="AS73" s="1" t="s">
        <v>21</v>
      </c>
      <c r="AT73" s="1" t="s">
        <v>21</v>
      </c>
      <c r="AV73" s="1">
        <f>_xlfn.XLOOKUP(K73,[6]cmmiScoringModel!$G$2:$G$6, [6]cmmiScoringModel!$I$2:$I$6,0,0,1)</f>
        <v>1</v>
      </c>
      <c r="AW73" s="1">
        <f>_xlfn.XLOOKUP(L73,[6]cmmiScoringModel!$G$7:$G$9,[6]cmmiScoringModel!$I$7:$I$9,0,0,1)</f>
        <v>1</v>
      </c>
      <c r="AX73" s="1">
        <f>_xlfn.XLOOKUP(M73,[6]cmmiScoringModel!$G$10:$G$14,[6]cmmiScoringModel!$I$10:$I$14,0,0,1)</f>
        <v>1</v>
      </c>
      <c r="AY73" s="1">
        <f>_xlfn.XLOOKUP(N73,[6]cmmiScoringModel!$G$15:$G$19,[6]cmmiScoringModel!$I$15:$I$19,0,0,1)</f>
        <v>0.5</v>
      </c>
      <c r="AZ73" s="1">
        <f>_xlfn.XLOOKUP(O73,[6]cmmiScoringModel!$G$20:$G$24,[6]cmmiScoringModel!$I$20:$I$24,0,0,1)</f>
        <v>0.75</v>
      </c>
      <c r="BA73" s="1">
        <f>_xlfn.XLOOKUP(P73,[6]cmmiScoringModel!$G$25:$G$28,[6]cmmiScoringModel!$I$25:$I$28,0,0,1)</f>
        <v>0.75</v>
      </c>
      <c r="BB73" s="1">
        <f>_xlfn.XLOOKUP(Q73,[6]cmmiScoringModel!$G$29:$G$33,[6]cmmiScoringModel!$I$29:$I$33,0,0,1)</f>
        <v>0.5</v>
      </c>
      <c r="BC73" s="1">
        <f>_xlfn.XLOOKUP(R73,[6]cmmiScoringModel!$G$34:$G$37,[6]cmmiScoringModel!$I$34:$I$37,0,0,1)</f>
        <v>1</v>
      </c>
      <c r="BD73" s="1">
        <f>_xlfn.XLOOKUP(S73,[6]cmmiScoringModel!$G$38:$G$44,[6]cmmiScoringModel!$I$38:$I$44,0,0,1)</f>
        <v>0.2</v>
      </c>
      <c r="BE73" s="1">
        <f>_xlfn.XLOOKUP(T73,[6]cmmiScoringModel!$G$45:$G$51,[6]cmmiScoringModel!$I$45:$I$51,0,0,1)</f>
        <v>0.01</v>
      </c>
      <c r="BF73" s="1">
        <f>_xlfn.XLOOKUP(U73,[6]cmmiScoringModel!$G$52:$G$56,[6]cmmiScoringModel!$I$52:$I$56,0,0,1)</f>
        <v>0.01</v>
      </c>
      <c r="BG73" s="1">
        <f>_xlfn.XLOOKUP(V73,[6]cmmiScoringModel!$G$57:$G$61,[6]cmmiScoringModel!$I$57:$I$61,0,0,1)</f>
        <v>1</v>
      </c>
      <c r="BH73" s="1">
        <f>_xlfn.XLOOKUP(W73,[6]cmmiScoringModel!$G$62:$G$67,[6]cmmiScoringModel!$I$62:$I$67,0,0,1)</f>
        <v>0.75</v>
      </c>
      <c r="BI73" s="1">
        <f>_xlfn.XLOOKUP(X73,[6]cmmiScoringModel!$G$68:$G$72,[6]cmmiScoringModel!$I$68:$I$72,0,0,1)</f>
        <v>0.75</v>
      </c>
      <c r="BJ73" s="1">
        <f>_xlfn.XLOOKUP(Y73,[6]cmmiScoringModel!$G$73:$G$77,[6]cmmiScoringModel!$I$73:$I$77,0,0,1)</f>
        <v>0.5</v>
      </c>
      <c r="BK73" s="1">
        <f>_xlfn.XLOOKUP(Z73,[6]cmmiScoringModel!$G$78:$G$84,[6]cmmiScoringModel!$I$78:$I$84,0,0,1)</f>
        <v>0.5</v>
      </c>
      <c r="BL73" s="1">
        <f>_xlfn.XLOOKUP(AA73,[6]cmmiScoringModel!$G$85:$G$91,[6]cmmiScoringModel!$I$85:$I$91,0,0,1)</f>
        <v>0.75</v>
      </c>
      <c r="BM73" s="1">
        <f>_xlfn.XLOOKUP(AB73,[6]cmmiScoringModel!$G$92:$G$95,[6]cmmiScoringModel!$I$92:$I$95,0,0,1)</f>
        <v>1</v>
      </c>
      <c r="BN73" s="1">
        <f>_xlfn.XLOOKUP(AC73,[6]cmmiScoringModel!$G$96:$G$100,[6]cmmiScoringModel!$I$96:$I$100,0,0,1)</f>
        <v>0.6</v>
      </c>
      <c r="BO73" s="1">
        <f>_xlfn.XLOOKUP(AD73,[6]cmmiScoringModel!$G$101:$G$106,[6]cmmiScoringModel!$I$101:$I$106,0,0,1)</f>
        <v>1</v>
      </c>
      <c r="BP73" s="1">
        <f>_xlfn.XLOOKUP(AE73,[6]cmmiScoringModel!$G$107:$G$113,[6]cmmiScoringModel!$I$107:$I$113,0,0,1)</f>
        <v>0.75</v>
      </c>
      <c r="BQ73" s="1">
        <f>_xlfn.XLOOKUP(AF73,[6]cmmiScoringModel!$G$114:$G$117,[6]cmmiScoringModel!$I$114:$I$117,0,0,1)</f>
        <v>0.85</v>
      </c>
      <c r="BR73" s="1">
        <f>_xlfn.XLOOKUP(AG73,[6]cmmiScoringModel!$G$118:$G$120,[6]cmmiScoringModel!$I$118:$I$120,0,0,1)</f>
        <v>1</v>
      </c>
      <c r="BS73" s="1">
        <f>_xlfn.XLOOKUP(AH73, [6]cmmiScoringModel!$G$121:$G$124,[6]cmmiScoringModel!$I$121:$I$124,0,0,1)</f>
        <v>0.6</v>
      </c>
      <c r="BT73" s="1">
        <f>_xlfn.XLOOKUP(AI73,[6]cmmiScoringModel!$G$125:$G$128,[6]cmmiScoringModel!$I$125:$I$128,0,0,1)</f>
        <v>0.4</v>
      </c>
      <c r="BU73" s="1">
        <f>_xlfn.XLOOKUP(AJ73,[6]cmmiScoringModel!$G$129:$G$132,[6]cmmiScoringModel!$I$129:$I$132,0,0,1)</f>
        <v>0.4</v>
      </c>
      <c r="BV73" s="1">
        <f>_xlfn.XLOOKUP(AK73,[6]cmmiScoringModel!$G$133:$G$138,[6]cmmiScoringModel!$I$133:$I$138,0,0,1)</f>
        <v>0.75</v>
      </c>
      <c r="BW73" s="1">
        <f>_xlfn.XLOOKUP(AL73,[6]cmmiScoringModel!$G$139:$G$142,[6]cmmiScoringModel!$I$139:$I$142,0,0,1)</f>
        <v>1</v>
      </c>
      <c r="BX73" s="1">
        <f>_xlfn.XLOOKUP(AM73,[6]cmmiScoringModel!$G$143:$G$148,[6]cmmiScoringModel!$I$143:$I$148,0,0,1)</f>
        <v>0.75</v>
      </c>
      <c r="BY73" s="1">
        <f>_xlfn.XLOOKUP(AN73,[6]cmmiScoringModel!$G$149:$G$153,[6]cmmiScoringModel!$I$149:$I$153,0,0,1)</f>
        <v>1</v>
      </c>
      <c r="BZ73" s="1">
        <f>_xlfn.XLOOKUP(AO73,[6]cmmiScoringModel!$G$154:$G$157,[6]cmmiScoringModel!$I$154:$I$157,0,0,1)</f>
        <v>1</v>
      </c>
      <c r="CA73" s="1">
        <f>_xlfn.XLOOKUP(AP73,[6]cmmiScoringModel!$G$158:$G$161,[6]cmmiScoringModel!$I$158:$I$161,0,0,1)</f>
        <v>1</v>
      </c>
      <c r="CB73" s="1">
        <f>_xlfn.XLOOKUP(AQ73,[6]cmmiScoringModel!$G$162:$G$166,[6]cmmiScoringModel!$I$162:$I$166,0,0,1)</f>
        <v>1</v>
      </c>
      <c r="CC73" s="1">
        <f>_xlfn.XLOOKUP(AR73,[6]cmmiScoringModel!$G$167:$G$171,[6]cmmiScoringModel!$I$167:$I$171,0,0,1)</f>
        <v>0.01</v>
      </c>
      <c r="CD73" s="1">
        <f>_xlfn.XLOOKUP(AS73,[6]cmmiScoringModel!$G$172:$G$175,[6]cmmiScoringModel!$I$172:$I$175,0,0,1)</f>
        <v>0.01</v>
      </c>
      <c r="CE73" s="1">
        <f>_xlfn.XLOOKUP(AT73,[6]cmmiScoringModel!$G$176:$G$180,[6]cmmiScoringModel!$I$176:$I$180,0,0,1)</f>
        <v>0.01</v>
      </c>
    </row>
    <row r="74" spans="1:83" x14ac:dyDescent="0.25">
      <c r="A74" s="1" t="s">
        <v>3309</v>
      </c>
      <c r="B74" s="1" t="s">
        <v>1620</v>
      </c>
      <c r="C74" s="1" t="s">
        <v>1656</v>
      </c>
      <c r="D74" s="1" t="s">
        <v>1660</v>
      </c>
      <c r="E74" s="1" t="s">
        <v>1661</v>
      </c>
      <c r="G74" s="1" t="s">
        <v>1662</v>
      </c>
      <c r="H74" s="1" t="e" vm="1">
        <v>#VALUE!</v>
      </c>
      <c r="K74" s="1" t="s">
        <v>18</v>
      </c>
      <c r="L74" s="1" t="s">
        <v>22</v>
      </c>
      <c r="M74" s="1" t="s">
        <v>31</v>
      </c>
      <c r="N74" s="1" t="s">
        <v>29</v>
      </c>
      <c r="O74" s="1" t="s">
        <v>37</v>
      </c>
      <c r="P74" s="1" t="s">
        <v>43</v>
      </c>
      <c r="Q74" s="1" t="s">
        <v>45</v>
      </c>
      <c r="R74" s="1" t="s">
        <v>37</v>
      </c>
      <c r="S74" s="1" t="s">
        <v>56</v>
      </c>
      <c r="T74" s="1" t="s">
        <v>62</v>
      </c>
      <c r="U74" s="1" t="s">
        <v>66</v>
      </c>
      <c r="V74" s="1" t="s">
        <v>72</v>
      </c>
      <c r="W74" s="1" t="s">
        <v>77</v>
      </c>
      <c r="X74" s="1" t="s">
        <v>37</v>
      </c>
      <c r="Y74" s="1" t="s">
        <v>43</v>
      </c>
      <c r="Z74" s="1" t="s">
        <v>63</v>
      </c>
      <c r="AA74" s="1" t="s">
        <v>62</v>
      </c>
      <c r="AB74" s="1" t="s">
        <v>98</v>
      </c>
      <c r="AC74" s="1" t="s">
        <v>103</v>
      </c>
      <c r="AD74" s="1" t="s">
        <v>111</v>
      </c>
      <c r="AE74" s="1" t="s">
        <v>62</v>
      </c>
      <c r="AF74" s="1" t="s">
        <v>120</v>
      </c>
      <c r="AG74" s="1" t="s">
        <v>125</v>
      </c>
      <c r="AH74" s="1" t="s">
        <v>129</v>
      </c>
      <c r="AI74" s="1" t="s">
        <v>129</v>
      </c>
      <c r="AJ74" s="1" t="s">
        <v>129</v>
      </c>
      <c r="AK74" s="1" t="s">
        <v>64</v>
      </c>
      <c r="AL74" s="1" t="s">
        <v>144</v>
      </c>
      <c r="AM74" s="1" t="s">
        <v>63</v>
      </c>
      <c r="AN74" s="1" t="s">
        <v>31</v>
      </c>
      <c r="AO74" s="1" t="s">
        <v>155</v>
      </c>
      <c r="AP74" s="1" t="s">
        <v>159</v>
      </c>
      <c r="AQ74" s="1" t="s">
        <v>31</v>
      </c>
      <c r="AR74" s="1" t="s">
        <v>21</v>
      </c>
      <c r="AS74" s="1" t="s">
        <v>21</v>
      </c>
      <c r="AT74" s="1" t="s">
        <v>21</v>
      </c>
      <c r="AV74" s="1">
        <f>_xlfn.XLOOKUP(K74,[6]cmmiScoringModel!$G$2:$G$6, [6]cmmiScoringModel!$I$2:$I$6,0,0,1)</f>
        <v>1</v>
      </c>
      <c r="AW74" s="1">
        <f>_xlfn.XLOOKUP(L74,[6]cmmiScoringModel!$G$7:$G$9,[6]cmmiScoringModel!$I$7:$I$9,0,0,1)</f>
        <v>1</v>
      </c>
      <c r="AX74" s="1">
        <f>_xlfn.XLOOKUP(M74,[6]cmmiScoringModel!$G$10:$G$14,[6]cmmiScoringModel!$I$10:$I$14,0,0,1)</f>
        <v>1</v>
      </c>
      <c r="AY74" s="1">
        <f>_xlfn.XLOOKUP(N74,[6]cmmiScoringModel!$G$15:$G$19,[6]cmmiScoringModel!$I$15:$I$19,0,0,1)</f>
        <v>0.5</v>
      </c>
      <c r="AZ74" s="1">
        <f>_xlfn.XLOOKUP(O74,[6]cmmiScoringModel!$G$20:$G$24,[6]cmmiScoringModel!$I$20:$I$24,0,0,1)</f>
        <v>0.75</v>
      </c>
      <c r="BA74" s="1">
        <f>_xlfn.XLOOKUP(P74,[6]cmmiScoringModel!$G$25:$G$28,[6]cmmiScoringModel!$I$25:$I$28,0,0,1)</f>
        <v>1</v>
      </c>
      <c r="BB74" s="1">
        <f>_xlfn.XLOOKUP(Q74,[6]cmmiScoringModel!$G$29:$G$33,[6]cmmiScoringModel!$I$29:$I$33,0,0,1)</f>
        <v>0.5</v>
      </c>
      <c r="BC74" s="1">
        <f>_xlfn.XLOOKUP(R74,[6]cmmiScoringModel!$G$34:$G$37,[6]cmmiScoringModel!$I$34:$I$37,0,0,1)</f>
        <v>1</v>
      </c>
      <c r="BD74" s="1">
        <f>_xlfn.XLOOKUP(S74,[6]cmmiScoringModel!$G$38:$G$44,[6]cmmiScoringModel!$I$38:$I$44,0,0,1)</f>
        <v>0.2</v>
      </c>
      <c r="BE74" s="1">
        <f>_xlfn.XLOOKUP(T74,[6]cmmiScoringModel!$G$45:$G$51,[6]cmmiScoringModel!$I$45:$I$51,0,0,1)</f>
        <v>0.5</v>
      </c>
      <c r="BF74" s="1">
        <f>_xlfn.XLOOKUP(U74,[6]cmmiScoringModel!$G$52:$G$56,[6]cmmiScoringModel!$I$52:$I$56,0,0,1)</f>
        <v>0.8</v>
      </c>
      <c r="BG74" s="1">
        <f>_xlfn.XLOOKUP(V74,[6]cmmiScoringModel!$G$57:$G$61,[6]cmmiScoringModel!$I$57:$I$61,0,0,1)</f>
        <v>1</v>
      </c>
      <c r="BH74" s="1">
        <f>_xlfn.XLOOKUP(W74,[6]cmmiScoringModel!$G$62:$G$67,[6]cmmiScoringModel!$I$62:$I$67,0,0,1)</f>
        <v>1</v>
      </c>
      <c r="BI74" s="1">
        <f>_xlfn.XLOOKUP(X74,[6]cmmiScoringModel!$G$68:$G$72,[6]cmmiScoringModel!$I$68:$I$72,0,0,1)</f>
        <v>0.75</v>
      </c>
      <c r="BJ74" s="1">
        <f>_xlfn.XLOOKUP(Y74,[6]cmmiScoringModel!$G$73:$G$77,[6]cmmiScoringModel!$I$73:$I$77,0,0,1)</f>
        <v>1</v>
      </c>
      <c r="BK74" s="1">
        <f>_xlfn.XLOOKUP(Z74,[6]cmmiScoringModel!$G$78:$G$84,[6]cmmiScoringModel!$I$78:$I$84,0,0,1)</f>
        <v>0.75</v>
      </c>
      <c r="BL74" s="1">
        <f>_xlfn.XLOOKUP(AA74,[6]cmmiScoringModel!$G$85:$G$91,[6]cmmiScoringModel!$I$85:$I$91,0,0,1)</f>
        <v>0.5</v>
      </c>
      <c r="BM74" s="1">
        <f>_xlfn.XLOOKUP(AB74,[6]cmmiScoringModel!$G$92:$G$95,[6]cmmiScoringModel!$I$92:$I$95,0,0,1)</f>
        <v>1</v>
      </c>
      <c r="BN74" s="1">
        <f>_xlfn.XLOOKUP(AC74,[6]cmmiScoringModel!$G$96:$G$100,[6]cmmiScoringModel!$I$96:$I$100,0,0,1)</f>
        <v>0.6</v>
      </c>
      <c r="BO74" s="1">
        <f>_xlfn.XLOOKUP(AD74,[6]cmmiScoringModel!$G$101:$G$106,[6]cmmiScoringModel!$I$101:$I$106,0,0,1)</f>
        <v>1</v>
      </c>
      <c r="BP74" s="1">
        <f>_xlfn.XLOOKUP(AE74,[6]cmmiScoringModel!$G$107:$G$113,[6]cmmiScoringModel!$I$107:$I$113,0,0,1)</f>
        <v>0.5</v>
      </c>
      <c r="BQ74" s="1">
        <f>_xlfn.XLOOKUP(AF74,[6]cmmiScoringModel!$G$114:$G$117,[6]cmmiScoringModel!$I$114:$I$117,0,0,1)</f>
        <v>0.85</v>
      </c>
      <c r="BR74" s="1">
        <f>_xlfn.XLOOKUP(AG74,[6]cmmiScoringModel!$G$118:$G$120,[6]cmmiScoringModel!$I$118:$I$120,0,0,1)</f>
        <v>1</v>
      </c>
      <c r="BS74" s="1">
        <f>_xlfn.XLOOKUP(AH74, [6]cmmiScoringModel!$G$121:$G$124,[6]cmmiScoringModel!$I$121:$I$124,0,0,1)</f>
        <v>0.6</v>
      </c>
      <c r="BT74" s="1">
        <f>_xlfn.XLOOKUP(AI74,[6]cmmiScoringModel!$G$125:$G$128,[6]cmmiScoringModel!$I$125:$I$128,0,0,1)</f>
        <v>0.4</v>
      </c>
      <c r="BU74" s="1">
        <f>_xlfn.XLOOKUP(AJ74,[6]cmmiScoringModel!$G$129:$G$132,[6]cmmiScoringModel!$I$129:$I$132,0,0,1)</f>
        <v>0.4</v>
      </c>
      <c r="BV74" s="1">
        <f>_xlfn.XLOOKUP(AK74,[6]cmmiScoringModel!$G$133:$G$138,[6]cmmiScoringModel!$I$133:$I$138,0,0,1)</f>
        <v>1</v>
      </c>
      <c r="BW74" s="1">
        <f>_xlfn.XLOOKUP(AL74,[6]cmmiScoringModel!$G$139:$G$142,[6]cmmiScoringModel!$I$139:$I$142,0,0,1)</f>
        <v>1</v>
      </c>
      <c r="BX74" s="1">
        <f>_xlfn.XLOOKUP(AM74,[6]cmmiScoringModel!$G$143:$G$148,[6]cmmiScoringModel!$I$143:$I$148,0,0,1)</f>
        <v>0.75</v>
      </c>
      <c r="BY74" s="1">
        <f>_xlfn.XLOOKUP(AN74,[6]cmmiScoringModel!$G$149:$G$153,[6]cmmiScoringModel!$I$149:$I$153,0,0,1)</f>
        <v>1</v>
      </c>
      <c r="BZ74" s="1">
        <f>_xlfn.XLOOKUP(AO74,[6]cmmiScoringModel!$G$154:$G$157,[6]cmmiScoringModel!$I$154:$I$157,0,0,1)</f>
        <v>1</v>
      </c>
      <c r="CA74" s="1">
        <f>_xlfn.XLOOKUP(AP74,[6]cmmiScoringModel!$G$158:$G$161,[6]cmmiScoringModel!$I$158:$I$161,0,0,1)</f>
        <v>1</v>
      </c>
      <c r="CB74" s="1">
        <f>_xlfn.XLOOKUP(AQ74,[6]cmmiScoringModel!$G$162:$G$166,[6]cmmiScoringModel!$I$162:$I$166,0,0,1)</f>
        <v>1</v>
      </c>
      <c r="CC74" s="1">
        <f>_xlfn.XLOOKUP(AR74,[6]cmmiScoringModel!$G$167:$G$171,[6]cmmiScoringModel!$I$167:$I$171,0,0,1)</f>
        <v>0.01</v>
      </c>
      <c r="CD74" s="1">
        <f>_xlfn.XLOOKUP(AS74,[6]cmmiScoringModel!$G$172:$G$175,[6]cmmiScoringModel!$I$172:$I$175,0,0,1)</f>
        <v>0.01</v>
      </c>
      <c r="CE74" s="1">
        <f>_xlfn.XLOOKUP(AT74,[6]cmmiScoringModel!$G$176:$G$180,[6]cmmiScoringModel!$I$176:$I$180,0,0,1)</f>
        <v>0.01</v>
      </c>
    </row>
    <row r="75" spans="1:83" x14ac:dyDescent="0.25">
      <c r="A75" s="1" t="s">
        <v>3310</v>
      </c>
      <c r="B75" s="1" t="s">
        <v>1620</v>
      </c>
      <c r="C75" s="1" t="s">
        <v>1663</v>
      </c>
      <c r="D75" s="1" t="s">
        <v>1664</v>
      </c>
      <c r="E75" s="1" t="s">
        <v>1665</v>
      </c>
      <c r="G75" s="1" t="s">
        <v>3311</v>
      </c>
      <c r="H75" s="1" t="s">
        <v>3312</v>
      </c>
      <c r="K75" s="1" t="s">
        <v>17</v>
      </c>
      <c r="L75" s="1" t="s">
        <v>22</v>
      </c>
      <c r="M75" s="1" t="s">
        <v>29</v>
      </c>
      <c r="N75" s="1" t="s">
        <v>29</v>
      </c>
      <c r="O75" s="1" t="s">
        <v>37</v>
      </c>
      <c r="P75" s="1" t="s">
        <v>43</v>
      </c>
      <c r="Q75" s="1" t="s">
        <v>45</v>
      </c>
      <c r="R75" s="1" t="s">
        <v>37</v>
      </c>
      <c r="S75" s="1" t="s">
        <v>56</v>
      </c>
      <c r="T75" s="1" t="s">
        <v>21</v>
      </c>
      <c r="U75" s="1" t="s">
        <v>21</v>
      </c>
      <c r="V75" s="1" t="s">
        <v>71</v>
      </c>
      <c r="W75" s="1" t="s">
        <v>76</v>
      </c>
      <c r="X75" s="1" t="s">
        <v>37</v>
      </c>
      <c r="Y75" s="1" t="s">
        <v>66</v>
      </c>
      <c r="Z75" s="1" t="s">
        <v>62</v>
      </c>
      <c r="AA75" s="1" t="s">
        <v>63</v>
      </c>
      <c r="AB75" s="1" t="s">
        <v>98</v>
      </c>
      <c r="AC75" s="1" t="s">
        <v>103</v>
      </c>
      <c r="AD75" s="1" t="s">
        <v>110</v>
      </c>
      <c r="AE75" s="1" t="s">
        <v>62</v>
      </c>
      <c r="AF75" s="1" t="s">
        <v>120</v>
      </c>
      <c r="AG75" s="1" t="s">
        <v>124</v>
      </c>
      <c r="AH75" s="1" t="s">
        <v>129</v>
      </c>
      <c r="AI75" s="1" t="s">
        <v>129</v>
      </c>
      <c r="AJ75" s="1" t="s">
        <v>22</v>
      </c>
      <c r="AK75" s="1" t="s">
        <v>63</v>
      </c>
      <c r="AL75" s="1" t="s">
        <v>142</v>
      </c>
      <c r="AM75" s="1" t="s">
        <v>62</v>
      </c>
      <c r="AN75" s="1" t="s">
        <v>29</v>
      </c>
      <c r="AO75" s="1" t="s">
        <v>155</v>
      </c>
      <c r="AP75" s="1" t="s">
        <v>159</v>
      </c>
      <c r="AQ75" s="1" t="s">
        <v>31</v>
      </c>
      <c r="AR75" s="1" t="s">
        <v>21</v>
      </c>
      <c r="AS75" s="1" t="s">
        <v>21</v>
      </c>
      <c r="AT75" s="1" t="s">
        <v>170</v>
      </c>
      <c r="AV75" s="1">
        <f>_xlfn.XLOOKUP(K75,[6]cmmiScoringModel!$G$2:$G$6, [6]cmmiScoringModel!$I$2:$I$6,0,0,1)</f>
        <v>0.25</v>
      </c>
      <c r="AW75" s="1">
        <f>_xlfn.XLOOKUP(L75,[6]cmmiScoringModel!$G$7:$G$9,[6]cmmiScoringModel!$I$7:$I$9,0,0,1)</f>
        <v>1</v>
      </c>
      <c r="AX75" s="1">
        <f>_xlfn.XLOOKUP(M75,[6]cmmiScoringModel!$G$10:$G$14,[6]cmmiScoringModel!$I$10:$I$14,0,0,1)</f>
        <v>0.8</v>
      </c>
      <c r="AY75" s="1">
        <f>_xlfn.XLOOKUP(N75,[6]cmmiScoringModel!$G$15:$G$19,[6]cmmiScoringModel!$I$15:$I$19,0,0,1)</f>
        <v>0.5</v>
      </c>
      <c r="AZ75" s="1">
        <f>_xlfn.XLOOKUP(O75,[6]cmmiScoringModel!$G$20:$G$24,[6]cmmiScoringModel!$I$20:$I$24,0,0,1)</f>
        <v>0.75</v>
      </c>
      <c r="BA75" s="1">
        <f>_xlfn.XLOOKUP(P75,[6]cmmiScoringModel!$G$25:$G$28,[6]cmmiScoringModel!$I$25:$I$28,0,0,1)</f>
        <v>1</v>
      </c>
      <c r="BB75" s="1">
        <f>_xlfn.XLOOKUP(Q75,[6]cmmiScoringModel!$G$29:$G$33,[6]cmmiScoringModel!$I$29:$I$33,0,0,1)</f>
        <v>0.5</v>
      </c>
      <c r="BC75" s="1">
        <f>_xlfn.XLOOKUP(R75,[6]cmmiScoringModel!$G$34:$G$37,[6]cmmiScoringModel!$I$34:$I$37,0,0,1)</f>
        <v>1</v>
      </c>
      <c r="BD75" s="1">
        <f>_xlfn.XLOOKUP(S75,[6]cmmiScoringModel!$G$38:$G$44,[6]cmmiScoringModel!$I$38:$I$44,0,0,1)</f>
        <v>0.2</v>
      </c>
      <c r="BE75" s="1">
        <f>_xlfn.XLOOKUP(T75,[6]cmmiScoringModel!$G$45:$G$51,[6]cmmiScoringModel!$I$45:$I$51,0,0,1)</f>
        <v>0.01</v>
      </c>
      <c r="BF75" s="1">
        <f>_xlfn.XLOOKUP(U75,[6]cmmiScoringModel!$G$52:$G$56,[6]cmmiScoringModel!$I$52:$I$56,0,0,1)</f>
        <v>0.01</v>
      </c>
      <c r="BG75" s="1">
        <f>_xlfn.XLOOKUP(V75,[6]cmmiScoringModel!$G$57:$G$61,[6]cmmiScoringModel!$I$57:$I$61,0,0,1)</f>
        <v>0.6</v>
      </c>
      <c r="BH75" s="1">
        <f>_xlfn.XLOOKUP(W75,[6]cmmiScoringModel!$G$62:$G$67,[6]cmmiScoringModel!$I$62:$I$67,0,0,1)</f>
        <v>0.75</v>
      </c>
      <c r="BI75" s="1">
        <f>_xlfn.XLOOKUP(X75,[6]cmmiScoringModel!$G$68:$G$72,[6]cmmiScoringModel!$I$68:$I$72,0,0,1)</f>
        <v>0.75</v>
      </c>
      <c r="BJ75" s="1">
        <f>_xlfn.XLOOKUP(Y75,[6]cmmiScoringModel!$G$73:$G$77,[6]cmmiScoringModel!$I$73:$I$77,0,0,1)</f>
        <v>0.5</v>
      </c>
      <c r="BK75" s="1">
        <f>_xlfn.XLOOKUP(Z75,[6]cmmiScoringModel!$G$78:$G$84,[6]cmmiScoringModel!$I$78:$I$84,0,0,1)</f>
        <v>0.5</v>
      </c>
      <c r="BL75" s="1">
        <f>_xlfn.XLOOKUP(AA75,[6]cmmiScoringModel!$G$85:$G$91,[6]cmmiScoringModel!$I$85:$I$91,0,0,1)</f>
        <v>0.75</v>
      </c>
      <c r="BM75" s="1">
        <f>_xlfn.XLOOKUP(AB75,[6]cmmiScoringModel!$G$92:$G$95,[6]cmmiScoringModel!$I$92:$I$95,0,0,1)</f>
        <v>1</v>
      </c>
      <c r="BN75" s="1">
        <f>_xlfn.XLOOKUP(AC75,[6]cmmiScoringModel!$G$96:$G$100,[6]cmmiScoringModel!$I$96:$I$100,0,0,1)</f>
        <v>0.6</v>
      </c>
      <c r="BO75" s="1">
        <f>_xlfn.XLOOKUP(AD75,[6]cmmiScoringModel!$G$101:$G$106,[6]cmmiScoringModel!$I$101:$I$106,0,0,1)</f>
        <v>0.75</v>
      </c>
      <c r="BP75" s="1">
        <f>_xlfn.XLOOKUP(AE75,[6]cmmiScoringModel!$G$107:$G$113,[6]cmmiScoringModel!$I$107:$I$113,0,0,1)</f>
        <v>0.5</v>
      </c>
      <c r="BQ75" s="1">
        <f>_xlfn.XLOOKUP(AF75,[6]cmmiScoringModel!$G$114:$G$117,[6]cmmiScoringModel!$I$114:$I$117,0,0,1)</f>
        <v>0.85</v>
      </c>
      <c r="BR75" s="1">
        <f>_xlfn.XLOOKUP(AG75,[6]cmmiScoringModel!$G$118:$G$120,[6]cmmiScoringModel!$I$118:$I$120,0,0,1)</f>
        <v>0.25</v>
      </c>
      <c r="BS75" s="1">
        <f>_xlfn.XLOOKUP(AH75, [6]cmmiScoringModel!$G$121:$G$124,[6]cmmiScoringModel!$I$121:$I$124,0,0,1)</f>
        <v>0.6</v>
      </c>
      <c r="BT75" s="1">
        <f>_xlfn.XLOOKUP(AI75,[6]cmmiScoringModel!$G$125:$G$128,[6]cmmiScoringModel!$I$125:$I$128,0,0,1)</f>
        <v>0.4</v>
      </c>
      <c r="BU75" s="1">
        <f>_xlfn.XLOOKUP(AJ75,[6]cmmiScoringModel!$G$129:$G$132,[6]cmmiScoringModel!$I$129:$I$132,0,0,1)</f>
        <v>1</v>
      </c>
      <c r="BV75" s="1">
        <f>_xlfn.XLOOKUP(AK75,[6]cmmiScoringModel!$G$133:$G$138,[6]cmmiScoringModel!$I$133:$I$138,0,0,1)</f>
        <v>0.75</v>
      </c>
      <c r="BW75" s="1">
        <f>_xlfn.XLOOKUP(AL75,[6]cmmiScoringModel!$G$139:$G$142,[6]cmmiScoringModel!$I$139:$I$142,0,0,1)</f>
        <v>0.25</v>
      </c>
      <c r="BX75" s="1">
        <f>_xlfn.XLOOKUP(AM75,[6]cmmiScoringModel!$G$143:$G$148,[6]cmmiScoringModel!$I$143:$I$148,0,0,1)</f>
        <v>0.5</v>
      </c>
      <c r="BY75" s="1">
        <f>_xlfn.XLOOKUP(AN75,[6]cmmiScoringModel!$G$149:$G$153,[6]cmmiScoringModel!$I$149:$I$153,0,0,1)</f>
        <v>0.75</v>
      </c>
      <c r="BZ75" s="1">
        <f>_xlfn.XLOOKUP(AO75,[6]cmmiScoringModel!$G$154:$G$157,[6]cmmiScoringModel!$I$154:$I$157,0,0,1)</f>
        <v>1</v>
      </c>
      <c r="CA75" s="1">
        <f>_xlfn.XLOOKUP(AP75,[6]cmmiScoringModel!$G$158:$G$161,[6]cmmiScoringModel!$I$158:$I$161,0,0,1)</f>
        <v>1</v>
      </c>
      <c r="CB75" s="1">
        <f>_xlfn.XLOOKUP(AQ75,[6]cmmiScoringModel!$G$162:$G$166,[6]cmmiScoringModel!$I$162:$I$166,0,0,1)</f>
        <v>1</v>
      </c>
      <c r="CC75" s="1">
        <f>_xlfn.XLOOKUP(AR75,[6]cmmiScoringModel!$G$167:$G$171,[6]cmmiScoringModel!$I$167:$I$171,0,0,1)</f>
        <v>0.01</v>
      </c>
      <c r="CD75" s="1">
        <f>_xlfn.XLOOKUP(AS75,[6]cmmiScoringModel!$G$172:$G$175,[6]cmmiScoringModel!$I$172:$I$175,0,0,1)</f>
        <v>0.01</v>
      </c>
      <c r="CE75" s="1">
        <f>_xlfn.XLOOKUP(AT75,[6]cmmiScoringModel!$G$176:$G$180,[6]cmmiScoringModel!$I$176:$I$180,0,0,1)</f>
        <v>0.5</v>
      </c>
    </row>
    <row r="76" spans="1:83" x14ac:dyDescent="0.25">
      <c r="A76" s="1" t="s">
        <v>3313</v>
      </c>
      <c r="B76" s="1" t="s">
        <v>1620</v>
      </c>
      <c r="C76" s="1" t="s">
        <v>1667</v>
      </c>
      <c r="D76" s="1" t="s">
        <v>1668</v>
      </c>
      <c r="E76" s="1" t="s">
        <v>1669</v>
      </c>
      <c r="G76" s="1" t="s">
        <v>3314</v>
      </c>
      <c r="H76" s="1" t="e" vm="1">
        <v>#VALUE!</v>
      </c>
      <c r="K76" s="1" t="s">
        <v>16</v>
      </c>
      <c r="L76" s="1" t="s">
        <v>22</v>
      </c>
      <c r="M76" s="1" t="s">
        <v>31</v>
      </c>
      <c r="N76" s="1" t="s">
        <v>29</v>
      </c>
      <c r="O76" s="1" t="s">
        <v>37</v>
      </c>
      <c r="P76" s="1" t="s">
        <v>43</v>
      </c>
      <c r="Q76" s="1" t="s">
        <v>45</v>
      </c>
      <c r="R76" s="1" t="s">
        <v>37</v>
      </c>
      <c r="S76" s="1" t="s">
        <v>56</v>
      </c>
      <c r="T76" s="1" t="s">
        <v>21</v>
      </c>
      <c r="U76" s="1" t="s">
        <v>21</v>
      </c>
      <c r="V76" s="1" t="s">
        <v>71</v>
      </c>
      <c r="W76" s="1" t="s">
        <v>76</v>
      </c>
      <c r="X76" s="1" t="s">
        <v>37</v>
      </c>
      <c r="Y76" s="1" t="s">
        <v>66</v>
      </c>
      <c r="Z76" s="1" t="s">
        <v>61</v>
      </c>
      <c r="AA76" s="1" t="s">
        <v>63</v>
      </c>
      <c r="AB76" s="1" t="s">
        <v>98</v>
      </c>
      <c r="AC76" s="1" t="s">
        <v>102</v>
      </c>
      <c r="AD76" s="1" t="s">
        <v>110</v>
      </c>
      <c r="AE76" s="1" t="s">
        <v>62</v>
      </c>
      <c r="AF76" s="1" t="s">
        <v>120</v>
      </c>
      <c r="AG76" s="1" t="s">
        <v>124</v>
      </c>
      <c r="AH76" s="1" t="s">
        <v>129</v>
      </c>
      <c r="AI76" s="1" t="s">
        <v>129</v>
      </c>
      <c r="AJ76" s="1" t="s">
        <v>22</v>
      </c>
      <c r="AK76" s="1" t="s">
        <v>61</v>
      </c>
      <c r="AL76" s="1" t="s">
        <v>140</v>
      </c>
      <c r="AM76" s="1" t="s">
        <v>62</v>
      </c>
      <c r="AN76" s="1" t="s">
        <v>29</v>
      </c>
      <c r="AO76" s="1" t="s">
        <v>155</v>
      </c>
      <c r="AP76" s="1" t="s">
        <v>159</v>
      </c>
      <c r="AQ76" s="1" t="s">
        <v>31</v>
      </c>
      <c r="AR76" s="1" t="s">
        <v>21</v>
      </c>
      <c r="AS76" s="1" t="s">
        <v>21</v>
      </c>
      <c r="AT76" s="1" t="s">
        <v>170</v>
      </c>
      <c r="AV76" s="1">
        <f>_xlfn.XLOOKUP(K76,[6]cmmiScoringModel!$G$2:$G$6, [6]cmmiScoringModel!$I$2:$I$6,0,0,1)</f>
        <v>0.1</v>
      </c>
      <c r="AW76" s="1">
        <f>_xlfn.XLOOKUP(L76,[6]cmmiScoringModel!$G$7:$G$9,[6]cmmiScoringModel!$I$7:$I$9,0,0,1)</f>
        <v>1</v>
      </c>
      <c r="AX76" s="1">
        <f>_xlfn.XLOOKUP(M76,[6]cmmiScoringModel!$G$10:$G$14,[6]cmmiScoringModel!$I$10:$I$14,0,0,1)</f>
        <v>1</v>
      </c>
      <c r="AY76" s="1">
        <f>_xlfn.XLOOKUP(N76,[6]cmmiScoringModel!$G$15:$G$19,[6]cmmiScoringModel!$I$15:$I$19,0,0,1)</f>
        <v>0.5</v>
      </c>
      <c r="AZ76" s="1">
        <f>_xlfn.XLOOKUP(O76,[6]cmmiScoringModel!$G$20:$G$24,[6]cmmiScoringModel!$I$20:$I$24,0,0,1)</f>
        <v>0.75</v>
      </c>
      <c r="BA76" s="1">
        <f>_xlfn.XLOOKUP(P76,[6]cmmiScoringModel!$G$25:$G$28,[6]cmmiScoringModel!$I$25:$I$28,0,0,1)</f>
        <v>1</v>
      </c>
      <c r="BB76" s="1">
        <f>_xlfn.XLOOKUP(Q76,[6]cmmiScoringModel!$G$29:$G$33,[6]cmmiScoringModel!$I$29:$I$33,0,0,1)</f>
        <v>0.5</v>
      </c>
      <c r="BC76" s="1">
        <f>_xlfn.XLOOKUP(R76,[6]cmmiScoringModel!$G$34:$G$37,[6]cmmiScoringModel!$I$34:$I$37,0,0,1)</f>
        <v>1</v>
      </c>
      <c r="BD76" s="1">
        <f>_xlfn.XLOOKUP(S76,[6]cmmiScoringModel!$G$38:$G$44,[6]cmmiScoringModel!$I$38:$I$44,0,0,1)</f>
        <v>0.2</v>
      </c>
      <c r="BE76" s="1">
        <f>_xlfn.XLOOKUP(T76,[6]cmmiScoringModel!$G$45:$G$51,[6]cmmiScoringModel!$I$45:$I$51,0,0,1)</f>
        <v>0.01</v>
      </c>
      <c r="BF76" s="1">
        <f>_xlfn.XLOOKUP(U76,[6]cmmiScoringModel!$G$52:$G$56,[6]cmmiScoringModel!$I$52:$I$56,0,0,1)</f>
        <v>0.01</v>
      </c>
      <c r="BG76" s="1">
        <f>_xlfn.XLOOKUP(V76,[6]cmmiScoringModel!$G$57:$G$61,[6]cmmiScoringModel!$I$57:$I$61,0,0,1)</f>
        <v>0.6</v>
      </c>
      <c r="BH76" s="1">
        <f>_xlfn.XLOOKUP(W76,[6]cmmiScoringModel!$G$62:$G$67,[6]cmmiScoringModel!$I$62:$I$67,0,0,1)</f>
        <v>0.75</v>
      </c>
      <c r="BI76" s="1">
        <f>_xlfn.XLOOKUP(X76,[6]cmmiScoringModel!$G$68:$G$72,[6]cmmiScoringModel!$I$68:$I$72,0,0,1)</f>
        <v>0.75</v>
      </c>
      <c r="BJ76" s="1">
        <f>_xlfn.XLOOKUP(Y76,[6]cmmiScoringModel!$G$73:$G$77,[6]cmmiScoringModel!$I$73:$I$77,0,0,1)</f>
        <v>0.5</v>
      </c>
      <c r="BK76" s="1">
        <f>_xlfn.XLOOKUP(Z76,[6]cmmiScoringModel!$G$78:$G$84,[6]cmmiScoringModel!$I$78:$I$84,0,0,1)</f>
        <v>0.25</v>
      </c>
      <c r="BL76" s="1">
        <f>_xlfn.XLOOKUP(AA76,[6]cmmiScoringModel!$G$85:$G$91,[6]cmmiScoringModel!$I$85:$I$91,0,0,1)</f>
        <v>0.75</v>
      </c>
      <c r="BM76" s="1">
        <f>_xlfn.XLOOKUP(AB76,[6]cmmiScoringModel!$G$92:$G$95,[6]cmmiScoringModel!$I$92:$I$95,0,0,1)</f>
        <v>1</v>
      </c>
      <c r="BN76" s="1">
        <f>_xlfn.XLOOKUP(AC76,[6]cmmiScoringModel!$G$96:$G$100,[6]cmmiScoringModel!$I$96:$I$100,0,0,1)</f>
        <v>0.15</v>
      </c>
      <c r="BO76" s="1">
        <f>_xlfn.XLOOKUP(AD76,[6]cmmiScoringModel!$G$101:$G$106,[6]cmmiScoringModel!$I$101:$I$106,0,0,1)</f>
        <v>0.75</v>
      </c>
      <c r="BP76" s="1">
        <f>_xlfn.XLOOKUP(AE76,[6]cmmiScoringModel!$G$107:$G$113,[6]cmmiScoringModel!$I$107:$I$113,0,0,1)</f>
        <v>0.5</v>
      </c>
      <c r="BQ76" s="1">
        <f>_xlfn.XLOOKUP(AF76,[6]cmmiScoringModel!$G$114:$G$117,[6]cmmiScoringModel!$I$114:$I$117,0,0,1)</f>
        <v>0.85</v>
      </c>
      <c r="BR76" s="1">
        <f>_xlfn.XLOOKUP(AG76,[6]cmmiScoringModel!$G$118:$G$120,[6]cmmiScoringModel!$I$118:$I$120,0,0,1)</f>
        <v>0.25</v>
      </c>
      <c r="BS76" s="1">
        <f>_xlfn.XLOOKUP(AH76, [6]cmmiScoringModel!$G$121:$G$124,[6]cmmiScoringModel!$I$121:$I$124,0,0,1)</f>
        <v>0.6</v>
      </c>
      <c r="BT76" s="1">
        <f>_xlfn.XLOOKUP(AI76,[6]cmmiScoringModel!$G$125:$G$128,[6]cmmiScoringModel!$I$125:$I$128,0,0,1)</f>
        <v>0.4</v>
      </c>
      <c r="BU76" s="1">
        <f>_xlfn.XLOOKUP(AJ76,[6]cmmiScoringModel!$G$129:$G$132,[6]cmmiScoringModel!$I$129:$I$132,0,0,1)</f>
        <v>1</v>
      </c>
      <c r="BV76" s="1">
        <f>_xlfn.XLOOKUP(AK76,[6]cmmiScoringModel!$G$133:$G$138,[6]cmmiScoringModel!$I$133:$I$138,0,0,1)</f>
        <v>0.25</v>
      </c>
      <c r="BW76" s="1">
        <f>_xlfn.XLOOKUP(AL76,[6]cmmiScoringModel!$G$139:$G$142,[6]cmmiScoringModel!$I$139:$I$142,0,0,1)</f>
        <v>0</v>
      </c>
      <c r="BX76" s="1">
        <f>_xlfn.XLOOKUP(AM76,[6]cmmiScoringModel!$G$143:$G$148,[6]cmmiScoringModel!$I$143:$I$148,0,0,1)</f>
        <v>0.5</v>
      </c>
      <c r="BY76" s="1">
        <f>_xlfn.XLOOKUP(AN76,[6]cmmiScoringModel!$G$149:$G$153,[6]cmmiScoringModel!$I$149:$I$153,0,0,1)</f>
        <v>0.75</v>
      </c>
      <c r="BZ76" s="1">
        <f>_xlfn.XLOOKUP(AO76,[6]cmmiScoringModel!$G$154:$G$157,[6]cmmiScoringModel!$I$154:$I$157,0,0,1)</f>
        <v>1</v>
      </c>
      <c r="CA76" s="1">
        <f>_xlfn.XLOOKUP(AP76,[6]cmmiScoringModel!$G$158:$G$161,[6]cmmiScoringModel!$I$158:$I$161,0,0,1)</f>
        <v>1</v>
      </c>
      <c r="CB76" s="1">
        <f>_xlfn.XLOOKUP(AQ76,[6]cmmiScoringModel!$G$162:$G$166,[6]cmmiScoringModel!$I$162:$I$166,0,0,1)</f>
        <v>1</v>
      </c>
      <c r="CC76" s="1">
        <f>_xlfn.XLOOKUP(AR76,[6]cmmiScoringModel!$G$167:$G$171,[6]cmmiScoringModel!$I$167:$I$171,0,0,1)</f>
        <v>0.01</v>
      </c>
      <c r="CD76" s="1">
        <f>_xlfn.XLOOKUP(AS76,[6]cmmiScoringModel!$G$172:$G$175,[6]cmmiScoringModel!$I$172:$I$175,0,0,1)</f>
        <v>0.01</v>
      </c>
      <c r="CE76" s="1">
        <f>_xlfn.XLOOKUP(AT76,[6]cmmiScoringModel!$G$176:$G$180,[6]cmmiScoringModel!$I$176:$I$180,0,0,1)</f>
        <v>0.5</v>
      </c>
    </row>
    <row r="77" spans="1:83" x14ac:dyDescent="0.25">
      <c r="A77" s="1" t="s">
        <v>3315</v>
      </c>
      <c r="B77" s="1" t="s">
        <v>1620</v>
      </c>
      <c r="C77" s="1" t="s">
        <v>1667</v>
      </c>
      <c r="D77" s="1" t="s">
        <v>1671</v>
      </c>
      <c r="E77" s="1" t="s">
        <v>1672</v>
      </c>
      <c r="G77" s="1" t="s">
        <v>3316</v>
      </c>
      <c r="H77" s="1" t="e" vm="1">
        <v>#VALUE!</v>
      </c>
      <c r="K77" s="1" t="s">
        <v>17</v>
      </c>
      <c r="L77" s="1" t="s">
        <v>22</v>
      </c>
      <c r="M77" s="1" t="s">
        <v>31</v>
      </c>
      <c r="N77" s="1" t="s">
        <v>29</v>
      </c>
      <c r="O77" s="1" t="s">
        <v>37</v>
      </c>
      <c r="P77" s="1" t="s">
        <v>43</v>
      </c>
      <c r="Q77" s="1" t="s">
        <v>45</v>
      </c>
      <c r="R77" s="1" t="s">
        <v>37</v>
      </c>
      <c r="S77" s="1" t="s">
        <v>56</v>
      </c>
      <c r="T77" s="1" t="s">
        <v>21</v>
      </c>
      <c r="U77" s="1" t="s">
        <v>25</v>
      </c>
      <c r="V77" s="1" t="s">
        <v>71</v>
      </c>
      <c r="W77" s="1" t="s">
        <v>76</v>
      </c>
      <c r="X77" s="1" t="s">
        <v>37</v>
      </c>
      <c r="Y77" s="1" t="s">
        <v>43</v>
      </c>
      <c r="Z77" s="1" t="s">
        <v>63</v>
      </c>
      <c r="AA77" s="1" t="s">
        <v>63</v>
      </c>
      <c r="AB77" s="1" t="s">
        <v>98</v>
      </c>
      <c r="AC77" s="1" t="s">
        <v>103</v>
      </c>
      <c r="AD77" s="1" t="s">
        <v>111</v>
      </c>
      <c r="AE77" s="1" t="s">
        <v>63</v>
      </c>
      <c r="AF77" s="1" t="s">
        <v>120</v>
      </c>
      <c r="AG77" s="1" t="s">
        <v>125</v>
      </c>
      <c r="AH77" s="1" t="s">
        <v>129</v>
      </c>
      <c r="AI77" s="1" t="s">
        <v>129</v>
      </c>
      <c r="AJ77" s="1" t="s">
        <v>129</v>
      </c>
      <c r="AK77" s="1" t="s">
        <v>61</v>
      </c>
      <c r="AL77" s="1" t="s">
        <v>142</v>
      </c>
      <c r="AM77" s="1" t="s">
        <v>63</v>
      </c>
      <c r="AN77" s="1" t="s">
        <v>31</v>
      </c>
      <c r="AO77" s="1" t="s">
        <v>155</v>
      </c>
      <c r="AP77" s="1" t="s">
        <v>159</v>
      </c>
      <c r="AQ77" s="1" t="s">
        <v>31</v>
      </c>
      <c r="AR77" s="1" t="s">
        <v>21</v>
      </c>
      <c r="AS77" s="1" t="s">
        <v>21</v>
      </c>
      <c r="AT77" s="1" t="s">
        <v>21</v>
      </c>
      <c r="AV77" s="1">
        <f>_xlfn.XLOOKUP(K77,[6]cmmiScoringModel!$G$2:$G$6, [6]cmmiScoringModel!$I$2:$I$6,0,0,1)</f>
        <v>0.25</v>
      </c>
      <c r="AW77" s="1">
        <f>_xlfn.XLOOKUP(L77,[6]cmmiScoringModel!$G$7:$G$9,[6]cmmiScoringModel!$I$7:$I$9,0,0,1)</f>
        <v>1</v>
      </c>
      <c r="AX77" s="1">
        <f>_xlfn.XLOOKUP(M77,[6]cmmiScoringModel!$G$10:$G$14,[6]cmmiScoringModel!$I$10:$I$14,0,0,1)</f>
        <v>1</v>
      </c>
      <c r="AY77" s="1">
        <f>_xlfn.XLOOKUP(N77,[6]cmmiScoringModel!$G$15:$G$19,[6]cmmiScoringModel!$I$15:$I$19,0,0,1)</f>
        <v>0.5</v>
      </c>
      <c r="AZ77" s="1">
        <f>_xlfn.XLOOKUP(O77,[6]cmmiScoringModel!$G$20:$G$24,[6]cmmiScoringModel!$I$20:$I$24,0,0,1)</f>
        <v>0.75</v>
      </c>
      <c r="BA77" s="1">
        <f>_xlfn.XLOOKUP(P77,[6]cmmiScoringModel!$G$25:$G$28,[6]cmmiScoringModel!$I$25:$I$28,0,0,1)</f>
        <v>1</v>
      </c>
      <c r="BB77" s="1">
        <f>_xlfn.XLOOKUP(Q77,[6]cmmiScoringModel!$G$29:$G$33,[6]cmmiScoringModel!$I$29:$I$33,0,0,1)</f>
        <v>0.5</v>
      </c>
      <c r="BC77" s="1">
        <f>_xlfn.XLOOKUP(R77,[6]cmmiScoringModel!$G$34:$G$37,[6]cmmiScoringModel!$I$34:$I$37,0,0,1)</f>
        <v>1</v>
      </c>
      <c r="BD77" s="1">
        <f>_xlfn.XLOOKUP(S77,[6]cmmiScoringModel!$G$38:$G$44,[6]cmmiScoringModel!$I$38:$I$44,0,0,1)</f>
        <v>0.2</v>
      </c>
      <c r="BE77" s="1">
        <f>_xlfn.XLOOKUP(T77,[6]cmmiScoringModel!$G$45:$G$51,[6]cmmiScoringModel!$I$45:$I$51,0,0,1)</f>
        <v>0.01</v>
      </c>
      <c r="BF77" s="1" t="str">
        <f>_xlfn.XLOOKUP(U77,[6]cmmiScoringModel!$G$52:$G$56,[6]cmmiScoringModel!$I$52:$I$56,0,0,1)</f>
        <v>NA</v>
      </c>
      <c r="BG77" s="1">
        <f>_xlfn.XLOOKUP(V77,[6]cmmiScoringModel!$G$57:$G$61,[6]cmmiScoringModel!$I$57:$I$61,0,0,1)</f>
        <v>0.6</v>
      </c>
      <c r="BH77" s="1">
        <f>_xlfn.XLOOKUP(W77,[6]cmmiScoringModel!$G$62:$G$67,[6]cmmiScoringModel!$I$62:$I$67,0,0,1)</f>
        <v>0.75</v>
      </c>
      <c r="BI77" s="1">
        <f>_xlfn.XLOOKUP(X77,[6]cmmiScoringModel!$G$68:$G$72,[6]cmmiScoringModel!$I$68:$I$72,0,0,1)</f>
        <v>0.75</v>
      </c>
      <c r="BJ77" s="1">
        <f>_xlfn.XLOOKUP(Y77,[6]cmmiScoringModel!$G$73:$G$77,[6]cmmiScoringModel!$I$73:$I$77,0,0,1)</f>
        <v>1</v>
      </c>
      <c r="BK77" s="1">
        <f>_xlfn.XLOOKUP(Z77,[6]cmmiScoringModel!$G$78:$G$84,[6]cmmiScoringModel!$I$78:$I$84,0,0,1)</f>
        <v>0.75</v>
      </c>
      <c r="BL77" s="1">
        <f>_xlfn.XLOOKUP(AA77,[6]cmmiScoringModel!$G$85:$G$91,[6]cmmiScoringModel!$I$85:$I$91,0,0,1)</f>
        <v>0.75</v>
      </c>
      <c r="BM77" s="1">
        <f>_xlfn.XLOOKUP(AB77,[6]cmmiScoringModel!$G$92:$G$95,[6]cmmiScoringModel!$I$92:$I$95,0,0,1)</f>
        <v>1</v>
      </c>
      <c r="BN77" s="1">
        <f>_xlfn.XLOOKUP(AC77,[6]cmmiScoringModel!$G$96:$G$100,[6]cmmiScoringModel!$I$96:$I$100,0,0,1)</f>
        <v>0.6</v>
      </c>
      <c r="BO77" s="1">
        <f>_xlfn.XLOOKUP(AD77,[6]cmmiScoringModel!$G$101:$G$106,[6]cmmiScoringModel!$I$101:$I$106,0,0,1)</f>
        <v>1</v>
      </c>
      <c r="BP77" s="1">
        <f>_xlfn.XLOOKUP(AE77,[6]cmmiScoringModel!$G$107:$G$113,[6]cmmiScoringModel!$I$107:$I$113,0,0,1)</f>
        <v>0.75</v>
      </c>
      <c r="BQ77" s="1">
        <f>_xlfn.XLOOKUP(AF77,[6]cmmiScoringModel!$G$114:$G$117,[6]cmmiScoringModel!$I$114:$I$117,0,0,1)</f>
        <v>0.85</v>
      </c>
      <c r="BR77" s="1">
        <f>_xlfn.XLOOKUP(AG77,[6]cmmiScoringModel!$G$118:$G$120,[6]cmmiScoringModel!$I$118:$I$120,0,0,1)</f>
        <v>1</v>
      </c>
      <c r="BS77" s="1">
        <f>_xlfn.XLOOKUP(AH77, [6]cmmiScoringModel!$G$121:$G$124,[6]cmmiScoringModel!$I$121:$I$124,0,0,1)</f>
        <v>0.6</v>
      </c>
      <c r="BT77" s="1">
        <f>_xlfn.XLOOKUP(AI77,[6]cmmiScoringModel!$G$125:$G$128,[6]cmmiScoringModel!$I$125:$I$128,0,0,1)</f>
        <v>0.4</v>
      </c>
      <c r="BU77" s="1">
        <f>_xlfn.XLOOKUP(AJ77,[6]cmmiScoringModel!$G$129:$G$132,[6]cmmiScoringModel!$I$129:$I$132,0,0,1)</f>
        <v>0.4</v>
      </c>
      <c r="BV77" s="1">
        <f>_xlfn.XLOOKUP(AK77,[6]cmmiScoringModel!$G$133:$G$138,[6]cmmiScoringModel!$I$133:$I$138,0,0,1)</f>
        <v>0.25</v>
      </c>
      <c r="BW77" s="1">
        <f>_xlfn.XLOOKUP(AL77,[6]cmmiScoringModel!$G$139:$G$142,[6]cmmiScoringModel!$I$139:$I$142,0,0,1)</f>
        <v>0.25</v>
      </c>
      <c r="BX77" s="1">
        <f>_xlfn.XLOOKUP(AM77,[6]cmmiScoringModel!$G$143:$G$148,[6]cmmiScoringModel!$I$143:$I$148,0,0,1)</f>
        <v>0.75</v>
      </c>
      <c r="BY77" s="1">
        <f>_xlfn.XLOOKUP(AN77,[6]cmmiScoringModel!$G$149:$G$153,[6]cmmiScoringModel!$I$149:$I$153,0,0,1)</f>
        <v>1</v>
      </c>
      <c r="BZ77" s="1">
        <f>_xlfn.XLOOKUP(AO77,[6]cmmiScoringModel!$G$154:$G$157,[6]cmmiScoringModel!$I$154:$I$157,0,0,1)</f>
        <v>1</v>
      </c>
      <c r="CA77" s="1">
        <f>_xlfn.XLOOKUP(AP77,[6]cmmiScoringModel!$G$158:$G$161,[6]cmmiScoringModel!$I$158:$I$161,0,0,1)</f>
        <v>1</v>
      </c>
      <c r="CB77" s="1">
        <f>_xlfn.XLOOKUP(AQ77,[6]cmmiScoringModel!$G$162:$G$166,[6]cmmiScoringModel!$I$162:$I$166,0,0,1)</f>
        <v>1</v>
      </c>
      <c r="CC77" s="1">
        <f>_xlfn.XLOOKUP(AR77,[6]cmmiScoringModel!$G$167:$G$171,[6]cmmiScoringModel!$I$167:$I$171,0,0,1)</f>
        <v>0.01</v>
      </c>
      <c r="CD77" s="1">
        <f>_xlfn.XLOOKUP(AS77,[6]cmmiScoringModel!$G$172:$G$175,[6]cmmiScoringModel!$I$172:$I$175,0,0,1)</f>
        <v>0.01</v>
      </c>
      <c r="CE77" s="1">
        <f>_xlfn.XLOOKUP(AT77,[6]cmmiScoringModel!$G$176:$G$180,[6]cmmiScoringModel!$I$176:$I$180,0,0,1)</f>
        <v>0.01</v>
      </c>
    </row>
    <row r="78" spans="1:83" x14ac:dyDescent="0.25">
      <c r="A78" s="1" t="s">
        <v>3317</v>
      </c>
      <c r="B78" s="1" t="s">
        <v>1620</v>
      </c>
      <c r="C78" s="1" t="s">
        <v>1667</v>
      </c>
      <c r="D78" s="1" t="s">
        <v>1668</v>
      </c>
      <c r="E78" s="1" t="s">
        <v>1669</v>
      </c>
      <c r="G78" s="1" t="s">
        <v>3314</v>
      </c>
      <c r="K78" s="1" t="s">
        <v>17</v>
      </c>
      <c r="L78" s="1" t="s">
        <v>22</v>
      </c>
      <c r="M78" s="1" t="s">
        <v>31</v>
      </c>
      <c r="N78" s="1" t="s">
        <v>29</v>
      </c>
      <c r="O78" s="1" t="s">
        <v>37</v>
      </c>
      <c r="P78" s="1" t="s">
        <v>43</v>
      </c>
      <c r="Q78" s="1" t="s">
        <v>45</v>
      </c>
      <c r="R78" s="1" t="s">
        <v>37</v>
      </c>
      <c r="S78" s="1" t="s">
        <v>56</v>
      </c>
      <c r="T78" s="1" t="s">
        <v>21</v>
      </c>
      <c r="U78" s="1" t="s">
        <v>25</v>
      </c>
      <c r="V78" s="1" t="s">
        <v>71</v>
      </c>
      <c r="W78" s="1" t="s">
        <v>76</v>
      </c>
      <c r="X78" s="1" t="s">
        <v>37</v>
      </c>
      <c r="Y78" s="1" t="s">
        <v>43</v>
      </c>
      <c r="Z78" s="1" t="s">
        <v>63</v>
      </c>
      <c r="AA78" s="1" t="s">
        <v>63</v>
      </c>
      <c r="AB78" s="1" t="s">
        <v>98</v>
      </c>
      <c r="AC78" s="1" t="s">
        <v>103</v>
      </c>
      <c r="AD78" s="1" t="s">
        <v>111</v>
      </c>
      <c r="AE78" s="1" t="s">
        <v>63</v>
      </c>
      <c r="AF78" s="1" t="s">
        <v>120</v>
      </c>
      <c r="AG78" s="1" t="s">
        <v>125</v>
      </c>
      <c r="AH78" s="1" t="s">
        <v>129</v>
      </c>
      <c r="AI78" s="1" t="s">
        <v>129</v>
      </c>
      <c r="AJ78" s="1" t="s">
        <v>129</v>
      </c>
      <c r="AK78" s="1" t="s">
        <v>62</v>
      </c>
      <c r="AL78" s="1" t="s">
        <v>142</v>
      </c>
      <c r="AM78" s="1" t="s">
        <v>63</v>
      </c>
      <c r="AN78" s="1" t="s">
        <v>31</v>
      </c>
      <c r="AO78" s="1" t="s">
        <v>155</v>
      </c>
      <c r="AP78" s="1" t="s">
        <v>159</v>
      </c>
      <c r="AQ78" s="1" t="s">
        <v>31</v>
      </c>
      <c r="AR78" s="1" t="s">
        <v>21</v>
      </c>
      <c r="AS78" s="1" t="s">
        <v>21</v>
      </c>
      <c r="AT78" s="1" t="s">
        <v>21</v>
      </c>
      <c r="AV78" s="1">
        <f>_xlfn.XLOOKUP(K78,[6]cmmiScoringModel!$G$2:$G$6, [6]cmmiScoringModel!$I$2:$I$6,0,0,1)</f>
        <v>0.25</v>
      </c>
      <c r="AW78" s="1">
        <f>_xlfn.XLOOKUP(L78,[6]cmmiScoringModel!$G$7:$G$9,[6]cmmiScoringModel!$I$7:$I$9,0,0,1)</f>
        <v>1</v>
      </c>
      <c r="AX78" s="1">
        <f>_xlfn.XLOOKUP(M78,[6]cmmiScoringModel!$G$10:$G$14,[6]cmmiScoringModel!$I$10:$I$14,0,0,1)</f>
        <v>1</v>
      </c>
      <c r="AY78" s="1">
        <f>_xlfn.XLOOKUP(N78,[6]cmmiScoringModel!$G$15:$G$19,[6]cmmiScoringModel!$I$15:$I$19,0,0,1)</f>
        <v>0.5</v>
      </c>
      <c r="AZ78" s="1">
        <f>_xlfn.XLOOKUP(O78,[6]cmmiScoringModel!$G$20:$G$24,[6]cmmiScoringModel!$I$20:$I$24,0,0,1)</f>
        <v>0.75</v>
      </c>
      <c r="BA78" s="1">
        <f>_xlfn.XLOOKUP(P78,[6]cmmiScoringModel!$G$25:$G$28,[6]cmmiScoringModel!$I$25:$I$28,0,0,1)</f>
        <v>1</v>
      </c>
      <c r="BB78" s="1">
        <f>_xlfn.XLOOKUP(Q78,[6]cmmiScoringModel!$G$29:$G$33,[6]cmmiScoringModel!$I$29:$I$33,0,0,1)</f>
        <v>0.5</v>
      </c>
      <c r="BC78" s="1">
        <f>_xlfn.XLOOKUP(R78,[6]cmmiScoringModel!$G$34:$G$37,[6]cmmiScoringModel!$I$34:$I$37,0,0,1)</f>
        <v>1</v>
      </c>
      <c r="BD78" s="1">
        <f>_xlfn.XLOOKUP(S78,[6]cmmiScoringModel!$G$38:$G$44,[6]cmmiScoringModel!$I$38:$I$44,0,0,1)</f>
        <v>0.2</v>
      </c>
      <c r="BE78" s="1">
        <f>_xlfn.XLOOKUP(T78,[6]cmmiScoringModel!$G$45:$G$51,[6]cmmiScoringModel!$I$45:$I$51,0,0,1)</f>
        <v>0.01</v>
      </c>
      <c r="BF78" s="1" t="str">
        <f>_xlfn.XLOOKUP(U78,[6]cmmiScoringModel!$G$52:$G$56,[6]cmmiScoringModel!$I$52:$I$56,0,0,1)</f>
        <v>NA</v>
      </c>
      <c r="BG78" s="1">
        <f>_xlfn.XLOOKUP(V78,[6]cmmiScoringModel!$G$57:$G$61,[6]cmmiScoringModel!$I$57:$I$61,0,0,1)</f>
        <v>0.6</v>
      </c>
      <c r="BH78" s="1">
        <f>_xlfn.XLOOKUP(W78,[6]cmmiScoringModel!$G$62:$G$67,[6]cmmiScoringModel!$I$62:$I$67,0,0,1)</f>
        <v>0.75</v>
      </c>
      <c r="BI78" s="1">
        <f>_xlfn.XLOOKUP(X78,[6]cmmiScoringModel!$G$68:$G$72,[6]cmmiScoringModel!$I$68:$I$72,0,0,1)</f>
        <v>0.75</v>
      </c>
      <c r="BJ78" s="1">
        <f>_xlfn.XLOOKUP(Y78,[6]cmmiScoringModel!$G$73:$G$77,[6]cmmiScoringModel!$I$73:$I$77,0,0,1)</f>
        <v>1</v>
      </c>
      <c r="BK78" s="1">
        <f>_xlfn.XLOOKUP(Z78,[6]cmmiScoringModel!$G$78:$G$84,[6]cmmiScoringModel!$I$78:$I$84,0,0,1)</f>
        <v>0.75</v>
      </c>
      <c r="BL78" s="1">
        <f>_xlfn.XLOOKUP(AA78,[6]cmmiScoringModel!$G$85:$G$91,[6]cmmiScoringModel!$I$85:$I$91,0,0,1)</f>
        <v>0.75</v>
      </c>
      <c r="BM78" s="1">
        <f>_xlfn.XLOOKUP(AB78,[6]cmmiScoringModel!$G$92:$G$95,[6]cmmiScoringModel!$I$92:$I$95,0,0,1)</f>
        <v>1</v>
      </c>
      <c r="BN78" s="1">
        <f>_xlfn.XLOOKUP(AC78,[6]cmmiScoringModel!$G$96:$G$100,[6]cmmiScoringModel!$I$96:$I$100,0,0,1)</f>
        <v>0.6</v>
      </c>
      <c r="BO78" s="1">
        <f>_xlfn.XLOOKUP(AD78,[6]cmmiScoringModel!$G$101:$G$106,[6]cmmiScoringModel!$I$101:$I$106,0,0,1)</f>
        <v>1</v>
      </c>
      <c r="BP78" s="1">
        <f>_xlfn.XLOOKUP(AE78,[6]cmmiScoringModel!$G$107:$G$113,[6]cmmiScoringModel!$I$107:$I$113,0,0,1)</f>
        <v>0.75</v>
      </c>
      <c r="BQ78" s="1">
        <f>_xlfn.XLOOKUP(AF78,[6]cmmiScoringModel!$G$114:$G$117,[6]cmmiScoringModel!$I$114:$I$117,0,0,1)</f>
        <v>0.85</v>
      </c>
      <c r="BR78" s="1">
        <f>_xlfn.XLOOKUP(AG78,[6]cmmiScoringModel!$G$118:$G$120,[6]cmmiScoringModel!$I$118:$I$120,0,0,1)</f>
        <v>1</v>
      </c>
      <c r="BS78" s="1">
        <f>_xlfn.XLOOKUP(AH78, [6]cmmiScoringModel!$G$121:$G$124,[6]cmmiScoringModel!$I$121:$I$124,0,0,1)</f>
        <v>0.6</v>
      </c>
      <c r="BT78" s="1">
        <f>_xlfn.XLOOKUP(AI78,[6]cmmiScoringModel!$G$125:$G$128,[6]cmmiScoringModel!$I$125:$I$128,0,0,1)</f>
        <v>0.4</v>
      </c>
      <c r="BU78" s="1">
        <f>_xlfn.XLOOKUP(AJ78,[6]cmmiScoringModel!$G$129:$G$132,[6]cmmiScoringModel!$I$129:$I$132,0,0,1)</f>
        <v>0.4</v>
      </c>
      <c r="BV78" s="1">
        <f>_xlfn.XLOOKUP(AK78,[6]cmmiScoringModel!$G$133:$G$138,[6]cmmiScoringModel!$I$133:$I$138,0,0,1)</f>
        <v>0.5</v>
      </c>
      <c r="BW78" s="1">
        <f>_xlfn.XLOOKUP(AL78,[6]cmmiScoringModel!$G$139:$G$142,[6]cmmiScoringModel!$I$139:$I$142,0,0,1)</f>
        <v>0.25</v>
      </c>
      <c r="BX78" s="1">
        <f>_xlfn.XLOOKUP(AM78,[6]cmmiScoringModel!$G$143:$G$148,[6]cmmiScoringModel!$I$143:$I$148,0,0,1)</f>
        <v>0.75</v>
      </c>
      <c r="BY78" s="1">
        <f>_xlfn.XLOOKUP(AN78,[6]cmmiScoringModel!$G$149:$G$153,[6]cmmiScoringModel!$I$149:$I$153,0,0,1)</f>
        <v>1</v>
      </c>
      <c r="BZ78" s="1">
        <f>_xlfn.XLOOKUP(AO78,[6]cmmiScoringModel!$G$154:$G$157,[6]cmmiScoringModel!$I$154:$I$157,0,0,1)</f>
        <v>1</v>
      </c>
      <c r="CA78" s="1">
        <f>_xlfn.XLOOKUP(AP78,[6]cmmiScoringModel!$G$158:$G$161,[6]cmmiScoringModel!$I$158:$I$161,0,0,1)</f>
        <v>1</v>
      </c>
      <c r="CB78" s="1">
        <f>_xlfn.XLOOKUP(AQ78,[6]cmmiScoringModel!$G$162:$G$166,[6]cmmiScoringModel!$I$162:$I$166,0,0,1)</f>
        <v>1</v>
      </c>
      <c r="CC78" s="1">
        <f>_xlfn.XLOOKUP(AR78,[6]cmmiScoringModel!$G$167:$G$171,[6]cmmiScoringModel!$I$167:$I$171,0,0,1)</f>
        <v>0.01</v>
      </c>
      <c r="CD78" s="1">
        <f>_xlfn.XLOOKUP(AS78,[6]cmmiScoringModel!$G$172:$G$175,[6]cmmiScoringModel!$I$172:$I$175,0,0,1)</f>
        <v>0.01</v>
      </c>
      <c r="CE78" s="1">
        <f>_xlfn.XLOOKUP(AT78,[6]cmmiScoringModel!$G$176:$G$180,[6]cmmiScoringModel!$I$176:$I$180,0,0,1)</f>
        <v>0.01</v>
      </c>
    </row>
    <row r="79" spans="1:83" x14ac:dyDescent="0.25">
      <c r="A79" s="1" t="s">
        <v>3318</v>
      </c>
      <c r="B79" s="1" t="s">
        <v>1673</v>
      </c>
      <c r="C79" s="1" t="s">
        <v>1674</v>
      </c>
      <c r="D79" s="1" t="s">
        <v>1675</v>
      </c>
      <c r="E79" s="1" t="s">
        <v>1676</v>
      </c>
      <c r="G79" s="1" t="s">
        <v>1677</v>
      </c>
      <c r="H79" s="1" t="e" vm="1">
        <v>#VALUE!</v>
      </c>
      <c r="K79" s="1" t="s">
        <v>18</v>
      </c>
      <c r="L79" s="1" t="s">
        <v>22</v>
      </c>
      <c r="M79" s="1" t="s">
        <v>31</v>
      </c>
      <c r="N79" s="1" t="s">
        <v>29</v>
      </c>
      <c r="O79" s="1" t="s">
        <v>37</v>
      </c>
      <c r="P79" s="1" t="s">
        <v>43</v>
      </c>
      <c r="Q79" s="1" t="s">
        <v>45</v>
      </c>
      <c r="R79" s="1" t="s">
        <v>37</v>
      </c>
      <c r="S79" s="1" t="s">
        <v>56</v>
      </c>
      <c r="T79" s="1" t="s">
        <v>64</v>
      </c>
      <c r="U79" s="1" t="s">
        <v>43</v>
      </c>
      <c r="V79" s="1" t="s">
        <v>72</v>
      </c>
      <c r="W79" s="1" t="s">
        <v>76</v>
      </c>
      <c r="X79" s="1" t="s">
        <v>37</v>
      </c>
      <c r="Y79" s="1" t="s">
        <v>43</v>
      </c>
      <c r="Z79" s="1" t="s">
        <v>62</v>
      </c>
      <c r="AA79" s="1" t="s">
        <v>62</v>
      </c>
      <c r="AB79" s="1" t="s">
        <v>98</v>
      </c>
      <c r="AC79" s="1" t="s">
        <v>103</v>
      </c>
      <c r="AD79" s="1" t="s">
        <v>111</v>
      </c>
      <c r="AE79" s="1" t="s">
        <v>62</v>
      </c>
      <c r="AF79" s="1" t="s">
        <v>120</v>
      </c>
      <c r="AG79" s="1" t="s">
        <v>124</v>
      </c>
      <c r="AH79" s="1" t="s">
        <v>129</v>
      </c>
      <c r="AI79" s="1" t="s">
        <v>129</v>
      </c>
      <c r="AJ79" s="1" t="s">
        <v>129</v>
      </c>
      <c r="AK79" s="1" t="s">
        <v>64</v>
      </c>
      <c r="AL79" s="1" t="s">
        <v>144</v>
      </c>
      <c r="AM79" s="1" t="s">
        <v>62</v>
      </c>
      <c r="AN79" s="1" t="s">
        <v>31</v>
      </c>
      <c r="AO79" s="1" t="s">
        <v>155</v>
      </c>
      <c r="AP79" s="1" t="s">
        <v>158</v>
      </c>
      <c r="AQ79" s="1" t="s">
        <v>29</v>
      </c>
      <c r="AR79" s="1" t="s">
        <v>21</v>
      </c>
      <c r="AS79" s="1" t="s">
        <v>21</v>
      </c>
      <c r="AT79" s="1" t="s">
        <v>21</v>
      </c>
      <c r="AV79" s="1">
        <f>_xlfn.XLOOKUP(K79,[6]cmmiScoringModel!$G$2:$G$6, [6]cmmiScoringModel!$I$2:$I$6,0,0,1)</f>
        <v>1</v>
      </c>
      <c r="AW79" s="1">
        <f>_xlfn.XLOOKUP(L79,[6]cmmiScoringModel!$G$7:$G$9,[6]cmmiScoringModel!$I$7:$I$9,0,0,1)</f>
        <v>1</v>
      </c>
      <c r="AX79" s="1">
        <f>_xlfn.XLOOKUP(M79,[6]cmmiScoringModel!$G$10:$G$14,[6]cmmiScoringModel!$I$10:$I$14,0,0,1)</f>
        <v>1</v>
      </c>
      <c r="AY79" s="1">
        <f>_xlfn.XLOOKUP(N79,[6]cmmiScoringModel!$G$15:$G$19,[6]cmmiScoringModel!$I$15:$I$19,0,0,1)</f>
        <v>0.5</v>
      </c>
      <c r="AZ79" s="1">
        <f>_xlfn.XLOOKUP(O79,[6]cmmiScoringModel!$G$20:$G$24,[6]cmmiScoringModel!$I$20:$I$24,0,0,1)</f>
        <v>0.75</v>
      </c>
      <c r="BA79" s="1">
        <f>_xlfn.XLOOKUP(P79,[6]cmmiScoringModel!$G$25:$G$28,[6]cmmiScoringModel!$I$25:$I$28,0,0,1)</f>
        <v>1</v>
      </c>
      <c r="BB79" s="1">
        <f>_xlfn.XLOOKUP(Q79,[6]cmmiScoringModel!$G$29:$G$33,[6]cmmiScoringModel!$I$29:$I$33,0,0,1)</f>
        <v>0.5</v>
      </c>
      <c r="BC79" s="1">
        <f>_xlfn.XLOOKUP(R79,[6]cmmiScoringModel!$G$34:$G$37,[6]cmmiScoringModel!$I$34:$I$37,0,0,1)</f>
        <v>1</v>
      </c>
      <c r="BD79" s="1">
        <f>_xlfn.XLOOKUP(S79,[6]cmmiScoringModel!$G$38:$G$44,[6]cmmiScoringModel!$I$38:$I$44,0,0,1)</f>
        <v>0.2</v>
      </c>
      <c r="BE79" s="1">
        <f>_xlfn.XLOOKUP(T79,[6]cmmiScoringModel!$G$45:$G$51,[6]cmmiScoringModel!$I$45:$I$51,0,0,1)</f>
        <v>1</v>
      </c>
      <c r="BF79" s="1">
        <f>_xlfn.XLOOKUP(U79,[6]cmmiScoringModel!$G$52:$G$56,[6]cmmiScoringModel!$I$52:$I$56,0,0,1)</f>
        <v>1</v>
      </c>
      <c r="BG79" s="1">
        <f>_xlfn.XLOOKUP(V79,[6]cmmiScoringModel!$G$57:$G$61,[6]cmmiScoringModel!$I$57:$I$61,0,0,1)</f>
        <v>1</v>
      </c>
      <c r="BH79" s="1">
        <f>_xlfn.XLOOKUP(W79,[6]cmmiScoringModel!$G$62:$G$67,[6]cmmiScoringModel!$I$62:$I$67,0,0,1)</f>
        <v>0.75</v>
      </c>
      <c r="BI79" s="1">
        <f>_xlfn.XLOOKUP(X79,[6]cmmiScoringModel!$G$68:$G$72,[6]cmmiScoringModel!$I$68:$I$72,0,0,1)</f>
        <v>0.75</v>
      </c>
      <c r="BJ79" s="1">
        <f>_xlfn.XLOOKUP(Y79,[6]cmmiScoringModel!$G$73:$G$77,[6]cmmiScoringModel!$I$73:$I$77,0,0,1)</f>
        <v>1</v>
      </c>
      <c r="BK79" s="1">
        <f>_xlfn.XLOOKUP(Z79,[6]cmmiScoringModel!$G$78:$G$84,[6]cmmiScoringModel!$I$78:$I$84,0,0,1)</f>
        <v>0.5</v>
      </c>
      <c r="BL79" s="1">
        <f>_xlfn.XLOOKUP(AA79,[6]cmmiScoringModel!$G$85:$G$91,[6]cmmiScoringModel!$I$85:$I$91,0,0,1)</f>
        <v>0.5</v>
      </c>
      <c r="BM79" s="1">
        <f>_xlfn.XLOOKUP(AB79,[6]cmmiScoringModel!$G$92:$G$95,[6]cmmiScoringModel!$I$92:$I$95,0,0,1)</f>
        <v>1</v>
      </c>
      <c r="BN79" s="1">
        <f>_xlfn.XLOOKUP(AC79,[6]cmmiScoringModel!$G$96:$G$100,[6]cmmiScoringModel!$I$96:$I$100,0,0,1)</f>
        <v>0.6</v>
      </c>
      <c r="BO79" s="1">
        <f>_xlfn.XLOOKUP(AD79,[6]cmmiScoringModel!$G$101:$G$106,[6]cmmiScoringModel!$I$101:$I$106,0,0,1)</f>
        <v>1</v>
      </c>
      <c r="BP79" s="1">
        <f>_xlfn.XLOOKUP(AE79,[6]cmmiScoringModel!$G$107:$G$113,[6]cmmiScoringModel!$I$107:$I$113,0,0,1)</f>
        <v>0.5</v>
      </c>
      <c r="BQ79" s="1">
        <f>_xlfn.XLOOKUP(AF79,[6]cmmiScoringModel!$G$114:$G$117,[6]cmmiScoringModel!$I$114:$I$117,0,0,1)</f>
        <v>0.85</v>
      </c>
      <c r="BR79" s="1">
        <f>_xlfn.XLOOKUP(AG79,[6]cmmiScoringModel!$G$118:$G$120,[6]cmmiScoringModel!$I$118:$I$120,0,0,1)</f>
        <v>0.25</v>
      </c>
      <c r="BS79" s="1">
        <f>_xlfn.XLOOKUP(AH79, [6]cmmiScoringModel!$G$121:$G$124,[6]cmmiScoringModel!$I$121:$I$124,0,0,1)</f>
        <v>0.6</v>
      </c>
      <c r="BT79" s="1">
        <f>_xlfn.XLOOKUP(AI79,[6]cmmiScoringModel!$G$125:$G$128,[6]cmmiScoringModel!$I$125:$I$128,0,0,1)</f>
        <v>0.4</v>
      </c>
      <c r="BU79" s="1">
        <f>_xlfn.XLOOKUP(AJ79,[6]cmmiScoringModel!$G$129:$G$132,[6]cmmiScoringModel!$I$129:$I$132,0,0,1)</f>
        <v>0.4</v>
      </c>
      <c r="BV79" s="1">
        <f>_xlfn.XLOOKUP(AK79,[6]cmmiScoringModel!$G$133:$G$138,[6]cmmiScoringModel!$I$133:$I$138,0,0,1)</f>
        <v>1</v>
      </c>
      <c r="BW79" s="1">
        <f>_xlfn.XLOOKUP(AL79,[6]cmmiScoringModel!$G$139:$G$142,[6]cmmiScoringModel!$I$139:$I$142,0,0,1)</f>
        <v>1</v>
      </c>
      <c r="BX79" s="1">
        <f>_xlfn.XLOOKUP(AM79,[6]cmmiScoringModel!$G$143:$G$148,[6]cmmiScoringModel!$I$143:$I$148,0,0,1)</f>
        <v>0.5</v>
      </c>
      <c r="BY79" s="1">
        <f>_xlfn.XLOOKUP(AN79,[6]cmmiScoringModel!$G$149:$G$153,[6]cmmiScoringModel!$I$149:$I$153,0,0,1)</f>
        <v>1</v>
      </c>
      <c r="BZ79" s="1">
        <f>_xlfn.XLOOKUP(AO79,[6]cmmiScoringModel!$G$154:$G$157,[6]cmmiScoringModel!$I$154:$I$157,0,0,1)</f>
        <v>1</v>
      </c>
      <c r="CA79" s="1">
        <f>_xlfn.XLOOKUP(AP79,[6]cmmiScoringModel!$G$158:$G$161,[6]cmmiScoringModel!$I$158:$I$161,0,0,1)</f>
        <v>0.5</v>
      </c>
      <c r="CB79" s="1">
        <f>_xlfn.XLOOKUP(AQ79,[6]cmmiScoringModel!$G$162:$G$166,[6]cmmiScoringModel!$I$162:$I$166,0,0,1)</f>
        <v>0.75</v>
      </c>
      <c r="CC79" s="1">
        <f>_xlfn.XLOOKUP(AR79,[6]cmmiScoringModel!$G$167:$G$171,[6]cmmiScoringModel!$I$167:$I$171,0,0,1)</f>
        <v>0.01</v>
      </c>
      <c r="CD79" s="1">
        <f>_xlfn.XLOOKUP(AS79,[6]cmmiScoringModel!$G$172:$G$175,[6]cmmiScoringModel!$I$172:$I$175,0,0,1)</f>
        <v>0.01</v>
      </c>
      <c r="CE79" s="1">
        <f>_xlfn.XLOOKUP(AT79,[6]cmmiScoringModel!$G$176:$G$180,[6]cmmiScoringModel!$I$176:$I$180,0,0,1)</f>
        <v>0.01</v>
      </c>
    </row>
    <row r="80" spans="1:83" x14ac:dyDescent="0.25">
      <c r="A80" s="1" t="s">
        <v>3319</v>
      </c>
      <c r="B80" s="1" t="s">
        <v>1673</v>
      </c>
      <c r="C80" s="1" t="s">
        <v>1674</v>
      </c>
      <c r="D80" s="1" t="s">
        <v>1660</v>
      </c>
      <c r="E80" s="1" t="s">
        <v>1678</v>
      </c>
      <c r="G80" s="1" t="s">
        <v>1679</v>
      </c>
      <c r="H80" s="1" t="e" vm="1">
        <v>#VALUE!</v>
      </c>
      <c r="K80" s="1" t="s">
        <v>18</v>
      </c>
      <c r="L80" s="1" t="s">
        <v>22</v>
      </c>
      <c r="M80" s="1" t="s">
        <v>31</v>
      </c>
      <c r="N80" s="1" t="s">
        <v>29</v>
      </c>
      <c r="O80" s="1" t="s">
        <v>37</v>
      </c>
      <c r="P80" s="1" t="s">
        <v>43</v>
      </c>
      <c r="Q80" s="1" t="s">
        <v>45</v>
      </c>
      <c r="R80" s="1" t="s">
        <v>37</v>
      </c>
      <c r="S80" s="1" t="s">
        <v>56</v>
      </c>
      <c r="T80" s="1" t="s">
        <v>62</v>
      </c>
      <c r="U80" s="1" t="s">
        <v>66</v>
      </c>
      <c r="V80" s="1" t="s">
        <v>72</v>
      </c>
      <c r="W80" s="1" t="s">
        <v>77</v>
      </c>
      <c r="X80" s="1" t="s">
        <v>37</v>
      </c>
      <c r="Y80" s="1" t="s">
        <v>43</v>
      </c>
      <c r="Z80" s="1" t="s">
        <v>63</v>
      </c>
      <c r="AA80" s="1" t="s">
        <v>62</v>
      </c>
      <c r="AB80" s="1" t="s">
        <v>98</v>
      </c>
      <c r="AC80" s="1" t="s">
        <v>103</v>
      </c>
      <c r="AD80" s="1" t="s">
        <v>111</v>
      </c>
      <c r="AE80" s="1" t="s">
        <v>62</v>
      </c>
      <c r="AF80" s="1" t="s">
        <v>120</v>
      </c>
      <c r="AG80" s="1" t="s">
        <v>125</v>
      </c>
      <c r="AH80" s="1" t="s">
        <v>129</v>
      </c>
      <c r="AI80" s="1" t="s">
        <v>129</v>
      </c>
      <c r="AJ80" s="1" t="s">
        <v>129</v>
      </c>
      <c r="AK80" s="1" t="s">
        <v>64</v>
      </c>
      <c r="AL80" s="1" t="s">
        <v>144</v>
      </c>
      <c r="AM80" s="1" t="s">
        <v>63</v>
      </c>
      <c r="AN80" s="1" t="s">
        <v>31</v>
      </c>
      <c r="AO80" s="1" t="s">
        <v>155</v>
      </c>
      <c r="AP80" s="1" t="s">
        <v>159</v>
      </c>
      <c r="AQ80" s="1" t="s">
        <v>31</v>
      </c>
      <c r="AR80" s="1" t="s">
        <v>21</v>
      </c>
      <c r="AS80" s="1" t="s">
        <v>21</v>
      </c>
      <c r="AT80" s="1" t="s">
        <v>21</v>
      </c>
      <c r="AV80" s="1">
        <f>_xlfn.XLOOKUP(K80,[6]cmmiScoringModel!$G$2:$G$6, [6]cmmiScoringModel!$I$2:$I$6,0,0,1)</f>
        <v>1</v>
      </c>
      <c r="AW80" s="1">
        <f>_xlfn.XLOOKUP(L80,[6]cmmiScoringModel!$G$7:$G$9,[6]cmmiScoringModel!$I$7:$I$9,0,0,1)</f>
        <v>1</v>
      </c>
      <c r="AX80" s="1">
        <f>_xlfn.XLOOKUP(M80,[6]cmmiScoringModel!$G$10:$G$14,[6]cmmiScoringModel!$I$10:$I$14,0,0,1)</f>
        <v>1</v>
      </c>
      <c r="AY80" s="1">
        <f>_xlfn.XLOOKUP(N80,[6]cmmiScoringModel!$G$15:$G$19,[6]cmmiScoringModel!$I$15:$I$19,0,0,1)</f>
        <v>0.5</v>
      </c>
      <c r="AZ80" s="1">
        <f>_xlfn.XLOOKUP(O80,[6]cmmiScoringModel!$G$20:$G$24,[6]cmmiScoringModel!$I$20:$I$24,0,0,1)</f>
        <v>0.75</v>
      </c>
      <c r="BA80" s="1">
        <f>_xlfn.XLOOKUP(P80,[6]cmmiScoringModel!$G$25:$G$28,[6]cmmiScoringModel!$I$25:$I$28,0,0,1)</f>
        <v>1</v>
      </c>
      <c r="BB80" s="1">
        <f>_xlfn.XLOOKUP(Q80,[6]cmmiScoringModel!$G$29:$G$33,[6]cmmiScoringModel!$I$29:$I$33,0,0,1)</f>
        <v>0.5</v>
      </c>
      <c r="BC80" s="1">
        <f>_xlfn.XLOOKUP(R80,[6]cmmiScoringModel!$G$34:$G$37,[6]cmmiScoringModel!$I$34:$I$37,0,0,1)</f>
        <v>1</v>
      </c>
      <c r="BD80" s="1">
        <f>_xlfn.XLOOKUP(S80,[6]cmmiScoringModel!$G$38:$G$44,[6]cmmiScoringModel!$I$38:$I$44,0,0,1)</f>
        <v>0.2</v>
      </c>
      <c r="BE80" s="1">
        <f>_xlfn.XLOOKUP(T80,[6]cmmiScoringModel!$G$45:$G$51,[6]cmmiScoringModel!$I$45:$I$51,0,0,1)</f>
        <v>0.5</v>
      </c>
      <c r="BF80" s="1">
        <f>_xlfn.XLOOKUP(U80,[6]cmmiScoringModel!$G$52:$G$56,[6]cmmiScoringModel!$I$52:$I$56,0,0,1)</f>
        <v>0.8</v>
      </c>
      <c r="BG80" s="1">
        <f>_xlfn.XLOOKUP(V80,[6]cmmiScoringModel!$G$57:$G$61,[6]cmmiScoringModel!$I$57:$I$61,0,0,1)</f>
        <v>1</v>
      </c>
      <c r="BH80" s="1">
        <f>_xlfn.XLOOKUP(W80,[6]cmmiScoringModel!$G$62:$G$67,[6]cmmiScoringModel!$I$62:$I$67,0,0,1)</f>
        <v>1</v>
      </c>
      <c r="BI80" s="1">
        <f>_xlfn.XLOOKUP(X80,[6]cmmiScoringModel!$G$68:$G$72,[6]cmmiScoringModel!$I$68:$I$72,0,0,1)</f>
        <v>0.75</v>
      </c>
      <c r="BJ80" s="1">
        <f>_xlfn.XLOOKUP(Y80,[6]cmmiScoringModel!$G$73:$G$77,[6]cmmiScoringModel!$I$73:$I$77,0,0,1)</f>
        <v>1</v>
      </c>
      <c r="BK80" s="1">
        <f>_xlfn.XLOOKUP(Z80,[6]cmmiScoringModel!$G$78:$G$84,[6]cmmiScoringModel!$I$78:$I$84,0,0,1)</f>
        <v>0.75</v>
      </c>
      <c r="BL80" s="1">
        <f>_xlfn.XLOOKUP(AA80,[6]cmmiScoringModel!$G$85:$G$91,[6]cmmiScoringModel!$I$85:$I$91,0,0,1)</f>
        <v>0.5</v>
      </c>
      <c r="BM80" s="1">
        <f>_xlfn.XLOOKUP(AB80,[6]cmmiScoringModel!$G$92:$G$95,[6]cmmiScoringModel!$I$92:$I$95,0,0,1)</f>
        <v>1</v>
      </c>
      <c r="BN80" s="1">
        <f>_xlfn.XLOOKUP(AC80,[6]cmmiScoringModel!$G$96:$G$100,[6]cmmiScoringModel!$I$96:$I$100,0,0,1)</f>
        <v>0.6</v>
      </c>
      <c r="BO80" s="1">
        <f>_xlfn.XLOOKUP(AD80,[6]cmmiScoringModel!$G$101:$G$106,[6]cmmiScoringModel!$I$101:$I$106,0,0,1)</f>
        <v>1</v>
      </c>
      <c r="BP80" s="1">
        <f>_xlfn.XLOOKUP(AE80,[6]cmmiScoringModel!$G$107:$G$113,[6]cmmiScoringModel!$I$107:$I$113,0,0,1)</f>
        <v>0.5</v>
      </c>
      <c r="BQ80" s="1">
        <f>_xlfn.XLOOKUP(AF80,[6]cmmiScoringModel!$G$114:$G$117,[6]cmmiScoringModel!$I$114:$I$117,0,0,1)</f>
        <v>0.85</v>
      </c>
      <c r="BR80" s="1">
        <f>_xlfn.XLOOKUP(AG80,[6]cmmiScoringModel!$G$118:$G$120,[6]cmmiScoringModel!$I$118:$I$120,0,0,1)</f>
        <v>1</v>
      </c>
      <c r="BS80" s="1">
        <f>_xlfn.XLOOKUP(AH80, [6]cmmiScoringModel!$G$121:$G$124,[6]cmmiScoringModel!$I$121:$I$124,0,0,1)</f>
        <v>0.6</v>
      </c>
      <c r="BT80" s="1">
        <f>_xlfn.XLOOKUP(AI80,[6]cmmiScoringModel!$G$125:$G$128,[6]cmmiScoringModel!$I$125:$I$128,0,0,1)</f>
        <v>0.4</v>
      </c>
      <c r="BU80" s="1">
        <f>_xlfn.XLOOKUP(AJ80,[6]cmmiScoringModel!$G$129:$G$132,[6]cmmiScoringModel!$I$129:$I$132,0,0,1)</f>
        <v>0.4</v>
      </c>
      <c r="BV80" s="1">
        <f>_xlfn.XLOOKUP(AK80,[6]cmmiScoringModel!$G$133:$G$138,[6]cmmiScoringModel!$I$133:$I$138,0,0,1)</f>
        <v>1</v>
      </c>
      <c r="BW80" s="1">
        <f>_xlfn.XLOOKUP(AL80,[6]cmmiScoringModel!$G$139:$G$142,[6]cmmiScoringModel!$I$139:$I$142,0,0,1)</f>
        <v>1</v>
      </c>
      <c r="BX80" s="1">
        <f>_xlfn.XLOOKUP(AM80,[6]cmmiScoringModel!$G$143:$G$148,[6]cmmiScoringModel!$I$143:$I$148,0,0,1)</f>
        <v>0.75</v>
      </c>
      <c r="BY80" s="1">
        <f>_xlfn.XLOOKUP(AN80,[6]cmmiScoringModel!$G$149:$G$153,[6]cmmiScoringModel!$I$149:$I$153,0,0,1)</f>
        <v>1</v>
      </c>
      <c r="BZ80" s="1">
        <f>_xlfn.XLOOKUP(AO80,[6]cmmiScoringModel!$G$154:$G$157,[6]cmmiScoringModel!$I$154:$I$157,0,0,1)</f>
        <v>1</v>
      </c>
      <c r="CA80" s="1">
        <f>_xlfn.XLOOKUP(AP80,[6]cmmiScoringModel!$G$158:$G$161,[6]cmmiScoringModel!$I$158:$I$161,0,0,1)</f>
        <v>1</v>
      </c>
      <c r="CB80" s="1">
        <f>_xlfn.XLOOKUP(AQ80,[6]cmmiScoringModel!$G$162:$G$166,[6]cmmiScoringModel!$I$162:$I$166,0,0,1)</f>
        <v>1</v>
      </c>
      <c r="CC80" s="1">
        <f>_xlfn.XLOOKUP(AR80,[6]cmmiScoringModel!$G$167:$G$171,[6]cmmiScoringModel!$I$167:$I$171,0,0,1)</f>
        <v>0.01</v>
      </c>
      <c r="CD80" s="1">
        <f>_xlfn.XLOOKUP(AS80,[6]cmmiScoringModel!$G$172:$G$175,[6]cmmiScoringModel!$I$172:$I$175,0,0,1)</f>
        <v>0.01</v>
      </c>
      <c r="CE80" s="1">
        <f>_xlfn.XLOOKUP(AT80,[6]cmmiScoringModel!$G$176:$G$180,[6]cmmiScoringModel!$I$176:$I$180,0,0,1)</f>
        <v>0.01</v>
      </c>
    </row>
    <row r="81" spans="1:83" x14ac:dyDescent="0.25">
      <c r="A81" s="1" t="s">
        <v>3320</v>
      </c>
      <c r="B81" s="1" t="s">
        <v>1673</v>
      </c>
      <c r="C81" s="1" t="s">
        <v>1674</v>
      </c>
      <c r="D81" s="1" t="s">
        <v>1680</v>
      </c>
      <c r="E81" s="1" t="s">
        <v>1681</v>
      </c>
      <c r="G81" s="1" t="s">
        <v>1682</v>
      </c>
      <c r="H81" s="1" t="s">
        <v>3321</v>
      </c>
      <c r="K81" s="1" t="s">
        <v>18</v>
      </c>
      <c r="L81" s="1" t="s">
        <v>22</v>
      </c>
      <c r="M81" s="1" t="s">
        <v>31</v>
      </c>
      <c r="N81" s="1" t="s">
        <v>29</v>
      </c>
      <c r="O81" s="1" t="s">
        <v>37</v>
      </c>
      <c r="P81" s="1" t="s">
        <v>43</v>
      </c>
      <c r="Q81" s="1" t="s">
        <v>45</v>
      </c>
      <c r="R81" s="1" t="s">
        <v>37</v>
      </c>
      <c r="S81" s="1" t="s">
        <v>56</v>
      </c>
      <c r="T81" s="1" t="s">
        <v>21</v>
      </c>
      <c r="U81" s="1" t="s">
        <v>21</v>
      </c>
      <c r="V81" s="1" t="s">
        <v>72</v>
      </c>
      <c r="W81" s="1" t="s">
        <v>76</v>
      </c>
      <c r="X81" s="1" t="s">
        <v>37</v>
      </c>
      <c r="Y81" s="1" t="s">
        <v>43</v>
      </c>
      <c r="Z81" s="1" t="s">
        <v>62</v>
      </c>
      <c r="AA81" s="1" t="s">
        <v>63</v>
      </c>
      <c r="AB81" s="1" t="s">
        <v>98</v>
      </c>
      <c r="AC81" s="1" t="s">
        <v>103</v>
      </c>
      <c r="AD81" s="1" t="s">
        <v>110</v>
      </c>
      <c r="AE81" s="1" t="s">
        <v>62</v>
      </c>
      <c r="AF81" s="1" t="s">
        <v>120</v>
      </c>
      <c r="AG81" s="1" t="s">
        <v>124</v>
      </c>
      <c r="AH81" s="1" t="s">
        <v>129</v>
      </c>
      <c r="AI81" s="1" t="s">
        <v>129</v>
      </c>
      <c r="AJ81" s="1" t="s">
        <v>22</v>
      </c>
      <c r="AK81" s="1" t="s">
        <v>62</v>
      </c>
      <c r="AL81" s="1" t="s">
        <v>144</v>
      </c>
      <c r="AM81" s="1" t="s">
        <v>62</v>
      </c>
      <c r="AN81" s="1" t="s">
        <v>29</v>
      </c>
      <c r="AO81" s="1" t="s">
        <v>155</v>
      </c>
      <c r="AP81" s="1" t="s">
        <v>159</v>
      </c>
      <c r="AQ81" s="1" t="s">
        <v>31</v>
      </c>
      <c r="AR81" s="1" t="s">
        <v>21</v>
      </c>
      <c r="AS81" s="1" t="s">
        <v>21</v>
      </c>
      <c r="AT81" s="1" t="s">
        <v>170</v>
      </c>
      <c r="AV81" s="1">
        <f>_xlfn.XLOOKUP(K81,[6]cmmiScoringModel!$G$2:$G$6, [6]cmmiScoringModel!$I$2:$I$6,0,0,1)</f>
        <v>1</v>
      </c>
      <c r="AW81" s="1">
        <f>_xlfn.XLOOKUP(L81,[6]cmmiScoringModel!$G$7:$G$9,[6]cmmiScoringModel!$I$7:$I$9,0,0,1)</f>
        <v>1</v>
      </c>
      <c r="AX81" s="1">
        <f>_xlfn.XLOOKUP(M81,[6]cmmiScoringModel!$G$10:$G$14,[6]cmmiScoringModel!$I$10:$I$14,0,0,1)</f>
        <v>1</v>
      </c>
      <c r="AY81" s="1">
        <f>_xlfn.XLOOKUP(N81,[6]cmmiScoringModel!$G$15:$G$19,[6]cmmiScoringModel!$I$15:$I$19,0,0,1)</f>
        <v>0.5</v>
      </c>
      <c r="AZ81" s="1">
        <f>_xlfn.XLOOKUP(O81,[6]cmmiScoringModel!$G$20:$G$24,[6]cmmiScoringModel!$I$20:$I$24,0,0,1)</f>
        <v>0.75</v>
      </c>
      <c r="BA81" s="1">
        <f>_xlfn.XLOOKUP(P81,[6]cmmiScoringModel!$G$25:$G$28,[6]cmmiScoringModel!$I$25:$I$28,0,0,1)</f>
        <v>1</v>
      </c>
      <c r="BB81" s="1">
        <f>_xlfn.XLOOKUP(Q81,[6]cmmiScoringModel!$G$29:$G$33,[6]cmmiScoringModel!$I$29:$I$33,0,0,1)</f>
        <v>0.5</v>
      </c>
      <c r="BC81" s="1">
        <f>_xlfn.XLOOKUP(R81,[6]cmmiScoringModel!$G$34:$G$37,[6]cmmiScoringModel!$I$34:$I$37,0,0,1)</f>
        <v>1</v>
      </c>
      <c r="BD81" s="1">
        <f>_xlfn.XLOOKUP(S81,[6]cmmiScoringModel!$G$38:$G$44,[6]cmmiScoringModel!$I$38:$I$44,0,0,1)</f>
        <v>0.2</v>
      </c>
      <c r="BE81" s="1">
        <f>_xlfn.XLOOKUP(T81,[6]cmmiScoringModel!$G$45:$G$51,[6]cmmiScoringModel!$I$45:$I$51,0,0,1)</f>
        <v>0.01</v>
      </c>
      <c r="BF81" s="1">
        <f>_xlfn.XLOOKUP(U81,[6]cmmiScoringModel!$G$52:$G$56,[6]cmmiScoringModel!$I$52:$I$56,0,0,1)</f>
        <v>0.01</v>
      </c>
      <c r="BG81" s="1">
        <f>_xlfn.XLOOKUP(V81,[6]cmmiScoringModel!$G$57:$G$61,[6]cmmiScoringModel!$I$57:$I$61,0,0,1)</f>
        <v>1</v>
      </c>
      <c r="BH81" s="1">
        <f>_xlfn.XLOOKUP(W81,[6]cmmiScoringModel!$G$62:$G$67,[6]cmmiScoringModel!$I$62:$I$67,0,0,1)</f>
        <v>0.75</v>
      </c>
      <c r="BI81" s="1">
        <f>_xlfn.XLOOKUP(X81,[6]cmmiScoringModel!$G$68:$G$72,[6]cmmiScoringModel!$I$68:$I$72,0,0,1)</f>
        <v>0.75</v>
      </c>
      <c r="BJ81" s="1">
        <f>_xlfn.XLOOKUP(Y81,[6]cmmiScoringModel!$G$73:$G$77,[6]cmmiScoringModel!$I$73:$I$77,0,0,1)</f>
        <v>1</v>
      </c>
      <c r="BK81" s="1">
        <f>_xlfn.XLOOKUP(Z81,[6]cmmiScoringModel!$G$78:$G$84,[6]cmmiScoringModel!$I$78:$I$84,0,0,1)</f>
        <v>0.5</v>
      </c>
      <c r="BL81" s="1">
        <f>_xlfn.XLOOKUP(AA81,[6]cmmiScoringModel!$G$85:$G$91,[6]cmmiScoringModel!$I$85:$I$91,0,0,1)</f>
        <v>0.75</v>
      </c>
      <c r="BM81" s="1">
        <f>_xlfn.XLOOKUP(AB81,[6]cmmiScoringModel!$G$92:$G$95,[6]cmmiScoringModel!$I$92:$I$95,0,0,1)</f>
        <v>1</v>
      </c>
      <c r="BN81" s="1">
        <f>_xlfn.XLOOKUP(AC81,[6]cmmiScoringModel!$G$96:$G$100,[6]cmmiScoringModel!$I$96:$I$100,0,0,1)</f>
        <v>0.6</v>
      </c>
      <c r="BO81" s="1">
        <f>_xlfn.XLOOKUP(AD81,[6]cmmiScoringModel!$G$101:$G$106,[6]cmmiScoringModel!$I$101:$I$106,0,0,1)</f>
        <v>0.75</v>
      </c>
      <c r="BP81" s="1">
        <f>_xlfn.XLOOKUP(AE81,[6]cmmiScoringModel!$G$107:$G$113,[6]cmmiScoringModel!$I$107:$I$113,0,0,1)</f>
        <v>0.5</v>
      </c>
      <c r="BQ81" s="1">
        <f>_xlfn.XLOOKUP(AF81,[6]cmmiScoringModel!$G$114:$G$117,[6]cmmiScoringModel!$I$114:$I$117,0,0,1)</f>
        <v>0.85</v>
      </c>
      <c r="BR81" s="1">
        <f>_xlfn.XLOOKUP(AG81,[6]cmmiScoringModel!$G$118:$G$120,[6]cmmiScoringModel!$I$118:$I$120,0,0,1)</f>
        <v>0.25</v>
      </c>
      <c r="BS81" s="1">
        <f>_xlfn.XLOOKUP(AH81, [6]cmmiScoringModel!$G$121:$G$124,[6]cmmiScoringModel!$I$121:$I$124,0,0,1)</f>
        <v>0.6</v>
      </c>
      <c r="BT81" s="1">
        <f>_xlfn.XLOOKUP(AI81,[6]cmmiScoringModel!$G$125:$G$128,[6]cmmiScoringModel!$I$125:$I$128,0,0,1)</f>
        <v>0.4</v>
      </c>
      <c r="BU81" s="1">
        <f>_xlfn.XLOOKUP(AJ81,[6]cmmiScoringModel!$G$129:$G$132,[6]cmmiScoringModel!$I$129:$I$132,0,0,1)</f>
        <v>1</v>
      </c>
      <c r="BV81" s="1">
        <f>_xlfn.XLOOKUP(AK81,[6]cmmiScoringModel!$G$133:$G$138,[6]cmmiScoringModel!$I$133:$I$138,0,0,1)</f>
        <v>0.5</v>
      </c>
      <c r="BW81" s="1">
        <f>_xlfn.XLOOKUP(AL81,[6]cmmiScoringModel!$G$139:$G$142,[6]cmmiScoringModel!$I$139:$I$142,0,0,1)</f>
        <v>1</v>
      </c>
      <c r="BX81" s="1">
        <f>_xlfn.XLOOKUP(AM81,[6]cmmiScoringModel!$G$143:$G$148,[6]cmmiScoringModel!$I$143:$I$148,0,0,1)</f>
        <v>0.5</v>
      </c>
      <c r="BY81" s="1">
        <f>_xlfn.XLOOKUP(AN81,[6]cmmiScoringModel!$G$149:$G$153,[6]cmmiScoringModel!$I$149:$I$153,0,0,1)</f>
        <v>0.75</v>
      </c>
      <c r="BZ81" s="1">
        <f>_xlfn.XLOOKUP(AO81,[6]cmmiScoringModel!$G$154:$G$157,[6]cmmiScoringModel!$I$154:$I$157,0,0,1)</f>
        <v>1</v>
      </c>
      <c r="CA81" s="1">
        <f>_xlfn.XLOOKUP(AP81,[6]cmmiScoringModel!$G$158:$G$161,[6]cmmiScoringModel!$I$158:$I$161,0,0,1)</f>
        <v>1</v>
      </c>
      <c r="CB81" s="1">
        <f>_xlfn.XLOOKUP(AQ81,[6]cmmiScoringModel!$G$162:$G$166,[6]cmmiScoringModel!$I$162:$I$166,0,0,1)</f>
        <v>1</v>
      </c>
      <c r="CC81" s="1">
        <f>_xlfn.XLOOKUP(AR81,[6]cmmiScoringModel!$G$167:$G$171,[6]cmmiScoringModel!$I$167:$I$171,0,0,1)</f>
        <v>0.01</v>
      </c>
      <c r="CD81" s="1">
        <f>_xlfn.XLOOKUP(AS81,[6]cmmiScoringModel!$G$172:$G$175,[6]cmmiScoringModel!$I$172:$I$175,0,0,1)</f>
        <v>0.01</v>
      </c>
      <c r="CE81" s="1">
        <f>_xlfn.XLOOKUP(AT81,[6]cmmiScoringModel!$G$176:$G$180,[6]cmmiScoringModel!$I$176:$I$180,0,0,1)</f>
        <v>0.5</v>
      </c>
    </row>
    <row r="82" spans="1:83" x14ac:dyDescent="0.25">
      <c r="A82" s="1" t="s">
        <v>3322</v>
      </c>
      <c r="B82" s="1" t="s">
        <v>1673</v>
      </c>
      <c r="C82" s="1" t="s">
        <v>1683</v>
      </c>
      <c r="D82" s="1" t="s">
        <v>1684</v>
      </c>
      <c r="E82" s="1" t="s">
        <v>1685</v>
      </c>
      <c r="G82" s="1" t="s">
        <v>1677</v>
      </c>
      <c r="H82" s="1" t="e" vm="1">
        <v>#VALUE!</v>
      </c>
      <c r="K82" s="1" t="s">
        <v>17</v>
      </c>
      <c r="L82" s="1" t="s">
        <v>22</v>
      </c>
      <c r="M82" s="1" t="s">
        <v>31</v>
      </c>
      <c r="N82" s="1" t="s">
        <v>31</v>
      </c>
      <c r="O82" s="1" t="s">
        <v>37</v>
      </c>
      <c r="P82" s="1" t="s">
        <v>43</v>
      </c>
      <c r="Q82" s="1" t="s">
        <v>45</v>
      </c>
      <c r="R82" s="1" t="s">
        <v>37</v>
      </c>
      <c r="S82" s="1" t="s">
        <v>56</v>
      </c>
      <c r="T82" s="1" t="s">
        <v>64</v>
      </c>
      <c r="U82" s="1" t="s">
        <v>43</v>
      </c>
      <c r="V82" s="1" t="s">
        <v>72</v>
      </c>
      <c r="W82" s="1" t="s">
        <v>76</v>
      </c>
      <c r="X82" s="1" t="s">
        <v>37</v>
      </c>
      <c r="Y82" s="1" t="s">
        <v>43</v>
      </c>
      <c r="Z82" s="1" t="s">
        <v>62</v>
      </c>
      <c r="AA82" s="1" t="s">
        <v>63</v>
      </c>
      <c r="AB82" s="1" t="s">
        <v>98</v>
      </c>
      <c r="AC82" s="1" t="s">
        <v>103</v>
      </c>
      <c r="AD82" s="1" t="s">
        <v>111</v>
      </c>
      <c r="AE82" s="1" t="s">
        <v>63</v>
      </c>
      <c r="AF82" s="1" t="s">
        <v>120</v>
      </c>
      <c r="AG82" s="1" t="s">
        <v>125</v>
      </c>
      <c r="AH82" s="1" t="s">
        <v>129</v>
      </c>
      <c r="AI82" s="1" t="s">
        <v>129</v>
      </c>
      <c r="AJ82" s="1" t="s">
        <v>129</v>
      </c>
      <c r="AK82" s="1" t="s">
        <v>63</v>
      </c>
      <c r="AL82" s="1" t="s">
        <v>144</v>
      </c>
      <c r="AM82" s="1" t="s">
        <v>63</v>
      </c>
      <c r="AN82" s="1" t="s">
        <v>31</v>
      </c>
      <c r="AO82" s="1" t="s">
        <v>155</v>
      </c>
      <c r="AP82" s="1" t="s">
        <v>159</v>
      </c>
      <c r="AQ82" s="1" t="s">
        <v>31</v>
      </c>
      <c r="AR82" s="1" t="s">
        <v>21</v>
      </c>
      <c r="AS82" s="1" t="s">
        <v>21</v>
      </c>
      <c r="AT82" s="1" t="s">
        <v>21</v>
      </c>
      <c r="AV82" s="1">
        <f>_xlfn.XLOOKUP(K82,[6]cmmiScoringModel!$G$2:$G$6, [6]cmmiScoringModel!$I$2:$I$6,0,0,1)</f>
        <v>0.25</v>
      </c>
      <c r="AW82" s="1">
        <f>_xlfn.XLOOKUP(L82,[6]cmmiScoringModel!$G$7:$G$9,[6]cmmiScoringModel!$I$7:$I$9,0,0,1)</f>
        <v>1</v>
      </c>
      <c r="AX82" s="1">
        <f>_xlfn.XLOOKUP(M82,[6]cmmiScoringModel!$G$10:$G$14,[6]cmmiScoringModel!$I$10:$I$14,0,0,1)</f>
        <v>1</v>
      </c>
      <c r="AY82" s="1">
        <f>_xlfn.XLOOKUP(N82,[6]cmmiScoringModel!$G$15:$G$19,[6]cmmiScoringModel!$I$15:$I$19,0,0,1)</f>
        <v>1</v>
      </c>
      <c r="AZ82" s="1">
        <f>_xlfn.XLOOKUP(O82,[6]cmmiScoringModel!$G$20:$G$24,[6]cmmiScoringModel!$I$20:$I$24,0,0,1)</f>
        <v>0.75</v>
      </c>
      <c r="BA82" s="1">
        <f>_xlfn.XLOOKUP(P82,[6]cmmiScoringModel!$G$25:$G$28,[6]cmmiScoringModel!$I$25:$I$28,0,0,1)</f>
        <v>1</v>
      </c>
      <c r="BB82" s="1">
        <f>_xlfn.XLOOKUP(Q82,[6]cmmiScoringModel!$G$29:$G$33,[6]cmmiScoringModel!$I$29:$I$33,0,0,1)</f>
        <v>0.5</v>
      </c>
      <c r="BC82" s="1">
        <f>_xlfn.XLOOKUP(R82,[6]cmmiScoringModel!$G$34:$G$37,[6]cmmiScoringModel!$I$34:$I$37,0,0,1)</f>
        <v>1</v>
      </c>
      <c r="BD82" s="1">
        <f>_xlfn.XLOOKUP(S82,[6]cmmiScoringModel!$G$38:$G$44,[6]cmmiScoringModel!$I$38:$I$44,0,0,1)</f>
        <v>0.2</v>
      </c>
      <c r="BE82" s="1">
        <f>_xlfn.XLOOKUP(T82,[6]cmmiScoringModel!$G$45:$G$51,[6]cmmiScoringModel!$I$45:$I$51,0,0,1)</f>
        <v>1</v>
      </c>
      <c r="BF82" s="1">
        <f>_xlfn.XLOOKUP(U82,[6]cmmiScoringModel!$G$52:$G$56,[6]cmmiScoringModel!$I$52:$I$56,0,0,1)</f>
        <v>1</v>
      </c>
      <c r="BG82" s="1">
        <f>_xlfn.XLOOKUP(V82,[6]cmmiScoringModel!$G$57:$G$61,[6]cmmiScoringModel!$I$57:$I$61,0,0,1)</f>
        <v>1</v>
      </c>
      <c r="BH82" s="1">
        <f>_xlfn.XLOOKUP(W82,[6]cmmiScoringModel!$G$62:$G$67,[6]cmmiScoringModel!$I$62:$I$67,0,0,1)</f>
        <v>0.75</v>
      </c>
      <c r="BI82" s="1">
        <f>_xlfn.XLOOKUP(X82,[6]cmmiScoringModel!$G$68:$G$72,[6]cmmiScoringModel!$I$68:$I$72,0,0,1)</f>
        <v>0.75</v>
      </c>
      <c r="BJ82" s="1">
        <f>_xlfn.XLOOKUP(Y82,[6]cmmiScoringModel!$G$73:$G$77,[6]cmmiScoringModel!$I$73:$I$77,0,0,1)</f>
        <v>1</v>
      </c>
      <c r="BK82" s="1">
        <f>_xlfn.XLOOKUP(Z82,[6]cmmiScoringModel!$G$78:$G$84,[6]cmmiScoringModel!$I$78:$I$84,0,0,1)</f>
        <v>0.5</v>
      </c>
      <c r="BL82" s="1">
        <f>_xlfn.XLOOKUP(AA82,[6]cmmiScoringModel!$G$85:$G$91,[6]cmmiScoringModel!$I$85:$I$91,0,0,1)</f>
        <v>0.75</v>
      </c>
      <c r="BM82" s="1">
        <f>_xlfn.XLOOKUP(AB82,[6]cmmiScoringModel!$G$92:$G$95,[6]cmmiScoringModel!$I$92:$I$95,0,0,1)</f>
        <v>1</v>
      </c>
      <c r="BN82" s="1">
        <f>_xlfn.XLOOKUP(AC82,[6]cmmiScoringModel!$G$96:$G$100,[6]cmmiScoringModel!$I$96:$I$100,0,0,1)</f>
        <v>0.6</v>
      </c>
      <c r="BO82" s="1">
        <f>_xlfn.XLOOKUP(AD82,[6]cmmiScoringModel!$G$101:$G$106,[6]cmmiScoringModel!$I$101:$I$106,0,0,1)</f>
        <v>1</v>
      </c>
      <c r="BP82" s="1">
        <f>_xlfn.XLOOKUP(AE82,[6]cmmiScoringModel!$G$107:$G$113,[6]cmmiScoringModel!$I$107:$I$113,0,0,1)</f>
        <v>0.75</v>
      </c>
      <c r="BQ82" s="1">
        <f>_xlfn.XLOOKUP(AF82,[6]cmmiScoringModel!$G$114:$G$117,[6]cmmiScoringModel!$I$114:$I$117,0,0,1)</f>
        <v>0.85</v>
      </c>
      <c r="BR82" s="1">
        <f>_xlfn.XLOOKUP(AG82,[6]cmmiScoringModel!$G$118:$G$120,[6]cmmiScoringModel!$I$118:$I$120,0,0,1)</f>
        <v>1</v>
      </c>
      <c r="BS82" s="1">
        <f>_xlfn.XLOOKUP(AH82, [6]cmmiScoringModel!$G$121:$G$124,[6]cmmiScoringModel!$I$121:$I$124,0,0,1)</f>
        <v>0.6</v>
      </c>
      <c r="BT82" s="1">
        <f>_xlfn.XLOOKUP(AI82,[6]cmmiScoringModel!$G$125:$G$128,[6]cmmiScoringModel!$I$125:$I$128,0,0,1)</f>
        <v>0.4</v>
      </c>
      <c r="BU82" s="1">
        <f>_xlfn.XLOOKUP(AJ82,[6]cmmiScoringModel!$G$129:$G$132,[6]cmmiScoringModel!$I$129:$I$132,0,0,1)</f>
        <v>0.4</v>
      </c>
      <c r="BV82" s="1">
        <f>_xlfn.XLOOKUP(AK82,[6]cmmiScoringModel!$G$133:$G$138,[6]cmmiScoringModel!$I$133:$I$138,0,0,1)</f>
        <v>0.75</v>
      </c>
      <c r="BW82" s="1">
        <f>_xlfn.XLOOKUP(AL82,[6]cmmiScoringModel!$G$139:$G$142,[6]cmmiScoringModel!$I$139:$I$142,0,0,1)</f>
        <v>1</v>
      </c>
      <c r="BX82" s="1">
        <f>_xlfn.XLOOKUP(AM82,[6]cmmiScoringModel!$G$143:$G$148,[6]cmmiScoringModel!$I$143:$I$148,0,0,1)</f>
        <v>0.75</v>
      </c>
      <c r="BY82" s="1">
        <f>_xlfn.XLOOKUP(AN82,[6]cmmiScoringModel!$G$149:$G$153,[6]cmmiScoringModel!$I$149:$I$153,0,0,1)</f>
        <v>1</v>
      </c>
      <c r="BZ82" s="1">
        <f>_xlfn.XLOOKUP(AO82,[6]cmmiScoringModel!$G$154:$G$157,[6]cmmiScoringModel!$I$154:$I$157,0,0,1)</f>
        <v>1</v>
      </c>
      <c r="CA82" s="1">
        <f>_xlfn.XLOOKUP(AP82,[6]cmmiScoringModel!$G$158:$G$161,[6]cmmiScoringModel!$I$158:$I$161,0,0,1)</f>
        <v>1</v>
      </c>
      <c r="CB82" s="1">
        <f>_xlfn.XLOOKUP(AQ82,[6]cmmiScoringModel!$G$162:$G$166,[6]cmmiScoringModel!$I$162:$I$166,0,0,1)</f>
        <v>1</v>
      </c>
      <c r="CC82" s="1">
        <f>_xlfn.XLOOKUP(AR82,[6]cmmiScoringModel!$G$167:$G$171,[6]cmmiScoringModel!$I$167:$I$171,0,0,1)</f>
        <v>0.01</v>
      </c>
      <c r="CD82" s="1">
        <f>_xlfn.XLOOKUP(AS82,[6]cmmiScoringModel!$G$172:$G$175,[6]cmmiScoringModel!$I$172:$I$175,0,0,1)</f>
        <v>0.01</v>
      </c>
      <c r="CE82" s="1">
        <f>_xlfn.XLOOKUP(AT82,[6]cmmiScoringModel!$G$176:$G$180,[6]cmmiScoringModel!$I$176:$I$180,0,0,1)</f>
        <v>0.01</v>
      </c>
    </row>
    <row r="83" spans="1:83" x14ac:dyDescent="0.25">
      <c r="A83" s="1" t="s">
        <v>3323</v>
      </c>
      <c r="B83" s="1" t="s">
        <v>1673</v>
      </c>
      <c r="C83" s="1" t="s">
        <v>1683</v>
      </c>
      <c r="D83" s="1" t="s">
        <v>1686</v>
      </c>
      <c r="E83" s="1" t="s">
        <v>1687</v>
      </c>
      <c r="G83" s="1" t="s">
        <v>1511</v>
      </c>
      <c r="H83" s="1" t="e" vm="1">
        <v>#VALUE!</v>
      </c>
      <c r="K83" s="1" t="s">
        <v>17</v>
      </c>
      <c r="L83" s="1" t="s">
        <v>22</v>
      </c>
      <c r="M83" s="1" t="s">
        <v>31</v>
      </c>
      <c r="N83" s="1" t="s">
        <v>31</v>
      </c>
      <c r="O83" s="1" t="s">
        <v>37</v>
      </c>
      <c r="P83" s="1" t="s">
        <v>43</v>
      </c>
      <c r="Q83" s="1" t="s">
        <v>45</v>
      </c>
      <c r="R83" s="1" t="s">
        <v>37</v>
      </c>
      <c r="S83" s="1" t="s">
        <v>56</v>
      </c>
      <c r="T83" s="1" t="s">
        <v>64</v>
      </c>
      <c r="U83" s="1" t="s">
        <v>43</v>
      </c>
      <c r="V83" s="1" t="s">
        <v>72</v>
      </c>
      <c r="W83" s="1" t="s">
        <v>76</v>
      </c>
      <c r="X83" s="1" t="s">
        <v>37</v>
      </c>
      <c r="Y83" s="1" t="s">
        <v>43</v>
      </c>
      <c r="Z83" s="1" t="s">
        <v>62</v>
      </c>
      <c r="AA83" s="1" t="s">
        <v>63</v>
      </c>
      <c r="AB83" s="1" t="s">
        <v>98</v>
      </c>
      <c r="AC83" s="1" t="s">
        <v>103</v>
      </c>
      <c r="AD83" s="1" t="s">
        <v>111</v>
      </c>
      <c r="AE83" s="1" t="s">
        <v>63</v>
      </c>
      <c r="AF83" s="1" t="s">
        <v>120</v>
      </c>
      <c r="AG83" s="1" t="s">
        <v>125</v>
      </c>
      <c r="AH83" s="1" t="s">
        <v>129</v>
      </c>
      <c r="AI83" s="1" t="s">
        <v>129</v>
      </c>
      <c r="AJ83" s="1" t="s">
        <v>129</v>
      </c>
      <c r="AK83" s="1" t="s">
        <v>63</v>
      </c>
      <c r="AL83" s="1" t="s">
        <v>144</v>
      </c>
      <c r="AM83" s="1" t="s">
        <v>63</v>
      </c>
      <c r="AN83" s="1" t="s">
        <v>31</v>
      </c>
      <c r="AO83" s="1" t="s">
        <v>155</v>
      </c>
      <c r="AP83" s="1" t="s">
        <v>159</v>
      </c>
      <c r="AQ83" s="1" t="s">
        <v>31</v>
      </c>
      <c r="AR83" s="1" t="s">
        <v>21</v>
      </c>
      <c r="AS83" s="1" t="s">
        <v>21</v>
      </c>
      <c r="AT83" s="1" t="s">
        <v>21</v>
      </c>
      <c r="AV83" s="1">
        <f>_xlfn.XLOOKUP(K83,[6]cmmiScoringModel!$G$2:$G$6, [6]cmmiScoringModel!$I$2:$I$6,0,0,1)</f>
        <v>0.25</v>
      </c>
      <c r="AW83" s="1">
        <f>_xlfn.XLOOKUP(L83,[6]cmmiScoringModel!$G$7:$G$9,[6]cmmiScoringModel!$I$7:$I$9,0,0,1)</f>
        <v>1</v>
      </c>
      <c r="AX83" s="1">
        <f>_xlfn.XLOOKUP(M83,[6]cmmiScoringModel!$G$10:$G$14,[6]cmmiScoringModel!$I$10:$I$14,0,0,1)</f>
        <v>1</v>
      </c>
      <c r="AY83" s="1">
        <f>_xlfn.XLOOKUP(N83,[6]cmmiScoringModel!$G$15:$G$19,[6]cmmiScoringModel!$I$15:$I$19,0,0,1)</f>
        <v>1</v>
      </c>
      <c r="AZ83" s="1">
        <f>_xlfn.XLOOKUP(O83,[6]cmmiScoringModel!$G$20:$G$24,[6]cmmiScoringModel!$I$20:$I$24,0,0,1)</f>
        <v>0.75</v>
      </c>
      <c r="BA83" s="1">
        <f>_xlfn.XLOOKUP(P83,[6]cmmiScoringModel!$G$25:$G$28,[6]cmmiScoringModel!$I$25:$I$28,0,0,1)</f>
        <v>1</v>
      </c>
      <c r="BB83" s="1">
        <f>_xlfn.XLOOKUP(Q83,[6]cmmiScoringModel!$G$29:$G$33,[6]cmmiScoringModel!$I$29:$I$33,0,0,1)</f>
        <v>0.5</v>
      </c>
      <c r="BC83" s="1">
        <f>_xlfn.XLOOKUP(R83,[6]cmmiScoringModel!$G$34:$G$37,[6]cmmiScoringModel!$I$34:$I$37,0,0,1)</f>
        <v>1</v>
      </c>
      <c r="BD83" s="1">
        <f>_xlfn.XLOOKUP(S83,[6]cmmiScoringModel!$G$38:$G$44,[6]cmmiScoringModel!$I$38:$I$44,0,0,1)</f>
        <v>0.2</v>
      </c>
      <c r="BE83" s="1">
        <f>_xlfn.XLOOKUP(T83,[6]cmmiScoringModel!$G$45:$G$51,[6]cmmiScoringModel!$I$45:$I$51,0,0,1)</f>
        <v>1</v>
      </c>
      <c r="BF83" s="1">
        <f>_xlfn.XLOOKUP(U83,[6]cmmiScoringModel!$G$52:$G$56,[6]cmmiScoringModel!$I$52:$I$56,0,0,1)</f>
        <v>1</v>
      </c>
      <c r="BG83" s="1">
        <f>_xlfn.XLOOKUP(V83,[6]cmmiScoringModel!$G$57:$G$61,[6]cmmiScoringModel!$I$57:$I$61,0,0,1)</f>
        <v>1</v>
      </c>
      <c r="BH83" s="1">
        <f>_xlfn.XLOOKUP(W83,[6]cmmiScoringModel!$G$62:$G$67,[6]cmmiScoringModel!$I$62:$I$67,0,0,1)</f>
        <v>0.75</v>
      </c>
      <c r="BI83" s="1">
        <f>_xlfn.XLOOKUP(X83,[6]cmmiScoringModel!$G$68:$G$72,[6]cmmiScoringModel!$I$68:$I$72,0,0,1)</f>
        <v>0.75</v>
      </c>
      <c r="BJ83" s="1">
        <f>_xlfn.XLOOKUP(Y83,[6]cmmiScoringModel!$G$73:$G$77,[6]cmmiScoringModel!$I$73:$I$77,0,0,1)</f>
        <v>1</v>
      </c>
      <c r="BK83" s="1">
        <f>_xlfn.XLOOKUP(Z83,[6]cmmiScoringModel!$G$78:$G$84,[6]cmmiScoringModel!$I$78:$I$84,0,0,1)</f>
        <v>0.5</v>
      </c>
      <c r="BL83" s="1">
        <f>_xlfn.XLOOKUP(AA83,[6]cmmiScoringModel!$G$85:$G$91,[6]cmmiScoringModel!$I$85:$I$91,0,0,1)</f>
        <v>0.75</v>
      </c>
      <c r="BM83" s="1">
        <f>_xlfn.XLOOKUP(AB83,[6]cmmiScoringModel!$G$92:$G$95,[6]cmmiScoringModel!$I$92:$I$95,0,0,1)</f>
        <v>1</v>
      </c>
      <c r="BN83" s="1">
        <f>_xlfn.XLOOKUP(AC83,[6]cmmiScoringModel!$G$96:$G$100,[6]cmmiScoringModel!$I$96:$I$100,0,0,1)</f>
        <v>0.6</v>
      </c>
      <c r="BO83" s="1">
        <f>_xlfn.XLOOKUP(AD83,[6]cmmiScoringModel!$G$101:$G$106,[6]cmmiScoringModel!$I$101:$I$106,0,0,1)</f>
        <v>1</v>
      </c>
      <c r="BP83" s="1">
        <f>_xlfn.XLOOKUP(AE83,[6]cmmiScoringModel!$G$107:$G$113,[6]cmmiScoringModel!$I$107:$I$113,0,0,1)</f>
        <v>0.75</v>
      </c>
      <c r="BQ83" s="1">
        <f>_xlfn.XLOOKUP(AF83,[6]cmmiScoringModel!$G$114:$G$117,[6]cmmiScoringModel!$I$114:$I$117,0,0,1)</f>
        <v>0.85</v>
      </c>
      <c r="BR83" s="1">
        <f>_xlfn.XLOOKUP(AG83,[6]cmmiScoringModel!$G$118:$G$120,[6]cmmiScoringModel!$I$118:$I$120,0,0,1)</f>
        <v>1</v>
      </c>
      <c r="BS83" s="1">
        <f>_xlfn.XLOOKUP(AH83, [6]cmmiScoringModel!$G$121:$G$124,[6]cmmiScoringModel!$I$121:$I$124,0,0,1)</f>
        <v>0.6</v>
      </c>
      <c r="BT83" s="1">
        <f>_xlfn.XLOOKUP(AI83,[6]cmmiScoringModel!$G$125:$G$128,[6]cmmiScoringModel!$I$125:$I$128,0,0,1)</f>
        <v>0.4</v>
      </c>
      <c r="BU83" s="1">
        <f>_xlfn.XLOOKUP(AJ83,[6]cmmiScoringModel!$G$129:$G$132,[6]cmmiScoringModel!$I$129:$I$132,0,0,1)</f>
        <v>0.4</v>
      </c>
      <c r="BV83" s="1">
        <f>_xlfn.XLOOKUP(AK83,[6]cmmiScoringModel!$G$133:$G$138,[6]cmmiScoringModel!$I$133:$I$138,0,0,1)</f>
        <v>0.75</v>
      </c>
      <c r="BW83" s="1">
        <f>_xlfn.XLOOKUP(AL83,[6]cmmiScoringModel!$G$139:$G$142,[6]cmmiScoringModel!$I$139:$I$142,0,0,1)</f>
        <v>1</v>
      </c>
      <c r="BX83" s="1">
        <f>_xlfn.XLOOKUP(AM83,[6]cmmiScoringModel!$G$143:$G$148,[6]cmmiScoringModel!$I$143:$I$148,0,0,1)</f>
        <v>0.75</v>
      </c>
      <c r="BY83" s="1">
        <f>_xlfn.XLOOKUP(AN83,[6]cmmiScoringModel!$G$149:$G$153,[6]cmmiScoringModel!$I$149:$I$153,0,0,1)</f>
        <v>1</v>
      </c>
      <c r="BZ83" s="1">
        <f>_xlfn.XLOOKUP(AO83,[6]cmmiScoringModel!$G$154:$G$157,[6]cmmiScoringModel!$I$154:$I$157,0,0,1)</f>
        <v>1</v>
      </c>
      <c r="CA83" s="1">
        <f>_xlfn.XLOOKUP(AP83,[6]cmmiScoringModel!$G$158:$G$161,[6]cmmiScoringModel!$I$158:$I$161,0,0,1)</f>
        <v>1</v>
      </c>
      <c r="CB83" s="1">
        <f>_xlfn.XLOOKUP(AQ83,[6]cmmiScoringModel!$G$162:$G$166,[6]cmmiScoringModel!$I$162:$I$166,0,0,1)</f>
        <v>1</v>
      </c>
      <c r="CC83" s="1">
        <f>_xlfn.XLOOKUP(AR83,[6]cmmiScoringModel!$G$167:$G$171,[6]cmmiScoringModel!$I$167:$I$171,0,0,1)</f>
        <v>0.01</v>
      </c>
      <c r="CD83" s="1">
        <f>_xlfn.XLOOKUP(AS83,[6]cmmiScoringModel!$G$172:$G$175,[6]cmmiScoringModel!$I$172:$I$175,0,0,1)</f>
        <v>0.01</v>
      </c>
      <c r="CE83" s="1">
        <f>_xlfn.XLOOKUP(AT83,[6]cmmiScoringModel!$G$176:$G$180,[6]cmmiScoringModel!$I$176:$I$180,0,0,1)</f>
        <v>0.01</v>
      </c>
    </row>
    <row r="84" spans="1:83" x14ac:dyDescent="0.25">
      <c r="A84" s="1" t="s">
        <v>3324</v>
      </c>
      <c r="B84" s="1" t="s">
        <v>1673</v>
      </c>
      <c r="C84" s="1" t="s">
        <v>1688</v>
      </c>
      <c r="D84" s="1" t="s">
        <v>1689</v>
      </c>
      <c r="E84" s="1" t="s">
        <v>1690</v>
      </c>
      <c r="G84" s="1" t="s">
        <v>1691</v>
      </c>
      <c r="H84" s="1" t="e" vm="1">
        <v>#VALUE!</v>
      </c>
      <c r="K84" s="1" t="s">
        <v>18</v>
      </c>
      <c r="L84" s="1" t="s">
        <v>22</v>
      </c>
      <c r="M84" s="1" t="s">
        <v>31</v>
      </c>
      <c r="N84" s="1" t="s">
        <v>29</v>
      </c>
      <c r="O84" s="1" t="s">
        <v>37</v>
      </c>
      <c r="P84" s="1" t="s">
        <v>43</v>
      </c>
      <c r="Q84" s="1" t="s">
        <v>45</v>
      </c>
      <c r="R84" s="1" t="s">
        <v>37</v>
      </c>
      <c r="S84" s="1" t="s">
        <v>56</v>
      </c>
      <c r="T84" s="1" t="s">
        <v>64</v>
      </c>
      <c r="U84" s="1" t="s">
        <v>43</v>
      </c>
      <c r="V84" s="1" t="s">
        <v>72</v>
      </c>
      <c r="W84" s="1" t="s">
        <v>76</v>
      </c>
      <c r="X84" s="1" t="s">
        <v>37</v>
      </c>
      <c r="Y84" s="1" t="s">
        <v>43</v>
      </c>
      <c r="Z84" s="1" t="s">
        <v>63</v>
      </c>
      <c r="AA84" s="1" t="s">
        <v>63</v>
      </c>
      <c r="AB84" s="1" t="s">
        <v>98</v>
      </c>
      <c r="AC84" s="1" t="s">
        <v>103</v>
      </c>
      <c r="AD84" s="1" t="s">
        <v>111</v>
      </c>
      <c r="AE84" s="1" t="s">
        <v>63</v>
      </c>
      <c r="AF84" s="1" t="s">
        <v>120</v>
      </c>
      <c r="AG84" s="1" t="s">
        <v>125</v>
      </c>
      <c r="AH84" s="1" t="s">
        <v>129</v>
      </c>
      <c r="AI84" s="1" t="s">
        <v>129</v>
      </c>
      <c r="AJ84" s="1" t="s">
        <v>129</v>
      </c>
      <c r="AK84" s="1" t="s">
        <v>64</v>
      </c>
      <c r="AL84" s="1" t="s">
        <v>144</v>
      </c>
      <c r="AM84" s="1" t="s">
        <v>63</v>
      </c>
      <c r="AN84" s="1" t="s">
        <v>31</v>
      </c>
      <c r="AO84" s="1" t="s">
        <v>155</v>
      </c>
      <c r="AP84" s="1" t="s">
        <v>159</v>
      </c>
      <c r="AQ84" s="1" t="s">
        <v>31</v>
      </c>
      <c r="AR84" s="1" t="s">
        <v>21</v>
      </c>
      <c r="AS84" s="1" t="s">
        <v>21</v>
      </c>
      <c r="AT84" s="1" t="s">
        <v>21</v>
      </c>
      <c r="AV84" s="1">
        <f>_xlfn.XLOOKUP(K84,[6]cmmiScoringModel!$G$2:$G$6, [6]cmmiScoringModel!$I$2:$I$6,0,0,1)</f>
        <v>1</v>
      </c>
      <c r="AW84" s="1">
        <f>_xlfn.XLOOKUP(L84,[6]cmmiScoringModel!$G$7:$G$9,[6]cmmiScoringModel!$I$7:$I$9,0,0,1)</f>
        <v>1</v>
      </c>
      <c r="AX84" s="1">
        <f>_xlfn.XLOOKUP(M84,[6]cmmiScoringModel!$G$10:$G$14,[6]cmmiScoringModel!$I$10:$I$14,0,0,1)</f>
        <v>1</v>
      </c>
      <c r="AY84" s="1">
        <f>_xlfn.XLOOKUP(N84,[6]cmmiScoringModel!$G$15:$G$19,[6]cmmiScoringModel!$I$15:$I$19,0,0,1)</f>
        <v>0.5</v>
      </c>
      <c r="AZ84" s="1">
        <f>_xlfn.XLOOKUP(O84,[6]cmmiScoringModel!$G$20:$G$24,[6]cmmiScoringModel!$I$20:$I$24,0,0,1)</f>
        <v>0.75</v>
      </c>
      <c r="BA84" s="1">
        <f>_xlfn.XLOOKUP(P84,[6]cmmiScoringModel!$G$25:$G$28,[6]cmmiScoringModel!$I$25:$I$28,0,0,1)</f>
        <v>1</v>
      </c>
      <c r="BB84" s="1">
        <f>_xlfn.XLOOKUP(Q84,[6]cmmiScoringModel!$G$29:$G$33,[6]cmmiScoringModel!$I$29:$I$33,0,0,1)</f>
        <v>0.5</v>
      </c>
      <c r="BC84" s="1">
        <f>_xlfn.XLOOKUP(R84,[6]cmmiScoringModel!$G$34:$G$37,[6]cmmiScoringModel!$I$34:$I$37,0,0,1)</f>
        <v>1</v>
      </c>
      <c r="BD84" s="1">
        <f>_xlfn.XLOOKUP(S84,[6]cmmiScoringModel!$G$38:$G$44,[6]cmmiScoringModel!$I$38:$I$44,0,0,1)</f>
        <v>0.2</v>
      </c>
      <c r="BE84" s="1">
        <f>_xlfn.XLOOKUP(T84,[6]cmmiScoringModel!$G$45:$G$51,[6]cmmiScoringModel!$I$45:$I$51,0,0,1)</f>
        <v>1</v>
      </c>
      <c r="BF84" s="1">
        <f>_xlfn.XLOOKUP(U84,[6]cmmiScoringModel!$G$52:$G$56,[6]cmmiScoringModel!$I$52:$I$56,0,0,1)</f>
        <v>1</v>
      </c>
      <c r="BG84" s="1">
        <f>_xlfn.XLOOKUP(V84,[6]cmmiScoringModel!$G$57:$G$61,[6]cmmiScoringModel!$I$57:$I$61,0,0,1)</f>
        <v>1</v>
      </c>
      <c r="BH84" s="1">
        <f>_xlfn.XLOOKUP(W84,[6]cmmiScoringModel!$G$62:$G$67,[6]cmmiScoringModel!$I$62:$I$67,0,0,1)</f>
        <v>0.75</v>
      </c>
      <c r="BI84" s="1">
        <f>_xlfn.XLOOKUP(X84,[6]cmmiScoringModel!$G$68:$G$72,[6]cmmiScoringModel!$I$68:$I$72,0,0,1)</f>
        <v>0.75</v>
      </c>
      <c r="BJ84" s="1">
        <f>_xlfn.XLOOKUP(Y84,[6]cmmiScoringModel!$G$73:$G$77,[6]cmmiScoringModel!$I$73:$I$77,0,0,1)</f>
        <v>1</v>
      </c>
      <c r="BK84" s="1">
        <f>_xlfn.XLOOKUP(Z84,[6]cmmiScoringModel!$G$78:$G$84,[6]cmmiScoringModel!$I$78:$I$84,0,0,1)</f>
        <v>0.75</v>
      </c>
      <c r="BL84" s="1">
        <f>_xlfn.XLOOKUP(AA84,[6]cmmiScoringModel!$G$85:$G$91,[6]cmmiScoringModel!$I$85:$I$91,0,0,1)</f>
        <v>0.75</v>
      </c>
      <c r="BM84" s="1">
        <f>_xlfn.XLOOKUP(AB84,[6]cmmiScoringModel!$G$92:$G$95,[6]cmmiScoringModel!$I$92:$I$95,0,0,1)</f>
        <v>1</v>
      </c>
      <c r="BN84" s="1">
        <f>_xlfn.XLOOKUP(AC84,[6]cmmiScoringModel!$G$96:$G$100,[6]cmmiScoringModel!$I$96:$I$100,0,0,1)</f>
        <v>0.6</v>
      </c>
      <c r="BO84" s="1">
        <f>_xlfn.XLOOKUP(AD84,[6]cmmiScoringModel!$G$101:$G$106,[6]cmmiScoringModel!$I$101:$I$106,0,0,1)</f>
        <v>1</v>
      </c>
      <c r="BP84" s="1">
        <f>_xlfn.XLOOKUP(AE84,[6]cmmiScoringModel!$G$107:$G$113,[6]cmmiScoringModel!$I$107:$I$113,0,0,1)</f>
        <v>0.75</v>
      </c>
      <c r="BQ84" s="1">
        <f>_xlfn.XLOOKUP(AF84,[6]cmmiScoringModel!$G$114:$G$117,[6]cmmiScoringModel!$I$114:$I$117,0,0,1)</f>
        <v>0.85</v>
      </c>
      <c r="BR84" s="1">
        <f>_xlfn.XLOOKUP(AG84,[6]cmmiScoringModel!$G$118:$G$120,[6]cmmiScoringModel!$I$118:$I$120,0,0,1)</f>
        <v>1</v>
      </c>
      <c r="BS84" s="1">
        <f>_xlfn.XLOOKUP(AH84, [6]cmmiScoringModel!$G$121:$G$124,[6]cmmiScoringModel!$I$121:$I$124,0,0,1)</f>
        <v>0.6</v>
      </c>
      <c r="BT84" s="1">
        <f>_xlfn.XLOOKUP(AI84,[6]cmmiScoringModel!$G$125:$G$128,[6]cmmiScoringModel!$I$125:$I$128,0,0,1)</f>
        <v>0.4</v>
      </c>
      <c r="BU84" s="1">
        <f>_xlfn.XLOOKUP(AJ84,[6]cmmiScoringModel!$G$129:$G$132,[6]cmmiScoringModel!$I$129:$I$132,0,0,1)</f>
        <v>0.4</v>
      </c>
      <c r="BV84" s="1">
        <f>_xlfn.XLOOKUP(AK84,[6]cmmiScoringModel!$G$133:$G$138,[6]cmmiScoringModel!$I$133:$I$138,0,0,1)</f>
        <v>1</v>
      </c>
      <c r="BW84" s="1">
        <f>_xlfn.XLOOKUP(AL84,[6]cmmiScoringModel!$G$139:$G$142,[6]cmmiScoringModel!$I$139:$I$142,0,0,1)</f>
        <v>1</v>
      </c>
      <c r="BX84" s="1">
        <f>_xlfn.XLOOKUP(AM84,[6]cmmiScoringModel!$G$143:$G$148,[6]cmmiScoringModel!$I$143:$I$148,0,0,1)</f>
        <v>0.75</v>
      </c>
      <c r="BY84" s="1">
        <f>_xlfn.XLOOKUP(AN84,[6]cmmiScoringModel!$G$149:$G$153,[6]cmmiScoringModel!$I$149:$I$153,0,0,1)</f>
        <v>1</v>
      </c>
      <c r="BZ84" s="1">
        <f>_xlfn.XLOOKUP(AO84,[6]cmmiScoringModel!$G$154:$G$157,[6]cmmiScoringModel!$I$154:$I$157,0,0,1)</f>
        <v>1</v>
      </c>
      <c r="CA84" s="1">
        <f>_xlfn.XLOOKUP(AP84,[6]cmmiScoringModel!$G$158:$G$161,[6]cmmiScoringModel!$I$158:$I$161,0,0,1)</f>
        <v>1</v>
      </c>
      <c r="CB84" s="1">
        <f>_xlfn.XLOOKUP(AQ84,[6]cmmiScoringModel!$G$162:$G$166,[6]cmmiScoringModel!$I$162:$I$166,0,0,1)</f>
        <v>1</v>
      </c>
      <c r="CC84" s="1">
        <f>_xlfn.XLOOKUP(AR84,[6]cmmiScoringModel!$G$167:$G$171,[6]cmmiScoringModel!$I$167:$I$171,0,0,1)</f>
        <v>0.01</v>
      </c>
      <c r="CD84" s="1">
        <f>_xlfn.XLOOKUP(AS84,[6]cmmiScoringModel!$G$172:$G$175,[6]cmmiScoringModel!$I$172:$I$175,0,0,1)</f>
        <v>0.01</v>
      </c>
      <c r="CE84" s="1">
        <f>_xlfn.XLOOKUP(AT84,[6]cmmiScoringModel!$G$176:$G$180,[6]cmmiScoringModel!$I$176:$I$180,0,0,1)</f>
        <v>0.01</v>
      </c>
    </row>
    <row r="85" spans="1:83" x14ac:dyDescent="0.25">
      <c r="A85" s="1" t="s">
        <v>3325</v>
      </c>
      <c r="B85" s="1" t="s">
        <v>1673</v>
      </c>
      <c r="C85" s="1" t="s">
        <v>1688</v>
      </c>
      <c r="D85" s="1" t="s">
        <v>1692</v>
      </c>
      <c r="E85" s="1" t="s">
        <v>1693</v>
      </c>
      <c r="G85" s="1" t="s">
        <v>1691</v>
      </c>
      <c r="H85" s="1" t="e" vm="1">
        <v>#VALUE!</v>
      </c>
      <c r="K85" s="1" t="s">
        <v>18</v>
      </c>
      <c r="L85" s="1" t="s">
        <v>22</v>
      </c>
      <c r="M85" s="1" t="s">
        <v>31</v>
      </c>
      <c r="N85" s="1" t="s">
        <v>29</v>
      </c>
      <c r="O85" s="1" t="s">
        <v>37</v>
      </c>
      <c r="P85" s="1" t="s">
        <v>43</v>
      </c>
      <c r="Q85" s="1" t="s">
        <v>45</v>
      </c>
      <c r="R85" s="1" t="s">
        <v>37</v>
      </c>
      <c r="S85" s="1" t="s">
        <v>56</v>
      </c>
      <c r="T85" s="1" t="s">
        <v>64</v>
      </c>
      <c r="U85" s="1" t="s">
        <v>43</v>
      </c>
      <c r="V85" s="1" t="s">
        <v>72</v>
      </c>
      <c r="W85" s="1" t="s">
        <v>76</v>
      </c>
      <c r="X85" s="1" t="s">
        <v>37</v>
      </c>
      <c r="Y85" s="1" t="s">
        <v>43</v>
      </c>
      <c r="Z85" s="1" t="s">
        <v>63</v>
      </c>
      <c r="AA85" s="1" t="s">
        <v>63</v>
      </c>
      <c r="AB85" s="1" t="s">
        <v>98</v>
      </c>
      <c r="AC85" s="1" t="s">
        <v>103</v>
      </c>
      <c r="AD85" s="1" t="s">
        <v>111</v>
      </c>
      <c r="AE85" s="1" t="s">
        <v>63</v>
      </c>
      <c r="AF85" s="1" t="s">
        <v>120</v>
      </c>
      <c r="AG85" s="1" t="s">
        <v>125</v>
      </c>
      <c r="AH85" s="1" t="s">
        <v>129</v>
      </c>
      <c r="AI85" s="1" t="s">
        <v>129</v>
      </c>
      <c r="AJ85" s="1" t="s">
        <v>129</v>
      </c>
      <c r="AK85" s="1" t="s">
        <v>64</v>
      </c>
      <c r="AL85" s="1" t="s">
        <v>144</v>
      </c>
      <c r="AM85" s="1" t="s">
        <v>63</v>
      </c>
      <c r="AN85" s="1" t="s">
        <v>31</v>
      </c>
      <c r="AO85" s="1" t="s">
        <v>155</v>
      </c>
      <c r="AP85" s="1" t="s">
        <v>159</v>
      </c>
      <c r="AQ85" s="1" t="s">
        <v>31</v>
      </c>
      <c r="AR85" s="1" t="s">
        <v>21</v>
      </c>
      <c r="AS85" s="1" t="s">
        <v>21</v>
      </c>
      <c r="AT85" s="1" t="s">
        <v>21</v>
      </c>
      <c r="AV85" s="1">
        <f>_xlfn.XLOOKUP(K85,[6]cmmiScoringModel!$G$2:$G$6, [6]cmmiScoringModel!$I$2:$I$6,0,0,1)</f>
        <v>1</v>
      </c>
      <c r="AW85" s="1">
        <f>_xlfn.XLOOKUP(L85,[6]cmmiScoringModel!$G$7:$G$9,[6]cmmiScoringModel!$I$7:$I$9,0,0,1)</f>
        <v>1</v>
      </c>
      <c r="AX85" s="1">
        <f>_xlfn.XLOOKUP(M85,[6]cmmiScoringModel!$G$10:$G$14,[6]cmmiScoringModel!$I$10:$I$14,0,0,1)</f>
        <v>1</v>
      </c>
      <c r="AY85" s="1">
        <f>_xlfn.XLOOKUP(N85,[6]cmmiScoringModel!$G$15:$G$19,[6]cmmiScoringModel!$I$15:$I$19,0,0,1)</f>
        <v>0.5</v>
      </c>
      <c r="AZ85" s="1">
        <f>_xlfn.XLOOKUP(O85,[6]cmmiScoringModel!$G$20:$G$24,[6]cmmiScoringModel!$I$20:$I$24,0,0,1)</f>
        <v>0.75</v>
      </c>
      <c r="BA85" s="1">
        <f>_xlfn.XLOOKUP(P85,[6]cmmiScoringModel!$G$25:$G$28,[6]cmmiScoringModel!$I$25:$I$28,0,0,1)</f>
        <v>1</v>
      </c>
      <c r="BB85" s="1">
        <f>_xlfn.XLOOKUP(Q85,[6]cmmiScoringModel!$G$29:$G$33,[6]cmmiScoringModel!$I$29:$I$33,0,0,1)</f>
        <v>0.5</v>
      </c>
      <c r="BC85" s="1">
        <f>_xlfn.XLOOKUP(R85,[6]cmmiScoringModel!$G$34:$G$37,[6]cmmiScoringModel!$I$34:$I$37,0,0,1)</f>
        <v>1</v>
      </c>
      <c r="BD85" s="1">
        <f>_xlfn.XLOOKUP(S85,[6]cmmiScoringModel!$G$38:$G$44,[6]cmmiScoringModel!$I$38:$I$44,0,0,1)</f>
        <v>0.2</v>
      </c>
      <c r="BE85" s="1">
        <f>_xlfn.XLOOKUP(T85,[6]cmmiScoringModel!$G$45:$G$51,[6]cmmiScoringModel!$I$45:$I$51,0,0,1)</f>
        <v>1</v>
      </c>
      <c r="BF85" s="1">
        <f>_xlfn.XLOOKUP(U85,[6]cmmiScoringModel!$G$52:$G$56,[6]cmmiScoringModel!$I$52:$I$56,0,0,1)</f>
        <v>1</v>
      </c>
      <c r="BG85" s="1">
        <f>_xlfn.XLOOKUP(V85,[6]cmmiScoringModel!$G$57:$G$61,[6]cmmiScoringModel!$I$57:$I$61,0,0,1)</f>
        <v>1</v>
      </c>
      <c r="BH85" s="1">
        <f>_xlfn.XLOOKUP(W85,[6]cmmiScoringModel!$G$62:$G$67,[6]cmmiScoringModel!$I$62:$I$67,0,0,1)</f>
        <v>0.75</v>
      </c>
      <c r="BI85" s="1">
        <f>_xlfn.XLOOKUP(X85,[6]cmmiScoringModel!$G$68:$G$72,[6]cmmiScoringModel!$I$68:$I$72,0,0,1)</f>
        <v>0.75</v>
      </c>
      <c r="BJ85" s="1">
        <f>_xlfn.XLOOKUP(Y85,[6]cmmiScoringModel!$G$73:$G$77,[6]cmmiScoringModel!$I$73:$I$77,0,0,1)</f>
        <v>1</v>
      </c>
      <c r="BK85" s="1">
        <f>_xlfn.XLOOKUP(Z85,[6]cmmiScoringModel!$G$78:$G$84,[6]cmmiScoringModel!$I$78:$I$84,0,0,1)</f>
        <v>0.75</v>
      </c>
      <c r="BL85" s="1">
        <f>_xlfn.XLOOKUP(AA85,[6]cmmiScoringModel!$G$85:$G$91,[6]cmmiScoringModel!$I$85:$I$91,0,0,1)</f>
        <v>0.75</v>
      </c>
      <c r="BM85" s="1">
        <f>_xlfn.XLOOKUP(AB85,[6]cmmiScoringModel!$G$92:$G$95,[6]cmmiScoringModel!$I$92:$I$95,0,0,1)</f>
        <v>1</v>
      </c>
      <c r="BN85" s="1">
        <f>_xlfn.XLOOKUP(AC85,[6]cmmiScoringModel!$G$96:$G$100,[6]cmmiScoringModel!$I$96:$I$100,0,0,1)</f>
        <v>0.6</v>
      </c>
      <c r="BO85" s="1">
        <f>_xlfn.XLOOKUP(AD85,[6]cmmiScoringModel!$G$101:$G$106,[6]cmmiScoringModel!$I$101:$I$106,0,0,1)</f>
        <v>1</v>
      </c>
      <c r="BP85" s="1">
        <f>_xlfn.XLOOKUP(AE85,[6]cmmiScoringModel!$G$107:$G$113,[6]cmmiScoringModel!$I$107:$I$113,0,0,1)</f>
        <v>0.75</v>
      </c>
      <c r="BQ85" s="1">
        <f>_xlfn.XLOOKUP(AF85,[6]cmmiScoringModel!$G$114:$G$117,[6]cmmiScoringModel!$I$114:$I$117,0,0,1)</f>
        <v>0.85</v>
      </c>
      <c r="BR85" s="1">
        <f>_xlfn.XLOOKUP(AG85,[6]cmmiScoringModel!$G$118:$G$120,[6]cmmiScoringModel!$I$118:$I$120,0,0,1)</f>
        <v>1</v>
      </c>
      <c r="BS85" s="1">
        <f>_xlfn.XLOOKUP(AH85, [6]cmmiScoringModel!$G$121:$G$124,[6]cmmiScoringModel!$I$121:$I$124,0,0,1)</f>
        <v>0.6</v>
      </c>
      <c r="BT85" s="1">
        <f>_xlfn.XLOOKUP(AI85,[6]cmmiScoringModel!$G$125:$G$128,[6]cmmiScoringModel!$I$125:$I$128,0,0,1)</f>
        <v>0.4</v>
      </c>
      <c r="BU85" s="1">
        <f>_xlfn.XLOOKUP(AJ85,[6]cmmiScoringModel!$G$129:$G$132,[6]cmmiScoringModel!$I$129:$I$132,0,0,1)</f>
        <v>0.4</v>
      </c>
      <c r="BV85" s="1">
        <f>_xlfn.XLOOKUP(AK85,[6]cmmiScoringModel!$G$133:$G$138,[6]cmmiScoringModel!$I$133:$I$138,0,0,1)</f>
        <v>1</v>
      </c>
      <c r="BW85" s="1">
        <f>_xlfn.XLOOKUP(AL85,[6]cmmiScoringModel!$G$139:$G$142,[6]cmmiScoringModel!$I$139:$I$142,0,0,1)</f>
        <v>1</v>
      </c>
      <c r="BX85" s="1">
        <f>_xlfn.XLOOKUP(AM85,[6]cmmiScoringModel!$G$143:$G$148,[6]cmmiScoringModel!$I$143:$I$148,0,0,1)</f>
        <v>0.75</v>
      </c>
      <c r="BY85" s="1">
        <f>_xlfn.XLOOKUP(AN85,[6]cmmiScoringModel!$G$149:$G$153,[6]cmmiScoringModel!$I$149:$I$153,0,0,1)</f>
        <v>1</v>
      </c>
      <c r="BZ85" s="1">
        <f>_xlfn.XLOOKUP(AO85,[6]cmmiScoringModel!$G$154:$G$157,[6]cmmiScoringModel!$I$154:$I$157,0,0,1)</f>
        <v>1</v>
      </c>
      <c r="CA85" s="1">
        <f>_xlfn.XLOOKUP(AP85,[6]cmmiScoringModel!$G$158:$G$161,[6]cmmiScoringModel!$I$158:$I$161,0,0,1)</f>
        <v>1</v>
      </c>
      <c r="CB85" s="1">
        <f>_xlfn.XLOOKUP(AQ85,[6]cmmiScoringModel!$G$162:$G$166,[6]cmmiScoringModel!$I$162:$I$166,0,0,1)</f>
        <v>1</v>
      </c>
      <c r="CC85" s="1">
        <f>_xlfn.XLOOKUP(AR85,[6]cmmiScoringModel!$G$167:$G$171,[6]cmmiScoringModel!$I$167:$I$171,0,0,1)</f>
        <v>0.01</v>
      </c>
      <c r="CD85" s="1">
        <f>_xlfn.XLOOKUP(AS85,[6]cmmiScoringModel!$G$172:$G$175,[6]cmmiScoringModel!$I$172:$I$175,0,0,1)</f>
        <v>0.01</v>
      </c>
      <c r="CE85" s="1">
        <f>_xlfn.XLOOKUP(AT85,[6]cmmiScoringModel!$G$176:$G$180,[6]cmmiScoringModel!$I$176:$I$180,0,0,1)</f>
        <v>0.01</v>
      </c>
    </row>
    <row r="86" spans="1:83" x14ac:dyDescent="0.25">
      <c r="A86" s="1" t="s">
        <v>3326</v>
      </c>
      <c r="B86" s="1" t="s">
        <v>1673</v>
      </c>
      <c r="C86" s="1" t="s">
        <v>1634</v>
      </c>
      <c r="D86" s="1" t="s">
        <v>1694</v>
      </c>
      <c r="E86" s="1" t="s">
        <v>1695</v>
      </c>
      <c r="G86" s="1" t="s">
        <v>873</v>
      </c>
      <c r="H86" s="1" t="e" vm="1">
        <v>#VALUE!</v>
      </c>
      <c r="K86" s="1" t="s">
        <v>17</v>
      </c>
      <c r="L86" s="1" t="s">
        <v>22</v>
      </c>
      <c r="M86" s="1" t="s">
        <v>31</v>
      </c>
      <c r="N86" s="1" t="s">
        <v>29</v>
      </c>
      <c r="O86" s="1" t="s">
        <v>37</v>
      </c>
      <c r="P86" s="1" t="s">
        <v>43</v>
      </c>
      <c r="Q86" s="1" t="s">
        <v>45</v>
      </c>
      <c r="R86" s="1" t="s">
        <v>37</v>
      </c>
      <c r="S86" s="1" t="s">
        <v>56</v>
      </c>
      <c r="T86" s="1" t="s">
        <v>62</v>
      </c>
      <c r="U86" s="1" t="s">
        <v>43</v>
      </c>
      <c r="V86" s="1" t="s">
        <v>71</v>
      </c>
      <c r="W86" s="1" t="s">
        <v>76</v>
      </c>
      <c r="X86" s="1" t="s">
        <v>37</v>
      </c>
      <c r="Y86" s="1" t="s">
        <v>43</v>
      </c>
      <c r="Z86" s="1" t="s">
        <v>63</v>
      </c>
      <c r="AA86" s="1" t="s">
        <v>63</v>
      </c>
      <c r="AB86" s="1" t="s">
        <v>98</v>
      </c>
      <c r="AC86" s="1" t="s">
        <v>103</v>
      </c>
      <c r="AD86" s="1" t="s">
        <v>111</v>
      </c>
      <c r="AE86" s="1" t="s">
        <v>63</v>
      </c>
      <c r="AF86" s="1" t="s">
        <v>120</v>
      </c>
      <c r="AG86" s="1" t="s">
        <v>125</v>
      </c>
      <c r="AH86" s="1" t="s">
        <v>129</v>
      </c>
      <c r="AI86" s="1" t="s">
        <v>129</v>
      </c>
      <c r="AJ86" s="1" t="s">
        <v>129</v>
      </c>
      <c r="AK86" s="1" t="s">
        <v>62</v>
      </c>
      <c r="AL86" s="1" t="s">
        <v>142</v>
      </c>
      <c r="AM86" s="1" t="s">
        <v>63</v>
      </c>
      <c r="AN86" s="1" t="s">
        <v>31</v>
      </c>
      <c r="AO86" s="1" t="s">
        <v>155</v>
      </c>
      <c r="AP86" s="1" t="s">
        <v>159</v>
      </c>
      <c r="AQ86" s="1" t="s">
        <v>31</v>
      </c>
      <c r="AR86" s="1" t="s">
        <v>21</v>
      </c>
      <c r="AS86" s="1" t="s">
        <v>21</v>
      </c>
      <c r="AT86" s="1" t="s">
        <v>21</v>
      </c>
      <c r="AV86" s="1">
        <f>_xlfn.XLOOKUP(K86,[6]cmmiScoringModel!$G$2:$G$6, [6]cmmiScoringModel!$I$2:$I$6,0,0,1)</f>
        <v>0.25</v>
      </c>
      <c r="AW86" s="1">
        <f>_xlfn.XLOOKUP(L86,[6]cmmiScoringModel!$G$7:$G$9,[6]cmmiScoringModel!$I$7:$I$9,0,0,1)</f>
        <v>1</v>
      </c>
      <c r="AX86" s="1">
        <f>_xlfn.XLOOKUP(M86,[6]cmmiScoringModel!$G$10:$G$14,[6]cmmiScoringModel!$I$10:$I$14,0,0,1)</f>
        <v>1</v>
      </c>
      <c r="AY86" s="1">
        <f>_xlfn.XLOOKUP(N86,[6]cmmiScoringModel!$G$15:$G$19,[6]cmmiScoringModel!$I$15:$I$19,0,0,1)</f>
        <v>0.5</v>
      </c>
      <c r="AZ86" s="1">
        <f>_xlfn.XLOOKUP(O86,[6]cmmiScoringModel!$G$20:$G$24,[6]cmmiScoringModel!$I$20:$I$24,0,0,1)</f>
        <v>0.75</v>
      </c>
      <c r="BA86" s="1">
        <f>_xlfn.XLOOKUP(P86,[6]cmmiScoringModel!$G$25:$G$28,[6]cmmiScoringModel!$I$25:$I$28,0,0,1)</f>
        <v>1</v>
      </c>
      <c r="BB86" s="1">
        <f>_xlfn.XLOOKUP(Q86,[6]cmmiScoringModel!$G$29:$G$33,[6]cmmiScoringModel!$I$29:$I$33,0,0,1)</f>
        <v>0.5</v>
      </c>
      <c r="BC86" s="1">
        <f>_xlfn.XLOOKUP(R86,[6]cmmiScoringModel!$G$34:$G$37,[6]cmmiScoringModel!$I$34:$I$37,0,0,1)</f>
        <v>1</v>
      </c>
      <c r="BD86" s="1">
        <f>_xlfn.XLOOKUP(S86,[6]cmmiScoringModel!$G$38:$G$44,[6]cmmiScoringModel!$I$38:$I$44,0,0,1)</f>
        <v>0.2</v>
      </c>
      <c r="BE86" s="1">
        <f>_xlfn.XLOOKUP(T86,[6]cmmiScoringModel!$G$45:$G$51,[6]cmmiScoringModel!$I$45:$I$51,0,0,1)</f>
        <v>0.5</v>
      </c>
      <c r="BF86" s="1">
        <f>_xlfn.XLOOKUP(U86,[6]cmmiScoringModel!$G$52:$G$56,[6]cmmiScoringModel!$I$52:$I$56,0,0,1)</f>
        <v>1</v>
      </c>
      <c r="BG86" s="1">
        <f>_xlfn.XLOOKUP(V86,[6]cmmiScoringModel!$G$57:$G$61,[6]cmmiScoringModel!$I$57:$I$61,0,0,1)</f>
        <v>0.6</v>
      </c>
      <c r="BH86" s="1">
        <f>_xlfn.XLOOKUP(W86,[6]cmmiScoringModel!$G$62:$G$67,[6]cmmiScoringModel!$I$62:$I$67,0,0,1)</f>
        <v>0.75</v>
      </c>
      <c r="BI86" s="1">
        <f>_xlfn.XLOOKUP(X86,[6]cmmiScoringModel!$G$68:$G$72,[6]cmmiScoringModel!$I$68:$I$72,0,0,1)</f>
        <v>0.75</v>
      </c>
      <c r="BJ86" s="1">
        <f>_xlfn.XLOOKUP(Y86,[6]cmmiScoringModel!$G$73:$G$77,[6]cmmiScoringModel!$I$73:$I$77,0,0,1)</f>
        <v>1</v>
      </c>
      <c r="BK86" s="1">
        <f>_xlfn.XLOOKUP(Z86,[6]cmmiScoringModel!$G$78:$G$84,[6]cmmiScoringModel!$I$78:$I$84,0,0,1)</f>
        <v>0.75</v>
      </c>
      <c r="BL86" s="1">
        <f>_xlfn.XLOOKUP(AA86,[6]cmmiScoringModel!$G$85:$G$91,[6]cmmiScoringModel!$I$85:$I$91,0,0,1)</f>
        <v>0.75</v>
      </c>
      <c r="BM86" s="1">
        <f>_xlfn.XLOOKUP(AB86,[6]cmmiScoringModel!$G$92:$G$95,[6]cmmiScoringModel!$I$92:$I$95,0,0,1)</f>
        <v>1</v>
      </c>
      <c r="BN86" s="1">
        <f>_xlfn.XLOOKUP(AC86,[6]cmmiScoringModel!$G$96:$G$100,[6]cmmiScoringModel!$I$96:$I$100,0,0,1)</f>
        <v>0.6</v>
      </c>
      <c r="BO86" s="1">
        <f>_xlfn.XLOOKUP(AD86,[6]cmmiScoringModel!$G$101:$G$106,[6]cmmiScoringModel!$I$101:$I$106,0,0,1)</f>
        <v>1</v>
      </c>
      <c r="BP86" s="1">
        <f>_xlfn.XLOOKUP(AE86,[6]cmmiScoringModel!$G$107:$G$113,[6]cmmiScoringModel!$I$107:$I$113,0,0,1)</f>
        <v>0.75</v>
      </c>
      <c r="BQ86" s="1">
        <f>_xlfn.XLOOKUP(AF86,[6]cmmiScoringModel!$G$114:$G$117,[6]cmmiScoringModel!$I$114:$I$117,0,0,1)</f>
        <v>0.85</v>
      </c>
      <c r="BR86" s="1">
        <f>_xlfn.XLOOKUP(AG86,[6]cmmiScoringModel!$G$118:$G$120,[6]cmmiScoringModel!$I$118:$I$120,0,0,1)</f>
        <v>1</v>
      </c>
      <c r="BS86" s="1">
        <f>_xlfn.XLOOKUP(AH86, [6]cmmiScoringModel!$G$121:$G$124,[6]cmmiScoringModel!$I$121:$I$124,0,0,1)</f>
        <v>0.6</v>
      </c>
      <c r="BT86" s="1">
        <f>_xlfn.XLOOKUP(AI86,[6]cmmiScoringModel!$G$125:$G$128,[6]cmmiScoringModel!$I$125:$I$128,0,0,1)</f>
        <v>0.4</v>
      </c>
      <c r="BU86" s="1">
        <f>_xlfn.XLOOKUP(AJ86,[6]cmmiScoringModel!$G$129:$G$132,[6]cmmiScoringModel!$I$129:$I$132,0,0,1)</f>
        <v>0.4</v>
      </c>
      <c r="BV86" s="1">
        <f>_xlfn.XLOOKUP(AK86,[6]cmmiScoringModel!$G$133:$G$138,[6]cmmiScoringModel!$I$133:$I$138,0,0,1)</f>
        <v>0.5</v>
      </c>
      <c r="BW86" s="1">
        <f>_xlfn.XLOOKUP(AL86,[6]cmmiScoringModel!$G$139:$G$142,[6]cmmiScoringModel!$I$139:$I$142,0,0,1)</f>
        <v>0.25</v>
      </c>
      <c r="BX86" s="1">
        <f>_xlfn.XLOOKUP(AM86,[6]cmmiScoringModel!$G$143:$G$148,[6]cmmiScoringModel!$I$143:$I$148,0,0,1)</f>
        <v>0.75</v>
      </c>
      <c r="BY86" s="1">
        <f>_xlfn.XLOOKUP(AN86,[6]cmmiScoringModel!$G$149:$G$153,[6]cmmiScoringModel!$I$149:$I$153,0,0,1)</f>
        <v>1</v>
      </c>
      <c r="BZ86" s="1">
        <f>_xlfn.XLOOKUP(AO86,[6]cmmiScoringModel!$G$154:$G$157,[6]cmmiScoringModel!$I$154:$I$157,0,0,1)</f>
        <v>1</v>
      </c>
      <c r="CA86" s="1">
        <f>_xlfn.XLOOKUP(AP86,[6]cmmiScoringModel!$G$158:$G$161,[6]cmmiScoringModel!$I$158:$I$161,0,0,1)</f>
        <v>1</v>
      </c>
      <c r="CB86" s="1">
        <f>_xlfn.XLOOKUP(AQ86,[6]cmmiScoringModel!$G$162:$G$166,[6]cmmiScoringModel!$I$162:$I$166,0,0,1)</f>
        <v>1</v>
      </c>
      <c r="CC86" s="1">
        <f>_xlfn.XLOOKUP(AR86,[6]cmmiScoringModel!$G$167:$G$171,[6]cmmiScoringModel!$I$167:$I$171,0,0,1)</f>
        <v>0.01</v>
      </c>
      <c r="CD86" s="1">
        <f>_xlfn.XLOOKUP(AS86,[6]cmmiScoringModel!$G$172:$G$175,[6]cmmiScoringModel!$I$172:$I$175,0,0,1)</f>
        <v>0.01</v>
      </c>
      <c r="CE86" s="1">
        <f>_xlfn.XLOOKUP(AT86,[6]cmmiScoringModel!$G$176:$G$180,[6]cmmiScoringModel!$I$176:$I$180,0,0,1)</f>
        <v>0.01</v>
      </c>
    </row>
    <row r="87" spans="1:83" x14ac:dyDescent="0.25">
      <c r="A87" s="1" t="s">
        <v>3327</v>
      </c>
      <c r="B87" s="1" t="s">
        <v>1673</v>
      </c>
      <c r="C87" s="1" t="s">
        <v>1634</v>
      </c>
      <c r="D87" s="1" t="s">
        <v>1696</v>
      </c>
      <c r="E87" s="1" t="s">
        <v>1697</v>
      </c>
      <c r="G87" s="1" t="s">
        <v>3328</v>
      </c>
      <c r="H87" s="1" t="s">
        <v>3329</v>
      </c>
      <c r="K87" s="1" t="s">
        <v>17</v>
      </c>
      <c r="L87" s="1" t="s">
        <v>22</v>
      </c>
      <c r="M87" s="1" t="s">
        <v>31</v>
      </c>
      <c r="N87" s="1" t="s">
        <v>29</v>
      </c>
      <c r="O87" s="1" t="s">
        <v>37</v>
      </c>
      <c r="P87" s="1" t="s">
        <v>43</v>
      </c>
      <c r="Q87" s="1" t="s">
        <v>45</v>
      </c>
      <c r="R87" s="1" t="s">
        <v>37</v>
      </c>
      <c r="S87" s="1" t="s">
        <v>56</v>
      </c>
      <c r="T87" s="1" t="s">
        <v>21</v>
      </c>
      <c r="U87" s="1" t="s">
        <v>21</v>
      </c>
      <c r="V87" s="1" t="s">
        <v>72</v>
      </c>
      <c r="W87" s="1" t="s">
        <v>76</v>
      </c>
      <c r="X87" s="1" t="s">
        <v>37</v>
      </c>
      <c r="Y87" s="1" t="s">
        <v>43</v>
      </c>
      <c r="Z87" s="1" t="s">
        <v>62</v>
      </c>
      <c r="AA87" s="1" t="s">
        <v>63</v>
      </c>
      <c r="AB87" s="1" t="s">
        <v>98</v>
      </c>
      <c r="AC87" s="1" t="s">
        <v>103</v>
      </c>
      <c r="AD87" s="1" t="s">
        <v>110</v>
      </c>
      <c r="AE87" s="1" t="s">
        <v>62</v>
      </c>
      <c r="AF87" s="1" t="s">
        <v>120</v>
      </c>
      <c r="AG87" s="1" t="s">
        <v>124</v>
      </c>
      <c r="AH87" s="1" t="s">
        <v>129</v>
      </c>
      <c r="AI87" s="1" t="s">
        <v>129</v>
      </c>
      <c r="AJ87" s="1" t="s">
        <v>22</v>
      </c>
      <c r="AK87" s="1" t="s">
        <v>63</v>
      </c>
      <c r="AL87" s="1" t="s">
        <v>142</v>
      </c>
      <c r="AM87" s="1" t="s">
        <v>62</v>
      </c>
      <c r="AN87" s="1" t="s">
        <v>29</v>
      </c>
      <c r="AO87" s="1" t="s">
        <v>155</v>
      </c>
      <c r="AP87" s="1" t="s">
        <v>159</v>
      </c>
      <c r="AQ87" s="1" t="s">
        <v>31</v>
      </c>
      <c r="AR87" s="1" t="s">
        <v>21</v>
      </c>
      <c r="AS87" s="1" t="s">
        <v>21</v>
      </c>
      <c r="AT87" s="1" t="s">
        <v>170</v>
      </c>
      <c r="AV87" s="1">
        <f>_xlfn.XLOOKUP(K87,[6]cmmiScoringModel!$G$2:$G$6, [6]cmmiScoringModel!$I$2:$I$6,0,0,1)</f>
        <v>0.25</v>
      </c>
      <c r="AW87" s="1">
        <f>_xlfn.XLOOKUP(L87,[6]cmmiScoringModel!$G$7:$G$9,[6]cmmiScoringModel!$I$7:$I$9,0,0,1)</f>
        <v>1</v>
      </c>
      <c r="AX87" s="1">
        <f>_xlfn.XLOOKUP(M87,[6]cmmiScoringModel!$G$10:$G$14,[6]cmmiScoringModel!$I$10:$I$14,0,0,1)</f>
        <v>1</v>
      </c>
      <c r="AY87" s="1">
        <f>_xlfn.XLOOKUP(N87,[6]cmmiScoringModel!$G$15:$G$19,[6]cmmiScoringModel!$I$15:$I$19,0,0,1)</f>
        <v>0.5</v>
      </c>
      <c r="AZ87" s="1">
        <f>_xlfn.XLOOKUP(O87,[6]cmmiScoringModel!$G$20:$G$24,[6]cmmiScoringModel!$I$20:$I$24,0,0,1)</f>
        <v>0.75</v>
      </c>
      <c r="BA87" s="1">
        <f>_xlfn.XLOOKUP(P87,[6]cmmiScoringModel!$G$25:$G$28,[6]cmmiScoringModel!$I$25:$I$28,0,0,1)</f>
        <v>1</v>
      </c>
      <c r="BB87" s="1">
        <f>_xlfn.XLOOKUP(Q87,[6]cmmiScoringModel!$G$29:$G$33,[6]cmmiScoringModel!$I$29:$I$33,0,0,1)</f>
        <v>0.5</v>
      </c>
      <c r="BC87" s="1">
        <f>_xlfn.XLOOKUP(R87,[6]cmmiScoringModel!$G$34:$G$37,[6]cmmiScoringModel!$I$34:$I$37,0,0,1)</f>
        <v>1</v>
      </c>
      <c r="BD87" s="1">
        <f>_xlfn.XLOOKUP(S87,[6]cmmiScoringModel!$G$38:$G$44,[6]cmmiScoringModel!$I$38:$I$44,0,0,1)</f>
        <v>0.2</v>
      </c>
      <c r="BE87" s="1">
        <f>_xlfn.XLOOKUP(T87,[6]cmmiScoringModel!$G$45:$G$51,[6]cmmiScoringModel!$I$45:$I$51,0,0,1)</f>
        <v>0.01</v>
      </c>
      <c r="BF87" s="1">
        <f>_xlfn.XLOOKUP(U87,[6]cmmiScoringModel!$G$52:$G$56,[6]cmmiScoringModel!$I$52:$I$56,0,0,1)</f>
        <v>0.01</v>
      </c>
      <c r="BG87" s="1">
        <f>_xlfn.XLOOKUP(V87,[6]cmmiScoringModel!$G$57:$G$61,[6]cmmiScoringModel!$I$57:$I$61,0,0,1)</f>
        <v>1</v>
      </c>
      <c r="BH87" s="1">
        <f>_xlfn.XLOOKUP(W87,[6]cmmiScoringModel!$G$62:$G$67,[6]cmmiScoringModel!$I$62:$I$67,0,0,1)</f>
        <v>0.75</v>
      </c>
      <c r="BI87" s="1">
        <f>_xlfn.XLOOKUP(X87,[6]cmmiScoringModel!$G$68:$G$72,[6]cmmiScoringModel!$I$68:$I$72,0,0,1)</f>
        <v>0.75</v>
      </c>
      <c r="BJ87" s="1">
        <f>_xlfn.XLOOKUP(Y87,[6]cmmiScoringModel!$G$73:$G$77,[6]cmmiScoringModel!$I$73:$I$77,0,0,1)</f>
        <v>1</v>
      </c>
      <c r="BK87" s="1">
        <f>_xlfn.XLOOKUP(Z87,[6]cmmiScoringModel!$G$78:$G$84,[6]cmmiScoringModel!$I$78:$I$84,0,0,1)</f>
        <v>0.5</v>
      </c>
      <c r="BL87" s="1">
        <f>_xlfn.XLOOKUP(AA87,[6]cmmiScoringModel!$G$85:$G$91,[6]cmmiScoringModel!$I$85:$I$91,0,0,1)</f>
        <v>0.75</v>
      </c>
      <c r="BM87" s="1">
        <f>_xlfn.XLOOKUP(AB87,[6]cmmiScoringModel!$G$92:$G$95,[6]cmmiScoringModel!$I$92:$I$95,0,0,1)</f>
        <v>1</v>
      </c>
      <c r="BN87" s="1">
        <f>_xlfn.XLOOKUP(AC87,[6]cmmiScoringModel!$G$96:$G$100,[6]cmmiScoringModel!$I$96:$I$100,0,0,1)</f>
        <v>0.6</v>
      </c>
      <c r="BO87" s="1">
        <f>_xlfn.XLOOKUP(AD87,[6]cmmiScoringModel!$G$101:$G$106,[6]cmmiScoringModel!$I$101:$I$106,0,0,1)</f>
        <v>0.75</v>
      </c>
      <c r="BP87" s="1">
        <f>_xlfn.XLOOKUP(AE87,[6]cmmiScoringModel!$G$107:$G$113,[6]cmmiScoringModel!$I$107:$I$113,0,0,1)</f>
        <v>0.5</v>
      </c>
      <c r="BQ87" s="1">
        <f>_xlfn.XLOOKUP(AF87,[6]cmmiScoringModel!$G$114:$G$117,[6]cmmiScoringModel!$I$114:$I$117,0,0,1)</f>
        <v>0.85</v>
      </c>
      <c r="BR87" s="1">
        <f>_xlfn.XLOOKUP(AG87,[6]cmmiScoringModel!$G$118:$G$120,[6]cmmiScoringModel!$I$118:$I$120,0,0,1)</f>
        <v>0.25</v>
      </c>
      <c r="BS87" s="1">
        <f>_xlfn.XLOOKUP(AH87, [6]cmmiScoringModel!$G$121:$G$124,[6]cmmiScoringModel!$I$121:$I$124,0,0,1)</f>
        <v>0.6</v>
      </c>
      <c r="BT87" s="1">
        <f>_xlfn.XLOOKUP(AI87,[6]cmmiScoringModel!$G$125:$G$128,[6]cmmiScoringModel!$I$125:$I$128,0,0,1)</f>
        <v>0.4</v>
      </c>
      <c r="BU87" s="1">
        <f>_xlfn.XLOOKUP(AJ87,[6]cmmiScoringModel!$G$129:$G$132,[6]cmmiScoringModel!$I$129:$I$132,0,0,1)</f>
        <v>1</v>
      </c>
      <c r="BV87" s="1">
        <f>_xlfn.XLOOKUP(AK87,[6]cmmiScoringModel!$G$133:$G$138,[6]cmmiScoringModel!$I$133:$I$138,0,0,1)</f>
        <v>0.75</v>
      </c>
      <c r="BW87" s="1">
        <f>_xlfn.XLOOKUP(AL87,[6]cmmiScoringModel!$G$139:$G$142,[6]cmmiScoringModel!$I$139:$I$142,0,0,1)</f>
        <v>0.25</v>
      </c>
      <c r="BX87" s="1">
        <f>_xlfn.XLOOKUP(AM87,[6]cmmiScoringModel!$G$143:$G$148,[6]cmmiScoringModel!$I$143:$I$148,0,0,1)</f>
        <v>0.5</v>
      </c>
      <c r="BY87" s="1">
        <f>_xlfn.XLOOKUP(AN87,[6]cmmiScoringModel!$G$149:$G$153,[6]cmmiScoringModel!$I$149:$I$153,0,0,1)</f>
        <v>0.75</v>
      </c>
      <c r="BZ87" s="1">
        <f>_xlfn.XLOOKUP(AO87,[6]cmmiScoringModel!$G$154:$G$157,[6]cmmiScoringModel!$I$154:$I$157,0,0,1)</f>
        <v>1</v>
      </c>
      <c r="CA87" s="1">
        <f>_xlfn.XLOOKUP(AP87,[6]cmmiScoringModel!$G$158:$G$161,[6]cmmiScoringModel!$I$158:$I$161,0,0,1)</f>
        <v>1</v>
      </c>
      <c r="CB87" s="1">
        <f>_xlfn.XLOOKUP(AQ87,[6]cmmiScoringModel!$G$162:$G$166,[6]cmmiScoringModel!$I$162:$I$166,0,0,1)</f>
        <v>1</v>
      </c>
      <c r="CC87" s="1">
        <f>_xlfn.XLOOKUP(AR87,[6]cmmiScoringModel!$G$167:$G$171,[6]cmmiScoringModel!$I$167:$I$171,0,0,1)</f>
        <v>0.01</v>
      </c>
      <c r="CD87" s="1">
        <f>_xlfn.XLOOKUP(AS87,[6]cmmiScoringModel!$G$172:$G$175,[6]cmmiScoringModel!$I$172:$I$175,0,0,1)</f>
        <v>0.01</v>
      </c>
      <c r="CE87" s="1">
        <f>_xlfn.XLOOKUP(AT87,[6]cmmiScoringModel!$G$176:$G$180,[6]cmmiScoringModel!$I$176:$I$180,0,0,1)</f>
        <v>0.5</v>
      </c>
    </row>
    <row r="88" spans="1:83" x14ac:dyDescent="0.25">
      <c r="A88" s="1" t="s">
        <v>3330</v>
      </c>
      <c r="B88" s="1" t="s">
        <v>1673</v>
      </c>
      <c r="C88" s="1" t="s">
        <v>1698</v>
      </c>
      <c r="D88" s="1" t="s">
        <v>1699</v>
      </c>
      <c r="E88" s="1" t="s">
        <v>1700</v>
      </c>
      <c r="G88" s="1" t="s">
        <v>1701</v>
      </c>
      <c r="H88" s="1" t="e" vm="1">
        <v>#VALUE!</v>
      </c>
      <c r="K88" s="1" t="s">
        <v>18</v>
      </c>
      <c r="L88" s="1" t="s">
        <v>22</v>
      </c>
      <c r="M88" s="1" t="s">
        <v>31</v>
      </c>
      <c r="N88" s="1" t="s">
        <v>29</v>
      </c>
      <c r="O88" s="1" t="s">
        <v>37</v>
      </c>
      <c r="P88" s="1" t="s">
        <v>43</v>
      </c>
      <c r="Q88" s="1" t="s">
        <v>45</v>
      </c>
      <c r="R88" s="1" t="s">
        <v>37</v>
      </c>
      <c r="S88" s="1" t="s">
        <v>56</v>
      </c>
      <c r="T88" s="1" t="s">
        <v>64</v>
      </c>
      <c r="U88" s="1" t="s">
        <v>43</v>
      </c>
      <c r="V88" s="1" t="s">
        <v>72</v>
      </c>
      <c r="W88" s="1" t="s">
        <v>76</v>
      </c>
      <c r="X88" s="1" t="s">
        <v>37</v>
      </c>
      <c r="Y88" s="1" t="s">
        <v>43</v>
      </c>
      <c r="Z88" s="1" t="s">
        <v>63</v>
      </c>
      <c r="AA88" s="1" t="s">
        <v>63</v>
      </c>
      <c r="AB88" s="1" t="s">
        <v>98</v>
      </c>
      <c r="AC88" s="1" t="s">
        <v>103</v>
      </c>
      <c r="AD88" s="1" t="s">
        <v>111</v>
      </c>
      <c r="AE88" s="1" t="s">
        <v>63</v>
      </c>
      <c r="AF88" s="1" t="s">
        <v>120</v>
      </c>
      <c r="AG88" s="1" t="s">
        <v>125</v>
      </c>
      <c r="AH88" s="1" t="s">
        <v>129</v>
      </c>
      <c r="AI88" s="1" t="s">
        <v>129</v>
      </c>
      <c r="AJ88" s="1" t="s">
        <v>129</v>
      </c>
      <c r="AK88" s="1" t="s">
        <v>64</v>
      </c>
      <c r="AL88" s="1" t="s">
        <v>144</v>
      </c>
      <c r="AM88" s="1" t="s">
        <v>63</v>
      </c>
      <c r="AN88" s="1" t="s">
        <v>31</v>
      </c>
      <c r="AO88" s="1" t="s">
        <v>155</v>
      </c>
      <c r="AP88" s="1" t="s">
        <v>159</v>
      </c>
      <c r="AQ88" s="1" t="s">
        <v>31</v>
      </c>
      <c r="AR88" s="1" t="s">
        <v>21</v>
      </c>
      <c r="AS88" s="1" t="s">
        <v>21</v>
      </c>
      <c r="AT88" s="1" t="s">
        <v>21</v>
      </c>
      <c r="AV88" s="1">
        <f>_xlfn.XLOOKUP(K88,[6]cmmiScoringModel!$G$2:$G$6, [6]cmmiScoringModel!$I$2:$I$6,0,0,1)</f>
        <v>1</v>
      </c>
      <c r="AW88" s="1">
        <f>_xlfn.XLOOKUP(L88,[6]cmmiScoringModel!$G$7:$G$9,[6]cmmiScoringModel!$I$7:$I$9,0,0,1)</f>
        <v>1</v>
      </c>
      <c r="AX88" s="1">
        <f>_xlfn.XLOOKUP(M88,[6]cmmiScoringModel!$G$10:$G$14,[6]cmmiScoringModel!$I$10:$I$14,0,0,1)</f>
        <v>1</v>
      </c>
      <c r="AY88" s="1">
        <f>_xlfn.XLOOKUP(N88,[6]cmmiScoringModel!$G$15:$G$19,[6]cmmiScoringModel!$I$15:$I$19,0,0,1)</f>
        <v>0.5</v>
      </c>
      <c r="AZ88" s="1">
        <f>_xlfn.XLOOKUP(O88,[6]cmmiScoringModel!$G$20:$G$24,[6]cmmiScoringModel!$I$20:$I$24,0,0,1)</f>
        <v>0.75</v>
      </c>
      <c r="BA88" s="1">
        <f>_xlfn.XLOOKUP(P88,[6]cmmiScoringModel!$G$25:$G$28,[6]cmmiScoringModel!$I$25:$I$28,0,0,1)</f>
        <v>1</v>
      </c>
      <c r="BB88" s="1">
        <f>_xlfn.XLOOKUP(Q88,[6]cmmiScoringModel!$G$29:$G$33,[6]cmmiScoringModel!$I$29:$I$33,0,0,1)</f>
        <v>0.5</v>
      </c>
      <c r="BC88" s="1">
        <f>_xlfn.XLOOKUP(R88,[6]cmmiScoringModel!$G$34:$G$37,[6]cmmiScoringModel!$I$34:$I$37,0,0,1)</f>
        <v>1</v>
      </c>
      <c r="BD88" s="1">
        <f>_xlfn.XLOOKUP(S88,[6]cmmiScoringModel!$G$38:$G$44,[6]cmmiScoringModel!$I$38:$I$44,0,0,1)</f>
        <v>0.2</v>
      </c>
      <c r="BE88" s="1">
        <f>_xlfn.XLOOKUP(T88,[6]cmmiScoringModel!$G$45:$G$51,[6]cmmiScoringModel!$I$45:$I$51,0,0,1)</f>
        <v>1</v>
      </c>
      <c r="BF88" s="1">
        <f>_xlfn.XLOOKUP(U88,[6]cmmiScoringModel!$G$52:$G$56,[6]cmmiScoringModel!$I$52:$I$56,0,0,1)</f>
        <v>1</v>
      </c>
      <c r="BG88" s="1">
        <f>_xlfn.XLOOKUP(V88,[6]cmmiScoringModel!$G$57:$G$61,[6]cmmiScoringModel!$I$57:$I$61,0,0,1)</f>
        <v>1</v>
      </c>
      <c r="BH88" s="1">
        <f>_xlfn.XLOOKUP(W88,[6]cmmiScoringModel!$G$62:$G$67,[6]cmmiScoringModel!$I$62:$I$67,0,0,1)</f>
        <v>0.75</v>
      </c>
      <c r="BI88" s="1">
        <f>_xlfn.XLOOKUP(X88,[6]cmmiScoringModel!$G$68:$G$72,[6]cmmiScoringModel!$I$68:$I$72,0,0,1)</f>
        <v>0.75</v>
      </c>
      <c r="BJ88" s="1">
        <f>_xlfn.XLOOKUP(Y88,[6]cmmiScoringModel!$G$73:$G$77,[6]cmmiScoringModel!$I$73:$I$77,0,0,1)</f>
        <v>1</v>
      </c>
      <c r="BK88" s="1">
        <f>_xlfn.XLOOKUP(Z88,[6]cmmiScoringModel!$G$78:$G$84,[6]cmmiScoringModel!$I$78:$I$84,0,0,1)</f>
        <v>0.75</v>
      </c>
      <c r="BL88" s="1">
        <f>_xlfn.XLOOKUP(AA88,[6]cmmiScoringModel!$G$85:$G$91,[6]cmmiScoringModel!$I$85:$I$91,0,0,1)</f>
        <v>0.75</v>
      </c>
      <c r="BM88" s="1">
        <f>_xlfn.XLOOKUP(AB88,[6]cmmiScoringModel!$G$92:$G$95,[6]cmmiScoringModel!$I$92:$I$95,0,0,1)</f>
        <v>1</v>
      </c>
      <c r="BN88" s="1">
        <f>_xlfn.XLOOKUP(AC88,[6]cmmiScoringModel!$G$96:$G$100,[6]cmmiScoringModel!$I$96:$I$100,0,0,1)</f>
        <v>0.6</v>
      </c>
      <c r="BO88" s="1">
        <f>_xlfn.XLOOKUP(AD88,[6]cmmiScoringModel!$G$101:$G$106,[6]cmmiScoringModel!$I$101:$I$106,0,0,1)</f>
        <v>1</v>
      </c>
      <c r="BP88" s="1">
        <f>_xlfn.XLOOKUP(AE88,[6]cmmiScoringModel!$G$107:$G$113,[6]cmmiScoringModel!$I$107:$I$113,0,0,1)</f>
        <v>0.75</v>
      </c>
      <c r="BQ88" s="1">
        <f>_xlfn.XLOOKUP(AF88,[6]cmmiScoringModel!$G$114:$G$117,[6]cmmiScoringModel!$I$114:$I$117,0,0,1)</f>
        <v>0.85</v>
      </c>
      <c r="BR88" s="1">
        <f>_xlfn.XLOOKUP(AG88,[6]cmmiScoringModel!$G$118:$G$120,[6]cmmiScoringModel!$I$118:$I$120,0,0,1)</f>
        <v>1</v>
      </c>
      <c r="BS88" s="1">
        <f>_xlfn.XLOOKUP(AH88, [6]cmmiScoringModel!$G$121:$G$124,[6]cmmiScoringModel!$I$121:$I$124,0,0,1)</f>
        <v>0.6</v>
      </c>
      <c r="BT88" s="1">
        <f>_xlfn.XLOOKUP(AI88,[6]cmmiScoringModel!$G$125:$G$128,[6]cmmiScoringModel!$I$125:$I$128,0,0,1)</f>
        <v>0.4</v>
      </c>
      <c r="BU88" s="1">
        <f>_xlfn.XLOOKUP(AJ88,[6]cmmiScoringModel!$G$129:$G$132,[6]cmmiScoringModel!$I$129:$I$132,0,0,1)</f>
        <v>0.4</v>
      </c>
      <c r="BV88" s="1">
        <f>_xlfn.XLOOKUP(AK88,[6]cmmiScoringModel!$G$133:$G$138,[6]cmmiScoringModel!$I$133:$I$138,0,0,1)</f>
        <v>1</v>
      </c>
      <c r="BW88" s="1">
        <f>_xlfn.XLOOKUP(AL88,[6]cmmiScoringModel!$G$139:$G$142,[6]cmmiScoringModel!$I$139:$I$142,0,0,1)</f>
        <v>1</v>
      </c>
      <c r="BX88" s="1">
        <f>_xlfn.XLOOKUP(AM88,[6]cmmiScoringModel!$G$143:$G$148,[6]cmmiScoringModel!$I$143:$I$148,0,0,1)</f>
        <v>0.75</v>
      </c>
      <c r="BY88" s="1">
        <f>_xlfn.XLOOKUP(AN88,[6]cmmiScoringModel!$G$149:$G$153,[6]cmmiScoringModel!$I$149:$I$153,0,0,1)</f>
        <v>1</v>
      </c>
      <c r="BZ88" s="1">
        <f>_xlfn.XLOOKUP(AO88,[6]cmmiScoringModel!$G$154:$G$157,[6]cmmiScoringModel!$I$154:$I$157,0,0,1)</f>
        <v>1</v>
      </c>
      <c r="CA88" s="1">
        <f>_xlfn.XLOOKUP(AP88,[6]cmmiScoringModel!$G$158:$G$161,[6]cmmiScoringModel!$I$158:$I$161,0,0,1)</f>
        <v>1</v>
      </c>
      <c r="CB88" s="1">
        <f>_xlfn.XLOOKUP(AQ88,[6]cmmiScoringModel!$G$162:$G$166,[6]cmmiScoringModel!$I$162:$I$166,0,0,1)</f>
        <v>1</v>
      </c>
      <c r="CC88" s="1">
        <f>_xlfn.XLOOKUP(AR88,[6]cmmiScoringModel!$G$167:$G$171,[6]cmmiScoringModel!$I$167:$I$171,0,0,1)</f>
        <v>0.01</v>
      </c>
      <c r="CD88" s="1">
        <f>_xlfn.XLOOKUP(AS88,[6]cmmiScoringModel!$G$172:$G$175,[6]cmmiScoringModel!$I$172:$I$175,0,0,1)</f>
        <v>0.01</v>
      </c>
      <c r="CE88" s="1">
        <f>_xlfn.XLOOKUP(AT88,[6]cmmiScoringModel!$G$176:$G$180,[6]cmmiScoringModel!$I$176:$I$180,0,0,1)</f>
        <v>0.01</v>
      </c>
    </row>
    <row r="89" spans="1:83" x14ac:dyDescent="0.25">
      <c r="A89" s="1" t="s">
        <v>3331</v>
      </c>
      <c r="B89" s="1" t="s">
        <v>1673</v>
      </c>
      <c r="C89" s="1" t="s">
        <v>1698</v>
      </c>
      <c r="D89" s="1" t="s">
        <v>1702</v>
      </c>
      <c r="E89" s="1" t="s">
        <v>1703</v>
      </c>
      <c r="G89" s="1" t="s">
        <v>1652</v>
      </c>
      <c r="H89" s="1" t="e" vm="1">
        <v>#VALUE!</v>
      </c>
      <c r="K89" s="1" t="s">
        <v>18</v>
      </c>
      <c r="L89" s="1" t="s">
        <v>22</v>
      </c>
      <c r="M89" s="1" t="s">
        <v>31</v>
      </c>
      <c r="N89" s="1" t="s">
        <v>29</v>
      </c>
      <c r="O89" s="1" t="s">
        <v>37</v>
      </c>
      <c r="P89" s="1" t="s">
        <v>43</v>
      </c>
      <c r="Q89" s="1" t="s">
        <v>45</v>
      </c>
      <c r="R89" s="1" t="s">
        <v>37</v>
      </c>
      <c r="S89" s="1" t="s">
        <v>56</v>
      </c>
      <c r="T89" s="1" t="s">
        <v>64</v>
      </c>
      <c r="U89" s="1" t="s">
        <v>43</v>
      </c>
      <c r="V89" s="1" t="s">
        <v>72</v>
      </c>
      <c r="W89" s="1" t="s">
        <v>76</v>
      </c>
      <c r="X89" s="1" t="s">
        <v>37</v>
      </c>
      <c r="Y89" s="1" t="s">
        <v>43</v>
      </c>
      <c r="Z89" s="1" t="s">
        <v>63</v>
      </c>
      <c r="AA89" s="1" t="s">
        <v>63</v>
      </c>
      <c r="AB89" s="1" t="s">
        <v>98</v>
      </c>
      <c r="AC89" s="1" t="s">
        <v>103</v>
      </c>
      <c r="AD89" s="1" t="s">
        <v>111</v>
      </c>
      <c r="AE89" s="1" t="s">
        <v>63</v>
      </c>
      <c r="AF89" s="1" t="s">
        <v>120</v>
      </c>
      <c r="AG89" s="1" t="s">
        <v>125</v>
      </c>
      <c r="AH89" s="1" t="s">
        <v>129</v>
      </c>
      <c r="AI89" s="1" t="s">
        <v>129</v>
      </c>
      <c r="AJ89" s="1" t="s">
        <v>129</v>
      </c>
      <c r="AK89" s="1" t="s">
        <v>64</v>
      </c>
      <c r="AL89" s="1" t="s">
        <v>144</v>
      </c>
      <c r="AM89" s="1" t="s">
        <v>63</v>
      </c>
      <c r="AN89" s="1" t="s">
        <v>31</v>
      </c>
      <c r="AO89" s="1" t="s">
        <v>155</v>
      </c>
      <c r="AP89" s="1" t="s">
        <v>159</v>
      </c>
      <c r="AQ89" s="1" t="s">
        <v>31</v>
      </c>
      <c r="AR89" s="1" t="s">
        <v>21</v>
      </c>
      <c r="AS89" s="1" t="s">
        <v>21</v>
      </c>
      <c r="AT89" s="1" t="s">
        <v>21</v>
      </c>
      <c r="AV89" s="1">
        <f>_xlfn.XLOOKUP(K89,[6]cmmiScoringModel!$G$2:$G$6, [6]cmmiScoringModel!$I$2:$I$6,0,0,1)</f>
        <v>1</v>
      </c>
      <c r="AW89" s="1">
        <f>_xlfn.XLOOKUP(L89,[6]cmmiScoringModel!$G$7:$G$9,[6]cmmiScoringModel!$I$7:$I$9,0,0,1)</f>
        <v>1</v>
      </c>
      <c r="AX89" s="1">
        <f>_xlfn.XLOOKUP(M89,[6]cmmiScoringModel!$G$10:$G$14,[6]cmmiScoringModel!$I$10:$I$14,0,0,1)</f>
        <v>1</v>
      </c>
      <c r="AY89" s="1">
        <f>_xlfn.XLOOKUP(N89,[6]cmmiScoringModel!$G$15:$G$19,[6]cmmiScoringModel!$I$15:$I$19,0,0,1)</f>
        <v>0.5</v>
      </c>
      <c r="AZ89" s="1">
        <f>_xlfn.XLOOKUP(O89,[6]cmmiScoringModel!$G$20:$G$24,[6]cmmiScoringModel!$I$20:$I$24,0,0,1)</f>
        <v>0.75</v>
      </c>
      <c r="BA89" s="1">
        <f>_xlfn.XLOOKUP(P89,[6]cmmiScoringModel!$G$25:$G$28,[6]cmmiScoringModel!$I$25:$I$28,0,0,1)</f>
        <v>1</v>
      </c>
      <c r="BB89" s="1">
        <f>_xlfn.XLOOKUP(Q89,[6]cmmiScoringModel!$G$29:$G$33,[6]cmmiScoringModel!$I$29:$I$33,0,0,1)</f>
        <v>0.5</v>
      </c>
      <c r="BC89" s="1">
        <f>_xlfn.XLOOKUP(R89,[6]cmmiScoringModel!$G$34:$G$37,[6]cmmiScoringModel!$I$34:$I$37,0,0,1)</f>
        <v>1</v>
      </c>
      <c r="BD89" s="1">
        <f>_xlfn.XLOOKUP(S89,[6]cmmiScoringModel!$G$38:$G$44,[6]cmmiScoringModel!$I$38:$I$44,0,0,1)</f>
        <v>0.2</v>
      </c>
      <c r="BE89" s="1">
        <f>_xlfn.XLOOKUP(T89,[6]cmmiScoringModel!$G$45:$G$51,[6]cmmiScoringModel!$I$45:$I$51,0,0,1)</f>
        <v>1</v>
      </c>
      <c r="BF89" s="1">
        <f>_xlfn.XLOOKUP(U89,[6]cmmiScoringModel!$G$52:$G$56,[6]cmmiScoringModel!$I$52:$I$56,0,0,1)</f>
        <v>1</v>
      </c>
      <c r="BG89" s="1">
        <f>_xlfn.XLOOKUP(V89,[6]cmmiScoringModel!$G$57:$G$61,[6]cmmiScoringModel!$I$57:$I$61,0,0,1)</f>
        <v>1</v>
      </c>
      <c r="BH89" s="1">
        <f>_xlfn.XLOOKUP(W89,[6]cmmiScoringModel!$G$62:$G$67,[6]cmmiScoringModel!$I$62:$I$67,0,0,1)</f>
        <v>0.75</v>
      </c>
      <c r="BI89" s="1">
        <f>_xlfn.XLOOKUP(X89,[6]cmmiScoringModel!$G$68:$G$72,[6]cmmiScoringModel!$I$68:$I$72,0,0,1)</f>
        <v>0.75</v>
      </c>
      <c r="BJ89" s="1">
        <f>_xlfn.XLOOKUP(Y89,[6]cmmiScoringModel!$G$73:$G$77,[6]cmmiScoringModel!$I$73:$I$77,0,0,1)</f>
        <v>1</v>
      </c>
      <c r="BK89" s="1">
        <f>_xlfn.XLOOKUP(Z89,[6]cmmiScoringModel!$G$78:$G$84,[6]cmmiScoringModel!$I$78:$I$84,0,0,1)</f>
        <v>0.75</v>
      </c>
      <c r="BL89" s="1">
        <f>_xlfn.XLOOKUP(AA89,[6]cmmiScoringModel!$G$85:$G$91,[6]cmmiScoringModel!$I$85:$I$91,0,0,1)</f>
        <v>0.75</v>
      </c>
      <c r="BM89" s="1">
        <f>_xlfn.XLOOKUP(AB89,[6]cmmiScoringModel!$G$92:$G$95,[6]cmmiScoringModel!$I$92:$I$95,0,0,1)</f>
        <v>1</v>
      </c>
      <c r="BN89" s="1">
        <f>_xlfn.XLOOKUP(AC89,[6]cmmiScoringModel!$G$96:$G$100,[6]cmmiScoringModel!$I$96:$I$100,0,0,1)</f>
        <v>0.6</v>
      </c>
      <c r="BO89" s="1">
        <f>_xlfn.XLOOKUP(AD89,[6]cmmiScoringModel!$G$101:$G$106,[6]cmmiScoringModel!$I$101:$I$106,0,0,1)</f>
        <v>1</v>
      </c>
      <c r="BP89" s="1">
        <f>_xlfn.XLOOKUP(AE89,[6]cmmiScoringModel!$G$107:$G$113,[6]cmmiScoringModel!$I$107:$I$113,0,0,1)</f>
        <v>0.75</v>
      </c>
      <c r="BQ89" s="1">
        <f>_xlfn.XLOOKUP(AF89,[6]cmmiScoringModel!$G$114:$G$117,[6]cmmiScoringModel!$I$114:$I$117,0,0,1)</f>
        <v>0.85</v>
      </c>
      <c r="BR89" s="1">
        <f>_xlfn.XLOOKUP(AG89,[6]cmmiScoringModel!$G$118:$G$120,[6]cmmiScoringModel!$I$118:$I$120,0,0,1)</f>
        <v>1</v>
      </c>
      <c r="BS89" s="1">
        <f>_xlfn.XLOOKUP(AH89, [6]cmmiScoringModel!$G$121:$G$124,[6]cmmiScoringModel!$I$121:$I$124,0,0,1)</f>
        <v>0.6</v>
      </c>
      <c r="BT89" s="1">
        <f>_xlfn.XLOOKUP(AI89,[6]cmmiScoringModel!$G$125:$G$128,[6]cmmiScoringModel!$I$125:$I$128,0,0,1)</f>
        <v>0.4</v>
      </c>
      <c r="BU89" s="1">
        <f>_xlfn.XLOOKUP(AJ89,[6]cmmiScoringModel!$G$129:$G$132,[6]cmmiScoringModel!$I$129:$I$132,0,0,1)</f>
        <v>0.4</v>
      </c>
      <c r="BV89" s="1">
        <f>_xlfn.XLOOKUP(AK89,[6]cmmiScoringModel!$G$133:$G$138,[6]cmmiScoringModel!$I$133:$I$138,0,0,1)</f>
        <v>1</v>
      </c>
      <c r="BW89" s="1">
        <f>_xlfn.XLOOKUP(AL89,[6]cmmiScoringModel!$G$139:$G$142,[6]cmmiScoringModel!$I$139:$I$142,0,0,1)</f>
        <v>1</v>
      </c>
      <c r="BX89" s="1">
        <f>_xlfn.XLOOKUP(AM89,[6]cmmiScoringModel!$G$143:$G$148,[6]cmmiScoringModel!$I$143:$I$148,0,0,1)</f>
        <v>0.75</v>
      </c>
      <c r="BY89" s="1">
        <f>_xlfn.XLOOKUP(AN89,[6]cmmiScoringModel!$G$149:$G$153,[6]cmmiScoringModel!$I$149:$I$153,0,0,1)</f>
        <v>1</v>
      </c>
      <c r="BZ89" s="1">
        <f>_xlfn.XLOOKUP(AO89,[6]cmmiScoringModel!$G$154:$G$157,[6]cmmiScoringModel!$I$154:$I$157,0,0,1)</f>
        <v>1</v>
      </c>
      <c r="CA89" s="1">
        <f>_xlfn.XLOOKUP(AP89,[6]cmmiScoringModel!$G$158:$G$161,[6]cmmiScoringModel!$I$158:$I$161,0,0,1)</f>
        <v>1</v>
      </c>
      <c r="CB89" s="1">
        <f>_xlfn.XLOOKUP(AQ89,[6]cmmiScoringModel!$G$162:$G$166,[6]cmmiScoringModel!$I$162:$I$166,0,0,1)</f>
        <v>1</v>
      </c>
      <c r="CC89" s="1">
        <f>_xlfn.XLOOKUP(AR89,[6]cmmiScoringModel!$G$167:$G$171,[6]cmmiScoringModel!$I$167:$I$171,0,0,1)</f>
        <v>0.01</v>
      </c>
      <c r="CD89" s="1">
        <f>_xlfn.XLOOKUP(AS89,[6]cmmiScoringModel!$G$172:$G$175,[6]cmmiScoringModel!$I$172:$I$175,0,0,1)</f>
        <v>0.01</v>
      </c>
      <c r="CE89" s="1">
        <f>_xlfn.XLOOKUP(AT89,[6]cmmiScoringModel!$G$176:$G$180,[6]cmmiScoringModel!$I$176:$I$180,0,0,1)</f>
        <v>0.01</v>
      </c>
    </row>
    <row r="90" spans="1:83" x14ac:dyDescent="0.25">
      <c r="A90" s="1" t="s">
        <v>3332</v>
      </c>
      <c r="B90" s="1" t="s">
        <v>1673</v>
      </c>
      <c r="C90" s="1" t="s">
        <v>1705</v>
      </c>
      <c r="D90" s="1" t="s">
        <v>1706</v>
      </c>
      <c r="E90" s="1" t="s">
        <v>1707</v>
      </c>
      <c r="G90" s="1" t="s">
        <v>3333</v>
      </c>
      <c r="H90" s="1" t="s">
        <v>3329</v>
      </c>
      <c r="K90" s="1" t="s">
        <v>18</v>
      </c>
      <c r="L90" s="1" t="s">
        <v>22</v>
      </c>
      <c r="M90" s="1" t="s">
        <v>31</v>
      </c>
      <c r="N90" s="1" t="s">
        <v>29</v>
      </c>
      <c r="O90" s="1" t="s">
        <v>37</v>
      </c>
      <c r="P90" s="1" t="s">
        <v>43</v>
      </c>
      <c r="Q90" s="1" t="s">
        <v>45</v>
      </c>
      <c r="R90" s="1" t="s">
        <v>37</v>
      </c>
      <c r="S90" s="1" t="s">
        <v>56</v>
      </c>
      <c r="T90" s="1" t="s">
        <v>63</v>
      </c>
      <c r="U90" s="1" t="s">
        <v>43</v>
      </c>
      <c r="V90" s="1" t="s">
        <v>72</v>
      </c>
      <c r="W90" s="1" t="s">
        <v>76</v>
      </c>
      <c r="X90" s="1" t="s">
        <v>37</v>
      </c>
      <c r="Y90" s="1" t="s">
        <v>43</v>
      </c>
      <c r="Z90" s="1" t="s">
        <v>62</v>
      </c>
      <c r="AA90" s="1" t="s">
        <v>63</v>
      </c>
      <c r="AB90" s="1" t="s">
        <v>98</v>
      </c>
      <c r="AC90" s="1" t="s">
        <v>103</v>
      </c>
      <c r="AD90" s="1" t="s">
        <v>110</v>
      </c>
      <c r="AE90" s="1" t="s">
        <v>62</v>
      </c>
      <c r="AF90" s="1" t="s">
        <v>120</v>
      </c>
      <c r="AG90" s="1" t="s">
        <v>124</v>
      </c>
      <c r="AH90" s="1" t="s">
        <v>129</v>
      </c>
      <c r="AI90" s="1" t="s">
        <v>129</v>
      </c>
      <c r="AJ90" s="1" t="s">
        <v>22</v>
      </c>
      <c r="AK90" s="1" t="s">
        <v>63</v>
      </c>
      <c r="AL90" s="1" t="s">
        <v>142</v>
      </c>
      <c r="AM90" s="1" t="s">
        <v>62</v>
      </c>
      <c r="AN90" s="1" t="s">
        <v>29</v>
      </c>
      <c r="AO90" s="1" t="s">
        <v>155</v>
      </c>
      <c r="AP90" s="1" t="s">
        <v>159</v>
      </c>
      <c r="AQ90" s="1" t="s">
        <v>31</v>
      </c>
      <c r="AR90" s="1" t="s">
        <v>21</v>
      </c>
      <c r="AS90" s="1" t="s">
        <v>21</v>
      </c>
      <c r="AT90" s="1" t="s">
        <v>170</v>
      </c>
      <c r="AV90" s="1">
        <f>_xlfn.XLOOKUP(K90,[6]cmmiScoringModel!$G$2:$G$6, [6]cmmiScoringModel!$I$2:$I$6,0,0,1)</f>
        <v>1</v>
      </c>
      <c r="AW90" s="1">
        <f>_xlfn.XLOOKUP(L90,[6]cmmiScoringModel!$G$7:$G$9,[6]cmmiScoringModel!$I$7:$I$9,0,0,1)</f>
        <v>1</v>
      </c>
      <c r="AX90" s="1">
        <f>_xlfn.XLOOKUP(M90,[6]cmmiScoringModel!$G$10:$G$14,[6]cmmiScoringModel!$I$10:$I$14,0,0,1)</f>
        <v>1</v>
      </c>
      <c r="AY90" s="1">
        <f>_xlfn.XLOOKUP(N90,[6]cmmiScoringModel!$G$15:$G$19,[6]cmmiScoringModel!$I$15:$I$19,0,0,1)</f>
        <v>0.5</v>
      </c>
      <c r="AZ90" s="1">
        <f>_xlfn.XLOOKUP(O90,[6]cmmiScoringModel!$G$20:$G$24,[6]cmmiScoringModel!$I$20:$I$24,0,0,1)</f>
        <v>0.75</v>
      </c>
      <c r="BA90" s="1">
        <f>_xlfn.XLOOKUP(P90,[6]cmmiScoringModel!$G$25:$G$28,[6]cmmiScoringModel!$I$25:$I$28,0,0,1)</f>
        <v>1</v>
      </c>
      <c r="BB90" s="1">
        <f>_xlfn.XLOOKUP(Q90,[6]cmmiScoringModel!$G$29:$G$33,[6]cmmiScoringModel!$I$29:$I$33,0,0,1)</f>
        <v>0.5</v>
      </c>
      <c r="BC90" s="1">
        <f>_xlfn.XLOOKUP(R90,[6]cmmiScoringModel!$G$34:$G$37,[6]cmmiScoringModel!$I$34:$I$37,0,0,1)</f>
        <v>1</v>
      </c>
      <c r="BD90" s="1">
        <f>_xlfn.XLOOKUP(S90,[6]cmmiScoringModel!$G$38:$G$44,[6]cmmiScoringModel!$I$38:$I$44,0,0,1)</f>
        <v>0.2</v>
      </c>
      <c r="BE90" s="1">
        <f>_xlfn.XLOOKUP(T90,[6]cmmiScoringModel!$G$45:$G$51,[6]cmmiScoringModel!$I$45:$I$51,0,0,1)</f>
        <v>0.75</v>
      </c>
      <c r="BF90" s="1">
        <f>_xlfn.XLOOKUP(U90,[6]cmmiScoringModel!$G$52:$G$56,[6]cmmiScoringModel!$I$52:$I$56,0,0,1)</f>
        <v>1</v>
      </c>
      <c r="BG90" s="1">
        <f>_xlfn.XLOOKUP(V90,[6]cmmiScoringModel!$G$57:$G$61,[6]cmmiScoringModel!$I$57:$I$61,0,0,1)</f>
        <v>1</v>
      </c>
      <c r="BH90" s="1">
        <f>_xlfn.XLOOKUP(W90,[6]cmmiScoringModel!$G$62:$G$67,[6]cmmiScoringModel!$I$62:$I$67,0,0,1)</f>
        <v>0.75</v>
      </c>
      <c r="BI90" s="1">
        <f>_xlfn.XLOOKUP(X90,[6]cmmiScoringModel!$G$68:$G$72,[6]cmmiScoringModel!$I$68:$I$72,0,0,1)</f>
        <v>0.75</v>
      </c>
      <c r="BJ90" s="1">
        <f>_xlfn.XLOOKUP(Y90,[6]cmmiScoringModel!$G$73:$G$77,[6]cmmiScoringModel!$I$73:$I$77,0,0,1)</f>
        <v>1</v>
      </c>
      <c r="BK90" s="1">
        <f>_xlfn.XLOOKUP(Z90,[6]cmmiScoringModel!$G$78:$G$84,[6]cmmiScoringModel!$I$78:$I$84,0,0,1)</f>
        <v>0.5</v>
      </c>
      <c r="BL90" s="1">
        <f>_xlfn.XLOOKUP(AA90,[6]cmmiScoringModel!$G$85:$G$91,[6]cmmiScoringModel!$I$85:$I$91,0,0,1)</f>
        <v>0.75</v>
      </c>
      <c r="BM90" s="1">
        <f>_xlfn.XLOOKUP(AB90,[6]cmmiScoringModel!$G$92:$G$95,[6]cmmiScoringModel!$I$92:$I$95,0,0,1)</f>
        <v>1</v>
      </c>
      <c r="BN90" s="1">
        <f>_xlfn.XLOOKUP(AC90,[6]cmmiScoringModel!$G$96:$G$100,[6]cmmiScoringModel!$I$96:$I$100,0,0,1)</f>
        <v>0.6</v>
      </c>
      <c r="BO90" s="1">
        <f>_xlfn.XLOOKUP(AD90,[6]cmmiScoringModel!$G$101:$G$106,[6]cmmiScoringModel!$I$101:$I$106,0,0,1)</f>
        <v>0.75</v>
      </c>
      <c r="BP90" s="1">
        <f>_xlfn.XLOOKUP(AE90,[6]cmmiScoringModel!$G$107:$G$113,[6]cmmiScoringModel!$I$107:$I$113,0,0,1)</f>
        <v>0.5</v>
      </c>
      <c r="BQ90" s="1">
        <f>_xlfn.XLOOKUP(AF90,[6]cmmiScoringModel!$G$114:$G$117,[6]cmmiScoringModel!$I$114:$I$117,0,0,1)</f>
        <v>0.85</v>
      </c>
      <c r="BR90" s="1">
        <f>_xlfn.XLOOKUP(AG90,[6]cmmiScoringModel!$G$118:$G$120,[6]cmmiScoringModel!$I$118:$I$120,0,0,1)</f>
        <v>0.25</v>
      </c>
      <c r="BS90" s="1">
        <f>_xlfn.XLOOKUP(AH90, [6]cmmiScoringModel!$G$121:$G$124,[6]cmmiScoringModel!$I$121:$I$124,0,0,1)</f>
        <v>0.6</v>
      </c>
      <c r="BT90" s="1">
        <f>_xlfn.XLOOKUP(AI90,[6]cmmiScoringModel!$G$125:$G$128,[6]cmmiScoringModel!$I$125:$I$128,0,0,1)</f>
        <v>0.4</v>
      </c>
      <c r="BU90" s="1">
        <f>_xlfn.XLOOKUP(AJ90,[6]cmmiScoringModel!$G$129:$G$132,[6]cmmiScoringModel!$I$129:$I$132,0,0,1)</f>
        <v>1</v>
      </c>
      <c r="BV90" s="1">
        <f>_xlfn.XLOOKUP(AK90,[6]cmmiScoringModel!$G$133:$G$138,[6]cmmiScoringModel!$I$133:$I$138,0,0,1)</f>
        <v>0.75</v>
      </c>
      <c r="BW90" s="1">
        <f>_xlfn.XLOOKUP(AL90,[6]cmmiScoringModel!$G$139:$G$142,[6]cmmiScoringModel!$I$139:$I$142,0,0,1)</f>
        <v>0.25</v>
      </c>
      <c r="BX90" s="1">
        <f>_xlfn.XLOOKUP(AM90,[6]cmmiScoringModel!$G$143:$G$148,[6]cmmiScoringModel!$I$143:$I$148,0,0,1)</f>
        <v>0.5</v>
      </c>
      <c r="BY90" s="1">
        <f>_xlfn.XLOOKUP(AN90,[6]cmmiScoringModel!$G$149:$G$153,[6]cmmiScoringModel!$I$149:$I$153,0,0,1)</f>
        <v>0.75</v>
      </c>
      <c r="BZ90" s="1">
        <f>_xlfn.XLOOKUP(AO90,[6]cmmiScoringModel!$G$154:$G$157,[6]cmmiScoringModel!$I$154:$I$157,0,0,1)</f>
        <v>1</v>
      </c>
      <c r="CA90" s="1">
        <f>_xlfn.XLOOKUP(AP90,[6]cmmiScoringModel!$G$158:$G$161,[6]cmmiScoringModel!$I$158:$I$161,0,0,1)</f>
        <v>1</v>
      </c>
      <c r="CB90" s="1">
        <f>_xlfn.XLOOKUP(AQ90,[6]cmmiScoringModel!$G$162:$G$166,[6]cmmiScoringModel!$I$162:$I$166,0,0,1)</f>
        <v>1</v>
      </c>
      <c r="CC90" s="1">
        <f>_xlfn.XLOOKUP(AR90,[6]cmmiScoringModel!$G$167:$G$171,[6]cmmiScoringModel!$I$167:$I$171,0,0,1)</f>
        <v>0.01</v>
      </c>
      <c r="CD90" s="1">
        <f>_xlfn.XLOOKUP(AS90,[6]cmmiScoringModel!$G$172:$G$175,[6]cmmiScoringModel!$I$172:$I$175,0,0,1)</f>
        <v>0.01</v>
      </c>
      <c r="CE90" s="1">
        <f>_xlfn.XLOOKUP(AT90,[6]cmmiScoringModel!$G$176:$G$180,[6]cmmiScoringModel!$I$176:$I$180,0,0,1)</f>
        <v>0.5</v>
      </c>
    </row>
    <row r="91" spans="1:83" x14ac:dyDescent="0.25">
      <c r="A91" s="1" t="s">
        <v>3334</v>
      </c>
      <c r="B91" s="1" t="s">
        <v>1673</v>
      </c>
      <c r="C91" s="1" t="s">
        <v>1705</v>
      </c>
      <c r="D91" s="1" t="s">
        <v>1708</v>
      </c>
      <c r="E91" s="1" t="s">
        <v>1709</v>
      </c>
      <c r="G91" s="1" t="s">
        <v>3335</v>
      </c>
      <c r="H91" s="1" t="e" vm="1">
        <v>#VALUE!</v>
      </c>
      <c r="K91" s="1" t="s">
        <v>18</v>
      </c>
      <c r="L91" s="1" t="s">
        <v>22</v>
      </c>
      <c r="M91" s="1" t="s">
        <v>31</v>
      </c>
      <c r="N91" s="1" t="s">
        <v>29</v>
      </c>
      <c r="O91" s="1" t="s">
        <v>37</v>
      </c>
      <c r="P91" s="1" t="s">
        <v>42</v>
      </c>
      <c r="Q91" s="1" t="s">
        <v>45</v>
      </c>
      <c r="R91" s="1" t="s">
        <v>37</v>
      </c>
      <c r="S91" s="1" t="s">
        <v>56</v>
      </c>
      <c r="T91" s="1" t="s">
        <v>62</v>
      </c>
      <c r="U91" s="1" t="s">
        <v>66</v>
      </c>
      <c r="V91" s="1" t="s">
        <v>72</v>
      </c>
      <c r="W91" s="1" t="s">
        <v>76</v>
      </c>
      <c r="X91" s="1" t="s">
        <v>37</v>
      </c>
      <c r="Y91" s="1" t="s">
        <v>66</v>
      </c>
      <c r="Z91" s="1" t="s">
        <v>62</v>
      </c>
      <c r="AA91" s="1" t="s">
        <v>63</v>
      </c>
      <c r="AB91" s="1" t="s">
        <v>98</v>
      </c>
      <c r="AC91" s="1" t="s">
        <v>103</v>
      </c>
      <c r="AD91" s="1" t="s">
        <v>111</v>
      </c>
      <c r="AE91" s="1" t="s">
        <v>63</v>
      </c>
      <c r="AF91" s="1" t="s">
        <v>25</v>
      </c>
      <c r="AG91" s="1" t="s">
        <v>125</v>
      </c>
      <c r="AH91" s="1" t="s">
        <v>129</v>
      </c>
      <c r="AI91" s="1" t="s">
        <v>129</v>
      </c>
      <c r="AJ91" s="1" t="s">
        <v>129</v>
      </c>
      <c r="AK91" s="1" t="s">
        <v>63</v>
      </c>
      <c r="AL91" s="1" t="s">
        <v>142</v>
      </c>
      <c r="AM91" s="1" t="s">
        <v>63</v>
      </c>
      <c r="AN91" s="1" t="s">
        <v>31</v>
      </c>
      <c r="AO91" s="1" t="s">
        <v>155</v>
      </c>
      <c r="AP91" s="1" t="s">
        <v>159</v>
      </c>
      <c r="AQ91" s="1" t="s">
        <v>31</v>
      </c>
      <c r="AR91" s="1" t="s">
        <v>21</v>
      </c>
      <c r="AS91" s="1" t="s">
        <v>21</v>
      </c>
      <c r="AT91" s="1" t="s">
        <v>21</v>
      </c>
      <c r="AV91" s="1">
        <f>_xlfn.XLOOKUP(K91,[6]cmmiScoringModel!$G$2:$G$6, [6]cmmiScoringModel!$I$2:$I$6,0,0,1)</f>
        <v>1</v>
      </c>
      <c r="AW91" s="1">
        <f>_xlfn.XLOOKUP(L91,[6]cmmiScoringModel!$G$7:$G$9,[6]cmmiScoringModel!$I$7:$I$9,0,0,1)</f>
        <v>1</v>
      </c>
      <c r="AX91" s="1">
        <f>_xlfn.XLOOKUP(M91,[6]cmmiScoringModel!$G$10:$G$14,[6]cmmiScoringModel!$I$10:$I$14,0,0,1)</f>
        <v>1</v>
      </c>
      <c r="AY91" s="1">
        <f>_xlfn.XLOOKUP(N91,[6]cmmiScoringModel!$G$15:$G$19,[6]cmmiScoringModel!$I$15:$I$19,0,0,1)</f>
        <v>0.5</v>
      </c>
      <c r="AZ91" s="1">
        <f>_xlfn.XLOOKUP(O91,[6]cmmiScoringModel!$G$20:$G$24,[6]cmmiScoringModel!$I$20:$I$24,0,0,1)</f>
        <v>0.75</v>
      </c>
      <c r="BA91" s="1">
        <f>_xlfn.XLOOKUP(P91,[6]cmmiScoringModel!$G$25:$G$28,[6]cmmiScoringModel!$I$25:$I$28,0,0,1)</f>
        <v>0.75</v>
      </c>
      <c r="BB91" s="1">
        <f>_xlfn.XLOOKUP(Q91,[6]cmmiScoringModel!$G$29:$G$33,[6]cmmiScoringModel!$I$29:$I$33,0,0,1)</f>
        <v>0.5</v>
      </c>
      <c r="BC91" s="1">
        <f>_xlfn.XLOOKUP(R91,[6]cmmiScoringModel!$G$34:$G$37,[6]cmmiScoringModel!$I$34:$I$37,0,0,1)</f>
        <v>1</v>
      </c>
      <c r="BD91" s="1">
        <f>_xlfn.XLOOKUP(S91,[6]cmmiScoringModel!$G$38:$G$44,[6]cmmiScoringModel!$I$38:$I$44,0,0,1)</f>
        <v>0.2</v>
      </c>
      <c r="BE91" s="1">
        <f>_xlfn.XLOOKUP(T91,[6]cmmiScoringModel!$G$45:$G$51,[6]cmmiScoringModel!$I$45:$I$51,0,0,1)</f>
        <v>0.5</v>
      </c>
      <c r="BF91" s="1">
        <f>_xlfn.XLOOKUP(U91,[6]cmmiScoringModel!$G$52:$G$56,[6]cmmiScoringModel!$I$52:$I$56,0,0,1)</f>
        <v>0.8</v>
      </c>
      <c r="BG91" s="1">
        <f>_xlfn.XLOOKUP(V91,[6]cmmiScoringModel!$G$57:$G$61,[6]cmmiScoringModel!$I$57:$I$61,0,0,1)</f>
        <v>1</v>
      </c>
      <c r="BH91" s="1">
        <f>_xlfn.XLOOKUP(W91,[6]cmmiScoringModel!$G$62:$G$67,[6]cmmiScoringModel!$I$62:$I$67,0,0,1)</f>
        <v>0.75</v>
      </c>
      <c r="BI91" s="1">
        <f>_xlfn.XLOOKUP(X91,[6]cmmiScoringModel!$G$68:$G$72,[6]cmmiScoringModel!$I$68:$I$72,0,0,1)</f>
        <v>0.75</v>
      </c>
      <c r="BJ91" s="1">
        <f>_xlfn.XLOOKUP(Y91,[6]cmmiScoringModel!$G$73:$G$77,[6]cmmiScoringModel!$I$73:$I$77,0,0,1)</f>
        <v>0.5</v>
      </c>
      <c r="BK91" s="1">
        <f>_xlfn.XLOOKUP(Z91,[6]cmmiScoringModel!$G$78:$G$84,[6]cmmiScoringModel!$I$78:$I$84,0,0,1)</f>
        <v>0.5</v>
      </c>
      <c r="BL91" s="1">
        <f>_xlfn.XLOOKUP(AA91,[6]cmmiScoringModel!$G$85:$G$91,[6]cmmiScoringModel!$I$85:$I$91,0,0,1)</f>
        <v>0.75</v>
      </c>
      <c r="BM91" s="1">
        <f>_xlfn.XLOOKUP(AB91,[6]cmmiScoringModel!$G$92:$G$95,[6]cmmiScoringModel!$I$92:$I$95,0,0,1)</f>
        <v>1</v>
      </c>
      <c r="BN91" s="1">
        <f>_xlfn.XLOOKUP(AC91,[6]cmmiScoringModel!$G$96:$G$100,[6]cmmiScoringModel!$I$96:$I$100,0,0,1)</f>
        <v>0.6</v>
      </c>
      <c r="BO91" s="1">
        <f>_xlfn.XLOOKUP(AD91,[6]cmmiScoringModel!$G$101:$G$106,[6]cmmiScoringModel!$I$101:$I$106,0,0,1)</f>
        <v>1</v>
      </c>
      <c r="BP91" s="1">
        <f>_xlfn.XLOOKUP(AE91,[6]cmmiScoringModel!$G$107:$G$113,[6]cmmiScoringModel!$I$107:$I$113,0,0,1)</f>
        <v>0.75</v>
      </c>
      <c r="BQ91" s="1" t="str">
        <f>_xlfn.XLOOKUP(AF91,[6]cmmiScoringModel!$G$114:$G$117,[6]cmmiScoringModel!$I$114:$I$117,0,0,1)</f>
        <v>NA</v>
      </c>
      <c r="BR91" s="1">
        <f>_xlfn.XLOOKUP(AG91,[6]cmmiScoringModel!$G$118:$G$120,[6]cmmiScoringModel!$I$118:$I$120,0,0,1)</f>
        <v>1</v>
      </c>
      <c r="BS91" s="1">
        <f>_xlfn.XLOOKUP(AH91, [6]cmmiScoringModel!$G$121:$G$124,[6]cmmiScoringModel!$I$121:$I$124,0,0,1)</f>
        <v>0.6</v>
      </c>
      <c r="BT91" s="1">
        <f>_xlfn.XLOOKUP(AI91,[6]cmmiScoringModel!$G$125:$G$128,[6]cmmiScoringModel!$I$125:$I$128,0,0,1)</f>
        <v>0.4</v>
      </c>
      <c r="BU91" s="1">
        <f>_xlfn.XLOOKUP(AJ91,[6]cmmiScoringModel!$G$129:$G$132,[6]cmmiScoringModel!$I$129:$I$132,0,0,1)</f>
        <v>0.4</v>
      </c>
      <c r="BV91" s="1">
        <f>_xlfn.XLOOKUP(AK91,[6]cmmiScoringModel!$G$133:$G$138,[6]cmmiScoringModel!$I$133:$I$138,0,0,1)</f>
        <v>0.75</v>
      </c>
      <c r="BW91" s="1">
        <f>_xlfn.XLOOKUP(AL91,[6]cmmiScoringModel!$G$139:$G$142,[6]cmmiScoringModel!$I$139:$I$142,0,0,1)</f>
        <v>0.25</v>
      </c>
      <c r="BX91" s="1">
        <f>_xlfn.XLOOKUP(AM91,[6]cmmiScoringModel!$G$143:$G$148,[6]cmmiScoringModel!$I$143:$I$148,0,0,1)</f>
        <v>0.75</v>
      </c>
      <c r="BY91" s="1">
        <f>_xlfn.XLOOKUP(AN91,[6]cmmiScoringModel!$G$149:$G$153,[6]cmmiScoringModel!$I$149:$I$153,0,0,1)</f>
        <v>1</v>
      </c>
      <c r="BZ91" s="1">
        <f>_xlfn.XLOOKUP(AO91,[6]cmmiScoringModel!$G$154:$G$157,[6]cmmiScoringModel!$I$154:$I$157,0,0,1)</f>
        <v>1</v>
      </c>
      <c r="CA91" s="1">
        <f>_xlfn.XLOOKUP(AP91,[6]cmmiScoringModel!$G$158:$G$161,[6]cmmiScoringModel!$I$158:$I$161,0,0,1)</f>
        <v>1</v>
      </c>
      <c r="CB91" s="1">
        <f>_xlfn.XLOOKUP(AQ91,[6]cmmiScoringModel!$G$162:$G$166,[6]cmmiScoringModel!$I$162:$I$166,0,0,1)</f>
        <v>1</v>
      </c>
      <c r="CC91" s="1">
        <f>_xlfn.XLOOKUP(AR91,[6]cmmiScoringModel!$G$167:$G$171,[6]cmmiScoringModel!$I$167:$I$171,0,0,1)</f>
        <v>0.01</v>
      </c>
      <c r="CD91" s="1">
        <f>_xlfn.XLOOKUP(AS91,[6]cmmiScoringModel!$G$172:$G$175,[6]cmmiScoringModel!$I$172:$I$175,0,0,1)</f>
        <v>0.01</v>
      </c>
      <c r="CE91" s="1">
        <f>_xlfn.XLOOKUP(AT91,[6]cmmiScoringModel!$G$176:$G$180,[6]cmmiScoringModel!$I$176:$I$180,0,0,1)</f>
        <v>0.01</v>
      </c>
    </row>
    <row r="92" spans="1:83" x14ac:dyDescent="0.25">
      <c r="A92" s="1" t="s">
        <v>3336</v>
      </c>
      <c r="B92" s="1" t="s">
        <v>1711</v>
      </c>
      <c r="C92" s="1" t="s">
        <v>1712</v>
      </c>
      <c r="D92" s="1" t="s">
        <v>1713</v>
      </c>
      <c r="E92" s="1" t="s">
        <v>1714</v>
      </c>
      <c r="G92" s="1" t="s">
        <v>2802</v>
      </c>
      <c r="H92" s="1" t="s">
        <v>3337</v>
      </c>
      <c r="K92" s="1" t="s">
        <v>18</v>
      </c>
      <c r="L92" s="1" t="s">
        <v>22</v>
      </c>
      <c r="M92" s="1" t="s">
        <v>31</v>
      </c>
      <c r="N92" s="1" t="s">
        <v>29</v>
      </c>
      <c r="O92" s="1" t="s">
        <v>37</v>
      </c>
      <c r="P92" s="1" t="s">
        <v>43</v>
      </c>
      <c r="Q92" s="1" t="s">
        <v>45</v>
      </c>
      <c r="R92" s="1" t="s">
        <v>37</v>
      </c>
      <c r="S92" s="1" t="s">
        <v>56</v>
      </c>
      <c r="T92" s="1" t="s">
        <v>63</v>
      </c>
      <c r="U92" s="1" t="s">
        <v>66</v>
      </c>
      <c r="V92" s="1" t="s">
        <v>72</v>
      </c>
      <c r="W92" s="1" t="s">
        <v>75</v>
      </c>
      <c r="X92" s="1" t="s">
        <v>37</v>
      </c>
      <c r="Y92" s="1" t="s">
        <v>43</v>
      </c>
      <c r="Z92" s="1" t="s">
        <v>63</v>
      </c>
      <c r="AA92" s="1" t="s">
        <v>63</v>
      </c>
      <c r="AB92" s="1" t="s">
        <v>98</v>
      </c>
      <c r="AC92" s="1" t="s">
        <v>103</v>
      </c>
      <c r="AD92" s="1" t="s">
        <v>111</v>
      </c>
      <c r="AE92" s="1" t="s">
        <v>63</v>
      </c>
      <c r="AF92" s="1" t="s">
        <v>122</v>
      </c>
      <c r="AG92" s="1" t="s">
        <v>125</v>
      </c>
      <c r="AH92" s="1" t="s">
        <v>22</v>
      </c>
      <c r="AI92" s="1" t="s">
        <v>22</v>
      </c>
      <c r="AJ92" s="1" t="s">
        <v>22</v>
      </c>
      <c r="AK92" s="1" t="s">
        <v>63</v>
      </c>
      <c r="AL92" s="1" t="s">
        <v>144</v>
      </c>
      <c r="AM92" s="1" t="s">
        <v>63</v>
      </c>
      <c r="AN92" s="1" t="s">
        <v>31</v>
      </c>
      <c r="AO92" s="1" t="s">
        <v>155</v>
      </c>
      <c r="AP92" s="1" t="s">
        <v>159</v>
      </c>
      <c r="AQ92" s="1" t="s">
        <v>31</v>
      </c>
      <c r="AR92" s="1" t="s">
        <v>29</v>
      </c>
      <c r="AS92" s="1" t="s">
        <v>111</v>
      </c>
      <c r="AT92" s="1" t="s">
        <v>170</v>
      </c>
      <c r="AV92" s="1">
        <f>_xlfn.XLOOKUP(K92,[6]cmmiScoringModel!$G$2:$G$6, [6]cmmiScoringModel!$I$2:$I$6,0,0,1)</f>
        <v>1</v>
      </c>
      <c r="AW92" s="1">
        <f>_xlfn.XLOOKUP(L92,[6]cmmiScoringModel!$G$7:$G$9,[6]cmmiScoringModel!$I$7:$I$9,0,0,1)</f>
        <v>1</v>
      </c>
      <c r="AX92" s="1">
        <f>_xlfn.XLOOKUP(M92,[6]cmmiScoringModel!$G$10:$G$14,[6]cmmiScoringModel!$I$10:$I$14,0,0,1)</f>
        <v>1</v>
      </c>
      <c r="AY92" s="1">
        <f>_xlfn.XLOOKUP(N92,[6]cmmiScoringModel!$G$15:$G$19,[6]cmmiScoringModel!$I$15:$I$19,0,0,1)</f>
        <v>0.5</v>
      </c>
      <c r="AZ92" s="1">
        <f>_xlfn.XLOOKUP(O92,[6]cmmiScoringModel!$G$20:$G$24,[6]cmmiScoringModel!$I$20:$I$24,0,0,1)</f>
        <v>0.75</v>
      </c>
      <c r="BA92" s="1">
        <f>_xlfn.XLOOKUP(P92,[6]cmmiScoringModel!$G$25:$G$28,[6]cmmiScoringModel!$I$25:$I$28,0,0,1)</f>
        <v>1</v>
      </c>
      <c r="BB92" s="1">
        <f>_xlfn.XLOOKUP(Q92,[6]cmmiScoringModel!$G$29:$G$33,[6]cmmiScoringModel!$I$29:$I$33,0,0,1)</f>
        <v>0.5</v>
      </c>
      <c r="BC92" s="1">
        <f>_xlfn.XLOOKUP(R92,[6]cmmiScoringModel!$G$34:$G$37,[6]cmmiScoringModel!$I$34:$I$37,0,0,1)</f>
        <v>1</v>
      </c>
      <c r="BD92" s="1">
        <f>_xlfn.XLOOKUP(S92,[6]cmmiScoringModel!$G$38:$G$44,[6]cmmiScoringModel!$I$38:$I$44,0,0,1)</f>
        <v>0.2</v>
      </c>
      <c r="BE92" s="1">
        <f>_xlfn.XLOOKUP(T92,[6]cmmiScoringModel!$G$45:$G$51,[6]cmmiScoringModel!$I$45:$I$51,0,0,1)</f>
        <v>0.75</v>
      </c>
      <c r="BF92" s="1">
        <f>_xlfn.XLOOKUP(U92,[6]cmmiScoringModel!$G$52:$G$56,[6]cmmiScoringModel!$I$52:$I$56,0,0,1)</f>
        <v>0.8</v>
      </c>
      <c r="BG92" s="1">
        <f>_xlfn.XLOOKUP(V92,[6]cmmiScoringModel!$G$57:$G$61,[6]cmmiScoringModel!$I$57:$I$61,0,0,1)</f>
        <v>1</v>
      </c>
      <c r="BH92" s="1">
        <f>_xlfn.XLOOKUP(W92,[6]cmmiScoringModel!$G$62:$G$67,[6]cmmiScoringModel!$I$62:$I$67,0,0,1)</f>
        <v>0.5</v>
      </c>
      <c r="BI92" s="1">
        <f>_xlfn.XLOOKUP(X92,[6]cmmiScoringModel!$G$68:$G$72,[6]cmmiScoringModel!$I$68:$I$72,0,0,1)</f>
        <v>0.75</v>
      </c>
      <c r="BJ92" s="1">
        <f>_xlfn.XLOOKUP(Y92,[6]cmmiScoringModel!$G$73:$G$77,[6]cmmiScoringModel!$I$73:$I$77,0,0,1)</f>
        <v>1</v>
      </c>
      <c r="BK92" s="1">
        <f>_xlfn.XLOOKUP(Z92,[6]cmmiScoringModel!$G$78:$G$84,[6]cmmiScoringModel!$I$78:$I$84,0,0,1)</f>
        <v>0.75</v>
      </c>
      <c r="BL92" s="1">
        <f>_xlfn.XLOOKUP(AA92,[6]cmmiScoringModel!$G$85:$G$91,[6]cmmiScoringModel!$I$85:$I$91,0,0,1)</f>
        <v>0.75</v>
      </c>
      <c r="BM92" s="1">
        <f>_xlfn.XLOOKUP(AB92,[6]cmmiScoringModel!$G$92:$G$95,[6]cmmiScoringModel!$I$92:$I$95,0,0,1)</f>
        <v>1</v>
      </c>
      <c r="BN92" s="1">
        <f>_xlfn.XLOOKUP(AC92,[6]cmmiScoringModel!$G$96:$G$100,[6]cmmiScoringModel!$I$96:$I$100,0,0,1)</f>
        <v>0.6</v>
      </c>
      <c r="BO92" s="1">
        <f>_xlfn.XLOOKUP(AD92,[6]cmmiScoringModel!$G$101:$G$106,[6]cmmiScoringModel!$I$101:$I$106,0,0,1)</f>
        <v>1</v>
      </c>
      <c r="BP92" s="1">
        <f>_xlfn.XLOOKUP(AE92,[6]cmmiScoringModel!$G$107:$G$113,[6]cmmiScoringModel!$I$107:$I$113,0,0,1)</f>
        <v>0.75</v>
      </c>
      <c r="BQ92" s="1">
        <f>_xlfn.XLOOKUP(AF92,[6]cmmiScoringModel!$G$114:$G$117,[6]cmmiScoringModel!$I$114:$I$117,0,0,1)</f>
        <v>1</v>
      </c>
      <c r="BR92" s="1">
        <f>_xlfn.XLOOKUP(AG92,[6]cmmiScoringModel!$G$118:$G$120,[6]cmmiScoringModel!$I$118:$I$120,0,0,1)</f>
        <v>1</v>
      </c>
      <c r="BS92" s="1">
        <f>_xlfn.XLOOKUP(AH92, [6]cmmiScoringModel!$G$121:$G$124,[6]cmmiScoringModel!$I$121:$I$124,0,0,1)</f>
        <v>1</v>
      </c>
      <c r="BT92" s="1">
        <f>_xlfn.XLOOKUP(AI92,[6]cmmiScoringModel!$G$125:$G$128,[6]cmmiScoringModel!$I$125:$I$128,0,0,1)</f>
        <v>1</v>
      </c>
      <c r="BU92" s="1">
        <f>_xlfn.XLOOKUP(AJ92,[6]cmmiScoringModel!$G$129:$G$132,[6]cmmiScoringModel!$I$129:$I$132,0,0,1)</f>
        <v>1</v>
      </c>
      <c r="BV92" s="1">
        <f>_xlfn.XLOOKUP(AK92,[6]cmmiScoringModel!$G$133:$G$138,[6]cmmiScoringModel!$I$133:$I$138,0,0,1)</f>
        <v>0.75</v>
      </c>
      <c r="BW92" s="1">
        <f>_xlfn.XLOOKUP(AL92,[6]cmmiScoringModel!$G$139:$G$142,[6]cmmiScoringModel!$I$139:$I$142,0,0,1)</f>
        <v>1</v>
      </c>
      <c r="BX92" s="1">
        <f>_xlfn.XLOOKUP(AM92,[6]cmmiScoringModel!$G$143:$G$148,[6]cmmiScoringModel!$I$143:$I$148,0,0,1)</f>
        <v>0.75</v>
      </c>
      <c r="BY92" s="1">
        <f>_xlfn.XLOOKUP(AN92,[6]cmmiScoringModel!$G$149:$G$153,[6]cmmiScoringModel!$I$149:$I$153,0,0,1)</f>
        <v>1</v>
      </c>
      <c r="BZ92" s="1">
        <f>_xlfn.XLOOKUP(AO92,[6]cmmiScoringModel!$G$154:$G$157,[6]cmmiScoringModel!$I$154:$I$157,0,0,1)</f>
        <v>1</v>
      </c>
      <c r="CA92" s="1">
        <f>_xlfn.XLOOKUP(AP92,[6]cmmiScoringModel!$G$158:$G$161,[6]cmmiScoringModel!$I$158:$I$161,0,0,1)</f>
        <v>1</v>
      </c>
      <c r="CB92" s="1">
        <f>_xlfn.XLOOKUP(AQ92,[6]cmmiScoringModel!$G$162:$G$166,[6]cmmiScoringModel!$I$162:$I$166,0,0,1)</f>
        <v>1</v>
      </c>
      <c r="CC92" s="1">
        <f>_xlfn.XLOOKUP(AR92,[6]cmmiScoringModel!$G$167:$G$171,[6]cmmiScoringModel!$I$167:$I$171,0,0,1)</f>
        <v>0.5</v>
      </c>
      <c r="CD92" s="1">
        <f>_xlfn.XLOOKUP(AS92,[6]cmmiScoringModel!$G$172:$G$175,[6]cmmiScoringModel!$I$172:$I$175,0,0,1)</f>
        <v>1</v>
      </c>
      <c r="CE92" s="1">
        <f>_xlfn.XLOOKUP(AT92,[6]cmmiScoringModel!$G$176:$G$180,[6]cmmiScoringModel!$I$176:$I$180,0,0,1)</f>
        <v>0.5</v>
      </c>
    </row>
    <row r="93" spans="1:83" x14ac:dyDescent="0.25">
      <c r="A93" s="1" t="s">
        <v>3338</v>
      </c>
      <c r="B93" s="1" t="s">
        <v>1711</v>
      </c>
      <c r="C93" s="1" t="s">
        <v>1716</v>
      </c>
      <c r="D93" s="1" t="s">
        <v>1717</v>
      </c>
      <c r="E93" s="1" t="s">
        <v>1718</v>
      </c>
      <c r="G93" s="1" t="s">
        <v>2792</v>
      </c>
      <c r="H93" s="1" t="e" vm="1">
        <v>#VALUE!</v>
      </c>
      <c r="K93" s="1" t="s">
        <v>18</v>
      </c>
      <c r="L93" s="1" t="s">
        <v>22</v>
      </c>
      <c r="M93" s="1" t="s">
        <v>31</v>
      </c>
      <c r="N93" s="1" t="s">
        <v>29</v>
      </c>
      <c r="O93" s="1" t="s">
        <v>37</v>
      </c>
      <c r="P93" s="1" t="s">
        <v>43</v>
      </c>
      <c r="Q93" s="1" t="s">
        <v>45</v>
      </c>
      <c r="R93" s="1" t="s">
        <v>37</v>
      </c>
      <c r="S93" s="1" t="s">
        <v>56</v>
      </c>
      <c r="T93" s="1" t="s">
        <v>61</v>
      </c>
      <c r="U93" s="1" t="s">
        <v>66</v>
      </c>
      <c r="V93" s="1" t="s">
        <v>72</v>
      </c>
      <c r="W93" s="1" t="s">
        <v>76</v>
      </c>
      <c r="X93" s="1" t="s">
        <v>37</v>
      </c>
      <c r="Y93" s="1" t="s">
        <v>43</v>
      </c>
      <c r="Z93" s="1" t="s">
        <v>63</v>
      </c>
      <c r="AA93" s="1" t="s">
        <v>62</v>
      </c>
      <c r="AB93" s="1" t="s">
        <v>98</v>
      </c>
      <c r="AC93" s="1" t="s">
        <v>103</v>
      </c>
      <c r="AD93" s="1" t="s">
        <v>111</v>
      </c>
      <c r="AE93" s="1" t="s">
        <v>63</v>
      </c>
      <c r="AF93" s="1" t="s">
        <v>120</v>
      </c>
      <c r="AG93" s="1" t="s">
        <v>125</v>
      </c>
      <c r="AH93" s="1" t="s">
        <v>129</v>
      </c>
      <c r="AI93" s="1" t="s">
        <v>129</v>
      </c>
      <c r="AJ93" s="1" t="s">
        <v>129</v>
      </c>
      <c r="AK93" s="1" t="s">
        <v>63</v>
      </c>
      <c r="AL93" s="1" t="s">
        <v>144</v>
      </c>
      <c r="AM93" s="1" t="s">
        <v>63</v>
      </c>
      <c r="AN93" s="1" t="s">
        <v>31</v>
      </c>
      <c r="AO93" s="1" t="s">
        <v>155</v>
      </c>
      <c r="AP93" s="1" t="s">
        <v>159</v>
      </c>
      <c r="AQ93" s="1" t="s">
        <v>31</v>
      </c>
      <c r="AR93" s="1" t="s">
        <v>21</v>
      </c>
      <c r="AS93" s="1" t="s">
        <v>21</v>
      </c>
      <c r="AT93" s="1" t="s">
        <v>21</v>
      </c>
      <c r="AV93" s="1">
        <f>_xlfn.XLOOKUP(K93,[6]cmmiScoringModel!$G$2:$G$6, [6]cmmiScoringModel!$I$2:$I$6,0,0,1)</f>
        <v>1</v>
      </c>
      <c r="AW93" s="1">
        <f>_xlfn.XLOOKUP(L93,[6]cmmiScoringModel!$G$7:$G$9,[6]cmmiScoringModel!$I$7:$I$9,0,0,1)</f>
        <v>1</v>
      </c>
      <c r="AX93" s="1">
        <f>_xlfn.XLOOKUP(M93,[6]cmmiScoringModel!$G$10:$G$14,[6]cmmiScoringModel!$I$10:$I$14,0,0,1)</f>
        <v>1</v>
      </c>
      <c r="AY93" s="1">
        <f>_xlfn.XLOOKUP(N93,[6]cmmiScoringModel!$G$15:$G$19,[6]cmmiScoringModel!$I$15:$I$19,0,0,1)</f>
        <v>0.5</v>
      </c>
      <c r="AZ93" s="1">
        <f>_xlfn.XLOOKUP(O93,[6]cmmiScoringModel!$G$20:$G$24,[6]cmmiScoringModel!$I$20:$I$24,0,0,1)</f>
        <v>0.75</v>
      </c>
      <c r="BA93" s="1">
        <f>_xlfn.XLOOKUP(P93,[6]cmmiScoringModel!$G$25:$G$28,[6]cmmiScoringModel!$I$25:$I$28,0,0,1)</f>
        <v>1</v>
      </c>
      <c r="BB93" s="1">
        <f>_xlfn.XLOOKUP(Q93,[6]cmmiScoringModel!$G$29:$G$33,[6]cmmiScoringModel!$I$29:$I$33,0,0,1)</f>
        <v>0.5</v>
      </c>
      <c r="BC93" s="1">
        <f>_xlfn.XLOOKUP(R93,[6]cmmiScoringModel!$G$34:$G$37,[6]cmmiScoringModel!$I$34:$I$37,0,0,1)</f>
        <v>1</v>
      </c>
      <c r="BD93" s="1">
        <f>_xlfn.XLOOKUP(S93,[6]cmmiScoringModel!$G$38:$G$44,[6]cmmiScoringModel!$I$38:$I$44,0,0,1)</f>
        <v>0.2</v>
      </c>
      <c r="BE93" s="1">
        <f>_xlfn.XLOOKUP(T93,[6]cmmiScoringModel!$G$45:$G$51,[6]cmmiScoringModel!$I$45:$I$51,0,0,1)</f>
        <v>0.25</v>
      </c>
      <c r="BF93" s="1">
        <f>_xlfn.XLOOKUP(U93,[6]cmmiScoringModel!$G$52:$G$56,[6]cmmiScoringModel!$I$52:$I$56,0,0,1)</f>
        <v>0.8</v>
      </c>
      <c r="BG93" s="1">
        <f>_xlfn.XLOOKUP(V93,[6]cmmiScoringModel!$G$57:$G$61,[6]cmmiScoringModel!$I$57:$I$61,0,0,1)</f>
        <v>1</v>
      </c>
      <c r="BH93" s="1">
        <f>_xlfn.XLOOKUP(W93,[6]cmmiScoringModel!$G$62:$G$67,[6]cmmiScoringModel!$I$62:$I$67,0,0,1)</f>
        <v>0.75</v>
      </c>
      <c r="BI93" s="1">
        <f>_xlfn.XLOOKUP(X93,[6]cmmiScoringModel!$G$68:$G$72,[6]cmmiScoringModel!$I$68:$I$72,0,0,1)</f>
        <v>0.75</v>
      </c>
      <c r="BJ93" s="1">
        <f>_xlfn.XLOOKUP(Y93,[6]cmmiScoringModel!$G$73:$G$77,[6]cmmiScoringModel!$I$73:$I$77,0,0,1)</f>
        <v>1</v>
      </c>
      <c r="BK93" s="1">
        <f>_xlfn.XLOOKUP(Z93,[6]cmmiScoringModel!$G$78:$G$84,[6]cmmiScoringModel!$I$78:$I$84,0,0,1)</f>
        <v>0.75</v>
      </c>
      <c r="BL93" s="1">
        <f>_xlfn.XLOOKUP(AA93,[6]cmmiScoringModel!$G$85:$G$91,[6]cmmiScoringModel!$I$85:$I$91,0,0,1)</f>
        <v>0.5</v>
      </c>
      <c r="BM93" s="1">
        <f>_xlfn.XLOOKUP(AB93,[6]cmmiScoringModel!$G$92:$G$95,[6]cmmiScoringModel!$I$92:$I$95,0,0,1)</f>
        <v>1</v>
      </c>
      <c r="BN93" s="1">
        <f>_xlfn.XLOOKUP(AC93,[6]cmmiScoringModel!$G$96:$G$100,[6]cmmiScoringModel!$I$96:$I$100,0,0,1)</f>
        <v>0.6</v>
      </c>
      <c r="BO93" s="1">
        <f>_xlfn.XLOOKUP(AD93,[6]cmmiScoringModel!$G$101:$G$106,[6]cmmiScoringModel!$I$101:$I$106,0,0,1)</f>
        <v>1</v>
      </c>
      <c r="BP93" s="1">
        <f>_xlfn.XLOOKUP(AE93,[6]cmmiScoringModel!$G$107:$G$113,[6]cmmiScoringModel!$I$107:$I$113,0,0,1)</f>
        <v>0.75</v>
      </c>
      <c r="BQ93" s="1">
        <f>_xlfn.XLOOKUP(AF93,[6]cmmiScoringModel!$G$114:$G$117,[6]cmmiScoringModel!$I$114:$I$117,0,0,1)</f>
        <v>0.85</v>
      </c>
      <c r="BR93" s="1">
        <f>_xlfn.XLOOKUP(AG93,[6]cmmiScoringModel!$G$118:$G$120,[6]cmmiScoringModel!$I$118:$I$120,0,0,1)</f>
        <v>1</v>
      </c>
      <c r="BS93" s="1">
        <f>_xlfn.XLOOKUP(AH93, [6]cmmiScoringModel!$G$121:$G$124,[6]cmmiScoringModel!$I$121:$I$124,0,0,1)</f>
        <v>0.6</v>
      </c>
      <c r="BT93" s="1">
        <f>_xlfn.XLOOKUP(AI93,[6]cmmiScoringModel!$G$125:$G$128,[6]cmmiScoringModel!$I$125:$I$128,0,0,1)</f>
        <v>0.4</v>
      </c>
      <c r="BU93" s="1">
        <f>_xlfn.XLOOKUP(AJ93,[6]cmmiScoringModel!$G$129:$G$132,[6]cmmiScoringModel!$I$129:$I$132,0,0,1)</f>
        <v>0.4</v>
      </c>
      <c r="BV93" s="1">
        <f>_xlfn.XLOOKUP(AK93,[6]cmmiScoringModel!$G$133:$G$138,[6]cmmiScoringModel!$I$133:$I$138,0,0,1)</f>
        <v>0.75</v>
      </c>
      <c r="BW93" s="1">
        <f>_xlfn.XLOOKUP(AL93,[6]cmmiScoringModel!$G$139:$G$142,[6]cmmiScoringModel!$I$139:$I$142,0,0,1)</f>
        <v>1</v>
      </c>
      <c r="BX93" s="1">
        <f>_xlfn.XLOOKUP(AM93,[6]cmmiScoringModel!$G$143:$G$148,[6]cmmiScoringModel!$I$143:$I$148,0,0,1)</f>
        <v>0.75</v>
      </c>
      <c r="BY93" s="1">
        <f>_xlfn.XLOOKUP(AN93,[6]cmmiScoringModel!$G$149:$G$153,[6]cmmiScoringModel!$I$149:$I$153,0,0,1)</f>
        <v>1</v>
      </c>
      <c r="BZ93" s="1">
        <f>_xlfn.XLOOKUP(AO93,[6]cmmiScoringModel!$G$154:$G$157,[6]cmmiScoringModel!$I$154:$I$157,0,0,1)</f>
        <v>1</v>
      </c>
      <c r="CA93" s="1">
        <f>_xlfn.XLOOKUP(AP93,[6]cmmiScoringModel!$G$158:$G$161,[6]cmmiScoringModel!$I$158:$I$161,0,0,1)</f>
        <v>1</v>
      </c>
      <c r="CB93" s="1">
        <f>_xlfn.XLOOKUP(AQ93,[6]cmmiScoringModel!$G$162:$G$166,[6]cmmiScoringModel!$I$162:$I$166,0,0,1)</f>
        <v>1</v>
      </c>
      <c r="CC93" s="1">
        <f>_xlfn.XLOOKUP(AR93,[6]cmmiScoringModel!$G$167:$G$171,[6]cmmiScoringModel!$I$167:$I$171,0,0,1)</f>
        <v>0.01</v>
      </c>
      <c r="CD93" s="1">
        <f>_xlfn.XLOOKUP(AS93,[6]cmmiScoringModel!$G$172:$G$175,[6]cmmiScoringModel!$I$172:$I$175,0,0,1)</f>
        <v>0.01</v>
      </c>
      <c r="CE93" s="1">
        <f>_xlfn.XLOOKUP(AT93,[6]cmmiScoringModel!$G$176:$G$180,[6]cmmiScoringModel!$I$176:$I$180,0,0,1)</f>
        <v>0.01</v>
      </c>
    </row>
    <row r="94" spans="1:83" x14ac:dyDescent="0.25">
      <c r="A94" s="1" t="s">
        <v>3339</v>
      </c>
      <c r="B94" s="1" t="s">
        <v>1711</v>
      </c>
      <c r="C94" s="1" t="s">
        <v>1720</v>
      </c>
      <c r="D94" s="1" t="s">
        <v>1721</v>
      </c>
      <c r="E94" s="1" t="s">
        <v>1722</v>
      </c>
      <c r="G94" s="1" t="s">
        <v>1723</v>
      </c>
      <c r="H94" s="1" t="e" vm="1">
        <v>#VALUE!</v>
      </c>
      <c r="K94" s="1" t="s">
        <v>18</v>
      </c>
      <c r="L94" s="1" t="s">
        <v>22</v>
      </c>
      <c r="M94" s="1" t="s">
        <v>31</v>
      </c>
      <c r="N94" s="1" t="s">
        <v>29</v>
      </c>
      <c r="O94" s="1" t="s">
        <v>37</v>
      </c>
      <c r="P94" s="1" t="s">
        <v>43</v>
      </c>
      <c r="Q94" s="1" t="s">
        <v>45</v>
      </c>
      <c r="R94" s="1" t="s">
        <v>37</v>
      </c>
      <c r="S94" s="1" t="s">
        <v>56</v>
      </c>
      <c r="T94" s="1" t="s">
        <v>62</v>
      </c>
      <c r="U94" s="1" t="s">
        <v>66</v>
      </c>
      <c r="V94" s="1" t="s">
        <v>72</v>
      </c>
      <c r="W94" s="1" t="s">
        <v>76</v>
      </c>
      <c r="X94" s="1" t="s">
        <v>37</v>
      </c>
      <c r="Y94" s="1" t="s">
        <v>43</v>
      </c>
      <c r="Z94" s="1" t="s">
        <v>63</v>
      </c>
      <c r="AA94" s="1" t="s">
        <v>62</v>
      </c>
      <c r="AB94" s="1" t="s">
        <v>98</v>
      </c>
      <c r="AC94" s="1" t="s">
        <v>103</v>
      </c>
      <c r="AD94" s="1" t="s">
        <v>111</v>
      </c>
      <c r="AE94" s="1" t="s">
        <v>63</v>
      </c>
      <c r="AF94" s="1" t="s">
        <v>120</v>
      </c>
      <c r="AG94" s="1" t="s">
        <v>125</v>
      </c>
      <c r="AH94" s="1" t="s">
        <v>129</v>
      </c>
      <c r="AI94" s="1" t="s">
        <v>129</v>
      </c>
      <c r="AJ94" s="1" t="s">
        <v>129</v>
      </c>
      <c r="AK94" s="1" t="s">
        <v>63</v>
      </c>
      <c r="AL94" s="1" t="s">
        <v>144</v>
      </c>
      <c r="AM94" s="1" t="s">
        <v>63</v>
      </c>
      <c r="AN94" s="1" t="s">
        <v>31</v>
      </c>
      <c r="AO94" s="1" t="s">
        <v>155</v>
      </c>
      <c r="AP94" s="1" t="s">
        <v>159</v>
      </c>
      <c r="AQ94" s="1" t="s">
        <v>31</v>
      </c>
      <c r="AR94" s="1" t="s">
        <v>21</v>
      </c>
      <c r="AS94" s="1" t="s">
        <v>21</v>
      </c>
      <c r="AT94" s="1" t="s">
        <v>21</v>
      </c>
      <c r="AV94" s="1">
        <f>_xlfn.XLOOKUP(K94,[6]cmmiScoringModel!$G$2:$G$6, [6]cmmiScoringModel!$I$2:$I$6,0,0,1)</f>
        <v>1</v>
      </c>
      <c r="AW94" s="1">
        <f>_xlfn.XLOOKUP(L94,[6]cmmiScoringModel!$G$7:$G$9,[6]cmmiScoringModel!$I$7:$I$9,0,0,1)</f>
        <v>1</v>
      </c>
      <c r="AX94" s="1">
        <f>_xlfn.XLOOKUP(M94,[6]cmmiScoringModel!$G$10:$G$14,[6]cmmiScoringModel!$I$10:$I$14,0,0,1)</f>
        <v>1</v>
      </c>
      <c r="AY94" s="1">
        <f>_xlfn.XLOOKUP(N94,[6]cmmiScoringModel!$G$15:$G$19,[6]cmmiScoringModel!$I$15:$I$19,0,0,1)</f>
        <v>0.5</v>
      </c>
      <c r="AZ94" s="1">
        <f>_xlfn.XLOOKUP(O94,[6]cmmiScoringModel!$G$20:$G$24,[6]cmmiScoringModel!$I$20:$I$24,0,0,1)</f>
        <v>0.75</v>
      </c>
      <c r="BA94" s="1">
        <f>_xlfn.XLOOKUP(P94,[6]cmmiScoringModel!$G$25:$G$28,[6]cmmiScoringModel!$I$25:$I$28,0,0,1)</f>
        <v>1</v>
      </c>
      <c r="BB94" s="1">
        <f>_xlfn.XLOOKUP(Q94,[6]cmmiScoringModel!$G$29:$G$33,[6]cmmiScoringModel!$I$29:$I$33,0,0,1)</f>
        <v>0.5</v>
      </c>
      <c r="BC94" s="1">
        <f>_xlfn.XLOOKUP(R94,[6]cmmiScoringModel!$G$34:$G$37,[6]cmmiScoringModel!$I$34:$I$37,0,0,1)</f>
        <v>1</v>
      </c>
      <c r="BD94" s="1">
        <f>_xlfn.XLOOKUP(S94,[6]cmmiScoringModel!$G$38:$G$44,[6]cmmiScoringModel!$I$38:$I$44,0,0,1)</f>
        <v>0.2</v>
      </c>
      <c r="BE94" s="1">
        <f>_xlfn.XLOOKUP(T94,[6]cmmiScoringModel!$G$45:$G$51,[6]cmmiScoringModel!$I$45:$I$51,0,0,1)</f>
        <v>0.5</v>
      </c>
      <c r="BF94" s="1">
        <f>_xlfn.XLOOKUP(U94,[6]cmmiScoringModel!$G$52:$G$56,[6]cmmiScoringModel!$I$52:$I$56,0,0,1)</f>
        <v>0.8</v>
      </c>
      <c r="BG94" s="1">
        <f>_xlfn.XLOOKUP(V94,[6]cmmiScoringModel!$G$57:$G$61,[6]cmmiScoringModel!$I$57:$I$61,0,0,1)</f>
        <v>1</v>
      </c>
      <c r="BH94" s="1">
        <f>_xlfn.XLOOKUP(W94,[6]cmmiScoringModel!$G$62:$G$67,[6]cmmiScoringModel!$I$62:$I$67,0,0,1)</f>
        <v>0.75</v>
      </c>
      <c r="BI94" s="1">
        <f>_xlfn.XLOOKUP(X94,[6]cmmiScoringModel!$G$68:$G$72,[6]cmmiScoringModel!$I$68:$I$72,0,0,1)</f>
        <v>0.75</v>
      </c>
      <c r="BJ94" s="1">
        <f>_xlfn.XLOOKUP(Y94,[6]cmmiScoringModel!$G$73:$G$77,[6]cmmiScoringModel!$I$73:$I$77,0,0,1)</f>
        <v>1</v>
      </c>
      <c r="BK94" s="1">
        <f>_xlfn.XLOOKUP(Z94,[6]cmmiScoringModel!$G$78:$G$84,[6]cmmiScoringModel!$I$78:$I$84,0,0,1)</f>
        <v>0.75</v>
      </c>
      <c r="BL94" s="1">
        <f>_xlfn.XLOOKUP(AA94,[6]cmmiScoringModel!$G$85:$G$91,[6]cmmiScoringModel!$I$85:$I$91,0,0,1)</f>
        <v>0.5</v>
      </c>
      <c r="BM94" s="1">
        <f>_xlfn.XLOOKUP(AB94,[6]cmmiScoringModel!$G$92:$G$95,[6]cmmiScoringModel!$I$92:$I$95,0,0,1)</f>
        <v>1</v>
      </c>
      <c r="BN94" s="1">
        <f>_xlfn.XLOOKUP(AC94,[6]cmmiScoringModel!$G$96:$G$100,[6]cmmiScoringModel!$I$96:$I$100,0,0,1)</f>
        <v>0.6</v>
      </c>
      <c r="BO94" s="1">
        <f>_xlfn.XLOOKUP(AD94,[6]cmmiScoringModel!$G$101:$G$106,[6]cmmiScoringModel!$I$101:$I$106,0,0,1)</f>
        <v>1</v>
      </c>
      <c r="BP94" s="1">
        <f>_xlfn.XLOOKUP(AE94,[6]cmmiScoringModel!$G$107:$G$113,[6]cmmiScoringModel!$I$107:$I$113,0,0,1)</f>
        <v>0.75</v>
      </c>
      <c r="BQ94" s="1">
        <f>_xlfn.XLOOKUP(AF94,[6]cmmiScoringModel!$G$114:$G$117,[6]cmmiScoringModel!$I$114:$I$117,0,0,1)</f>
        <v>0.85</v>
      </c>
      <c r="BR94" s="1">
        <f>_xlfn.XLOOKUP(AG94,[6]cmmiScoringModel!$G$118:$G$120,[6]cmmiScoringModel!$I$118:$I$120,0,0,1)</f>
        <v>1</v>
      </c>
      <c r="BS94" s="1">
        <f>_xlfn.XLOOKUP(AH94, [6]cmmiScoringModel!$G$121:$G$124,[6]cmmiScoringModel!$I$121:$I$124,0,0,1)</f>
        <v>0.6</v>
      </c>
      <c r="BT94" s="1">
        <f>_xlfn.XLOOKUP(AI94,[6]cmmiScoringModel!$G$125:$G$128,[6]cmmiScoringModel!$I$125:$I$128,0,0,1)</f>
        <v>0.4</v>
      </c>
      <c r="BU94" s="1">
        <f>_xlfn.XLOOKUP(AJ94,[6]cmmiScoringModel!$G$129:$G$132,[6]cmmiScoringModel!$I$129:$I$132,0,0,1)</f>
        <v>0.4</v>
      </c>
      <c r="BV94" s="1">
        <f>_xlfn.XLOOKUP(AK94,[6]cmmiScoringModel!$G$133:$G$138,[6]cmmiScoringModel!$I$133:$I$138,0,0,1)</f>
        <v>0.75</v>
      </c>
      <c r="BW94" s="1">
        <f>_xlfn.XLOOKUP(AL94,[6]cmmiScoringModel!$G$139:$G$142,[6]cmmiScoringModel!$I$139:$I$142,0,0,1)</f>
        <v>1</v>
      </c>
      <c r="BX94" s="1">
        <f>_xlfn.XLOOKUP(AM94,[6]cmmiScoringModel!$G$143:$G$148,[6]cmmiScoringModel!$I$143:$I$148,0,0,1)</f>
        <v>0.75</v>
      </c>
      <c r="BY94" s="1">
        <f>_xlfn.XLOOKUP(AN94,[6]cmmiScoringModel!$G$149:$G$153,[6]cmmiScoringModel!$I$149:$I$153,0,0,1)</f>
        <v>1</v>
      </c>
      <c r="BZ94" s="1">
        <f>_xlfn.XLOOKUP(AO94,[6]cmmiScoringModel!$G$154:$G$157,[6]cmmiScoringModel!$I$154:$I$157,0,0,1)</f>
        <v>1</v>
      </c>
      <c r="CA94" s="1">
        <f>_xlfn.XLOOKUP(AP94,[6]cmmiScoringModel!$G$158:$G$161,[6]cmmiScoringModel!$I$158:$I$161,0,0,1)</f>
        <v>1</v>
      </c>
      <c r="CB94" s="1">
        <f>_xlfn.XLOOKUP(AQ94,[6]cmmiScoringModel!$G$162:$G$166,[6]cmmiScoringModel!$I$162:$I$166,0,0,1)</f>
        <v>1</v>
      </c>
      <c r="CC94" s="1">
        <f>_xlfn.XLOOKUP(AR94,[6]cmmiScoringModel!$G$167:$G$171,[6]cmmiScoringModel!$I$167:$I$171,0,0,1)</f>
        <v>0.01</v>
      </c>
      <c r="CD94" s="1">
        <f>_xlfn.XLOOKUP(AS94,[6]cmmiScoringModel!$G$172:$G$175,[6]cmmiScoringModel!$I$172:$I$175,0,0,1)</f>
        <v>0.01</v>
      </c>
      <c r="CE94" s="1">
        <f>_xlfn.XLOOKUP(AT94,[6]cmmiScoringModel!$G$176:$G$180,[6]cmmiScoringModel!$I$176:$I$180,0,0,1)</f>
        <v>0.01</v>
      </c>
    </row>
    <row r="95" spans="1:83" x14ac:dyDescent="0.25">
      <c r="A95" s="1" t="s">
        <v>3340</v>
      </c>
      <c r="B95" s="1" t="s">
        <v>1711</v>
      </c>
      <c r="C95" s="1" t="s">
        <v>1724</v>
      </c>
      <c r="D95" s="1" t="s">
        <v>1725</v>
      </c>
      <c r="E95" s="1" t="s">
        <v>1726</v>
      </c>
      <c r="G95" s="1" t="s">
        <v>3341</v>
      </c>
      <c r="H95" s="1" t="e" vm="1">
        <v>#VALUE!</v>
      </c>
      <c r="K95" s="1" t="s">
        <v>17</v>
      </c>
      <c r="L95" s="1" t="s">
        <v>22</v>
      </c>
      <c r="M95" s="1" t="s">
        <v>31</v>
      </c>
      <c r="N95" s="1" t="s">
        <v>29</v>
      </c>
      <c r="O95" s="1" t="s">
        <v>37</v>
      </c>
      <c r="P95" s="1" t="s">
        <v>43</v>
      </c>
      <c r="Q95" s="1" t="s">
        <v>45</v>
      </c>
      <c r="R95" s="1" t="s">
        <v>37</v>
      </c>
      <c r="S95" s="1" t="s">
        <v>56</v>
      </c>
      <c r="T95" s="1" t="s">
        <v>62</v>
      </c>
      <c r="U95" s="1" t="s">
        <v>43</v>
      </c>
      <c r="V95" s="1" t="s">
        <v>71</v>
      </c>
      <c r="W95" s="1" t="s">
        <v>76</v>
      </c>
      <c r="X95" s="1" t="s">
        <v>37</v>
      </c>
      <c r="Y95" s="1" t="s">
        <v>43</v>
      </c>
      <c r="Z95" s="1" t="s">
        <v>63</v>
      </c>
      <c r="AA95" s="1" t="s">
        <v>63</v>
      </c>
      <c r="AB95" s="1" t="s">
        <v>98</v>
      </c>
      <c r="AC95" s="1" t="s">
        <v>103</v>
      </c>
      <c r="AD95" s="1" t="s">
        <v>111</v>
      </c>
      <c r="AE95" s="1" t="s">
        <v>63</v>
      </c>
      <c r="AF95" s="1" t="s">
        <v>120</v>
      </c>
      <c r="AG95" s="1" t="s">
        <v>125</v>
      </c>
      <c r="AH95" s="1" t="s">
        <v>129</v>
      </c>
      <c r="AI95" s="1" t="s">
        <v>129</v>
      </c>
      <c r="AJ95" s="1" t="s">
        <v>129</v>
      </c>
      <c r="AK95" s="1" t="s">
        <v>62</v>
      </c>
      <c r="AL95" s="1" t="s">
        <v>142</v>
      </c>
      <c r="AM95" s="1" t="s">
        <v>63</v>
      </c>
      <c r="AN95" s="1" t="s">
        <v>31</v>
      </c>
      <c r="AO95" s="1" t="s">
        <v>155</v>
      </c>
      <c r="AP95" s="1" t="s">
        <v>159</v>
      </c>
      <c r="AQ95" s="1" t="s">
        <v>31</v>
      </c>
      <c r="AR95" s="1" t="s">
        <v>21</v>
      </c>
      <c r="AS95" s="1" t="s">
        <v>21</v>
      </c>
      <c r="AT95" s="1" t="s">
        <v>21</v>
      </c>
      <c r="AV95" s="1">
        <f>_xlfn.XLOOKUP(K95,[6]cmmiScoringModel!$G$2:$G$6, [6]cmmiScoringModel!$I$2:$I$6,0,0,1)</f>
        <v>0.25</v>
      </c>
      <c r="AW95" s="1">
        <f>_xlfn.XLOOKUP(L95,[6]cmmiScoringModel!$G$7:$G$9,[6]cmmiScoringModel!$I$7:$I$9,0,0,1)</f>
        <v>1</v>
      </c>
      <c r="AX95" s="1">
        <f>_xlfn.XLOOKUP(M95,[6]cmmiScoringModel!$G$10:$G$14,[6]cmmiScoringModel!$I$10:$I$14,0,0,1)</f>
        <v>1</v>
      </c>
      <c r="AY95" s="1">
        <f>_xlfn.XLOOKUP(N95,[6]cmmiScoringModel!$G$15:$G$19,[6]cmmiScoringModel!$I$15:$I$19,0,0,1)</f>
        <v>0.5</v>
      </c>
      <c r="AZ95" s="1">
        <f>_xlfn.XLOOKUP(O95,[6]cmmiScoringModel!$G$20:$G$24,[6]cmmiScoringModel!$I$20:$I$24,0,0,1)</f>
        <v>0.75</v>
      </c>
      <c r="BA95" s="1">
        <f>_xlfn.XLOOKUP(P95,[6]cmmiScoringModel!$G$25:$G$28,[6]cmmiScoringModel!$I$25:$I$28,0,0,1)</f>
        <v>1</v>
      </c>
      <c r="BB95" s="1">
        <f>_xlfn.XLOOKUP(Q95,[6]cmmiScoringModel!$G$29:$G$33,[6]cmmiScoringModel!$I$29:$I$33,0,0,1)</f>
        <v>0.5</v>
      </c>
      <c r="BC95" s="1">
        <f>_xlfn.XLOOKUP(R95,[6]cmmiScoringModel!$G$34:$G$37,[6]cmmiScoringModel!$I$34:$I$37,0,0,1)</f>
        <v>1</v>
      </c>
      <c r="BD95" s="1">
        <f>_xlfn.XLOOKUP(S95,[6]cmmiScoringModel!$G$38:$G$44,[6]cmmiScoringModel!$I$38:$I$44,0,0,1)</f>
        <v>0.2</v>
      </c>
      <c r="BE95" s="1">
        <f>_xlfn.XLOOKUP(T95,[6]cmmiScoringModel!$G$45:$G$51,[6]cmmiScoringModel!$I$45:$I$51,0,0,1)</f>
        <v>0.5</v>
      </c>
      <c r="BF95" s="1">
        <f>_xlfn.XLOOKUP(U95,[6]cmmiScoringModel!$G$52:$G$56,[6]cmmiScoringModel!$I$52:$I$56,0,0,1)</f>
        <v>1</v>
      </c>
      <c r="BG95" s="1">
        <f>_xlfn.XLOOKUP(V95,[6]cmmiScoringModel!$G$57:$G$61,[6]cmmiScoringModel!$I$57:$I$61,0,0,1)</f>
        <v>0.6</v>
      </c>
      <c r="BH95" s="1">
        <f>_xlfn.XLOOKUP(W95,[6]cmmiScoringModel!$G$62:$G$67,[6]cmmiScoringModel!$I$62:$I$67,0,0,1)</f>
        <v>0.75</v>
      </c>
      <c r="BI95" s="1">
        <f>_xlfn.XLOOKUP(X95,[6]cmmiScoringModel!$G$68:$G$72,[6]cmmiScoringModel!$I$68:$I$72,0,0,1)</f>
        <v>0.75</v>
      </c>
      <c r="BJ95" s="1">
        <f>_xlfn.XLOOKUP(Y95,[6]cmmiScoringModel!$G$73:$G$77,[6]cmmiScoringModel!$I$73:$I$77,0,0,1)</f>
        <v>1</v>
      </c>
      <c r="BK95" s="1">
        <f>_xlfn.XLOOKUP(Z95,[6]cmmiScoringModel!$G$78:$G$84,[6]cmmiScoringModel!$I$78:$I$84,0,0,1)</f>
        <v>0.75</v>
      </c>
      <c r="BL95" s="1">
        <f>_xlfn.XLOOKUP(AA95,[6]cmmiScoringModel!$G$85:$G$91,[6]cmmiScoringModel!$I$85:$I$91,0,0,1)</f>
        <v>0.75</v>
      </c>
      <c r="BM95" s="1">
        <f>_xlfn.XLOOKUP(AB95,[6]cmmiScoringModel!$G$92:$G$95,[6]cmmiScoringModel!$I$92:$I$95,0,0,1)</f>
        <v>1</v>
      </c>
      <c r="BN95" s="1">
        <f>_xlfn.XLOOKUP(AC95,[6]cmmiScoringModel!$G$96:$G$100,[6]cmmiScoringModel!$I$96:$I$100,0,0,1)</f>
        <v>0.6</v>
      </c>
      <c r="BO95" s="1">
        <f>_xlfn.XLOOKUP(AD95,[6]cmmiScoringModel!$G$101:$G$106,[6]cmmiScoringModel!$I$101:$I$106,0,0,1)</f>
        <v>1</v>
      </c>
      <c r="BP95" s="1">
        <f>_xlfn.XLOOKUP(AE95,[6]cmmiScoringModel!$G$107:$G$113,[6]cmmiScoringModel!$I$107:$I$113,0,0,1)</f>
        <v>0.75</v>
      </c>
      <c r="BQ95" s="1">
        <f>_xlfn.XLOOKUP(AF95,[6]cmmiScoringModel!$G$114:$G$117,[6]cmmiScoringModel!$I$114:$I$117,0,0,1)</f>
        <v>0.85</v>
      </c>
      <c r="BR95" s="1">
        <f>_xlfn.XLOOKUP(AG95,[6]cmmiScoringModel!$G$118:$G$120,[6]cmmiScoringModel!$I$118:$I$120,0,0,1)</f>
        <v>1</v>
      </c>
      <c r="BS95" s="1">
        <f>_xlfn.XLOOKUP(AH95, [6]cmmiScoringModel!$G$121:$G$124,[6]cmmiScoringModel!$I$121:$I$124,0,0,1)</f>
        <v>0.6</v>
      </c>
      <c r="BT95" s="1">
        <f>_xlfn.XLOOKUP(AI95,[6]cmmiScoringModel!$G$125:$G$128,[6]cmmiScoringModel!$I$125:$I$128,0,0,1)</f>
        <v>0.4</v>
      </c>
      <c r="BU95" s="1">
        <f>_xlfn.XLOOKUP(AJ95,[6]cmmiScoringModel!$G$129:$G$132,[6]cmmiScoringModel!$I$129:$I$132,0,0,1)</f>
        <v>0.4</v>
      </c>
      <c r="BV95" s="1">
        <f>_xlfn.XLOOKUP(AK95,[6]cmmiScoringModel!$G$133:$G$138,[6]cmmiScoringModel!$I$133:$I$138,0,0,1)</f>
        <v>0.5</v>
      </c>
      <c r="BW95" s="1">
        <f>_xlfn.XLOOKUP(AL95,[6]cmmiScoringModel!$G$139:$G$142,[6]cmmiScoringModel!$I$139:$I$142,0,0,1)</f>
        <v>0.25</v>
      </c>
      <c r="BX95" s="1">
        <f>_xlfn.XLOOKUP(AM95,[6]cmmiScoringModel!$G$143:$G$148,[6]cmmiScoringModel!$I$143:$I$148,0,0,1)</f>
        <v>0.75</v>
      </c>
      <c r="BY95" s="1">
        <f>_xlfn.XLOOKUP(AN95,[6]cmmiScoringModel!$G$149:$G$153,[6]cmmiScoringModel!$I$149:$I$153,0,0,1)</f>
        <v>1</v>
      </c>
      <c r="BZ95" s="1">
        <f>_xlfn.XLOOKUP(AO95,[6]cmmiScoringModel!$G$154:$G$157,[6]cmmiScoringModel!$I$154:$I$157,0,0,1)</f>
        <v>1</v>
      </c>
      <c r="CA95" s="1">
        <f>_xlfn.XLOOKUP(AP95,[6]cmmiScoringModel!$G$158:$G$161,[6]cmmiScoringModel!$I$158:$I$161,0,0,1)</f>
        <v>1</v>
      </c>
      <c r="CB95" s="1">
        <f>_xlfn.XLOOKUP(AQ95,[6]cmmiScoringModel!$G$162:$G$166,[6]cmmiScoringModel!$I$162:$I$166,0,0,1)</f>
        <v>1</v>
      </c>
      <c r="CC95" s="1">
        <f>_xlfn.XLOOKUP(AR95,[6]cmmiScoringModel!$G$167:$G$171,[6]cmmiScoringModel!$I$167:$I$171,0,0,1)</f>
        <v>0.01</v>
      </c>
      <c r="CD95" s="1">
        <f>_xlfn.XLOOKUP(AS95,[6]cmmiScoringModel!$G$172:$G$175,[6]cmmiScoringModel!$I$172:$I$175,0,0,1)</f>
        <v>0.01</v>
      </c>
      <c r="CE95" s="1">
        <f>_xlfn.XLOOKUP(AT95,[6]cmmiScoringModel!$G$176:$G$180,[6]cmmiScoringModel!$I$176:$I$180,0,0,1)</f>
        <v>0.01</v>
      </c>
    </row>
    <row r="96" spans="1:83" x14ac:dyDescent="0.25">
      <c r="A96" s="1" t="s">
        <v>3342</v>
      </c>
      <c r="B96" s="1" t="s">
        <v>1711</v>
      </c>
      <c r="C96" s="1" t="s">
        <v>1728</v>
      </c>
      <c r="D96" s="1" t="s">
        <v>1729</v>
      </c>
      <c r="E96" s="1" t="s">
        <v>1730</v>
      </c>
      <c r="G96" s="1" t="s">
        <v>1731</v>
      </c>
      <c r="H96" s="1" t="s">
        <v>3329</v>
      </c>
      <c r="K96" s="1" t="s">
        <v>18</v>
      </c>
      <c r="L96" s="1" t="s">
        <v>22</v>
      </c>
      <c r="M96" s="1" t="s">
        <v>31</v>
      </c>
      <c r="N96" s="1" t="s">
        <v>29</v>
      </c>
      <c r="O96" s="1" t="s">
        <v>37</v>
      </c>
      <c r="P96" s="1" t="s">
        <v>43</v>
      </c>
      <c r="Q96" s="1" t="s">
        <v>45</v>
      </c>
      <c r="R96" s="1" t="s">
        <v>37</v>
      </c>
      <c r="S96" s="1" t="s">
        <v>56</v>
      </c>
      <c r="T96" s="1" t="s">
        <v>63</v>
      </c>
      <c r="U96" s="1" t="s">
        <v>43</v>
      </c>
      <c r="V96" s="1" t="s">
        <v>72</v>
      </c>
      <c r="W96" s="1" t="s">
        <v>76</v>
      </c>
      <c r="X96" s="1" t="s">
        <v>37</v>
      </c>
      <c r="Y96" s="1" t="s">
        <v>43</v>
      </c>
      <c r="Z96" s="1" t="s">
        <v>62</v>
      </c>
      <c r="AA96" s="1" t="s">
        <v>63</v>
      </c>
      <c r="AB96" s="1" t="s">
        <v>98</v>
      </c>
      <c r="AC96" s="1" t="s">
        <v>103</v>
      </c>
      <c r="AD96" s="1" t="s">
        <v>110</v>
      </c>
      <c r="AE96" s="1" t="s">
        <v>62</v>
      </c>
      <c r="AF96" s="1" t="s">
        <v>120</v>
      </c>
      <c r="AG96" s="1" t="s">
        <v>124</v>
      </c>
      <c r="AH96" s="1" t="s">
        <v>129</v>
      </c>
      <c r="AI96" s="1" t="s">
        <v>129</v>
      </c>
      <c r="AJ96" s="1" t="s">
        <v>22</v>
      </c>
      <c r="AK96" s="1" t="s">
        <v>63</v>
      </c>
      <c r="AL96" s="1" t="s">
        <v>144</v>
      </c>
      <c r="AM96" s="1" t="s">
        <v>62</v>
      </c>
      <c r="AN96" s="1" t="s">
        <v>29</v>
      </c>
      <c r="AO96" s="1" t="s">
        <v>155</v>
      </c>
      <c r="AP96" s="1" t="s">
        <v>159</v>
      </c>
      <c r="AQ96" s="1" t="s">
        <v>31</v>
      </c>
      <c r="AR96" s="1" t="s">
        <v>21</v>
      </c>
      <c r="AS96" s="1" t="s">
        <v>21</v>
      </c>
      <c r="AT96" s="1" t="s">
        <v>170</v>
      </c>
      <c r="AV96" s="1">
        <f>_xlfn.XLOOKUP(K96,[6]cmmiScoringModel!$G$2:$G$6, [6]cmmiScoringModel!$I$2:$I$6,0,0,1)</f>
        <v>1</v>
      </c>
      <c r="AW96" s="1">
        <f>_xlfn.XLOOKUP(L96,[6]cmmiScoringModel!$G$7:$G$9,[6]cmmiScoringModel!$I$7:$I$9,0,0,1)</f>
        <v>1</v>
      </c>
      <c r="AX96" s="1">
        <f>_xlfn.XLOOKUP(M96,[6]cmmiScoringModel!$G$10:$G$14,[6]cmmiScoringModel!$I$10:$I$14,0,0,1)</f>
        <v>1</v>
      </c>
      <c r="AY96" s="1">
        <f>_xlfn.XLOOKUP(N96,[6]cmmiScoringModel!$G$15:$G$19,[6]cmmiScoringModel!$I$15:$I$19,0,0,1)</f>
        <v>0.5</v>
      </c>
      <c r="AZ96" s="1">
        <f>_xlfn.XLOOKUP(O96,[6]cmmiScoringModel!$G$20:$G$24,[6]cmmiScoringModel!$I$20:$I$24,0,0,1)</f>
        <v>0.75</v>
      </c>
      <c r="BA96" s="1">
        <f>_xlfn.XLOOKUP(P96,[6]cmmiScoringModel!$G$25:$G$28,[6]cmmiScoringModel!$I$25:$I$28,0,0,1)</f>
        <v>1</v>
      </c>
      <c r="BB96" s="1">
        <f>_xlfn.XLOOKUP(Q96,[6]cmmiScoringModel!$G$29:$G$33,[6]cmmiScoringModel!$I$29:$I$33,0,0,1)</f>
        <v>0.5</v>
      </c>
      <c r="BC96" s="1">
        <f>_xlfn.XLOOKUP(R96,[6]cmmiScoringModel!$G$34:$G$37,[6]cmmiScoringModel!$I$34:$I$37,0,0,1)</f>
        <v>1</v>
      </c>
      <c r="BD96" s="1">
        <f>_xlfn.XLOOKUP(S96,[6]cmmiScoringModel!$G$38:$G$44,[6]cmmiScoringModel!$I$38:$I$44,0,0,1)</f>
        <v>0.2</v>
      </c>
      <c r="BE96" s="1">
        <f>_xlfn.XLOOKUP(T96,[6]cmmiScoringModel!$G$45:$G$51,[6]cmmiScoringModel!$I$45:$I$51,0,0,1)</f>
        <v>0.75</v>
      </c>
      <c r="BF96" s="1">
        <f>_xlfn.XLOOKUP(U96,[6]cmmiScoringModel!$G$52:$G$56,[6]cmmiScoringModel!$I$52:$I$56,0,0,1)</f>
        <v>1</v>
      </c>
      <c r="BG96" s="1">
        <f>_xlfn.XLOOKUP(V96,[6]cmmiScoringModel!$G$57:$G$61,[6]cmmiScoringModel!$I$57:$I$61,0,0,1)</f>
        <v>1</v>
      </c>
      <c r="BH96" s="1">
        <f>_xlfn.XLOOKUP(W96,[6]cmmiScoringModel!$G$62:$G$67,[6]cmmiScoringModel!$I$62:$I$67,0,0,1)</f>
        <v>0.75</v>
      </c>
      <c r="BI96" s="1">
        <f>_xlfn.XLOOKUP(X96,[6]cmmiScoringModel!$G$68:$G$72,[6]cmmiScoringModel!$I$68:$I$72,0,0,1)</f>
        <v>0.75</v>
      </c>
      <c r="BJ96" s="1">
        <f>_xlfn.XLOOKUP(Y96,[6]cmmiScoringModel!$G$73:$G$77,[6]cmmiScoringModel!$I$73:$I$77,0,0,1)</f>
        <v>1</v>
      </c>
      <c r="BK96" s="1">
        <f>_xlfn.XLOOKUP(Z96,[6]cmmiScoringModel!$G$78:$G$84,[6]cmmiScoringModel!$I$78:$I$84,0,0,1)</f>
        <v>0.5</v>
      </c>
      <c r="BL96" s="1">
        <f>_xlfn.XLOOKUP(AA96,[6]cmmiScoringModel!$G$85:$G$91,[6]cmmiScoringModel!$I$85:$I$91,0,0,1)</f>
        <v>0.75</v>
      </c>
      <c r="BM96" s="1">
        <f>_xlfn.XLOOKUP(AB96,[6]cmmiScoringModel!$G$92:$G$95,[6]cmmiScoringModel!$I$92:$I$95,0,0,1)</f>
        <v>1</v>
      </c>
      <c r="BN96" s="1">
        <f>_xlfn.XLOOKUP(AC96,[6]cmmiScoringModel!$G$96:$G$100,[6]cmmiScoringModel!$I$96:$I$100,0,0,1)</f>
        <v>0.6</v>
      </c>
      <c r="BO96" s="1">
        <f>_xlfn.XLOOKUP(AD96,[6]cmmiScoringModel!$G$101:$G$106,[6]cmmiScoringModel!$I$101:$I$106,0,0,1)</f>
        <v>0.75</v>
      </c>
      <c r="BP96" s="1">
        <f>_xlfn.XLOOKUP(AE96,[6]cmmiScoringModel!$G$107:$G$113,[6]cmmiScoringModel!$I$107:$I$113,0,0,1)</f>
        <v>0.5</v>
      </c>
      <c r="BQ96" s="1">
        <f>_xlfn.XLOOKUP(AF96,[6]cmmiScoringModel!$G$114:$G$117,[6]cmmiScoringModel!$I$114:$I$117,0,0,1)</f>
        <v>0.85</v>
      </c>
      <c r="BR96" s="1">
        <f>_xlfn.XLOOKUP(AG96,[6]cmmiScoringModel!$G$118:$G$120,[6]cmmiScoringModel!$I$118:$I$120,0,0,1)</f>
        <v>0.25</v>
      </c>
      <c r="BS96" s="1">
        <f>_xlfn.XLOOKUP(AH96, [6]cmmiScoringModel!$G$121:$G$124,[6]cmmiScoringModel!$I$121:$I$124,0,0,1)</f>
        <v>0.6</v>
      </c>
      <c r="BT96" s="1">
        <f>_xlfn.XLOOKUP(AI96,[6]cmmiScoringModel!$G$125:$G$128,[6]cmmiScoringModel!$I$125:$I$128,0,0,1)</f>
        <v>0.4</v>
      </c>
      <c r="BU96" s="1">
        <f>_xlfn.XLOOKUP(AJ96,[6]cmmiScoringModel!$G$129:$G$132,[6]cmmiScoringModel!$I$129:$I$132,0,0,1)</f>
        <v>1</v>
      </c>
      <c r="BV96" s="1">
        <f>_xlfn.XLOOKUP(AK96,[6]cmmiScoringModel!$G$133:$G$138,[6]cmmiScoringModel!$I$133:$I$138,0,0,1)</f>
        <v>0.75</v>
      </c>
      <c r="BW96" s="1">
        <f>_xlfn.XLOOKUP(AL96,[6]cmmiScoringModel!$G$139:$G$142,[6]cmmiScoringModel!$I$139:$I$142,0,0,1)</f>
        <v>1</v>
      </c>
      <c r="BX96" s="1">
        <f>_xlfn.XLOOKUP(AM96,[6]cmmiScoringModel!$G$143:$G$148,[6]cmmiScoringModel!$I$143:$I$148,0,0,1)</f>
        <v>0.5</v>
      </c>
      <c r="BY96" s="1">
        <f>_xlfn.XLOOKUP(AN96,[6]cmmiScoringModel!$G$149:$G$153,[6]cmmiScoringModel!$I$149:$I$153,0,0,1)</f>
        <v>0.75</v>
      </c>
      <c r="BZ96" s="1">
        <f>_xlfn.XLOOKUP(AO96,[6]cmmiScoringModel!$G$154:$G$157,[6]cmmiScoringModel!$I$154:$I$157,0,0,1)</f>
        <v>1</v>
      </c>
      <c r="CA96" s="1">
        <f>_xlfn.XLOOKUP(AP96,[6]cmmiScoringModel!$G$158:$G$161,[6]cmmiScoringModel!$I$158:$I$161,0,0,1)</f>
        <v>1</v>
      </c>
      <c r="CB96" s="1">
        <f>_xlfn.XLOOKUP(AQ96,[6]cmmiScoringModel!$G$162:$G$166,[6]cmmiScoringModel!$I$162:$I$166,0,0,1)</f>
        <v>1</v>
      </c>
      <c r="CC96" s="1">
        <f>_xlfn.XLOOKUP(AR96,[6]cmmiScoringModel!$G$167:$G$171,[6]cmmiScoringModel!$I$167:$I$171,0,0,1)</f>
        <v>0.01</v>
      </c>
      <c r="CD96" s="1">
        <f>_xlfn.XLOOKUP(AS96,[6]cmmiScoringModel!$G$172:$G$175,[6]cmmiScoringModel!$I$172:$I$175,0,0,1)</f>
        <v>0.01</v>
      </c>
      <c r="CE96" s="1">
        <f>_xlfn.XLOOKUP(AT96,[6]cmmiScoringModel!$G$176:$G$180,[6]cmmiScoringModel!$I$176:$I$180,0,0,1)</f>
        <v>0.5</v>
      </c>
    </row>
    <row r="97" spans="1:83" x14ac:dyDescent="0.25">
      <c r="A97" s="1" t="s">
        <v>3343</v>
      </c>
      <c r="B97" s="1" t="s">
        <v>1711</v>
      </c>
      <c r="C97" s="1" t="s">
        <v>1732</v>
      </c>
      <c r="D97" s="1" t="s">
        <v>1733</v>
      </c>
      <c r="E97" s="1" t="s">
        <v>1734</v>
      </c>
      <c r="G97" s="1" t="s">
        <v>1735</v>
      </c>
      <c r="H97" s="1" t="e" vm="1">
        <v>#VALUE!</v>
      </c>
      <c r="K97" s="1" t="s">
        <v>18</v>
      </c>
      <c r="L97" s="1" t="s">
        <v>22</v>
      </c>
      <c r="M97" s="1" t="s">
        <v>31</v>
      </c>
      <c r="N97" s="1" t="s">
        <v>29</v>
      </c>
      <c r="O97" s="1" t="s">
        <v>37</v>
      </c>
      <c r="P97" s="1" t="s">
        <v>43</v>
      </c>
      <c r="Q97" s="1" t="s">
        <v>45</v>
      </c>
      <c r="R97" s="1" t="s">
        <v>37</v>
      </c>
      <c r="S97" s="1" t="s">
        <v>56</v>
      </c>
      <c r="T97" s="1" t="s">
        <v>64</v>
      </c>
      <c r="U97" s="1" t="s">
        <v>43</v>
      </c>
      <c r="V97" s="1" t="s">
        <v>72</v>
      </c>
      <c r="W97" s="1" t="s">
        <v>76</v>
      </c>
      <c r="X97" s="1" t="s">
        <v>37</v>
      </c>
      <c r="Y97" s="1" t="s">
        <v>43</v>
      </c>
      <c r="Z97" s="1" t="s">
        <v>63</v>
      </c>
      <c r="AA97" s="1" t="s">
        <v>62</v>
      </c>
      <c r="AB97" s="1" t="s">
        <v>98</v>
      </c>
      <c r="AC97" s="1" t="s">
        <v>103</v>
      </c>
      <c r="AD97" s="1" t="s">
        <v>111</v>
      </c>
      <c r="AE97" s="1" t="s">
        <v>63</v>
      </c>
      <c r="AF97" s="1" t="s">
        <v>120</v>
      </c>
      <c r="AG97" s="1" t="s">
        <v>125</v>
      </c>
      <c r="AH97" s="1" t="s">
        <v>129</v>
      </c>
      <c r="AI97" s="1" t="s">
        <v>129</v>
      </c>
      <c r="AJ97" s="1" t="s">
        <v>129</v>
      </c>
      <c r="AK97" s="1" t="s">
        <v>64</v>
      </c>
      <c r="AL97" s="1" t="s">
        <v>144</v>
      </c>
      <c r="AM97" s="1" t="s">
        <v>63</v>
      </c>
      <c r="AN97" s="1" t="s">
        <v>31</v>
      </c>
      <c r="AO97" s="1" t="s">
        <v>155</v>
      </c>
      <c r="AP97" s="1" t="s">
        <v>159</v>
      </c>
      <c r="AQ97" s="1" t="s">
        <v>31</v>
      </c>
      <c r="AR97" s="1" t="s">
        <v>21</v>
      </c>
      <c r="AS97" s="1" t="s">
        <v>21</v>
      </c>
      <c r="AT97" s="1" t="s">
        <v>21</v>
      </c>
      <c r="AV97" s="1">
        <f>_xlfn.XLOOKUP(K97,[6]cmmiScoringModel!$G$2:$G$6, [6]cmmiScoringModel!$I$2:$I$6,0,0,1)</f>
        <v>1</v>
      </c>
      <c r="AW97" s="1">
        <f>_xlfn.XLOOKUP(L97,[6]cmmiScoringModel!$G$7:$G$9,[6]cmmiScoringModel!$I$7:$I$9,0,0,1)</f>
        <v>1</v>
      </c>
      <c r="AX97" s="1">
        <f>_xlfn.XLOOKUP(M97,[6]cmmiScoringModel!$G$10:$G$14,[6]cmmiScoringModel!$I$10:$I$14,0,0,1)</f>
        <v>1</v>
      </c>
      <c r="AY97" s="1">
        <f>_xlfn.XLOOKUP(N97,[6]cmmiScoringModel!$G$15:$G$19,[6]cmmiScoringModel!$I$15:$I$19,0,0,1)</f>
        <v>0.5</v>
      </c>
      <c r="AZ97" s="1">
        <f>_xlfn.XLOOKUP(O97,[6]cmmiScoringModel!$G$20:$G$24,[6]cmmiScoringModel!$I$20:$I$24,0,0,1)</f>
        <v>0.75</v>
      </c>
      <c r="BA97" s="1">
        <f>_xlfn.XLOOKUP(P97,[6]cmmiScoringModel!$G$25:$G$28,[6]cmmiScoringModel!$I$25:$I$28,0,0,1)</f>
        <v>1</v>
      </c>
      <c r="BB97" s="1">
        <f>_xlfn.XLOOKUP(Q97,[6]cmmiScoringModel!$G$29:$G$33,[6]cmmiScoringModel!$I$29:$I$33,0,0,1)</f>
        <v>0.5</v>
      </c>
      <c r="BC97" s="1">
        <f>_xlfn.XLOOKUP(R97,[6]cmmiScoringModel!$G$34:$G$37,[6]cmmiScoringModel!$I$34:$I$37,0,0,1)</f>
        <v>1</v>
      </c>
      <c r="BD97" s="1">
        <f>_xlfn.XLOOKUP(S97,[6]cmmiScoringModel!$G$38:$G$44,[6]cmmiScoringModel!$I$38:$I$44,0,0,1)</f>
        <v>0.2</v>
      </c>
      <c r="BE97" s="1">
        <f>_xlfn.XLOOKUP(T97,[6]cmmiScoringModel!$G$45:$G$51,[6]cmmiScoringModel!$I$45:$I$51,0,0,1)</f>
        <v>1</v>
      </c>
      <c r="BF97" s="1">
        <f>_xlfn.XLOOKUP(U97,[6]cmmiScoringModel!$G$52:$G$56,[6]cmmiScoringModel!$I$52:$I$56,0,0,1)</f>
        <v>1</v>
      </c>
      <c r="BG97" s="1">
        <f>_xlfn.XLOOKUP(V97,[6]cmmiScoringModel!$G$57:$G$61,[6]cmmiScoringModel!$I$57:$I$61,0,0,1)</f>
        <v>1</v>
      </c>
      <c r="BH97" s="1">
        <f>_xlfn.XLOOKUP(W97,[6]cmmiScoringModel!$G$62:$G$67,[6]cmmiScoringModel!$I$62:$I$67,0,0,1)</f>
        <v>0.75</v>
      </c>
      <c r="BI97" s="1">
        <f>_xlfn.XLOOKUP(X97,[6]cmmiScoringModel!$G$68:$G$72,[6]cmmiScoringModel!$I$68:$I$72,0,0,1)</f>
        <v>0.75</v>
      </c>
      <c r="BJ97" s="1">
        <f>_xlfn.XLOOKUP(Y97,[6]cmmiScoringModel!$G$73:$G$77,[6]cmmiScoringModel!$I$73:$I$77,0,0,1)</f>
        <v>1</v>
      </c>
      <c r="BK97" s="1">
        <f>_xlfn.XLOOKUP(Z97,[6]cmmiScoringModel!$G$78:$G$84,[6]cmmiScoringModel!$I$78:$I$84,0,0,1)</f>
        <v>0.75</v>
      </c>
      <c r="BL97" s="1">
        <f>_xlfn.XLOOKUP(AA97,[6]cmmiScoringModel!$G$85:$G$91,[6]cmmiScoringModel!$I$85:$I$91,0,0,1)</f>
        <v>0.5</v>
      </c>
      <c r="BM97" s="1">
        <f>_xlfn.XLOOKUP(AB97,[6]cmmiScoringModel!$G$92:$G$95,[6]cmmiScoringModel!$I$92:$I$95,0,0,1)</f>
        <v>1</v>
      </c>
      <c r="BN97" s="1">
        <f>_xlfn.XLOOKUP(AC97,[6]cmmiScoringModel!$G$96:$G$100,[6]cmmiScoringModel!$I$96:$I$100,0,0,1)</f>
        <v>0.6</v>
      </c>
      <c r="BO97" s="1">
        <f>_xlfn.XLOOKUP(AD97,[6]cmmiScoringModel!$G$101:$G$106,[6]cmmiScoringModel!$I$101:$I$106,0,0,1)</f>
        <v>1</v>
      </c>
      <c r="BP97" s="1">
        <f>_xlfn.XLOOKUP(AE97,[6]cmmiScoringModel!$G$107:$G$113,[6]cmmiScoringModel!$I$107:$I$113,0,0,1)</f>
        <v>0.75</v>
      </c>
      <c r="BQ97" s="1">
        <f>_xlfn.XLOOKUP(AF97,[6]cmmiScoringModel!$G$114:$G$117,[6]cmmiScoringModel!$I$114:$I$117,0,0,1)</f>
        <v>0.85</v>
      </c>
      <c r="BR97" s="1">
        <f>_xlfn.XLOOKUP(AG97,[6]cmmiScoringModel!$G$118:$G$120,[6]cmmiScoringModel!$I$118:$I$120,0,0,1)</f>
        <v>1</v>
      </c>
      <c r="BS97" s="1">
        <f>_xlfn.XLOOKUP(AH97, [6]cmmiScoringModel!$G$121:$G$124,[6]cmmiScoringModel!$I$121:$I$124,0,0,1)</f>
        <v>0.6</v>
      </c>
      <c r="BT97" s="1">
        <f>_xlfn.XLOOKUP(AI97,[6]cmmiScoringModel!$G$125:$G$128,[6]cmmiScoringModel!$I$125:$I$128,0,0,1)</f>
        <v>0.4</v>
      </c>
      <c r="BU97" s="1">
        <f>_xlfn.XLOOKUP(AJ97,[6]cmmiScoringModel!$G$129:$G$132,[6]cmmiScoringModel!$I$129:$I$132,0,0,1)</f>
        <v>0.4</v>
      </c>
      <c r="BV97" s="1">
        <f>_xlfn.XLOOKUP(AK97,[6]cmmiScoringModel!$G$133:$G$138,[6]cmmiScoringModel!$I$133:$I$138,0,0,1)</f>
        <v>1</v>
      </c>
      <c r="BW97" s="1">
        <f>_xlfn.XLOOKUP(AL97,[6]cmmiScoringModel!$G$139:$G$142,[6]cmmiScoringModel!$I$139:$I$142,0,0,1)</f>
        <v>1</v>
      </c>
      <c r="BX97" s="1">
        <f>_xlfn.XLOOKUP(AM97,[6]cmmiScoringModel!$G$143:$G$148,[6]cmmiScoringModel!$I$143:$I$148,0,0,1)</f>
        <v>0.75</v>
      </c>
      <c r="BY97" s="1">
        <f>_xlfn.XLOOKUP(AN97,[6]cmmiScoringModel!$G$149:$G$153,[6]cmmiScoringModel!$I$149:$I$153,0,0,1)</f>
        <v>1</v>
      </c>
      <c r="BZ97" s="1">
        <f>_xlfn.XLOOKUP(AO97,[6]cmmiScoringModel!$G$154:$G$157,[6]cmmiScoringModel!$I$154:$I$157,0,0,1)</f>
        <v>1</v>
      </c>
      <c r="CA97" s="1">
        <f>_xlfn.XLOOKUP(AP97,[6]cmmiScoringModel!$G$158:$G$161,[6]cmmiScoringModel!$I$158:$I$161,0,0,1)</f>
        <v>1</v>
      </c>
      <c r="CB97" s="1">
        <f>_xlfn.XLOOKUP(AQ97,[6]cmmiScoringModel!$G$162:$G$166,[6]cmmiScoringModel!$I$162:$I$166,0,0,1)</f>
        <v>1</v>
      </c>
      <c r="CC97" s="1">
        <f>_xlfn.XLOOKUP(AR97,[6]cmmiScoringModel!$G$167:$G$171,[6]cmmiScoringModel!$I$167:$I$171,0,0,1)</f>
        <v>0.01</v>
      </c>
      <c r="CD97" s="1">
        <f>_xlfn.XLOOKUP(AS97,[6]cmmiScoringModel!$G$172:$G$175,[6]cmmiScoringModel!$I$172:$I$175,0,0,1)</f>
        <v>0.01</v>
      </c>
      <c r="CE97" s="1">
        <f>_xlfn.XLOOKUP(AT97,[6]cmmiScoringModel!$G$176:$G$180,[6]cmmiScoringModel!$I$176:$I$180,0,0,1)</f>
        <v>0.01</v>
      </c>
    </row>
    <row r="98" spans="1:83" x14ac:dyDescent="0.25">
      <c r="A98" s="1" t="s">
        <v>3344</v>
      </c>
      <c r="B98" s="1" t="s">
        <v>1711</v>
      </c>
      <c r="C98" s="1" t="s">
        <v>1736</v>
      </c>
      <c r="D98" s="1" t="s">
        <v>1737</v>
      </c>
      <c r="E98" s="1" t="s">
        <v>1738</v>
      </c>
      <c r="G98" s="1" t="s">
        <v>1739</v>
      </c>
      <c r="H98" s="1" t="e" vm="1">
        <v>#VALUE!</v>
      </c>
      <c r="K98" s="1" t="s">
        <v>18</v>
      </c>
      <c r="L98" s="1" t="s">
        <v>22</v>
      </c>
      <c r="M98" s="1" t="s">
        <v>31</v>
      </c>
      <c r="N98" s="1" t="s">
        <v>29</v>
      </c>
      <c r="O98" s="1" t="s">
        <v>37</v>
      </c>
      <c r="P98" s="1" t="s">
        <v>43</v>
      </c>
      <c r="Q98" s="1" t="s">
        <v>45</v>
      </c>
      <c r="R98" s="1" t="s">
        <v>37</v>
      </c>
      <c r="S98" s="1" t="s">
        <v>56</v>
      </c>
      <c r="T98" s="1" t="s">
        <v>63</v>
      </c>
      <c r="U98" s="1" t="s">
        <v>43</v>
      </c>
      <c r="V98" s="1" t="s">
        <v>72</v>
      </c>
      <c r="W98" s="1" t="s">
        <v>76</v>
      </c>
      <c r="X98" s="1" t="s">
        <v>37</v>
      </c>
      <c r="Y98" s="1" t="s">
        <v>43</v>
      </c>
      <c r="Z98" s="1" t="s">
        <v>62</v>
      </c>
      <c r="AA98" s="1" t="s">
        <v>62</v>
      </c>
      <c r="AB98" s="1" t="s">
        <v>98</v>
      </c>
      <c r="AC98" s="1" t="s">
        <v>103</v>
      </c>
      <c r="AD98" s="1" t="s">
        <v>111</v>
      </c>
      <c r="AE98" s="1" t="s">
        <v>62</v>
      </c>
      <c r="AF98" s="1" t="s">
        <v>120</v>
      </c>
      <c r="AG98" s="1" t="s">
        <v>124</v>
      </c>
      <c r="AH98" s="1" t="s">
        <v>129</v>
      </c>
      <c r="AI98" s="1" t="s">
        <v>129</v>
      </c>
      <c r="AJ98" s="1" t="s">
        <v>129</v>
      </c>
      <c r="AK98" s="1" t="s">
        <v>63</v>
      </c>
      <c r="AL98" s="1" t="s">
        <v>144</v>
      </c>
      <c r="AM98" s="1" t="s">
        <v>62</v>
      </c>
      <c r="AN98" s="1" t="s">
        <v>29</v>
      </c>
      <c r="AO98" s="1" t="s">
        <v>155</v>
      </c>
      <c r="AP98" s="1" t="s">
        <v>158</v>
      </c>
      <c r="AQ98" s="1" t="s">
        <v>29</v>
      </c>
      <c r="AR98" s="1" t="s">
        <v>21</v>
      </c>
      <c r="AS98" s="1" t="s">
        <v>21</v>
      </c>
      <c r="AT98" s="1" t="s">
        <v>21</v>
      </c>
      <c r="AV98" s="1">
        <f>_xlfn.XLOOKUP(K98,[6]cmmiScoringModel!$G$2:$G$6, [6]cmmiScoringModel!$I$2:$I$6,0,0,1)</f>
        <v>1</v>
      </c>
      <c r="AW98" s="1">
        <f>_xlfn.XLOOKUP(L98,[6]cmmiScoringModel!$G$7:$G$9,[6]cmmiScoringModel!$I$7:$I$9,0,0,1)</f>
        <v>1</v>
      </c>
      <c r="AX98" s="1">
        <f>_xlfn.XLOOKUP(M98,[6]cmmiScoringModel!$G$10:$G$14,[6]cmmiScoringModel!$I$10:$I$14,0,0,1)</f>
        <v>1</v>
      </c>
      <c r="AY98" s="1">
        <f>_xlfn.XLOOKUP(N98,[6]cmmiScoringModel!$G$15:$G$19,[6]cmmiScoringModel!$I$15:$I$19,0,0,1)</f>
        <v>0.5</v>
      </c>
      <c r="AZ98" s="1">
        <f>_xlfn.XLOOKUP(O98,[6]cmmiScoringModel!$G$20:$G$24,[6]cmmiScoringModel!$I$20:$I$24,0,0,1)</f>
        <v>0.75</v>
      </c>
      <c r="BA98" s="1">
        <f>_xlfn.XLOOKUP(P98,[6]cmmiScoringModel!$G$25:$G$28,[6]cmmiScoringModel!$I$25:$I$28,0,0,1)</f>
        <v>1</v>
      </c>
      <c r="BB98" s="1">
        <f>_xlfn.XLOOKUP(Q98,[6]cmmiScoringModel!$G$29:$G$33,[6]cmmiScoringModel!$I$29:$I$33,0,0,1)</f>
        <v>0.5</v>
      </c>
      <c r="BC98" s="1">
        <f>_xlfn.XLOOKUP(R98,[6]cmmiScoringModel!$G$34:$G$37,[6]cmmiScoringModel!$I$34:$I$37,0,0,1)</f>
        <v>1</v>
      </c>
      <c r="BD98" s="1">
        <f>_xlfn.XLOOKUP(S98,[6]cmmiScoringModel!$G$38:$G$44,[6]cmmiScoringModel!$I$38:$I$44,0,0,1)</f>
        <v>0.2</v>
      </c>
      <c r="BE98" s="1">
        <f>_xlfn.XLOOKUP(T98,[6]cmmiScoringModel!$G$45:$G$51,[6]cmmiScoringModel!$I$45:$I$51,0,0,1)</f>
        <v>0.75</v>
      </c>
      <c r="BF98" s="1">
        <f>_xlfn.XLOOKUP(U98,[6]cmmiScoringModel!$G$52:$G$56,[6]cmmiScoringModel!$I$52:$I$56,0,0,1)</f>
        <v>1</v>
      </c>
      <c r="BG98" s="1">
        <f>_xlfn.XLOOKUP(V98,[6]cmmiScoringModel!$G$57:$G$61,[6]cmmiScoringModel!$I$57:$I$61,0,0,1)</f>
        <v>1</v>
      </c>
      <c r="BH98" s="1">
        <f>_xlfn.XLOOKUP(W98,[6]cmmiScoringModel!$G$62:$G$67,[6]cmmiScoringModel!$I$62:$I$67,0,0,1)</f>
        <v>0.75</v>
      </c>
      <c r="BI98" s="1">
        <f>_xlfn.XLOOKUP(X98,[6]cmmiScoringModel!$G$68:$G$72,[6]cmmiScoringModel!$I$68:$I$72,0,0,1)</f>
        <v>0.75</v>
      </c>
      <c r="BJ98" s="1">
        <f>_xlfn.XLOOKUP(Y98,[6]cmmiScoringModel!$G$73:$G$77,[6]cmmiScoringModel!$I$73:$I$77,0,0,1)</f>
        <v>1</v>
      </c>
      <c r="BK98" s="1">
        <f>_xlfn.XLOOKUP(Z98,[6]cmmiScoringModel!$G$78:$G$84,[6]cmmiScoringModel!$I$78:$I$84,0,0,1)</f>
        <v>0.5</v>
      </c>
      <c r="BL98" s="1">
        <f>_xlfn.XLOOKUP(AA98,[6]cmmiScoringModel!$G$85:$G$91,[6]cmmiScoringModel!$I$85:$I$91,0,0,1)</f>
        <v>0.5</v>
      </c>
      <c r="BM98" s="1">
        <f>_xlfn.XLOOKUP(AB98,[6]cmmiScoringModel!$G$92:$G$95,[6]cmmiScoringModel!$I$92:$I$95,0,0,1)</f>
        <v>1</v>
      </c>
      <c r="BN98" s="1">
        <f>_xlfn.XLOOKUP(AC98,[6]cmmiScoringModel!$G$96:$G$100,[6]cmmiScoringModel!$I$96:$I$100,0,0,1)</f>
        <v>0.6</v>
      </c>
      <c r="BO98" s="1">
        <f>_xlfn.XLOOKUP(AD98,[6]cmmiScoringModel!$G$101:$G$106,[6]cmmiScoringModel!$I$101:$I$106,0,0,1)</f>
        <v>1</v>
      </c>
      <c r="BP98" s="1">
        <f>_xlfn.XLOOKUP(AE98,[6]cmmiScoringModel!$G$107:$G$113,[6]cmmiScoringModel!$I$107:$I$113,0,0,1)</f>
        <v>0.5</v>
      </c>
      <c r="BQ98" s="1">
        <f>_xlfn.XLOOKUP(AF98,[6]cmmiScoringModel!$G$114:$G$117,[6]cmmiScoringModel!$I$114:$I$117,0,0,1)</f>
        <v>0.85</v>
      </c>
      <c r="BR98" s="1">
        <f>_xlfn.XLOOKUP(AG98,[6]cmmiScoringModel!$G$118:$G$120,[6]cmmiScoringModel!$I$118:$I$120,0,0,1)</f>
        <v>0.25</v>
      </c>
      <c r="BS98" s="1">
        <f>_xlfn.XLOOKUP(AH98, [6]cmmiScoringModel!$G$121:$G$124,[6]cmmiScoringModel!$I$121:$I$124,0,0,1)</f>
        <v>0.6</v>
      </c>
      <c r="BT98" s="1">
        <f>_xlfn.XLOOKUP(AI98,[6]cmmiScoringModel!$G$125:$G$128,[6]cmmiScoringModel!$I$125:$I$128,0,0,1)</f>
        <v>0.4</v>
      </c>
      <c r="BU98" s="1">
        <f>_xlfn.XLOOKUP(AJ98,[6]cmmiScoringModel!$G$129:$G$132,[6]cmmiScoringModel!$I$129:$I$132,0,0,1)</f>
        <v>0.4</v>
      </c>
      <c r="BV98" s="1">
        <f>_xlfn.XLOOKUP(AK98,[6]cmmiScoringModel!$G$133:$G$138,[6]cmmiScoringModel!$I$133:$I$138,0,0,1)</f>
        <v>0.75</v>
      </c>
      <c r="BW98" s="1">
        <f>_xlfn.XLOOKUP(AL98,[6]cmmiScoringModel!$G$139:$G$142,[6]cmmiScoringModel!$I$139:$I$142,0,0,1)</f>
        <v>1</v>
      </c>
      <c r="BX98" s="1">
        <f>_xlfn.XLOOKUP(AM98,[6]cmmiScoringModel!$G$143:$G$148,[6]cmmiScoringModel!$I$143:$I$148,0,0,1)</f>
        <v>0.5</v>
      </c>
      <c r="BY98" s="1">
        <f>_xlfn.XLOOKUP(AN98,[6]cmmiScoringModel!$G$149:$G$153,[6]cmmiScoringModel!$I$149:$I$153,0,0,1)</f>
        <v>0.75</v>
      </c>
      <c r="BZ98" s="1">
        <f>_xlfn.XLOOKUP(AO98,[6]cmmiScoringModel!$G$154:$G$157,[6]cmmiScoringModel!$I$154:$I$157,0,0,1)</f>
        <v>1</v>
      </c>
      <c r="CA98" s="1">
        <f>_xlfn.XLOOKUP(AP98,[6]cmmiScoringModel!$G$158:$G$161,[6]cmmiScoringModel!$I$158:$I$161,0,0,1)</f>
        <v>0.5</v>
      </c>
      <c r="CB98" s="1">
        <f>_xlfn.XLOOKUP(AQ98,[6]cmmiScoringModel!$G$162:$G$166,[6]cmmiScoringModel!$I$162:$I$166,0,0,1)</f>
        <v>0.75</v>
      </c>
      <c r="CC98" s="1">
        <f>_xlfn.XLOOKUP(AR98,[6]cmmiScoringModel!$G$167:$G$171,[6]cmmiScoringModel!$I$167:$I$171,0,0,1)</f>
        <v>0.01</v>
      </c>
      <c r="CD98" s="1">
        <f>_xlfn.XLOOKUP(AS98,[6]cmmiScoringModel!$G$172:$G$175,[6]cmmiScoringModel!$I$172:$I$175,0,0,1)</f>
        <v>0.01</v>
      </c>
      <c r="CE98" s="1">
        <f>_xlfn.XLOOKUP(AT98,[6]cmmiScoringModel!$G$176:$G$180,[6]cmmiScoringModel!$I$176:$I$180,0,0,1)</f>
        <v>0.01</v>
      </c>
    </row>
    <row r="99" spans="1:83" x14ac:dyDescent="0.25">
      <c r="A99" s="1" t="s">
        <v>3345</v>
      </c>
      <c r="B99" s="1" t="s">
        <v>1711</v>
      </c>
      <c r="C99" s="1" t="s">
        <v>1740</v>
      </c>
      <c r="D99" s="1" t="s">
        <v>1741</v>
      </c>
      <c r="E99" s="1" t="s">
        <v>1742</v>
      </c>
      <c r="G99" s="1" t="s">
        <v>1652</v>
      </c>
      <c r="H99" s="1" t="e" vm="1">
        <v>#VALUE!</v>
      </c>
      <c r="K99" s="1" t="s">
        <v>18</v>
      </c>
      <c r="L99" s="1" t="s">
        <v>22</v>
      </c>
      <c r="M99" s="1" t="s">
        <v>31</v>
      </c>
      <c r="N99" s="1" t="s">
        <v>29</v>
      </c>
      <c r="O99" s="1" t="s">
        <v>37</v>
      </c>
      <c r="P99" s="1" t="s">
        <v>43</v>
      </c>
      <c r="Q99" s="1" t="s">
        <v>45</v>
      </c>
      <c r="R99" s="1" t="s">
        <v>37</v>
      </c>
      <c r="S99" s="1" t="s">
        <v>56</v>
      </c>
      <c r="T99" s="1" t="s">
        <v>62</v>
      </c>
      <c r="U99" s="1" t="s">
        <v>66</v>
      </c>
      <c r="V99" s="1" t="s">
        <v>72</v>
      </c>
      <c r="W99" s="1" t="s">
        <v>76</v>
      </c>
      <c r="X99" s="1" t="s">
        <v>37</v>
      </c>
      <c r="Y99" s="1" t="s">
        <v>43</v>
      </c>
      <c r="Z99" s="1" t="s">
        <v>63</v>
      </c>
      <c r="AA99" s="1" t="s">
        <v>62</v>
      </c>
      <c r="AB99" s="1" t="s">
        <v>98</v>
      </c>
      <c r="AC99" s="1" t="s">
        <v>103</v>
      </c>
      <c r="AD99" s="1" t="s">
        <v>111</v>
      </c>
      <c r="AE99" s="1" t="s">
        <v>63</v>
      </c>
      <c r="AF99" s="1" t="s">
        <v>120</v>
      </c>
      <c r="AG99" s="1" t="s">
        <v>125</v>
      </c>
      <c r="AH99" s="1" t="s">
        <v>129</v>
      </c>
      <c r="AI99" s="1" t="s">
        <v>129</v>
      </c>
      <c r="AJ99" s="1" t="s">
        <v>129</v>
      </c>
      <c r="AK99" s="1" t="s">
        <v>63</v>
      </c>
      <c r="AL99" s="1" t="s">
        <v>144</v>
      </c>
      <c r="AM99" s="1" t="s">
        <v>63</v>
      </c>
      <c r="AN99" s="1" t="s">
        <v>31</v>
      </c>
      <c r="AO99" s="1" t="s">
        <v>155</v>
      </c>
      <c r="AP99" s="1" t="s">
        <v>159</v>
      </c>
      <c r="AQ99" s="1" t="s">
        <v>31</v>
      </c>
      <c r="AR99" s="1" t="s">
        <v>21</v>
      </c>
      <c r="AS99" s="1" t="s">
        <v>21</v>
      </c>
      <c r="AT99" s="1" t="s">
        <v>21</v>
      </c>
      <c r="AV99" s="1">
        <f>_xlfn.XLOOKUP(K99,[6]cmmiScoringModel!$G$2:$G$6, [6]cmmiScoringModel!$I$2:$I$6,0,0,1)</f>
        <v>1</v>
      </c>
      <c r="AW99" s="1">
        <f>_xlfn.XLOOKUP(L99,[6]cmmiScoringModel!$G$7:$G$9,[6]cmmiScoringModel!$I$7:$I$9,0,0,1)</f>
        <v>1</v>
      </c>
      <c r="AX99" s="1">
        <f>_xlfn.XLOOKUP(M99,[6]cmmiScoringModel!$G$10:$G$14,[6]cmmiScoringModel!$I$10:$I$14,0,0,1)</f>
        <v>1</v>
      </c>
      <c r="AY99" s="1">
        <f>_xlfn.XLOOKUP(N99,[6]cmmiScoringModel!$G$15:$G$19,[6]cmmiScoringModel!$I$15:$I$19,0,0,1)</f>
        <v>0.5</v>
      </c>
      <c r="AZ99" s="1">
        <f>_xlfn.XLOOKUP(O99,[6]cmmiScoringModel!$G$20:$G$24,[6]cmmiScoringModel!$I$20:$I$24,0,0,1)</f>
        <v>0.75</v>
      </c>
      <c r="BA99" s="1">
        <f>_xlfn.XLOOKUP(P99,[6]cmmiScoringModel!$G$25:$G$28,[6]cmmiScoringModel!$I$25:$I$28,0,0,1)</f>
        <v>1</v>
      </c>
      <c r="BB99" s="1">
        <f>_xlfn.XLOOKUP(Q99,[6]cmmiScoringModel!$G$29:$G$33,[6]cmmiScoringModel!$I$29:$I$33,0,0,1)</f>
        <v>0.5</v>
      </c>
      <c r="BC99" s="1">
        <f>_xlfn.XLOOKUP(R99,[6]cmmiScoringModel!$G$34:$G$37,[6]cmmiScoringModel!$I$34:$I$37,0,0,1)</f>
        <v>1</v>
      </c>
      <c r="BD99" s="1">
        <f>_xlfn.XLOOKUP(S99,[6]cmmiScoringModel!$G$38:$G$44,[6]cmmiScoringModel!$I$38:$I$44,0,0,1)</f>
        <v>0.2</v>
      </c>
      <c r="BE99" s="1">
        <f>_xlfn.XLOOKUP(T99,[6]cmmiScoringModel!$G$45:$G$51,[6]cmmiScoringModel!$I$45:$I$51,0,0,1)</f>
        <v>0.5</v>
      </c>
      <c r="BF99" s="1">
        <f>_xlfn.XLOOKUP(U99,[6]cmmiScoringModel!$G$52:$G$56,[6]cmmiScoringModel!$I$52:$I$56,0,0,1)</f>
        <v>0.8</v>
      </c>
      <c r="BG99" s="1">
        <f>_xlfn.XLOOKUP(V99,[6]cmmiScoringModel!$G$57:$G$61,[6]cmmiScoringModel!$I$57:$I$61,0,0,1)</f>
        <v>1</v>
      </c>
      <c r="BH99" s="1">
        <f>_xlfn.XLOOKUP(W99,[6]cmmiScoringModel!$G$62:$G$67,[6]cmmiScoringModel!$I$62:$I$67,0,0,1)</f>
        <v>0.75</v>
      </c>
      <c r="BI99" s="1">
        <f>_xlfn.XLOOKUP(X99,[6]cmmiScoringModel!$G$68:$G$72,[6]cmmiScoringModel!$I$68:$I$72,0,0,1)</f>
        <v>0.75</v>
      </c>
      <c r="BJ99" s="1">
        <f>_xlfn.XLOOKUP(Y99,[6]cmmiScoringModel!$G$73:$G$77,[6]cmmiScoringModel!$I$73:$I$77,0,0,1)</f>
        <v>1</v>
      </c>
      <c r="BK99" s="1">
        <f>_xlfn.XLOOKUP(Z99,[6]cmmiScoringModel!$G$78:$G$84,[6]cmmiScoringModel!$I$78:$I$84,0,0,1)</f>
        <v>0.75</v>
      </c>
      <c r="BL99" s="1">
        <f>_xlfn.XLOOKUP(AA99,[6]cmmiScoringModel!$G$85:$G$91,[6]cmmiScoringModel!$I$85:$I$91,0,0,1)</f>
        <v>0.5</v>
      </c>
      <c r="BM99" s="1">
        <f>_xlfn.XLOOKUP(AB99,[6]cmmiScoringModel!$G$92:$G$95,[6]cmmiScoringModel!$I$92:$I$95,0,0,1)</f>
        <v>1</v>
      </c>
      <c r="BN99" s="1">
        <f>_xlfn.XLOOKUP(AC99,[6]cmmiScoringModel!$G$96:$G$100,[6]cmmiScoringModel!$I$96:$I$100,0,0,1)</f>
        <v>0.6</v>
      </c>
      <c r="BO99" s="1">
        <f>_xlfn.XLOOKUP(AD99,[6]cmmiScoringModel!$G$101:$G$106,[6]cmmiScoringModel!$I$101:$I$106,0,0,1)</f>
        <v>1</v>
      </c>
      <c r="BP99" s="1">
        <f>_xlfn.XLOOKUP(AE99,[6]cmmiScoringModel!$G$107:$G$113,[6]cmmiScoringModel!$I$107:$I$113,0,0,1)</f>
        <v>0.75</v>
      </c>
      <c r="BQ99" s="1">
        <f>_xlfn.XLOOKUP(AF99,[6]cmmiScoringModel!$G$114:$G$117,[6]cmmiScoringModel!$I$114:$I$117,0,0,1)</f>
        <v>0.85</v>
      </c>
      <c r="BR99" s="1">
        <f>_xlfn.XLOOKUP(AG99,[6]cmmiScoringModel!$G$118:$G$120,[6]cmmiScoringModel!$I$118:$I$120,0,0,1)</f>
        <v>1</v>
      </c>
      <c r="BS99" s="1">
        <f>_xlfn.XLOOKUP(AH99, [6]cmmiScoringModel!$G$121:$G$124,[6]cmmiScoringModel!$I$121:$I$124,0,0,1)</f>
        <v>0.6</v>
      </c>
      <c r="BT99" s="1">
        <f>_xlfn.XLOOKUP(AI99,[6]cmmiScoringModel!$G$125:$G$128,[6]cmmiScoringModel!$I$125:$I$128,0,0,1)</f>
        <v>0.4</v>
      </c>
      <c r="BU99" s="1">
        <f>_xlfn.XLOOKUP(AJ99,[6]cmmiScoringModel!$G$129:$G$132,[6]cmmiScoringModel!$I$129:$I$132,0,0,1)</f>
        <v>0.4</v>
      </c>
      <c r="BV99" s="1">
        <f>_xlfn.XLOOKUP(AK99,[6]cmmiScoringModel!$G$133:$G$138,[6]cmmiScoringModel!$I$133:$I$138,0,0,1)</f>
        <v>0.75</v>
      </c>
      <c r="BW99" s="1">
        <f>_xlfn.XLOOKUP(AL99,[6]cmmiScoringModel!$G$139:$G$142,[6]cmmiScoringModel!$I$139:$I$142,0,0,1)</f>
        <v>1</v>
      </c>
      <c r="BX99" s="1">
        <f>_xlfn.XLOOKUP(AM99,[6]cmmiScoringModel!$G$143:$G$148,[6]cmmiScoringModel!$I$143:$I$148,0,0,1)</f>
        <v>0.75</v>
      </c>
      <c r="BY99" s="1">
        <f>_xlfn.XLOOKUP(AN99,[6]cmmiScoringModel!$G$149:$G$153,[6]cmmiScoringModel!$I$149:$I$153,0,0,1)</f>
        <v>1</v>
      </c>
      <c r="BZ99" s="1">
        <f>_xlfn.XLOOKUP(AO99,[6]cmmiScoringModel!$G$154:$G$157,[6]cmmiScoringModel!$I$154:$I$157,0,0,1)</f>
        <v>1</v>
      </c>
      <c r="CA99" s="1">
        <f>_xlfn.XLOOKUP(AP99,[6]cmmiScoringModel!$G$158:$G$161,[6]cmmiScoringModel!$I$158:$I$161,0,0,1)</f>
        <v>1</v>
      </c>
      <c r="CB99" s="1">
        <f>_xlfn.XLOOKUP(AQ99,[6]cmmiScoringModel!$G$162:$G$166,[6]cmmiScoringModel!$I$162:$I$166,0,0,1)</f>
        <v>1</v>
      </c>
      <c r="CC99" s="1">
        <f>_xlfn.XLOOKUP(AR99,[6]cmmiScoringModel!$G$167:$G$171,[6]cmmiScoringModel!$I$167:$I$171,0,0,1)</f>
        <v>0.01</v>
      </c>
      <c r="CD99" s="1">
        <f>_xlfn.XLOOKUP(AS99,[6]cmmiScoringModel!$G$172:$G$175,[6]cmmiScoringModel!$I$172:$I$175,0,0,1)</f>
        <v>0.01</v>
      </c>
      <c r="CE99" s="1">
        <f>_xlfn.XLOOKUP(AT99,[6]cmmiScoringModel!$G$176:$G$180,[6]cmmiScoringModel!$I$176:$I$180,0,0,1)</f>
        <v>0.01</v>
      </c>
    </row>
    <row r="100" spans="1:83" x14ac:dyDescent="0.25">
      <c r="A100" s="1" t="s">
        <v>3346</v>
      </c>
      <c r="B100" s="1" t="s">
        <v>1711</v>
      </c>
      <c r="C100" s="1" t="s">
        <v>19</v>
      </c>
      <c r="D100" s="1" t="s">
        <v>1744</v>
      </c>
      <c r="E100" s="1" t="s">
        <v>1745</v>
      </c>
      <c r="G100" s="1" t="s">
        <v>1746</v>
      </c>
      <c r="H100" s="1" t="s">
        <v>2838</v>
      </c>
      <c r="K100" s="1" t="s">
        <v>18</v>
      </c>
      <c r="L100" s="1" t="s">
        <v>22</v>
      </c>
      <c r="M100" s="1" t="s">
        <v>31</v>
      </c>
      <c r="N100" s="1" t="s">
        <v>29</v>
      </c>
      <c r="O100" s="1" t="s">
        <v>37</v>
      </c>
      <c r="P100" s="1" t="s">
        <v>43</v>
      </c>
      <c r="Q100" s="1" t="s">
        <v>45</v>
      </c>
      <c r="R100" s="1" t="s">
        <v>37</v>
      </c>
      <c r="S100" s="1" t="s">
        <v>56</v>
      </c>
      <c r="T100" s="1" t="s">
        <v>62</v>
      </c>
      <c r="U100" s="1" t="s">
        <v>66</v>
      </c>
      <c r="V100" s="1" t="s">
        <v>72</v>
      </c>
      <c r="W100" s="1" t="s">
        <v>76</v>
      </c>
      <c r="X100" s="1" t="s">
        <v>37</v>
      </c>
      <c r="Y100" s="1" t="s">
        <v>66</v>
      </c>
      <c r="Z100" s="1" t="s">
        <v>62</v>
      </c>
      <c r="AA100" s="1" t="s">
        <v>63</v>
      </c>
      <c r="AB100" s="1" t="s">
        <v>98</v>
      </c>
      <c r="AC100" s="1" t="s">
        <v>103</v>
      </c>
      <c r="AD100" s="1" t="s">
        <v>111</v>
      </c>
      <c r="AE100" s="1" t="s">
        <v>63</v>
      </c>
      <c r="AF100" s="1" t="s">
        <v>120</v>
      </c>
      <c r="AG100" s="1" t="s">
        <v>125</v>
      </c>
      <c r="AH100" s="1" t="s">
        <v>129</v>
      </c>
      <c r="AI100" s="1" t="s">
        <v>129</v>
      </c>
      <c r="AJ100" s="1" t="s">
        <v>129</v>
      </c>
      <c r="AK100" s="1" t="s">
        <v>63</v>
      </c>
      <c r="AL100" s="1" t="s">
        <v>144</v>
      </c>
      <c r="AM100" s="1" t="s">
        <v>63</v>
      </c>
      <c r="AN100" s="1" t="s">
        <v>31</v>
      </c>
      <c r="AO100" s="1" t="s">
        <v>155</v>
      </c>
      <c r="AP100" s="1" t="s">
        <v>159</v>
      </c>
      <c r="AQ100" s="1" t="s">
        <v>31</v>
      </c>
      <c r="AR100" s="1" t="s">
        <v>21</v>
      </c>
      <c r="AS100" s="1" t="s">
        <v>21</v>
      </c>
      <c r="AT100" s="1" t="s">
        <v>21</v>
      </c>
      <c r="AV100" s="1">
        <f>_xlfn.XLOOKUP(K100,[6]cmmiScoringModel!$G$2:$G$6, [6]cmmiScoringModel!$I$2:$I$6,0,0,1)</f>
        <v>1</v>
      </c>
      <c r="AW100" s="1">
        <f>_xlfn.XLOOKUP(L100,[6]cmmiScoringModel!$G$7:$G$9,[6]cmmiScoringModel!$I$7:$I$9,0,0,1)</f>
        <v>1</v>
      </c>
      <c r="AX100" s="1">
        <f>_xlfn.XLOOKUP(M100,[6]cmmiScoringModel!$G$10:$G$14,[6]cmmiScoringModel!$I$10:$I$14,0,0,1)</f>
        <v>1</v>
      </c>
      <c r="AY100" s="1">
        <f>_xlfn.XLOOKUP(N100,[6]cmmiScoringModel!$G$15:$G$19,[6]cmmiScoringModel!$I$15:$I$19,0,0,1)</f>
        <v>0.5</v>
      </c>
      <c r="AZ100" s="1">
        <f>_xlfn.XLOOKUP(O100,[6]cmmiScoringModel!$G$20:$G$24,[6]cmmiScoringModel!$I$20:$I$24,0,0,1)</f>
        <v>0.75</v>
      </c>
      <c r="BA100" s="1">
        <f>_xlfn.XLOOKUP(P100,[6]cmmiScoringModel!$G$25:$G$28,[6]cmmiScoringModel!$I$25:$I$28,0,0,1)</f>
        <v>1</v>
      </c>
      <c r="BB100" s="1">
        <f>_xlfn.XLOOKUP(Q100,[6]cmmiScoringModel!$G$29:$G$33,[6]cmmiScoringModel!$I$29:$I$33,0,0,1)</f>
        <v>0.5</v>
      </c>
      <c r="BC100" s="1">
        <f>_xlfn.XLOOKUP(R100,[6]cmmiScoringModel!$G$34:$G$37,[6]cmmiScoringModel!$I$34:$I$37,0,0,1)</f>
        <v>1</v>
      </c>
      <c r="BD100" s="1">
        <f>_xlfn.XLOOKUP(S100,[6]cmmiScoringModel!$G$38:$G$44,[6]cmmiScoringModel!$I$38:$I$44,0,0,1)</f>
        <v>0.2</v>
      </c>
      <c r="BE100" s="1">
        <f>_xlfn.XLOOKUP(T100,[6]cmmiScoringModel!$G$45:$G$51,[6]cmmiScoringModel!$I$45:$I$51,0,0,1)</f>
        <v>0.5</v>
      </c>
      <c r="BF100" s="1">
        <f>_xlfn.XLOOKUP(U100,[6]cmmiScoringModel!$G$52:$G$56,[6]cmmiScoringModel!$I$52:$I$56,0,0,1)</f>
        <v>0.8</v>
      </c>
      <c r="BG100" s="1">
        <f>_xlfn.XLOOKUP(V100,[6]cmmiScoringModel!$G$57:$G$61,[6]cmmiScoringModel!$I$57:$I$61,0,0,1)</f>
        <v>1</v>
      </c>
      <c r="BH100" s="1">
        <f>_xlfn.XLOOKUP(W100,[6]cmmiScoringModel!$G$62:$G$67,[6]cmmiScoringModel!$I$62:$I$67,0,0,1)</f>
        <v>0.75</v>
      </c>
      <c r="BI100" s="1">
        <f>_xlfn.XLOOKUP(X100,[6]cmmiScoringModel!$G$68:$G$72,[6]cmmiScoringModel!$I$68:$I$72,0,0,1)</f>
        <v>0.75</v>
      </c>
      <c r="BJ100" s="1">
        <f>_xlfn.XLOOKUP(Y100,[6]cmmiScoringModel!$G$73:$G$77,[6]cmmiScoringModel!$I$73:$I$77,0,0,1)</f>
        <v>0.5</v>
      </c>
      <c r="BK100" s="1">
        <f>_xlfn.XLOOKUP(Z100,[6]cmmiScoringModel!$G$78:$G$84,[6]cmmiScoringModel!$I$78:$I$84,0,0,1)</f>
        <v>0.5</v>
      </c>
      <c r="BL100" s="1">
        <f>_xlfn.XLOOKUP(AA100,[6]cmmiScoringModel!$G$85:$G$91,[6]cmmiScoringModel!$I$85:$I$91,0,0,1)</f>
        <v>0.75</v>
      </c>
      <c r="BM100" s="1">
        <f>_xlfn.XLOOKUP(AB100,[6]cmmiScoringModel!$G$92:$G$95,[6]cmmiScoringModel!$I$92:$I$95,0,0,1)</f>
        <v>1</v>
      </c>
      <c r="BN100" s="1">
        <f>_xlfn.XLOOKUP(AC100,[6]cmmiScoringModel!$G$96:$G$100,[6]cmmiScoringModel!$I$96:$I$100,0,0,1)</f>
        <v>0.6</v>
      </c>
      <c r="BO100" s="1">
        <f>_xlfn.XLOOKUP(AD100,[6]cmmiScoringModel!$G$101:$G$106,[6]cmmiScoringModel!$I$101:$I$106,0,0,1)</f>
        <v>1</v>
      </c>
      <c r="BP100" s="1">
        <f>_xlfn.XLOOKUP(AE100,[6]cmmiScoringModel!$G$107:$G$113,[6]cmmiScoringModel!$I$107:$I$113,0,0,1)</f>
        <v>0.75</v>
      </c>
      <c r="BQ100" s="1">
        <f>_xlfn.XLOOKUP(AF100,[6]cmmiScoringModel!$G$114:$G$117,[6]cmmiScoringModel!$I$114:$I$117,0,0,1)</f>
        <v>0.85</v>
      </c>
      <c r="BR100" s="1">
        <f>_xlfn.XLOOKUP(AG100,[6]cmmiScoringModel!$G$118:$G$120,[6]cmmiScoringModel!$I$118:$I$120,0,0,1)</f>
        <v>1</v>
      </c>
      <c r="BS100" s="1">
        <f>_xlfn.XLOOKUP(AH100, [6]cmmiScoringModel!$G$121:$G$124,[6]cmmiScoringModel!$I$121:$I$124,0,0,1)</f>
        <v>0.6</v>
      </c>
      <c r="BT100" s="1">
        <f>_xlfn.XLOOKUP(AI100,[6]cmmiScoringModel!$G$125:$G$128,[6]cmmiScoringModel!$I$125:$I$128,0,0,1)</f>
        <v>0.4</v>
      </c>
      <c r="BU100" s="1">
        <f>_xlfn.XLOOKUP(AJ100,[6]cmmiScoringModel!$G$129:$G$132,[6]cmmiScoringModel!$I$129:$I$132,0,0,1)</f>
        <v>0.4</v>
      </c>
      <c r="BV100" s="1">
        <f>_xlfn.XLOOKUP(AK100,[6]cmmiScoringModel!$G$133:$G$138,[6]cmmiScoringModel!$I$133:$I$138,0,0,1)</f>
        <v>0.75</v>
      </c>
      <c r="BW100" s="1">
        <f>_xlfn.XLOOKUP(AL100,[6]cmmiScoringModel!$G$139:$G$142,[6]cmmiScoringModel!$I$139:$I$142,0,0,1)</f>
        <v>1</v>
      </c>
      <c r="BX100" s="1">
        <f>_xlfn.XLOOKUP(AM100,[6]cmmiScoringModel!$G$143:$G$148,[6]cmmiScoringModel!$I$143:$I$148,0,0,1)</f>
        <v>0.75</v>
      </c>
      <c r="BY100" s="1">
        <f>_xlfn.XLOOKUP(AN100,[6]cmmiScoringModel!$G$149:$G$153,[6]cmmiScoringModel!$I$149:$I$153,0,0,1)</f>
        <v>1</v>
      </c>
      <c r="BZ100" s="1">
        <f>_xlfn.XLOOKUP(AO100,[6]cmmiScoringModel!$G$154:$G$157,[6]cmmiScoringModel!$I$154:$I$157,0,0,1)</f>
        <v>1</v>
      </c>
      <c r="CA100" s="1">
        <f>_xlfn.XLOOKUP(AP100,[6]cmmiScoringModel!$G$158:$G$161,[6]cmmiScoringModel!$I$158:$I$161,0,0,1)</f>
        <v>1</v>
      </c>
      <c r="CB100" s="1">
        <f>_xlfn.XLOOKUP(AQ100,[6]cmmiScoringModel!$G$162:$G$166,[6]cmmiScoringModel!$I$162:$I$166,0,0,1)</f>
        <v>1</v>
      </c>
      <c r="CC100" s="1">
        <f>_xlfn.XLOOKUP(AR100,[6]cmmiScoringModel!$G$167:$G$171,[6]cmmiScoringModel!$I$167:$I$171,0,0,1)</f>
        <v>0.01</v>
      </c>
      <c r="CD100" s="1">
        <f>_xlfn.XLOOKUP(AS100,[6]cmmiScoringModel!$G$172:$G$175,[6]cmmiScoringModel!$I$172:$I$175,0,0,1)</f>
        <v>0.01</v>
      </c>
      <c r="CE100" s="1">
        <f>_xlfn.XLOOKUP(AT100,[6]cmmiScoringModel!$G$176:$G$180,[6]cmmiScoringModel!$I$176:$I$180,0,0,1)</f>
        <v>0.01</v>
      </c>
    </row>
    <row r="101" spans="1:83" x14ac:dyDescent="0.25">
      <c r="A101" s="1" t="s">
        <v>3347</v>
      </c>
      <c r="B101" s="1" t="s">
        <v>1711</v>
      </c>
      <c r="C101" s="1" t="s">
        <v>38</v>
      </c>
      <c r="D101" s="1" t="s">
        <v>1747</v>
      </c>
      <c r="E101" s="1" t="s">
        <v>1748</v>
      </c>
      <c r="G101" s="1" t="s">
        <v>1749</v>
      </c>
      <c r="H101" s="1" t="s">
        <v>3348</v>
      </c>
      <c r="K101" s="1" t="s">
        <v>17</v>
      </c>
      <c r="L101" s="1" t="s">
        <v>21</v>
      </c>
      <c r="M101" s="1" t="s">
        <v>21</v>
      </c>
      <c r="N101" s="1" t="s">
        <v>21</v>
      </c>
      <c r="O101" s="1" t="s">
        <v>21</v>
      </c>
      <c r="P101" s="1" t="s">
        <v>43</v>
      </c>
      <c r="Q101" s="1" t="s">
        <v>45</v>
      </c>
      <c r="R101" s="1" t="s">
        <v>21</v>
      </c>
      <c r="S101" s="1" t="s">
        <v>56</v>
      </c>
      <c r="T101" s="1" t="s">
        <v>63</v>
      </c>
      <c r="U101" s="1" t="s">
        <v>43</v>
      </c>
      <c r="V101" s="1" t="s">
        <v>72</v>
      </c>
      <c r="W101" s="1" t="s">
        <v>75</v>
      </c>
      <c r="X101" s="1" t="s">
        <v>37</v>
      </c>
      <c r="Y101" s="1" t="s">
        <v>43</v>
      </c>
      <c r="Z101" s="1" t="s">
        <v>63</v>
      </c>
      <c r="AA101" s="1" t="s">
        <v>63</v>
      </c>
      <c r="AB101" s="1" t="s">
        <v>98</v>
      </c>
      <c r="AC101" s="1" t="s">
        <v>103</v>
      </c>
      <c r="AD101" s="1" t="s">
        <v>110</v>
      </c>
      <c r="AE101" s="1" t="s">
        <v>63</v>
      </c>
      <c r="AF101" s="1" t="s">
        <v>25</v>
      </c>
      <c r="AG101" s="1" t="s">
        <v>21</v>
      </c>
      <c r="AH101" s="1" t="s">
        <v>22</v>
      </c>
      <c r="AI101" s="1" t="s">
        <v>129</v>
      </c>
      <c r="AJ101" s="1" t="s">
        <v>22</v>
      </c>
      <c r="AK101" s="1" t="s">
        <v>63</v>
      </c>
      <c r="AL101" s="1" t="s">
        <v>144</v>
      </c>
      <c r="AM101" s="1" t="s">
        <v>63</v>
      </c>
      <c r="AN101" s="1" t="s">
        <v>31</v>
      </c>
      <c r="AO101" s="1" t="s">
        <v>155</v>
      </c>
      <c r="AP101" s="1" t="s">
        <v>159</v>
      </c>
      <c r="AQ101" s="1" t="s">
        <v>31</v>
      </c>
      <c r="AR101" s="1" t="s">
        <v>29</v>
      </c>
      <c r="AS101" s="1" t="s">
        <v>111</v>
      </c>
      <c r="AT101" s="1" t="s">
        <v>170</v>
      </c>
      <c r="AV101" s="1">
        <f>_xlfn.XLOOKUP(K101,[6]cmmiScoringModel!$G$2:$G$6, [6]cmmiScoringModel!$I$2:$I$6,0,0,1)</f>
        <v>0.25</v>
      </c>
      <c r="AW101" s="1">
        <f>_xlfn.XLOOKUP(L101,[6]cmmiScoringModel!$G$7:$G$9,[6]cmmiScoringModel!$I$7:$I$9,0,0,1)</f>
        <v>0.01</v>
      </c>
      <c r="AX101" s="1">
        <f>_xlfn.XLOOKUP(M101,[6]cmmiScoringModel!$G$10:$G$14,[6]cmmiScoringModel!$I$10:$I$14,0,0,1)</f>
        <v>0.01</v>
      </c>
      <c r="AY101" s="1">
        <f>_xlfn.XLOOKUP(N101,[6]cmmiScoringModel!$G$15:$G$19,[6]cmmiScoringModel!$I$15:$I$19,0,0,1)</f>
        <v>0.01</v>
      </c>
      <c r="AZ101" s="1">
        <f>_xlfn.XLOOKUP(O101,[6]cmmiScoringModel!$G$20:$G$24,[6]cmmiScoringModel!$I$20:$I$24,0,0,1)</f>
        <v>0.01</v>
      </c>
      <c r="BA101" s="1">
        <f>_xlfn.XLOOKUP(P101,[6]cmmiScoringModel!$G$25:$G$28,[6]cmmiScoringModel!$I$25:$I$28,0,0,1)</f>
        <v>1</v>
      </c>
      <c r="BB101" s="1">
        <f>_xlfn.XLOOKUP(Q101,[6]cmmiScoringModel!$G$29:$G$33,[6]cmmiScoringModel!$I$29:$I$33,0,0,1)</f>
        <v>0.5</v>
      </c>
      <c r="BC101" s="1">
        <f>_xlfn.XLOOKUP(R101,[6]cmmiScoringModel!$G$34:$G$37,[6]cmmiScoringModel!$I$34:$I$37,0,0,1)</f>
        <v>0.01</v>
      </c>
      <c r="BD101" s="1">
        <f>_xlfn.XLOOKUP(S101,[6]cmmiScoringModel!$G$38:$G$44,[6]cmmiScoringModel!$I$38:$I$44,0,0,1)</f>
        <v>0.2</v>
      </c>
      <c r="BE101" s="1">
        <f>_xlfn.XLOOKUP(T101,[6]cmmiScoringModel!$G$45:$G$51,[6]cmmiScoringModel!$I$45:$I$51,0,0,1)</f>
        <v>0.75</v>
      </c>
      <c r="BF101" s="1">
        <f>_xlfn.XLOOKUP(U101,[6]cmmiScoringModel!$G$52:$G$56,[6]cmmiScoringModel!$I$52:$I$56,0,0,1)</f>
        <v>1</v>
      </c>
      <c r="BG101" s="1">
        <f>_xlfn.XLOOKUP(V101,[6]cmmiScoringModel!$G$57:$G$61,[6]cmmiScoringModel!$I$57:$I$61,0,0,1)</f>
        <v>1</v>
      </c>
      <c r="BH101" s="1">
        <f>_xlfn.XLOOKUP(W101,[6]cmmiScoringModel!$G$62:$G$67,[6]cmmiScoringModel!$I$62:$I$67,0,0,1)</f>
        <v>0.5</v>
      </c>
      <c r="BI101" s="1">
        <f>_xlfn.XLOOKUP(X101,[6]cmmiScoringModel!$G$68:$G$72,[6]cmmiScoringModel!$I$68:$I$72,0,0,1)</f>
        <v>0.75</v>
      </c>
      <c r="BJ101" s="1">
        <f>_xlfn.XLOOKUP(Y101,[6]cmmiScoringModel!$G$73:$G$77,[6]cmmiScoringModel!$I$73:$I$77,0,0,1)</f>
        <v>1</v>
      </c>
      <c r="BK101" s="1">
        <f>_xlfn.XLOOKUP(Z101,[6]cmmiScoringModel!$G$78:$G$84,[6]cmmiScoringModel!$I$78:$I$84,0,0,1)</f>
        <v>0.75</v>
      </c>
      <c r="BL101" s="1">
        <f>_xlfn.XLOOKUP(AA101,[6]cmmiScoringModel!$G$85:$G$91,[6]cmmiScoringModel!$I$85:$I$91,0,0,1)</f>
        <v>0.75</v>
      </c>
      <c r="BM101" s="1">
        <f>_xlfn.XLOOKUP(AB101,[6]cmmiScoringModel!$G$92:$G$95,[6]cmmiScoringModel!$I$92:$I$95,0,0,1)</f>
        <v>1</v>
      </c>
      <c r="BN101" s="1">
        <f>_xlfn.XLOOKUP(AC101,[6]cmmiScoringModel!$G$96:$G$100,[6]cmmiScoringModel!$I$96:$I$100,0,0,1)</f>
        <v>0.6</v>
      </c>
      <c r="BO101" s="1">
        <f>_xlfn.XLOOKUP(AD101,[6]cmmiScoringModel!$G$101:$G$106,[6]cmmiScoringModel!$I$101:$I$106,0,0,1)</f>
        <v>0.75</v>
      </c>
      <c r="BP101" s="1">
        <f>_xlfn.XLOOKUP(AE101,[6]cmmiScoringModel!$G$107:$G$113,[6]cmmiScoringModel!$I$107:$I$113,0,0,1)</f>
        <v>0.75</v>
      </c>
      <c r="BQ101" s="1" t="str">
        <f>_xlfn.XLOOKUP(AF101,[6]cmmiScoringModel!$G$114:$G$117,[6]cmmiScoringModel!$I$114:$I$117,0,0,1)</f>
        <v>NA</v>
      </c>
      <c r="BR101" s="1">
        <f>_xlfn.XLOOKUP(AG101,[6]cmmiScoringModel!$G$118:$G$120,[6]cmmiScoringModel!$I$118:$I$120,0,0,1)</f>
        <v>0.01</v>
      </c>
      <c r="BS101" s="1">
        <f>_xlfn.XLOOKUP(AH101, [6]cmmiScoringModel!$G$121:$G$124,[6]cmmiScoringModel!$I$121:$I$124,0,0,1)</f>
        <v>1</v>
      </c>
      <c r="BT101" s="1">
        <f>_xlfn.XLOOKUP(AI101,[6]cmmiScoringModel!$G$125:$G$128,[6]cmmiScoringModel!$I$125:$I$128,0,0,1)</f>
        <v>0.4</v>
      </c>
      <c r="BU101" s="1">
        <f>_xlfn.XLOOKUP(AJ101,[6]cmmiScoringModel!$G$129:$G$132,[6]cmmiScoringModel!$I$129:$I$132,0,0,1)</f>
        <v>1</v>
      </c>
      <c r="BV101" s="1">
        <f>_xlfn.XLOOKUP(AK101,[6]cmmiScoringModel!$G$133:$G$138,[6]cmmiScoringModel!$I$133:$I$138,0,0,1)</f>
        <v>0.75</v>
      </c>
      <c r="BW101" s="1">
        <f>_xlfn.XLOOKUP(AL101,[6]cmmiScoringModel!$G$139:$G$142,[6]cmmiScoringModel!$I$139:$I$142,0,0,1)</f>
        <v>1</v>
      </c>
      <c r="BX101" s="1">
        <f>_xlfn.XLOOKUP(AM101,[6]cmmiScoringModel!$G$143:$G$148,[6]cmmiScoringModel!$I$143:$I$148,0,0,1)</f>
        <v>0.75</v>
      </c>
      <c r="BY101" s="1">
        <f>_xlfn.XLOOKUP(AN101,[6]cmmiScoringModel!$G$149:$G$153,[6]cmmiScoringModel!$I$149:$I$153,0,0,1)</f>
        <v>1</v>
      </c>
      <c r="BZ101" s="1">
        <f>_xlfn.XLOOKUP(AO101,[6]cmmiScoringModel!$G$154:$G$157,[6]cmmiScoringModel!$I$154:$I$157,0,0,1)</f>
        <v>1</v>
      </c>
      <c r="CA101" s="1">
        <f>_xlfn.XLOOKUP(AP101,[6]cmmiScoringModel!$G$158:$G$161,[6]cmmiScoringModel!$I$158:$I$161,0,0,1)</f>
        <v>1</v>
      </c>
      <c r="CB101" s="1">
        <f>_xlfn.XLOOKUP(AQ101,[6]cmmiScoringModel!$G$162:$G$166,[6]cmmiScoringModel!$I$162:$I$166,0,0,1)</f>
        <v>1</v>
      </c>
      <c r="CC101" s="1">
        <f>_xlfn.XLOOKUP(AR101,[6]cmmiScoringModel!$G$167:$G$171,[6]cmmiScoringModel!$I$167:$I$171,0,0,1)</f>
        <v>0.5</v>
      </c>
      <c r="CD101" s="1">
        <f>_xlfn.XLOOKUP(AS101,[6]cmmiScoringModel!$G$172:$G$175,[6]cmmiScoringModel!$I$172:$I$175,0,0,1)</f>
        <v>1</v>
      </c>
      <c r="CE101" s="1">
        <f>_xlfn.XLOOKUP(AT101,[6]cmmiScoringModel!$G$176:$G$180,[6]cmmiScoringModel!$I$176:$I$180,0,0,1)</f>
        <v>0.5</v>
      </c>
    </row>
    <row r="102" spans="1:83" x14ac:dyDescent="0.25">
      <c r="A102" s="1" t="s">
        <v>3349</v>
      </c>
      <c r="B102" s="1" t="s">
        <v>1711</v>
      </c>
      <c r="C102" s="1" t="s">
        <v>41</v>
      </c>
      <c r="D102" s="1" t="s">
        <v>1750</v>
      </c>
      <c r="E102" s="1" t="s">
        <v>1751</v>
      </c>
      <c r="G102" s="1" t="s">
        <v>1752</v>
      </c>
      <c r="H102" s="1" t="e" vm="1">
        <v>#VALUE!</v>
      </c>
      <c r="K102" s="1" t="s">
        <v>18</v>
      </c>
      <c r="L102" s="1" t="s">
        <v>22</v>
      </c>
      <c r="M102" s="1" t="s">
        <v>31</v>
      </c>
      <c r="N102" s="1" t="s">
        <v>31</v>
      </c>
      <c r="O102" s="1" t="s">
        <v>37</v>
      </c>
      <c r="P102" s="1" t="s">
        <v>43</v>
      </c>
      <c r="Q102" s="1" t="s">
        <v>45</v>
      </c>
      <c r="R102" s="1" t="s">
        <v>37</v>
      </c>
      <c r="S102" s="1" t="s">
        <v>56</v>
      </c>
      <c r="T102" s="1" t="s">
        <v>62</v>
      </c>
      <c r="U102" s="1" t="s">
        <v>66</v>
      </c>
      <c r="V102" s="1" t="s">
        <v>72</v>
      </c>
      <c r="W102" s="1" t="s">
        <v>77</v>
      </c>
      <c r="X102" s="1" t="s">
        <v>37</v>
      </c>
      <c r="Y102" s="1" t="s">
        <v>43</v>
      </c>
      <c r="Z102" s="1" t="s">
        <v>63</v>
      </c>
      <c r="AA102" s="1" t="s">
        <v>62</v>
      </c>
      <c r="AB102" s="1" t="s">
        <v>98</v>
      </c>
      <c r="AC102" s="1" t="s">
        <v>103</v>
      </c>
      <c r="AD102" s="1" t="s">
        <v>111</v>
      </c>
      <c r="AE102" s="1" t="s">
        <v>62</v>
      </c>
      <c r="AF102" s="1" t="s">
        <v>120</v>
      </c>
      <c r="AG102" s="1" t="s">
        <v>125</v>
      </c>
      <c r="AH102" s="1" t="s">
        <v>129</v>
      </c>
      <c r="AI102" s="1" t="s">
        <v>129</v>
      </c>
      <c r="AJ102" s="1" t="s">
        <v>129</v>
      </c>
      <c r="AK102" s="1" t="s">
        <v>64</v>
      </c>
      <c r="AL102" s="1" t="s">
        <v>144</v>
      </c>
      <c r="AM102" s="1" t="s">
        <v>63</v>
      </c>
      <c r="AN102" s="1" t="s">
        <v>31</v>
      </c>
      <c r="AO102" s="1" t="s">
        <v>155</v>
      </c>
      <c r="AP102" s="1" t="s">
        <v>159</v>
      </c>
      <c r="AQ102" s="1" t="s">
        <v>31</v>
      </c>
      <c r="AR102" s="1" t="s">
        <v>21</v>
      </c>
      <c r="AS102" s="1" t="s">
        <v>21</v>
      </c>
      <c r="AT102" s="1" t="s">
        <v>21</v>
      </c>
      <c r="AV102" s="1">
        <f>_xlfn.XLOOKUP(K102,[6]cmmiScoringModel!$G$2:$G$6, [6]cmmiScoringModel!$I$2:$I$6,0,0,1)</f>
        <v>1</v>
      </c>
      <c r="AW102" s="1">
        <f>_xlfn.XLOOKUP(L102,[6]cmmiScoringModel!$G$7:$G$9,[6]cmmiScoringModel!$I$7:$I$9,0,0,1)</f>
        <v>1</v>
      </c>
      <c r="AX102" s="1">
        <f>_xlfn.XLOOKUP(M102,[6]cmmiScoringModel!$G$10:$G$14,[6]cmmiScoringModel!$I$10:$I$14,0,0,1)</f>
        <v>1</v>
      </c>
      <c r="AY102" s="1">
        <f>_xlfn.XLOOKUP(N102,[6]cmmiScoringModel!$G$15:$G$19,[6]cmmiScoringModel!$I$15:$I$19,0,0,1)</f>
        <v>1</v>
      </c>
      <c r="AZ102" s="1">
        <f>_xlfn.XLOOKUP(O102,[6]cmmiScoringModel!$G$20:$G$24,[6]cmmiScoringModel!$I$20:$I$24,0,0,1)</f>
        <v>0.75</v>
      </c>
      <c r="BA102" s="1">
        <f>_xlfn.XLOOKUP(P102,[6]cmmiScoringModel!$G$25:$G$28,[6]cmmiScoringModel!$I$25:$I$28,0,0,1)</f>
        <v>1</v>
      </c>
      <c r="BB102" s="1">
        <f>_xlfn.XLOOKUP(Q102,[6]cmmiScoringModel!$G$29:$G$33,[6]cmmiScoringModel!$I$29:$I$33,0,0,1)</f>
        <v>0.5</v>
      </c>
      <c r="BC102" s="1">
        <f>_xlfn.XLOOKUP(R102,[6]cmmiScoringModel!$G$34:$G$37,[6]cmmiScoringModel!$I$34:$I$37,0,0,1)</f>
        <v>1</v>
      </c>
      <c r="BD102" s="1">
        <f>_xlfn.XLOOKUP(S102,[6]cmmiScoringModel!$G$38:$G$44,[6]cmmiScoringModel!$I$38:$I$44,0,0,1)</f>
        <v>0.2</v>
      </c>
      <c r="BE102" s="1">
        <f>_xlfn.XLOOKUP(T102,[6]cmmiScoringModel!$G$45:$G$51,[6]cmmiScoringModel!$I$45:$I$51,0,0,1)</f>
        <v>0.5</v>
      </c>
      <c r="BF102" s="1">
        <f>_xlfn.XLOOKUP(U102,[6]cmmiScoringModel!$G$52:$G$56,[6]cmmiScoringModel!$I$52:$I$56,0,0,1)</f>
        <v>0.8</v>
      </c>
      <c r="BG102" s="1">
        <f>_xlfn.XLOOKUP(V102,[6]cmmiScoringModel!$G$57:$G$61,[6]cmmiScoringModel!$I$57:$I$61,0,0,1)</f>
        <v>1</v>
      </c>
      <c r="BH102" s="1">
        <f>_xlfn.XLOOKUP(W102,[6]cmmiScoringModel!$G$62:$G$67,[6]cmmiScoringModel!$I$62:$I$67,0,0,1)</f>
        <v>1</v>
      </c>
      <c r="BI102" s="1">
        <f>_xlfn.XLOOKUP(X102,[6]cmmiScoringModel!$G$68:$G$72,[6]cmmiScoringModel!$I$68:$I$72,0,0,1)</f>
        <v>0.75</v>
      </c>
      <c r="BJ102" s="1">
        <f>_xlfn.XLOOKUP(Y102,[6]cmmiScoringModel!$G$73:$G$77,[6]cmmiScoringModel!$I$73:$I$77,0,0,1)</f>
        <v>1</v>
      </c>
      <c r="BK102" s="1">
        <f>_xlfn.XLOOKUP(Z102,[6]cmmiScoringModel!$G$78:$G$84,[6]cmmiScoringModel!$I$78:$I$84,0,0,1)</f>
        <v>0.75</v>
      </c>
      <c r="BL102" s="1">
        <f>_xlfn.XLOOKUP(AA102,[6]cmmiScoringModel!$G$85:$G$91,[6]cmmiScoringModel!$I$85:$I$91,0,0,1)</f>
        <v>0.5</v>
      </c>
      <c r="BM102" s="1">
        <f>_xlfn.XLOOKUP(AB102,[6]cmmiScoringModel!$G$92:$G$95,[6]cmmiScoringModel!$I$92:$I$95,0,0,1)</f>
        <v>1</v>
      </c>
      <c r="BN102" s="1">
        <f>_xlfn.XLOOKUP(AC102,[6]cmmiScoringModel!$G$96:$G$100,[6]cmmiScoringModel!$I$96:$I$100,0,0,1)</f>
        <v>0.6</v>
      </c>
      <c r="BO102" s="1">
        <f>_xlfn.XLOOKUP(AD102,[6]cmmiScoringModel!$G$101:$G$106,[6]cmmiScoringModel!$I$101:$I$106,0,0,1)</f>
        <v>1</v>
      </c>
      <c r="BP102" s="1">
        <f>_xlfn.XLOOKUP(AE102,[6]cmmiScoringModel!$G$107:$G$113,[6]cmmiScoringModel!$I$107:$I$113,0,0,1)</f>
        <v>0.5</v>
      </c>
      <c r="BQ102" s="1">
        <f>_xlfn.XLOOKUP(AF102,[6]cmmiScoringModel!$G$114:$G$117,[6]cmmiScoringModel!$I$114:$I$117,0,0,1)</f>
        <v>0.85</v>
      </c>
      <c r="BR102" s="1">
        <f>_xlfn.XLOOKUP(AG102,[6]cmmiScoringModel!$G$118:$G$120,[6]cmmiScoringModel!$I$118:$I$120,0,0,1)</f>
        <v>1</v>
      </c>
      <c r="BS102" s="1">
        <f>_xlfn.XLOOKUP(AH102, [6]cmmiScoringModel!$G$121:$G$124,[6]cmmiScoringModel!$I$121:$I$124,0,0,1)</f>
        <v>0.6</v>
      </c>
      <c r="BT102" s="1">
        <f>_xlfn.XLOOKUP(AI102,[6]cmmiScoringModel!$G$125:$G$128,[6]cmmiScoringModel!$I$125:$I$128,0,0,1)</f>
        <v>0.4</v>
      </c>
      <c r="BU102" s="1">
        <f>_xlfn.XLOOKUP(AJ102,[6]cmmiScoringModel!$G$129:$G$132,[6]cmmiScoringModel!$I$129:$I$132,0,0,1)</f>
        <v>0.4</v>
      </c>
      <c r="BV102" s="1">
        <f>_xlfn.XLOOKUP(AK102,[6]cmmiScoringModel!$G$133:$G$138,[6]cmmiScoringModel!$I$133:$I$138,0,0,1)</f>
        <v>1</v>
      </c>
      <c r="BW102" s="1">
        <f>_xlfn.XLOOKUP(AL102,[6]cmmiScoringModel!$G$139:$G$142,[6]cmmiScoringModel!$I$139:$I$142,0,0,1)</f>
        <v>1</v>
      </c>
      <c r="BX102" s="1">
        <f>_xlfn.XLOOKUP(AM102,[6]cmmiScoringModel!$G$143:$G$148,[6]cmmiScoringModel!$I$143:$I$148,0,0,1)</f>
        <v>0.75</v>
      </c>
      <c r="BY102" s="1">
        <f>_xlfn.XLOOKUP(AN102,[6]cmmiScoringModel!$G$149:$G$153,[6]cmmiScoringModel!$I$149:$I$153,0,0,1)</f>
        <v>1</v>
      </c>
      <c r="BZ102" s="1">
        <f>_xlfn.XLOOKUP(AO102,[6]cmmiScoringModel!$G$154:$G$157,[6]cmmiScoringModel!$I$154:$I$157,0,0,1)</f>
        <v>1</v>
      </c>
      <c r="CA102" s="1">
        <f>_xlfn.XLOOKUP(AP102,[6]cmmiScoringModel!$G$158:$G$161,[6]cmmiScoringModel!$I$158:$I$161,0,0,1)</f>
        <v>1</v>
      </c>
      <c r="CB102" s="1">
        <f>_xlfn.XLOOKUP(AQ102,[6]cmmiScoringModel!$G$162:$G$166,[6]cmmiScoringModel!$I$162:$I$166,0,0,1)</f>
        <v>1</v>
      </c>
      <c r="CC102" s="1">
        <f>_xlfn.XLOOKUP(AR102,[6]cmmiScoringModel!$G$167:$G$171,[6]cmmiScoringModel!$I$167:$I$171,0,0,1)</f>
        <v>0.01</v>
      </c>
      <c r="CD102" s="1">
        <f>_xlfn.XLOOKUP(AS102,[6]cmmiScoringModel!$G$172:$G$175,[6]cmmiScoringModel!$I$172:$I$175,0,0,1)</f>
        <v>0.01</v>
      </c>
      <c r="CE102" s="1">
        <f>_xlfn.XLOOKUP(AT102,[6]cmmiScoringModel!$G$176:$G$180,[6]cmmiScoringModel!$I$176:$I$180,0,0,1)</f>
        <v>0.01</v>
      </c>
    </row>
    <row r="103" spans="1:83" x14ac:dyDescent="0.25">
      <c r="A103" s="1" t="s">
        <v>3350</v>
      </c>
      <c r="B103" s="1" t="s">
        <v>1711</v>
      </c>
      <c r="C103" s="1" t="s">
        <v>1736</v>
      </c>
      <c r="D103" s="1" t="s">
        <v>1866</v>
      </c>
      <c r="E103" s="1" t="s">
        <v>1867</v>
      </c>
      <c r="G103" s="1" t="s">
        <v>1602</v>
      </c>
      <c r="K103" s="1" t="s">
        <v>18</v>
      </c>
      <c r="L103" s="1" t="s">
        <v>22</v>
      </c>
      <c r="M103" s="1" t="s">
        <v>31</v>
      </c>
      <c r="N103" s="1" t="s">
        <v>29</v>
      </c>
      <c r="O103" s="1" t="s">
        <v>37</v>
      </c>
      <c r="P103" s="1" t="s">
        <v>43</v>
      </c>
      <c r="Q103" s="1" t="s">
        <v>45</v>
      </c>
      <c r="R103" s="1" t="s">
        <v>37</v>
      </c>
      <c r="S103" s="1" t="s">
        <v>56</v>
      </c>
      <c r="T103" s="1" t="s">
        <v>64</v>
      </c>
      <c r="U103" s="1" t="s">
        <v>43</v>
      </c>
      <c r="V103" s="1" t="s">
        <v>72</v>
      </c>
      <c r="W103" s="1" t="s">
        <v>76</v>
      </c>
      <c r="X103" s="1" t="s">
        <v>37</v>
      </c>
      <c r="Y103" s="1" t="s">
        <v>43</v>
      </c>
      <c r="Z103" s="1" t="s">
        <v>63</v>
      </c>
      <c r="AA103" s="1" t="s">
        <v>63</v>
      </c>
      <c r="AB103" s="1" t="s">
        <v>98</v>
      </c>
      <c r="AC103" s="1" t="s">
        <v>103</v>
      </c>
      <c r="AD103" s="1" t="s">
        <v>111</v>
      </c>
      <c r="AE103" s="1" t="s">
        <v>63</v>
      </c>
      <c r="AF103" s="1" t="s">
        <v>120</v>
      </c>
      <c r="AG103" s="1" t="s">
        <v>125</v>
      </c>
      <c r="AH103" s="1" t="s">
        <v>129</v>
      </c>
      <c r="AI103" s="1" t="s">
        <v>129</v>
      </c>
      <c r="AJ103" s="1" t="s">
        <v>129</v>
      </c>
      <c r="AK103" s="1" t="s">
        <v>64</v>
      </c>
      <c r="AL103" s="1" t="s">
        <v>144</v>
      </c>
      <c r="AM103" s="1" t="s">
        <v>63</v>
      </c>
      <c r="AN103" s="1" t="s">
        <v>31</v>
      </c>
      <c r="AO103" s="1" t="s">
        <v>155</v>
      </c>
      <c r="AP103" s="1" t="s">
        <v>159</v>
      </c>
      <c r="AQ103" s="1" t="s">
        <v>31</v>
      </c>
      <c r="AR103" s="1" t="s">
        <v>21</v>
      </c>
      <c r="AS103" s="1" t="s">
        <v>21</v>
      </c>
      <c r="AT103" s="1" t="s">
        <v>21</v>
      </c>
      <c r="AV103" s="1">
        <f>_xlfn.XLOOKUP(K103,[6]cmmiScoringModel!$G$2:$G$6, [6]cmmiScoringModel!$I$2:$I$6,0,0,1)</f>
        <v>1</v>
      </c>
      <c r="AW103" s="1">
        <f>_xlfn.XLOOKUP(L103,[6]cmmiScoringModel!$G$7:$G$9,[6]cmmiScoringModel!$I$7:$I$9,0,0,1)</f>
        <v>1</v>
      </c>
      <c r="AX103" s="1">
        <f>_xlfn.XLOOKUP(M103,[6]cmmiScoringModel!$G$10:$G$14,[6]cmmiScoringModel!$I$10:$I$14,0,0,1)</f>
        <v>1</v>
      </c>
      <c r="AY103" s="1">
        <f>_xlfn.XLOOKUP(N103,[6]cmmiScoringModel!$G$15:$G$19,[6]cmmiScoringModel!$I$15:$I$19,0,0,1)</f>
        <v>0.5</v>
      </c>
      <c r="AZ103" s="1">
        <f>_xlfn.XLOOKUP(O103,[6]cmmiScoringModel!$G$20:$G$24,[6]cmmiScoringModel!$I$20:$I$24,0,0,1)</f>
        <v>0.75</v>
      </c>
      <c r="BA103" s="1">
        <f>_xlfn.XLOOKUP(P103,[6]cmmiScoringModel!$G$25:$G$28,[6]cmmiScoringModel!$I$25:$I$28,0,0,1)</f>
        <v>1</v>
      </c>
      <c r="BB103" s="1">
        <f>_xlfn.XLOOKUP(Q103,[6]cmmiScoringModel!$G$29:$G$33,[6]cmmiScoringModel!$I$29:$I$33,0,0,1)</f>
        <v>0.5</v>
      </c>
      <c r="BC103" s="1">
        <f>_xlfn.XLOOKUP(R103,[6]cmmiScoringModel!$G$34:$G$37,[6]cmmiScoringModel!$I$34:$I$37,0,0,1)</f>
        <v>1</v>
      </c>
      <c r="BD103" s="1">
        <f>_xlfn.XLOOKUP(S103,[6]cmmiScoringModel!$G$38:$G$44,[6]cmmiScoringModel!$I$38:$I$44,0,0,1)</f>
        <v>0.2</v>
      </c>
      <c r="BE103" s="1">
        <f>_xlfn.XLOOKUP(T103,[6]cmmiScoringModel!$G$45:$G$51,[6]cmmiScoringModel!$I$45:$I$51,0,0,1)</f>
        <v>1</v>
      </c>
      <c r="BF103" s="1">
        <f>_xlfn.XLOOKUP(U103,[6]cmmiScoringModel!$G$52:$G$56,[6]cmmiScoringModel!$I$52:$I$56,0,0,1)</f>
        <v>1</v>
      </c>
      <c r="BG103" s="1">
        <f>_xlfn.XLOOKUP(V103,[6]cmmiScoringModel!$G$57:$G$61,[6]cmmiScoringModel!$I$57:$I$61,0,0,1)</f>
        <v>1</v>
      </c>
      <c r="BH103" s="1">
        <f>_xlfn.XLOOKUP(W103,[6]cmmiScoringModel!$G$62:$G$67,[6]cmmiScoringModel!$I$62:$I$67,0,0,1)</f>
        <v>0.75</v>
      </c>
      <c r="BI103" s="1">
        <f>_xlfn.XLOOKUP(X103,[6]cmmiScoringModel!$G$68:$G$72,[6]cmmiScoringModel!$I$68:$I$72,0,0,1)</f>
        <v>0.75</v>
      </c>
      <c r="BJ103" s="1">
        <f>_xlfn.XLOOKUP(Y103,[6]cmmiScoringModel!$G$73:$G$77,[6]cmmiScoringModel!$I$73:$I$77,0,0,1)</f>
        <v>1</v>
      </c>
      <c r="BK103" s="1">
        <f>_xlfn.XLOOKUP(Z103,[6]cmmiScoringModel!$G$78:$G$84,[6]cmmiScoringModel!$I$78:$I$84,0,0,1)</f>
        <v>0.75</v>
      </c>
      <c r="BL103" s="1">
        <f>_xlfn.XLOOKUP(AA103,[6]cmmiScoringModel!$G$85:$G$91,[6]cmmiScoringModel!$I$85:$I$91,0,0,1)</f>
        <v>0.75</v>
      </c>
      <c r="BM103" s="1">
        <f>_xlfn.XLOOKUP(AB103,[6]cmmiScoringModel!$G$92:$G$95,[6]cmmiScoringModel!$I$92:$I$95,0,0,1)</f>
        <v>1</v>
      </c>
      <c r="BN103" s="1">
        <f>_xlfn.XLOOKUP(AC103,[6]cmmiScoringModel!$G$96:$G$100,[6]cmmiScoringModel!$I$96:$I$100,0,0,1)</f>
        <v>0.6</v>
      </c>
      <c r="BO103" s="1">
        <f>_xlfn.XLOOKUP(AD103,[6]cmmiScoringModel!$G$101:$G$106,[6]cmmiScoringModel!$I$101:$I$106,0,0,1)</f>
        <v>1</v>
      </c>
      <c r="BP103" s="1">
        <f>_xlfn.XLOOKUP(AE103,[6]cmmiScoringModel!$G$107:$G$113,[6]cmmiScoringModel!$I$107:$I$113,0,0,1)</f>
        <v>0.75</v>
      </c>
      <c r="BQ103" s="1">
        <f>_xlfn.XLOOKUP(AF103,[6]cmmiScoringModel!$G$114:$G$117,[6]cmmiScoringModel!$I$114:$I$117,0,0,1)</f>
        <v>0.85</v>
      </c>
      <c r="BR103" s="1">
        <f>_xlfn.XLOOKUP(AG103,[6]cmmiScoringModel!$G$118:$G$120,[6]cmmiScoringModel!$I$118:$I$120,0,0,1)</f>
        <v>1</v>
      </c>
      <c r="BS103" s="1">
        <f>_xlfn.XLOOKUP(AH103, [6]cmmiScoringModel!$G$121:$G$124,[6]cmmiScoringModel!$I$121:$I$124,0,0,1)</f>
        <v>0.6</v>
      </c>
      <c r="BT103" s="1">
        <f>_xlfn.XLOOKUP(AI103,[6]cmmiScoringModel!$G$125:$G$128,[6]cmmiScoringModel!$I$125:$I$128,0,0,1)</f>
        <v>0.4</v>
      </c>
      <c r="BU103" s="1">
        <f>_xlfn.XLOOKUP(AJ103,[6]cmmiScoringModel!$G$129:$G$132,[6]cmmiScoringModel!$I$129:$I$132,0,0,1)</f>
        <v>0.4</v>
      </c>
      <c r="BV103" s="1">
        <f>_xlfn.XLOOKUP(AK103,[6]cmmiScoringModel!$G$133:$G$138,[6]cmmiScoringModel!$I$133:$I$138,0,0,1)</f>
        <v>1</v>
      </c>
      <c r="BW103" s="1">
        <f>_xlfn.XLOOKUP(AL103,[6]cmmiScoringModel!$G$139:$G$142,[6]cmmiScoringModel!$I$139:$I$142,0,0,1)</f>
        <v>1</v>
      </c>
      <c r="BX103" s="1">
        <f>_xlfn.XLOOKUP(AM103,[6]cmmiScoringModel!$G$143:$G$148,[6]cmmiScoringModel!$I$143:$I$148,0,0,1)</f>
        <v>0.75</v>
      </c>
      <c r="BY103" s="1">
        <f>_xlfn.XLOOKUP(AN103,[6]cmmiScoringModel!$G$149:$G$153,[6]cmmiScoringModel!$I$149:$I$153,0,0,1)</f>
        <v>1</v>
      </c>
      <c r="BZ103" s="1">
        <f>_xlfn.XLOOKUP(AO103,[6]cmmiScoringModel!$G$154:$G$157,[6]cmmiScoringModel!$I$154:$I$157,0,0,1)</f>
        <v>1</v>
      </c>
      <c r="CA103" s="1">
        <f>_xlfn.XLOOKUP(AP103,[6]cmmiScoringModel!$G$158:$G$161,[6]cmmiScoringModel!$I$158:$I$161,0,0,1)</f>
        <v>1</v>
      </c>
      <c r="CB103" s="1">
        <f>_xlfn.XLOOKUP(AQ103,[6]cmmiScoringModel!$G$162:$G$166,[6]cmmiScoringModel!$I$162:$I$166,0,0,1)</f>
        <v>1</v>
      </c>
      <c r="CC103" s="1">
        <f>_xlfn.XLOOKUP(AR103,[6]cmmiScoringModel!$G$167:$G$171,[6]cmmiScoringModel!$I$167:$I$171,0,0,1)</f>
        <v>0.01</v>
      </c>
      <c r="CD103" s="1">
        <f>_xlfn.XLOOKUP(AS103,[6]cmmiScoringModel!$G$172:$G$175,[6]cmmiScoringModel!$I$172:$I$175,0,0,1)</f>
        <v>0.01</v>
      </c>
      <c r="CE103" s="1">
        <f>_xlfn.XLOOKUP(AT103,[6]cmmiScoringModel!$G$176:$G$180,[6]cmmiScoringModel!$I$176:$I$180,0,0,1)</f>
        <v>0.01</v>
      </c>
    </row>
    <row r="104" spans="1:83" x14ac:dyDescent="0.25">
      <c r="A104" s="1" t="s">
        <v>3351</v>
      </c>
      <c r="B104" s="1" t="s">
        <v>1711</v>
      </c>
      <c r="C104" s="1" t="s">
        <v>2571</v>
      </c>
      <c r="D104" s="1" t="s">
        <v>2574</v>
      </c>
      <c r="E104" s="1" t="s">
        <v>2575</v>
      </c>
      <c r="G104" s="1" t="s">
        <v>2576</v>
      </c>
      <c r="K104" s="1" t="s">
        <v>18</v>
      </c>
      <c r="L104" s="1" t="s">
        <v>22</v>
      </c>
      <c r="M104" s="1" t="s">
        <v>31</v>
      </c>
      <c r="N104" s="1" t="s">
        <v>29</v>
      </c>
      <c r="O104" s="1" t="s">
        <v>37</v>
      </c>
      <c r="P104" s="1" t="s">
        <v>43</v>
      </c>
      <c r="Q104" s="1" t="s">
        <v>45</v>
      </c>
      <c r="R104" s="1" t="s">
        <v>37</v>
      </c>
      <c r="S104" s="1" t="s">
        <v>56</v>
      </c>
      <c r="T104" s="1" t="s">
        <v>61</v>
      </c>
      <c r="U104" s="1" t="s">
        <v>43</v>
      </c>
      <c r="V104" s="1" t="s">
        <v>72</v>
      </c>
      <c r="W104" s="1" t="s">
        <v>76</v>
      </c>
      <c r="X104" s="1" t="s">
        <v>37</v>
      </c>
      <c r="Y104" s="1" t="s">
        <v>43</v>
      </c>
      <c r="Z104" s="1" t="s">
        <v>62</v>
      </c>
      <c r="AA104" s="1" t="s">
        <v>62</v>
      </c>
      <c r="AB104" s="1" t="s">
        <v>98</v>
      </c>
      <c r="AC104" s="1" t="s">
        <v>103</v>
      </c>
      <c r="AD104" s="1" t="s">
        <v>111</v>
      </c>
      <c r="AE104" s="1" t="s">
        <v>62</v>
      </c>
      <c r="AF104" s="1" t="s">
        <v>120</v>
      </c>
      <c r="AG104" s="1" t="s">
        <v>124</v>
      </c>
      <c r="AH104" s="1" t="s">
        <v>129</v>
      </c>
      <c r="AI104" s="1" t="s">
        <v>129</v>
      </c>
      <c r="AJ104" s="1" t="s">
        <v>129</v>
      </c>
      <c r="AK104" s="1" t="s">
        <v>63</v>
      </c>
      <c r="AL104" s="1" t="s">
        <v>144</v>
      </c>
      <c r="AM104" s="1" t="s">
        <v>62</v>
      </c>
      <c r="AN104" s="1" t="s">
        <v>29</v>
      </c>
      <c r="AO104" s="1" t="s">
        <v>155</v>
      </c>
      <c r="AP104" s="1" t="s">
        <v>158</v>
      </c>
      <c r="AQ104" s="1" t="s">
        <v>29</v>
      </c>
      <c r="AR104" s="1" t="s">
        <v>21</v>
      </c>
      <c r="AS104" s="1" t="s">
        <v>21</v>
      </c>
      <c r="AT104" s="1" t="s">
        <v>21</v>
      </c>
      <c r="AV104" s="1">
        <f>_xlfn.XLOOKUP(K104,[6]cmmiScoringModel!$G$2:$G$6, [6]cmmiScoringModel!$I$2:$I$6,0,0,1)</f>
        <v>1</v>
      </c>
      <c r="AW104" s="1">
        <f>_xlfn.XLOOKUP(L104,[6]cmmiScoringModel!$G$7:$G$9,[6]cmmiScoringModel!$I$7:$I$9,0,0,1)</f>
        <v>1</v>
      </c>
      <c r="AX104" s="1">
        <f>_xlfn.XLOOKUP(M104,[6]cmmiScoringModel!$G$10:$G$14,[6]cmmiScoringModel!$I$10:$I$14,0,0,1)</f>
        <v>1</v>
      </c>
      <c r="AY104" s="1">
        <f>_xlfn.XLOOKUP(N104,[6]cmmiScoringModel!$G$15:$G$19,[6]cmmiScoringModel!$I$15:$I$19,0,0,1)</f>
        <v>0.5</v>
      </c>
      <c r="AZ104" s="1">
        <f>_xlfn.XLOOKUP(O104,[6]cmmiScoringModel!$G$20:$G$24,[6]cmmiScoringModel!$I$20:$I$24,0,0,1)</f>
        <v>0.75</v>
      </c>
      <c r="BA104" s="1">
        <f>_xlfn.XLOOKUP(P104,[6]cmmiScoringModel!$G$25:$G$28,[6]cmmiScoringModel!$I$25:$I$28,0,0,1)</f>
        <v>1</v>
      </c>
      <c r="BB104" s="1">
        <f>_xlfn.XLOOKUP(Q104,[6]cmmiScoringModel!$G$29:$G$33,[6]cmmiScoringModel!$I$29:$I$33,0,0,1)</f>
        <v>0.5</v>
      </c>
      <c r="BC104" s="1">
        <f>_xlfn.XLOOKUP(R104,[6]cmmiScoringModel!$G$34:$G$37,[6]cmmiScoringModel!$I$34:$I$37,0,0,1)</f>
        <v>1</v>
      </c>
      <c r="BD104" s="1">
        <f>_xlfn.XLOOKUP(S104,[6]cmmiScoringModel!$G$38:$G$44,[6]cmmiScoringModel!$I$38:$I$44,0,0,1)</f>
        <v>0.2</v>
      </c>
      <c r="BE104" s="1">
        <f>_xlfn.XLOOKUP(T104,[6]cmmiScoringModel!$G$45:$G$51,[6]cmmiScoringModel!$I$45:$I$51,0,0,1)</f>
        <v>0.25</v>
      </c>
      <c r="BF104" s="1">
        <f>_xlfn.XLOOKUP(U104,[6]cmmiScoringModel!$G$52:$G$56,[6]cmmiScoringModel!$I$52:$I$56,0,0,1)</f>
        <v>1</v>
      </c>
      <c r="BG104" s="1">
        <f>_xlfn.XLOOKUP(V104,[6]cmmiScoringModel!$G$57:$G$61,[6]cmmiScoringModel!$I$57:$I$61,0,0,1)</f>
        <v>1</v>
      </c>
      <c r="BH104" s="1">
        <f>_xlfn.XLOOKUP(W104,[6]cmmiScoringModel!$G$62:$G$67,[6]cmmiScoringModel!$I$62:$I$67,0,0,1)</f>
        <v>0.75</v>
      </c>
      <c r="BI104" s="1">
        <f>_xlfn.XLOOKUP(X104,[6]cmmiScoringModel!$G$68:$G$72,[6]cmmiScoringModel!$I$68:$I$72,0,0,1)</f>
        <v>0.75</v>
      </c>
      <c r="BJ104" s="1">
        <f>_xlfn.XLOOKUP(Y104,[6]cmmiScoringModel!$G$73:$G$77,[6]cmmiScoringModel!$I$73:$I$77,0,0,1)</f>
        <v>1</v>
      </c>
      <c r="BK104" s="1">
        <f>_xlfn.XLOOKUP(Z104,[6]cmmiScoringModel!$G$78:$G$84,[6]cmmiScoringModel!$I$78:$I$84,0,0,1)</f>
        <v>0.5</v>
      </c>
      <c r="BL104" s="1">
        <f>_xlfn.XLOOKUP(AA104,[6]cmmiScoringModel!$G$85:$G$91,[6]cmmiScoringModel!$I$85:$I$91,0,0,1)</f>
        <v>0.5</v>
      </c>
      <c r="BM104" s="1">
        <f>_xlfn.XLOOKUP(AB104,[6]cmmiScoringModel!$G$92:$G$95,[6]cmmiScoringModel!$I$92:$I$95,0,0,1)</f>
        <v>1</v>
      </c>
      <c r="BN104" s="1">
        <f>_xlfn.XLOOKUP(AC104,[6]cmmiScoringModel!$G$96:$G$100,[6]cmmiScoringModel!$I$96:$I$100,0,0,1)</f>
        <v>0.6</v>
      </c>
      <c r="BO104" s="1">
        <f>_xlfn.XLOOKUP(AD104,[6]cmmiScoringModel!$G$101:$G$106,[6]cmmiScoringModel!$I$101:$I$106,0,0,1)</f>
        <v>1</v>
      </c>
      <c r="BP104" s="1">
        <f>_xlfn.XLOOKUP(AE104,[6]cmmiScoringModel!$G$107:$G$113,[6]cmmiScoringModel!$I$107:$I$113,0,0,1)</f>
        <v>0.5</v>
      </c>
      <c r="BQ104" s="1">
        <f>_xlfn.XLOOKUP(AF104,[6]cmmiScoringModel!$G$114:$G$117,[6]cmmiScoringModel!$I$114:$I$117,0,0,1)</f>
        <v>0.85</v>
      </c>
      <c r="BR104" s="1">
        <f>_xlfn.XLOOKUP(AG104,[6]cmmiScoringModel!$G$118:$G$120,[6]cmmiScoringModel!$I$118:$I$120,0,0,1)</f>
        <v>0.25</v>
      </c>
      <c r="BS104" s="1">
        <f>_xlfn.XLOOKUP(AH104, [6]cmmiScoringModel!$G$121:$G$124,[6]cmmiScoringModel!$I$121:$I$124,0,0,1)</f>
        <v>0.6</v>
      </c>
      <c r="BT104" s="1">
        <f>_xlfn.XLOOKUP(AI104,[6]cmmiScoringModel!$G$125:$G$128,[6]cmmiScoringModel!$I$125:$I$128,0,0,1)</f>
        <v>0.4</v>
      </c>
      <c r="BU104" s="1">
        <f>_xlfn.XLOOKUP(AJ104,[6]cmmiScoringModel!$G$129:$G$132,[6]cmmiScoringModel!$I$129:$I$132,0,0,1)</f>
        <v>0.4</v>
      </c>
      <c r="BV104" s="1">
        <f>_xlfn.XLOOKUP(AK104,[6]cmmiScoringModel!$G$133:$G$138,[6]cmmiScoringModel!$I$133:$I$138,0,0,1)</f>
        <v>0.75</v>
      </c>
      <c r="BW104" s="1">
        <f>_xlfn.XLOOKUP(AL104,[6]cmmiScoringModel!$G$139:$G$142,[6]cmmiScoringModel!$I$139:$I$142,0,0,1)</f>
        <v>1</v>
      </c>
      <c r="BX104" s="1">
        <f>_xlfn.XLOOKUP(AM104,[6]cmmiScoringModel!$G$143:$G$148,[6]cmmiScoringModel!$I$143:$I$148,0,0,1)</f>
        <v>0.5</v>
      </c>
      <c r="BY104" s="1">
        <f>_xlfn.XLOOKUP(AN104,[6]cmmiScoringModel!$G$149:$G$153,[6]cmmiScoringModel!$I$149:$I$153,0,0,1)</f>
        <v>0.75</v>
      </c>
      <c r="BZ104" s="1">
        <f>_xlfn.XLOOKUP(AO104,[6]cmmiScoringModel!$G$154:$G$157,[6]cmmiScoringModel!$I$154:$I$157,0,0,1)</f>
        <v>1</v>
      </c>
      <c r="CA104" s="1">
        <f>_xlfn.XLOOKUP(AP104,[6]cmmiScoringModel!$G$158:$G$161,[6]cmmiScoringModel!$I$158:$I$161,0,0,1)</f>
        <v>0.5</v>
      </c>
      <c r="CB104" s="1">
        <f>_xlfn.XLOOKUP(AQ104,[6]cmmiScoringModel!$G$162:$G$166,[6]cmmiScoringModel!$I$162:$I$166,0,0,1)</f>
        <v>0.75</v>
      </c>
      <c r="CC104" s="1">
        <f>_xlfn.XLOOKUP(AR104,[6]cmmiScoringModel!$G$167:$G$171,[6]cmmiScoringModel!$I$167:$I$171,0,0,1)</f>
        <v>0.01</v>
      </c>
      <c r="CD104" s="1">
        <f>_xlfn.XLOOKUP(AS104,[6]cmmiScoringModel!$G$172:$G$175,[6]cmmiScoringModel!$I$172:$I$175,0,0,1)</f>
        <v>0.01</v>
      </c>
      <c r="CE104" s="1">
        <f>_xlfn.XLOOKUP(AT104,[6]cmmiScoringModel!$G$176:$G$180,[6]cmmiScoringModel!$I$176:$I$180,0,0,1)</f>
        <v>0.01</v>
      </c>
    </row>
    <row r="105" spans="1:83" x14ac:dyDescent="0.25">
      <c r="A105" s="1" t="s">
        <v>3352</v>
      </c>
      <c r="B105" s="1" t="s">
        <v>1711</v>
      </c>
      <c r="C105" s="1" t="s">
        <v>1862</v>
      </c>
      <c r="D105" s="1" t="s">
        <v>1863</v>
      </c>
      <c r="E105" s="1" t="s">
        <v>1864</v>
      </c>
      <c r="G105" s="1" t="s">
        <v>875</v>
      </c>
      <c r="K105" s="1" t="s">
        <v>18</v>
      </c>
      <c r="L105" s="1" t="s">
        <v>22</v>
      </c>
      <c r="M105" s="1" t="s">
        <v>31</v>
      </c>
      <c r="N105" s="1" t="s">
        <v>29</v>
      </c>
      <c r="O105" s="1" t="s">
        <v>37</v>
      </c>
      <c r="P105" s="1" t="s">
        <v>43</v>
      </c>
      <c r="Q105" s="1" t="s">
        <v>45</v>
      </c>
      <c r="R105" s="1" t="s">
        <v>37</v>
      </c>
      <c r="S105" s="1" t="s">
        <v>56</v>
      </c>
      <c r="T105" s="1" t="s">
        <v>63</v>
      </c>
      <c r="U105" s="1" t="s">
        <v>66</v>
      </c>
      <c r="V105" s="1" t="s">
        <v>72</v>
      </c>
      <c r="W105" s="1" t="s">
        <v>76</v>
      </c>
      <c r="X105" s="1" t="s">
        <v>37</v>
      </c>
      <c r="Y105" s="1" t="s">
        <v>43</v>
      </c>
      <c r="Z105" s="1" t="s">
        <v>62</v>
      </c>
      <c r="AA105" s="1" t="s">
        <v>63</v>
      </c>
      <c r="AB105" s="1" t="s">
        <v>98</v>
      </c>
      <c r="AC105" s="1" t="s">
        <v>103</v>
      </c>
      <c r="AD105" s="1" t="s">
        <v>111</v>
      </c>
      <c r="AE105" s="1" t="s">
        <v>63</v>
      </c>
      <c r="AF105" s="1" t="s">
        <v>120</v>
      </c>
      <c r="AG105" s="1" t="s">
        <v>125</v>
      </c>
      <c r="AH105" s="1" t="s">
        <v>129</v>
      </c>
      <c r="AI105" s="1" t="s">
        <v>129</v>
      </c>
      <c r="AJ105" s="1" t="s">
        <v>129</v>
      </c>
      <c r="AK105" s="1" t="s">
        <v>63</v>
      </c>
      <c r="AL105" s="1" t="s">
        <v>140</v>
      </c>
      <c r="AM105" s="1" t="s">
        <v>63</v>
      </c>
      <c r="AN105" s="1" t="s">
        <v>31</v>
      </c>
      <c r="AO105" s="1" t="s">
        <v>155</v>
      </c>
      <c r="AP105" s="1" t="s">
        <v>159</v>
      </c>
      <c r="AQ105" s="1" t="s">
        <v>31</v>
      </c>
      <c r="AR105" s="1" t="s">
        <v>21</v>
      </c>
      <c r="AS105" s="1" t="s">
        <v>21</v>
      </c>
      <c r="AT105" s="1" t="s">
        <v>21</v>
      </c>
      <c r="AV105" s="1">
        <f>_xlfn.XLOOKUP(K105,[6]cmmiScoringModel!$G$2:$G$6, [6]cmmiScoringModel!$I$2:$I$6,0,0,1)</f>
        <v>1</v>
      </c>
      <c r="AW105" s="1">
        <f>_xlfn.XLOOKUP(L105,[6]cmmiScoringModel!$G$7:$G$9,[6]cmmiScoringModel!$I$7:$I$9,0,0,1)</f>
        <v>1</v>
      </c>
      <c r="AX105" s="1">
        <f>_xlfn.XLOOKUP(M105,[6]cmmiScoringModel!$G$10:$G$14,[6]cmmiScoringModel!$I$10:$I$14,0,0,1)</f>
        <v>1</v>
      </c>
      <c r="AY105" s="1">
        <f>_xlfn.XLOOKUP(N105,[6]cmmiScoringModel!$G$15:$G$19,[6]cmmiScoringModel!$I$15:$I$19,0,0,1)</f>
        <v>0.5</v>
      </c>
      <c r="AZ105" s="1">
        <f>_xlfn.XLOOKUP(O105,[6]cmmiScoringModel!$G$20:$G$24,[6]cmmiScoringModel!$I$20:$I$24,0,0,1)</f>
        <v>0.75</v>
      </c>
      <c r="BA105" s="1">
        <f>_xlfn.XLOOKUP(P105,[6]cmmiScoringModel!$G$25:$G$28,[6]cmmiScoringModel!$I$25:$I$28,0,0,1)</f>
        <v>1</v>
      </c>
      <c r="BB105" s="1">
        <f>_xlfn.XLOOKUP(Q105,[6]cmmiScoringModel!$G$29:$G$33,[6]cmmiScoringModel!$I$29:$I$33,0,0,1)</f>
        <v>0.5</v>
      </c>
      <c r="BC105" s="1">
        <f>_xlfn.XLOOKUP(R105,[6]cmmiScoringModel!$G$34:$G$37,[6]cmmiScoringModel!$I$34:$I$37,0,0,1)</f>
        <v>1</v>
      </c>
      <c r="BD105" s="1">
        <f>_xlfn.XLOOKUP(S105,[6]cmmiScoringModel!$G$38:$G$44,[6]cmmiScoringModel!$I$38:$I$44,0,0,1)</f>
        <v>0.2</v>
      </c>
      <c r="BE105" s="1">
        <f>_xlfn.XLOOKUP(T105,[6]cmmiScoringModel!$G$45:$G$51,[6]cmmiScoringModel!$I$45:$I$51,0,0,1)</f>
        <v>0.75</v>
      </c>
      <c r="BF105" s="1">
        <f>_xlfn.XLOOKUP(U105,[6]cmmiScoringModel!$G$52:$G$56,[6]cmmiScoringModel!$I$52:$I$56,0,0,1)</f>
        <v>0.8</v>
      </c>
      <c r="BG105" s="1">
        <f>_xlfn.XLOOKUP(V105,[6]cmmiScoringModel!$G$57:$G$61,[6]cmmiScoringModel!$I$57:$I$61,0,0,1)</f>
        <v>1</v>
      </c>
      <c r="BH105" s="1">
        <f>_xlfn.XLOOKUP(W105,[6]cmmiScoringModel!$G$62:$G$67,[6]cmmiScoringModel!$I$62:$I$67,0,0,1)</f>
        <v>0.75</v>
      </c>
      <c r="BI105" s="1">
        <f>_xlfn.XLOOKUP(X105,[6]cmmiScoringModel!$G$68:$G$72,[6]cmmiScoringModel!$I$68:$I$72,0,0,1)</f>
        <v>0.75</v>
      </c>
      <c r="BJ105" s="1">
        <f>_xlfn.XLOOKUP(Y105,[6]cmmiScoringModel!$G$73:$G$77,[6]cmmiScoringModel!$I$73:$I$77,0,0,1)</f>
        <v>1</v>
      </c>
      <c r="BK105" s="1">
        <f>_xlfn.XLOOKUP(Z105,[6]cmmiScoringModel!$G$78:$G$84,[6]cmmiScoringModel!$I$78:$I$84,0,0,1)</f>
        <v>0.5</v>
      </c>
      <c r="BL105" s="1">
        <f>_xlfn.XLOOKUP(AA105,[6]cmmiScoringModel!$G$85:$G$91,[6]cmmiScoringModel!$I$85:$I$91,0,0,1)</f>
        <v>0.75</v>
      </c>
      <c r="BM105" s="1">
        <f>_xlfn.XLOOKUP(AB105,[6]cmmiScoringModel!$G$92:$G$95,[6]cmmiScoringModel!$I$92:$I$95,0,0,1)</f>
        <v>1</v>
      </c>
      <c r="BN105" s="1">
        <f>_xlfn.XLOOKUP(AC105,[6]cmmiScoringModel!$G$96:$G$100,[6]cmmiScoringModel!$I$96:$I$100,0,0,1)</f>
        <v>0.6</v>
      </c>
      <c r="BO105" s="1">
        <f>_xlfn.XLOOKUP(AD105,[6]cmmiScoringModel!$G$101:$G$106,[6]cmmiScoringModel!$I$101:$I$106,0,0,1)</f>
        <v>1</v>
      </c>
      <c r="BP105" s="1">
        <f>_xlfn.XLOOKUP(AE105,[6]cmmiScoringModel!$G$107:$G$113,[6]cmmiScoringModel!$I$107:$I$113,0,0,1)</f>
        <v>0.75</v>
      </c>
      <c r="BQ105" s="1">
        <f>_xlfn.XLOOKUP(AF105,[6]cmmiScoringModel!$G$114:$G$117,[6]cmmiScoringModel!$I$114:$I$117,0,0,1)</f>
        <v>0.85</v>
      </c>
      <c r="BR105" s="1">
        <f>_xlfn.XLOOKUP(AG105,[6]cmmiScoringModel!$G$118:$G$120,[6]cmmiScoringModel!$I$118:$I$120,0,0,1)</f>
        <v>1</v>
      </c>
      <c r="BS105" s="1">
        <f>_xlfn.XLOOKUP(AH105, [6]cmmiScoringModel!$G$121:$G$124,[6]cmmiScoringModel!$I$121:$I$124,0,0,1)</f>
        <v>0.6</v>
      </c>
      <c r="BT105" s="1">
        <f>_xlfn.XLOOKUP(AI105,[6]cmmiScoringModel!$G$125:$G$128,[6]cmmiScoringModel!$I$125:$I$128,0,0,1)</f>
        <v>0.4</v>
      </c>
      <c r="BU105" s="1">
        <f>_xlfn.XLOOKUP(AJ105,[6]cmmiScoringModel!$G$129:$G$132,[6]cmmiScoringModel!$I$129:$I$132,0,0,1)</f>
        <v>0.4</v>
      </c>
      <c r="BV105" s="1">
        <f>_xlfn.XLOOKUP(AK105,[6]cmmiScoringModel!$G$133:$G$138,[6]cmmiScoringModel!$I$133:$I$138,0,0,1)</f>
        <v>0.75</v>
      </c>
      <c r="BW105" s="1">
        <f>_xlfn.XLOOKUP(AL105,[6]cmmiScoringModel!$G$139:$G$142,[6]cmmiScoringModel!$I$139:$I$142,0,0,1)</f>
        <v>0</v>
      </c>
      <c r="BX105" s="1">
        <f>_xlfn.XLOOKUP(AM105,[6]cmmiScoringModel!$G$143:$G$148,[6]cmmiScoringModel!$I$143:$I$148,0,0,1)</f>
        <v>0.75</v>
      </c>
      <c r="BY105" s="1">
        <f>_xlfn.XLOOKUP(AN105,[6]cmmiScoringModel!$G$149:$G$153,[6]cmmiScoringModel!$I$149:$I$153,0,0,1)</f>
        <v>1</v>
      </c>
      <c r="BZ105" s="1">
        <f>_xlfn.XLOOKUP(AO105,[6]cmmiScoringModel!$G$154:$G$157,[6]cmmiScoringModel!$I$154:$I$157,0,0,1)</f>
        <v>1</v>
      </c>
      <c r="CA105" s="1">
        <f>_xlfn.XLOOKUP(AP105,[6]cmmiScoringModel!$G$158:$G$161,[6]cmmiScoringModel!$I$158:$I$161,0,0,1)</f>
        <v>1</v>
      </c>
      <c r="CB105" s="1">
        <f>_xlfn.XLOOKUP(AQ105,[6]cmmiScoringModel!$G$162:$G$166,[6]cmmiScoringModel!$I$162:$I$166,0,0,1)</f>
        <v>1</v>
      </c>
      <c r="CC105" s="1">
        <f>_xlfn.XLOOKUP(AR105,[6]cmmiScoringModel!$G$167:$G$171,[6]cmmiScoringModel!$I$167:$I$171,0,0,1)</f>
        <v>0.01</v>
      </c>
      <c r="CD105" s="1">
        <f>_xlfn.XLOOKUP(AS105,[6]cmmiScoringModel!$G$172:$G$175,[6]cmmiScoringModel!$I$172:$I$175,0,0,1)</f>
        <v>0.01</v>
      </c>
      <c r="CE105" s="1">
        <f>_xlfn.XLOOKUP(AT105,[6]cmmiScoringModel!$G$176:$G$180,[6]cmmiScoringModel!$I$176:$I$180,0,0,1)</f>
        <v>0.01</v>
      </c>
    </row>
    <row r="106" spans="1:83" x14ac:dyDescent="0.25">
      <c r="A106" s="1" t="s">
        <v>3353</v>
      </c>
      <c r="B106" s="1" t="s">
        <v>1753</v>
      </c>
      <c r="C106" s="1" t="s">
        <v>1754</v>
      </c>
      <c r="D106" s="1" t="s">
        <v>1755</v>
      </c>
      <c r="E106" s="1" t="s">
        <v>1756</v>
      </c>
      <c r="G106" s="1" t="s">
        <v>1757</v>
      </c>
      <c r="H106" s="1" t="e" vm="1">
        <v>#VALUE!</v>
      </c>
      <c r="K106" s="1" t="s">
        <v>18</v>
      </c>
      <c r="L106" s="1" t="s">
        <v>22</v>
      </c>
      <c r="M106" s="1" t="s">
        <v>31</v>
      </c>
      <c r="N106" s="1" t="s">
        <v>29</v>
      </c>
      <c r="O106" s="1" t="s">
        <v>37</v>
      </c>
      <c r="P106" s="1" t="s">
        <v>43</v>
      </c>
      <c r="Q106" s="1" t="s">
        <v>45</v>
      </c>
      <c r="R106" s="1" t="s">
        <v>37</v>
      </c>
      <c r="S106" s="1" t="s">
        <v>56</v>
      </c>
      <c r="T106" s="1" t="s">
        <v>21</v>
      </c>
      <c r="U106" s="1" t="s">
        <v>25</v>
      </c>
      <c r="V106" s="1" t="s">
        <v>72</v>
      </c>
      <c r="W106" s="1" t="s">
        <v>76</v>
      </c>
      <c r="X106" s="1" t="s">
        <v>37</v>
      </c>
      <c r="Y106" s="1" t="s">
        <v>43</v>
      </c>
      <c r="Z106" s="1" t="s">
        <v>63</v>
      </c>
      <c r="AA106" s="1" t="s">
        <v>62</v>
      </c>
      <c r="AB106" s="1" t="s">
        <v>98</v>
      </c>
      <c r="AC106" s="1" t="s">
        <v>103</v>
      </c>
      <c r="AD106" s="1" t="s">
        <v>111</v>
      </c>
      <c r="AE106" s="1" t="s">
        <v>63</v>
      </c>
      <c r="AF106" s="1" t="s">
        <v>120</v>
      </c>
      <c r="AG106" s="1" t="s">
        <v>125</v>
      </c>
      <c r="AH106" s="1" t="s">
        <v>129</v>
      </c>
      <c r="AI106" s="1" t="s">
        <v>129</v>
      </c>
      <c r="AJ106" s="1" t="s">
        <v>129</v>
      </c>
      <c r="AK106" s="1" t="s">
        <v>63</v>
      </c>
      <c r="AL106" s="1" t="s">
        <v>144</v>
      </c>
      <c r="AM106" s="1" t="s">
        <v>63</v>
      </c>
      <c r="AN106" s="1" t="s">
        <v>31</v>
      </c>
      <c r="AO106" s="1" t="s">
        <v>155</v>
      </c>
      <c r="AP106" s="1" t="s">
        <v>159</v>
      </c>
      <c r="AQ106" s="1" t="s">
        <v>31</v>
      </c>
      <c r="AR106" s="1" t="s">
        <v>21</v>
      </c>
      <c r="AS106" s="1" t="s">
        <v>21</v>
      </c>
      <c r="AT106" s="1" t="s">
        <v>21</v>
      </c>
      <c r="AV106" s="1">
        <f>_xlfn.XLOOKUP(K106,[6]cmmiScoringModel!$G$2:$G$6, [6]cmmiScoringModel!$I$2:$I$6,0,0,1)</f>
        <v>1</v>
      </c>
      <c r="AW106" s="1">
        <f>_xlfn.XLOOKUP(L106,[6]cmmiScoringModel!$G$7:$G$9,[6]cmmiScoringModel!$I$7:$I$9,0,0,1)</f>
        <v>1</v>
      </c>
      <c r="AX106" s="1">
        <f>_xlfn.XLOOKUP(M106,[6]cmmiScoringModel!$G$10:$G$14,[6]cmmiScoringModel!$I$10:$I$14,0,0,1)</f>
        <v>1</v>
      </c>
      <c r="AY106" s="1">
        <f>_xlfn.XLOOKUP(N106,[6]cmmiScoringModel!$G$15:$G$19,[6]cmmiScoringModel!$I$15:$I$19,0,0,1)</f>
        <v>0.5</v>
      </c>
      <c r="AZ106" s="1">
        <f>_xlfn.XLOOKUP(O106,[6]cmmiScoringModel!$G$20:$G$24,[6]cmmiScoringModel!$I$20:$I$24,0,0,1)</f>
        <v>0.75</v>
      </c>
      <c r="BA106" s="1">
        <f>_xlfn.XLOOKUP(P106,[6]cmmiScoringModel!$G$25:$G$28,[6]cmmiScoringModel!$I$25:$I$28,0,0,1)</f>
        <v>1</v>
      </c>
      <c r="BB106" s="1">
        <f>_xlfn.XLOOKUP(Q106,[6]cmmiScoringModel!$G$29:$G$33,[6]cmmiScoringModel!$I$29:$I$33,0,0,1)</f>
        <v>0.5</v>
      </c>
      <c r="BC106" s="1">
        <f>_xlfn.XLOOKUP(R106,[6]cmmiScoringModel!$G$34:$G$37,[6]cmmiScoringModel!$I$34:$I$37,0,0,1)</f>
        <v>1</v>
      </c>
      <c r="BD106" s="1">
        <f>_xlfn.XLOOKUP(S106,[6]cmmiScoringModel!$G$38:$G$44,[6]cmmiScoringModel!$I$38:$I$44,0,0,1)</f>
        <v>0.2</v>
      </c>
      <c r="BE106" s="1">
        <f>_xlfn.XLOOKUP(T106,[6]cmmiScoringModel!$G$45:$G$51,[6]cmmiScoringModel!$I$45:$I$51,0,0,1)</f>
        <v>0.01</v>
      </c>
      <c r="BF106" s="1" t="str">
        <f>_xlfn.XLOOKUP(U106,[6]cmmiScoringModel!$G$52:$G$56,[6]cmmiScoringModel!$I$52:$I$56,0,0,1)</f>
        <v>NA</v>
      </c>
      <c r="BG106" s="1">
        <f>_xlfn.XLOOKUP(V106,[6]cmmiScoringModel!$G$57:$G$61,[6]cmmiScoringModel!$I$57:$I$61,0,0,1)</f>
        <v>1</v>
      </c>
      <c r="BH106" s="1">
        <f>_xlfn.XLOOKUP(W106,[6]cmmiScoringModel!$G$62:$G$67,[6]cmmiScoringModel!$I$62:$I$67,0,0,1)</f>
        <v>0.75</v>
      </c>
      <c r="BI106" s="1">
        <f>_xlfn.XLOOKUP(X106,[6]cmmiScoringModel!$G$68:$G$72,[6]cmmiScoringModel!$I$68:$I$72,0,0,1)</f>
        <v>0.75</v>
      </c>
      <c r="BJ106" s="1">
        <f>_xlfn.XLOOKUP(Y106,[6]cmmiScoringModel!$G$73:$G$77,[6]cmmiScoringModel!$I$73:$I$77,0,0,1)</f>
        <v>1</v>
      </c>
      <c r="BK106" s="1">
        <f>_xlfn.XLOOKUP(Z106,[6]cmmiScoringModel!$G$78:$G$84,[6]cmmiScoringModel!$I$78:$I$84,0,0,1)</f>
        <v>0.75</v>
      </c>
      <c r="BL106" s="1">
        <f>_xlfn.XLOOKUP(AA106,[6]cmmiScoringModel!$G$85:$G$91,[6]cmmiScoringModel!$I$85:$I$91,0,0,1)</f>
        <v>0.5</v>
      </c>
      <c r="BM106" s="1">
        <f>_xlfn.XLOOKUP(AB106,[6]cmmiScoringModel!$G$92:$G$95,[6]cmmiScoringModel!$I$92:$I$95,0,0,1)</f>
        <v>1</v>
      </c>
      <c r="BN106" s="1">
        <f>_xlfn.XLOOKUP(AC106,[6]cmmiScoringModel!$G$96:$G$100,[6]cmmiScoringModel!$I$96:$I$100,0,0,1)</f>
        <v>0.6</v>
      </c>
      <c r="BO106" s="1">
        <f>_xlfn.XLOOKUP(AD106,[6]cmmiScoringModel!$G$101:$G$106,[6]cmmiScoringModel!$I$101:$I$106,0,0,1)</f>
        <v>1</v>
      </c>
      <c r="BP106" s="1">
        <f>_xlfn.XLOOKUP(AE106,[6]cmmiScoringModel!$G$107:$G$113,[6]cmmiScoringModel!$I$107:$I$113,0,0,1)</f>
        <v>0.75</v>
      </c>
      <c r="BQ106" s="1">
        <f>_xlfn.XLOOKUP(AF106,[6]cmmiScoringModel!$G$114:$G$117,[6]cmmiScoringModel!$I$114:$I$117,0,0,1)</f>
        <v>0.85</v>
      </c>
      <c r="BR106" s="1">
        <f>_xlfn.XLOOKUP(AG106,[6]cmmiScoringModel!$G$118:$G$120,[6]cmmiScoringModel!$I$118:$I$120,0,0,1)</f>
        <v>1</v>
      </c>
      <c r="BS106" s="1">
        <f>_xlfn.XLOOKUP(AH106, [6]cmmiScoringModel!$G$121:$G$124,[6]cmmiScoringModel!$I$121:$I$124,0,0,1)</f>
        <v>0.6</v>
      </c>
      <c r="BT106" s="1">
        <f>_xlfn.XLOOKUP(AI106,[6]cmmiScoringModel!$G$125:$G$128,[6]cmmiScoringModel!$I$125:$I$128,0,0,1)</f>
        <v>0.4</v>
      </c>
      <c r="BU106" s="1">
        <f>_xlfn.XLOOKUP(AJ106,[6]cmmiScoringModel!$G$129:$G$132,[6]cmmiScoringModel!$I$129:$I$132,0,0,1)</f>
        <v>0.4</v>
      </c>
      <c r="BV106" s="1">
        <f>_xlfn.XLOOKUP(AK106,[6]cmmiScoringModel!$G$133:$G$138,[6]cmmiScoringModel!$I$133:$I$138,0,0,1)</f>
        <v>0.75</v>
      </c>
      <c r="BW106" s="1">
        <f>_xlfn.XLOOKUP(AL106,[6]cmmiScoringModel!$G$139:$G$142,[6]cmmiScoringModel!$I$139:$I$142,0,0,1)</f>
        <v>1</v>
      </c>
      <c r="BX106" s="1">
        <f>_xlfn.XLOOKUP(AM106,[6]cmmiScoringModel!$G$143:$G$148,[6]cmmiScoringModel!$I$143:$I$148,0,0,1)</f>
        <v>0.75</v>
      </c>
      <c r="BY106" s="1">
        <f>_xlfn.XLOOKUP(AN106,[6]cmmiScoringModel!$G$149:$G$153,[6]cmmiScoringModel!$I$149:$I$153,0,0,1)</f>
        <v>1</v>
      </c>
      <c r="BZ106" s="1">
        <f>_xlfn.XLOOKUP(AO106,[6]cmmiScoringModel!$G$154:$G$157,[6]cmmiScoringModel!$I$154:$I$157,0,0,1)</f>
        <v>1</v>
      </c>
      <c r="CA106" s="1">
        <f>_xlfn.XLOOKUP(AP106,[6]cmmiScoringModel!$G$158:$G$161,[6]cmmiScoringModel!$I$158:$I$161,0,0,1)</f>
        <v>1</v>
      </c>
      <c r="CB106" s="1">
        <f>_xlfn.XLOOKUP(AQ106,[6]cmmiScoringModel!$G$162:$G$166,[6]cmmiScoringModel!$I$162:$I$166,0,0,1)</f>
        <v>1</v>
      </c>
      <c r="CC106" s="1">
        <f>_xlfn.XLOOKUP(AR106,[6]cmmiScoringModel!$G$167:$G$171,[6]cmmiScoringModel!$I$167:$I$171,0,0,1)</f>
        <v>0.01</v>
      </c>
      <c r="CD106" s="1">
        <f>_xlfn.XLOOKUP(AS106,[6]cmmiScoringModel!$G$172:$G$175,[6]cmmiScoringModel!$I$172:$I$175,0,0,1)</f>
        <v>0.01</v>
      </c>
      <c r="CE106" s="1">
        <f>_xlfn.XLOOKUP(AT106,[6]cmmiScoringModel!$G$176:$G$180,[6]cmmiScoringModel!$I$176:$I$180,0,0,1)</f>
        <v>0.01</v>
      </c>
    </row>
    <row r="107" spans="1:83" x14ac:dyDescent="0.25">
      <c r="A107" s="1" t="s">
        <v>3354</v>
      </c>
      <c r="B107" s="1" t="s">
        <v>1753</v>
      </c>
      <c r="C107" s="1" t="s">
        <v>1754</v>
      </c>
      <c r="D107" s="1" t="s">
        <v>1758</v>
      </c>
      <c r="E107" s="1" t="s">
        <v>1759</v>
      </c>
      <c r="G107" s="1" t="s">
        <v>1760</v>
      </c>
      <c r="H107" s="1" t="s">
        <v>3355</v>
      </c>
      <c r="K107" s="1" t="s">
        <v>18</v>
      </c>
      <c r="L107" s="1" t="s">
        <v>22</v>
      </c>
      <c r="M107" s="1" t="s">
        <v>31</v>
      </c>
      <c r="N107" s="1" t="s">
        <v>29</v>
      </c>
      <c r="O107" s="1" t="s">
        <v>37</v>
      </c>
      <c r="P107" s="1" t="s">
        <v>43</v>
      </c>
      <c r="Q107" s="1" t="s">
        <v>45</v>
      </c>
      <c r="R107" s="1" t="s">
        <v>37</v>
      </c>
      <c r="S107" s="1" t="s">
        <v>56</v>
      </c>
      <c r="T107" s="1" t="s">
        <v>64</v>
      </c>
      <c r="U107" s="1" t="s">
        <v>43</v>
      </c>
      <c r="V107" s="1" t="s">
        <v>72</v>
      </c>
      <c r="W107" s="1" t="s">
        <v>75</v>
      </c>
      <c r="X107" s="1" t="s">
        <v>37</v>
      </c>
      <c r="Y107" s="1" t="s">
        <v>43</v>
      </c>
      <c r="Z107" s="1" t="s">
        <v>64</v>
      </c>
      <c r="AA107" s="1" t="s">
        <v>62</v>
      </c>
      <c r="AB107" s="1" t="s">
        <v>98</v>
      </c>
      <c r="AC107" s="1" t="s">
        <v>105</v>
      </c>
      <c r="AD107" s="1" t="s">
        <v>111</v>
      </c>
      <c r="AE107" s="1" t="s">
        <v>62</v>
      </c>
      <c r="AF107" s="1" t="s">
        <v>120</v>
      </c>
      <c r="AG107" s="1" t="s">
        <v>125</v>
      </c>
      <c r="AH107" s="1" t="s">
        <v>129</v>
      </c>
      <c r="AI107" s="1" t="s">
        <v>129</v>
      </c>
      <c r="AJ107" s="1" t="s">
        <v>22</v>
      </c>
      <c r="AK107" s="1" t="s">
        <v>64</v>
      </c>
      <c r="AL107" s="1" t="s">
        <v>144</v>
      </c>
      <c r="AM107" s="1" t="s">
        <v>62</v>
      </c>
      <c r="AN107" s="1" t="s">
        <v>31</v>
      </c>
      <c r="AO107" s="1" t="s">
        <v>155</v>
      </c>
      <c r="AP107" s="1" t="s">
        <v>159</v>
      </c>
      <c r="AQ107" s="1" t="s">
        <v>29</v>
      </c>
      <c r="AR107" s="1" t="s">
        <v>21</v>
      </c>
      <c r="AS107" s="1" t="s">
        <v>21</v>
      </c>
      <c r="AT107" s="1" t="s">
        <v>21</v>
      </c>
      <c r="AV107" s="1">
        <f>_xlfn.XLOOKUP(K107,[6]cmmiScoringModel!$G$2:$G$6, [6]cmmiScoringModel!$I$2:$I$6,0,0,1)</f>
        <v>1</v>
      </c>
      <c r="AW107" s="1">
        <f>_xlfn.XLOOKUP(L107,[6]cmmiScoringModel!$G$7:$G$9,[6]cmmiScoringModel!$I$7:$I$9,0,0,1)</f>
        <v>1</v>
      </c>
      <c r="AX107" s="1">
        <f>_xlfn.XLOOKUP(M107,[6]cmmiScoringModel!$G$10:$G$14,[6]cmmiScoringModel!$I$10:$I$14,0,0,1)</f>
        <v>1</v>
      </c>
      <c r="AY107" s="1">
        <f>_xlfn.XLOOKUP(N107,[6]cmmiScoringModel!$G$15:$G$19,[6]cmmiScoringModel!$I$15:$I$19,0,0,1)</f>
        <v>0.5</v>
      </c>
      <c r="AZ107" s="1">
        <f>_xlfn.XLOOKUP(O107,[6]cmmiScoringModel!$G$20:$G$24,[6]cmmiScoringModel!$I$20:$I$24,0,0,1)</f>
        <v>0.75</v>
      </c>
      <c r="BA107" s="1">
        <f>_xlfn.XLOOKUP(P107,[6]cmmiScoringModel!$G$25:$G$28,[6]cmmiScoringModel!$I$25:$I$28,0,0,1)</f>
        <v>1</v>
      </c>
      <c r="BB107" s="1">
        <f>_xlfn.XLOOKUP(Q107,[6]cmmiScoringModel!$G$29:$G$33,[6]cmmiScoringModel!$I$29:$I$33,0,0,1)</f>
        <v>0.5</v>
      </c>
      <c r="BC107" s="1">
        <f>_xlfn.XLOOKUP(R107,[6]cmmiScoringModel!$G$34:$G$37,[6]cmmiScoringModel!$I$34:$I$37,0,0,1)</f>
        <v>1</v>
      </c>
      <c r="BD107" s="1">
        <f>_xlfn.XLOOKUP(S107,[6]cmmiScoringModel!$G$38:$G$44,[6]cmmiScoringModel!$I$38:$I$44,0,0,1)</f>
        <v>0.2</v>
      </c>
      <c r="BE107" s="1">
        <f>_xlfn.XLOOKUP(T107,[6]cmmiScoringModel!$G$45:$G$51,[6]cmmiScoringModel!$I$45:$I$51,0,0,1)</f>
        <v>1</v>
      </c>
      <c r="BF107" s="1">
        <f>_xlfn.XLOOKUP(U107,[6]cmmiScoringModel!$G$52:$G$56,[6]cmmiScoringModel!$I$52:$I$56,0,0,1)</f>
        <v>1</v>
      </c>
      <c r="BG107" s="1">
        <f>_xlfn.XLOOKUP(V107,[6]cmmiScoringModel!$G$57:$G$61,[6]cmmiScoringModel!$I$57:$I$61,0,0,1)</f>
        <v>1</v>
      </c>
      <c r="BH107" s="1">
        <f>_xlfn.XLOOKUP(W107,[6]cmmiScoringModel!$G$62:$G$67,[6]cmmiScoringModel!$I$62:$I$67,0,0,1)</f>
        <v>0.5</v>
      </c>
      <c r="BI107" s="1">
        <f>_xlfn.XLOOKUP(X107,[6]cmmiScoringModel!$G$68:$G$72,[6]cmmiScoringModel!$I$68:$I$72,0,0,1)</f>
        <v>0.75</v>
      </c>
      <c r="BJ107" s="1">
        <f>_xlfn.XLOOKUP(Y107,[6]cmmiScoringModel!$G$73:$G$77,[6]cmmiScoringModel!$I$73:$I$77,0,0,1)</f>
        <v>1</v>
      </c>
      <c r="BK107" s="1">
        <f>_xlfn.XLOOKUP(Z107,[6]cmmiScoringModel!$G$78:$G$84,[6]cmmiScoringModel!$I$78:$I$84,0,0,1)</f>
        <v>1</v>
      </c>
      <c r="BL107" s="1">
        <f>_xlfn.XLOOKUP(AA107,[6]cmmiScoringModel!$G$85:$G$91,[6]cmmiScoringModel!$I$85:$I$91,0,0,1)</f>
        <v>0.5</v>
      </c>
      <c r="BM107" s="1">
        <f>_xlfn.XLOOKUP(AB107,[6]cmmiScoringModel!$G$92:$G$95,[6]cmmiScoringModel!$I$92:$I$95,0,0,1)</f>
        <v>1</v>
      </c>
      <c r="BN107" s="1">
        <f>_xlfn.XLOOKUP(AC107,[6]cmmiScoringModel!$G$96:$G$100,[6]cmmiScoringModel!$I$96:$I$100,0,0,1)</f>
        <v>1</v>
      </c>
      <c r="BO107" s="1">
        <f>_xlfn.XLOOKUP(AD107,[6]cmmiScoringModel!$G$101:$G$106,[6]cmmiScoringModel!$I$101:$I$106,0,0,1)</f>
        <v>1</v>
      </c>
      <c r="BP107" s="1">
        <f>_xlfn.XLOOKUP(AE107,[6]cmmiScoringModel!$G$107:$G$113,[6]cmmiScoringModel!$I$107:$I$113,0,0,1)</f>
        <v>0.5</v>
      </c>
      <c r="BQ107" s="1">
        <f>_xlfn.XLOOKUP(AF107,[6]cmmiScoringModel!$G$114:$G$117,[6]cmmiScoringModel!$I$114:$I$117,0,0,1)</f>
        <v>0.85</v>
      </c>
      <c r="BR107" s="1">
        <f>_xlfn.XLOOKUP(AG107,[6]cmmiScoringModel!$G$118:$G$120,[6]cmmiScoringModel!$I$118:$I$120,0,0,1)</f>
        <v>1</v>
      </c>
      <c r="BS107" s="1">
        <f>_xlfn.XLOOKUP(AH107, [6]cmmiScoringModel!$G$121:$G$124,[6]cmmiScoringModel!$I$121:$I$124,0,0,1)</f>
        <v>0.6</v>
      </c>
      <c r="BT107" s="1">
        <f>_xlfn.XLOOKUP(AI107,[6]cmmiScoringModel!$G$125:$G$128,[6]cmmiScoringModel!$I$125:$I$128,0,0,1)</f>
        <v>0.4</v>
      </c>
      <c r="BU107" s="1">
        <f>_xlfn.XLOOKUP(AJ107,[6]cmmiScoringModel!$G$129:$G$132,[6]cmmiScoringModel!$I$129:$I$132,0,0,1)</f>
        <v>1</v>
      </c>
      <c r="BV107" s="1">
        <f>_xlfn.XLOOKUP(AK107,[6]cmmiScoringModel!$G$133:$G$138,[6]cmmiScoringModel!$I$133:$I$138,0,0,1)</f>
        <v>1</v>
      </c>
      <c r="BW107" s="1">
        <f>_xlfn.XLOOKUP(AL107,[6]cmmiScoringModel!$G$139:$G$142,[6]cmmiScoringModel!$I$139:$I$142,0,0,1)</f>
        <v>1</v>
      </c>
      <c r="BX107" s="1">
        <f>_xlfn.XLOOKUP(AM107,[6]cmmiScoringModel!$G$143:$G$148,[6]cmmiScoringModel!$I$143:$I$148,0,0,1)</f>
        <v>0.5</v>
      </c>
      <c r="BY107" s="1">
        <f>_xlfn.XLOOKUP(AN107,[6]cmmiScoringModel!$G$149:$G$153,[6]cmmiScoringModel!$I$149:$I$153,0,0,1)</f>
        <v>1</v>
      </c>
      <c r="BZ107" s="1">
        <f>_xlfn.XLOOKUP(AO107,[6]cmmiScoringModel!$G$154:$G$157,[6]cmmiScoringModel!$I$154:$I$157,0,0,1)</f>
        <v>1</v>
      </c>
      <c r="CA107" s="1">
        <f>_xlfn.XLOOKUP(AP107,[6]cmmiScoringModel!$G$158:$G$161,[6]cmmiScoringModel!$I$158:$I$161,0,0,1)</f>
        <v>1</v>
      </c>
      <c r="CB107" s="1">
        <f>_xlfn.XLOOKUP(AQ107,[6]cmmiScoringModel!$G$162:$G$166,[6]cmmiScoringModel!$I$162:$I$166,0,0,1)</f>
        <v>0.75</v>
      </c>
      <c r="CC107" s="1">
        <f>_xlfn.XLOOKUP(AR107,[6]cmmiScoringModel!$G$167:$G$171,[6]cmmiScoringModel!$I$167:$I$171,0,0,1)</f>
        <v>0.01</v>
      </c>
      <c r="CD107" s="1">
        <f>_xlfn.XLOOKUP(AS107,[6]cmmiScoringModel!$G$172:$G$175,[6]cmmiScoringModel!$I$172:$I$175,0,0,1)</f>
        <v>0.01</v>
      </c>
      <c r="CE107" s="1">
        <f>_xlfn.XLOOKUP(AT107,[6]cmmiScoringModel!$G$176:$G$180,[6]cmmiScoringModel!$I$176:$I$180,0,0,1)</f>
        <v>0.01</v>
      </c>
    </row>
    <row r="108" spans="1:83" x14ac:dyDescent="0.25">
      <c r="A108" s="1" t="s">
        <v>3356</v>
      </c>
      <c r="B108" s="1" t="s">
        <v>1753</v>
      </c>
      <c r="C108" s="1" t="s">
        <v>1519</v>
      </c>
      <c r="D108" s="1" t="s">
        <v>1761</v>
      </c>
      <c r="E108" s="1" t="s">
        <v>1762</v>
      </c>
      <c r="G108" s="1" t="s">
        <v>1565</v>
      </c>
      <c r="H108" s="1" t="e" vm="1">
        <v>#VALUE!</v>
      </c>
      <c r="K108" s="1" t="s">
        <v>18</v>
      </c>
      <c r="L108" s="1" t="s">
        <v>22</v>
      </c>
      <c r="M108" s="1" t="s">
        <v>31</v>
      </c>
      <c r="N108" s="1" t="s">
        <v>29</v>
      </c>
      <c r="O108" s="1" t="s">
        <v>37</v>
      </c>
      <c r="P108" s="1" t="s">
        <v>43</v>
      </c>
      <c r="Q108" s="1" t="s">
        <v>45</v>
      </c>
      <c r="R108" s="1" t="s">
        <v>37</v>
      </c>
      <c r="S108" s="1" t="s">
        <v>56</v>
      </c>
      <c r="T108" s="1" t="s">
        <v>64</v>
      </c>
      <c r="U108" s="1" t="s">
        <v>43</v>
      </c>
      <c r="V108" s="1" t="s">
        <v>72</v>
      </c>
      <c r="W108" s="1" t="s">
        <v>76</v>
      </c>
      <c r="X108" s="1" t="s">
        <v>37</v>
      </c>
      <c r="Y108" s="1" t="s">
        <v>43</v>
      </c>
      <c r="Z108" s="1" t="s">
        <v>64</v>
      </c>
      <c r="AA108" s="1" t="s">
        <v>62</v>
      </c>
      <c r="AB108" s="1" t="s">
        <v>98</v>
      </c>
      <c r="AC108" s="1" t="s">
        <v>103</v>
      </c>
      <c r="AD108" s="1" t="s">
        <v>111</v>
      </c>
      <c r="AE108" s="1" t="s">
        <v>62</v>
      </c>
      <c r="AF108" s="1" t="s">
        <v>120</v>
      </c>
      <c r="AG108" s="1" t="s">
        <v>125</v>
      </c>
      <c r="AH108" s="1" t="s">
        <v>129</v>
      </c>
      <c r="AI108" s="1" t="s">
        <v>129</v>
      </c>
      <c r="AJ108" s="1" t="s">
        <v>129</v>
      </c>
      <c r="AK108" s="1" t="s">
        <v>64</v>
      </c>
      <c r="AL108" s="1" t="s">
        <v>144</v>
      </c>
      <c r="AM108" s="1" t="s">
        <v>62</v>
      </c>
      <c r="AN108" s="1" t="s">
        <v>31</v>
      </c>
      <c r="AO108" s="1" t="s">
        <v>155</v>
      </c>
      <c r="AP108" s="1" t="s">
        <v>159</v>
      </c>
      <c r="AQ108" s="1" t="s">
        <v>31</v>
      </c>
      <c r="AR108" s="1" t="s">
        <v>21</v>
      </c>
      <c r="AS108" s="1" t="s">
        <v>21</v>
      </c>
      <c r="AT108" s="1" t="s">
        <v>21</v>
      </c>
      <c r="AV108" s="1">
        <f>_xlfn.XLOOKUP(K108,[6]cmmiScoringModel!$G$2:$G$6, [6]cmmiScoringModel!$I$2:$I$6,0,0,1)</f>
        <v>1</v>
      </c>
      <c r="AW108" s="1">
        <f>_xlfn.XLOOKUP(L108,[6]cmmiScoringModel!$G$7:$G$9,[6]cmmiScoringModel!$I$7:$I$9,0,0,1)</f>
        <v>1</v>
      </c>
      <c r="AX108" s="1">
        <f>_xlfn.XLOOKUP(M108,[6]cmmiScoringModel!$G$10:$G$14,[6]cmmiScoringModel!$I$10:$I$14,0,0,1)</f>
        <v>1</v>
      </c>
      <c r="AY108" s="1">
        <f>_xlfn.XLOOKUP(N108,[6]cmmiScoringModel!$G$15:$G$19,[6]cmmiScoringModel!$I$15:$I$19,0,0,1)</f>
        <v>0.5</v>
      </c>
      <c r="AZ108" s="1">
        <f>_xlfn.XLOOKUP(O108,[6]cmmiScoringModel!$G$20:$G$24,[6]cmmiScoringModel!$I$20:$I$24,0,0,1)</f>
        <v>0.75</v>
      </c>
      <c r="BA108" s="1">
        <f>_xlfn.XLOOKUP(P108,[6]cmmiScoringModel!$G$25:$G$28,[6]cmmiScoringModel!$I$25:$I$28,0,0,1)</f>
        <v>1</v>
      </c>
      <c r="BB108" s="1">
        <f>_xlfn.XLOOKUP(Q108,[6]cmmiScoringModel!$G$29:$G$33,[6]cmmiScoringModel!$I$29:$I$33,0,0,1)</f>
        <v>0.5</v>
      </c>
      <c r="BC108" s="1">
        <f>_xlfn.XLOOKUP(R108,[6]cmmiScoringModel!$G$34:$G$37,[6]cmmiScoringModel!$I$34:$I$37,0,0,1)</f>
        <v>1</v>
      </c>
      <c r="BD108" s="1">
        <f>_xlfn.XLOOKUP(S108,[6]cmmiScoringModel!$G$38:$G$44,[6]cmmiScoringModel!$I$38:$I$44,0,0,1)</f>
        <v>0.2</v>
      </c>
      <c r="BE108" s="1">
        <f>_xlfn.XLOOKUP(T108,[6]cmmiScoringModel!$G$45:$G$51,[6]cmmiScoringModel!$I$45:$I$51,0,0,1)</f>
        <v>1</v>
      </c>
      <c r="BF108" s="1">
        <f>_xlfn.XLOOKUP(U108,[6]cmmiScoringModel!$G$52:$G$56,[6]cmmiScoringModel!$I$52:$I$56,0,0,1)</f>
        <v>1</v>
      </c>
      <c r="BG108" s="1">
        <f>_xlfn.XLOOKUP(V108,[6]cmmiScoringModel!$G$57:$G$61,[6]cmmiScoringModel!$I$57:$I$61,0,0,1)</f>
        <v>1</v>
      </c>
      <c r="BH108" s="1">
        <f>_xlfn.XLOOKUP(W108,[6]cmmiScoringModel!$G$62:$G$67,[6]cmmiScoringModel!$I$62:$I$67,0,0,1)</f>
        <v>0.75</v>
      </c>
      <c r="BI108" s="1">
        <f>_xlfn.XLOOKUP(X108,[6]cmmiScoringModel!$G$68:$G$72,[6]cmmiScoringModel!$I$68:$I$72,0,0,1)</f>
        <v>0.75</v>
      </c>
      <c r="BJ108" s="1">
        <f>_xlfn.XLOOKUP(Y108,[6]cmmiScoringModel!$G$73:$G$77,[6]cmmiScoringModel!$I$73:$I$77,0,0,1)</f>
        <v>1</v>
      </c>
      <c r="BK108" s="1">
        <f>_xlfn.XLOOKUP(Z108,[6]cmmiScoringModel!$G$78:$G$84,[6]cmmiScoringModel!$I$78:$I$84,0,0,1)</f>
        <v>1</v>
      </c>
      <c r="BL108" s="1">
        <f>_xlfn.XLOOKUP(AA108,[6]cmmiScoringModel!$G$85:$G$91,[6]cmmiScoringModel!$I$85:$I$91,0,0,1)</f>
        <v>0.5</v>
      </c>
      <c r="BM108" s="1">
        <f>_xlfn.XLOOKUP(AB108,[6]cmmiScoringModel!$G$92:$G$95,[6]cmmiScoringModel!$I$92:$I$95,0,0,1)</f>
        <v>1</v>
      </c>
      <c r="BN108" s="1">
        <f>_xlfn.XLOOKUP(AC108,[6]cmmiScoringModel!$G$96:$G$100,[6]cmmiScoringModel!$I$96:$I$100,0,0,1)</f>
        <v>0.6</v>
      </c>
      <c r="BO108" s="1">
        <f>_xlfn.XLOOKUP(AD108,[6]cmmiScoringModel!$G$101:$G$106,[6]cmmiScoringModel!$I$101:$I$106,0,0,1)</f>
        <v>1</v>
      </c>
      <c r="BP108" s="1">
        <f>_xlfn.XLOOKUP(AE108,[6]cmmiScoringModel!$G$107:$G$113,[6]cmmiScoringModel!$I$107:$I$113,0,0,1)</f>
        <v>0.5</v>
      </c>
      <c r="BQ108" s="1">
        <f>_xlfn.XLOOKUP(AF108,[6]cmmiScoringModel!$G$114:$G$117,[6]cmmiScoringModel!$I$114:$I$117,0,0,1)</f>
        <v>0.85</v>
      </c>
      <c r="BR108" s="1">
        <f>_xlfn.XLOOKUP(AG108,[6]cmmiScoringModel!$G$118:$G$120,[6]cmmiScoringModel!$I$118:$I$120,0,0,1)</f>
        <v>1</v>
      </c>
      <c r="BS108" s="1">
        <f>_xlfn.XLOOKUP(AH108, [6]cmmiScoringModel!$G$121:$G$124,[6]cmmiScoringModel!$I$121:$I$124,0,0,1)</f>
        <v>0.6</v>
      </c>
      <c r="BT108" s="1">
        <f>_xlfn.XLOOKUP(AI108,[6]cmmiScoringModel!$G$125:$G$128,[6]cmmiScoringModel!$I$125:$I$128,0,0,1)</f>
        <v>0.4</v>
      </c>
      <c r="BU108" s="1">
        <f>_xlfn.XLOOKUP(AJ108,[6]cmmiScoringModel!$G$129:$G$132,[6]cmmiScoringModel!$I$129:$I$132,0,0,1)</f>
        <v>0.4</v>
      </c>
      <c r="BV108" s="1">
        <f>_xlfn.XLOOKUP(AK108,[6]cmmiScoringModel!$G$133:$G$138,[6]cmmiScoringModel!$I$133:$I$138,0,0,1)</f>
        <v>1</v>
      </c>
      <c r="BW108" s="1">
        <f>_xlfn.XLOOKUP(AL108,[6]cmmiScoringModel!$G$139:$G$142,[6]cmmiScoringModel!$I$139:$I$142,0,0,1)</f>
        <v>1</v>
      </c>
      <c r="BX108" s="1">
        <f>_xlfn.XLOOKUP(AM108,[6]cmmiScoringModel!$G$143:$G$148,[6]cmmiScoringModel!$I$143:$I$148,0,0,1)</f>
        <v>0.5</v>
      </c>
      <c r="BY108" s="1">
        <f>_xlfn.XLOOKUP(AN108,[6]cmmiScoringModel!$G$149:$G$153,[6]cmmiScoringModel!$I$149:$I$153,0,0,1)</f>
        <v>1</v>
      </c>
      <c r="BZ108" s="1">
        <f>_xlfn.XLOOKUP(AO108,[6]cmmiScoringModel!$G$154:$G$157,[6]cmmiScoringModel!$I$154:$I$157,0,0,1)</f>
        <v>1</v>
      </c>
      <c r="CA108" s="1">
        <f>_xlfn.XLOOKUP(AP108,[6]cmmiScoringModel!$G$158:$G$161,[6]cmmiScoringModel!$I$158:$I$161,0,0,1)</f>
        <v>1</v>
      </c>
      <c r="CB108" s="1">
        <f>_xlfn.XLOOKUP(AQ108,[6]cmmiScoringModel!$G$162:$G$166,[6]cmmiScoringModel!$I$162:$I$166,0,0,1)</f>
        <v>1</v>
      </c>
      <c r="CC108" s="1">
        <f>_xlfn.XLOOKUP(AR108,[6]cmmiScoringModel!$G$167:$G$171,[6]cmmiScoringModel!$I$167:$I$171,0,0,1)</f>
        <v>0.01</v>
      </c>
      <c r="CD108" s="1">
        <f>_xlfn.XLOOKUP(AS108,[6]cmmiScoringModel!$G$172:$G$175,[6]cmmiScoringModel!$I$172:$I$175,0,0,1)</f>
        <v>0.01</v>
      </c>
      <c r="CE108" s="1">
        <f>_xlfn.XLOOKUP(AT108,[6]cmmiScoringModel!$G$176:$G$180,[6]cmmiScoringModel!$I$176:$I$180,0,0,1)</f>
        <v>0.01</v>
      </c>
    </row>
    <row r="109" spans="1:83" x14ac:dyDescent="0.25">
      <c r="A109" s="1" t="s">
        <v>3357</v>
      </c>
      <c r="B109" s="1" t="s">
        <v>1753</v>
      </c>
      <c r="C109" s="1" t="s">
        <v>1519</v>
      </c>
      <c r="D109" s="1" t="s">
        <v>1763</v>
      </c>
      <c r="E109" s="1" t="s">
        <v>1764</v>
      </c>
      <c r="G109" s="1" t="s">
        <v>1525</v>
      </c>
      <c r="H109" s="1" t="e" vm="1">
        <v>#VALUE!</v>
      </c>
      <c r="K109" s="1" t="s">
        <v>18</v>
      </c>
      <c r="L109" s="1" t="s">
        <v>22</v>
      </c>
      <c r="M109" s="1" t="s">
        <v>31</v>
      </c>
      <c r="N109" s="1" t="s">
        <v>29</v>
      </c>
      <c r="O109" s="1" t="s">
        <v>37</v>
      </c>
      <c r="P109" s="1" t="s">
        <v>43</v>
      </c>
      <c r="Q109" s="1" t="s">
        <v>45</v>
      </c>
      <c r="R109" s="1" t="s">
        <v>37</v>
      </c>
      <c r="S109" s="1" t="s">
        <v>56</v>
      </c>
      <c r="T109" s="1" t="s">
        <v>64</v>
      </c>
      <c r="U109" s="1" t="s">
        <v>43</v>
      </c>
      <c r="V109" s="1" t="s">
        <v>72</v>
      </c>
      <c r="W109" s="1" t="s">
        <v>76</v>
      </c>
      <c r="X109" s="1" t="s">
        <v>37</v>
      </c>
      <c r="Y109" s="1" t="s">
        <v>43</v>
      </c>
      <c r="Z109" s="1" t="s">
        <v>64</v>
      </c>
      <c r="AA109" s="1" t="s">
        <v>62</v>
      </c>
      <c r="AB109" s="1" t="s">
        <v>98</v>
      </c>
      <c r="AC109" s="1" t="s">
        <v>103</v>
      </c>
      <c r="AD109" s="1" t="s">
        <v>111</v>
      </c>
      <c r="AE109" s="1" t="s">
        <v>62</v>
      </c>
      <c r="AF109" s="1" t="s">
        <v>120</v>
      </c>
      <c r="AG109" s="1" t="s">
        <v>125</v>
      </c>
      <c r="AH109" s="1" t="s">
        <v>129</v>
      </c>
      <c r="AI109" s="1" t="s">
        <v>129</v>
      </c>
      <c r="AJ109" s="1" t="s">
        <v>129</v>
      </c>
      <c r="AK109" s="1" t="s">
        <v>64</v>
      </c>
      <c r="AL109" s="1" t="s">
        <v>144</v>
      </c>
      <c r="AM109" s="1" t="s">
        <v>62</v>
      </c>
      <c r="AN109" s="1" t="s">
        <v>31</v>
      </c>
      <c r="AO109" s="1" t="s">
        <v>155</v>
      </c>
      <c r="AP109" s="1" t="s">
        <v>159</v>
      </c>
      <c r="AQ109" s="1" t="s">
        <v>31</v>
      </c>
      <c r="AR109" s="1" t="s">
        <v>21</v>
      </c>
      <c r="AS109" s="1" t="s">
        <v>21</v>
      </c>
      <c r="AT109" s="1" t="s">
        <v>21</v>
      </c>
      <c r="AV109" s="1">
        <f>_xlfn.XLOOKUP(K109,[6]cmmiScoringModel!$G$2:$G$6, [6]cmmiScoringModel!$I$2:$I$6,0,0,1)</f>
        <v>1</v>
      </c>
      <c r="AW109" s="1">
        <f>_xlfn.XLOOKUP(L109,[6]cmmiScoringModel!$G$7:$G$9,[6]cmmiScoringModel!$I$7:$I$9,0,0,1)</f>
        <v>1</v>
      </c>
      <c r="AX109" s="1">
        <f>_xlfn.XLOOKUP(M109,[6]cmmiScoringModel!$G$10:$G$14,[6]cmmiScoringModel!$I$10:$I$14,0,0,1)</f>
        <v>1</v>
      </c>
      <c r="AY109" s="1">
        <f>_xlfn.XLOOKUP(N109,[6]cmmiScoringModel!$G$15:$G$19,[6]cmmiScoringModel!$I$15:$I$19,0,0,1)</f>
        <v>0.5</v>
      </c>
      <c r="AZ109" s="1">
        <f>_xlfn.XLOOKUP(O109,[6]cmmiScoringModel!$G$20:$G$24,[6]cmmiScoringModel!$I$20:$I$24,0,0,1)</f>
        <v>0.75</v>
      </c>
      <c r="BA109" s="1">
        <f>_xlfn.XLOOKUP(P109,[6]cmmiScoringModel!$G$25:$G$28,[6]cmmiScoringModel!$I$25:$I$28,0,0,1)</f>
        <v>1</v>
      </c>
      <c r="BB109" s="1">
        <f>_xlfn.XLOOKUP(Q109,[6]cmmiScoringModel!$G$29:$G$33,[6]cmmiScoringModel!$I$29:$I$33,0,0,1)</f>
        <v>0.5</v>
      </c>
      <c r="BC109" s="1">
        <f>_xlfn.XLOOKUP(R109,[6]cmmiScoringModel!$G$34:$G$37,[6]cmmiScoringModel!$I$34:$I$37,0,0,1)</f>
        <v>1</v>
      </c>
      <c r="BD109" s="1">
        <f>_xlfn.XLOOKUP(S109,[6]cmmiScoringModel!$G$38:$G$44,[6]cmmiScoringModel!$I$38:$I$44,0,0,1)</f>
        <v>0.2</v>
      </c>
      <c r="BE109" s="1">
        <f>_xlfn.XLOOKUP(T109,[6]cmmiScoringModel!$G$45:$G$51,[6]cmmiScoringModel!$I$45:$I$51,0,0,1)</f>
        <v>1</v>
      </c>
      <c r="BF109" s="1">
        <f>_xlfn.XLOOKUP(U109,[6]cmmiScoringModel!$G$52:$G$56,[6]cmmiScoringModel!$I$52:$I$56,0,0,1)</f>
        <v>1</v>
      </c>
      <c r="BG109" s="1">
        <f>_xlfn.XLOOKUP(V109,[6]cmmiScoringModel!$G$57:$G$61,[6]cmmiScoringModel!$I$57:$I$61,0,0,1)</f>
        <v>1</v>
      </c>
      <c r="BH109" s="1">
        <f>_xlfn.XLOOKUP(W109,[6]cmmiScoringModel!$G$62:$G$67,[6]cmmiScoringModel!$I$62:$I$67,0,0,1)</f>
        <v>0.75</v>
      </c>
      <c r="BI109" s="1">
        <f>_xlfn.XLOOKUP(X109,[6]cmmiScoringModel!$G$68:$G$72,[6]cmmiScoringModel!$I$68:$I$72,0,0,1)</f>
        <v>0.75</v>
      </c>
      <c r="BJ109" s="1">
        <f>_xlfn.XLOOKUP(Y109,[6]cmmiScoringModel!$G$73:$G$77,[6]cmmiScoringModel!$I$73:$I$77,0,0,1)</f>
        <v>1</v>
      </c>
      <c r="BK109" s="1">
        <f>_xlfn.XLOOKUP(Z109,[6]cmmiScoringModel!$G$78:$G$84,[6]cmmiScoringModel!$I$78:$I$84,0,0,1)</f>
        <v>1</v>
      </c>
      <c r="BL109" s="1">
        <f>_xlfn.XLOOKUP(AA109,[6]cmmiScoringModel!$G$85:$G$91,[6]cmmiScoringModel!$I$85:$I$91,0,0,1)</f>
        <v>0.5</v>
      </c>
      <c r="BM109" s="1">
        <f>_xlfn.XLOOKUP(AB109,[6]cmmiScoringModel!$G$92:$G$95,[6]cmmiScoringModel!$I$92:$I$95,0,0,1)</f>
        <v>1</v>
      </c>
      <c r="BN109" s="1">
        <f>_xlfn.XLOOKUP(AC109,[6]cmmiScoringModel!$G$96:$G$100,[6]cmmiScoringModel!$I$96:$I$100,0,0,1)</f>
        <v>0.6</v>
      </c>
      <c r="BO109" s="1">
        <f>_xlfn.XLOOKUP(AD109,[6]cmmiScoringModel!$G$101:$G$106,[6]cmmiScoringModel!$I$101:$I$106,0,0,1)</f>
        <v>1</v>
      </c>
      <c r="BP109" s="1">
        <f>_xlfn.XLOOKUP(AE109,[6]cmmiScoringModel!$G$107:$G$113,[6]cmmiScoringModel!$I$107:$I$113,0,0,1)</f>
        <v>0.5</v>
      </c>
      <c r="BQ109" s="1">
        <f>_xlfn.XLOOKUP(AF109,[6]cmmiScoringModel!$G$114:$G$117,[6]cmmiScoringModel!$I$114:$I$117,0,0,1)</f>
        <v>0.85</v>
      </c>
      <c r="BR109" s="1">
        <f>_xlfn.XLOOKUP(AG109,[6]cmmiScoringModel!$G$118:$G$120,[6]cmmiScoringModel!$I$118:$I$120,0,0,1)</f>
        <v>1</v>
      </c>
      <c r="BS109" s="1">
        <f>_xlfn.XLOOKUP(AH109, [6]cmmiScoringModel!$G$121:$G$124,[6]cmmiScoringModel!$I$121:$I$124,0,0,1)</f>
        <v>0.6</v>
      </c>
      <c r="BT109" s="1">
        <f>_xlfn.XLOOKUP(AI109,[6]cmmiScoringModel!$G$125:$G$128,[6]cmmiScoringModel!$I$125:$I$128,0,0,1)</f>
        <v>0.4</v>
      </c>
      <c r="BU109" s="1">
        <f>_xlfn.XLOOKUP(AJ109,[6]cmmiScoringModel!$G$129:$G$132,[6]cmmiScoringModel!$I$129:$I$132,0,0,1)</f>
        <v>0.4</v>
      </c>
      <c r="BV109" s="1">
        <f>_xlfn.XLOOKUP(AK109,[6]cmmiScoringModel!$G$133:$G$138,[6]cmmiScoringModel!$I$133:$I$138,0,0,1)</f>
        <v>1</v>
      </c>
      <c r="BW109" s="1">
        <f>_xlfn.XLOOKUP(AL109,[6]cmmiScoringModel!$G$139:$G$142,[6]cmmiScoringModel!$I$139:$I$142,0,0,1)</f>
        <v>1</v>
      </c>
      <c r="BX109" s="1">
        <f>_xlfn.XLOOKUP(AM109,[6]cmmiScoringModel!$G$143:$G$148,[6]cmmiScoringModel!$I$143:$I$148,0,0,1)</f>
        <v>0.5</v>
      </c>
      <c r="BY109" s="1">
        <f>_xlfn.XLOOKUP(AN109,[6]cmmiScoringModel!$G$149:$G$153,[6]cmmiScoringModel!$I$149:$I$153,0,0,1)</f>
        <v>1</v>
      </c>
      <c r="BZ109" s="1">
        <f>_xlfn.XLOOKUP(AO109,[6]cmmiScoringModel!$G$154:$G$157,[6]cmmiScoringModel!$I$154:$I$157,0,0,1)</f>
        <v>1</v>
      </c>
      <c r="CA109" s="1">
        <f>_xlfn.XLOOKUP(AP109,[6]cmmiScoringModel!$G$158:$G$161,[6]cmmiScoringModel!$I$158:$I$161,0,0,1)</f>
        <v>1</v>
      </c>
      <c r="CB109" s="1">
        <f>_xlfn.XLOOKUP(AQ109,[6]cmmiScoringModel!$G$162:$G$166,[6]cmmiScoringModel!$I$162:$I$166,0,0,1)</f>
        <v>1</v>
      </c>
      <c r="CC109" s="1">
        <f>_xlfn.XLOOKUP(AR109,[6]cmmiScoringModel!$G$167:$G$171,[6]cmmiScoringModel!$I$167:$I$171,0,0,1)</f>
        <v>0.01</v>
      </c>
      <c r="CD109" s="1">
        <f>_xlfn.XLOOKUP(AS109,[6]cmmiScoringModel!$G$172:$G$175,[6]cmmiScoringModel!$I$172:$I$175,0,0,1)</f>
        <v>0.01</v>
      </c>
      <c r="CE109" s="1">
        <f>_xlfn.XLOOKUP(AT109,[6]cmmiScoringModel!$G$176:$G$180,[6]cmmiScoringModel!$I$176:$I$180,0,0,1)</f>
        <v>0.01</v>
      </c>
    </row>
    <row r="110" spans="1:83" x14ac:dyDescent="0.25">
      <c r="A110" s="1" t="s">
        <v>3358</v>
      </c>
      <c r="B110" s="1" t="s">
        <v>1753</v>
      </c>
      <c r="C110" s="1" t="s">
        <v>1765</v>
      </c>
      <c r="D110" s="1" t="s">
        <v>1766</v>
      </c>
      <c r="E110" s="1" t="s">
        <v>1767</v>
      </c>
      <c r="G110" s="1" t="s">
        <v>1691</v>
      </c>
      <c r="H110" s="1" t="e" vm="1">
        <v>#VALUE!</v>
      </c>
      <c r="K110" s="1" t="s">
        <v>18</v>
      </c>
      <c r="L110" s="1" t="s">
        <v>22</v>
      </c>
      <c r="M110" s="1" t="s">
        <v>31</v>
      </c>
      <c r="N110" s="1" t="s">
        <v>29</v>
      </c>
      <c r="O110" s="1" t="s">
        <v>37</v>
      </c>
      <c r="P110" s="1" t="s">
        <v>43</v>
      </c>
      <c r="Q110" s="1" t="s">
        <v>45</v>
      </c>
      <c r="R110" s="1" t="s">
        <v>37</v>
      </c>
      <c r="S110" s="1" t="s">
        <v>56</v>
      </c>
      <c r="T110" s="1" t="s">
        <v>64</v>
      </c>
      <c r="U110" s="1" t="s">
        <v>43</v>
      </c>
      <c r="V110" s="1" t="s">
        <v>72</v>
      </c>
      <c r="W110" s="1" t="s">
        <v>76</v>
      </c>
      <c r="X110" s="1" t="s">
        <v>37</v>
      </c>
      <c r="Y110" s="1" t="s">
        <v>43</v>
      </c>
      <c r="Z110" s="1" t="s">
        <v>63</v>
      </c>
      <c r="AA110" s="1" t="s">
        <v>62</v>
      </c>
      <c r="AB110" s="1" t="s">
        <v>98</v>
      </c>
      <c r="AC110" s="1" t="s">
        <v>103</v>
      </c>
      <c r="AD110" s="1" t="s">
        <v>111</v>
      </c>
      <c r="AE110" s="1" t="s">
        <v>63</v>
      </c>
      <c r="AF110" s="1" t="s">
        <v>120</v>
      </c>
      <c r="AG110" s="1" t="s">
        <v>125</v>
      </c>
      <c r="AH110" s="1" t="s">
        <v>129</v>
      </c>
      <c r="AI110" s="1" t="s">
        <v>129</v>
      </c>
      <c r="AJ110" s="1" t="s">
        <v>129</v>
      </c>
      <c r="AK110" s="1" t="s">
        <v>63</v>
      </c>
      <c r="AL110" s="1" t="s">
        <v>144</v>
      </c>
      <c r="AM110" s="1" t="s">
        <v>63</v>
      </c>
      <c r="AN110" s="1" t="s">
        <v>31</v>
      </c>
      <c r="AO110" s="1" t="s">
        <v>155</v>
      </c>
      <c r="AP110" s="1" t="s">
        <v>159</v>
      </c>
      <c r="AQ110" s="1" t="s">
        <v>31</v>
      </c>
      <c r="AR110" s="1" t="s">
        <v>21</v>
      </c>
      <c r="AS110" s="1" t="s">
        <v>21</v>
      </c>
      <c r="AT110" s="1" t="s">
        <v>21</v>
      </c>
      <c r="AV110" s="1">
        <f>_xlfn.XLOOKUP(K110,[6]cmmiScoringModel!$G$2:$G$6, [6]cmmiScoringModel!$I$2:$I$6,0,0,1)</f>
        <v>1</v>
      </c>
      <c r="AW110" s="1">
        <f>_xlfn.XLOOKUP(L110,[6]cmmiScoringModel!$G$7:$G$9,[6]cmmiScoringModel!$I$7:$I$9,0,0,1)</f>
        <v>1</v>
      </c>
      <c r="AX110" s="1">
        <f>_xlfn.XLOOKUP(M110,[6]cmmiScoringModel!$G$10:$G$14,[6]cmmiScoringModel!$I$10:$I$14,0,0,1)</f>
        <v>1</v>
      </c>
      <c r="AY110" s="1">
        <f>_xlfn.XLOOKUP(N110,[6]cmmiScoringModel!$G$15:$G$19,[6]cmmiScoringModel!$I$15:$I$19,0,0,1)</f>
        <v>0.5</v>
      </c>
      <c r="AZ110" s="1">
        <f>_xlfn.XLOOKUP(O110,[6]cmmiScoringModel!$G$20:$G$24,[6]cmmiScoringModel!$I$20:$I$24,0,0,1)</f>
        <v>0.75</v>
      </c>
      <c r="BA110" s="1">
        <f>_xlfn.XLOOKUP(P110,[6]cmmiScoringModel!$G$25:$G$28,[6]cmmiScoringModel!$I$25:$I$28,0,0,1)</f>
        <v>1</v>
      </c>
      <c r="BB110" s="1">
        <f>_xlfn.XLOOKUP(Q110,[6]cmmiScoringModel!$G$29:$G$33,[6]cmmiScoringModel!$I$29:$I$33,0,0,1)</f>
        <v>0.5</v>
      </c>
      <c r="BC110" s="1">
        <f>_xlfn.XLOOKUP(R110,[6]cmmiScoringModel!$G$34:$G$37,[6]cmmiScoringModel!$I$34:$I$37,0,0,1)</f>
        <v>1</v>
      </c>
      <c r="BD110" s="1">
        <f>_xlfn.XLOOKUP(S110,[6]cmmiScoringModel!$G$38:$G$44,[6]cmmiScoringModel!$I$38:$I$44,0,0,1)</f>
        <v>0.2</v>
      </c>
      <c r="BE110" s="1">
        <f>_xlfn.XLOOKUP(T110,[6]cmmiScoringModel!$G$45:$G$51,[6]cmmiScoringModel!$I$45:$I$51,0,0,1)</f>
        <v>1</v>
      </c>
      <c r="BF110" s="1">
        <f>_xlfn.XLOOKUP(U110,[6]cmmiScoringModel!$G$52:$G$56,[6]cmmiScoringModel!$I$52:$I$56,0,0,1)</f>
        <v>1</v>
      </c>
      <c r="BG110" s="1">
        <f>_xlfn.XLOOKUP(V110,[6]cmmiScoringModel!$G$57:$G$61,[6]cmmiScoringModel!$I$57:$I$61,0,0,1)</f>
        <v>1</v>
      </c>
      <c r="BH110" s="1">
        <f>_xlfn.XLOOKUP(W110,[6]cmmiScoringModel!$G$62:$G$67,[6]cmmiScoringModel!$I$62:$I$67,0,0,1)</f>
        <v>0.75</v>
      </c>
      <c r="BI110" s="1">
        <f>_xlfn.XLOOKUP(X110,[6]cmmiScoringModel!$G$68:$G$72,[6]cmmiScoringModel!$I$68:$I$72,0,0,1)</f>
        <v>0.75</v>
      </c>
      <c r="BJ110" s="1">
        <f>_xlfn.XLOOKUP(Y110,[6]cmmiScoringModel!$G$73:$G$77,[6]cmmiScoringModel!$I$73:$I$77,0,0,1)</f>
        <v>1</v>
      </c>
      <c r="BK110" s="1">
        <f>_xlfn.XLOOKUP(Z110,[6]cmmiScoringModel!$G$78:$G$84,[6]cmmiScoringModel!$I$78:$I$84,0,0,1)</f>
        <v>0.75</v>
      </c>
      <c r="BL110" s="1">
        <f>_xlfn.XLOOKUP(AA110,[6]cmmiScoringModel!$G$85:$G$91,[6]cmmiScoringModel!$I$85:$I$91,0,0,1)</f>
        <v>0.5</v>
      </c>
      <c r="BM110" s="1">
        <f>_xlfn.XLOOKUP(AB110,[6]cmmiScoringModel!$G$92:$G$95,[6]cmmiScoringModel!$I$92:$I$95,0,0,1)</f>
        <v>1</v>
      </c>
      <c r="BN110" s="1">
        <f>_xlfn.XLOOKUP(AC110,[6]cmmiScoringModel!$G$96:$G$100,[6]cmmiScoringModel!$I$96:$I$100,0,0,1)</f>
        <v>0.6</v>
      </c>
      <c r="BO110" s="1">
        <f>_xlfn.XLOOKUP(AD110,[6]cmmiScoringModel!$G$101:$G$106,[6]cmmiScoringModel!$I$101:$I$106,0,0,1)</f>
        <v>1</v>
      </c>
      <c r="BP110" s="1">
        <f>_xlfn.XLOOKUP(AE110,[6]cmmiScoringModel!$G$107:$G$113,[6]cmmiScoringModel!$I$107:$I$113,0,0,1)</f>
        <v>0.75</v>
      </c>
      <c r="BQ110" s="1">
        <f>_xlfn.XLOOKUP(AF110,[6]cmmiScoringModel!$G$114:$G$117,[6]cmmiScoringModel!$I$114:$I$117,0,0,1)</f>
        <v>0.85</v>
      </c>
      <c r="BR110" s="1">
        <f>_xlfn.XLOOKUP(AG110,[6]cmmiScoringModel!$G$118:$G$120,[6]cmmiScoringModel!$I$118:$I$120,0,0,1)</f>
        <v>1</v>
      </c>
      <c r="BS110" s="1">
        <f>_xlfn.XLOOKUP(AH110, [6]cmmiScoringModel!$G$121:$G$124,[6]cmmiScoringModel!$I$121:$I$124,0,0,1)</f>
        <v>0.6</v>
      </c>
      <c r="BT110" s="1">
        <f>_xlfn.XLOOKUP(AI110,[6]cmmiScoringModel!$G$125:$G$128,[6]cmmiScoringModel!$I$125:$I$128,0,0,1)</f>
        <v>0.4</v>
      </c>
      <c r="BU110" s="1">
        <f>_xlfn.XLOOKUP(AJ110,[6]cmmiScoringModel!$G$129:$G$132,[6]cmmiScoringModel!$I$129:$I$132,0,0,1)</f>
        <v>0.4</v>
      </c>
      <c r="BV110" s="1">
        <f>_xlfn.XLOOKUP(AK110,[6]cmmiScoringModel!$G$133:$G$138,[6]cmmiScoringModel!$I$133:$I$138,0,0,1)</f>
        <v>0.75</v>
      </c>
      <c r="BW110" s="1">
        <f>_xlfn.XLOOKUP(AL110,[6]cmmiScoringModel!$G$139:$G$142,[6]cmmiScoringModel!$I$139:$I$142,0,0,1)</f>
        <v>1</v>
      </c>
      <c r="BX110" s="1">
        <f>_xlfn.XLOOKUP(AM110,[6]cmmiScoringModel!$G$143:$G$148,[6]cmmiScoringModel!$I$143:$I$148,0,0,1)</f>
        <v>0.75</v>
      </c>
      <c r="BY110" s="1">
        <f>_xlfn.XLOOKUP(AN110,[6]cmmiScoringModel!$G$149:$G$153,[6]cmmiScoringModel!$I$149:$I$153,0,0,1)</f>
        <v>1</v>
      </c>
      <c r="BZ110" s="1">
        <f>_xlfn.XLOOKUP(AO110,[6]cmmiScoringModel!$G$154:$G$157,[6]cmmiScoringModel!$I$154:$I$157,0,0,1)</f>
        <v>1</v>
      </c>
      <c r="CA110" s="1">
        <f>_xlfn.XLOOKUP(AP110,[6]cmmiScoringModel!$G$158:$G$161,[6]cmmiScoringModel!$I$158:$I$161,0,0,1)</f>
        <v>1</v>
      </c>
      <c r="CB110" s="1">
        <f>_xlfn.XLOOKUP(AQ110,[6]cmmiScoringModel!$G$162:$G$166,[6]cmmiScoringModel!$I$162:$I$166,0,0,1)</f>
        <v>1</v>
      </c>
      <c r="CC110" s="1">
        <f>_xlfn.XLOOKUP(AR110,[6]cmmiScoringModel!$G$167:$G$171,[6]cmmiScoringModel!$I$167:$I$171,0,0,1)</f>
        <v>0.01</v>
      </c>
      <c r="CD110" s="1">
        <f>_xlfn.XLOOKUP(AS110,[6]cmmiScoringModel!$G$172:$G$175,[6]cmmiScoringModel!$I$172:$I$175,0,0,1)</f>
        <v>0.01</v>
      </c>
      <c r="CE110" s="1">
        <f>_xlfn.XLOOKUP(AT110,[6]cmmiScoringModel!$G$176:$G$180,[6]cmmiScoringModel!$I$176:$I$180,0,0,1)</f>
        <v>0.01</v>
      </c>
    </row>
    <row r="111" spans="1:83" x14ac:dyDescent="0.25">
      <c r="A111" s="1" t="s">
        <v>3359</v>
      </c>
      <c r="B111" s="1" t="s">
        <v>1753</v>
      </c>
      <c r="C111" s="1" t="s">
        <v>1765</v>
      </c>
      <c r="D111" s="1" t="s">
        <v>1768</v>
      </c>
      <c r="E111" s="1" t="s">
        <v>1769</v>
      </c>
      <c r="G111" s="1" t="s">
        <v>1770</v>
      </c>
      <c r="H111" s="1" t="s">
        <v>3360</v>
      </c>
      <c r="K111" s="1" t="s">
        <v>18</v>
      </c>
      <c r="L111" s="1" t="s">
        <v>22</v>
      </c>
      <c r="M111" s="1" t="s">
        <v>31</v>
      </c>
      <c r="N111" s="1" t="s">
        <v>29</v>
      </c>
      <c r="O111" s="1" t="s">
        <v>37</v>
      </c>
      <c r="P111" s="1" t="s">
        <v>43</v>
      </c>
      <c r="Q111" s="1" t="s">
        <v>47</v>
      </c>
      <c r="R111" s="1" t="s">
        <v>37</v>
      </c>
      <c r="S111" s="1" t="s">
        <v>56</v>
      </c>
      <c r="T111" s="1" t="s">
        <v>63</v>
      </c>
      <c r="U111" s="1" t="s">
        <v>66</v>
      </c>
      <c r="V111" s="1" t="s">
        <v>71</v>
      </c>
      <c r="W111" s="1" t="s">
        <v>76</v>
      </c>
      <c r="X111" s="1" t="s">
        <v>37</v>
      </c>
      <c r="Y111" s="1" t="s">
        <v>66</v>
      </c>
      <c r="Z111" s="1" t="s">
        <v>62</v>
      </c>
      <c r="AA111" s="1" t="s">
        <v>62</v>
      </c>
      <c r="AB111" s="1" t="s">
        <v>98</v>
      </c>
      <c r="AC111" s="1" t="s">
        <v>103</v>
      </c>
      <c r="AD111" s="1" t="s">
        <v>111</v>
      </c>
      <c r="AE111" s="1" t="s">
        <v>62</v>
      </c>
      <c r="AF111" s="1" t="s">
        <v>122</v>
      </c>
      <c r="AG111" s="1" t="s">
        <v>125</v>
      </c>
      <c r="AH111" s="1" t="s">
        <v>129</v>
      </c>
      <c r="AI111" s="1" t="s">
        <v>129</v>
      </c>
      <c r="AJ111" s="1" t="s">
        <v>22</v>
      </c>
      <c r="AK111" s="1" t="s">
        <v>63</v>
      </c>
      <c r="AL111" s="1" t="s">
        <v>144</v>
      </c>
      <c r="AM111" s="1" t="s">
        <v>62</v>
      </c>
      <c r="AN111" s="1" t="s">
        <v>29</v>
      </c>
      <c r="AO111" s="1" t="s">
        <v>155</v>
      </c>
      <c r="AP111" s="1" t="s">
        <v>159</v>
      </c>
      <c r="AQ111" s="1" t="s">
        <v>31</v>
      </c>
      <c r="AR111" s="1" t="s">
        <v>21</v>
      </c>
      <c r="AS111" s="1" t="s">
        <v>21</v>
      </c>
      <c r="AT111" s="1" t="s">
        <v>21</v>
      </c>
      <c r="AV111" s="1">
        <f>_xlfn.XLOOKUP(K111,[6]cmmiScoringModel!$G$2:$G$6, [6]cmmiScoringModel!$I$2:$I$6,0,0,1)</f>
        <v>1</v>
      </c>
      <c r="AW111" s="1">
        <f>_xlfn.XLOOKUP(L111,[6]cmmiScoringModel!$G$7:$G$9,[6]cmmiScoringModel!$I$7:$I$9,0,0,1)</f>
        <v>1</v>
      </c>
      <c r="AX111" s="1">
        <f>_xlfn.XLOOKUP(M111,[6]cmmiScoringModel!$G$10:$G$14,[6]cmmiScoringModel!$I$10:$I$14,0,0,1)</f>
        <v>1</v>
      </c>
      <c r="AY111" s="1">
        <f>_xlfn.XLOOKUP(N111,[6]cmmiScoringModel!$G$15:$G$19,[6]cmmiScoringModel!$I$15:$I$19,0,0,1)</f>
        <v>0.5</v>
      </c>
      <c r="AZ111" s="1">
        <f>_xlfn.XLOOKUP(O111,[6]cmmiScoringModel!$G$20:$G$24,[6]cmmiScoringModel!$I$20:$I$24,0,0,1)</f>
        <v>0.75</v>
      </c>
      <c r="BA111" s="1">
        <f>_xlfn.XLOOKUP(P111,[6]cmmiScoringModel!$G$25:$G$28,[6]cmmiScoringModel!$I$25:$I$28,0,0,1)</f>
        <v>1</v>
      </c>
      <c r="BB111" s="1">
        <f>_xlfn.XLOOKUP(Q111,[6]cmmiScoringModel!$G$29:$G$33,[6]cmmiScoringModel!$I$29:$I$33,0,0,1)</f>
        <v>0.75</v>
      </c>
      <c r="BC111" s="1">
        <f>_xlfn.XLOOKUP(R111,[6]cmmiScoringModel!$G$34:$G$37,[6]cmmiScoringModel!$I$34:$I$37,0,0,1)</f>
        <v>1</v>
      </c>
      <c r="BD111" s="1">
        <f>_xlfn.XLOOKUP(S111,[6]cmmiScoringModel!$G$38:$G$44,[6]cmmiScoringModel!$I$38:$I$44,0,0,1)</f>
        <v>0.2</v>
      </c>
      <c r="BE111" s="1">
        <f>_xlfn.XLOOKUP(T111,[6]cmmiScoringModel!$G$45:$G$51,[6]cmmiScoringModel!$I$45:$I$51,0,0,1)</f>
        <v>0.75</v>
      </c>
      <c r="BF111" s="1">
        <f>_xlfn.XLOOKUP(U111,[6]cmmiScoringModel!$G$52:$G$56,[6]cmmiScoringModel!$I$52:$I$56,0,0,1)</f>
        <v>0.8</v>
      </c>
      <c r="BG111" s="1">
        <f>_xlfn.XLOOKUP(V111,[6]cmmiScoringModel!$G$57:$G$61,[6]cmmiScoringModel!$I$57:$I$61,0,0,1)</f>
        <v>0.6</v>
      </c>
      <c r="BH111" s="1">
        <f>_xlfn.XLOOKUP(W111,[6]cmmiScoringModel!$G$62:$G$67,[6]cmmiScoringModel!$I$62:$I$67,0,0,1)</f>
        <v>0.75</v>
      </c>
      <c r="BI111" s="1">
        <f>_xlfn.XLOOKUP(X111,[6]cmmiScoringModel!$G$68:$G$72,[6]cmmiScoringModel!$I$68:$I$72,0,0,1)</f>
        <v>0.75</v>
      </c>
      <c r="BJ111" s="1">
        <f>_xlfn.XLOOKUP(Y111,[6]cmmiScoringModel!$G$73:$G$77,[6]cmmiScoringModel!$I$73:$I$77,0,0,1)</f>
        <v>0.5</v>
      </c>
      <c r="BK111" s="1">
        <f>_xlfn.XLOOKUP(Z111,[6]cmmiScoringModel!$G$78:$G$84,[6]cmmiScoringModel!$I$78:$I$84,0,0,1)</f>
        <v>0.5</v>
      </c>
      <c r="BL111" s="1">
        <f>_xlfn.XLOOKUP(AA111,[6]cmmiScoringModel!$G$85:$G$91,[6]cmmiScoringModel!$I$85:$I$91,0,0,1)</f>
        <v>0.5</v>
      </c>
      <c r="BM111" s="1">
        <f>_xlfn.XLOOKUP(AB111,[6]cmmiScoringModel!$G$92:$G$95,[6]cmmiScoringModel!$I$92:$I$95,0,0,1)</f>
        <v>1</v>
      </c>
      <c r="BN111" s="1">
        <f>_xlfn.XLOOKUP(AC111,[6]cmmiScoringModel!$G$96:$G$100,[6]cmmiScoringModel!$I$96:$I$100,0,0,1)</f>
        <v>0.6</v>
      </c>
      <c r="BO111" s="1">
        <f>_xlfn.XLOOKUP(AD111,[6]cmmiScoringModel!$G$101:$G$106,[6]cmmiScoringModel!$I$101:$I$106,0,0,1)</f>
        <v>1</v>
      </c>
      <c r="BP111" s="1">
        <f>_xlfn.XLOOKUP(AE111,[6]cmmiScoringModel!$G$107:$G$113,[6]cmmiScoringModel!$I$107:$I$113,0,0,1)</f>
        <v>0.5</v>
      </c>
      <c r="BQ111" s="1">
        <f>_xlfn.XLOOKUP(AF111,[6]cmmiScoringModel!$G$114:$G$117,[6]cmmiScoringModel!$I$114:$I$117,0,0,1)</f>
        <v>1</v>
      </c>
      <c r="BR111" s="1">
        <f>_xlfn.XLOOKUP(AG111,[6]cmmiScoringModel!$G$118:$G$120,[6]cmmiScoringModel!$I$118:$I$120,0,0,1)</f>
        <v>1</v>
      </c>
      <c r="BS111" s="1">
        <f>_xlfn.XLOOKUP(AH111, [6]cmmiScoringModel!$G$121:$G$124,[6]cmmiScoringModel!$I$121:$I$124,0,0,1)</f>
        <v>0.6</v>
      </c>
      <c r="BT111" s="1">
        <f>_xlfn.XLOOKUP(AI111,[6]cmmiScoringModel!$G$125:$G$128,[6]cmmiScoringModel!$I$125:$I$128,0,0,1)</f>
        <v>0.4</v>
      </c>
      <c r="BU111" s="1">
        <f>_xlfn.XLOOKUP(AJ111,[6]cmmiScoringModel!$G$129:$G$132,[6]cmmiScoringModel!$I$129:$I$132,0,0,1)</f>
        <v>1</v>
      </c>
      <c r="BV111" s="1">
        <f>_xlfn.XLOOKUP(AK111,[6]cmmiScoringModel!$G$133:$G$138,[6]cmmiScoringModel!$I$133:$I$138,0,0,1)</f>
        <v>0.75</v>
      </c>
      <c r="BW111" s="1">
        <f>_xlfn.XLOOKUP(AL111,[6]cmmiScoringModel!$G$139:$G$142,[6]cmmiScoringModel!$I$139:$I$142,0,0,1)</f>
        <v>1</v>
      </c>
      <c r="BX111" s="1">
        <f>_xlfn.XLOOKUP(AM111,[6]cmmiScoringModel!$G$143:$G$148,[6]cmmiScoringModel!$I$143:$I$148,0,0,1)</f>
        <v>0.5</v>
      </c>
      <c r="BY111" s="1">
        <f>_xlfn.XLOOKUP(AN111,[6]cmmiScoringModel!$G$149:$G$153,[6]cmmiScoringModel!$I$149:$I$153,0,0,1)</f>
        <v>0.75</v>
      </c>
      <c r="BZ111" s="1">
        <f>_xlfn.XLOOKUP(AO111,[6]cmmiScoringModel!$G$154:$G$157,[6]cmmiScoringModel!$I$154:$I$157,0,0,1)</f>
        <v>1</v>
      </c>
      <c r="CA111" s="1">
        <f>_xlfn.XLOOKUP(AP111,[6]cmmiScoringModel!$G$158:$G$161,[6]cmmiScoringModel!$I$158:$I$161,0,0,1)</f>
        <v>1</v>
      </c>
      <c r="CB111" s="1">
        <f>_xlfn.XLOOKUP(AQ111,[6]cmmiScoringModel!$G$162:$G$166,[6]cmmiScoringModel!$I$162:$I$166,0,0,1)</f>
        <v>1</v>
      </c>
      <c r="CC111" s="1">
        <f>_xlfn.XLOOKUP(AR111,[6]cmmiScoringModel!$G$167:$G$171,[6]cmmiScoringModel!$I$167:$I$171,0,0,1)</f>
        <v>0.01</v>
      </c>
      <c r="CD111" s="1">
        <f>_xlfn.XLOOKUP(AS111,[6]cmmiScoringModel!$G$172:$G$175,[6]cmmiScoringModel!$I$172:$I$175,0,0,1)</f>
        <v>0.01</v>
      </c>
      <c r="CE111" s="1">
        <f>_xlfn.XLOOKUP(AT111,[6]cmmiScoringModel!$G$176:$G$180,[6]cmmiScoringModel!$I$176:$I$180,0,0,1)</f>
        <v>0.01</v>
      </c>
    </row>
    <row r="112" spans="1:83" x14ac:dyDescent="0.25">
      <c r="A112" s="1" t="s">
        <v>3361</v>
      </c>
      <c r="B112" s="1" t="s">
        <v>1753</v>
      </c>
      <c r="C112" s="1" t="s">
        <v>1771</v>
      </c>
      <c r="D112" s="1" t="s">
        <v>1772</v>
      </c>
      <c r="E112" s="1" t="s">
        <v>1773</v>
      </c>
      <c r="G112" s="1" t="s">
        <v>1701</v>
      </c>
      <c r="H112" s="1" t="e" vm="1">
        <v>#VALUE!</v>
      </c>
      <c r="K112" s="1" t="s">
        <v>18</v>
      </c>
      <c r="L112" s="1" t="s">
        <v>22</v>
      </c>
      <c r="M112" s="1" t="s">
        <v>31</v>
      </c>
      <c r="N112" s="1" t="s">
        <v>31</v>
      </c>
      <c r="O112" s="1" t="s">
        <v>37</v>
      </c>
      <c r="P112" s="1" t="s">
        <v>43</v>
      </c>
      <c r="Q112" s="1" t="s">
        <v>45</v>
      </c>
      <c r="R112" s="1" t="s">
        <v>37</v>
      </c>
      <c r="S112" s="1" t="s">
        <v>56</v>
      </c>
      <c r="T112" s="1" t="s">
        <v>64</v>
      </c>
      <c r="U112" s="1" t="s">
        <v>43</v>
      </c>
      <c r="V112" s="1" t="s">
        <v>72</v>
      </c>
      <c r="W112" s="1" t="s">
        <v>76</v>
      </c>
      <c r="X112" s="1" t="s">
        <v>37</v>
      </c>
      <c r="Y112" s="1" t="s">
        <v>43</v>
      </c>
      <c r="Z112" s="1" t="s">
        <v>62</v>
      </c>
      <c r="AA112" s="1" t="s">
        <v>63</v>
      </c>
      <c r="AB112" s="1" t="s">
        <v>98</v>
      </c>
      <c r="AC112" s="1" t="s">
        <v>103</v>
      </c>
      <c r="AD112" s="1" t="s">
        <v>111</v>
      </c>
      <c r="AE112" s="1" t="s">
        <v>63</v>
      </c>
      <c r="AF112" s="1" t="s">
        <v>120</v>
      </c>
      <c r="AG112" s="1" t="s">
        <v>125</v>
      </c>
      <c r="AH112" s="1" t="s">
        <v>129</v>
      </c>
      <c r="AI112" s="1" t="s">
        <v>129</v>
      </c>
      <c r="AJ112" s="1" t="s">
        <v>129</v>
      </c>
      <c r="AK112" s="1" t="s">
        <v>64</v>
      </c>
      <c r="AL112" s="1" t="s">
        <v>144</v>
      </c>
      <c r="AM112" s="1" t="s">
        <v>63</v>
      </c>
      <c r="AN112" s="1" t="s">
        <v>31</v>
      </c>
      <c r="AO112" s="1" t="s">
        <v>155</v>
      </c>
      <c r="AP112" s="1" t="s">
        <v>159</v>
      </c>
      <c r="AQ112" s="1" t="s">
        <v>31</v>
      </c>
      <c r="AR112" s="1" t="s">
        <v>21</v>
      </c>
      <c r="AS112" s="1" t="s">
        <v>21</v>
      </c>
      <c r="AT112" s="1" t="s">
        <v>21</v>
      </c>
      <c r="AV112" s="1">
        <f>_xlfn.XLOOKUP(K112,[6]cmmiScoringModel!$G$2:$G$6, [6]cmmiScoringModel!$I$2:$I$6,0,0,1)</f>
        <v>1</v>
      </c>
      <c r="AW112" s="1">
        <f>_xlfn.XLOOKUP(L112,[6]cmmiScoringModel!$G$7:$G$9,[6]cmmiScoringModel!$I$7:$I$9,0,0,1)</f>
        <v>1</v>
      </c>
      <c r="AX112" s="1">
        <f>_xlfn.XLOOKUP(M112,[6]cmmiScoringModel!$G$10:$G$14,[6]cmmiScoringModel!$I$10:$I$14,0,0,1)</f>
        <v>1</v>
      </c>
      <c r="AY112" s="1">
        <f>_xlfn.XLOOKUP(N112,[6]cmmiScoringModel!$G$15:$G$19,[6]cmmiScoringModel!$I$15:$I$19,0,0,1)</f>
        <v>1</v>
      </c>
      <c r="AZ112" s="1">
        <f>_xlfn.XLOOKUP(O112,[6]cmmiScoringModel!$G$20:$G$24,[6]cmmiScoringModel!$I$20:$I$24,0,0,1)</f>
        <v>0.75</v>
      </c>
      <c r="BA112" s="1">
        <f>_xlfn.XLOOKUP(P112,[6]cmmiScoringModel!$G$25:$G$28,[6]cmmiScoringModel!$I$25:$I$28,0,0,1)</f>
        <v>1</v>
      </c>
      <c r="BB112" s="1">
        <f>_xlfn.XLOOKUP(Q112,[6]cmmiScoringModel!$G$29:$G$33,[6]cmmiScoringModel!$I$29:$I$33,0,0,1)</f>
        <v>0.5</v>
      </c>
      <c r="BC112" s="1">
        <f>_xlfn.XLOOKUP(R112,[6]cmmiScoringModel!$G$34:$G$37,[6]cmmiScoringModel!$I$34:$I$37,0,0,1)</f>
        <v>1</v>
      </c>
      <c r="BD112" s="1">
        <f>_xlfn.XLOOKUP(S112,[6]cmmiScoringModel!$G$38:$G$44,[6]cmmiScoringModel!$I$38:$I$44,0,0,1)</f>
        <v>0.2</v>
      </c>
      <c r="BE112" s="1">
        <f>_xlfn.XLOOKUP(T112,[6]cmmiScoringModel!$G$45:$G$51,[6]cmmiScoringModel!$I$45:$I$51,0,0,1)</f>
        <v>1</v>
      </c>
      <c r="BF112" s="1">
        <f>_xlfn.XLOOKUP(U112,[6]cmmiScoringModel!$G$52:$G$56,[6]cmmiScoringModel!$I$52:$I$56,0,0,1)</f>
        <v>1</v>
      </c>
      <c r="BG112" s="1">
        <f>_xlfn.XLOOKUP(V112,[6]cmmiScoringModel!$G$57:$G$61,[6]cmmiScoringModel!$I$57:$I$61,0,0,1)</f>
        <v>1</v>
      </c>
      <c r="BH112" s="1">
        <f>_xlfn.XLOOKUP(W112,[6]cmmiScoringModel!$G$62:$G$67,[6]cmmiScoringModel!$I$62:$I$67,0,0,1)</f>
        <v>0.75</v>
      </c>
      <c r="BI112" s="1">
        <f>_xlfn.XLOOKUP(X112,[6]cmmiScoringModel!$G$68:$G$72,[6]cmmiScoringModel!$I$68:$I$72,0,0,1)</f>
        <v>0.75</v>
      </c>
      <c r="BJ112" s="1">
        <f>_xlfn.XLOOKUP(Y112,[6]cmmiScoringModel!$G$73:$G$77,[6]cmmiScoringModel!$I$73:$I$77,0,0,1)</f>
        <v>1</v>
      </c>
      <c r="BK112" s="1">
        <f>_xlfn.XLOOKUP(Z112,[6]cmmiScoringModel!$G$78:$G$84,[6]cmmiScoringModel!$I$78:$I$84,0,0,1)</f>
        <v>0.5</v>
      </c>
      <c r="BL112" s="1">
        <f>_xlfn.XLOOKUP(AA112,[6]cmmiScoringModel!$G$85:$G$91,[6]cmmiScoringModel!$I$85:$I$91,0,0,1)</f>
        <v>0.75</v>
      </c>
      <c r="BM112" s="1">
        <f>_xlfn.XLOOKUP(AB112,[6]cmmiScoringModel!$G$92:$G$95,[6]cmmiScoringModel!$I$92:$I$95,0,0,1)</f>
        <v>1</v>
      </c>
      <c r="BN112" s="1">
        <f>_xlfn.XLOOKUP(AC112,[6]cmmiScoringModel!$G$96:$G$100,[6]cmmiScoringModel!$I$96:$I$100,0,0,1)</f>
        <v>0.6</v>
      </c>
      <c r="BO112" s="1">
        <f>_xlfn.XLOOKUP(AD112,[6]cmmiScoringModel!$G$101:$G$106,[6]cmmiScoringModel!$I$101:$I$106,0,0,1)</f>
        <v>1</v>
      </c>
      <c r="BP112" s="1">
        <f>_xlfn.XLOOKUP(AE112,[6]cmmiScoringModel!$G$107:$G$113,[6]cmmiScoringModel!$I$107:$I$113,0,0,1)</f>
        <v>0.75</v>
      </c>
      <c r="BQ112" s="1">
        <f>_xlfn.XLOOKUP(AF112,[6]cmmiScoringModel!$G$114:$G$117,[6]cmmiScoringModel!$I$114:$I$117,0,0,1)</f>
        <v>0.85</v>
      </c>
      <c r="BR112" s="1">
        <f>_xlfn.XLOOKUP(AG112,[6]cmmiScoringModel!$G$118:$G$120,[6]cmmiScoringModel!$I$118:$I$120,0,0,1)</f>
        <v>1</v>
      </c>
      <c r="BS112" s="1">
        <f>_xlfn.XLOOKUP(AH112, [6]cmmiScoringModel!$G$121:$G$124,[6]cmmiScoringModel!$I$121:$I$124,0,0,1)</f>
        <v>0.6</v>
      </c>
      <c r="BT112" s="1">
        <f>_xlfn.XLOOKUP(AI112,[6]cmmiScoringModel!$G$125:$G$128,[6]cmmiScoringModel!$I$125:$I$128,0,0,1)</f>
        <v>0.4</v>
      </c>
      <c r="BU112" s="1">
        <f>_xlfn.XLOOKUP(AJ112,[6]cmmiScoringModel!$G$129:$G$132,[6]cmmiScoringModel!$I$129:$I$132,0,0,1)</f>
        <v>0.4</v>
      </c>
      <c r="BV112" s="1">
        <f>_xlfn.XLOOKUP(AK112,[6]cmmiScoringModel!$G$133:$G$138,[6]cmmiScoringModel!$I$133:$I$138,0,0,1)</f>
        <v>1</v>
      </c>
      <c r="BW112" s="1">
        <f>_xlfn.XLOOKUP(AL112,[6]cmmiScoringModel!$G$139:$G$142,[6]cmmiScoringModel!$I$139:$I$142,0,0,1)</f>
        <v>1</v>
      </c>
      <c r="BX112" s="1">
        <f>_xlfn.XLOOKUP(AM112,[6]cmmiScoringModel!$G$143:$G$148,[6]cmmiScoringModel!$I$143:$I$148,0,0,1)</f>
        <v>0.75</v>
      </c>
      <c r="BY112" s="1">
        <f>_xlfn.XLOOKUP(AN112,[6]cmmiScoringModel!$G$149:$G$153,[6]cmmiScoringModel!$I$149:$I$153,0,0,1)</f>
        <v>1</v>
      </c>
      <c r="BZ112" s="1">
        <f>_xlfn.XLOOKUP(AO112,[6]cmmiScoringModel!$G$154:$G$157,[6]cmmiScoringModel!$I$154:$I$157,0,0,1)</f>
        <v>1</v>
      </c>
      <c r="CA112" s="1">
        <f>_xlfn.XLOOKUP(AP112,[6]cmmiScoringModel!$G$158:$G$161,[6]cmmiScoringModel!$I$158:$I$161,0,0,1)</f>
        <v>1</v>
      </c>
      <c r="CB112" s="1">
        <f>_xlfn.XLOOKUP(AQ112,[6]cmmiScoringModel!$G$162:$G$166,[6]cmmiScoringModel!$I$162:$I$166,0,0,1)</f>
        <v>1</v>
      </c>
      <c r="CC112" s="1">
        <f>_xlfn.XLOOKUP(AR112,[6]cmmiScoringModel!$G$167:$G$171,[6]cmmiScoringModel!$I$167:$I$171,0,0,1)</f>
        <v>0.01</v>
      </c>
      <c r="CD112" s="1">
        <f>_xlfn.XLOOKUP(AS112,[6]cmmiScoringModel!$G$172:$G$175,[6]cmmiScoringModel!$I$172:$I$175,0,0,1)</f>
        <v>0.01</v>
      </c>
      <c r="CE112" s="1">
        <f>_xlfn.XLOOKUP(AT112,[6]cmmiScoringModel!$G$176:$G$180,[6]cmmiScoringModel!$I$176:$I$180,0,0,1)</f>
        <v>0.01</v>
      </c>
    </row>
    <row r="113" spans="1:83" x14ac:dyDescent="0.25">
      <c r="A113" s="1" t="s">
        <v>3362</v>
      </c>
      <c r="B113" s="1" t="s">
        <v>1753</v>
      </c>
      <c r="C113" s="1" t="s">
        <v>1771</v>
      </c>
      <c r="D113" s="1" t="s">
        <v>1774</v>
      </c>
      <c r="E113" s="1" t="s">
        <v>1775</v>
      </c>
      <c r="G113" s="1" t="s">
        <v>1776</v>
      </c>
      <c r="H113" s="1" t="s">
        <v>3363</v>
      </c>
      <c r="K113" s="1" t="s">
        <v>17</v>
      </c>
      <c r="L113" s="1" t="s">
        <v>22</v>
      </c>
      <c r="M113" s="1" t="s">
        <v>31</v>
      </c>
      <c r="N113" s="1" t="s">
        <v>29</v>
      </c>
      <c r="O113" s="1" t="s">
        <v>37</v>
      </c>
      <c r="P113" s="1" t="s">
        <v>43</v>
      </c>
      <c r="Q113" s="1" t="s">
        <v>45</v>
      </c>
      <c r="R113" s="1" t="s">
        <v>37</v>
      </c>
      <c r="S113" s="1" t="s">
        <v>56</v>
      </c>
      <c r="T113" s="1" t="s">
        <v>62</v>
      </c>
      <c r="U113" s="1" t="s">
        <v>43</v>
      </c>
      <c r="V113" s="1" t="s">
        <v>72</v>
      </c>
      <c r="W113" s="1" t="s">
        <v>76</v>
      </c>
      <c r="X113" s="1" t="s">
        <v>37</v>
      </c>
      <c r="Y113" s="1" t="s">
        <v>43</v>
      </c>
      <c r="Z113" s="1" t="s">
        <v>63</v>
      </c>
      <c r="AA113" s="1" t="s">
        <v>63</v>
      </c>
      <c r="AB113" s="1" t="s">
        <v>97</v>
      </c>
      <c r="AC113" s="1" t="s">
        <v>103</v>
      </c>
      <c r="AD113" s="1" t="s">
        <v>111</v>
      </c>
      <c r="AE113" s="1" t="s">
        <v>62</v>
      </c>
      <c r="AF113" s="1" t="s">
        <v>120</v>
      </c>
      <c r="AG113" s="1" t="s">
        <v>124</v>
      </c>
      <c r="AH113" s="1" t="s">
        <v>129</v>
      </c>
      <c r="AI113" s="1" t="s">
        <v>129</v>
      </c>
      <c r="AJ113" s="1" t="s">
        <v>129</v>
      </c>
      <c r="AK113" s="1" t="s">
        <v>63</v>
      </c>
      <c r="AL113" s="1" t="s">
        <v>142</v>
      </c>
      <c r="AM113" s="1" t="s">
        <v>62</v>
      </c>
      <c r="AN113" s="1" t="s">
        <v>29</v>
      </c>
      <c r="AO113" s="1" t="s">
        <v>154</v>
      </c>
      <c r="AP113" s="1" t="s">
        <v>159</v>
      </c>
      <c r="AQ113" s="1" t="s">
        <v>29</v>
      </c>
      <c r="AR113" s="1" t="s">
        <v>21</v>
      </c>
      <c r="AS113" s="1" t="s">
        <v>21</v>
      </c>
      <c r="AT113" s="1" t="s">
        <v>21</v>
      </c>
      <c r="AV113" s="1">
        <f>_xlfn.XLOOKUP(K113,[6]cmmiScoringModel!$G$2:$G$6, [6]cmmiScoringModel!$I$2:$I$6,0,0,1)</f>
        <v>0.25</v>
      </c>
      <c r="AW113" s="1">
        <f>_xlfn.XLOOKUP(L113,[6]cmmiScoringModel!$G$7:$G$9,[6]cmmiScoringModel!$I$7:$I$9,0,0,1)</f>
        <v>1</v>
      </c>
      <c r="AX113" s="1">
        <f>_xlfn.XLOOKUP(M113,[6]cmmiScoringModel!$G$10:$G$14,[6]cmmiScoringModel!$I$10:$I$14,0,0,1)</f>
        <v>1</v>
      </c>
      <c r="AY113" s="1">
        <f>_xlfn.XLOOKUP(N113,[6]cmmiScoringModel!$G$15:$G$19,[6]cmmiScoringModel!$I$15:$I$19,0,0,1)</f>
        <v>0.5</v>
      </c>
      <c r="AZ113" s="1">
        <f>_xlfn.XLOOKUP(O113,[6]cmmiScoringModel!$G$20:$G$24,[6]cmmiScoringModel!$I$20:$I$24,0,0,1)</f>
        <v>0.75</v>
      </c>
      <c r="BA113" s="1">
        <f>_xlfn.XLOOKUP(P113,[6]cmmiScoringModel!$G$25:$G$28,[6]cmmiScoringModel!$I$25:$I$28,0,0,1)</f>
        <v>1</v>
      </c>
      <c r="BB113" s="1">
        <f>_xlfn.XLOOKUP(Q113,[6]cmmiScoringModel!$G$29:$G$33,[6]cmmiScoringModel!$I$29:$I$33,0,0,1)</f>
        <v>0.5</v>
      </c>
      <c r="BC113" s="1">
        <f>_xlfn.XLOOKUP(R113,[6]cmmiScoringModel!$G$34:$G$37,[6]cmmiScoringModel!$I$34:$I$37,0,0,1)</f>
        <v>1</v>
      </c>
      <c r="BD113" s="1">
        <f>_xlfn.XLOOKUP(S113,[6]cmmiScoringModel!$G$38:$G$44,[6]cmmiScoringModel!$I$38:$I$44,0,0,1)</f>
        <v>0.2</v>
      </c>
      <c r="BE113" s="1">
        <f>_xlfn.XLOOKUP(T113,[6]cmmiScoringModel!$G$45:$G$51,[6]cmmiScoringModel!$I$45:$I$51,0,0,1)</f>
        <v>0.5</v>
      </c>
      <c r="BF113" s="1">
        <f>_xlfn.XLOOKUP(U113,[6]cmmiScoringModel!$G$52:$G$56,[6]cmmiScoringModel!$I$52:$I$56,0,0,1)</f>
        <v>1</v>
      </c>
      <c r="BG113" s="1">
        <f>_xlfn.XLOOKUP(V113,[6]cmmiScoringModel!$G$57:$G$61,[6]cmmiScoringModel!$I$57:$I$61,0,0,1)</f>
        <v>1</v>
      </c>
      <c r="BH113" s="1">
        <f>_xlfn.XLOOKUP(W113,[6]cmmiScoringModel!$G$62:$G$67,[6]cmmiScoringModel!$I$62:$I$67,0,0,1)</f>
        <v>0.75</v>
      </c>
      <c r="BI113" s="1">
        <f>_xlfn.XLOOKUP(X113,[6]cmmiScoringModel!$G$68:$G$72,[6]cmmiScoringModel!$I$68:$I$72,0,0,1)</f>
        <v>0.75</v>
      </c>
      <c r="BJ113" s="1">
        <f>_xlfn.XLOOKUP(Y113,[6]cmmiScoringModel!$G$73:$G$77,[6]cmmiScoringModel!$I$73:$I$77,0,0,1)</f>
        <v>1</v>
      </c>
      <c r="BK113" s="1">
        <f>_xlfn.XLOOKUP(Z113,[6]cmmiScoringModel!$G$78:$G$84,[6]cmmiScoringModel!$I$78:$I$84,0,0,1)</f>
        <v>0.75</v>
      </c>
      <c r="BL113" s="1">
        <f>_xlfn.XLOOKUP(AA113,[6]cmmiScoringModel!$G$85:$G$91,[6]cmmiScoringModel!$I$85:$I$91,0,0,1)</f>
        <v>0.75</v>
      </c>
      <c r="BM113" s="1">
        <f>_xlfn.XLOOKUP(AB113,[6]cmmiScoringModel!$G$92:$G$95,[6]cmmiScoringModel!$I$92:$I$95,0,0,1)</f>
        <v>0.25</v>
      </c>
      <c r="BN113" s="1">
        <f>_xlfn.XLOOKUP(AC113,[6]cmmiScoringModel!$G$96:$G$100,[6]cmmiScoringModel!$I$96:$I$100,0,0,1)</f>
        <v>0.6</v>
      </c>
      <c r="BO113" s="1">
        <f>_xlfn.XLOOKUP(AD113,[6]cmmiScoringModel!$G$101:$G$106,[6]cmmiScoringModel!$I$101:$I$106,0,0,1)</f>
        <v>1</v>
      </c>
      <c r="BP113" s="1">
        <f>_xlfn.XLOOKUP(AE113,[6]cmmiScoringModel!$G$107:$G$113,[6]cmmiScoringModel!$I$107:$I$113,0,0,1)</f>
        <v>0.5</v>
      </c>
      <c r="BQ113" s="1">
        <f>_xlfn.XLOOKUP(AF113,[6]cmmiScoringModel!$G$114:$G$117,[6]cmmiScoringModel!$I$114:$I$117,0,0,1)</f>
        <v>0.85</v>
      </c>
      <c r="BR113" s="1">
        <f>_xlfn.XLOOKUP(AG113,[6]cmmiScoringModel!$G$118:$G$120,[6]cmmiScoringModel!$I$118:$I$120,0,0,1)</f>
        <v>0.25</v>
      </c>
      <c r="BS113" s="1">
        <f>_xlfn.XLOOKUP(AH113, [6]cmmiScoringModel!$G$121:$G$124,[6]cmmiScoringModel!$I$121:$I$124,0,0,1)</f>
        <v>0.6</v>
      </c>
      <c r="BT113" s="1">
        <f>_xlfn.XLOOKUP(AI113,[6]cmmiScoringModel!$G$125:$G$128,[6]cmmiScoringModel!$I$125:$I$128,0,0,1)</f>
        <v>0.4</v>
      </c>
      <c r="BU113" s="1">
        <f>_xlfn.XLOOKUP(AJ113,[6]cmmiScoringModel!$G$129:$G$132,[6]cmmiScoringModel!$I$129:$I$132,0,0,1)</f>
        <v>0.4</v>
      </c>
      <c r="BV113" s="1">
        <f>_xlfn.XLOOKUP(AK113,[6]cmmiScoringModel!$G$133:$G$138,[6]cmmiScoringModel!$I$133:$I$138,0,0,1)</f>
        <v>0.75</v>
      </c>
      <c r="BW113" s="1">
        <f>_xlfn.XLOOKUP(AL113,[6]cmmiScoringModel!$G$139:$G$142,[6]cmmiScoringModel!$I$139:$I$142,0,0,1)</f>
        <v>0.25</v>
      </c>
      <c r="BX113" s="1">
        <f>_xlfn.XLOOKUP(AM113,[6]cmmiScoringModel!$G$143:$G$148,[6]cmmiScoringModel!$I$143:$I$148,0,0,1)</f>
        <v>0.5</v>
      </c>
      <c r="BY113" s="1">
        <f>_xlfn.XLOOKUP(AN113,[6]cmmiScoringModel!$G$149:$G$153,[6]cmmiScoringModel!$I$149:$I$153,0,0,1)</f>
        <v>0.75</v>
      </c>
      <c r="BZ113" s="1">
        <f>_xlfn.XLOOKUP(AO113,[6]cmmiScoringModel!$G$154:$G$157,[6]cmmiScoringModel!$I$154:$I$157,0,0,1)</f>
        <v>0</v>
      </c>
      <c r="CA113" s="1">
        <f>_xlfn.XLOOKUP(AP113,[6]cmmiScoringModel!$G$158:$G$161,[6]cmmiScoringModel!$I$158:$I$161,0,0,1)</f>
        <v>1</v>
      </c>
      <c r="CB113" s="1">
        <f>_xlfn.XLOOKUP(AQ113,[6]cmmiScoringModel!$G$162:$G$166,[6]cmmiScoringModel!$I$162:$I$166,0,0,1)</f>
        <v>0.75</v>
      </c>
      <c r="CC113" s="1">
        <f>_xlfn.XLOOKUP(AR113,[6]cmmiScoringModel!$G$167:$G$171,[6]cmmiScoringModel!$I$167:$I$171,0,0,1)</f>
        <v>0.01</v>
      </c>
      <c r="CD113" s="1">
        <f>_xlfn.XLOOKUP(AS113,[6]cmmiScoringModel!$G$172:$G$175,[6]cmmiScoringModel!$I$172:$I$175,0,0,1)</f>
        <v>0.01</v>
      </c>
      <c r="CE113" s="1">
        <f>_xlfn.XLOOKUP(AT113,[6]cmmiScoringModel!$G$176:$G$180,[6]cmmiScoringModel!$I$176:$I$180,0,0,1)</f>
        <v>0.01</v>
      </c>
    </row>
    <row r="114" spans="1:83" x14ac:dyDescent="0.25">
      <c r="A114" s="1" t="s">
        <v>3364</v>
      </c>
      <c r="B114" s="1" t="s">
        <v>1753</v>
      </c>
      <c r="C114" s="1" t="s">
        <v>1512</v>
      </c>
      <c r="D114" s="1" t="s">
        <v>1777</v>
      </c>
      <c r="E114" s="1" t="s">
        <v>1778</v>
      </c>
      <c r="G114" s="1" t="s">
        <v>2206</v>
      </c>
      <c r="H114" s="1" t="e" vm="1">
        <v>#VALUE!</v>
      </c>
      <c r="K114" s="1" t="s">
        <v>18</v>
      </c>
      <c r="L114" s="1" t="s">
        <v>22</v>
      </c>
      <c r="M114" s="1" t="s">
        <v>31</v>
      </c>
      <c r="N114" s="1" t="s">
        <v>29</v>
      </c>
      <c r="O114" s="1" t="s">
        <v>37</v>
      </c>
      <c r="P114" s="1" t="s">
        <v>43</v>
      </c>
      <c r="Q114" s="1" t="s">
        <v>45</v>
      </c>
      <c r="R114" s="1" t="s">
        <v>37</v>
      </c>
      <c r="S114" s="1" t="s">
        <v>56</v>
      </c>
      <c r="T114" s="1" t="s">
        <v>64</v>
      </c>
      <c r="U114" s="1" t="s">
        <v>43</v>
      </c>
      <c r="V114" s="1" t="s">
        <v>72</v>
      </c>
      <c r="W114" s="1" t="s">
        <v>76</v>
      </c>
      <c r="X114" s="1" t="s">
        <v>37</v>
      </c>
      <c r="Y114" s="1" t="s">
        <v>43</v>
      </c>
      <c r="Z114" s="1" t="s">
        <v>63</v>
      </c>
      <c r="AA114" s="1" t="s">
        <v>62</v>
      </c>
      <c r="AB114" s="1" t="s">
        <v>98</v>
      </c>
      <c r="AC114" s="1" t="s">
        <v>103</v>
      </c>
      <c r="AD114" s="1" t="s">
        <v>111</v>
      </c>
      <c r="AE114" s="1" t="s">
        <v>63</v>
      </c>
      <c r="AF114" s="1" t="s">
        <v>120</v>
      </c>
      <c r="AG114" s="1" t="s">
        <v>125</v>
      </c>
      <c r="AH114" s="1" t="s">
        <v>129</v>
      </c>
      <c r="AI114" s="1" t="s">
        <v>129</v>
      </c>
      <c r="AJ114" s="1" t="s">
        <v>129</v>
      </c>
      <c r="AK114" s="1" t="s">
        <v>63</v>
      </c>
      <c r="AL114" s="1" t="s">
        <v>144</v>
      </c>
      <c r="AM114" s="1" t="s">
        <v>63</v>
      </c>
      <c r="AN114" s="1" t="s">
        <v>31</v>
      </c>
      <c r="AO114" s="1" t="s">
        <v>155</v>
      </c>
      <c r="AP114" s="1" t="s">
        <v>159</v>
      </c>
      <c r="AQ114" s="1" t="s">
        <v>31</v>
      </c>
      <c r="AR114" s="1" t="s">
        <v>21</v>
      </c>
      <c r="AS114" s="1" t="s">
        <v>21</v>
      </c>
      <c r="AT114" s="1" t="s">
        <v>21</v>
      </c>
      <c r="AV114" s="1">
        <f>_xlfn.XLOOKUP(K114,[6]cmmiScoringModel!$G$2:$G$6, [6]cmmiScoringModel!$I$2:$I$6,0,0,1)</f>
        <v>1</v>
      </c>
      <c r="AW114" s="1">
        <f>_xlfn.XLOOKUP(L114,[6]cmmiScoringModel!$G$7:$G$9,[6]cmmiScoringModel!$I$7:$I$9,0,0,1)</f>
        <v>1</v>
      </c>
      <c r="AX114" s="1">
        <f>_xlfn.XLOOKUP(M114,[6]cmmiScoringModel!$G$10:$G$14,[6]cmmiScoringModel!$I$10:$I$14,0,0,1)</f>
        <v>1</v>
      </c>
      <c r="AY114" s="1">
        <f>_xlfn.XLOOKUP(N114,[6]cmmiScoringModel!$G$15:$G$19,[6]cmmiScoringModel!$I$15:$I$19,0,0,1)</f>
        <v>0.5</v>
      </c>
      <c r="AZ114" s="1">
        <f>_xlfn.XLOOKUP(O114,[6]cmmiScoringModel!$G$20:$G$24,[6]cmmiScoringModel!$I$20:$I$24,0,0,1)</f>
        <v>0.75</v>
      </c>
      <c r="BA114" s="1">
        <f>_xlfn.XLOOKUP(P114,[6]cmmiScoringModel!$G$25:$G$28,[6]cmmiScoringModel!$I$25:$I$28,0,0,1)</f>
        <v>1</v>
      </c>
      <c r="BB114" s="1">
        <f>_xlfn.XLOOKUP(Q114,[6]cmmiScoringModel!$G$29:$G$33,[6]cmmiScoringModel!$I$29:$I$33,0,0,1)</f>
        <v>0.5</v>
      </c>
      <c r="BC114" s="1">
        <f>_xlfn.XLOOKUP(R114,[6]cmmiScoringModel!$G$34:$G$37,[6]cmmiScoringModel!$I$34:$I$37,0,0,1)</f>
        <v>1</v>
      </c>
      <c r="BD114" s="1">
        <f>_xlfn.XLOOKUP(S114,[6]cmmiScoringModel!$G$38:$G$44,[6]cmmiScoringModel!$I$38:$I$44,0,0,1)</f>
        <v>0.2</v>
      </c>
      <c r="BE114" s="1">
        <f>_xlfn.XLOOKUP(T114,[6]cmmiScoringModel!$G$45:$G$51,[6]cmmiScoringModel!$I$45:$I$51,0,0,1)</f>
        <v>1</v>
      </c>
      <c r="BF114" s="1">
        <f>_xlfn.XLOOKUP(U114,[6]cmmiScoringModel!$G$52:$G$56,[6]cmmiScoringModel!$I$52:$I$56,0,0,1)</f>
        <v>1</v>
      </c>
      <c r="BG114" s="1">
        <f>_xlfn.XLOOKUP(V114,[6]cmmiScoringModel!$G$57:$G$61,[6]cmmiScoringModel!$I$57:$I$61,0,0,1)</f>
        <v>1</v>
      </c>
      <c r="BH114" s="1">
        <f>_xlfn.XLOOKUP(W114,[6]cmmiScoringModel!$G$62:$G$67,[6]cmmiScoringModel!$I$62:$I$67,0,0,1)</f>
        <v>0.75</v>
      </c>
      <c r="BI114" s="1">
        <f>_xlfn.XLOOKUP(X114,[6]cmmiScoringModel!$G$68:$G$72,[6]cmmiScoringModel!$I$68:$I$72,0,0,1)</f>
        <v>0.75</v>
      </c>
      <c r="BJ114" s="1">
        <f>_xlfn.XLOOKUP(Y114,[6]cmmiScoringModel!$G$73:$G$77,[6]cmmiScoringModel!$I$73:$I$77,0,0,1)</f>
        <v>1</v>
      </c>
      <c r="BK114" s="1">
        <f>_xlfn.XLOOKUP(Z114,[6]cmmiScoringModel!$G$78:$G$84,[6]cmmiScoringModel!$I$78:$I$84,0,0,1)</f>
        <v>0.75</v>
      </c>
      <c r="BL114" s="1">
        <f>_xlfn.XLOOKUP(AA114,[6]cmmiScoringModel!$G$85:$G$91,[6]cmmiScoringModel!$I$85:$I$91,0,0,1)</f>
        <v>0.5</v>
      </c>
      <c r="BM114" s="1">
        <f>_xlfn.XLOOKUP(AB114,[6]cmmiScoringModel!$G$92:$G$95,[6]cmmiScoringModel!$I$92:$I$95,0,0,1)</f>
        <v>1</v>
      </c>
      <c r="BN114" s="1">
        <f>_xlfn.XLOOKUP(AC114,[6]cmmiScoringModel!$G$96:$G$100,[6]cmmiScoringModel!$I$96:$I$100,0,0,1)</f>
        <v>0.6</v>
      </c>
      <c r="BO114" s="1">
        <f>_xlfn.XLOOKUP(AD114,[6]cmmiScoringModel!$G$101:$G$106,[6]cmmiScoringModel!$I$101:$I$106,0,0,1)</f>
        <v>1</v>
      </c>
      <c r="BP114" s="1">
        <f>_xlfn.XLOOKUP(AE114,[6]cmmiScoringModel!$G$107:$G$113,[6]cmmiScoringModel!$I$107:$I$113,0,0,1)</f>
        <v>0.75</v>
      </c>
      <c r="BQ114" s="1">
        <f>_xlfn.XLOOKUP(AF114,[6]cmmiScoringModel!$G$114:$G$117,[6]cmmiScoringModel!$I$114:$I$117,0,0,1)</f>
        <v>0.85</v>
      </c>
      <c r="BR114" s="1">
        <f>_xlfn.XLOOKUP(AG114,[6]cmmiScoringModel!$G$118:$G$120,[6]cmmiScoringModel!$I$118:$I$120,0,0,1)</f>
        <v>1</v>
      </c>
      <c r="BS114" s="1">
        <f>_xlfn.XLOOKUP(AH114, [6]cmmiScoringModel!$G$121:$G$124,[6]cmmiScoringModel!$I$121:$I$124,0,0,1)</f>
        <v>0.6</v>
      </c>
      <c r="BT114" s="1">
        <f>_xlfn.XLOOKUP(AI114,[6]cmmiScoringModel!$G$125:$G$128,[6]cmmiScoringModel!$I$125:$I$128,0,0,1)</f>
        <v>0.4</v>
      </c>
      <c r="BU114" s="1">
        <f>_xlfn.XLOOKUP(AJ114,[6]cmmiScoringModel!$G$129:$G$132,[6]cmmiScoringModel!$I$129:$I$132,0,0,1)</f>
        <v>0.4</v>
      </c>
      <c r="BV114" s="1">
        <f>_xlfn.XLOOKUP(AK114,[6]cmmiScoringModel!$G$133:$G$138,[6]cmmiScoringModel!$I$133:$I$138,0,0,1)</f>
        <v>0.75</v>
      </c>
      <c r="BW114" s="1">
        <f>_xlfn.XLOOKUP(AL114,[6]cmmiScoringModel!$G$139:$G$142,[6]cmmiScoringModel!$I$139:$I$142,0,0,1)</f>
        <v>1</v>
      </c>
      <c r="BX114" s="1">
        <f>_xlfn.XLOOKUP(AM114,[6]cmmiScoringModel!$G$143:$G$148,[6]cmmiScoringModel!$I$143:$I$148,0,0,1)</f>
        <v>0.75</v>
      </c>
      <c r="BY114" s="1">
        <f>_xlfn.XLOOKUP(AN114,[6]cmmiScoringModel!$G$149:$G$153,[6]cmmiScoringModel!$I$149:$I$153,0,0,1)</f>
        <v>1</v>
      </c>
      <c r="BZ114" s="1">
        <f>_xlfn.XLOOKUP(AO114,[6]cmmiScoringModel!$G$154:$G$157,[6]cmmiScoringModel!$I$154:$I$157,0,0,1)</f>
        <v>1</v>
      </c>
      <c r="CA114" s="1">
        <f>_xlfn.XLOOKUP(AP114,[6]cmmiScoringModel!$G$158:$G$161,[6]cmmiScoringModel!$I$158:$I$161,0,0,1)</f>
        <v>1</v>
      </c>
      <c r="CB114" s="1">
        <f>_xlfn.XLOOKUP(AQ114,[6]cmmiScoringModel!$G$162:$G$166,[6]cmmiScoringModel!$I$162:$I$166,0,0,1)</f>
        <v>1</v>
      </c>
      <c r="CC114" s="1">
        <f>_xlfn.XLOOKUP(AR114,[6]cmmiScoringModel!$G$167:$G$171,[6]cmmiScoringModel!$I$167:$I$171,0,0,1)</f>
        <v>0.01</v>
      </c>
      <c r="CD114" s="1">
        <f>_xlfn.XLOOKUP(AS114,[6]cmmiScoringModel!$G$172:$G$175,[6]cmmiScoringModel!$I$172:$I$175,0,0,1)</f>
        <v>0.01</v>
      </c>
      <c r="CE114" s="1">
        <f>_xlfn.XLOOKUP(AT114,[6]cmmiScoringModel!$G$176:$G$180,[6]cmmiScoringModel!$I$176:$I$180,0,0,1)</f>
        <v>0.01</v>
      </c>
    </row>
    <row r="115" spans="1:83" x14ac:dyDescent="0.25">
      <c r="A115" s="1" t="s">
        <v>3365</v>
      </c>
      <c r="B115" s="1" t="s">
        <v>1753</v>
      </c>
      <c r="C115" s="1" t="s">
        <v>1512</v>
      </c>
      <c r="D115" s="1" t="s">
        <v>1780</v>
      </c>
      <c r="E115" s="1" t="s">
        <v>1781</v>
      </c>
      <c r="G115" s="1" t="s">
        <v>1782</v>
      </c>
      <c r="H115" s="1" t="s">
        <v>3366</v>
      </c>
      <c r="K115" s="1" t="s">
        <v>18</v>
      </c>
      <c r="L115" s="1" t="s">
        <v>22</v>
      </c>
      <c r="M115" s="1" t="s">
        <v>31</v>
      </c>
      <c r="N115" s="1" t="s">
        <v>29</v>
      </c>
      <c r="O115" s="1" t="s">
        <v>37</v>
      </c>
      <c r="P115" s="1" t="s">
        <v>43</v>
      </c>
      <c r="Q115" s="1" t="s">
        <v>45</v>
      </c>
      <c r="R115" s="1" t="s">
        <v>37</v>
      </c>
      <c r="S115" s="1" t="s">
        <v>56</v>
      </c>
      <c r="T115" s="1" t="s">
        <v>62</v>
      </c>
      <c r="U115" s="1" t="s">
        <v>66</v>
      </c>
      <c r="V115" s="1" t="s">
        <v>72</v>
      </c>
      <c r="W115" s="1" t="s">
        <v>75</v>
      </c>
      <c r="X115" s="1" t="s">
        <v>37</v>
      </c>
      <c r="Y115" s="1" t="s">
        <v>43</v>
      </c>
      <c r="Z115" s="1" t="s">
        <v>63</v>
      </c>
      <c r="AA115" s="1" t="s">
        <v>63</v>
      </c>
      <c r="AB115" s="1" t="s">
        <v>98</v>
      </c>
      <c r="AC115" s="1" t="s">
        <v>103</v>
      </c>
      <c r="AD115" s="1" t="s">
        <v>111</v>
      </c>
      <c r="AE115" s="1" t="s">
        <v>63</v>
      </c>
      <c r="AF115" s="1" t="s">
        <v>122</v>
      </c>
      <c r="AG115" s="1" t="s">
        <v>125</v>
      </c>
      <c r="AH115" s="1" t="s">
        <v>22</v>
      </c>
      <c r="AI115" s="1" t="s">
        <v>22</v>
      </c>
      <c r="AJ115" s="1" t="s">
        <v>22</v>
      </c>
      <c r="AK115" s="1" t="s">
        <v>63</v>
      </c>
      <c r="AL115" s="1" t="s">
        <v>144</v>
      </c>
      <c r="AM115" s="1" t="s">
        <v>63</v>
      </c>
      <c r="AN115" s="1" t="s">
        <v>31</v>
      </c>
      <c r="AO115" s="1" t="s">
        <v>155</v>
      </c>
      <c r="AP115" s="1" t="s">
        <v>159</v>
      </c>
      <c r="AQ115" s="1" t="s">
        <v>31</v>
      </c>
      <c r="AR115" s="1" t="s">
        <v>29</v>
      </c>
      <c r="AS115" s="1" t="s">
        <v>111</v>
      </c>
      <c r="AT115" s="1" t="s">
        <v>170</v>
      </c>
      <c r="AV115" s="1">
        <f>_xlfn.XLOOKUP(K115,[6]cmmiScoringModel!$G$2:$G$6, [6]cmmiScoringModel!$I$2:$I$6,0,0,1)</f>
        <v>1</v>
      </c>
      <c r="AW115" s="1">
        <f>_xlfn.XLOOKUP(L115,[6]cmmiScoringModel!$G$7:$G$9,[6]cmmiScoringModel!$I$7:$I$9,0,0,1)</f>
        <v>1</v>
      </c>
      <c r="AX115" s="1">
        <f>_xlfn.XLOOKUP(M115,[6]cmmiScoringModel!$G$10:$G$14,[6]cmmiScoringModel!$I$10:$I$14,0,0,1)</f>
        <v>1</v>
      </c>
      <c r="AY115" s="1">
        <f>_xlfn.XLOOKUP(N115,[6]cmmiScoringModel!$G$15:$G$19,[6]cmmiScoringModel!$I$15:$I$19,0,0,1)</f>
        <v>0.5</v>
      </c>
      <c r="AZ115" s="1">
        <f>_xlfn.XLOOKUP(O115,[6]cmmiScoringModel!$G$20:$G$24,[6]cmmiScoringModel!$I$20:$I$24,0,0,1)</f>
        <v>0.75</v>
      </c>
      <c r="BA115" s="1">
        <f>_xlfn.XLOOKUP(P115,[6]cmmiScoringModel!$G$25:$G$28,[6]cmmiScoringModel!$I$25:$I$28,0,0,1)</f>
        <v>1</v>
      </c>
      <c r="BB115" s="1">
        <f>_xlfn.XLOOKUP(Q115,[6]cmmiScoringModel!$G$29:$G$33,[6]cmmiScoringModel!$I$29:$I$33,0,0,1)</f>
        <v>0.5</v>
      </c>
      <c r="BC115" s="1">
        <f>_xlfn.XLOOKUP(R115,[6]cmmiScoringModel!$G$34:$G$37,[6]cmmiScoringModel!$I$34:$I$37,0,0,1)</f>
        <v>1</v>
      </c>
      <c r="BD115" s="1">
        <f>_xlfn.XLOOKUP(S115,[6]cmmiScoringModel!$G$38:$G$44,[6]cmmiScoringModel!$I$38:$I$44,0,0,1)</f>
        <v>0.2</v>
      </c>
      <c r="BE115" s="1">
        <f>_xlfn.XLOOKUP(T115,[6]cmmiScoringModel!$G$45:$G$51,[6]cmmiScoringModel!$I$45:$I$51,0,0,1)</f>
        <v>0.5</v>
      </c>
      <c r="BF115" s="1">
        <f>_xlfn.XLOOKUP(U115,[6]cmmiScoringModel!$G$52:$G$56,[6]cmmiScoringModel!$I$52:$I$56,0,0,1)</f>
        <v>0.8</v>
      </c>
      <c r="BG115" s="1">
        <f>_xlfn.XLOOKUP(V115,[6]cmmiScoringModel!$G$57:$G$61,[6]cmmiScoringModel!$I$57:$I$61,0,0,1)</f>
        <v>1</v>
      </c>
      <c r="BH115" s="1">
        <f>_xlfn.XLOOKUP(W115,[6]cmmiScoringModel!$G$62:$G$67,[6]cmmiScoringModel!$I$62:$I$67,0,0,1)</f>
        <v>0.5</v>
      </c>
      <c r="BI115" s="1">
        <f>_xlfn.XLOOKUP(X115,[6]cmmiScoringModel!$G$68:$G$72,[6]cmmiScoringModel!$I$68:$I$72,0,0,1)</f>
        <v>0.75</v>
      </c>
      <c r="BJ115" s="1">
        <f>_xlfn.XLOOKUP(Y115,[6]cmmiScoringModel!$G$73:$G$77,[6]cmmiScoringModel!$I$73:$I$77,0,0,1)</f>
        <v>1</v>
      </c>
      <c r="BK115" s="1">
        <f>_xlfn.XLOOKUP(Z115,[6]cmmiScoringModel!$G$78:$G$84,[6]cmmiScoringModel!$I$78:$I$84,0,0,1)</f>
        <v>0.75</v>
      </c>
      <c r="BL115" s="1">
        <f>_xlfn.XLOOKUP(AA115,[6]cmmiScoringModel!$G$85:$G$91,[6]cmmiScoringModel!$I$85:$I$91,0,0,1)</f>
        <v>0.75</v>
      </c>
      <c r="BM115" s="1">
        <f>_xlfn.XLOOKUP(AB115,[6]cmmiScoringModel!$G$92:$G$95,[6]cmmiScoringModel!$I$92:$I$95,0,0,1)</f>
        <v>1</v>
      </c>
      <c r="BN115" s="1">
        <f>_xlfn.XLOOKUP(AC115,[6]cmmiScoringModel!$G$96:$G$100,[6]cmmiScoringModel!$I$96:$I$100,0,0,1)</f>
        <v>0.6</v>
      </c>
      <c r="BO115" s="1">
        <f>_xlfn.XLOOKUP(AD115,[6]cmmiScoringModel!$G$101:$G$106,[6]cmmiScoringModel!$I$101:$I$106,0,0,1)</f>
        <v>1</v>
      </c>
      <c r="BP115" s="1">
        <f>_xlfn.XLOOKUP(AE115,[6]cmmiScoringModel!$G$107:$G$113,[6]cmmiScoringModel!$I$107:$I$113,0,0,1)</f>
        <v>0.75</v>
      </c>
      <c r="BQ115" s="1">
        <f>_xlfn.XLOOKUP(AF115,[6]cmmiScoringModel!$G$114:$G$117,[6]cmmiScoringModel!$I$114:$I$117,0,0,1)</f>
        <v>1</v>
      </c>
      <c r="BR115" s="1">
        <f>_xlfn.XLOOKUP(AG115,[6]cmmiScoringModel!$G$118:$G$120,[6]cmmiScoringModel!$I$118:$I$120,0,0,1)</f>
        <v>1</v>
      </c>
      <c r="BS115" s="1">
        <f>_xlfn.XLOOKUP(AH115, [6]cmmiScoringModel!$G$121:$G$124,[6]cmmiScoringModel!$I$121:$I$124,0,0,1)</f>
        <v>1</v>
      </c>
      <c r="BT115" s="1">
        <f>_xlfn.XLOOKUP(AI115,[6]cmmiScoringModel!$G$125:$G$128,[6]cmmiScoringModel!$I$125:$I$128,0,0,1)</f>
        <v>1</v>
      </c>
      <c r="BU115" s="1">
        <f>_xlfn.XLOOKUP(AJ115,[6]cmmiScoringModel!$G$129:$G$132,[6]cmmiScoringModel!$I$129:$I$132,0,0,1)</f>
        <v>1</v>
      </c>
      <c r="BV115" s="1">
        <f>_xlfn.XLOOKUP(AK115,[6]cmmiScoringModel!$G$133:$G$138,[6]cmmiScoringModel!$I$133:$I$138,0,0,1)</f>
        <v>0.75</v>
      </c>
      <c r="BW115" s="1">
        <f>_xlfn.XLOOKUP(AL115,[6]cmmiScoringModel!$G$139:$G$142,[6]cmmiScoringModel!$I$139:$I$142,0,0,1)</f>
        <v>1</v>
      </c>
      <c r="BX115" s="1">
        <f>_xlfn.XLOOKUP(AM115,[6]cmmiScoringModel!$G$143:$G$148,[6]cmmiScoringModel!$I$143:$I$148,0,0,1)</f>
        <v>0.75</v>
      </c>
      <c r="BY115" s="1">
        <f>_xlfn.XLOOKUP(AN115,[6]cmmiScoringModel!$G$149:$G$153,[6]cmmiScoringModel!$I$149:$I$153,0,0,1)</f>
        <v>1</v>
      </c>
      <c r="BZ115" s="1">
        <f>_xlfn.XLOOKUP(AO115,[6]cmmiScoringModel!$G$154:$G$157,[6]cmmiScoringModel!$I$154:$I$157,0,0,1)</f>
        <v>1</v>
      </c>
      <c r="CA115" s="1">
        <f>_xlfn.XLOOKUP(AP115,[6]cmmiScoringModel!$G$158:$G$161,[6]cmmiScoringModel!$I$158:$I$161,0,0,1)</f>
        <v>1</v>
      </c>
      <c r="CB115" s="1">
        <f>_xlfn.XLOOKUP(AQ115,[6]cmmiScoringModel!$G$162:$G$166,[6]cmmiScoringModel!$I$162:$I$166,0,0,1)</f>
        <v>1</v>
      </c>
      <c r="CC115" s="1">
        <f>_xlfn.XLOOKUP(AR115,[6]cmmiScoringModel!$G$167:$G$171,[6]cmmiScoringModel!$I$167:$I$171,0,0,1)</f>
        <v>0.5</v>
      </c>
      <c r="CD115" s="1">
        <f>_xlfn.XLOOKUP(AS115,[6]cmmiScoringModel!$G$172:$G$175,[6]cmmiScoringModel!$I$172:$I$175,0,0,1)</f>
        <v>1</v>
      </c>
      <c r="CE115" s="1">
        <f>_xlfn.XLOOKUP(AT115,[6]cmmiScoringModel!$G$176:$G$180,[6]cmmiScoringModel!$I$176:$I$180,0,0,1)</f>
        <v>0.5</v>
      </c>
    </row>
    <row r="116" spans="1:83" x14ac:dyDescent="0.25">
      <c r="A116" s="1" t="s">
        <v>3367</v>
      </c>
      <c r="B116" s="1" t="s">
        <v>1753</v>
      </c>
      <c r="C116" s="1" t="s">
        <v>1523</v>
      </c>
      <c r="D116" s="1" t="s">
        <v>1783</v>
      </c>
      <c r="E116" s="1" t="s">
        <v>1784</v>
      </c>
      <c r="G116" s="1" t="s">
        <v>1785</v>
      </c>
      <c r="H116" s="1" t="s">
        <v>2838</v>
      </c>
      <c r="K116" s="1" t="s">
        <v>16</v>
      </c>
      <c r="L116" s="1" t="s">
        <v>22</v>
      </c>
      <c r="M116" s="1" t="s">
        <v>27</v>
      </c>
      <c r="N116" s="1" t="s">
        <v>29</v>
      </c>
      <c r="O116" s="1" t="s">
        <v>37</v>
      </c>
      <c r="P116" s="1" t="s">
        <v>43</v>
      </c>
      <c r="Q116" s="1" t="s">
        <v>45</v>
      </c>
      <c r="R116" s="1" t="s">
        <v>36</v>
      </c>
      <c r="S116" s="1" t="s">
        <v>56</v>
      </c>
      <c r="T116" s="1" t="s">
        <v>60</v>
      </c>
      <c r="U116" s="1" t="s">
        <v>42</v>
      </c>
      <c r="V116" s="1" t="s">
        <v>71</v>
      </c>
      <c r="W116" s="1" t="s">
        <v>75</v>
      </c>
      <c r="X116" s="1" t="s">
        <v>36</v>
      </c>
      <c r="Y116" s="1" t="s">
        <v>66</v>
      </c>
      <c r="Z116" s="1" t="s">
        <v>60</v>
      </c>
      <c r="AA116" s="1" t="s">
        <v>61</v>
      </c>
      <c r="AB116" s="1" t="s">
        <v>98</v>
      </c>
      <c r="AC116" s="1" t="s">
        <v>102</v>
      </c>
      <c r="AD116" s="1" t="s">
        <v>110</v>
      </c>
      <c r="AE116" s="1" t="s">
        <v>61</v>
      </c>
      <c r="AF116" s="1" t="s">
        <v>120</v>
      </c>
      <c r="AG116" s="1" t="s">
        <v>124</v>
      </c>
      <c r="AH116" s="1" t="s">
        <v>129</v>
      </c>
      <c r="AI116" s="1" t="s">
        <v>129</v>
      </c>
      <c r="AJ116" s="1" t="s">
        <v>129</v>
      </c>
      <c r="AK116" s="1" t="s">
        <v>61</v>
      </c>
      <c r="AL116" s="1" t="s">
        <v>140</v>
      </c>
      <c r="AM116" s="1" t="s">
        <v>63</v>
      </c>
      <c r="AN116" s="1" t="s">
        <v>27</v>
      </c>
      <c r="AO116" s="1" t="s">
        <v>154</v>
      </c>
      <c r="AP116" s="1" t="s">
        <v>158</v>
      </c>
      <c r="AQ116" s="1" t="s">
        <v>29</v>
      </c>
      <c r="AR116" s="1" t="s">
        <v>21</v>
      </c>
      <c r="AS116" s="1" t="s">
        <v>21</v>
      </c>
      <c r="AT116" s="1" t="s">
        <v>21</v>
      </c>
      <c r="AV116" s="1">
        <f>_xlfn.XLOOKUP(K116,[6]cmmiScoringModel!$G$2:$G$6, [6]cmmiScoringModel!$I$2:$I$6,0,0,1)</f>
        <v>0.1</v>
      </c>
      <c r="AW116" s="1">
        <f>_xlfn.XLOOKUP(L116,[6]cmmiScoringModel!$G$7:$G$9,[6]cmmiScoringModel!$I$7:$I$9,0,0,1)</f>
        <v>1</v>
      </c>
      <c r="AX116" s="1">
        <f>_xlfn.XLOOKUP(M116,[6]cmmiScoringModel!$G$10:$G$14,[6]cmmiScoringModel!$I$10:$I$14,0,0,1)</f>
        <v>0.2</v>
      </c>
      <c r="AY116" s="1">
        <f>_xlfn.XLOOKUP(N116,[6]cmmiScoringModel!$G$15:$G$19,[6]cmmiScoringModel!$I$15:$I$19,0,0,1)</f>
        <v>0.5</v>
      </c>
      <c r="AZ116" s="1">
        <f>_xlfn.XLOOKUP(O116,[6]cmmiScoringModel!$G$20:$G$24,[6]cmmiScoringModel!$I$20:$I$24,0,0,1)</f>
        <v>0.75</v>
      </c>
      <c r="BA116" s="1">
        <f>_xlfn.XLOOKUP(P116,[6]cmmiScoringModel!$G$25:$G$28,[6]cmmiScoringModel!$I$25:$I$28,0,0,1)</f>
        <v>1</v>
      </c>
      <c r="BB116" s="1">
        <f>_xlfn.XLOOKUP(Q116,[6]cmmiScoringModel!$G$29:$G$33,[6]cmmiScoringModel!$I$29:$I$33,0,0,1)</f>
        <v>0.5</v>
      </c>
      <c r="BC116" s="1">
        <f>_xlfn.XLOOKUP(R116,[6]cmmiScoringModel!$G$34:$G$37,[6]cmmiScoringModel!$I$34:$I$37,0,0,1)</f>
        <v>0.25</v>
      </c>
      <c r="BD116" s="1">
        <f>_xlfn.XLOOKUP(S116,[6]cmmiScoringModel!$G$38:$G$44,[6]cmmiScoringModel!$I$38:$I$44,0,0,1)</f>
        <v>0.2</v>
      </c>
      <c r="BE116" s="1">
        <f>_xlfn.XLOOKUP(T116,[6]cmmiScoringModel!$G$45:$G$51,[6]cmmiScoringModel!$I$45:$I$51,0,0,1)</f>
        <v>0</v>
      </c>
      <c r="BF116" s="1">
        <f>_xlfn.XLOOKUP(U116,[6]cmmiScoringModel!$G$52:$G$56,[6]cmmiScoringModel!$I$52:$I$56,0,0,1)</f>
        <v>0.6</v>
      </c>
      <c r="BG116" s="1">
        <f>_xlfn.XLOOKUP(V116,[6]cmmiScoringModel!$G$57:$G$61,[6]cmmiScoringModel!$I$57:$I$61,0,0,1)</f>
        <v>0.6</v>
      </c>
      <c r="BH116" s="1">
        <f>_xlfn.XLOOKUP(W116,[6]cmmiScoringModel!$G$62:$G$67,[6]cmmiScoringModel!$I$62:$I$67,0,0,1)</f>
        <v>0.5</v>
      </c>
      <c r="BI116" s="1">
        <f>_xlfn.XLOOKUP(X116,[6]cmmiScoringModel!$G$68:$G$72,[6]cmmiScoringModel!$I$68:$I$72,0,0,1)</f>
        <v>0.25</v>
      </c>
      <c r="BJ116" s="1">
        <f>_xlfn.XLOOKUP(Y116,[6]cmmiScoringModel!$G$73:$G$77,[6]cmmiScoringModel!$I$73:$I$77,0,0,1)</f>
        <v>0.5</v>
      </c>
      <c r="BK116" s="1">
        <f>_xlfn.XLOOKUP(Z116,[6]cmmiScoringModel!$G$78:$G$84,[6]cmmiScoringModel!$I$78:$I$84,0,0,1)</f>
        <v>0</v>
      </c>
      <c r="BL116" s="1">
        <f>_xlfn.XLOOKUP(AA116,[6]cmmiScoringModel!$G$85:$G$91,[6]cmmiScoringModel!$I$85:$I$91,0,0,1)</f>
        <v>0.25</v>
      </c>
      <c r="BM116" s="1">
        <f>_xlfn.XLOOKUP(AB116,[6]cmmiScoringModel!$G$92:$G$95,[6]cmmiScoringModel!$I$92:$I$95,0,0,1)</f>
        <v>1</v>
      </c>
      <c r="BN116" s="1">
        <f>_xlfn.XLOOKUP(AC116,[6]cmmiScoringModel!$G$96:$G$100,[6]cmmiScoringModel!$I$96:$I$100,0,0,1)</f>
        <v>0.15</v>
      </c>
      <c r="BO116" s="1">
        <f>_xlfn.XLOOKUP(AD116,[6]cmmiScoringModel!$G$101:$G$106,[6]cmmiScoringModel!$I$101:$I$106,0,0,1)</f>
        <v>0.75</v>
      </c>
      <c r="BP116" s="1">
        <f>_xlfn.XLOOKUP(AE116,[6]cmmiScoringModel!$G$107:$G$113,[6]cmmiScoringModel!$I$107:$I$113,0,0,1)</f>
        <v>0.25</v>
      </c>
      <c r="BQ116" s="1">
        <f>_xlfn.XLOOKUP(AF116,[6]cmmiScoringModel!$G$114:$G$117,[6]cmmiScoringModel!$I$114:$I$117,0,0,1)</f>
        <v>0.85</v>
      </c>
      <c r="BR116" s="1">
        <f>_xlfn.XLOOKUP(AG116,[6]cmmiScoringModel!$G$118:$G$120,[6]cmmiScoringModel!$I$118:$I$120,0,0,1)</f>
        <v>0.25</v>
      </c>
      <c r="BS116" s="1">
        <f>_xlfn.XLOOKUP(AH116, [6]cmmiScoringModel!$G$121:$G$124,[6]cmmiScoringModel!$I$121:$I$124,0,0,1)</f>
        <v>0.6</v>
      </c>
      <c r="BT116" s="1">
        <f>_xlfn.XLOOKUP(AI116,[6]cmmiScoringModel!$G$125:$G$128,[6]cmmiScoringModel!$I$125:$I$128,0,0,1)</f>
        <v>0.4</v>
      </c>
      <c r="BU116" s="1">
        <f>_xlfn.XLOOKUP(AJ116,[6]cmmiScoringModel!$G$129:$G$132,[6]cmmiScoringModel!$I$129:$I$132,0,0,1)</f>
        <v>0.4</v>
      </c>
      <c r="BV116" s="1">
        <f>_xlfn.XLOOKUP(AK116,[6]cmmiScoringModel!$G$133:$G$138,[6]cmmiScoringModel!$I$133:$I$138,0,0,1)</f>
        <v>0.25</v>
      </c>
      <c r="BW116" s="1">
        <f>_xlfn.XLOOKUP(AL116,[6]cmmiScoringModel!$G$139:$G$142,[6]cmmiScoringModel!$I$139:$I$142,0,0,1)</f>
        <v>0</v>
      </c>
      <c r="BX116" s="1">
        <f>_xlfn.XLOOKUP(AM116,[6]cmmiScoringModel!$G$143:$G$148,[6]cmmiScoringModel!$I$143:$I$148,0,0,1)</f>
        <v>0.75</v>
      </c>
      <c r="BY116" s="1">
        <f>_xlfn.XLOOKUP(AN116,[6]cmmiScoringModel!$G$149:$G$153,[6]cmmiScoringModel!$I$149:$I$153,0,0,1)</f>
        <v>0.25</v>
      </c>
      <c r="BZ116" s="1">
        <f>_xlfn.XLOOKUP(AO116,[6]cmmiScoringModel!$G$154:$G$157,[6]cmmiScoringModel!$I$154:$I$157,0,0,1)</f>
        <v>0</v>
      </c>
      <c r="CA116" s="1">
        <f>_xlfn.XLOOKUP(AP116,[6]cmmiScoringModel!$G$158:$G$161,[6]cmmiScoringModel!$I$158:$I$161,0,0,1)</f>
        <v>0.5</v>
      </c>
      <c r="CB116" s="1">
        <f>_xlfn.XLOOKUP(AQ116,[6]cmmiScoringModel!$G$162:$G$166,[6]cmmiScoringModel!$I$162:$I$166,0,0,1)</f>
        <v>0.75</v>
      </c>
      <c r="CC116" s="1">
        <f>_xlfn.XLOOKUP(AR116,[6]cmmiScoringModel!$G$167:$G$171,[6]cmmiScoringModel!$I$167:$I$171,0,0,1)</f>
        <v>0.01</v>
      </c>
      <c r="CD116" s="1">
        <f>_xlfn.XLOOKUP(AS116,[6]cmmiScoringModel!$G$172:$G$175,[6]cmmiScoringModel!$I$172:$I$175,0,0,1)</f>
        <v>0.01</v>
      </c>
      <c r="CE116" s="1">
        <f>_xlfn.XLOOKUP(AT116,[6]cmmiScoringModel!$G$176:$G$180,[6]cmmiScoringModel!$I$176:$I$180,0,0,1)</f>
        <v>0.01</v>
      </c>
    </row>
    <row r="117" spans="1:83" ht="15" customHeight="1" x14ac:dyDescent="0.25">
      <c r="A117" s="1" t="s">
        <v>3368</v>
      </c>
      <c r="B117" s="1" t="s">
        <v>1753</v>
      </c>
      <c r="C117" s="1" t="s">
        <v>1523</v>
      </c>
      <c r="D117" s="1" t="s">
        <v>1786</v>
      </c>
      <c r="E117" s="1" t="s">
        <v>1787</v>
      </c>
      <c r="G117" s="1" t="s">
        <v>1630</v>
      </c>
      <c r="H117" s="1" t="s">
        <v>3369</v>
      </c>
      <c r="K117" s="1" t="s">
        <v>17</v>
      </c>
      <c r="L117" s="1" t="s">
        <v>22</v>
      </c>
      <c r="M117" s="1" t="s">
        <v>31</v>
      </c>
      <c r="N117" s="1" t="s">
        <v>29</v>
      </c>
      <c r="O117" s="1" t="s">
        <v>37</v>
      </c>
      <c r="P117" s="1" t="s">
        <v>43</v>
      </c>
      <c r="Q117" s="1" t="s">
        <v>45</v>
      </c>
      <c r="R117" s="1" t="s">
        <v>37</v>
      </c>
      <c r="S117" s="1" t="s">
        <v>56</v>
      </c>
      <c r="T117" s="1" t="s">
        <v>63</v>
      </c>
      <c r="U117" s="1" t="s">
        <v>43</v>
      </c>
      <c r="V117" s="1" t="s">
        <v>72</v>
      </c>
      <c r="W117" s="1" t="s">
        <v>76</v>
      </c>
      <c r="X117" s="1" t="s">
        <v>37</v>
      </c>
      <c r="Y117" s="1" t="s">
        <v>43</v>
      </c>
      <c r="Z117" s="1" t="s">
        <v>62</v>
      </c>
      <c r="AA117" s="1" t="s">
        <v>63</v>
      </c>
      <c r="AB117" s="1" t="s">
        <v>98</v>
      </c>
      <c r="AC117" s="1" t="s">
        <v>103</v>
      </c>
      <c r="AD117" s="1" t="s">
        <v>110</v>
      </c>
      <c r="AE117" s="1" t="s">
        <v>62</v>
      </c>
      <c r="AF117" s="1" t="s">
        <v>120</v>
      </c>
      <c r="AG117" s="1" t="s">
        <v>124</v>
      </c>
      <c r="AH117" s="1" t="s">
        <v>129</v>
      </c>
      <c r="AI117" s="1" t="s">
        <v>129</v>
      </c>
      <c r="AJ117" s="1" t="s">
        <v>22</v>
      </c>
      <c r="AK117" s="1" t="s">
        <v>63</v>
      </c>
      <c r="AL117" s="1" t="s">
        <v>142</v>
      </c>
      <c r="AM117" s="1" t="s">
        <v>62</v>
      </c>
      <c r="AN117" s="1" t="s">
        <v>29</v>
      </c>
      <c r="AO117" s="1" t="s">
        <v>155</v>
      </c>
      <c r="AP117" s="1" t="s">
        <v>159</v>
      </c>
      <c r="AQ117" s="1" t="s">
        <v>31</v>
      </c>
      <c r="AR117" s="1" t="s">
        <v>21</v>
      </c>
      <c r="AS117" s="1" t="s">
        <v>21</v>
      </c>
      <c r="AT117" s="1" t="s">
        <v>170</v>
      </c>
      <c r="AV117" s="1">
        <f>_xlfn.XLOOKUP(K117,[6]cmmiScoringModel!$G$2:$G$6, [6]cmmiScoringModel!$I$2:$I$6,0,0,1)</f>
        <v>0.25</v>
      </c>
      <c r="AW117" s="1">
        <f>_xlfn.XLOOKUP(L117,[6]cmmiScoringModel!$G$7:$G$9,[6]cmmiScoringModel!$I$7:$I$9,0,0,1)</f>
        <v>1</v>
      </c>
      <c r="AX117" s="1">
        <f>_xlfn.XLOOKUP(M117,[6]cmmiScoringModel!$G$10:$G$14,[6]cmmiScoringModel!$I$10:$I$14,0,0,1)</f>
        <v>1</v>
      </c>
      <c r="AY117" s="1">
        <f>_xlfn.XLOOKUP(N117,[6]cmmiScoringModel!$G$15:$G$19,[6]cmmiScoringModel!$I$15:$I$19,0,0,1)</f>
        <v>0.5</v>
      </c>
      <c r="AZ117" s="1">
        <f>_xlfn.XLOOKUP(O117,[6]cmmiScoringModel!$G$20:$G$24,[6]cmmiScoringModel!$I$20:$I$24,0,0,1)</f>
        <v>0.75</v>
      </c>
      <c r="BA117" s="1">
        <f>_xlfn.XLOOKUP(P117,[6]cmmiScoringModel!$G$25:$G$28,[6]cmmiScoringModel!$I$25:$I$28,0,0,1)</f>
        <v>1</v>
      </c>
      <c r="BB117" s="1">
        <f>_xlfn.XLOOKUP(Q117,[6]cmmiScoringModel!$G$29:$G$33,[6]cmmiScoringModel!$I$29:$I$33,0,0,1)</f>
        <v>0.5</v>
      </c>
      <c r="BC117" s="1">
        <f>_xlfn.XLOOKUP(R117,[6]cmmiScoringModel!$G$34:$G$37,[6]cmmiScoringModel!$I$34:$I$37,0,0,1)</f>
        <v>1</v>
      </c>
      <c r="BD117" s="1">
        <f>_xlfn.XLOOKUP(S117,[6]cmmiScoringModel!$G$38:$G$44,[6]cmmiScoringModel!$I$38:$I$44,0,0,1)</f>
        <v>0.2</v>
      </c>
      <c r="BE117" s="1">
        <f>_xlfn.XLOOKUP(T117,[6]cmmiScoringModel!$G$45:$G$51,[6]cmmiScoringModel!$I$45:$I$51,0,0,1)</f>
        <v>0.75</v>
      </c>
      <c r="BF117" s="1">
        <f>_xlfn.XLOOKUP(U117,[6]cmmiScoringModel!$G$52:$G$56,[6]cmmiScoringModel!$I$52:$I$56,0,0,1)</f>
        <v>1</v>
      </c>
      <c r="BG117" s="1">
        <f>_xlfn.XLOOKUP(V117,[6]cmmiScoringModel!$G$57:$G$61,[6]cmmiScoringModel!$I$57:$I$61,0,0,1)</f>
        <v>1</v>
      </c>
      <c r="BH117" s="1">
        <f>_xlfn.XLOOKUP(W117,[6]cmmiScoringModel!$G$62:$G$67,[6]cmmiScoringModel!$I$62:$I$67,0,0,1)</f>
        <v>0.75</v>
      </c>
      <c r="BI117" s="1">
        <f>_xlfn.XLOOKUP(X117,[6]cmmiScoringModel!$G$68:$G$72,[6]cmmiScoringModel!$I$68:$I$72,0,0,1)</f>
        <v>0.75</v>
      </c>
      <c r="BJ117" s="1">
        <f>_xlfn.XLOOKUP(Y117,[6]cmmiScoringModel!$G$73:$G$77,[6]cmmiScoringModel!$I$73:$I$77,0,0,1)</f>
        <v>1</v>
      </c>
      <c r="BK117" s="1">
        <f>_xlfn.XLOOKUP(Z117,[6]cmmiScoringModel!$G$78:$G$84,[6]cmmiScoringModel!$I$78:$I$84,0,0,1)</f>
        <v>0.5</v>
      </c>
      <c r="BL117" s="1">
        <f>_xlfn.XLOOKUP(AA117,[6]cmmiScoringModel!$G$85:$G$91,[6]cmmiScoringModel!$I$85:$I$91,0,0,1)</f>
        <v>0.75</v>
      </c>
      <c r="BM117" s="1">
        <f>_xlfn.XLOOKUP(AB117,[6]cmmiScoringModel!$G$92:$G$95,[6]cmmiScoringModel!$I$92:$I$95,0,0,1)</f>
        <v>1</v>
      </c>
      <c r="BN117" s="1">
        <f>_xlfn.XLOOKUP(AC117,[6]cmmiScoringModel!$G$96:$G$100,[6]cmmiScoringModel!$I$96:$I$100,0,0,1)</f>
        <v>0.6</v>
      </c>
      <c r="BO117" s="1">
        <f>_xlfn.XLOOKUP(AD117,[6]cmmiScoringModel!$G$101:$G$106,[6]cmmiScoringModel!$I$101:$I$106,0,0,1)</f>
        <v>0.75</v>
      </c>
      <c r="BP117" s="1">
        <f>_xlfn.XLOOKUP(AE117,[6]cmmiScoringModel!$G$107:$G$113,[6]cmmiScoringModel!$I$107:$I$113,0,0,1)</f>
        <v>0.5</v>
      </c>
      <c r="BQ117" s="1">
        <f>_xlfn.XLOOKUP(AF117,[6]cmmiScoringModel!$G$114:$G$117,[6]cmmiScoringModel!$I$114:$I$117,0,0,1)</f>
        <v>0.85</v>
      </c>
      <c r="BR117" s="1">
        <f>_xlfn.XLOOKUP(AG117,[6]cmmiScoringModel!$G$118:$G$120,[6]cmmiScoringModel!$I$118:$I$120,0,0,1)</f>
        <v>0.25</v>
      </c>
      <c r="BS117" s="1">
        <f>_xlfn.XLOOKUP(AH117, [6]cmmiScoringModel!$G$121:$G$124,[6]cmmiScoringModel!$I$121:$I$124,0,0,1)</f>
        <v>0.6</v>
      </c>
      <c r="BT117" s="1">
        <f>_xlfn.XLOOKUP(AI117,[6]cmmiScoringModel!$G$125:$G$128,[6]cmmiScoringModel!$I$125:$I$128,0,0,1)</f>
        <v>0.4</v>
      </c>
      <c r="BU117" s="1">
        <f>_xlfn.XLOOKUP(AJ117,[6]cmmiScoringModel!$G$129:$G$132,[6]cmmiScoringModel!$I$129:$I$132,0,0,1)</f>
        <v>1</v>
      </c>
      <c r="BV117" s="1">
        <f>_xlfn.XLOOKUP(AK117,[6]cmmiScoringModel!$G$133:$G$138,[6]cmmiScoringModel!$I$133:$I$138,0,0,1)</f>
        <v>0.75</v>
      </c>
      <c r="BW117" s="1">
        <f>_xlfn.XLOOKUP(AL117,[6]cmmiScoringModel!$G$139:$G$142,[6]cmmiScoringModel!$I$139:$I$142,0,0,1)</f>
        <v>0.25</v>
      </c>
      <c r="BX117" s="1">
        <f>_xlfn.XLOOKUP(AM117,[6]cmmiScoringModel!$G$143:$G$148,[6]cmmiScoringModel!$I$143:$I$148,0,0,1)</f>
        <v>0.5</v>
      </c>
      <c r="BY117" s="1">
        <f>_xlfn.XLOOKUP(AN117,[6]cmmiScoringModel!$G$149:$G$153,[6]cmmiScoringModel!$I$149:$I$153,0,0,1)</f>
        <v>0.75</v>
      </c>
      <c r="BZ117" s="1">
        <f>_xlfn.XLOOKUP(AO117,[6]cmmiScoringModel!$G$154:$G$157,[6]cmmiScoringModel!$I$154:$I$157,0,0,1)</f>
        <v>1</v>
      </c>
      <c r="CA117" s="1">
        <f>_xlfn.XLOOKUP(AP117,[6]cmmiScoringModel!$G$158:$G$161,[6]cmmiScoringModel!$I$158:$I$161,0,0,1)</f>
        <v>1</v>
      </c>
      <c r="CB117" s="1">
        <f>_xlfn.XLOOKUP(AQ117,[6]cmmiScoringModel!$G$162:$G$166,[6]cmmiScoringModel!$I$162:$I$166,0,0,1)</f>
        <v>1</v>
      </c>
      <c r="CC117" s="1">
        <f>_xlfn.XLOOKUP(AR117,[6]cmmiScoringModel!$G$167:$G$171,[6]cmmiScoringModel!$I$167:$I$171,0,0,1)</f>
        <v>0.01</v>
      </c>
      <c r="CD117" s="1">
        <f>_xlfn.XLOOKUP(AS117,[6]cmmiScoringModel!$G$172:$G$175,[6]cmmiScoringModel!$I$172:$I$175,0,0,1)</f>
        <v>0.01</v>
      </c>
      <c r="CE117" s="1">
        <f>_xlfn.XLOOKUP(AT117,[6]cmmiScoringModel!$G$176:$G$180,[6]cmmiScoringModel!$I$176:$I$180,0,0,1)</f>
        <v>0.5</v>
      </c>
    </row>
    <row r="118" spans="1:83" x14ac:dyDescent="0.25">
      <c r="A118" s="1" t="s">
        <v>3370</v>
      </c>
      <c r="B118" s="1" t="s">
        <v>1753</v>
      </c>
      <c r="C118" s="1" t="s">
        <v>1788</v>
      </c>
      <c r="D118" s="1" t="s">
        <v>1789</v>
      </c>
      <c r="E118" s="1" t="s">
        <v>1790</v>
      </c>
      <c r="G118" s="1" t="s">
        <v>1770</v>
      </c>
      <c r="H118" s="1" t="e" vm="1">
        <v>#VALUE!</v>
      </c>
      <c r="K118" s="1" t="s">
        <v>18</v>
      </c>
      <c r="L118" s="1" t="s">
        <v>22</v>
      </c>
      <c r="M118" s="1" t="s">
        <v>31</v>
      </c>
      <c r="N118" s="1" t="s">
        <v>29</v>
      </c>
      <c r="O118" s="1" t="s">
        <v>37</v>
      </c>
      <c r="P118" s="1" t="s">
        <v>43</v>
      </c>
      <c r="Q118" s="1" t="s">
        <v>45</v>
      </c>
      <c r="R118" s="1" t="s">
        <v>37</v>
      </c>
      <c r="S118" s="1" t="s">
        <v>56</v>
      </c>
      <c r="T118" s="1" t="s">
        <v>64</v>
      </c>
      <c r="U118" s="1" t="s">
        <v>43</v>
      </c>
      <c r="V118" s="1" t="s">
        <v>72</v>
      </c>
      <c r="W118" s="1" t="s">
        <v>76</v>
      </c>
      <c r="X118" s="1" t="s">
        <v>37</v>
      </c>
      <c r="Y118" s="1" t="s">
        <v>43</v>
      </c>
      <c r="Z118" s="1" t="s">
        <v>63</v>
      </c>
      <c r="AA118" s="1" t="s">
        <v>62</v>
      </c>
      <c r="AB118" s="1" t="s">
        <v>98</v>
      </c>
      <c r="AC118" s="1" t="s">
        <v>103</v>
      </c>
      <c r="AD118" s="1" t="s">
        <v>111</v>
      </c>
      <c r="AE118" s="1" t="s">
        <v>63</v>
      </c>
      <c r="AF118" s="1" t="s">
        <v>120</v>
      </c>
      <c r="AG118" s="1" t="s">
        <v>125</v>
      </c>
      <c r="AH118" s="1" t="s">
        <v>129</v>
      </c>
      <c r="AI118" s="1" t="s">
        <v>129</v>
      </c>
      <c r="AJ118" s="1" t="s">
        <v>129</v>
      </c>
      <c r="AK118" s="1" t="s">
        <v>63</v>
      </c>
      <c r="AL118" s="1" t="s">
        <v>144</v>
      </c>
      <c r="AM118" s="1" t="s">
        <v>63</v>
      </c>
      <c r="AN118" s="1" t="s">
        <v>31</v>
      </c>
      <c r="AO118" s="1" t="s">
        <v>155</v>
      </c>
      <c r="AP118" s="1" t="s">
        <v>159</v>
      </c>
      <c r="AQ118" s="1" t="s">
        <v>31</v>
      </c>
      <c r="AR118" s="1" t="s">
        <v>21</v>
      </c>
      <c r="AS118" s="1" t="s">
        <v>21</v>
      </c>
      <c r="AT118" s="1" t="s">
        <v>21</v>
      </c>
      <c r="AV118" s="1">
        <f>_xlfn.XLOOKUP(K118,[6]cmmiScoringModel!$G$2:$G$6, [6]cmmiScoringModel!$I$2:$I$6,0,0,1)</f>
        <v>1</v>
      </c>
      <c r="AW118" s="1">
        <f>_xlfn.XLOOKUP(L118,[6]cmmiScoringModel!$G$7:$G$9,[6]cmmiScoringModel!$I$7:$I$9,0,0,1)</f>
        <v>1</v>
      </c>
      <c r="AX118" s="1">
        <f>_xlfn.XLOOKUP(M118,[6]cmmiScoringModel!$G$10:$G$14,[6]cmmiScoringModel!$I$10:$I$14,0,0,1)</f>
        <v>1</v>
      </c>
      <c r="AY118" s="1">
        <f>_xlfn.XLOOKUP(N118,[6]cmmiScoringModel!$G$15:$G$19,[6]cmmiScoringModel!$I$15:$I$19,0,0,1)</f>
        <v>0.5</v>
      </c>
      <c r="AZ118" s="1">
        <f>_xlfn.XLOOKUP(O118,[6]cmmiScoringModel!$G$20:$G$24,[6]cmmiScoringModel!$I$20:$I$24,0,0,1)</f>
        <v>0.75</v>
      </c>
      <c r="BA118" s="1">
        <f>_xlfn.XLOOKUP(P118,[6]cmmiScoringModel!$G$25:$G$28,[6]cmmiScoringModel!$I$25:$I$28,0,0,1)</f>
        <v>1</v>
      </c>
      <c r="BB118" s="1">
        <f>_xlfn.XLOOKUP(Q118,[6]cmmiScoringModel!$G$29:$G$33,[6]cmmiScoringModel!$I$29:$I$33,0,0,1)</f>
        <v>0.5</v>
      </c>
      <c r="BC118" s="1">
        <f>_xlfn.XLOOKUP(R118,[6]cmmiScoringModel!$G$34:$G$37,[6]cmmiScoringModel!$I$34:$I$37,0,0,1)</f>
        <v>1</v>
      </c>
      <c r="BD118" s="1">
        <f>_xlfn.XLOOKUP(S118,[6]cmmiScoringModel!$G$38:$G$44,[6]cmmiScoringModel!$I$38:$I$44,0,0,1)</f>
        <v>0.2</v>
      </c>
      <c r="BE118" s="1">
        <f>_xlfn.XLOOKUP(T118,[6]cmmiScoringModel!$G$45:$G$51,[6]cmmiScoringModel!$I$45:$I$51,0,0,1)</f>
        <v>1</v>
      </c>
      <c r="BF118" s="1">
        <f>_xlfn.XLOOKUP(U118,[6]cmmiScoringModel!$G$52:$G$56,[6]cmmiScoringModel!$I$52:$I$56,0,0,1)</f>
        <v>1</v>
      </c>
      <c r="BG118" s="1">
        <f>_xlfn.XLOOKUP(V118,[6]cmmiScoringModel!$G$57:$G$61,[6]cmmiScoringModel!$I$57:$I$61,0,0,1)</f>
        <v>1</v>
      </c>
      <c r="BH118" s="1">
        <f>_xlfn.XLOOKUP(W118,[6]cmmiScoringModel!$G$62:$G$67,[6]cmmiScoringModel!$I$62:$I$67,0,0,1)</f>
        <v>0.75</v>
      </c>
      <c r="BI118" s="1">
        <f>_xlfn.XLOOKUP(X118,[6]cmmiScoringModel!$G$68:$G$72,[6]cmmiScoringModel!$I$68:$I$72,0,0,1)</f>
        <v>0.75</v>
      </c>
      <c r="BJ118" s="1">
        <f>_xlfn.XLOOKUP(Y118,[6]cmmiScoringModel!$G$73:$G$77,[6]cmmiScoringModel!$I$73:$I$77,0,0,1)</f>
        <v>1</v>
      </c>
      <c r="BK118" s="1">
        <f>_xlfn.XLOOKUP(Z118,[6]cmmiScoringModel!$G$78:$G$84,[6]cmmiScoringModel!$I$78:$I$84,0,0,1)</f>
        <v>0.75</v>
      </c>
      <c r="BL118" s="1">
        <f>_xlfn.XLOOKUP(AA118,[6]cmmiScoringModel!$G$85:$G$91,[6]cmmiScoringModel!$I$85:$I$91,0,0,1)</f>
        <v>0.5</v>
      </c>
      <c r="BM118" s="1">
        <f>_xlfn.XLOOKUP(AB118,[6]cmmiScoringModel!$G$92:$G$95,[6]cmmiScoringModel!$I$92:$I$95,0,0,1)</f>
        <v>1</v>
      </c>
      <c r="BN118" s="1">
        <f>_xlfn.XLOOKUP(AC118,[6]cmmiScoringModel!$G$96:$G$100,[6]cmmiScoringModel!$I$96:$I$100,0,0,1)</f>
        <v>0.6</v>
      </c>
      <c r="BO118" s="1">
        <f>_xlfn.XLOOKUP(AD118,[6]cmmiScoringModel!$G$101:$G$106,[6]cmmiScoringModel!$I$101:$I$106,0,0,1)</f>
        <v>1</v>
      </c>
      <c r="BP118" s="1">
        <f>_xlfn.XLOOKUP(AE118,[6]cmmiScoringModel!$G$107:$G$113,[6]cmmiScoringModel!$I$107:$I$113,0,0,1)</f>
        <v>0.75</v>
      </c>
      <c r="BQ118" s="1">
        <f>_xlfn.XLOOKUP(AF118,[6]cmmiScoringModel!$G$114:$G$117,[6]cmmiScoringModel!$I$114:$I$117,0,0,1)</f>
        <v>0.85</v>
      </c>
      <c r="BR118" s="1">
        <f>_xlfn.XLOOKUP(AG118,[6]cmmiScoringModel!$G$118:$G$120,[6]cmmiScoringModel!$I$118:$I$120,0,0,1)</f>
        <v>1</v>
      </c>
      <c r="BS118" s="1">
        <f>_xlfn.XLOOKUP(AH118, [6]cmmiScoringModel!$G$121:$G$124,[6]cmmiScoringModel!$I$121:$I$124,0,0,1)</f>
        <v>0.6</v>
      </c>
      <c r="BT118" s="1">
        <f>_xlfn.XLOOKUP(AI118,[6]cmmiScoringModel!$G$125:$G$128,[6]cmmiScoringModel!$I$125:$I$128,0,0,1)</f>
        <v>0.4</v>
      </c>
      <c r="BU118" s="1">
        <f>_xlfn.XLOOKUP(AJ118,[6]cmmiScoringModel!$G$129:$G$132,[6]cmmiScoringModel!$I$129:$I$132,0,0,1)</f>
        <v>0.4</v>
      </c>
      <c r="BV118" s="1">
        <f>_xlfn.XLOOKUP(AK118,[6]cmmiScoringModel!$G$133:$G$138,[6]cmmiScoringModel!$I$133:$I$138,0,0,1)</f>
        <v>0.75</v>
      </c>
      <c r="BW118" s="1">
        <f>_xlfn.XLOOKUP(AL118,[6]cmmiScoringModel!$G$139:$G$142,[6]cmmiScoringModel!$I$139:$I$142,0,0,1)</f>
        <v>1</v>
      </c>
      <c r="BX118" s="1">
        <f>_xlfn.XLOOKUP(AM118,[6]cmmiScoringModel!$G$143:$G$148,[6]cmmiScoringModel!$I$143:$I$148,0,0,1)</f>
        <v>0.75</v>
      </c>
      <c r="BY118" s="1">
        <f>_xlfn.XLOOKUP(AN118,[6]cmmiScoringModel!$G$149:$G$153,[6]cmmiScoringModel!$I$149:$I$153,0,0,1)</f>
        <v>1</v>
      </c>
      <c r="BZ118" s="1">
        <f>_xlfn.XLOOKUP(AO118,[6]cmmiScoringModel!$G$154:$G$157,[6]cmmiScoringModel!$I$154:$I$157,0,0,1)</f>
        <v>1</v>
      </c>
      <c r="CA118" s="1">
        <f>_xlfn.XLOOKUP(AP118,[6]cmmiScoringModel!$G$158:$G$161,[6]cmmiScoringModel!$I$158:$I$161,0,0,1)</f>
        <v>1</v>
      </c>
      <c r="CB118" s="1">
        <f>_xlfn.XLOOKUP(AQ118,[6]cmmiScoringModel!$G$162:$G$166,[6]cmmiScoringModel!$I$162:$I$166,0,0,1)</f>
        <v>1</v>
      </c>
      <c r="CC118" s="1">
        <f>_xlfn.XLOOKUP(AR118,[6]cmmiScoringModel!$G$167:$G$171,[6]cmmiScoringModel!$I$167:$I$171,0,0,1)</f>
        <v>0.01</v>
      </c>
      <c r="CD118" s="1">
        <f>_xlfn.XLOOKUP(AS118,[6]cmmiScoringModel!$G$172:$G$175,[6]cmmiScoringModel!$I$172:$I$175,0,0,1)</f>
        <v>0.01</v>
      </c>
      <c r="CE118" s="1">
        <f>_xlfn.XLOOKUP(AT118,[6]cmmiScoringModel!$G$176:$G$180,[6]cmmiScoringModel!$I$176:$I$180,0,0,1)</f>
        <v>0.01</v>
      </c>
    </row>
    <row r="119" spans="1:83" x14ac:dyDescent="0.25">
      <c r="A119" s="1" t="s">
        <v>3371</v>
      </c>
      <c r="B119" s="1" t="s">
        <v>1753</v>
      </c>
      <c r="C119" s="1" t="s">
        <v>1788</v>
      </c>
      <c r="D119" s="1" t="s">
        <v>1791</v>
      </c>
      <c r="E119" s="1" t="s">
        <v>1792</v>
      </c>
      <c r="G119" s="1" t="s">
        <v>1793</v>
      </c>
      <c r="H119" s="1" t="s">
        <v>3372</v>
      </c>
      <c r="K119" s="1" t="s">
        <v>17</v>
      </c>
      <c r="L119" s="1" t="s">
        <v>22</v>
      </c>
      <c r="M119" s="1" t="s">
        <v>31</v>
      </c>
      <c r="N119" s="1" t="s">
        <v>29</v>
      </c>
      <c r="O119" s="1" t="s">
        <v>37</v>
      </c>
      <c r="P119" s="1" t="s">
        <v>43</v>
      </c>
      <c r="Q119" s="1" t="s">
        <v>45</v>
      </c>
      <c r="R119" s="1" t="s">
        <v>37</v>
      </c>
      <c r="S119" s="1" t="s">
        <v>56</v>
      </c>
      <c r="T119" s="1" t="s">
        <v>63</v>
      </c>
      <c r="U119" s="1" t="s">
        <v>43</v>
      </c>
      <c r="V119" s="1" t="s">
        <v>72</v>
      </c>
      <c r="W119" s="1" t="s">
        <v>75</v>
      </c>
      <c r="X119" s="1" t="s">
        <v>37</v>
      </c>
      <c r="Y119" s="1" t="s">
        <v>66</v>
      </c>
      <c r="Z119" s="1" t="s">
        <v>63</v>
      </c>
      <c r="AA119" s="1" t="s">
        <v>63</v>
      </c>
      <c r="AB119" s="1" t="s">
        <v>98</v>
      </c>
      <c r="AC119" s="1" t="s">
        <v>103</v>
      </c>
      <c r="AD119" s="1" t="s">
        <v>110</v>
      </c>
      <c r="AE119" s="1" t="s">
        <v>63</v>
      </c>
      <c r="AF119" s="1" t="s">
        <v>122</v>
      </c>
      <c r="AG119" s="1" t="s">
        <v>125</v>
      </c>
      <c r="AH119" s="1" t="s">
        <v>22</v>
      </c>
      <c r="AI119" s="1" t="s">
        <v>22</v>
      </c>
      <c r="AJ119" s="1" t="s">
        <v>22</v>
      </c>
      <c r="AK119" s="1" t="s">
        <v>63</v>
      </c>
      <c r="AL119" s="1" t="s">
        <v>144</v>
      </c>
      <c r="AM119" s="1" t="s">
        <v>63</v>
      </c>
      <c r="AN119" s="1" t="s">
        <v>31</v>
      </c>
      <c r="AO119" s="1" t="s">
        <v>155</v>
      </c>
      <c r="AP119" s="1" t="s">
        <v>159</v>
      </c>
      <c r="AQ119" s="1" t="s">
        <v>31</v>
      </c>
      <c r="AR119" s="1" t="s">
        <v>29</v>
      </c>
      <c r="AS119" s="1" t="s">
        <v>111</v>
      </c>
      <c r="AT119" s="1" t="s">
        <v>170</v>
      </c>
      <c r="AV119" s="1">
        <f>_xlfn.XLOOKUP(K119,[6]cmmiScoringModel!$G$2:$G$6, [6]cmmiScoringModel!$I$2:$I$6,0,0,1)</f>
        <v>0.25</v>
      </c>
      <c r="AW119" s="1">
        <f>_xlfn.XLOOKUP(L119,[6]cmmiScoringModel!$G$7:$G$9,[6]cmmiScoringModel!$I$7:$I$9,0,0,1)</f>
        <v>1</v>
      </c>
      <c r="AX119" s="1">
        <f>_xlfn.XLOOKUP(M119,[6]cmmiScoringModel!$G$10:$G$14,[6]cmmiScoringModel!$I$10:$I$14,0,0,1)</f>
        <v>1</v>
      </c>
      <c r="AY119" s="1">
        <f>_xlfn.XLOOKUP(N119,[6]cmmiScoringModel!$G$15:$G$19,[6]cmmiScoringModel!$I$15:$I$19,0,0,1)</f>
        <v>0.5</v>
      </c>
      <c r="AZ119" s="1">
        <f>_xlfn.XLOOKUP(O119,[6]cmmiScoringModel!$G$20:$G$24,[6]cmmiScoringModel!$I$20:$I$24,0,0,1)</f>
        <v>0.75</v>
      </c>
      <c r="BA119" s="1">
        <f>_xlfn.XLOOKUP(P119,[6]cmmiScoringModel!$G$25:$G$28,[6]cmmiScoringModel!$I$25:$I$28,0,0,1)</f>
        <v>1</v>
      </c>
      <c r="BB119" s="1">
        <f>_xlfn.XLOOKUP(Q119,[6]cmmiScoringModel!$G$29:$G$33,[6]cmmiScoringModel!$I$29:$I$33,0,0,1)</f>
        <v>0.5</v>
      </c>
      <c r="BC119" s="1">
        <f>_xlfn.XLOOKUP(R119,[6]cmmiScoringModel!$G$34:$G$37,[6]cmmiScoringModel!$I$34:$I$37,0,0,1)</f>
        <v>1</v>
      </c>
      <c r="BD119" s="1">
        <f>_xlfn.XLOOKUP(S119,[6]cmmiScoringModel!$G$38:$G$44,[6]cmmiScoringModel!$I$38:$I$44,0,0,1)</f>
        <v>0.2</v>
      </c>
      <c r="BE119" s="1">
        <f>_xlfn.XLOOKUP(T119,[6]cmmiScoringModel!$G$45:$G$51,[6]cmmiScoringModel!$I$45:$I$51,0,0,1)</f>
        <v>0.75</v>
      </c>
      <c r="BF119" s="1">
        <f>_xlfn.XLOOKUP(U119,[6]cmmiScoringModel!$G$52:$G$56,[6]cmmiScoringModel!$I$52:$I$56,0,0,1)</f>
        <v>1</v>
      </c>
      <c r="BG119" s="1">
        <f>_xlfn.XLOOKUP(V119,[6]cmmiScoringModel!$G$57:$G$61,[6]cmmiScoringModel!$I$57:$I$61,0,0,1)</f>
        <v>1</v>
      </c>
      <c r="BH119" s="1">
        <f>_xlfn.XLOOKUP(W119,[6]cmmiScoringModel!$G$62:$G$67,[6]cmmiScoringModel!$I$62:$I$67,0,0,1)</f>
        <v>0.5</v>
      </c>
      <c r="BI119" s="1">
        <f>_xlfn.XLOOKUP(X119,[6]cmmiScoringModel!$G$68:$G$72,[6]cmmiScoringModel!$I$68:$I$72,0,0,1)</f>
        <v>0.75</v>
      </c>
      <c r="BJ119" s="1">
        <f>_xlfn.XLOOKUP(Y119,[6]cmmiScoringModel!$G$73:$G$77,[6]cmmiScoringModel!$I$73:$I$77,0,0,1)</f>
        <v>0.5</v>
      </c>
      <c r="BK119" s="1">
        <f>_xlfn.XLOOKUP(Z119,[6]cmmiScoringModel!$G$78:$G$84,[6]cmmiScoringModel!$I$78:$I$84,0,0,1)</f>
        <v>0.75</v>
      </c>
      <c r="BL119" s="1">
        <f>_xlfn.XLOOKUP(AA119,[6]cmmiScoringModel!$G$85:$G$91,[6]cmmiScoringModel!$I$85:$I$91,0,0,1)</f>
        <v>0.75</v>
      </c>
      <c r="BM119" s="1">
        <f>_xlfn.XLOOKUP(AB119,[6]cmmiScoringModel!$G$92:$G$95,[6]cmmiScoringModel!$I$92:$I$95,0,0,1)</f>
        <v>1</v>
      </c>
      <c r="BN119" s="1">
        <f>_xlfn.XLOOKUP(AC119,[6]cmmiScoringModel!$G$96:$G$100,[6]cmmiScoringModel!$I$96:$I$100,0,0,1)</f>
        <v>0.6</v>
      </c>
      <c r="BO119" s="1">
        <f>_xlfn.XLOOKUP(AD119,[6]cmmiScoringModel!$G$101:$G$106,[6]cmmiScoringModel!$I$101:$I$106,0,0,1)</f>
        <v>0.75</v>
      </c>
      <c r="BP119" s="1">
        <f>_xlfn.XLOOKUP(AE119,[6]cmmiScoringModel!$G$107:$G$113,[6]cmmiScoringModel!$I$107:$I$113,0,0,1)</f>
        <v>0.75</v>
      </c>
      <c r="BQ119" s="1">
        <f>_xlfn.XLOOKUP(AF119,[6]cmmiScoringModel!$G$114:$G$117,[6]cmmiScoringModel!$I$114:$I$117,0,0,1)</f>
        <v>1</v>
      </c>
      <c r="BR119" s="1">
        <f>_xlfn.XLOOKUP(AG119,[6]cmmiScoringModel!$G$118:$G$120,[6]cmmiScoringModel!$I$118:$I$120,0,0,1)</f>
        <v>1</v>
      </c>
      <c r="BS119" s="1">
        <f>_xlfn.XLOOKUP(AH119, [6]cmmiScoringModel!$G$121:$G$124,[6]cmmiScoringModel!$I$121:$I$124,0,0,1)</f>
        <v>1</v>
      </c>
      <c r="BT119" s="1">
        <f>_xlfn.XLOOKUP(AI119,[6]cmmiScoringModel!$G$125:$G$128,[6]cmmiScoringModel!$I$125:$I$128,0,0,1)</f>
        <v>1</v>
      </c>
      <c r="BU119" s="1">
        <f>_xlfn.XLOOKUP(AJ119,[6]cmmiScoringModel!$G$129:$G$132,[6]cmmiScoringModel!$I$129:$I$132,0,0,1)</f>
        <v>1</v>
      </c>
      <c r="BV119" s="1">
        <f>_xlfn.XLOOKUP(AK119,[6]cmmiScoringModel!$G$133:$G$138,[6]cmmiScoringModel!$I$133:$I$138,0,0,1)</f>
        <v>0.75</v>
      </c>
      <c r="BW119" s="1">
        <f>_xlfn.XLOOKUP(AL119,[6]cmmiScoringModel!$G$139:$G$142,[6]cmmiScoringModel!$I$139:$I$142,0,0,1)</f>
        <v>1</v>
      </c>
      <c r="BX119" s="1">
        <f>_xlfn.XLOOKUP(AM119,[6]cmmiScoringModel!$G$143:$G$148,[6]cmmiScoringModel!$I$143:$I$148,0,0,1)</f>
        <v>0.75</v>
      </c>
      <c r="BY119" s="1">
        <f>_xlfn.XLOOKUP(AN119,[6]cmmiScoringModel!$G$149:$G$153,[6]cmmiScoringModel!$I$149:$I$153,0,0,1)</f>
        <v>1</v>
      </c>
      <c r="BZ119" s="1">
        <f>_xlfn.XLOOKUP(AO119,[6]cmmiScoringModel!$G$154:$G$157,[6]cmmiScoringModel!$I$154:$I$157,0,0,1)</f>
        <v>1</v>
      </c>
      <c r="CA119" s="1">
        <f>_xlfn.XLOOKUP(AP119,[6]cmmiScoringModel!$G$158:$G$161,[6]cmmiScoringModel!$I$158:$I$161,0,0,1)</f>
        <v>1</v>
      </c>
      <c r="CB119" s="1">
        <f>_xlfn.XLOOKUP(AQ119,[6]cmmiScoringModel!$G$162:$G$166,[6]cmmiScoringModel!$I$162:$I$166,0,0,1)</f>
        <v>1</v>
      </c>
      <c r="CC119" s="1">
        <f>_xlfn.XLOOKUP(AR119,[6]cmmiScoringModel!$G$167:$G$171,[6]cmmiScoringModel!$I$167:$I$171,0,0,1)</f>
        <v>0.5</v>
      </c>
      <c r="CD119" s="1">
        <f>_xlfn.XLOOKUP(AS119,[6]cmmiScoringModel!$G$172:$G$175,[6]cmmiScoringModel!$I$172:$I$175,0,0,1)</f>
        <v>1</v>
      </c>
      <c r="CE119" s="1">
        <f>_xlfn.XLOOKUP(AT119,[6]cmmiScoringModel!$G$176:$G$180,[6]cmmiScoringModel!$I$176:$I$180,0,0,1)</f>
        <v>0.5</v>
      </c>
    </row>
    <row r="120" spans="1:83" x14ac:dyDescent="0.25">
      <c r="A120" s="1" t="s">
        <v>3373</v>
      </c>
      <c r="B120" s="1" t="s">
        <v>1753</v>
      </c>
      <c r="C120" s="1" t="s">
        <v>1794</v>
      </c>
      <c r="D120" s="1" t="s">
        <v>1795</v>
      </c>
      <c r="E120" s="1" t="s">
        <v>1796</v>
      </c>
      <c r="G120" s="1" t="s">
        <v>1797</v>
      </c>
      <c r="H120" s="1" t="e" vm="1">
        <v>#VALUE!</v>
      </c>
      <c r="K120" s="1" t="s">
        <v>17</v>
      </c>
      <c r="L120" s="1" t="s">
        <v>22</v>
      </c>
      <c r="M120" s="1" t="s">
        <v>31</v>
      </c>
      <c r="N120" s="1" t="s">
        <v>29</v>
      </c>
      <c r="O120" s="1" t="s">
        <v>37</v>
      </c>
      <c r="P120" s="1" t="s">
        <v>43</v>
      </c>
      <c r="Q120" s="1" t="s">
        <v>45</v>
      </c>
      <c r="R120" s="1" t="s">
        <v>37</v>
      </c>
      <c r="S120" s="1" t="s">
        <v>56</v>
      </c>
      <c r="T120" s="1" t="s">
        <v>61</v>
      </c>
      <c r="U120" s="1" t="s">
        <v>43</v>
      </c>
      <c r="V120" s="1" t="s">
        <v>71</v>
      </c>
      <c r="W120" s="1" t="s">
        <v>75</v>
      </c>
      <c r="X120" s="1" t="s">
        <v>37</v>
      </c>
      <c r="Y120" s="1" t="s">
        <v>66</v>
      </c>
      <c r="Z120" s="1" t="s">
        <v>62</v>
      </c>
      <c r="AA120" s="1" t="s">
        <v>62</v>
      </c>
      <c r="AB120" s="1" t="s">
        <v>98</v>
      </c>
      <c r="AC120" s="1" t="s">
        <v>102</v>
      </c>
      <c r="AD120" s="1" t="s">
        <v>111</v>
      </c>
      <c r="AE120" s="1" t="s">
        <v>62</v>
      </c>
      <c r="AF120" s="1" t="s">
        <v>120</v>
      </c>
      <c r="AG120" s="1" t="s">
        <v>124</v>
      </c>
      <c r="AH120" s="1" t="s">
        <v>129</v>
      </c>
      <c r="AI120" s="1" t="s">
        <v>129</v>
      </c>
      <c r="AJ120" s="1" t="s">
        <v>22</v>
      </c>
      <c r="AK120" s="1" t="s">
        <v>62</v>
      </c>
      <c r="AL120" s="1" t="s">
        <v>144</v>
      </c>
      <c r="AM120" s="1" t="s">
        <v>62</v>
      </c>
      <c r="AN120" s="1" t="s">
        <v>31</v>
      </c>
      <c r="AO120" s="1" t="s">
        <v>155</v>
      </c>
      <c r="AP120" s="1" t="s">
        <v>159</v>
      </c>
      <c r="AQ120" s="1" t="s">
        <v>29</v>
      </c>
      <c r="AR120" s="1" t="s">
        <v>21</v>
      </c>
      <c r="AS120" s="1" t="s">
        <v>21</v>
      </c>
      <c r="AT120" s="1" t="s">
        <v>21</v>
      </c>
      <c r="AV120" s="1">
        <f>_xlfn.XLOOKUP(K120,[6]cmmiScoringModel!$G$2:$G$6, [6]cmmiScoringModel!$I$2:$I$6,0,0,1)</f>
        <v>0.25</v>
      </c>
      <c r="AW120" s="1">
        <f>_xlfn.XLOOKUP(L120,[6]cmmiScoringModel!$G$7:$G$9,[6]cmmiScoringModel!$I$7:$I$9,0,0,1)</f>
        <v>1</v>
      </c>
      <c r="AX120" s="1">
        <f>_xlfn.XLOOKUP(M120,[6]cmmiScoringModel!$G$10:$G$14,[6]cmmiScoringModel!$I$10:$I$14,0,0,1)</f>
        <v>1</v>
      </c>
      <c r="AY120" s="1">
        <f>_xlfn.XLOOKUP(N120,[6]cmmiScoringModel!$G$15:$G$19,[6]cmmiScoringModel!$I$15:$I$19,0,0,1)</f>
        <v>0.5</v>
      </c>
      <c r="AZ120" s="1">
        <f>_xlfn.XLOOKUP(O120,[6]cmmiScoringModel!$G$20:$G$24,[6]cmmiScoringModel!$I$20:$I$24,0,0,1)</f>
        <v>0.75</v>
      </c>
      <c r="BA120" s="1">
        <f>_xlfn.XLOOKUP(P120,[6]cmmiScoringModel!$G$25:$G$28,[6]cmmiScoringModel!$I$25:$I$28,0,0,1)</f>
        <v>1</v>
      </c>
      <c r="BB120" s="1">
        <f>_xlfn.XLOOKUP(Q120,[6]cmmiScoringModel!$G$29:$G$33,[6]cmmiScoringModel!$I$29:$I$33,0,0,1)</f>
        <v>0.5</v>
      </c>
      <c r="BC120" s="1">
        <f>_xlfn.XLOOKUP(R120,[6]cmmiScoringModel!$G$34:$G$37,[6]cmmiScoringModel!$I$34:$I$37,0,0,1)</f>
        <v>1</v>
      </c>
      <c r="BD120" s="1">
        <f>_xlfn.XLOOKUP(S120,[6]cmmiScoringModel!$G$38:$G$44,[6]cmmiScoringModel!$I$38:$I$44,0,0,1)</f>
        <v>0.2</v>
      </c>
      <c r="BE120" s="1">
        <f>_xlfn.XLOOKUP(T120,[6]cmmiScoringModel!$G$45:$G$51,[6]cmmiScoringModel!$I$45:$I$51,0,0,1)</f>
        <v>0.25</v>
      </c>
      <c r="BF120" s="1">
        <f>_xlfn.XLOOKUP(U120,[6]cmmiScoringModel!$G$52:$G$56,[6]cmmiScoringModel!$I$52:$I$56,0,0,1)</f>
        <v>1</v>
      </c>
      <c r="BG120" s="1">
        <f>_xlfn.XLOOKUP(V120,[6]cmmiScoringModel!$G$57:$G$61,[6]cmmiScoringModel!$I$57:$I$61,0,0,1)</f>
        <v>0.6</v>
      </c>
      <c r="BH120" s="1">
        <f>_xlfn.XLOOKUP(W120,[6]cmmiScoringModel!$G$62:$G$67,[6]cmmiScoringModel!$I$62:$I$67,0,0,1)</f>
        <v>0.5</v>
      </c>
      <c r="BI120" s="1">
        <f>_xlfn.XLOOKUP(X120,[6]cmmiScoringModel!$G$68:$G$72,[6]cmmiScoringModel!$I$68:$I$72,0,0,1)</f>
        <v>0.75</v>
      </c>
      <c r="BJ120" s="1">
        <f>_xlfn.XLOOKUP(Y120,[6]cmmiScoringModel!$G$73:$G$77,[6]cmmiScoringModel!$I$73:$I$77,0,0,1)</f>
        <v>0.5</v>
      </c>
      <c r="BK120" s="1">
        <f>_xlfn.XLOOKUP(Z120,[6]cmmiScoringModel!$G$78:$G$84,[6]cmmiScoringModel!$I$78:$I$84,0,0,1)</f>
        <v>0.5</v>
      </c>
      <c r="BL120" s="1">
        <f>_xlfn.XLOOKUP(AA120,[6]cmmiScoringModel!$G$85:$G$91,[6]cmmiScoringModel!$I$85:$I$91,0,0,1)</f>
        <v>0.5</v>
      </c>
      <c r="BM120" s="1">
        <f>_xlfn.XLOOKUP(AB120,[6]cmmiScoringModel!$G$92:$G$95,[6]cmmiScoringModel!$I$92:$I$95,0,0,1)</f>
        <v>1</v>
      </c>
      <c r="BN120" s="1">
        <f>_xlfn.XLOOKUP(AC120,[6]cmmiScoringModel!$G$96:$G$100,[6]cmmiScoringModel!$I$96:$I$100,0,0,1)</f>
        <v>0.15</v>
      </c>
      <c r="BO120" s="1">
        <f>_xlfn.XLOOKUP(AD120,[6]cmmiScoringModel!$G$101:$G$106,[6]cmmiScoringModel!$I$101:$I$106,0,0,1)</f>
        <v>1</v>
      </c>
      <c r="BP120" s="1">
        <f>_xlfn.XLOOKUP(AE120,[6]cmmiScoringModel!$G$107:$G$113,[6]cmmiScoringModel!$I$107:$I$113,0,0,1)</f>
        <v>0.5</v>
      </c>
      <c r="BQ120" s="1">
        <f>_xlfn.XLOOKUP(AF120,[6]cmmiScoringModel!$G$114:$G$117,[6]cmmiScoringModel!$I$114:$I$117,0,0,1)</f>
        <v>0.85</v>
      </c>
      <c r="BR120" s="1">
        <f>_xlfn.XLOOKUP(AG120,[6]cmmiScoringModel!$G$118:$G$120,[6]cmmiScoringModel!$I$118:$I$120,0,0,1)</f>
        <v>0.25</v>
      </c>
      <c r="BS120" s="1">
        <f>_xlfn.XLOOKUP(AH120, [6]cmmiScoringModel!$G$121:$G$124,[6]cmmiScoringModel!$I$121:$I$124,0,0,1)</f>
        <v>0.6</v>
      </c>
      <c r="BT120" s="1">
        <f>_xlfn.XLOOKUP(AI120,[6]cmmiScoringModel!$G$125:$G$128,[6]cmmiScoringModel!$I$125:$I$128,0,0,1)</f>
        <v>0.4</v>
      </c>
      <c r="BU120" s="1">
        <f>_xlfn.XLOOKUP(AJ120,[6]cmmiScoringModel!$G$129:$G$132,[6]cmmiScoringModel!$I$129:$I$132,0,0,1)</f>
        <v>1</v>
      </c>
      <c r="BV120" s="1">
        <f>_xlfn.XLOOKUP(AK120,[6]cmmiScoringModel!$G$133:$G$138,[6]cmmiScoringModel!$I$133:$I$138,0,0,1)</f>
        <v>0.5</v>
      </c>
      <c r="BW120" s="1">
        <f>_xlfn.XLOOKUP(AL120,[6]cmmiScoringModel!$G$139:$G$142,[6]cmmiScoringModel!$I$139:$I$142,0,0,1)</f>
        <v>1</v>
      </c>
      <c r="BX120" s="1">
        <f>_xlfn.XLOOKUP(AM120,[6]cmmiScoringModel!$G$143:$G$148,[6]cmmiScoringModel!$I$143:$I$148,0,0,1)</f>
        <v>0.5</v>
      </c>
      <c r="BY120" s="1">
        <f>_xlfn.XLOOKUP(AN120,[6]cmmiScoringModel!$G$149:$G$153,[6]cmmiScoringModel!$I$149:$I$153,0,0,1)</f>
        <v>1</v>
      </c>
      <c r="BZ120" s="1">
        <f>_xlfn.XLOOKUP(AO120,[6]cmmiScoringModel!$G$154:$G$157,[6]cmmiScoringModel!$I$154:$I$157,0,0,1)</f>
        <v>1</v>
      </c>
      <c r="CA120" s="1">
        <f>_xlfn.XLOOKUP(AP120,[6]cmmiScoringModel!$G$158:$G$161,[6]cmmiScoringModel!$I$158:$I$161,0,0,1)</f>
        <v>1</v>
      </c>
      <c r="CB120" s="1">
        <f>_xlfn.XLOOKUP(AQ120,[6]cmmiScoringModel!$G$162:$G$166,[6]cmmiScoringModel!$I$162:$I$166,0,0,1)</f>
        <v>0.75</v>
      </c>
      <c r="CC120" s="1">
        <f>_xlfn.XLOOKUP(AR120,[6]cmmiScoringModel!$G$167:$G$171,[6]cmmiScoringModel!$I$167:$I$171,0,0,1)</f>
        <v>0.01</v>
      </c>
      <c r="CD120" s="1">
        <f>_xlfn.XLOOKUP(AS120,[6]cmmiScoringModel!$G$172:$G$175,[6]cmmiScoringModel!$I$172:$I$175,0,0,1)</f>
        <v>0.01</v>
      </c>
      <c r="CE120" s="1">
        <f>_xlfn.XLOOKUP(AT120,[6]cmmiScoringModel!$G$176:$G$180,[6]cmmiScoringModel!$I$176:$I$180,0,0,1)</f>
        <v>0.01</v>
      </c>
    </row>
    <row r="121" spans="1:83" x14ac:dyDescent="0.25">
      <c r="A121" s="1" t="s">
        <v>3374</v>
      </c>
      <c r="B121" s="1" t="s">
        <v>1753</v>
      </c>
      <c r="C121" s="1" t="s">
        <v>1794</v>
      </c>
      <c r="D121" s="1" t="s">
        <v>1798</v>
      </c>
      <c r="E121" s="1" t="s">
        <v>1799</v>
      </c>
      <c r="G121" s="1" t="s">
        <v>1800</v>
      </c>
      <c r="H121" s="1" t="s">
        <v>2838</v>
      </c>
      <c r="K121" s="1" t="s">
        <v>16</v>
      </c>
      <c r="L121" s="1" t="s">
        <v>22</v>
      </c>
      <c r="M121" s="1" t="s">
        <v>29</v>
      </c>
      <c r="N121" s="1" t="s">
        <v>29</v>
      </c>
      <c r="O121" s="1" t="s">
        <v>37</v>
      </c>
      <c r="P121" s="1" t="s">
        <v>43</v>
      </c>
      <c r="Q121" s="1" t="s">
        <v>45</v>
      </c>
      <c r="R121" s="1" t="s">
        <v>36</v>
      </c>
      <c r="S121" s="1" t="s">
        <v>56</v>
      </c>
      <c r="T121" s="1" t="s">
        <v>61</v>
      </c>
      <c r="U121" s="1" t="s">
        <v>42</v>
      </c>
      <c r="V121" s="1" t="s">
        <v>71</v>
      </c>
      <c r="W121" s="1" t="s">
        <v>75</v>
      </c>
      <c r="X121" s="1" t="s">
        <v>36</v>
      </c>
      <c r="Y121" s="1" t="s">
        <v>66</v>
      </c>
      <c r="Z121" s="1" t="s">
        <v>61</v>
      </c>
      <c r="AA121" s="1" t="s">
        <v>61</v>
      </c>
      <c r="AB121" s="1" t="s">
        <v>98</v>
      </c>
      <c r="AC121" s="1" t="s">
        <v>102</v>
      </c>
      <c r="AD121" s="1" t="s">
        <v>110</v>
      </c>
      <c r="AE121" s="1" t="s">
        <v>61</v>
      </c>
      <c r="AF121" s="1" t="s">
        <v>120</v>
      </c>
      <c r="AG121" s="1" t="s">
        <v>124</v>
      </c>
      <c r="AH121" s="1" t="s">
        <v>129</v>
      </c>
      <c r="AI121" s="1" t="s">
        <v>129</v>
      </c>
      <c r="AJ121" s="1" t="s">
        <v>129</v>
      </c>
      <c r="AK121" s="1" t="s">
        <v>61</v>
      </c>
      <c r="AL121" s="1" t="s">
        <v>140</v>
      </c>
      <c r="AM121" s="1" t="s">
        <v>63</v>
      </c>
      <c r="AN121" s="1" t="s">
        <v>27</v>
      </c>
      <c r="AO121" s="1" t="s">
        <v>154</v>
      </c>
      <c r="AP121" s="1" t="s">
        <v>158</v>
      </c>
      <c r="AQ121" s="1" t="s">
        <v>29</v>
      </c>
      <c r="AR121" s="1" t="s">
        <v>21</v>
      </c>
      <c r="AS121" s="1" t="s">
        <v>21</v>
      </c>
      <c r="AT121" s="1" t="s">
        <v>21</v>
      </c>
      <c r="AV121" s="1">
        <f>_xlfn.XLOOKUP(K121,[6]cmmiScoringModel!$G$2:$G$6, [6]cmmiScoringModel!$I$2:$I$6,0,0,1)</f>
        <v>0.1</v>
      </c>
      <c r="AW121" s="1">
        <f>_xlfn.XLOOKUP(L121,[6]cmmiScoringModel!$G$7:$G$9,[6]cmmiScoringModel!$I$7:$I$9,0,0,1)</f>
        <v>1</v>
      </c>
      <c r="AX121" s="1">
        <f>_xlfn.XLOOKUP(M121,[6]cmmiScoringModel!$G$10:$G$14,[6]cmmiScoringModel!$I$10:$I$14,0,0,1)</f>
        <v>0.8</v>
      </c>
      <c r="AY121" s="1">
        <f>_xlfn.XLOOKUP(N121,[6]cmmiScoringModel!$G$15:$G$19,[6]cmmiScoringModel!$I$15:$I$19,0,0,1)</f>
        <v>0.5</v>
      </c>
      <c r="AZ121" s="1">
        <f>_xlfn.XLOOKUP(O121,[6]cmmiScoringModel!$G$20:$G$24,[6]cmmiScoringModel!$I$20:$I$24,0,0,1)</f>
        <v>0.75</v>
      </c>
      <c r="BA121" s="1">
        <f>_xlfn.XLOOKUP(P121,[6]cmmiScoringModel!$G$25:$G$28,[6]cmmiScoringModel!$I$25:$I$28,0,0,1)</f>
        <v>1</v>
      </c>
      <c r="BB121" s="1">
        <f>_xlfn.XLOOKUP(Q121,[6]cmmiScoringModel!$G$29:$G$33,[6]cmmiScoringModel!$I$29:$I$33,0,0,1)</f>
        <v>0.5</v>
      </c>
      <c r="BC121" s="1">
        <f>_xlfn.XLOOKUP(R121,[6]cmmiScoringModel!$G$34:$G$37,[6]cmmiScoringModel!$I$34:$I$37,0,0,1)</f>
        <v>0.25</v>
      </c>
      <c r="BD121" s="1">
        <f>_xlfn.XLOOKUP(S121,[6]cmmiScoringModel!$G$38:$G$44,[6]cmmiScoringModel!$I$38:$I$44,0,0,1)</f>
        <v>0.2</v>
      </c>
      <c r="BE121" s="1">
        <f>_xlfn.XLOOKUP(T121,[6]cmmiScoringModel!$G$45:$G$51,[6]cmmiScoringModel!$I$45:$I$51,0,0,1)</f>
        <v>0.25</v>
      </c>
      <c r="BF121" s="1">
        <f>_xlfn.XLOOKUP(U121,[6]cmmiScoringModel!$G$52:$G$56,[6]cmmiScoringModel!$I$52:$I$56,0,0,1)</f>
        <v>0.6</v>
      </c>
      <c r="BG121" s="1">
        <f>_xlfn.XLOOKUP(V121,[6]cmmiScoringModel!$G$57:$G$61,[6]cmmiScoringModel!$I$57:$I$61,0,0,1)</f>
        <v>0.6</v>
      </c>
      <c r="BH121" s="1">
        <f>_xlfn.XLOOKUP(W121,[6]cmmiScoringModel!$G$62:$G$67,[6]cmmiScoringModel!$I$62:$I$67,0,0,1)</f>
        <v>0.5</v>
      </c>
      <c r="BI121" s="1">
        <f>_xlfn.XLOOKUP(X121,[6]cmmiScoringModel!$G$68:$G$72,[6]cmmiScoringModel!$I$68:$I$72,0,0,1)</f>
        <v>0.25</v>
      </c>
      <c r="BJ121" s="1">
        <f>_xlfn.XLOOKUP(Y121,[6]cmmiScoringModel!$G$73:$G$77,[6]cmmiScoringModel!$I$73:$I$77,0,0,1)</f>
        <v>0.5</v>
      </c>
      <c r="BK121" s="1">
        <f>_xlfn.XLOOKUP(Z121,[6]cmmiScoringModel!$G$78:$G$84,[6]cmmiScoringModel!$I$78:$I$84,0,0,1)</f>
        <v>0.25</v>
      </c>
      <c r="BL121" s="1">
        <f>_xlfn.XLOOKUP(AA121,[6]cmmiScoringModel!$G$85:$G$91,[6]cmmiScoringModel!$I$85:$I$91,0,0,1)</f>
        <v>0.25</v>
      </c>
      <c r="BM121" s="1">
        <f>_xlfn.XLOOKUP(AB121,[6]cmmiScoringModel!$G$92:$G$95,[6]cmmiScoringModel!$I$92:$I$95,0,0,1)</f>
        <v>1</v>
      </c>
      <c r="BN121" s="1">
        <f>_xlfn.XLOOKUP(AC121,[6]cmmiScoringModel!$G$96:$G$100,[6]cmmiScoringModel!$I$96:$I$100,0,0,1)</f>
        <v>0.15</v>
      </c>
      <c r="BO121" s="1">
        <f>_xlfn.XLOOKUP(AD121,[6]cmmiScoringModel!$G$101:$G$106,[6]cmmiScoringModel!$I$101:$I$106,0,0,1)</f>
        <v>0.75</v>
      </c>
      <c r="BP121" s="1">
        <f>_xlfn.XLOOKUP(AE121,[6]cmmiScoringModel!$G$107:$G$113,[6]cmmiScoringModel!$I$107:$I$113,0,0,1)</f>
        <v>0.25</v>
      </c>
      <c r="BQ121" s="1">
        <f>_xlfn.XLOOKUP(AF121,[6]cmmiScoringModel!$G$114:$G$117,[6]cmmiScoringModel!$I$114:$I$117,0,0,1)</f>
        <v>0.85</v>
      </c>
      <c r="BR121" s="1">
        <f>_xlfn.XLOOKUP(AG121,[6]cmmiScoringModel!$G$118:$G$120,[6]cmmiScoringModel!$I$118:$I$120,0,0,1)</f>
        <v>0.25</v>
      </c>
      <c r="BS121" s="1">
        <f>_xlfn.XLOOKUP(AH121, [6]cmmiScoringModel!$G$121:$G$124,[6]cmmiScoringModel!$I$121:$I$124,0,0,1)</f>
        <v>0.6</v>
      </c>
      <c r="BT121" s="1">
        <f>_xlfn.XLOOKUP(AI121,[6]cmmiScoringModel!$G$125:$G$128,[6]cmmiScoringModel!$I$125:$I$128,0,0,1)</f>
        <v>0.4</v>
      </c>
      <c r="BU121" s="1">
        <f>_xlfn.XLOOKUP(AJ121,[6]cmmiScoringModel!$G$129:$G$132,[6]cmmiScoringModel!$I$129:$I$132,0,0,1)</f>
        <v>0.4</v>
      </c>
      <c r="BV121" s="1">
        <f>_xlfn.XLOOKUP(AK121,[6]cmmiScoringModel!$G$133:$G$138,[6]cmmiScoringModel!$I$133:$I$138,0,0,1)</f>
        <v>0.25</v>
      </c>
      <c r="BW121" s="1">
        <f>_xlfn.XLOOKUP(AL121,[6]cmmiScoringModel!$G$139:$G$142,[6]cmmiScoringModel!$I$139:$I$142,0,0,1)</f>
        <v>0</v>
      </c>
      <c r="BX121" s="1">
        <f>_xlfn.XLOOKUP(AM121,[6]cmmiScoringModel!$G$143:$G$148,[6]cmmiScoringModel!$I$143:$I$148,0,0,1)</f>
        <v>0.75</v>
      </c>
      <c r="BY121" s="1">
        <f>_xlfn.XLOOKUP(AN121,[6]cmmiScoringModel!$G$149:$G$153,[6]cmmiScoringModel!$I$149:$I$153,0,0,1)</f>
        <v>0.25</v>
      </c>
      <c r="BZ121" s="1">
        <f>_xlfn.XLOOKUP(AO121,[6]cmmiScoringModel!$G$154:$G$157,[6]cmmiScoringModel!$I$154:$I$157,0,0,1)</f>
        <v>0</v>
      </c>
      <c r="CA121" s="1">
        <f>_xlfn.XLOOKUP(AP121,[6]cmmiScoringModel!$G$158:$G$161,[6]cmmiScoringModel!$I$158:$I$161,0,0,1)</f>
        <v>0.5</v>
      </c>
      <c r="CB121" s="1">
        <f>_xlfn.XLOOKUP(AQ121,[6]cmmiScoringModel!$G$162:$G$166,[6]cmmiScoringModel!$I$162:$I$166,0,0,1)</f>
        <v>0.75</v>
      </c>
      <c r="CC121" s="1">
        <f>_xlfn.XLOOKUP(AR121,[6]cmmiScoringModel!$G$167:$G$171,[6]cmmiScoringModel!$I$167:$I$171,0,0,1)</f>
        <v>0.01</v>
      </c>
      <c r="CD121" s="1">
        <f>_xlfn.XLOOKUP(AS121,[6]cmmiScoringModel!$G$172:$G$175,[6]cmmiScoringModel!$I$172:$I$175,0,0,1)</f>
        <v>0.01</v>
      </c>
      <c r="CE121" s="1">
        <f>_xlfn.XLOOKUP(AT121,[6]cmmiScoringModel!$G$176:$G$180,[6]cmmiScoringModel!$I$176:$I$180,0,0,1)</f>
        <v>0.01</v>
      </c>
    </row>
    <row r="122" spans="1:83" x14ac:dyDescent="0.25">
      <c r="A122" s="1" t="s">
        <v>3375</v>
      </c>
      <c r="B122" s="1" t="s">
        <v>1753</v>
      </c>
      <c r="C122" s="1" t="s">
        <v>1801</v>
      </c>
      <c r="D122" s="1" t="s">
        <v>1802</v>
      </c>
      <c r="E122" s="1" t="s">
        <v>1803</v>
      </c>
      <c r="G122" s="1" t="s">
        <v>1804</v>
      </c>
      <c r="H122" s="1" t="e" vm="1">
        <v>#VALUE!</v>
      </c>
      <c r="K122" s="1" t="s">
        <v>18</v>
      </c>
      <c r="L122" s="1" t="s">
        <v>22</v>
      </c>
      <c r="M122" s="1" t="s">
        <v>31</v>
      </c>
      <c r="N122" s="1" t="s">
        <v>29</v>
      </c>
      <c r="O122" s="1" t="s">
        <v>37</v>
      </c>
      <c r="P122" s="1" t="s">
        <v>43</v>
      </c>
      <c r="Q122" s="1" t="s">
        <v>45</v>
      </c>
      <c r="R122" s="1" t="s">
        <v>37</v>
      </c>
      <c r="S122" s="1" t="s">
        <v>56</v>
      </c>
      <c r="T122" s="1" t="s">
        <v>64</v>
      </c>
      <c r="U122" s="1" t="s">
        <v>43</v>
      </c>
      <c r="V122" s="1" t="s">
        <v>72</v>
      </c>
      <c r="W122" s="1" t="s">
        <v>76</v>
      </c>
      <c r="X122" s="1" t="s">
        <v>37</v>
      </c>
      <c r="Y122" s="1" t="s">
        <v>43</v>
      </c>
      <c r="Z122" s="1" t="s">
        <v>63</v>
      </c>
      <c r="AA122" s="1" t="s">
        <v>62</v>
      </c>
      <c r="AB122" s="1" t="s">
        <v>98</v>
      </c>
      <c r="AC122" s="1" t="s">
        <v>102</v>
      </c>
      <c r="AD122" s="1" t="s">
        <v>111</v>
      </c>
      <c r="AE122" s="1" t="s">
        <v>63</v>
      </c>
      <c r="AF122" s="1" t="s">
        <v>120</v>
      </c>
      <c r="AG122" s="1" t="s">
        <v>125</v>
      </c>
      <c r="AH122" s="1" t="s">
        <v>129</v>
      </c>
      <c r="AI122" s="1" t="s">
        <v>129</v>
      </c>
      <c r="AJ122" s="1" t="s">
        <v>129</v>
      </c>
      <c r="AK122" s="1" t="s">
        <v>64</v>
      </c>
      <c r="AL122" s="1" t="s">
        <v>144</v>
      </c>
      <c r="AM122" s="1" t="s">
        <v>63</v>
      </c>
      <c r="AN122" s="1" t="s">
        <v>31</v>
      </c>
      <c r="AO122" s="1" t="s">
        <v>155</v>
      </c>
      <c r="AP122" s="1" t="s">
        <v>159</v>
      </c>
      <c r="AQ122" s="1" t="s">
        <v>31</v>
      </c>
      <c r="AR122" s="1" t="s">
        <v>21</v>
      </c>
      <c r="AS122" s="1" t="s">
        <v>21</v>
      </c>
      <c r="AT122" s="1" t="s">
        <v>21</v>
      </c>
      <c r="AV122" s="1">
        <f>_xlfn.XLOOKUP(K122,[6]cmmiScoringModel!$G$2:$G$6, [6]cmmiScoringModel!$I$2:$I$6,0,0,1)</f>
        <v>1</v>
      </c>
      <c r="AW122" s="1">
        <f>_xlfn.XLOOKUP(L122,[6]cmmiScoringModel!$G$7:$G$9,[6]cmmiScoringModel!$I$7:$I$9,0,0,1)</f>
        <v>1</v>
      </c>
      <c r="AX122" s="1">
        <f>_xlfn.XLOOKUP(M122,[6]cmmiScoringModel!$G$10:$G$14,[6]cmmiScoringModel!$I$10:$I$14,0,0,1)</f>
        <v>1</v>
      </c>
      <c r="AY122" s="1">
        <f>_xlfn.XLOOKUP(N122,[6]cmmiScoringModel!$G$15:$G$19,[6]cmmiScoringModel!$I$15:$I$19,0,0,1)</f>
        <v>0.5</v>
      </c>
      <c r="AZ122" s="1">
        <f>_xlfn.XLOOKUP(O122,[6]cmmiScoringModel!$G$20:$G$24,[6]cmmiScoringModel!$I$20:$I$24,0,0,1)</f>
        <v>0.75</v>
      </c>
      <c r="BA122" s="1">
        <f>_xlfn.XLOOKUP(P122,[6]cmmiScoringModel!$G$25:$G$28,[6]cmmiScoringModel!$I$25:$I$28,0,0,1)</f>
        <v>1</v>
      </c>
      <c r="BB122" s="1">
        <f>_xlfn.XLOOKUP(Q122,[6]cmmiScoringModel!$G$29:$G$33,[6]cmmiScoringModel!$I$29:$I$33,0,0,1)</f>
        <v>0.5</v>
      </c>
      <c r="BC122" s="1">
        <f>_xlfn.XLOOKUP(R122,[6]cmmiScoringModel!$G$34:$G$37,[6]cmmiScoringModel!$I$34:$I$37,0,0,1)</f>
        <v>1</v>
      </c>
      <c r="BD122" s="1">
        <f>_xlfn.XLOOKUP(S122,[6]cmmiScoringModel!$G$38:$G$44,[6]cmmiScoringModel!$I$38:$I$44,0,0,1)</f>
        <v>0.2</v>
      </c>
      <c r="BE122" s="1">
        <f>_xlfn.XLOOKUP(T122,[6]cmmiScoringModel!$G$45:$G$51,[6]cmmiScoringModel!$I$45:$I$51,0,0,1)</f>
        <v>1</v>
      </c>
      <c r="BF122" s="1">
        <f>_xlfn.XLOOKUP(U122,[6]cmmiScoringModel!$G$52:$G$56,[6]cmmiScoringModel!$I$52:$I$56,0,0,1)</f>
        <v>1</v>
      </c>
      <c r="BG122" s="1">
        <f>_xlfn.XLOOKUP(V122,[6]cmmiScoringModel!$G$57:$G$61,[6]cmmiScoringModel!$I$57:$I$61,0,0,1)</f>
        <v>1</v>
      </c>
      <c r="BH122" s="1">
        <f>_xlfn.XLOOKUP(W122,[6]cmmiScoringModel!$G$62:$G$67,[6]cmmiScoringModel!$I$62:$I$67,0,0,1)</f>
        <v>0.75</v>
      </c>
      <c r="BI122" s="1">
        <f>_xlfn.XLOOKUP(X122,[6]cmmiScoringModel!$G$68:$G$72,[6]cmmiScoringModel!$I$68:$I$72,0,0,1)</f>
        <v>0.75</v>
      </c>
      <c r="BJ122" s="1">
        <f>_xlfn.XLOOKUP(Y122,[6]cmmiScoringModel!$G$73:$G$77,[6]cmmiScoringModel!$I$73:$I$77,0,0,1)</f>
        <v>1</v>
      </c>
      <c r="BK122" s="1">
        <f>_xlfn.XLOOKUP(Z122,[6]cmmiScoringModel!$G$78:$G$84,[6]cmmiScoringModel!$I$78:$I$84,0,0,1)</f>
        <v>0.75</v>
      </c>
      <c r="BL122" s="1">
        <f>_xlfn.XLOOKUP(AA122,[6]cmmiScoringModel!$G$85:$G$91,[6]cmmiScoringModel!$I$85:$I$91,0,0,1)</f>
        <v>0.5</v>
      </c>
      <c r="BM122" s="1">
        <f>_xlfn.XLOOKUP(AB122,[6]cmmiScoringModel!$G$92:$G$95,[6]cmmiScoringModel!$I$92:$I$95,0,0,1)</f>
        <v>1</v>
      </c>
      <c r="BN122" s="1">
        <f>_xlfn.XLOOKUP(AC122,[6]cmmiScoringModel!$G$96:$G$100,[6]cmmiScoringModel!$I$96:$I$100,0,0,1)</f>
        <v>0.15</v>
      </c>
      <c r="BO122" s="1">
        <f>_xlfn.XLOOKUP(AD122,[6]cmmiScoringModel!$G$101:$G$106,[6]cmmiScoringModel!$I$101:$I$106,0,0,1)</f>
        <v>1</v>
      </c>
      <c r="BP122" s="1">
        <f>_xlfn.XLOOKUP(AE122,[6]cmmiScoringModel!$G$107:$G$113,[6]cmmiScoringModel!$I$107:$I$113,0,0,1)</f>
        <v>0.75</v>
      </c>
      <c r="BQ122" s="1">
        <f>_xlfn.XLOOKUP(AF122,[6]cmmiScoringModel!$G$114:$G$117,[6]cmmiScoringModel!$I$114:$I$117,0,0,1)</f>
        <v>0.85</v>
      </c>
      <c r="BR122" s="1">
        <f>_xlfn.XLOOKUP(AG122,[6]cmmiScoringModel!$G$118:$G$120,[6]cmmiScoringModel!$I$118:$I$120,0,0,1)</f>
        <v>1</v>
      </c>
      <c r="BS122" s="1">
        <f>_xlfn.XLOOKUP(AH122, [6]cmmiScoringModel!$G$121:$G$124,[6]cmmiScoringModel!$I$121:$I$124,0,0,1)</f>
        <v>0.6</v>
      </c>
      <c r="BT122" s="1">
        <f>_xlfn.XLOOKUP(AI122,[6]cmmiScoringModel!$G$125:$G$128,[6]cmmiScoringModel!$I$125:$I$128,0,0,1)</f>
        <v>0.4</v>
      </c>
      <c r="BU122" s="1">
        <f>_xlfn.XLOOKUP(AJ122,[6]cmmiScoringModel!$G$129:$G$132,[6]cmmiScoringModel!$I$129:$I$132,0,0,1)</f>
        <v>0.4</v>
      </c>
      <c r="BV122" s="1">
        <f>_xlfn.XLOOKUP(AK122,[6]cmmiScoringModel!$G$133:$G$138,[6]cmmiScoringModel!$I$133:$I$138,0,0,1)</f>
        <v>1</v>
      </c>
      <c r="BW122" s="1">
        <f>_xlfn.XLOOKUP(AL122,[6]cmmiScoringModel!$G$139:$G$142,[6]cmmiScoringModel!$I$139:$I$142,0,0,1)</f>
        <v>1</v>
      </c>
      <c r="BX122" s="1">
        <f>_xlfn.XLOOKUP(AM122,[6]cmmiScoringModel!$G$143:$G$148,[6]cmmiScoringModel!$I$143:$I$148,0,0,1)</f>
        <v>0.75</v>
      </c>
      <c r="BY122" s="1">
        <f>_xlfn.XLOOKUP(AN122,[6]cmmiScoringModel!$G$149:$G$153,[6]cmmiScoringModel!$I$149:$I$153,0,0,1)</f>
        <v>1</v>
      </c>
      <c r="BZ122" s="1">
        <f>_xlfn.XLOOKUP(AO122,[6]cmmiScoringModel!$G$154:$G$157,[6]cmmiScoringModel!$I$154:$I$157,0,0,1)</f>
        <v>1</v>
      </c>
      <c r="CA122" s="1">
        <f>_xlfn.XLOOKUP(AP122,[6]cmmiScoringModel!$G$158:$G$161,[6]cmmiScoringModel!$I$158:$I$161,0,0,1)</f>
        <v>1</v>
      </c>
      <c r="CB122" s="1">
        <f>_xlfn.XLOOKUP(AQ122,[6]cmmiScoringModel!$G$162:$G$166,[6]cmmiScoringModel!$I$162:$I$166,0,0,1)</f>
        <v>1</v>
      </c>
      <c r="CC122" s="1">
        <f>_xlfn.XLOOKUP(AR122,[6]cmmiScoringModel!$G$167:$G$171,[6]cmmiScoringModel!$I$167:$I$171,0,0,1)</f>
        <v>0.01</v>
      </c>
      <c r="CD122" s="1">
        <f>_xlfn.XLOOKUP(AS122,[6]cmmiScoringModel!$G$172:$G$175,[6]cmmiScoringModel!$I$172:$I$175,0,0,1)</f>
        <v>0.01</v>
      </c>
      <c r="CE122" s="1">
        <f>_xlfn.XLOOKUP(AT122,[6]cmmiScoringModel!$G$176:$G$180,[6]cmmiScoringModel!$I$176:$I$180,0,0,1)</f>
        <v>0.01</v>
      </c>
    </row>
    <row r="123" spans="1:83" x14ac:dyDescent="0.25">
      <c r="A123" s="1" t="s">
        <v>3376</v>
      </c>
      <c r="B123" s="1" t="s">
        <v>1753</v>
      </c>
      <c r="C123" s="1" t="s">
        <v>1801</v>
      </c>
      <c r="D123" s="1" t="s">
        <v>1805</v>
      </c>
      <c r="E123" s="1" t="s">
        <v>1806</v>
      </c>
      <c r="G123" s="1" t="s">
        <v>1602</v>
      </c>
      <c r="H123" s="1" t="e" vm="1">
        <v>#VALUE!</v>
      </c>
      <c r="K123" s="1" t="s">
        <v>17</v>
      </c>
      <c r="L123" s="1" t="s">
        <v>22</v>
      </c>
      <c r="M123" s="1" t="s">
        <v>31</v>
      </c>
      <c r="N123" s="1" t="s">
        <v>29</v>
      </c>
      <c r="O123" s="1" t="s">
        <v>37</v>
      </c>
      <c r="P123" s="1" t="s">
        <v>43</v>
      </c>
      <c r="Q123" s="1" t="s">
        <v>45</v>
      </c>
      <c r="R123" s="1" t="s">
        <v>37</v>
      </c>
      <c r="S123" s="1" t="s">
        <v>56</v>
      </c>
      <c r="T123" s="1" t="s">
        <v>62</v>
      </c>
      <c r="U123" s="1" t="s">
        <v>43</v>
      </c>
      <c r="V123" s="1" t="s">
        <v>71</v>
      </c>
      <c r="W123" s="1" t="s">
        <v>76</v>
      </c>
      <c r="X123" s="1" t="s">
        <v>37</v>
      </c>
      <c r="Y123" s="1" t="s">
        <v>66</v>
      </c>
      <c r="Z123" s="1" t="s">
        <v>63</v>
      </c>
      <c r="AA123" s="1" t="s">
        <v>62</v>
      </c>
      <c r="AB123" s="1" t="s">
        <v>98</v>
      </c>
      <c r="AC123" s="1" t="s">
        <v>102</v>
      </c>
      <c r="AD123" s="1" t="s">
        <v>111</v>
      </c>
      <c r="AE123" s="1" t="s">
        <v>63</v>
      </c>
      <c r="AF123" s="1" t="s">
        <v>120</v>
      </c>
      <c r="AG123" s="1" t="s">
        <v>124</v>
      </c>
      <c r="AH123" s="1" t="s">
        <v>129</v>
      </c>
      <c r="AI123" s="1" t="s">
        <v>129</v>
      </c>
      <c r="AJ123" s="1" t="s">
        <v>129</v>
      </c>
      <c r="AK123" s="1" t="s">
        <v>62</v>
      </c>
      <c r="AL123" s="1" t="s">
        <v>142</v>
      </c>
      <c r="AM123" s="1" t="s">
        <v>63</v>
      </c>
      <c r="AN123" s="1" t="s">
        <v>31</v>
      </c>
      <c r="AO123" s="1" t="s">
        <v>155</v>
      </c>
      <c r="AP123" s="1" t="s">
        <v>159</v>
      </c>
      <c r="AQ123" s="1" t="s">
        <v>31</v>
      </c>
      <c r="AR123" s="1" t="s">
        <v>21</v>
      </c>
      <c r="AS123" s="1" t="s">
        <v>21</v>
      </c>
      <c r="AT123" s="1" t="s">
        <v>21</v>
      </c>
      <c r="AV123" s="1">
        <f>_xlfn.XLOOKUP(K123,[6]cmmiScoringModel!$G$2:$G$6, [6]cmmiScoringModel!$I$2:$I$6,0,0,1)</f>
        <v>0.25</v>
      </c>
      <c r="AW123" s="1">
        <f>_xlfn.XLOOKUP(L123,[6]cmmiScoringModel!$G$7:$G$9,[6]cmmiScoringModel!$I$7:$I$9,0,0,1)</f>
        <v>1</v>
      </c>
      <c r="AX123" s="1">
        <f>_xlfn.XLOOKUP(M123,[6]cmmiScoringModel!$G$10:$G$14,[6]cmmiScoringModel!$I$10:$I$14,0,0,1)</f>
        <v>1</v>
      </c>
      <c r="AY123" s="1">
        <f>_xlfn.XLOOKUP(N123,[6]cmmiScoringModel!$G$15:$G$19,[6]cmmiScoringModel!$I$15:$I$19,0,0,1)</f>
        <v>0.5</v>
      </c>
      <c r="AZ123" s="1">
        <f>_xlfn.XLOOKUP(O123,[6]cmmiScoringModel!$G$20:$G$24,[6]cmmiScoringModel!$I$20:$I$24,0,0,1)</f>
        <v>0.75</v>
      </c>
      <c r="BA123" s="1">
        <f>_xlfn.XLOOKUP(P123,[6]cmmiScoringModel!$G$25:$G$28,[6]cmmiScoringModel!$I$25:$I$28,0,0,1)</f>
        <v>1</v>
      </c>
      <c r="BB123" s="1">
        <f>_xlfn.XLOOKUP(Q123,[6]cmmiScoringModel!$G$29:$G$33,[6]cmmiScoringModel!$I$29:$I$33,0,0,1)</f>
        <v>0.5</v>
      </c>
      <c r="BC123" s="1">
        <f>_xlfn.XLOOKUP(R123,[6]cmmiScoringModel!$G$34:$G$37,[6]cmmiScoringModel!$I$34:$I$37,0,0,1)</f>
        <v>1</v>
      </c>
      <c r="BD123" s="1">
        <f>_xlfn.XLOOKUP(S123,[6]cmmiScoringModel!$G$38:$G$44,[6]cmmiScoringModel!$I$38:$I$44,0,0,1)</f>
        <v>0.2</v>
      </c>
      <c r="BE123" s="1">
        <f>_xlfn.XLOOKUP(T123,[6]cmmiScoringModel!$G$45:$G$51,[6]cmmiScoringModel!$I$45:$I$51,0,0,1)</f>
        <v>0.5</v>
      </c>
      <c r="BF123" s="1">
        <f>_xlfn.XLOOKUP(U123,[6]cmmiScoringModel!$G$52:$G$56,[6]cmmiScoringModel!$I$52:$I$56,0,0,1)</f>
        <v>1</v>
      </c>
      <c r="BG123" s="1">
        <f>_xlfn.XLOOKUP(V123,[6]cmmiScoringModel!$G$57:$G$61,[6]cmmiScoringModel!$I$57:$I$61,0,0,1)</f>
        <v>0.6</v>
      </c>
      <c r="BH123" s="1">
        <f>_xlfn.XLOOKUP(W123,[6]cmmiScoringModel!$G$62:$G$67,[6]cmmiScoringModel!$I$62:$I$67,0,0,1)</f>
        <v>0.75</v>
      </c>
      <c r="BI123" s="1">
        <f>_xlfn.XLOOKUP(X123,[6]cmmiScoringModel!$G$68:$G$72,[6]cmmiScoringModel!$I$68:$I$72,0,0,1)</f>
        <v>0.75</v>
      </c>
      <c r="BJ123" s="1">
        <f>_xlfn.XLOOKUP(Y123,[6]cmmiScoringModel!$G$73:$G$77,[6]cmmiScoringModel!$I$73:$I$77,0,0,1)</f>
        <v>0.5</v>
      </c>
      <c r="BK123" s="1">
        <f>_xlfn.XLOOKUP(Z123,[6]cmmiScoringModel!$G$78:$G$84,[6]cmmiScoringModel!$I$78:$I$84,0,0,1)</f>
        <v>0.75</v>
      </c>
      <c r="BL123" s="1">
        <f>_xlfn.XLOOKUP(AA123,[6]cmmiScoringModel!$G$85:$G$91,[6]cmmiScoringModel!$I$85:$I$91,0,0,1)</f>
        <v>0.5</v>
      </c>
      <c r="BM123" s="1">
        <f>_xlfn.XLOOKUP(AB123,[6]cmmiScoringModel!$G$92:$G$95,[6]cmmiScoringModel!$I$92:$I$95,0,0,1)</f>
        <v>1</v>
      </c>
      <c r="BN123" s="1">
        <f>_xlfn.XLOOKUP(AC123,[6]cmmiScoringModel!$G$96:$G$100,[6]cmmiScoringModel!$I$96:$I$100,0,0,1)</f>
        <v>0.15</v>
      </c>
      <c r="BO123" s="1">
        <f>_xlfn.XLOOKUP(AD123,[6]cmmiScoringModel!$G$101:$G$106,[6]cmmiScoringModel!$I$101:$I$106,0,0,1)</f>
        <v>1</v>
      </c>
      <c r="BP123" s="1">
        <f>_xlfn.XLOOKUP(AE123,[6]cmmiScoringModel!$G$107:$G$113,[6]cmmiScoringModel!$I$107:$I$113,0,0,1)</f>
        <v>0.75</v>
      </c>
      <c r="BQ123" s="1">
        <f>_xlfn.XLOOKUP(AF123,[6]cmmiScoringModel!$G$114:$G$117,[6]cmmiScoringModel!$I$114:$I$117,0,0,1)</f>
        <v>0.85</v>
      </c>
      <c r="BR123" s="1">
        <f>_xlfn.XLOOKUP(AG123,[6]cmmiScoringModel!$G$118:$G$120,[6]cmmiScoringModel!$I$118:$I$120,0,0,1)</f>
        <v>0.25</v>
      </c>
      <c r="BS123" s="1">
        <f>_xlfn.XLOOKUP(AH123, [6]cmmiScoringModel!$G$121:$G$124,[6]cmmiScoringModel!$I$121:$I$124,0,0,1)</f>
        <v>0.6</v>
      </c>
      <c r="BT123" s="1">
        <f>_xlfn.XLOOKUP(AI123,[6]cmmiScoringModel!$G$125:$G$128,[6]cmmiScoringModel!$I$125:$I$128,0,0,1)</f>
        <v>0.4</v>
      </c>
      <c r="BU123" s="1">
        <f>_xlfn.XLOOKUP(AJ123,[6]cmmiScoringModel!$G$129:$G$132,[6]cmmiScoringModel!$I$129:$I$132,0,0,1)</f>
        <v>0.4</v>
      </c>
      <c r="BV123" s="1">
        <f>_xlfn.XLOOKUP(AK123,[6]cmmiScoringModel!$G$133:$G$138,[6]cmmiScoringModel!$I$133:$I$138,0,0,1)</f>
        <v>0.5</v>
      </c>
      <c r="BW123" s="1">
        <f>_xlfn.XLOOKUP(AL123,[6]cmmiScoringModel!$G$139:$G$142,[6]cmmiScoringModel!$I$139:$I$142,0,0,1)</f>
        <v>0.25</v>
      </c>
      <c r="BX123" s="1">
        <f>_xlfn.XLOOKUP(AM123,[6]cmmiScoringModel!$G$143:$G$148,[6]cmmiScoringModel!$I$143:$I$148,0,0,1)</f>
        <v>0.75</v>
      </c>
      <c r="BY123" s="1">
        <f>_xlfn.XLOOKUP(AN123,[6]cmmiScoringModel!$G$149:$G$153,[6]cmmiScoringModel!$I$149:$I$153,0,0,1)</f>
        <v>1</v>
      </c>
      <c r="BZ123" s="1">
        <f>_xlfn.XLOOKUP(AO123,[6]cmmiScoringModel!$G$154:$G$157,[6]cmmiScoringModel!$I$154:$I$157,0,0,1)</f>
        <v>1</v>
      </c>
      <c r="CA123" s="1">
        <f>_xlfn.XLOOKUP(AP123,[6]cmmiScoringModel!$G$158:$G$161,[6]cmmiScoringModel!$I$158:$I$161,0,0,1)</f>
        <v>1</v>
      </c>
      <c r="CB123" s="1">
        <f>_xlfn.XLOOKUP(AQ123,[6]cmmiScoringModel!$G$162:$G$166,[6]cmmiScoringModel!$I$162:$I$166,0,0,1)</f>
        <v>1</v>
      </c>
      <c r="CC123" s="1">
        <f>_xlfn.XLOOKUP(AR123,[6]cmmiScoringModel!$G$167:$G$171,[6]cmmiScoringModel!$I$167:$I$171,0,0,1)</f>
        <v>0.01</v>
      </c>
      <c r="CD123" s="1">
        <f>_xlfn.XLOOKUP(AS123,[6]cmmiScoringModel!$G$172:$G$175,[6]cmmiScoringModel!$I$172:$I$175,0,0,1)</f>
        <v>0.01</v>
      </c>
      <c r="CE123" s="1">
        <f>_xlfn.XLOOKUP(AT123,[6]cmmiScoringModel!$G$176:$G$180,[6]cmmiScoringModel!$I$176:$I$180,0,0,1)</f>
        <v>0.01</v>
      </c>
    </row>
    <row r="124" spans="1:83" x14ac:dyDescent="0.25">
      <c r="A124" s="1" t="s">
        <v>3377</v>
      </c>
      <c r="B124" s="1" t="s">
        <v>1753</v>
      </c>
      <c r="C124" s="1" t="s">
        <v>1807</v>
      </c>
      <c r="D124" s="1" t="s">
        <v>1808</v>
      </c>
      <c r="E124" s="1" t="s">
        <v>1809</v>
      </c>
      <c r="G124" s="1" t="s">
        <v>1810</v>
      </c>
      <c r="H124" s="1" t="e" vm="1">
        <v>#VALUE!</v>
      </c>
      <c r="K124" s="1" t="s">
        <v>18</v>
      </c>
      <c r="L124" s="1" t="s">
        <v>22</v>
      </c>
      <c r="M124" s="1" t="s">
        <v>31</v>
      </c>
      <c r="N124" s="1" t="s">
        <v>29</v>
      </c>
      <c r="O124" s="1" t="s">
        <v>37</v>
      </c>
      <c r="P124" s="1" t="s">
        <v>43</v>
      </c>
      <c r="Q124" s="1" t="s">
        <v>45</v>
      </c>
      <c r="R124" s="1" t="s">
        <v>37</v>
      </c>
      <c r="S124" s="1" t="s">
        <v>56</v>
      </c>
      <c r="T124" s="1" t="s">
        <v>64</v>
      </c>
      <c r="U124" s="1" t="s">
        <v>43</v>
      </c>
      <c r="V124" s="1" t="s">
        <v>71</v>
      </c>
      <c r="W124" s="1" t="s">
        <v>76</v>
      </c>
      <c r="X124" s="1" t="s">
        <v>37</v>
      </c>
      <c r="Y124" s="1" t="s">
        <v>43</v>
      </c>
      <c r="Z124" s="1" t="s">
        <v>63</v>
      </c>
      <c r="AA124" s="1" t="s">
        <v>63</v>
      </c>
      <c r="AB124" s="1" t="s">
        <v>98</v>
      </c>
      <c r="AC124" s="1" t="s">
        <v>103</v>
      </c>
      <c r="AD124" s="1" t="s">
        <v>111</v>
      </c>
      <c r="AE124" s="1" t="s">
        <v>63</v>
      </c>
      <c r="AF124" s="1" t="s">
        <v>120</v>
      </c>
      <c r="AG124" s="1" t="s">
        <v>125</v>
      </c>
      <c r="AH124" s="1" t="s">
        <v>129</v>
      </c>
      <c r="AI124" s="1" t="s">
        <v>129</v>
      </c>
      <c r="AJ124" s="1" t="s">
        <v>129</v>
      </c>
      <c r="AK124" s="1" t="s">
        <v>63</v>
      </c>
      <c r="AL124" s="1" t="s">
        <v>144</v>
      </c>
      <c r="AM124" s="1" t="s">
        <v>63</v>
      </c>
      <c r="AN124" s="1" t="s">
        <v>31</v>
      </c>
      <c r="AO124" s="1" t="s">
        <v>155</v>
      </c>
      <c r="AP124" s="1" t="s">
        <v>159</v>
      </c>
      <c r="AQ124" s="1" t="s">
        <v>31</v>
      </c>
      <c r="AR124" s="1" t="s">
        <v>21</v>
      </c>
      <c r="AS124" s="1" t="s">
        <v>21</v>
      </c>
      <c r="AT124" s="1" t="s">
        <v>21</v>
      </c>
      <c r="AV124" s="1">
        <f>_xlfn.XLOOKUP(K124,[6]cmmiScoringModel!$G$2:$G$6, [6]cmmiScoringModel!$I$2:$I$6,0,0,1)</f>
        <v>1</v>
      </c>
      <c r="AW124" s="1">
        <f>_xlfn.XLOOKUP(L124,[6]cmmiScoringModel!$G$7:$G$9,[6]cmmiScoringModel!$I$7:$I$9,0,0,1)</f>
        <v>1</v>
      </c>
      <c r="AX124" s="1">
        <f>_xlfn.XLOOKUP(M124,[6]cmmiScoringModel!$G$10:$G$14,[6]cmmiScoringModel!$I$10:$I$14,0,0,1)</f>
        <v>1</v>
      </c>
      <c r="AY124" s="1">
        <f>_xlfn.XLOOKUP(N124,[6]cmmiScoringModel!$G$15:$G$19,[6]cmmiScoringModel!$I$15:$I$19,0,0,1)</f>
        <v>0.5</v>
      </c>
      <c r="AZ124" s="1">
        <f>_xlfn.XLOOKUP(O124,[6]cmmiScoringModel!$G$20:$G$24,[6]cmmiScoringModel!$I$20:$I$24,0,0,1)</f>
        <v>0.75</v>
      </c>
      <c r="BA124" s="1">
        <f>_xlfn.XLOOKUP(P124,[6]cmmiScoringModel!$G$25:$G$28,[6]cmmiScoringModel!$I$25:$I$28,0,0,1)</f>
        <v>1</v>
      </c>
      <c r="BB124" s="1">
        <f>_xlfn.XLOOKUP(Q124,[6]cmmiScoringModel!$G$29:$G$33,[6]cmmiScoringModel!$I$29:$I$33,0,0,1)</f>
        <v>0.5</v>
      </c>
      <c r="BC124" s="1">
        <f>_xlfn.XLOOKUP(R124,[6]cmmiScoringModel!$G$34:$G$37,[6]cmmiScoringModel!$I$34:$I$37,0,0,1)</f>
        <v>1</v>
      </c>
      <c r="BD124" s="1">
        <f>_xlfn.XLOOKUP(S124,[6]cmmiScoringModel!$G$38:$G$44,[6]cmmiScoringModel!$I$38:$I$44,0,0,1)</f>
        <v>0.2</v>
      </c>
      <c r="BE124" s="1">
        <f>_xlfn.XLOOKUP(T124,[6]cmmiScoringModel!$G$45:$G$51,[6]cmmiScoringModel!$I$45:$I$51,0,0,1)</f>
        <v>1</v>
      </c>
      <c r="BF124" s="1">
        <f>_xlfn.XLOOKUP(U124,[6]cmmiScoringModel!$G$52:$G$56,[6]cmmiScoringModel!$I$52:$I$56,0,0,1)</f>
        <v>1</v>
      </c>
      <c r="BG124" s="1">
        <f>_xlfn.XLOOKUP(V124,[6]cmmiScoringModel!$G$57:$G$61,[6]cmmiScoringModel!$I$57:$I$61,0,0,1)</f>
        <v>0.6</v>
      </c>
      <c r="BH124" s="1">
        <f>_xlfn.XLOOKUP(W124,[6]cmmiScoringModel!$G$62:$G$67,[6]cmmiScoringModel!$I$62:$I$67,0,0,1)</f>
        <v>0.75</v>
      </c>
      <c r="BI124" s="1">
        <f>_xlfn.XLOOKUP(X124,[6]cmmiScoringModel!$G$68:$G$72,[6]cmmiScoringModel!$I$68:$I$72,0,0,1)</f>
        <v>0.75</v>
      </c>
      <c r="BJ124" s="1">
        <f>_xlfn.XLOOKUP(Y124,[6]cmmiScoringModel!$G$73:$G$77,[6]cmmiScoringModel!$I$73:$I$77,0,0,1)</f>
        <v>1</v>
      </c>
      <c r="BK124" s="1">
        <f>_xlfn.XLOOKUP(Z124,[6]cmmiScoringModel!$G$78:$G$84,[6]cmmiScoringModel!$I$78:$I$84,0,0,1)</f>
        <v>0.75</v>
      </c>
      <c r="BL124" s="1">
        <f>_xlfn.XLOOKUP(AA124,[6]cmmiScoringModel!$G$85:$G$91,[6]cmmiScoringModel!$I$85:$I$91,0,0,1)</f>
        <v>0.75</v>
      </c>
      <c r="BM124" s="1">
        <f>_xlfn.XLOOKUP(AB124,[6]cmmiScoringModel!$G$92:$G$95,[6]cmmiScoringModel!$I$92:$I$95,0,0,1)</f>
        <v>1</v>
      </c>
      <c r="BN124" s="1">
        <f>_xlfn.XLOOKUP(AC124,[6]cmmiScoringModel!$G$96:$G$100,[6]cmmiScoringModel!$I$96:$I$100,0,0,1)</f>
        <v>0.6</v>
      </c>
      <c r="BO124" s="1">
        <f>_xlfn.XLOOKUP(AD124,[6]cmmiScoringModel!$G$101:$G$106,[6]cmmiScoringModel!$I$101:$I$106,0,0,1)</f>
        <v>1</v>
      </c>
      <c r="BP124" s="1">
        <f>_xlfn.XLOOKUP(AE124,[6]cmmiScoringModel!$G$107:$G$113,[6]cmmiScoringModel!$I$107:$I$113,0,0,1)</f>
        <v>0.75</v>
      </c>
      <c r="BQ124" s="1">
        <f>_xlfn.XLOOKUP(AF124,[6]cmmiScoringModel!$G$114:$G$117,[6]cmmiScoringModel!$I$114:$I$117,0,0,1)</f>
        <v>0.85</v>
      </c>
      <c r="BR124" s="1">
        <f>_xlfn.XLOOKUP(AG124,[6]cmmiScoringModel!$G$118:$G$120,[6]cmmiScoringModel!$I$118:$I$120,0,0,1)</f>
        <v>1</v>
      </c>
      <c r="BS124" s="1">
        <f>_xlfn.XLOOKUP(AH124, [6]cmmiScoringModel!$G$121:$G$124,[6]cmmiScoringModel!$I$121:$I$124,0,0,1)</f>
        <v>0.6</v>
      </c>
      <c r="BT124" s="1">
        <f>_xlfn.XLOOKUP(AI124,[6]cmmiScoringModel!$G$125:$G$128,[6]cmmiScoringModel!$I$125:$I$128,0,0,1)</f>
        <v>0.4</v>
      </c>
      <c r="BU124" s="1">
        <f>_xlfn.XLOOKUP(AJ124,[6]cmmiScoringModel!$G$129:$G$132,[6]cmmiScoringModel!$I$129:$I$132,0,0,1)</f>
        <v>0.4</v>
      </c>
      <c r="BV124" s="1">
        <f>_xlfn.XLOOKUP(AK124,[6]cmmiScoringModel!$G$133:$G$138,[6]cmmiScoringModel!$I$133:$I$138,0,0,1)</f>
        <v>0.75</v>
      </c>
      <c r="BW124" s="1">
        <f>_xlfn.XLOOKUP(AL124,[6]cmmiScoringModel!$G$139:$G$142,[6]cmmiScoringModel!$I$139:$I$142,0,0,1)</f>
        <v>1</v>
      </c>
      <c r="BX124" s="1">
        <f>_xlfn.XLOOKUP(AM124,[6]cmmiScoringModel!$G$143:$G$148,[6]cmmiScoringModel!$I$143:$I$148,0,0,1)</f>
        <v>0.75</v>
      </c>
      <c r="BY124" s="1">
        <f>_xlfn.XLOOKUP(AN124,[6]cmmiScoringModel!$G$149:$G$153,[6]cmmiScoringModel!$I$149:$I$153,0,0,1)</f>
        <v>1</v>
      </c>
      <c r="BZ124" s="1">
        <f>_xlfn.XLOOKUP(AO124,[6]cmmiScoringModel!$G$154:$G$157,[6]cmmiScoringModel!$I$154:$I$157,0,0,1)</f>
        <v>1</v>
      </c>
      <c r="CA124" s="1">
        <f>_xlfn.XLOOKUP(AP124,[6]cmmiScoringModel!$G$158:$G$161,[6]cmmiScoringModel!$I$158:$I$161,0,0,1)</f>
        <v>1</v>
      </c>
      <c r="CB124" s="1">
        <f>_xlfn.XLOOKUP(AQ124,[6]cmmiScoringModel!$G$162:$G$166,[6]cmmiScoringModel!$I$162:$I$166,0,0,1)</f>
        <v>1</v>
      </c>
      <c r="CC124" s="1">
        <f>_xlfn.XLOOKUP(AR124,[6]cmmiScoringModel!$G$167:$G$171,[6]cmmiScoringModel!$I$167:$I$171,0,0,1)</f>
        <v>0.01</v>
      </c>
      <c r="CD124" s="1">
        <f>_xlfn.XLOOKUP(AS124,[6]cmmiScoringModel!$G$172:$G$175,[6]cmmiScoringModel!$I$172:$I$175,0,0,1)</f>
        <v>0.01</v>
      </c>
      <c r="CE124" s="1">
        <f>_xlfn.XLOOKUP(AT124,[6]cmmiScoringModel!$G$176:$G$180,[6]cmmiScoringModel!$I$176:$I$180,0,0,1)</f>
        <v>0.01</v>
      </c>
    </row>
    <row r="125" spans="1:83" x14ac:dyDescent="0.25">
      <c r="A125" s="1" t="s">
        <v>3378</v>
      </c>
      <c r="B125" s="1" t="s">
        <v>1753</v>
      </c>
      <c r="C125" s="1" t="s">
        <v>1807</v>
      </c>
      <c r="D125" s="1" t="s">
        <v>1811</v>
      </c>
      <c r="E125" s="1" t="s">
        <v>1812</v>
      </c>
      <c r="G125" s="1" t="s">
        <v>1813</v>
      </c>
      <c r="H125" s="1" t="s">
        <v>3233</v>
      </c>
      <c r="K125" s="1" t="s">
        <v>18</v>
      </c>
      <c r="L125" s="1" t="s">
        <v>22</v>
      </c>
      <c r="M125" s="1" t="s">
        <v>31</v>
      </c>
      <c r="N125" s="1" t="s">
        <v>29</v>
      </c>
      <c r="O125" s="1" t="s">
        <v>37</v>
      </c>
      <c r="P125" s="1" t="s">
        <v>43</v>
      </c>
      <c r="Q125" s="1" t="s">
        <v>45</v>
      </c>
      <c r="R125" s="1" t="s">
        <v>37</v>
      </c>
      <c r="S125" s="1" t="s">
        <v>56</v>
      </c>
      <c r="T125" s="1" t="s">
        <v>64</v>
      </c>
      <c r="U125" s="1" t="s">
        <v>66</v>
      </c>
      <c r="V125" s="1" t="s">
        <v>72</v>
      </c>
      <c r="W125" s="1" t="s">
        <v>75</v>
      </c>
      <c r="X125" s="1" t="s">
        <v>37</v>
      </c>
      <c r="Y125" s="1" t="s">
        <v>43</v>
      </c>
      <c r="Z125" s="1" t="s">
        <v>63</v>
      </c>
      <c r="AA125" s="1" t="s">
        <v>63</v>
      </c>
      <c r="AB125" s="1" t="s">
        <v>98</v>
      </c>
      <c r="AC125" s="1" t="s">
        <v>103</v>
      </c>
      <c r="AD125" s="1" t="s">
        <v>111</v>
      </c>
      <c r="AE125" s="1" t="s">
        <v>63</v>
      </c>
      <c r="AF125" s="1" t="s">
        <v>122</v>
      </c>
      <c r="AG125" s="1" t="s">
        <v>125</v>
      </c>
      <c r="AH125" s="1" t="s">
        <v>22</v>
      </c>
      <c r="AI125" s="1" t="s">
        <v>22</v>
      </c>
      <c r="AJ125" s="1" t="s">
        <v>22</v>
      </c>
      <c r="AK125" s="1" t="s">
        <v>63</v>
      </c>
      <c r="AL125" s="1" t="s">
        <v>144</v>
      </c>
      <c r="AM125" s="1" t="s">
        <v>63</v>
      </c>
      <c r="AN125" s="1" t="s">
        <v>31</v>
      </c>
      <c r="AO125" s="1" t="s">
        <v>155</v>
      </c>
      <c r="AP125" s="1" t="s">
        <v>159</v>
      </c>
      <c r="AQ125" s="1" t="s">
        <v>31</v>
      </c>
      <c r="AR125" s="1" t="s">
        <v>29</v>
      </c>
      <c r="AS125" s="1" t="s">
        <v>111</v>
      </c>
      <c r="AT125" s="1" t="s">
        <v>170</v>
      </c>
      <c r="AV125" s="1">
        <f>_xlfn.XLOOKUP(K125,[6]cmmiScoringModel!$G$2:$G$6, [6]cmmiScoringModel!$I$2:$I$6,0,0,1)</f>
        <v>1</v>
      </c>
      <c r="AW125" s="1">
        <f>_xlfn.XLOOKUP(L125,[6]cmmiScoringModel!$G$7:$G$9,[6]cmmiScoringModel!$I$7:$I$9,0,0,1)</f>
        <v>1</v>
      </c>
      <c r="AX125" s="1">
        <f>_xlfn.XLOOKUP(M125,[6]cmmiScoringModel!$G$10:$G$14,[6]cmmiScoringModel!$I$10:$I$14,0,0,1)</f>
        <v>1</v>
      </c>
      <c r="AY125" s="1">
        <f>_xlfn.XLOOKUP(N125,[6]cmmiScoringModel!$G$15:$G$19,[6]cmmiScoringModel!$I$15:$I$19,0,0,1)</f>
        <v>0.5</v>
      </c>
      <c r="AZ125" s="1">
        <f>_xlfn.XLOOKUP(O125,[6]cmmiScoringModel!$G$20:$G$24,[6]cmmiScoringModel!$I$20:$I$24,0,0,1)</f>
        <v>0.75</v>
      </c>
      <c r="BA125" s="1">
        <f>_xlfn.XLOOKUP(P125,[6]cmmiScoringModel!$G$25:$G$28,[6]cmmiScoringModel!$I$25:$I$28,0,0,1)</f>
        <v>1</v>
      </c>
      <c r="BB125" s="1">
        <f>_xlfn.XLOOKUP(Q125,[6]cmmiScoringModel!$G$29:$G$33,[6]cmmiScoringModel!$I$29:$I$33,0,0,1)</f>
        <v>0.5</v>
      </c>
      <c r="BC125" s="1">
        <f>_xlfn.XLOOKUP(R125,[6]cmmiScoringModel!$G$34:$G$37,[6]cmmiScoringModel!$I$34:$I$37,0,0,1)</f>
        <v>1</v>
      </c>
      <c r="BD125" s="1">
        <f>_xlfn.XLOOKUP(S125,[6]cmmiScoringModel!$G$38:$G$44,[6]cmmiScoringModel!$I$38:$I$44,0,0,1)</f>
        <v>0.2</v>
      </c>
      <c r="BE125" s="1">
        <f>_xlfn.XLOOKUP(T125,[6]cmmiScoringModel!$G$45:$G$51,[6]cmmiScoringModel!$I$45:$I$51,0,0,1)</f>
        <v>1</v>
      </c>
      <c r="BF125" s="1">
        <f>_xlfn.XLOOKUP(U125,[6]cmmiScoringModel!$G$52:$G$56,[6]cmmiScoringModel!$I$52:$I$56,0,0,1)</f>
        <v>0.8</v>
      </c>
      <c r="BG125" s="1">
        <f>_xlfn.XLOOKUP(V125,[6]cmmiScoringModel!$G$57:$G$61,[6]cmmiScoringModel!$I$57:$I$61,0,0,1)</f>
        <v>1</v>
      </c>
      <c r="BH125" s="1">
        <f>_xlfn.XLOOKUP(W125,[6]cmmiScoringModel!$G$62:$G$67,[6]cmmiScoringModel!$I$62:$I$67,0,0,1)</f>
        <v>0.5</v>
      </c>
      <c r="BI125" s="1">
        <f>_xlfn.XLOOKUP(X125,[6]cmmiScoringModel!$G$68:$G$72,[6]cmmiScoringModel!$I$68:$I$72,0,0,1)</f>
        <v>0.75</v>
      </c>
      <c r="BJ125" s="1">
        <f>_xlfn.XLOOKUP(Y125,[6]cmmiScoringModel!$G$73:$G$77,[6]cmmiScoringModel!$I$73:$I$77,0,0,1)</f>
        <v>1</v>
      </c>
      <c r="BK125" s="1">
        <f>_xlfn.XLOOKUP(Z125,[6]cmmiScoringModel!$G$78:$G$84,[6]cmmiScoringModel!$I$78:$I$84,0,0,1)</f>
        <v>0.75</v>
      </c>
      <c r="BL125" s="1">
        <f>_xlfn.XLOOKUP(AA125,[6]cmmiScoringModel!$G$85:$G$91,[6]cmmiScoringModel!$I$85:$I$91,0,0,1)</f>
        <v>0.75</v>
      </c>
      <c r="BM125" s="1">
        <f>_xlfn.XLOOKUP(AB125,[6]cmmiScoringModel!$G$92:$G$95,[6]cmmiScoringModel!$I$92:$I$95,0,0,1)</f>
        <v>1</v>
      </c>
      <c r="BN125" s="1">
        <f>_xlfn.XLOOKUP(AC125,[6]cmmiScoringModel!$G$96:$G$100,[6]cmmiScoringModel!$I$96:$I$100,0,0,1)</f>
        <v>0.6</v>
      </c>
      <c r="BO125" s="1">
        <f>_xlfn.XLOOKUP(AD125,[6]cmmiScoringModel!$G$101:$G$106,[6]cmmiScoringModel!$I$101:$I$106,0,0,1)</f>
        <v>1</v>
      </c>
      <c r="BP125" s="1">
        <f>_xlfn.XLOOKUP(AE125,[6]cmmiScoringModel!$G$107:$G$113,[6]cmmiScoringModel!$I$107:$I$113,0,0,1)</f>
        <v>0.75</v>
      </c>
      <c r="BQ125" s="1">
        <f>_xlfn.XLOOKUP(AF125,[6]cmmiScoringModel!$G$114:$G$117,[6]cmmiScoringModel!$I$114:$I$117,0,0,1)</f>
        <v>1</v>
      </c>
      <c r="BR125" s="1">
        <f>_xlfn.XLOOKUP(AG125,[6]cmmiScoringModel!$G$118:$G$120,[6]cmmiScoringModel!$I$118:$I$120,0,0,1)</f>
        <v>1</v>
      </c>
      <c r="BS125" s="1">
        <f>_xlfn.XLOOKUP(AH125, [6]cmmiScoringModel!$G$121:$G$124,[6]cmmiScoringModel!$I$121:$I$124,0,0,1)</f>
        <v>1</v>
      </c>
      <c r="BT125" s="1">
        <f>_xlfn.XLOOKUP(AI125,[6]cmmiScoringModel!$G$125:$G$128,[6]cmmiScoringModel!$I$125:$I$128,0,0,1)</f>
        <v>1</v>
      </c>
      <c r="BU125" s="1">
        <f>_xlfn.XLOOKUP(AJ125,[6]cmmiScoringModel!$G$129:$G$132,[6]cmmiScoringModel!$I$129:$I$132,0,0,1)</f>
        <v>1</v>
      </c>
      <c r="BV125" s="1">
        <f>_xlfn.XLOOKUP(AK125,[6]cmmiScoringModel!$G$133:$G$138,[6]cmmiScoringModel!$I$133:$I$138,0,0,1)</f>
        <v>0.75</v>
      </c>
      <c r="BW125" s="1">
        <f>_xlfn.XLOOKUP(AL125,[6]cmmiScoringModel!$G$139:$G$142,[6]cmmiScoringModel!$I$139:$I$142,0,0,1)</f>
        <v>1</v>
      </c>
      <c r="BX125" s="1">
        <f>_xlfn.XLOOKUP(AM125,[6]cmmiScoringModel!$G$143:$G$148,[6]cmmiScoringModel!$I$143:$I$148,0,0,1)</f>
        <v>0.75</v>
      </c>
      <c r="BY125" s="1">
        <f>_xlfn.XLOOKUP(AN125,[6]cmmiScoringModel!$G$149:$G$153,[6]cmmiScoringModel!$I$149:$I$153,0,0,1)</f>
        <v>1</v>
      </c>
      <c r="BZ125" s="1">
        <f>_xlfn.XLOOKUP(AO125,[6]cmmiScoringModel!$G$154:$G$157,[6]cmmiScoringModel!$I$154:$I$157,0,0,1)</f>
        <v>1</v>
      </c>
      <c r="CA125" s="1">
        <f>_xlfn.XLOOKUP(AP125,[6]cmmiScoringModel!$G$158:$G$161,[6]cmmiScoringModel!$I$158:$I$161,0,0,1)</f>
        <v>1</v>
      </c>
      <c r="CB125" s="1">
        <f>_xlfn.XLOOKUP(AQ125,[6]cmmiScoringModel!$G$162:$G$166,[6]cmmiScoringModel!$I$162:$I$166,0,0,1)</f>
        <v>1</v>
      </c>
      <c r="CC125" s="1">
        <f>_xlfn.XLOOKUP(AR125,[6]cmmiScoringModel!$G$167:$G$171,[6]cmmiScoringModel!$I$167:$I$171,0,0,1)</f>
        <v>0.5</v>
      </c>
      <c r="CD125" s="1">
        <f>_xlfn.XLOOKUP(AS125,[6]cmmiScoringModel!$G$172:$G$175,[6]cmmiScoringModel!$I$172:$I$175,0,0,1)</f>
        <v>1</v>
      </c>
      <c r="CE125" s="1">
        <f>_xlfn.XLOOKUP(AT125,[6]cmmiScoringModel!$G$176:$G$180,[6]cmmiScoringModel!$I$176:$I$180,0,0,1)</f>
        <v>0.5</v>
      </c>
    </row>
    <row r="126" spans="1:83" x14ac:dyDescent="0.25">
      <c r="A126" s="1" t="s">
        <v>3379</v>
      </c>
      <c r="B126" s="1" t="s">
        <v>1753</v>
      </c>
      <c r="C126" s="1" t="s">
        <v>1801</v>
      </c>
      <c r="D126" s="1" t="s">
        <v>1805</v>
      </c>
      <c r="E126" s="1" t="s">
        <v>1806</v>
      </c>
      <c r="G126" s="1" t="s">
        <v>1602</v>
      </c>
      <c r="K126" s="1" t="s">
        <v>17</v>
      </c>
      <c r="L126" s="1" t="s">
        <v>22</v>
      </c>
      <c r="M126" s="1" t="s">
        <v>31</v>
      </c>
      <c r="N126" s="1" t="s">
        <v>29</v>
      </c>
      <c r="O126" s="1" t="s">
        <v>37</v>
      </c>
      <c r="P126" s="1" t="s">
        <v>43</v>
      </c>
      <c r="Q126" s="1" t="s">
        <v>45</v>
      </c>
      <c r="R126" s="1" t="s">
        <v>37</v>
      </c>
      <c r="S126" s="1" t="s">
        <v>56</v>
      </c>
      <c r="T126" s="1" t="s">
        <v>21</v>
      </c>
      <c r="U126" s="1" t="s">
        <v>25</v>
      </c>
      <c r="V126" s="1" t="s">
        <v>71</v>
      </c>
      <c r="W126" s="1" t="s">
        <v>76</v>
      </c>
      <c r="X126" s="1" t="s">
        <v>37</v>
      </c>
      <c r="Y126" s="1" t="s">
        <v>66</v>
      </c>
      <c r="Z126" s="1" t="s">
        <v>63</v>
      </c>
      <c r="AA126" s="1" t="s">
        <v>62</v>
      </c>
      <c r="AB126" s="1" t="s">
        <v>98</v>
      </c>
      <c r="AC126" s="1" t="s">
        <v>102</v>
      </c>
      <c r="AD126" s="1" t="s">
        <v>111</v>
      </c>
      <c r="AE126" s="1" t="s">
        <v>63</v>
      </c>
      <c r="AF126" s="1" t="s">
        <v>120</v>
      </c>
      <c r="AG126" s="1" t="s">
        <v>124</v>
      </c>
      <c r="AH126" s="1" t="s">
        <v>129</v>
      </c>
      <c r="AI126" s="1" t="s">
        <v>129</v>
      </c>
      <c r="AJ126" s="1" t="s">
        <v>129</v>
      </c>
      <c r="AK126" s="1" t="s">
        <v>62</v>
      </c>
      <c r="AL126" s="1" t="s">
        <v>142</v>
      </c>
      <c r="AM126" s="1" t="s">
        <v>63</v>
      </c>
      <c r="AN126" s="1" t="s">
        <v>31</v>
      </c>
      <c r="AO126" s="1" t="s">
        <v>155</v>
      </c>
      <c r="AP126" s="1" t="s">
        <v>159</v>
      </c>
      <c r="AQ126" s="1" t="s">
        <v>31</v>
      </c>
      <c r="AR126" s="1" t="s">
        <v>21</v>
      </c>
      <c r="AS126" s="1" t="s">
        <v>21</v>
      </c>
      <c r="AT126" s="1" t="s">
        <v>21</v>
      </c>
      <c r="AV126" s="1">
        <f>_xlfn.XLOOKUP(K126,[6]cmmiScoringModel!$G$2:$G$6, [6]cmmiScoringModel!$I$2:$I$6,0,0,1)</f>
        <v>0.25</v>
      </c>
      <c r="AW126" s="1">
        <f>_xlfn.XLOOKUP(L126,[6]cmmiScoringModel!$G$7:$G$9,[6]cmmiScoringModel!$I$7:$I$9,0,0,1)</f>
        <v>1</v>
      </c>
      <c r="AX126" s="1">
        <f>_xlfn.XLOOKUP(M126,[6]cmmiScoringModel!$G$10:$G$14,[6]cmmiScoringModel!$I$10:$I$14,0,0,1)</f>
        <v>1</v>
      </c>
      <c r="AY126" s="1">
        <f>_xlfn.XLOOKUP(N126,[6]cmmiScoringModel!$G$15:$G$19,[6]cmmiScoringModel!$I$15:$I$19,0,0,1)</f>
        <v>0.5</v>
      </c>
      <c r="AZ126" s="1">
        <f>_xlfn.XLOOKUP(O126,[6]cmmiScoringModel!$G$20:$G$24,[6]cmmiScoringModel!$I$20:$I$24,0,0,1)</f>
        <v>0.75</v>
      </c>
      <c r="BA126" s="1">
        <f>_xlfn.XLOOKUP(P126,[6]cmmiScoringModel!$G$25:$G$28,[6]cmmiScoringModel!$I$25:$I$28,0,0,1)</f>
        <v>1</v>
      </c>
      <c r="BB126" s="1">
        <f>_xlfn.XLOOKUP(Q126,[6]cmmiScoringModel!$G$29:$G$33,[6]cmmiScoringModel!$I$29:$I$33,0,0,1)</f>
        <v>0.5</v>
      </c>
      <c r="BC126" s="1">
        <f>_xlfn.XLOOKUP(R126,[6]cmmiScoringModel!$G$34:$G$37,[6]cmmiScoringModel!$I$34:$I$37,0,0,1)</f>
        <v>1</v>
      </c>
      <c r="BD126" s="1">
        <f>_xlfn.XLOOKUP(S126,[6]cmmiScoringModel!$G$38:$G$44,[6]cmmiScoringModel!$I$38:$I$44,0,0,1)</f>
        <v>0.2</v>
      </c>
      <c r="BE126" s="1">
        <f>_xlfn.XLOOKUP(T126,[6]cmmiScoringModel!$G$45:$G$51,[6]cmmiScoringModel!$I$45:$I$51,0,0,1)</f>
        <v>0.01</v>
      </c>
      <c r="BF126" s="1" t="str">
        <f>_xlfn.XLOOKUP(U126,[6]cmmiScoringModel!$G$52:$G$56,[6]cmmiScoringModel!$I$52:$I$56,0,0,1)</f>
        <v>NA</v>
      </c>
      <c r="BG126" s="1">
        <f>_xlfn.XLOOKUP(V126,[6]cmmiScoringModel!$G$57:$G$61,[6]cmmiScoringModel!$I$57:$I$61,0,0,1)</f>
        <v>0.6</v>
      </c>
      <c r="BH126" s="1">
        <f>_xlfn.XLOOKUP(W126,[6]cmmiScoringModel!$G$62:$G$67,[6]cmmiScoringModel!$I$62:$I$67,0,0,1)</f>
        <v>0.75</v>
      </c>
      <c r="BI126" s="1">
        <f>_xlfn.XLOOKUP(X126,[6]cmmiScoringModel!$G$68:$G$72,[6]cmmiScoringModel!$I$68:$I$72,0,0,1)</f>
        <v>0.75</v>
      </c>
      <c r="BJ126" s="1">
        <f>_xlfn.XLOOKUP(Y126,[6]cmmiScoringModel!$G$73:$G$77,[6]cmmiScoringModel!$I$73:$I$77,0,0,1)</f>
        <v>0.5</v>
      </c>
      <c r="BK126" s="1">
        <f>_xlfn.XLOOKUP(Z126,[6]cmmiScoringModel!$G$78:$G$84,[6]cmmiScoringModel!$I$78:$I$84,0,0,1)</f>
        <v>0.75</v>
      </c>
      <c r="BL126" s="1">
        <f>_xlfn.XLOOKUP(AA126,[6]cmmiScoringModel!$G$85:$G$91,[6]cmmiScoringModel!$I$85:$I$91,0,0,1)</f>
        <v>0.5</v>
      </c>
      <c r="BM126" s="1">
        <f>_xlfn.XLOOKUP(AB126,[6]cmmiScoringModel!$G$92:$G$95,[6]cmmiScoringModel!$I$92:$I$95,0,0,1)</f>
        <v>1</v>
      </c>
      <c r="BN126" s="1">
        <f>_xlfn.XLOOKUP(AC126,[6]cmmiScoringModel!$G$96:$G$100,[6]cmmiScoringModel!$I$96:$I$100,0,0,1)</f>
        <v>0.15</v>
      </c>
      <c r="BO126" s="1">
        <f>_xlfn.XLOOKUP(AD126,[6]cmmiScoringModel!$G$101:$G$106,[6]cmmiScoringModel!$I$101:$I$106,0,0,1)</f>
        <v>1</v>
      </c>
      <c r="BP126" s="1">
        <f>_xlfn.XLOOKUP(AE126,[6]cmmiScoringModel!$G$107:$G$113,[6]cmmiScoringModel!$I$107:$I$113,0,0,1)</f>
        <v>0.75</v>
      </c>
      <c r="BQ126" s="1">
        <f>_xlfn.XLOOKUP(AF126,[6]cmmiScoringModel!$G$114:$G$117,[6]cmmiScoringModel!$I$114:$I$117,0,0,1)</f>
        <v>0.85</v>
      </c>
      <c r="BR126" s="1">
        <f>_xlfn.XLOOKUP(AG126,[6]cmmiScoringModel!$G$118:$G$120,[6]cmmiScoringModel!$I$118:$I$120,0,0,1)</f>
        <v>0.25</v>
      </c>
      <c r="BS126" s="1">
        <f>_xlfn.XLOOKUP(AH126, [6]cmmiScoringModel!$G$121:$G$124,[6]cmmiScoringModel!$I$121:$I$124,0,0,1)</f>
        <v>0.6</v>
      </c>
      <c r="BT126" s="1">
        <f>_xlfn.XLOOKUP(AI126,[6]cmmiScoringModel!$G$125:$G$128,[6]cmmiScoringModel!$I$125:$I$128,0,0,1)</f>
        <v>0.4</v>
      </c>
      <c r="BU126" s="1">
        <f>_xlfn.XLOOKUP(AJ126,[6]cmmiScoringModel!$G$129:$G$132,[6]cmmiScoringModel!$I$129:$I$132,0,0,1)</f>
        <v>0.4</v>
      </c>
      <c r="BV126" s="1">
        <f>_xlfn.XLOOKUP(AK126,[6]cmmiScoringModel!$G$133:$G$138,[6]cmmiScoringModel!$I$133:$I$138,0,0,1)</f>
        <v>0.5</v>
      </c>
      <c r="BW126" s="1">
        <f>_xlfn.XLOOKUP(AL126,[6]cmmiScoringModel!$G$139:$G$142,[6]cmmiScoringModel!$I$139:$I$142,0,0,1)</f>
        <v>0.25</v>
      </c>
      <c r="BX126" s="1">
        <f>_xlfn.XLOOKUP(AM126,[6]cmmiScoringModel!$G$143:$G$148,[6]cmmiScoringModel!$I$143:$I$148,0,0,1)</f>
        <v>0.75</v>
      </c>
      <c r="BY126" s="1">
        <f>_xlfn.XLOOKUP(AN126,[6]cmmiScoringModel!$G$149:$G$153,[6]cmmiScoringModel!$I$149:$I$153,0,0,1)</f>
        <v>1</v>
      </c>
      <c r="BZ126" s="1">
        <f>_xlfn.XLOOKUP(AO126,[6]cmmiScoringModel!$G$154:$G$157,[6]cmmiScoringModel!$I$154:$I$157,0,0,1)</f>
        <v>1</v>
      </c>
      <c r="CA126" s="1">
        <f>_xlfn.XLOOKUP(AP126,[6]cmmiScoringModel!$G$158:$G$161,[6]cmmiScoringModel!$I$158:$I$161,0,0,1)</f>
        <v>1</v>
      </c>
      <c r="CB126" s="1">
        <f>_xlfn.XLOOKUP(AQ126,[6]cmmiScoringModel!$G$162:$G$166,[6]cmmiScoringModel!$I$162:$I$166,0,0,1)</f>
        <v>1</v>
      </c>
      <c r="CC126" s="1">
        <f>_xlfn.XLOOKUP(AR126,[6]cmmiScoringModel!$G$167:$G$171,[6]cmmiScoringModel!$I$167:$I$171,0,0,1)</f>
        <v>0.01</v>
      </c>
      <c r="CD126" s="1">
        <f>_xlfn.XLOOKUP(AS126,[6]cmmiScoringModel!$G$172:$G$175,[6]cmmiScoringModel!$I$172:$I$175,0,0,1)</f>
        <v>0.01</v>
      </c>
      <c r="CE126" s="1">
        <f>_xlfn.XLOOKUP(AT126,[6]cmmiScoringModel!$G$176:$G$180,[6]cmmiScoringModel!$I$176:$I$180,0,0,1)</f>
        <v>0.01</v>
      </c>
    </row>
    <row r="127" spans="1:83" x14ac:dyDescent="0.25">
      <c r="A127" s="1" t="s">
        <v>3380</v>
      </c>
      <c r="B127" s="1" t="s">
        <v>1753</v>
      </c>
      <c r="C127" s="1" t="s">
        <v>1801</v>
      </c>
      <c r="D127" s="1" t="s">
        <v>1802</v>
      </c>
      <c r="E127" s="1" t="s">
        <v>1803</v>
      </c>
      <c r="G127" s="1" t="s">
        <v>2791</v>
      </c>
      <c r="K127" s="1" t="s">
        <v>18</v>
      </c>
      <c r="L127" s="1" t="s">
        <v>22</v>
      </c>
      <c r="M127" s="1" t="s">
        <v>31</v>
      </c>
      <c r="N127" s="1" t="s">
        <v>29</v>
      </c>
      <c r="O127" s="1" t="s">
        <v>37</v>
      </c>
      <c r="P127" s="1" t="s">
        <v>43</v>
      </c>
      <c r="Q127" s="1" t="s">
        <v>45</v>
      </c>
      <c r="R127" s="1" t="s">
        <v>37</v>
      </c>
      <c r="S127" s="1" t="s">
        <v>56</v>
      </c>
      <c r="T127" s="1" t="s">
        <v>64</v>
      </c>
      <c r="U127" s="1" t="s">
        <v>43</v>
      </c>
      <c r="V127" s="1" t="s">
        <v>72</v>
      </c>
      <c r="W127" s="1" t="s">
        <v>76</v>
      </c>
      <c r="X127" s="1" t="s">
        <v>37</v>
      </c>
      <c r="Y127" s="1" t="s">
        <v>43</v>
      </c>
      <c r="Z127" s="1" t="s">
        <v>63</v>
      </c>
      <c r="AA127" s="1" t="s">
        <v>62</v>
      </c>
      <c r="AB127" s="1" t="s">
        <v>98</v>
      </c>
      <c r="AC127" s="1" t="s">
        <v>103</v>
      </c>
      <c r="AD127" s="1" t="s">
        <v>111</v>
      </c>
      <c r="AE127" s="1" t="s">
        <v>63</v>
      </c>
      <c r="AF127" s="1" t="s">
        <v>120</v>
      </c>
      <c r="AG127" s="1" t="s">
        <v>125</v>
      </c>
      <c r="AH127" s="1" t="s">
        <v>129</v>
      </c>
      <c r="AI127" s="1" t="s">
        <v>129</v>
      </c>
      <c r="AJ127" s="1" t="s">
        <v>129</v>
      </c>
      <c r="AK127" s="1" t="s">
        <v>64</v>
      </c>
      <c r="AL127" s="1" t="s">
        <v>144</v>
      </c>
      <c r="AM127" s="1" t="s">
        <v>63</v>
      </c>
      <c r="AN127" s="1" t="s">
        <v>31</v>
      </c>
      <c r="AO127" s="1" t="s">
        <v>155</v>
      </c>
      <c r="AP127" s="1" t="s">
        <v>159</v>
      </c>
      <c r="AQ127" s="1" t="s">
        <v>31</v>
      </c>
      <c r="AR127" s="1" t="s">
        <v>21</v>
      </c>
      <c r="AS127" s="1" t="s">
        <v>21</v>
      </c>
      <c r="AT127" s="1" t="s">
        <v>21</v>
      </c>
      <c r="AV127" s="1">
        <f>_xlfn.XLOOKUP(K127,[6]cmmiScoringModel!$G$2:$G$6, [6]cmmiScoringModel!$I$2:$I$6,0,0,1)</f>
        <v>1</v>
      </c>
      <c r="AW127" s="1">
        <f>_xlfn.XLOOKUP(L127,[6]cmmiScoringModel!$G$7:$G$9,[6]cmmiScoringModel!$I$7:$I$9,0,0,1)</f>
        <v>1</v>
      </c>
      <c r="AX127" s="1">
        <f>_xlfn.XLOOKUP(M127,[6]cmmiScoringModel!$G$10:$G$14,[6]cmmiScoringModel!$I$10:$I$14,0,0,1)</f>
        <v>1</v>
      </c>
      <c r="AY127" s="1">
        <f>_xlfn.XLOOKUP(N127,[6]cmmiScoringModel!$G$15:$G$19,[6]cmmiScoringModel!$I$15:$I$19,0,0,1)</f>
        <v>0.5</v>
      </c>
      <c r="AZ127" s="1">
        <f>_xlfn.XLOOKUP(O127,[6]cmmiScoringModel!$G$20:$G$24,[6]cmmiScoringModel!$I$20:$I$24,0,0,1)</f>
        <v>0.75</v>
      </c>
      <c r="BA127" s="1">
        <f>_xlfn.XLOOKUP(P127,[6]cmmiScoringModel!$G$25:$G$28,[6]cmmiScoringModel!$I$25:$I$28,0,0,1)</f>
        <v>1</v>
      </c>
      <c r="BB127" s="1">
        <f>_xlfn.XLOOKUP(Q127,[6]cmmiScoringModel!$G$29:$G$33,[6]cmmiScoringModel!$I$29:$I$33,0,0,1)</f>
        <v>0.5</v>
      </c>
      <c r="BC127" s="1">
        <f>_xlfn.XLOOKUP(R127,[6]cmmiScoringModel!$G$34:$G$37,[6]cmmiScoringModel!$I$34:$I$37,0,0,1)</f>
        <v>1</v>
      </c>
      <c r="BD127" s="1">
        <f>_xlfn.XLOOKUP(S127,[6]cmmiScoringModel!$G$38:$G$44,[6]cmmiScoringModel!$I$38:$I$44,0,0,1)</f>
        <v>0.2</v>
      </c>
      <c r="BE127" s="1">
        <f>_xlfn.XLOOKUP(T127,[6]cmmiScoringModel!$G$45:$G$51,[6]cmmiScoringModel!$I$45:$I$51,0,0,1)</f>
        <v>1</v>
      </c>
      <c r="BF127" s="1">
        <f>_xlfn.XLOOKUP(U127,[6]cmmiScoringModel!$G$52:$G$56,[6]cmmiScoringModel!$I$52:$I$56,0,0,1)</f>
        <v>1</v>
      </c>
      <c r="BG127" s="1">
        <f>_xlfn.XLOOKUP(V127,[6]cmmiScoringModel!$G$57:$G$61,[6]cmmiScoringModel!$I$57:$I$61,0,0,1)</f>
        <v>1</v>
      </c>
      <c r="BH127" s="1">
        <f>_xlfn.XLOOKUP(W127,[6]cmmiScoringModel!$G$62:$G$67,[6]cmmiScoringModel!$I$62:$I$67,0,0,1)</f>
        <v>0.75</v>
      </c>
      <c r="BI127" s="1">
        <f>_xlfn.XLOOKUP(X127,[6]cmmiScoringModel!$G$68:$G$72,[6]cmmiScoringModel!$I$68:$I$72,0,0,1)</f>
        <v>0.75</v>
      </c>
      <c r="BJ127" s="1">
        <f>_xlfn.XLOOKUP(Y127,[6]cmmiScoringModel!$G$73:$G$77,[6]cmmiScoringModel!$I$73:$I$77,0,0,1)</f>
        <v>1</v>
      </c>
      <c r="BK127" s="1">
        <f>_xlfn.XLOOKUP(Z127,[6]cmmiScoringModel!$G$78:$G$84,[6]cmmiScoringModel!$I$78:$I$84,0,0,1)</f>
        <v>0.75</v>
      </c>
      <c r="BL127" s="1">
        <f>_xlfn.XLOOKUP(AA127,[6]cmmiScoringModel!$G$85:$G$91,[6]cmmiScoringModel!$I$85:$I$91,0,0,1)</f>
        <v>0.5</v>
      </c>
      <c r="BM127" s="1">
        <f>_xlfn.XLOOKUP(AB127,[6]cmmiScoringModel!$G$92:$G$95,[6]cmmiScoringModel!$I$92:$I$95,0,0,1)</f>
        <v>1</v>
      </c>
      <c r="BN127" s="1">
        <f>_xlfn.XLOOKUP(AC127,[6]cmmiScoringModel!$G$96:$G$100,[6]cmmiScoringModel!$I$96:$I$100,0,0,1)</f>
        <v>0.6</v>
      </c>
      <c r="BO127" s="1">
        <f>_xlfn.XLOOKUP(AD127,[6]cmmiScoringModel!$G$101:$G$106,[6]cmmiScoringModel!$I$101:$I$106,0,0,1)</f>
        <v>1</v>
      </c>
      <c r="BP127" s="1">
        <f>_xlfn.XLOOKUP(AE127,[6]cmmiScoringModel!$G$107:$G$113,[6]cmmiScoringModel!$I$107:$I$113,0,0,1)</f>
        <v>0.75</v>
      </c>
      <c r="BQ127" s="1">
        <f>_xlfn.XLOOKUP(AF127,[6]cmmiScoringModel!$G$114:$G$117,[6]cmmiScoringModel!$I$114:$I$117,0,0,1)</f>
        <v>0.85</v>
      </c>
      <c r="BR127" s="1">
        <f>_xlfn.XLOOKUP(AG127,[6]cmmiScoringModel!$G$118:$G$120,[6]cmmiScoringModel!$I$118:$I$120,0,0,1)</f>
        <v>1</v>
      </c>
      <c r="BS127" s="1">
        <f>_xlfn.XLOOKUP(AH127, [6]cmmiScoringModel!$G$121:$G$124,[6]cmmiScoringModel!$I$121:$I$124,0,0,1)</f>
        <v>0.6</v>
      </c>
      <c r="BT127" s="1">
        <f>_xlfn.XLOOKUP(AI127,[6]cmmiScoringModel!$G$125:$G$128,[6]cmmiScoringModel!$I$125:$I$128,0,0,1)</f>
        <v>0.4</v>
      </c>
      <c r="BU127" s="1">
        <f>_xlfn.XLOOKUP(AJ127,[6]cmmiScoringModel!$G$129:$G$132,[6]cmmiScoringModel!$I$129:$I$132,0,0,1)</f>
        <v>0.4</v>
      </c>
      <c r="BV127" s="1">
        <f>_xlfn.XLOOKUP(AK127,[6]cmmiScoringModel!$G$133:$G$138,[6]cmmiScoringModel!$I$133:$I$138,0,0,1)</f>
        <v>1</v>
      </c>
      <c r="BW127" s="1">
        <f>_xlfn.XLOOKUP(AL127,[6]cmmiScoringModel!$G$139:$G$142,[6]cmmiScoringModel!$I$139:$I$142,0,0,1)</f>
        <v>1</v>
      </c>
      <c r="BX127" s="1">
        <f>_xlfn.XLOOKUP(AM127,[6]cmmiScoringModel!$G$143:$G$148,[6]cmmiScoringModel!$I$143:$I$148,0,0,1)</f>
        <v>0.75</v>
      </c>
      <c r="BY127" s="1">
        <f>_xlfn.XLOOKUP(AN127,[6]cmmiScoringModel!$G$149:$G$153,[6]cmmiScoringModel!$I$149:$I$153,0,0,1)</f>
        <v>1</v>
      </c>
      <c r="BZ127" s="1">
        <f>_xlfn.XLOOKUP(AO127,[6]cmmiScoringModel!$G$154:$G$157,[6]cmmiScoringModel!$I$154:$I$157,0,0,1)</f>
        <v>1</v>
      </c>
      <c r="CA127" s="1">
        <f>_xlfn.XLOOKUP(AP127,[6]cmmiScoringModel!$G$158:$G$161,[6]cmmiScoringModel!$I$158:$I$161,0,0,1)</f>
        <v>1</v>
      </c>
      <c r="CB127" s="1">
        <f>_xlfn.XLOOKUP(AQ127,[6]cmmiScoringModel!$G$162:$G$166,[6]cmmiScoringModel!$I$162:$I$166,0,0,1)</f>
        <v>1</v>
      </c>
      <c r="CC127" s="1">
        <f>_xlfn.XLOOKUP(AR127,[6]cmmiScoringModel!$G$167:$G$171,[6]cmmiScoringModel!$I$167:$I$171,0,0,1)</f>
        <v>0.01</v>
      </c>
      <c r="CD127" s="1">
        <f>_xlfn.XLOOKUP(AS127,[6]cmmiScoringModel!$G$172:$G$175,[6]cmmiScoringModel!$I$172:$I$175,0,0,1)</f>
        <v>0.01</v>
      </c>
      <c r="CE127" s="1">
        <f>_xlfn.XLOOKUP(AT127,[6]cmmiScoringModel!$G$176:$G$180,[6]cmmiScoringModel!$I$176:$I$180,0,0,1)</f>
        <v>0.01</v>
      </c>
    </row>
    <row r="128" spans="1:83" x14ac:dyDescent="0.25">
      <c r="A128" s="1" t="s">
        <v>3381</v>
      </c>
      <c r="B128" s="1" t="s">
        <v>1512</v>
      </c>
      <c r="C128" s="1" t="s">
        <v>1814</v>
      </c>
      <c r="D128" s="1" t="s">
        <v>1815</v>
      </c>
      <c r="E128" s="1" t="s">
        <v>1816</v>
      </c>
      <c r="G128" s="1" t="s">
        <v>1817</v>
      </c>
      <c r="H128" s="1" t="e" vm="1">
        <v>#VALUE!</v>
      </c>
      <c r="K128" s="1" t="s">
        <v>18</v>
      </c>
      <c r="L128" s="1" t="s">
        <v>22</v>
      </c>
      <c r="M128" s="1" t="s">
        <v>31</v>
      </c>
      <c r="N128" s="1" t="s">
        <v>29</v>
      </c>
      <c r="O128" s="1" t="s">
        <v>37</v>
      </c>
      <c r="P128" s="1" t="s">
        <v>43</v>
      </c>
      <c r="Q128" s="1" t="s">
        <v>45</v>
      </c>
      <c r="R128" s="1" t="s">
        <v>37</v>
      </c>
      <c r="S128" s="1" t="s">
        <v>56</v>
      </c>
      <c r="T128" s="1" t="s">
        <v>21</v>
      </c>
      <c r="U128" s="1" t="s">
        <v>25</v>
      </c>
      <c r="V128" s="1" t="s">
        <v>72</v>
      </c>
      <c r="W128" s="1" t="s">
        <v>76</v>
      </c>
      <c r="X128" s="1" t="s">
        <v>37</v>
      </c>
      <c r="Y128" s="1" t="s">
        <v>43</v>
      </c>
      <c r="Z128" s="1" t="s">
        <v>63</v>
      </c>
      <c r="AA128" s="1" t="s">
        <v>62</v>
      </c>
      <c r="AB128" s="1" t="s">
        <v>98</v>
      </c>
      <c r="AC128" s="1" t="s">
        <v>103</v>
      </c>
      <c r="AD128" s="1" t="s">
        <v>111</v>
      </c>
      <c r="AE128" s="1" t="s">
        <v>63</v>
      </c>
      <c r="AF128" s="1" t="s">
        <v>120</v>
      </c>
      <c r="AG128" s="1" t="s">
        <v>125</v>
      </c>
      <c r="AH128" s="1" t="s">
        <v>129</v>
      </c>
      <c r="AI128" s="1" t="s">
        <v>129</v>
      </c>
      <c r="AJ128" s="1" t="s">
        <v>129</v>
      </c>
      <c r="AK128" s="1" t="s">
        <v>63</v>
      </c>
      <c r="AL128" s="1" t="s">
        <v>144</v>
      </c>
      <c r="AM128" s="1" t="s">
        <v>63</v>
      </c>
      <c r="AN128" s="1" t="s">
        <v>31</v>
      </c>
      <c r="AO128" s="1" t="s">
        <v>155</v>
      </c>
      <c r="AP128" s="1" t="s">
        <v>159</v>
      </c>
      <c r="AQ128" s="1" t="s">
        <v>31</v>
      </c>
      <c r="AR128" s="1" t="s">
        <v>21</v>
      </c>
      <c r="AS128" s="1" t="s">
        <v>21</v>
      </c>
      <c r="AT128" s="1" t="s">
        <v>21</v>
      </c>
      <c r="AV128" s="1">
        <f>_xlfn.XLOOKUP(K128,[6]cmmiScoringModel!$G$2:$G$6, [6]cmmiScoringModel!$I$2:$I$6,0,0,1)</f>
        <v>1</v>
      </c>
      <c r="AW128" s="1">
        <f>_xlfn.XLOOKUP(L128,[6]cmmiScoringModel!$G$7:$G$9,[6]cmmiScoringModel!$I$7:$I$9,0,0,1)</f>
        <v>1</v>
      </c>
      <c r="AX128" s="1">
        <f>_xlfn.XLOOKUP(M128,[6]cmmiScoringModel!$G$10:$G$14,[6]cmmiScoringModel!$I$10:$I$14,0,0,1)</f>
        <v>1</v>
      </c>
      <c r="AY128" s="1">
        <f>_xlfn.XLOOKUP(N128,[6]cmmiScoringModel!$G$15:$G$19,[6]cmmiScoringModel!$I$15:$I$19,0,0,1)</f>
        <v>0.5</v>
      </c>
      <c r="AZ128" s="1">
        <f>_xlfn.XLOOKUP(O128,[6]cmmiScoringModel!$G$20:$G$24,[6]cmmiScoringModel!$I$20:$I$24,0,0,1)</f>
        <v>0.75</v>
      </c>
      <c r="BA128" s="1">
        <f>_xlfn.XLOOKUP(P128,[6]cmmiScoringModel!$G$25:$G$28,[6]cmmiScoringModel!$I$25:$I$28,0,0,1)</f>
        <v>1</v>
      </c>
      <c r="BB128" s="1">
        <f>_xlfn.XLOOKUP(Q128,[6]cmmiScoringModel!$G$29:$G$33,[6]cmmiScoringModel!$I$29:$I$33,0,0,1)</f>
        <v>0.5</v>
      </c>
      <c r="BC128" s="1">
        <f>_xlfn.XLOOKUP(R128,[6]cmmiScoringModel!$G$34:$G$37,[6]cmmiScoringModel!$I$34:$I$37,0,0,1)</f>
        <v>1</v>
      </c>
      <c r="BD128" s="1">
        <f>_xlfn.XLOOKUP(S128,[6]cmmiScoringModel!$G$38:$G$44,[6]cmmiScoringModel!$I$38:$I$44,0,0,1)</f>
        <v>0.2</v>
      </c>
      <c r="BE128" s="1">
        <f>_xlfn.XLOOKUP(T128,[6]cmmiScoringModel!$G$45:$G$51,[6]cmmiScoringModel!$I$45:$I$51,0,0,1)</f>
        <v>0.01</v>
      </c>
      <c r="BF128" s="1" t="str">
        <f>_xlfn.XLOOKUP(U128,[6]cmmiScoringModel!$G$52:$G$56,[6]cmmiScoringModel!$I$52:$I$56,0,0,1)</f>
        <v>NA</v>
      </c>
      <c r="BG128" s="1">
        <f>_xlfn.XLOOKUP(V128,[6]cmmiScoringModel!$G$57:$G$61,[6]cmmiScoringModel!$I$57:$I$61,0,0,1)</f>
        <v>1</v>
      </c>
      <c r="BH128" s="1">
        <f>_xlfn.XLOOKUP(W128,[6]cmmiScoringModel!$G$62:$G$67,[6]cmmiScoringModel!$I$62:$I$67,0,0,1)</f>
        <v>0.75</v>
      </c>
      <c r="BI128" s="1">
        <f>_xlfn.XLOOKUP(X128,[6]cmmiScoringModel!$G$68:$G$72,[6]cmmiScoringModel!$I$68:$I$72,0,0,1)</f>
        <v>0.75</v>
      </c>
      <c r="BJ128" s="1">
        <f>_xlfn.XLOOKUP(Y128,[6]cmmiScoringModel!$G$73:$G$77,[6]cmmiScoringModel!$I$73:$I$77,0,0,1)</f>
        <v>1</v>
      </c>
      <c r="BK128" s="1">
        <f>_xlfn.XLOOKUP(Z128,[6]cmmiScoringModel!$G$78:$G$84,[6]cmmiScoringModel!$I$78:$I$84,0,0,1)</f>
        <v>0.75</v>
      </c>
      <c r="BL128" s="1">
        <f>_xlfn.XLOOKUP(AA128,[6]cmmiScoringModel!$G$85:$G$91,[6]cmmiScoringModel!$I$85:$I$91,0,0,1)</f>
        <v>0.5</v>
      </c>
      <c r="BM128" s="1">
        <f>_xlfn.XLOOKUP(AB128,[6]cmmiScoringModel!$G$92:$G$95,[6]cmmiScoringModel!$I$92:$I$95,0,0,1)</f>
        <v>1</v>
      </c>
      <c r="BN128" s="1">
        <f>_xlfn.XLOOKUP(AC128,[6]cmmiScoringModel!$G$96:$G$100,[6]cmmiScoringModel!$I$96:$I$100,0,0,1)</f>
        <v>0.6</v>
      </c>
      <c r="BO128" s="1">
        <f>_xlfn.XLOOKUP(AD128,[6]cmmiScoringModel!$G$101:$G$106,[6]cmmiScoringModel!$I$101:$I$106,0,0,1)</f>
        <v>1</v>
      </c>
      <c r="BP128" s="1">
        <f>_xlfn.XLOOKUP(AE128,[6]cmmiScoringModel!$G$107:$G$113,[6]cmmiScoringModel!$I$107:$I$113,0,0,1)</f>
        <v>0.75</v>
      </c>
      <c r="BQ128" s="1">
        <f>_xlfn.XLOOKUP(AF128,[6]cmmiScoringModel!$G$114:$G$117,[6]cmmiScoringModel!$I$114:$I$117,0,0,1)</f>
        <v>0.85</v>
      </c>
      <c r="BR128" s="1">
        <f>_xlfn.XLOOKUP(AG128,[6]cmmiScoringModel!$G$118:$G$120,[6]cmmiScoringModel!$I$118:$I$120,0,0,1)</f>
        <v>1</v>
      </c>
      <c r="BS128" s="1">
        <f>_xlfn.XLOOKUP(AH128, [6]cmmiScoringModel!$G$121:$G$124,[6]cmmiScoringModel!$I$121:$I$124,0,0,1)</f>
        <v>0.6</v>
      </c>
      <c r="BT128" s="1">
        <f>_xlfn.XLOOKUP(AI128,[6]cmmiScoringModel!$G$125:$G$128,[6]cmmiScoringModel!$I$125:$I$128,0,0,1)</f>
        <v>0.4</v>
      </c>
      <c r="BU128" s="1">
        <f>_xlfn.XLOOKUP(AJ128,[6]cmmiScoringModel!$G$129:$G$132,[6]cmmiScoringModel!$I$129:$I$132,0,0,1)</f>
        <v>0.4</v>
      </c>
      <c r="BV128" s="1">
        <f>_xlfn.XLOOKUP(AK128,[6]cmmiScoringModel!$G$133:$G$138,[6]cmmiScoringModel!$I$133:$I$138,0,0,1)</f>
        <v>0.75</v>
      </c>
      <c r="BW128" s="1">
        <f>_xlfn.XLOOKUP(AL128,[6]cmmiScoringModel!$G$139:$G$142,[6]cmmiScoringModel!$I$139:$I$142,0,0,1)</f>
        <v>1</v>
      </c>
      <c r="BX128" s="1">
        <f>_xlfn.XLOOKUP(AM128,[6]cmmiScoringModel!$G$143:$G$148,[6]cmmiScoringModel!$I$143:$I$148,0,0,1)</f>
        <v>0.75</v>
      </c>
      <c r="BY128" s="1">
        <f>_xlfn.XLOOKUP(AN128,[6]cmmiScoringModel!$G$149:$G$153,[6]cmmiScoringModel!$I$149:$I$153,0,0,1)</f>
        <v>1</v>
      </c>
      <c r="BZ128" s="1">
        <f>_xlfn.XLOOKUP(AO128,[6]cmmiScoringModel!$G$154:$G$157,[6]cmmiScoringModel!$I$154:$I$157,0,0,1)</f>
        <v>1</v>
      </c>
      <c r="CA128" s="1">
        <f>_xlfn.XLOOKUP(AP128,[6]cmmiScoringModel!$G$158:$G$161,[6]cmmiScoringModel!$I$158:$I$161,0,0,1)</f>
        <v>1</v>
      </c>
      <c r="CB128" s="1">
        <f>_xlfn.XLOOKUP(AQ128,[6]cmmiScoringModel!$G$162:$G$166,[6]cmmiScoringModel!$I$162:$I$166,0,0,1)</f>
        <v>1</v>
      </c>
      <c r="CC128" s="1">
        <f>_xlfn.XLOOKUP(AR128,[6]cmmiScoringModel!$G$167:$G$171,[6]cmmiScoringModel!$I$167:$I$171,0,0,1)</f>
        <v>0.01</v>
      </c>
      <c r="CD128" s="1">
        <f>_xlfn.XLOOKUP(AS128,[6]cmmiScoringModel!$G$172:$G$175,[6]cmmiScoringModel!$I$172:$I$175,0,0,1)</f>
        <v>0.01</v>
      </c>
      <c r="CE128" s="1">
        <f>_xlfn.XLOOKUP(AT128,[6]cmmiScoringModel!$G$176:$G$180,[6]cmmiScoringModel!$I$176:$I$180,0,0,1)</f>
        <v>0.01</v>
      </c>
    </row>
    <row r="129" spans="1:83" x14ac:dyDescent="0.25">
      <c r="A129" s="1" t="s">
        <v>3382</v>
      </c>
      <c r="B129" s="1" t="s">
        <v>1512</v>
      </c>
      <c r="C129" s="1" t="s">
        <v>1818</v>
      </c>
      <c r="D129" s="1" t="s">
        <v>1818</v>
      </c>
      <c r="E129" s="1" t="s">
        <v>1819</v>
      </c>
      <c r="G129" s="1" t="s">
        <v>1820</v>
      </c>
      <c r="H129" s="1" t="s">
        <v>3383</v>
      </c>
      <c r="K129" s="1" t="s">
        <v>18</v>
      </c>
      <c r="L129" s="1" t="s">
        <v>22</v>
      </c>
      <c r="M129" s="1" t="s">
        <v>31</v>
      </c>
      <c r="N129" s="1" t="s">
        <v>29</v>
      </c>
      <c r="O129" s="1" t="s">
        <v>37</v>
      </c>
      <c r="P129" s="1" t="s">
        <v>43</v>
      </c>
      <c r="Q129" s="1" t="s">
        <v>45</v>
      </c>
      <c r="R129" s="1" t="s">
        <v>37</v>
      </c>
      <c r="S129" s="1" t="s">
        <v>56</v>
      </c>
      <c r="T129" s="1" t="s">
        <v>21</v>
      </c>
      <c r="U129" s="1" t="s">
        <v>21</v>
      </c>
      <c r="V129" s="1" t="s">
        <v>72</v>
      </c>
      <c r="W129" s="1" t="s">
        <v>76</v>
      </c>
      <c r="X129" s="1" t="s">
        <v>37</v>
      </c>
      <c r="Y129" s="1" t="s">
        <v>43</v>
      </c>
      <c r="Z129" s="1" t="s">
        <v>62</v>
      </c>
      <c r="AA129" s="1" t="s">
        <v>63</v>
      </c>
      <c r="AB129" s="1" t="s">
        <v>98</v>
      </c>
      <c r="AC129" s="1" t="s">
        <v>103</v>
      </c>
      <c r="AD129" s="1" t="s">
        <v>110</v>
      </c>
      <c r="AE129" s="1" t="s">
        <v>62</v>
      </c>
      <c r="AF129" s="1" t="s">
        <v>120</v>
      </c>
      <c r="AG129" s="1" t="s">
        <v>124</v>
      </c>
      <c r="AH129" s="1" t="s">
        <v>129</v>
      </c>
      <c r="AI129" s="1" t="s">
        <v>129</v>
      </c>
      <c r="AJ129" s="1" t="s">
        <v>22</v>
      </c>
      <c r="AK129" s="1" t="s">
        <v>63</v>
      </c>
      <c r="AL129" s="1" t="s">
        <v>144</v>
      </c>
      <c r="AM129" s="1" t="s">
        <v>62</v>
      </c>
      <c r="AN129" s="1" t="s">
        <v>29</v>
      </c>
      <c r="AO129" s="1" t="s">
        <v>155</v>
      </c>
      <c r="AP129" s="1" t="s">
        <v>159</v>
      </c>
      <c r="AQ129" s="1" t="s">
        <v>31</v>
      </c>
      <c r="AR129" s="1" t="s">
        <v>21</v>
      </c>
      <c r="AS129" s="1" t="s">
        <v>21</v>
      </c>
      <c r="AT129" s="1" t="s">
        <v>170</v>
      </c>
      <c r="AV129" s="1">
        <f>_xlfn.XLOOKUP(K129,[6]cmmiScoringModel!$G$2:$G$6, [6]cmmiScoringModel!$I$2:$I$6,0,0,1)</f>
        <v>1</v>
      </c>
      <c r="AW129" s="1">
        <f>_xlfn.XLOOKUP(L129,[6]cmmiScoringModel!$G$7:$G$9,[6]cmmiScoringModel!$I$7:$I$9,0,0,1)</f>
        <v>1</v>
      </c>
      <c r="AX129" s="1">
        <f>_xlfn.XLOOKUP(M129,[6]cmmiScoringModel!$G$10:$G$14,[6]cmmiScoringModel!$I$10:$I$14,0,0,1)</f>
        <v>1</v>
      </c>
      <c r="AY129" s="1">
        <f>_xlfn.XLOOKUP(N129,[6]cmmiScoringModel!$G$15:$G$19,[6]cmmiScoringModel!$I$15:$I$19,0,0,1)</f>
        <v>0.5</v>
      </c>
      <c r="AZ129" s="1">
        <f>_xlfn.XLOOKUP(O129,[6]cmmiScoringModel!$G$20:$G$24,[6]cmmiScoringModel!$I$20:$I$24,0,0,1)</f>
        <v>0.75</v>
      </c>
      <c r="BA129" s="1">
        <f>_xlfn.XLOOKUP(P129,[6]cmmiScoringModel!$G$25:$G$28,[6]cmmiScoringModel!$I$25:$I$28,0,0,1)</f>
        <v>1</v>
      </c>
      <c r="BB129" s="1">
        <f>_xlfn.XLOOKUP(Q129,[6]cmmiScoringModel!$G$29:$G$33,[6]cmmiScoringModel!$I$29:$I$33,0,0,1)</f>
        <v>0.5</v>
      </c>
      <c r="BC129" s="1">
        <f>_xlfn.XLOOKUP(R129,[6]cmmiScoringModel!$G$34:$G$37,[6]cmmiScoringModel!$I$34:$I$37,0,0,1)</f>
        <v>1</v>
      </c>
      <c r="BD129" s="1">
        <f>_xlfn.XLOOKUP(S129,[6]cmmiScoringModel!$G$38:$G$44,[6]cmmiScoringModel!$I$38:$I$44,0,0,1)</f>
        <v>0.2</v>
      </c>
      <c r="BE129" s="1">
        <f>_xlfn.XLOOKUP(T129,[6]cmmiScoringModel!$G$45:$G$51,[6]cmmiScoringModel!$I$45:$I$51,0,0,1)</f>
        <v>0.01</v>
      </c>
      <c r="BF129" s="1">
        <f>_xlfn.XLOOKUP(U129,[6]cmmiScoringModel!$G$52:$G$56,[6]cmmiScoringModel!$I$52:$I$56,0,0,1)</f>
        <v>0.01</v>
      </c>
      <c r="BG129" s="1">
        <f>_xlfn.XLOOKUP(V129,[6]cmmiScoringModel!$G$57:$G$61,[6]cmmiScoringModel!$I$57:$I$61,0,0,1)</f>
        <v>1</v>
      </c>
      <c r="BH129" s="1">
        <f>_xlfn.XLOOKUP(W129,[6]cmmiScoringModel!$G$62:$G$67,[6]cmmiScoringModel!$I$62:$I$67,0,0,1)</f>
        <v>0.75</v>
      </c>
      <c r="BI129" s="1">
        <f>_xlfn.XLOOKUP(X129,[6]cmmiScoringModel!$G$68:$G$72,[6]cmmiScoringModel!$I$68:$I$72,0,0,1)</f>
        <v>0.75</v>
      </c>
      <c r="BJ129" s="1">
        <f>_xlfn.XLOOKUP(Y129,[6]cmmiScoringModel!$G$73:$G$77,[6]cmmiScoringModel!$I$73:$I$77,0,0,1)</f>
        <v>1</v>
      </c>
      <c r="BK129" s="1">
        <f>_xlfn.XLOOKUP(Z129,[6]cmmiScoringModel!$G$78:$G$84,[6]cmmiScoringModel!$I$78:$I$84,0,0,1)</f>
        <v>0.5</v>
      </c>
      <c r="BL129" s="1">
        <f>_xlfn.XLOOKUP(AA129,[6]cmmiScoringModel!$G$85:$G$91,[6]cmmiScoringModel!$I$85:$I$91,0,0,1)</f>
        <v>0.75</v>
      </c>
      <c r="BM129" s="1">
        <f>_xlfn.XLOOKUP(AB129,[6]cmmiScoringModel!$G$92:$G$95,[6]cmmiScoringModel!$I$92:$I$95,0,0,1)</f>
        <v>1</v>
      </c>
      <c r="BN129" s="1">
        <f>_xlfn.XLOOKUP(AC129,[6]cmmiScoringModel!$G$96:$G$100,[6]cmmiScoringModel!$I$96:$I$100,0,0,1)</f>
        <v>0.6</v>
      </c>
      <c r="BO129" s="1">
        <f>_xlfn.XLOOKUP(AD129,[6]cmmiScoringModel!$G$101:$G$106,[6]cmmiScoringModel!$I$101:$I$106,0,0,1)</f>
        <v>0.75</v>
      </c>
      <c r="BP129" s="1">
        <f>_xlfn.XLOOKUP(AE129,[6]cmmiScoringModel!$G$107:$G$113,[6]cmmiScoringModel!$I$107:$I$113,0,0,1)</f>
        <v>0.5</v>
      </c>
      <c r="BQ129" s="1">
        <f>_xlfn.XLOOKUP(AF129,[6]cmmiScoringModel!$G$114:$G$117,[6]cmmiScoringModel!$I$114:$I$117,0,0,1)</f>
        <v>0.85</v>
      </c>
      <c r="BR129" s="1">
        <f>_xlfn.XLOOKUP(AG129,[6]cmmiScoringModel!$G$118:$G$120,[6]cmmiScoringModel!$I$118:$I$120,0,0,1)</f>
        <v>0.25</v>
      </c>
      <c r="BS129" s="1">
        <f>_xlfn.XLOOKUP(AH129, [6]cmmiScoringModel!$G$121:$G$124,[6]cmmiScoringModel!$I$121:$I$124,0,0,1)</f>
        <v>0.6</v>
      </c>
      <c r="BT129" s="1">
        <f>_xlfn.XLOOKUP(AI129,[6]cmmiScoringModel!$G$125:$G$128,[6]cmmiScoringModel!$I$125:$I$128,0,0,1)</f>
        <v>0.4</v>
      </c>
      <c r="BU129" s="1">
        <f>_xlfn.XLOOKUP(AJ129,[6]cmmiScoringModel!$G$129:$G$132,[6]cmmiScoringModel!$I$129:$I$132,0,0,1)</f>
        <v>1</v>
      </c>
      <c r="BV129" s="1">
        <f>_xlfn.XLOOKUP(AK129,[6]cmmiScoringModel!$G$133:$G$138,[6]cmmiScoringModel!$I$133:$I$138,0,0,1)</f>
        <v>0.75</v>
      </c>
      <c r="BW129" s="1">
        <f>_xlfn.XLOOKUP(AL129,[6]cmmiScoringModel!$G$139:$G$142,[6]cmmiScoringModel!$I$139:$I$142,0,0,1)</f>
        <v>1</v>
      </c>
      <c r="BX129" s="1">
        <f>_xlfn.XLOOKUP(AM129,[6]cmmiScoringModel!$G$143:$G$148,[6]cmmiScoringModel!$I$143:$I$148,0,0,1)</f>
        <v>0.5</v>
      </c>
      <c r="BY129" s="1">
        <f>_xlfn.XLOOKUP(AN129,[6]cmmiScoringModel!$G$149:$G$153,[6]cmmiScoringModel!$I$149:$I$153,0,0,1)</f>
        <v>0.75</v>
      </c>
      <c r="BZ129" s="1">
        <f>_xlfn.XLOOKUP(AO129,[6]cmmiScoringModel!$G$154:$G$157,[6]cmmiScoringModel!$I$154:$I$157,0,0,1)</f>
        <v>1</v>
      </c>
      <c r="CA129" s="1">
        <f>_xlfn.XLOOKUP(AP129,[6]cmmiScoringModel!$G$158:$G$161,[6]cmmiScoringModel!$I$158:$I$161,0,0,1)</f>
        <v>1</v>
      </c>
      <c r="CB129" s="1">
        <f>_xlfn.XLOOKUP(AQ129,[6]cmmiScoringModel!$G$162:$G$166,[6]cmmiScoringModel!$I$162:$I$166,0,0,1)</f>
        <v>1</v>
      </c>
      <c r="CC129" s="1">
        <f>_xlfn.XLOOKUP(AR129,[6]cmmiScoringModel!$G$167:$G$171,[6]cmmiScoringModel!$I$167:$I$171,0,0,1)</f>
        <v>0.01</v>
      </c>
      <c r="CD129" s="1">
        <f>_xlfn.XLOOKUP(AS129,[6]cmmiScoringModel!$G$172:$G$175,[6]cmmiScoringModel!$I$172:$I$175,0,0,1)</f>
        <v>0.01</v>
      </c>
      <c r="CE129" s="1">
        <f>_xlfn.XLOOKUP(AT129,[6]cmmiScoringModel!$G$176:$G$180,[6]cmmiScoringModel!$I$176:$I$180,0,0,1)</f>
        <v>0.5</v>
      </c>
    </row>
    <row r="130" spans="1:83" x14ac:dyDescent="0.25">
      <c r="A130" s="1" t="s">
        <v>3384</v>
      </c>
      <c r="B130" s="1" t="s">
        <v>1512</v>
      </c>
      <c r="C130" s="1" t="s">
        <v>584</v>
      </c>
      <c r="D130" s="1" t="s">
        <v>1821</v>
      </c>
      <c r="E130" s="1" t="s">
        <v>1822</v>
      </c>
      <c r="G130" s="1" t="s">
        <v>1823</v>
      </c>
      <c r="H130" s="1" t="e" vm="1">
        <v>#VALUE!</v>
      </c>
      <c r="K130" s="1" t="s">
        <v>18</v>
      </c>
      <c r="L130" s="1" t="s">
        <v>22</v>
      </c>
      <c r="M130" s="1" t="s">
        <v>31</v>
      </c>
      <c r="N130" s="1" t="s">
        <v>29</v>
      </c>
      <c r="O130" s="1" t="s">
        <v>37</v>
      </c>
      <c r="P130" s="1" t="s">
        <v>43</v>
      </c>
      <c r="Q130" s="1" t="s">
        <v>45</v>
      </c>
      <c r="R130" s="1" t="s">
        <v>37</v>
      </c>
      <c r="S130" s="1" t="s">
        <v>56</v>
      </c>
      <c r="T130" s="1" t="s">
        <v>21</v>
      </c>
      <c r="U130" s="1" t="s">
        <v>25</v>
      </c>
      <c r="V130" s="1" t="s">
        <v>72</v>
      </c>
      <c r="W130" s="1" t="s">
        <v>76</v>
      </c>
      <c r="X130" s="1" t="s">
        <v>37</v>
      </c>
      <c r="Y130" s="1" t="s">
        <v>43</v>
      </c>
      <c r="Z130" s="1" t="s">
        <v>63</v>
      </c>
      <c r="AA130" s="1" t="s">
        <v>62</v>
      </c>
      <c r="AB130" s="1" t="s">
        <v>98</v>
      </c>
      <c r="AC130" s="1" t="s">
        <v>103</v>
      </c>
      <c r="AD130" s="1" t="s">
        <v>111</v>
      </c>
      <c r="AE130" s="1" t="s">
        <v>63</v>
      </c>
      <c r="AF130" s="1" t="s">
        <v>120</v>
      </c>
      <c r="AG130" s="1" t="s">
        <v>125</v>
      </c>
      <c r="AH130" s="1" t="s">
        <v>129</v>
      </c>
      <c r="AI130" s="1" t="s">
        <v>129</v>
      </c>
      <c r="AJ130" s="1" t="s">
        <v>129</v>
      </c>
      <c r="AK130" s="1" t="s">
        <v>63</v>
      </c>
      <c r="AL130" s="1" t="s">
        <v>144</v>
      </c>
      <c r="AM130" s="1" t="s">
        <v>63</v>
      </c>
      <c r="AN130" s="1" t="s">
        <v>31</v>
      </c>
      <c r="AO130" s="1" t="s">
        <v>155</v>
      </c>
      <c r="AP130" s="1" t="s">
        <v>159</v>
      </c>
      <c r="AQ130" s="1" t="s">
        <v>31</v>
      </c>
      <c r="AR130" s="1" t="s">
        <v>21</v>
      </c>
      <c r="AS130" s="1" t="s">
        <v>21</v>
      </c>
      <c r="AT130" s="1" t="s">
        <v>21</v>
      </c>
      <c r="AV130" s="1">
        <f>_xlfn.XLOOKUP(K130,[6]cmmiScoringModel!$G$2:$G$6, [6]cmmiScoringModel!$I$2:$I$6,0,0,1)</f>
        <v>1</v>
      </c>
      <c r="AW130" s="1">
        <f>_xlfn.XLOOKUP(L130,[6]cmmiScoringModel!$G$7:$G$9,[6]cmmiScoringModel!$I$7:$I$9,0,0,1)</f>
        <v>1</v>
      </c>
      <c r="AX130" s="1">
        <f>_xlfn.XLOOKUP(M130,[6]cmmiScoringModel!$G$10:$G$14,[6]cmmiScoringModel!$I$10:$I$14,0,0,1)</f>
        <v>1</v>
      </c>
      <c r="AY130" s="1">
        <f>_xlfn.XLOOKUP(N130,[6]cmmiScoringModel!$G$15:$G$19,[6]cmmiScoringModel!$I$15:$I$19,0,0,1)</f>
        <v>0.5</v>
      </c>
      <c r="AZ130" s="1">
        <f>_xlfn.XLOOKUP(O130,[6]cmmiScoringModel!$G$20:$G$24,[6]cmmiScoringModel!$I$20:$I$24,0,0,1)</f>
        <v>0.75</v>
      </c>
      <c r="BA130" s="1">
        <f>_xlfn.XLOOKUP(P130,[6]cmmiScoringModel!$G$25:$G$28,[6]cmmiScoringModel!$I$25:$I$28,0,0,1)</f>
        <v>1</v>
      </c>
      <c r="BB130" s="1">
        <f>_xlfn.XLOOKUP(Q130,[6]cmmiScoringModel!$G$29:$G$33,[6]cmmiScoringModel!$I$29:$I$33,0,0,1)</f>
        <v>0.5</v>
      </c>
      <c r="BC130" s="1">
        <f>_xlfn.XLOOKUP(R130,[6]cmmiScoringModel!$G$34:$G$37,[6]cmmiScoringModel!$I$34:$I$37,0,0,1)</f>
        <v>1</v>
      </c>
      <c r="BD130" s="1">
        <f>_xlfn.XLOOKUP(S130,[6]cmmiScoringModel!$G$38:$G$44,[6]cmmiScoringModel!$I$38:$I$44,0,0,1)</f>
        <v>0.2</v>
      </c>
      <c r="BE130" s="1">
        <f>_xlfn.XLOOKUP(T130,[6]cmmiScoringModel!$G$45:$G$51,[6]cmmiScoringModel!$I$45:$I$51,0,0,1)</f>
        <v>0.01</v>
      </c>
      <c r="BF130" s="1" t="str">
        <f>_xlfn.XLOOKUP(U130,[6]cmmiScoringModel!$G$52:$G$56,[6]cmmiScoringModel!$I$52:$I$56,0,0,1)</f>
        <v>NA</v>
      </c>
      <c r="BG130" s="1">
        <f>_xlfn.XLOOKUP(V130,[6]cmmiScoringModel!$G$57:$G$61,[6]cmmiScoringModel!$I$57:$I$61,0,0,1)</f>
        <v>1</v>
      </c>
      <c r="BH130" s="1">
        <f>_xlfn.XLOOKUP(W130,[6]cmmiScoringModel!$G$62:$G$67,[6]cmmiScoringModel!$I$62:$I$67,0,0,1)</f>
        <v>0.75</v>
      </c>
      <c r="BI130" s="1">
        <f>_xlfn.XLOOKUP(X130,[6]cmmiScoringModel!$G$68:$G$72,[6]cmmiScoringModel!$I$68:$I$72,0,0,1)</f>
        <v>0.75</v>
      </c>
      <c r="BJ130" s="1">
        <f>_xlfn.XLOOKUP(Y130,[6]cmmiScoringModel!$G$73:$G$77,[6]cmmiScoringModel!$I$73:$I$77,0,0,1)</f>
        <v>1</v>
      </c>
      <c r="BK130" s="1">
        <f>_xlfn.XLOOKUP(Z130,[6]cmmiScoringModel!$G$78:$G$84,[6]cmmiScoringModel!$I$78:$I$84,0,0,1)</f>
        <v>0.75</v>
      </c>
      <c r="BL130" s="1">
        <f>_xlfn.XLOOKUP(AA130,[6]cmmiScoringModel!$G$85:$G$91,[6]cmmiScoringModel!$I$85:$I$91,0,0,1)</f>
        <v>0.5</v>
      </c>
      <c r="BM130" s="1">
        <f>_xlfn.XLOOKUP(AB130,[6]cmmiScoringModel!$G$92:$G$95,[6]cmmiScoringModel!$I$92:$I$95,0,0,1)</f>
        <v>1</v>
      </c>
      <c r="BN130" s="1">
        <f>_xlfn.XLOOKUP(AC130,[6]cmmiScoringModel!$G$96:$G$100,[6]cmmiScoringModel!$I$96:$I$100,0,0,1)</f>
        <v>0.6</v>
      </c>
      <c r="BO130" s="1">
        <f>_xlfn.XLOOKUP(AD130,[6]cmmiScoringModel!$G$101:$G$106,[6]cmmiScoringModel!$I$101:$I$106,0,0,1)</f>
        <v>1</v>
      </c>
      <c r="BP130" s="1">
        <f>_xlfn.XLOOKUP(AE130,[6]cmmiScoringModel!$G$107:$G$113,[6]cmmiScoringModel!$I$107:$I$113,0,0,1)</f>
        <v>0.75</v>
      </c>
      <c r="BQ130" s="1">
        <f>_xlfn.XLOOKUP(AF130,[6]cmmiScoringModel!$G$114:$G$117,[6]cmmiScoringModel!$I$114:$I$117,0,0,1)</f>
        <v>0.85</v>
      </c>
      <c r="BR130" s="1">
        <f>_xlfn.XLOOKUP(AG130,[6]cmmiScoringModel!$G$118:$G$120,[6]cmmiScoringModel!$I$118:$I$120,0,0,1)</f>
        <v>1</v>
      </c>
      <c r="BS130" s="1">
        <f>_xlfn.XLOOKUP(AH130, [6]cmmiScoringModel!$G$121:$G$124,[6]cmmiScoringModel!$I$121:$I$124,0,0,1)</f>
        <v>0.6</v>
      </c>
      <c r="BT130" s="1">
        <f>_xlfn.XLOOKUP(AI130,[6]cmmiScoringModel!$G$125:$G$128,[6]cmmiScoringModel!$I$125:$I$128,0,0,1)</f>
        <v>0.4</v>
      </c>
      <c r="BU130" s="1">
        <f>_xlfn.XLOOKUP(AJ130,[6]cmmiScoringModel!$G$129:$G$132,[6]cmmiScoringModel!$I$129:$I$132,0,0,1)</f>
        <v>0.4</v>
      </c>
      <c r="BV130" s="1">
        <f>_xlfn.XLOOKUP(AK130,[6]cmmiScoringModel!$G$133:$G$138,[6]cmmiScoringModel!$I$133:$I$138,0,0,1)</f>
        <v>0.75</v>
      </c>
      <c r="BW130" s="1">
        <f>_xlfn.XLOOKUP(AL130,[6]cmmiScoringModel!$G$139:$G$142,[6]cmmiScoringModel!$I$139:$I$142,0,0,1)</f>
        <v>1</v>
      </c>
      <c r="BX130" s="1">
        <f>_xlfn.XLOOKUP(AM130,[6]cmmiScoringModel!$G$143:$G$148,[6]cmmiScoringModel!$I$143:$I$148,0,0,1)</f>
        <v>0.75</v>
      </c>
      <c r="BY130" s="1">
        <f>_xlfn.XLOOKUP(AN130,[6]cmmiScoringModel!$G$149:$G$153,[6]cmmiScoringModel!$I$149:$I$153,0,0,1)</f>
        <v>1</v>
      </c>
      <c r="BZ130" s="1">
        <f>_xlfn.XLOOKUP(AO130,[6]cmmiScoringModel!$G$154:$G$157,[6]cmmiScoringModel!$I$154:$I$157,0,0,1)</f>
        <v>1</v>
      </c>
      <c r="CA130" s="1">
        <f>_xlfn.XLOOKUP(AP130,[6]cmmiScoringModel!$G$158:$G$161,[6]cmmiScoringModel!$I$158:$I$161,0,0,1)</f>
        <v>1</v>
      </c>
      <c r="CB130" s="1">
        <f>_xlfn.XLOOKUP(AQ130,[6]cmmiScoringModel!$G$162:$G$166,[6]cmmiScoringModel!$I$162:$I$166,0,0,1)</f>
        <v>1</v>
      </c>
      <c r="CC130" s="1">
        <f>_xlfn.XLOOKUP(AR130,[6]cmmiScoringModel!$G$167:$G$171,[6]cmmiScoringModel!$I$167:$I$171,0,0,1)</f>
        <v>0.01</v>
      </c>
      <c r="CD130" s="1">
        <f>_xlfn.XLOOKUP(AS130,[6]cmmiScoringModel!$G$172:$G$175,[6]cmmiScoringModel!$I$172:$I$175,0,0,1)</f>
        <v>0.01</v>
      </c>
      <c r="CE130" s="1">
        <f>_xlfn.XLOOKUP(AT130,[6]cmmiScoringModel!$G$176:$G$180,[6]cmmiScoringModel!$I$176:$I$180,0,0,1)</f>
        <v>0.01</v>
      </c>
    </row>
    <row r="131" spans="1:83" x14ac:dyDescent="0.25">
      <c r="A131" s="1" t="s">
        <v>3385</v>
      </c>
      <c r="B131" s="1" t="s">
        <v>1512</v>
      </c>
      <c r="C131" s="1" t="s">
        <v>1519</v>
      </c>
      <c r="D131" s="1" t="s">
        <v>1520</v>
      </c>
      <c r="E131" s="1" t="s">
        <v>1824</v>
      </c>
      <c r="G131" s="1" t="s">
        <v>1800</v>
      </c>
      <c r="H131" s="1" t="s">
        <v>2838</v>
      </c>
      <c r="K131" s="1" t="s">
        <v>17</v>
      </c>
      <c r="L131" s="1" t="s">
        <v>22</v>
      </c>
      <c r="M131" s="1" t="s">
        <v>29</v>
      </c>
      <c r="N131" s="1" t="s">
        <v>29</v>
      </c>
      <c r="O131" s="1" t="s">
        <v>37</v>
      </c>
      <c r="P131" s="1" t="s">
        <v>42</v>
      </c>
      <c r="Q131" s="1" t="s">
        <v>45</v>
      </c>
      <c r="R131" s="1" t="s">
        <v>36</v>
      </c>
      <c r="S131" s="1" t="s">
        <v>56</v>
      </c>
      <c r="T131" s="1" t="s">
        <v>61</v>
      </c>
      <c r="U131" s="1" t="s">
        <v>42</v>
      </c>
      <c r="V131" s="1" t="s">
        <v>71</v>
      </c>
      <c r="W131" s="1" t="s">
        <v>76</v>
      </c>
      <c r="X131" s="1" t="s">
        <v>36</v>
      </c>
      <c r="Y131" s="1" t="s">
        <v>66</v>
      </c>
      <c r="Z131" s="1" t="s">
        <v>61</v>
      </c>
      <c r="AA131" s="1" t="s">
        <v>62</v>
      </c>
      <c r="AB131" s="1" t="s">
        <v>97</v>
      </c>
      <c r="AC131" s="1" t="s">
        <v>102</v>
      </c>
      <c r="AD131" s="1" t="s">
        <v>110</v>
      </c>
      <c r="AE131" s="1" t="s">
        <v>62</v>
      </c>
      <c r="AF131" s="1" t="s">
        <v>120</v>
      </c>
      <c r="AG131" s="1" t="s">
        <v>124</v>
      </c>
      <c r="AH131" s="1" t="s">
        <v>129</v>
      </c>
      <c r="AI131" s="1" t="s">
        <v>129</v>
      </c>
      <c r="AJ131" s="1" t="s">
        <v>129</v>
      </c>
      <c r="AK131" s="1" t="s">
        <v>61</v>
      </c>
      <c r="AL131" s="1" t="s">
        <v>140</v>
      </c>
      <c r="AM131" s="1" t="s">
        <v>63</v>
      </c>
      <c r="AN131" s="1" t="s">
        <v>27</v>
      </c>
      <c r="AO131" s="1" t="s">
        <v>154</v>
      </c>
      <c r="AP131" s="1" t="s">
        <v>158</v>
      </c>
      <c r="AQ131" s="1" t="s">
        <v>29</v>
      </c>
      <c r="AR131" s="1" t="s">
        <v>21</v>
      </c>
      <c r="AS131" s="1" t="s">
        <v>21</v>
      </c>
      <c r="AT131" s="1" t="s">
        <v>21</v>
      </c>
      <c r="AV131" s="1">
        <f>_xlfn.XLOOKUP(K131,[6]cmmiScoringModel!$G$2:$G$6, [6]cmmiScoringModel!$I$2:$I$6,0,0,1)</f>
        <v>0.25</v>
      </c>
      <c r="AW131" s="1">
        <f>_xlfn.XLOOKUP(L131,[6]cmmiScoringModel!$G$7:$G$9,[6]cmmiScoringModel!$I$7:$I$9,0,0,1)</f>
        <v>1</v>
      </c>
      <c r="AX131" s="1">
        <f>_xlfn.XLOOKUP(M131,[6]cmmiScoringModel!$G$10:$G$14,[6]cmmiScoringModel!$I$10:$I$14,0,0,1)</f>
        <v>0.8</v>
      </c>
      <c r="AY131" s="1">
        <f>_xlfn.XLOOKUP(N131,[6]cmmiScoringModel!$G$15:$G$19,[6]cmmiScoringModel!$I$15:$I$19,0,0,1)</f>
        <v>0.5</v>
      </c>
      <c r="AZ131" s="1">
        <f>_xlfn.XLOOKUP(O131,[6]cmmiScoringModel!$G$20:$G$24,[6]cmmiScoringModel!$I$20:$I$24,0,0,1)</f>
        <v>0.75</v>
      </c>
      <c r="BA131" s="1">
        <f>_xlfn.XLOOKUP(P131,[6]cmmiScoringModel!$G$25:$G$28,[6]cmmiScoringModel!$I$25:$I$28,0,0,1)</f>
        <v>0.75</v>
      </c>
      <c r="BB131" s="1">
        <f>_xlfn.XLOOKUP(Q131,[6]cmmiScoringModel!$G$29:$G$33,[6]cmmiScoringModel!$I$29:$I$33,0,0,1)</f>
        <v>0.5</v>
      </c>
      <c r="BC131" s="1">
        <f>_xlfn.XLOOKUP(R131,[6]cmmiScoringModel!$G$34:$G$37,[6]cmmiScoringModel!$I$34:$I$37,0,0,1)</f>
        <v>0.25</v>
      </c>
      <c r="BD131" s="1">
        <f>_xlfn.XLOOKUP(S131,[6]cmmiScoringModel!$G$38:$G$44,[6]cmmiScoringModel!$I$38:$I$44,0,0,1)</f>
        <v>0.2</v>
      </c>
      <c r="BE131" s="1">
        <f>_xlfn.XLOOKUP(T131,[6]cmmiScoringModel!$G$45:$G$51,[6]cmmiScoringModel!$I$45:$I$51,0,0,1)</f>
        <v>0.25</v>
      </c>
      <c r="BF131" s="1">
        <f>_xlfn.XLOOKUP(U131,[6]cmmiScoringModel!$G$52:$G$56,[6]cmmiScoringModel!$I$52:$I$56,0,0,1)</f>
        <v>0.6</v>
      </c>
      <c r="BG131" s="1">
        <f>_xlfn.XLOOKUP(V131,[6]cmmiScoringModel!$G$57:$G$61,[6]cmmiScoringModel!$I$57:$I$61,0,0,1)</f>
        <v>0.6</v>
      </c>
      <c r="BH131" s="1">
        <f>_xlfn.XLOOKUP(W131,[6]cmmiScoringModel!$G$62:$G$67,[6]cmmiScoringModel!$I$62:$I$67,0,0,1)</f>
        <v>0.75</v>
      </c>
      <c r="BI131" s="1">
        <f>_xlfn.XLOOKUP(X131,[6]cmmiScoringModel!$G$68:$G$72,[6]cmmiScoringModel!$I$68:$I$72,0,0,1)</f>
        <v>0.25</v>
      </c>
      <c r="BJ131" s="1">
        <f>_xlfn.XLOOKUP(Y131,[6]cmmiScoringModel!$G$73:$G$77,[6]cmmiScoringModel!$I$73:$I$77,0,0,1)</f>
        <v>0.5</v>
      </c>
      <c r="BK131" s="1">
        <f>_xlfn.XLOOKUP(Z131,[6]cmmiScoringModel!$G$78:$G$84,[6]cmmiScoringModel!$I$78:$I$84,0,0,1)</f>
        <v>0.25</v>
      </c>
      <c r="BL131" s="1">
        <f>_xlfn.XLOOKUP(AA131,[6]cmmiScoringModel!$G$85:$G$91,[6]cmmiScoringModel!$I$85:$I$91,0,0,1)</f>
        <v>0.5</v>
      </c>
      <c r="BM131" s="1">
        <f>_xlfn.XLOOKUP(AB131,[6]cmmiScoringModel!$G$92:$G$95,[6]cmmiScoringModel!$I$92:$I$95,0,0,1)</f>
        <v>0.25</v>
      </c>
      <c r="BN131" s="1">
        <f>_xlfn.XLOOKUP(AC131,[6]cmmiScoringModel!$G$96:$G$100,[6]cmmiScoringModel!$I$96:$I$100,0,0,1)</f>
        <v>0.15</v>
      </c>
      <c r="BO131" s="1">
        <f>_xlfn.XLOOKUP(AD131,[6]cmmiScoringModel!$G$101:$G$106,[6]cmmiScoringModel!$I$101:$I$106,0,0,1)</f>
        <v>0.75</v>
      </c>
      <c r="BP131" s="1">
        <f>_xlfn.XLOOKUP(AE131,[6]cmmiScoringModel!$G$107:$G$113,[6]cmmiScoringModel!$I$107:$I$113,0,0,1)</f>
        <v>0.5</v>
      </c>
      <c r="BQ131" s="1">
        <f>_xlfn.XLOOKUP(AF131,[6]cmmiScoringModel!$G$114:$G$117,[6]cmmiScoringModel!$I$114:$I$117,0,0,1)</f>
        <v>0.85</v>
      </c>
      <c r="BR131" s="1">
        <f>_xlfn.XLOOKUP(AG131,[6]cmmiScoringModel!$G$118:$G$120,[6]cmmiScoringModel!$I$118:$I$120,0,0,1)</f>
        <v>0.25</v>
      </c>
      <c r="BS131" s="1">
        <f>_xlfn.XLOOKUP(AH131, [6]cmmiScoringModel!$G$121:$G$124,[6]cmmiScoringModel!$I$121:$I$124,0,0,1)</f>
        <v>0.6</v>
      </c>
      <c r="BT131" s="1">
        <f>_xlfn.XLOOKUP(AI131,[6]cmmiScoringModel!$G$125:$G$128,[6]cmmiScoringModel!$I$125:$I$128,0,0,1)</f>
        <v>0.4</v>
      </c>
      <c r="BU131" s="1">
        <f>_xlfn.XLOOKUP(AJ131,[6]cmmiScoringModel!$G$129:$G$132,[6]cmmiScoringModel!$I$129:$I$132,0,0,1)</f>
        <v>0.4</v>
      </c>
      <c r="BV131" s="1">
        <f>_xlfn.XLOOKUP(AK131,[6]cmmiScoringModel!$G$133:$G$138,[6]cmmiScoringModel!$I$133:$I$138,0,0,1)</f>
        <v>0.25</v>
      </c>
      <c r="BW131" s="1">
        <f>_xlfn.XLOOKUP(AL131,[6]cmmiScoringModel!$G$139:$G$142,[6]cmmiScoringModel!$I$139:$I$142,0,0,1)</f>
        <v>0</v>
      </c>
      <c r="BX131" s="1">
        <f>_xlfn.XLOOKUP(AM131,[6]cmmiScoringModel!$G$143:$G$148,[6]cmmiScoringModel!$I$143:$I$148,0,0,1)</f>
        <v>0.75</v>
      </c>
      <c r="BY131" s="1">
        <f>_xlfn.XLOOKUP(AN131,[6]cmmiScoringModel!$G$149:$G$153,[6]cmmiScoringModel!$I$149:$I$153,0,0,1)</f>
        <v>0.25</v>
      </c>
      <c r="BZ131" s="1">
        <f>_xlfn.XLOOKUP(AO131,[6]cmmiScoringModel!$G$154:$G$157,[6]cmmiScoringModel!$I$154:$I$157,0,0,1)</f>
        <v>0</v>
      </c>
      <c r="CA131" s="1">
        <f>_xlfn.XLOOKUP(AP131,[6]cmmiScoringModel!$G$158:$G$161,[6]cmmiScoringModel!$I$158:$I$161,0,0,1)</f>
        <v>0.5</v>
      </c>
      <c r="CB131" s="1">
        <f>_xlfn.XLOOKUP(AQ131,[6]cmmiScoringModel!$G$162:$G$166,[6]cmmiScoringModel!$I$162:$I$166,0,0,1)</f>
        <v>0.75</v>
      </c>
      <c r="CC131" s="1">
        <f>_xlfn.XLOOKUP(AR131,[6]cmmiScoringModel!$G$167:$G$171,[6]cmmiScoringModel!$I$167:$I$171,0,0,1)</f>
        <v>0.01</v>
      </c>
      <c r="CD131" s="1">
        <f>_xlfn.XLOOKUP(AS131,[6]cmmiScoringModel!$G$172:$G$175,[6]cmmiScoringModel!$I$172:$I$175,0,0,1)</f>
        <v>0.01</v>
      </c>
      <c r="CE131" s="1">
        <f>_xlfn.XLOOKUP(AT131,[6]cmmiScoringModel!$G$176:$G$180,[6]cmmiScoringModel!$I$176:$I$180,0,0,1)</f>
        <v>0.01</v>
      </c>
    </row>
    <row r="132" spans="1:83" x14ac:dyDescent="0.25">
      <c r="A132" s="1" t="s">
        <v>3386</v>
      </c>
      <c r="B132" s="1" t="s">
        <v>1512</v>
      </c>
      <c r="C132" s="1" t="s">
        <v>1720</v>
      </c>
      <c r="D132" s="1" t="s">
        <v>1516</v>
      </c>
      <c r="E132" s="1" t="s">
        <v>1825</v>
      </c>
      <c r="G132" s="1" t="s">
        <v>1826</v>
      </c>
      <c r="H132" s="1" t="s">
        <v>2838</v>
      </c>
      <c r="K132" s="1" t="s">
        <v>18</v>
      </c>
      <c r="L132" s="1" t="s">
        <v>22</v>
      </c>
      <c r="M132" s="1" t="s">
        <v>31</v>
      </c>
      <c r="N132" s="1" t="s">
        <v>29</v>
      </c>
      <c r="O132" s="1" t="s">
        <v>37</v>
      </c>
      <c r="P132" s="1" t="s">
        <v>43</v>
      </c>
      <c r="Q132" s="1" t="s">
        <v>45</v>
      </c>
      <c r="R132" s="1" t="s">
        <v>37</v>
      </c>
      <c r="S132" s="1" t="s">
        <v>56</v>
      </c>
      <c r="T132" s="1" t="s">
        <v>21</v>
      </c>
      <c r="U132" s="1" t="s">
        <v>21</v>
      </c>
      <c r="V132" s="1" t="s">
        <v>72</v>
      </c>
      <c r="W132" s="1" t="s">
        <v>76</v>
      </c>
      <c r="X132" s="1" t="s">
        <v>37</v>
      </c>
      <c r="Y132" s="1" t="s">
        <v>43</v>
      </c>
      <c r="Z132" s="1" t="s">
        <v>62</v>
      </c>
      <c r="AA132" s="1" t="s">
        <v>63</v>
      </c>
      <c r="AB132" s="1" t="s">
        <v>98</v>
      </c>
      <c r="AC132" s="1" t="s">
        <v>103</v>
      </c>
      <c r="AD132" s="1" t="s">
        <v>110</v>
      </c>
      <c r="AE132" s="1" t="s">
        <v>62</v>
      </c>
      <c r="AF132" s="1" t="s">
        <v>120</v>
      </c>
      <c r="AG132" s="1" t="s">
        <v>124</v>
      </c>
      <c r="AH132" s="1" t="s">
        <v>129</v>
      </c>
      <c r="AI132" s="1" t="s">
        <v>129</v>
      </c>
      <c r="AJ132" s="1" t="s">
        <v>22</v>
      </c>
      <c r="AK132" s="1" t="s">
        <v>63</v>
      </c>
      <c r="AL132" s="1" t="s">
        <v>144</v>
      </c>
      <c r="AM132" s="1" t="s">
        <v>62</v>
      </c>
      <c r="AN132" s="1" t="s">
        <v>29</v>
      </c>
      <c r="AO132" s="1" t="s">
        <v>155</v>
      </c>
      <c r="AP132" s="1" t="s">
        <v>159</v>
      </c>
      <c r="AQ132" s="1" t="s">
        <v>31</v>
      </c>
      <c r="AR132" s="1" t="s">
        <v>21</v>
      </c>
      <c r="AS132" s="1" t="s">
        <v>21</v>
      </c>
      <c r="AT132" s="1" t="s">
        <v>170</v>
      </c>
      <c r="AV132" s="1">
        <f>_xlfn.XLOOKUP(K132,[6]cmmiScoringModel!$G$2:$G$6, [6]cmmiScoringModel!$I$2:$I$6,0,0,1)</f>
        <v>1</v>
      </c>
      <c r="AW132" s="1">
        <f>_xlfn.XLOOKUP(L132,[6]cmmiScoringModel!$G$7:$G$9,[6]cmmiScoringModel!$I$7:$I$9,0,0,1)</f>
        <v>1</v>
      </c>
      <c r="AX132" s="1">
        <f>_xlfn.XLOOKUP(M132,[6]cmmiScoringModel!$G$10:$G$14,[6]cmmiScoringModel!$I$10:$I$14,0,0,1)</f>
        <v>1</v>
      </c>
      <c r="AY132" s="1">
        <f>_xlfn.XLOOKUP(N132,[6]cmmiScoringModel!$G$15:$G$19,[6]cmmiScoringModel!$I$15:$I$19,0,0,1)</f>
        <v>0.5</v>
      </c>
      <c r="AZ132" s="1">
        <f>_xlfn.XLOOKUP(O132,[6]cmmiScoringModel!$G$20:$G$24,[6]cmmiScoringModel!$I$20:$I$24,0,0,1)</f>
        <v>0.75</v>
      </c>
      <c r="BA132" s="1">
        <f>_xlfn.XLOOKUP(P132,[6]cmmiScoringModel!$G$25:$G$28,[6]cmmiScoringModel!$I$25:$I$28,0,0,1)</f>
        <v>1</v>
      </c>
      <c r="BB132" s="1">
        <f>_xlfn.XLOOKUP(Q132,[6]cmmiScoringModel!$G$29:$G$33,[6]cmmiScoringModel!$I$29:$I$33,0,0,1)</f>
        <v>0.5</v>
      </c>
      <c r="BC132" s="1">
        <f>_xlfn.XLOOKUP(R132,[6]cmmiScoringModel!$G$34:$G$37,[6]cmmiScoringModel!$I$34:$I$37,0,0,1)</f>
        <v>1</v>
      </c>
      <c r="BD132" s="1">
        <f>_xlfn.XLOOKUP(S132,[6]cmmiScoringModel!$G$38:$G$44,[6]cmmiScoringModel!$I$38:$I$44,0,0,1)</f>
        <v>0.2</v>
      </c>
      <c r="BE132" s="1">
        <f>_xlfn.XLOOKUP(T132,[6]cmmiScoringModel!$G$45:$G$51,[6]cmmiScoringModel!$I$45:$I$51,0,0,1)</f>
        <v>0.01</v>
      </c>
      <c r="BF132" s="1">
        <f>_xlfn.XLOOKUP(U132,[6]cmmiScoringModel!$G$52:$G$56,[6]cmmiScoringModel!$I$52:$I$56,0,0,1)</f>
        <v>0.01</v>
      </c>
      <c r="BG132" s="1">
        <f>_xlfn.XLOOKUP(V132,[6]cmmiScoringModel!$G$57:$G$61,[6]cmmiScoringModel!$I$57:$I$61,0,0,1)</f>
        <v>1</v>
      </c>
      <c r="BH132" s="1">
        <f>_xlfn.XLOOKUP(W132,[6]cmmiScoringModel!$G$62:$G$67,[6]cmmiScoringModel!$I$62:$I$67,0,0,1)</f>
        <v>0.75</v>
      </c>
      <c r="BI132" s="1">
        <f>_xlfn.XLOOKUP(X132,[6]cmmiScoringModel!$G$68:$G$72,[6]cmmiScoringModel!$I$68:$I$72,0,0,1)</f>
        <v>0.75</v>
      </c>
      <c r="BJ132" s="1">
        <f>_xlfn.XLOOKUP(Y132,[6]cmmiScoringModel!$G$73:$G$77,[6]cmmiScoringModel!$I$73:$I$77,0,0,1)</f>
        <v>1</v>
      </c>
      <c r="BK132" s="1">
        <f>_xlfn.XLOOKUP(Z132,[6]cmmiScoringModel!$G$78:$G$84,[6]cmmiScoringModel!$I$78:$I$84,0,0,1)</f>
        <v>0.5</v>
      </c>
      <c r="BL132" s="1">
        <f>_xlfn.XLOOKUP(AA132,[6]cmmiScoringModel!$G$85:$G$91,[6]cmmiScoringModel!$I$85:$I$91,0,0,1)</f>
        <v>0.75</v>
      </c>
      <c r="BM132" s="1">
        <f>_xlfn.XLOOKUP(AB132,[6]cmmiScoringModel!$G$92:$G$95,[6]cmmiScoringModel!$I$92:$I$95,0,0,1)</f>
        <v>1</v>
      </c>
      <c r="BN132" s="1">
        <f>_xlfn.XLOOKUP(AC132,[6]cmmiScoringModel!$G$96:$G$100,[6]cmmiScoringModel!$I$96:$I$100,0,0,1)</f>
        <v>0.6</v>
      </c>
      <c r="BO132" s="1">
        <f>_xlfn.XLOOKUP(AD132,[6]cmmiScoringModel!$G$101:$G$106,[6]cmmiScoringModel!$I$101:$I$106,0,0,1)</f>
        <v>0.75</v>
      </c>
      <c r="BP132" s="1">
        <f>_xlfn.XLOOKUP(AE132,[6]cmmiScoringModel!$G$107:$G$113,[6]cmmiScoringModel!$I$107:$I$113,0,0,1)</f>
        <v>0.5</v>
      </c>
      <c r="BQ132" s="1">
        <f>_xlfn.XLOOKUP(AF132,[6]cmmiScoringModel!$G$114:$G$117,[6]cmmiScoringModel!$I$114:$I$117,0,0,1)</f>
        <v>0.85</v>
      </c>
      <c r="BR132" s="1">
        <f>_xlfn.XLOOKUP(AG132,[6]cmmiScoringModel!$G$118:$G$120,[6]cmmiScoringModel!$I$118:$I$120,0,0,1)</f>
        <v>0.25</v>
      </c>
      <c r="BS132" s="1">
        <f>_xlfn.XLOOKUP(AH132, [6]cmmiScoringModel!$G$121:$G$124,[6]cmmiScoringModel!$I$121:$I$124,0,0,1)</f>
        <v>0.6</v>
      </c>
      <c r="BT132" s="1">
        <f>_xlfn.XLOOKUP(AI132,[6]cmmiScoringModel!$G$125:$G$128,[6]cmmiScoringModel!$I$125:$I$128,0,0,1)</f>
        <v>0.4</v>
      </c>
      <c r="BU132" s="1">
        <f>_xlfn.XLOOKUP(AJ132,[6]cmmiScoringModel!$G$129:$G$132,[6]cmmiScoringModel!$I$129:$I$132,0,0,1)</f>
        <v>1</v>
      </c>
      <c r="BV132" s="1">
        <f>_xlfn.XLOOKUP(AK132,[6]cmmiScoringModel!$G$133:$G$138,[6]cmmiScoringModel!$I$133:$I$138,0,0,1)</f>
        <v>0.75</v>
      </c>
      <c r="BW132" s="1">
        <f>_xlfn.XLOOKUP(AL132,[6]cmmiScoringModel!$G$139:$G$142,[6]cmmiScoringModel!$I$139:$I$142,0,0,1)</f>
        <v>1</v>
      </c>
      <c r="BX132" s="1">
        <f>_xlfn.XLOOKUP(AM132,[6]cmmiScoringModel!$G$143:$G$148,[6]cmmiScoringModel!$I$143:$I$148,0,0,1)</f>
        <v>0.5</v>
      </c>
      <c r="BY132" s="1">
        <f>_xlfn.XLOOKUP(AN132,[6]cmmiScoringModel!$G$149:$G$153,[6]cmmiScoringModel!$I$149:$I$153,0,0,1)</f>
        <v>0.75</v>
      </c>
      <c r="BZ132" s="1">
        <f>_xlfn.XLOOKUP(AO132,[6]cmmiScoringModel!$G$154:$G$157,[6]cmmiScoringModel!$I$154:$I$157,0,0,1)</f>
        <v>1</v>
      </c>
      <c r="CA132" s="1">
        <f>_xlfn.XLOOKUP(AP132,[6]cmmiScoringModel!$G$158:$G$161,[6]cmmiScoringModel!$I$158:$I$161,0,0,1)</f>
        <v>1</v>
      </c>
      <c r="CB132" s="1">
        <f>_xlfn.XLOOKUP(AQ132,[6]cmmiScoringModel!$G$162:$G$166,[6]cmmiScoringModel!$I$162:$I$166,0,0,1)</f>
        <v>1</v>
      </c>
      <c r="CC132" s="1">
        <f>_xlfn.XLOOKUP(AR132,[6]cmmiScoringModel!$G$167:$G$171,[6]cmmiScoringModel!$I$167:$I$171,0,0,1)</f>
        <v>0.01</v>
      </c>
      <c r="CD132" s="1">
        <f>_xlfn.XLOOKUP(AS132,[6]cmmiScoringModel!$G$172:$G$175,[6]cmmiScoringModel!$I$172:$I$175,0,0,1)</f>
        <v>0.01</v>
      </c>
      <c r="CE132" s="1">
        <f>_xlfn.XLOOKUP(AT132,[6]cmmiScoringModel!$G$176:$G$180,[6]cmmiScoringModel!$I$176:$I$180,0,0,1)</f>
        <v>0.5</v>
      </c>
    </row>
    <row r="133" spans="1:83" x14ac:dyDescent="0.25">
      <c r="A133" s="1" t="s">
        <v>3387</v>
      </c>
      <c r="B133" s="1" t="s">
        <v>1512</v>
      </c>
      <c r="C133" s="1" t="s">
        <v>1732</v>
      </c>
      <c r="D133" s="1" t="s">
        <v>1827</v>
      </c>
      <c r="E133" s="1" t="s">
        <v>1828</v>
      </c>
      <c r="G133" s="1" t="s">
        <v>1735</v>
      </c>
      <c r="H133" s="1" t="s">
        <v>3388</v>
      </c>
      <c r="K133" s="1" t="s">
        <v>18</v>
      </c>
      <c r="L133" s="1" t="s">
        <v>22</v>
      </c>
      <c r="M133" s="1" t="s">
        <v>31</v>
      </c>
      <c r="N133" s="1" t="s">
        <v>29</v>
      </c>
      <c r="O133" s="1" t="s">
        <v>37</v>
      </c>
      <c r="P133" s="1" t="s">
        <v>43</v>
      </c>
      <c r="Q133" s="1" t="s">
        <v>45</v>
      </c>
      <c r="R133" s="1" t="s">
        <v>37</v>
      </c>
      <c r="S133" s="1" t="s">
        <v>56</v>
      </c>
      <c r="T133" s="1" t="s">
        <v>62</v>
      </c>
      <c r="U133" s="1" t="s">
        <v>43</v>
      </c>
      <c r="V133" s="1" t="s">
        <v>72</v>
      </c>
      <c r="W133" s="1" t="s">
        <v>75</v>
      </c>
      <c r="X133" s="1" t="s">
        <v>37</v>
      </c>
      <c r="Y133" s="1" t="s">
        <v>43</v>
      </c>
      <c r="Z133" s="1" t="s">
        <v>64</v>
      </c>
      <c r="AA133" s="1" t="s">
        <v>62</v>
      </c>
      <c r="AB133" s="1" t="s">
        <v>98</v>
      </c>
      <c r="AC133" s="1" t="s">
        <v>105</v>
      </c>
      <c r="AD133" s="1" t="s">
        <v>111</v>
      </c>
      <c r="AE133" s="1" t="s">
        <v>62</v>
      </c>
      <c r="AF133" s="1" t="s">
        <v>120</v>
      </c>
      <c r="AG133" s="1" t="s">
        <v>125</v>
      </c>
      <c r="AH133" s="1" t="s">
        <v>129</v>
      </c>
      <c r="AI133" s="1" t="s">
        <v>129</v>
      </c>
      <c r="AJ133" s="1" t="s">
        <v>22</v>
      </c>
      <c r="AK133" s="1" t="s">
        <v>64</v>
      </c>
      <c r="AL133" s="1" t="s">
        <v>144</v>
      </c>
      <c r="AM133" s="1" t="s">
        <v>62</v>
      </c>
      <c r="AN133" s="1" t="s">
        <v>31</v>
      </c>
      <c r="AO133" s="1" t="s">
        <v>155</v>
      </c>
      <c r="AP133" s="1" t="s">
        <v>159</v>
      </c>
      <c r="AQ133" s="1" t="s">
        <v>29</v>
      </c>
      <c r="AR133" s="1" t="s">
        <v>21</v>
      </c>
      <c r="AS133" s="1" t="s">
        <v>21</v>
      </c>
      <c r="AT133" s="1" t="s">
        <v>21</v>
      </c>
      <c r="AV133" s="1">
        <f>_xlfn.XLOOKUP(K133,[6]cmmiScoringModel!$G$2:$G$6, [6]cmmiScoringModel!$I$2:$I$6,0,0,1)</f>
        <v>1</v>
      </c>
      <c r="AW133" s="1">
        <f>_xlfn.XLOOKUP(L133,[6]cmmiScoringModel!$G$7:$G$9,[6]cmmiScoringModel!$I$7:$I$9,0,0,1)</f>
        <v>1</v>
      </c>
      <c r="AX133" s="1">
        <f>_xlfn.XLOOKUP(M133,[6]cmmiScoringModel!$G$10:$G$14,[6]cmmiScoringModel!$I$10:$I$14,0,0,1)</f>
        <v>1</v>
      </c>
      <c r="AY133" s="1">
        <f>_xlfn.XLOOKUP(N133,[6]cmmiScoringModel!$G$15:$G$19,[6]cmmiScoringModel!$I$15:$I$19,0,0,1)</f>
        <v>0.5</v>
      </c>
      <c r="AZ133" s="1">
        <f>_xlfn.XLOOKUP(O133,[6]cmmiScoringModel!$G$20:$G$24,[6]cmmiScoringModel!$I$20:$I$24,0,0,1)</f>
        <v>0.75</v>
      </c>
      <c r="BA133" s="1">
        <f>_xlfn.XLOOKUP(P133,[6]cmmiScoringModel!$G$25:$G$28,[6]cmmiScoringModel!$I$25:$I$28,0,0,1)</f>
        <v>1</v>
      </c>
      <c r="BB133" s="1">
        <f>_xlfn.XLOOKUP(Q133,[6]cmmiScoringModel!$G$29:$G$33,[6]cmmiScoringModel!$I$29:$I$33,0,0,1)</f>
        <v>0.5</v>
      </c>
      <c r="BC133" s="1">
        <f>_xlfn.XLOOKUP(R133,[6]cmmiScoringModel!$G$34:$G$37,[6]cmmiScoringModel!$I$34:$I$37,0,0,1)</f>
        <v>1</v>
      </c>
      <c r="BD133" s="1">
        <f>_xlfn.XLOOKUP(S133,[6]cmmiScoringModel!$G$38:$G$44,[6]cmmiScoringModel!$I$38:$I$44,0,0,1)</f>
        <v>0.2</v>
      </c>
      <c r="BE133" s="1">
        <f>_xlfn.XLOOKUP(T133,[6]cmmiScoringModel!$G$45:$G$51,[6]cmmiScoringModel!$I$45:$I$51,0,0,1)</f>
        <v>0.5</v>
      </c>
      <c r="BF133" s="1">
        <f>_xlfn.XLOOKUP(U133,[6]cmmiScoringModel!$G$52:$G$56,[6]cmmiScoringModel!$I$52:$I$56,0,0,1)</f>
        <v>1</v>
      </c>
      <c r="BG133" s="1">
        <f>_xlfn.XLOOKUP(V133,[6]cmmiScoringModel!$G$57:$G$61,[6]cmmiScoringModel!$I$57:$I$61,0,0,1)</f>
        <v>1</v>
      </c>
      <c r="BH133" s="1">
        <f>_xlfn.XLOOKUP(W133,[6]cmmiScoringModel!$G$62:$G$67,[6]cmmiScoringModel!$I$62:$I$67,0,0,1)</f>
        <v>0.5</v>
      </c>
      <c r="BI133" s="1">
        <f>_xlfn.XLOOKUP(X133,[6]cmmiScoringModel!$G$68:$G$72,[6]cmmiScoringModel!$I$68:$I$72,0,0,1)</f>
        <v>0.75</v>
      </c>
      <c r="BJ133" s="1">
        <f>_xlfn.XLOOKUP(Y133,[6]cmmiScoringModel!$G$73:$G$77,[6]cmmiScoringModel!$I$73:$I$77,0,0,1)</f>
        <v>1</v>
      </c>
      <c r="BK133" s="1">
        <f>_xlfn.XLOOKUP(Z133,[6]cmmiScoringModel!$G$78:$G$84,[6]cmmiScoringModel!$I$78:$I$84,0,0,1)</f>
        <v>1</v>
      </c>
      <c r="BL133" s="1">
        <f>_xlfn.XLOOKUP(AA133,[6]cmmiScoringModel!$G$85:$G$91,[6]cmmiScoringModel!$I$85:$I$91,0,0,1)</f>
        <v>0.5</v>
      </c>
      <c r="BM133" s="1">
        <f>_xlfn.XLOOKUP(AB133,[6]cmmiScoringModel!$G$92:$G$95,[6]cmmiScoringModel!$I$92:$I$95,0,0,1)</f>
        <v>1</v>
      </c>
      <c r="BN133" s="1">
        <f>_xlfn.XLOOKUP(AC133,[6]cmmiScoringModel!$G$96:$G$100,[6]cmmiScoringModel!$I$96:$I$100,0,0,1)</f>
        <v>1</v>
      </c>
      <c r="BO133" s="1">
        <f>_xlfn.XLOOKUP(AD133,[6]cmmiScoringModel!$G$101:$G$106,[6]cmmiScoringModel!$I$101:$I$106,0,0,1)</f>
        <v>1</v>
      </c>
      <c r="BP133" s="1">
        <f>_xlfn.XLOOKUP(AE133,[6]cmmiScoringModel!$G$107:$G$113,[6]cmmiScoringModel!$I$107:$I$113,0,0,1)</f>
        <v>0.5</v>
      </c>
      <c r="BQ133" s="1">
        <f>_xlfn.XLOOKUP(AF133,[6]cmmiScoringModel!$G$114:$G$117,[6]cmmiScoringModel!$I$114:$I$117,0,0,1)</f>
        <v>0.85</v>
      </c>
      <c r="BR133" s="1">
        <f>_xlfn.XLOOKUP(AG133,[6]cmmiScoringModel!$G$118:$G$120,[6]cmmiScoringModel!$I$118:$I$120,0,0,1)</f>
        <v>1</v>
      </c>
      <c r="BS133" s="1">
        <f>_xlfn.XLOOKUP(AH133, [6]cmmiScoringModel!$G$121:$G$124,[6]cmmiScoringModel!$I$121:$I$124,0,0,1)</f>
        <v>0.6</v>
      </c>
      <c r="BT133" s="1">
        <f>_xlfn.XLOOKUP(AI133,[6]cmmiScoringModel!$G$125:$G$128,[6]cmmiScoringModel!$I$125:$I$128,0,0,1)</f>
        <v>0.4</v>
      </c>
      <c r="BU133" s="1">
        <f>_xlfn.XLOOKUP(AJ133,[6]cmmiScoringModel!$G$129:$G$132,[6]cmmiScoringModel!$I$129:$I$132,0,0,1)</f>
        <v>1</v>
      </c>
      <c r="BV133" s="1">
        <f>_xlfn.XLOOKUP(AK133,[6]cmmiScoringModel!$G$133:$G$138,[6]cmmiScoringModel!$I$133:$I$138,0,0,1)</f>
        <v>1</v>
      </c>
      <c r="BW133" s="1">
        <f>_xlfn.XLOOKUP(AL133,[6]cmmiScoringModel!$G$139:$G$142,[6]cmmiScoringModel!$I$139:$I$142,0,0,1)</f>
        <v>1</v>
      </c>
      <c r="BX133" s="1">
        <f>_xlfn.XLOOKUP(AM133,[6]cmmiScoringModel!$G$143:$G$148,[6]cmmiScoringModel!$I$143:$I$148,0,0,1)</f>
        <v>0.5</v>
      </c>
      <c r="BY133" s="1">
        <f>_xlfn.XLOOKUP(AN133,[6]cmmiScoringModel!$G$149:$G$153,[6]cmmiScoringModel!$I$149:$I$153,0,0,1)</f>
        <v>1</v>
      </c>
      <c r="BZ133" s="1">
        <f>_xlfn.XLOOKUP(AO133,[6]cmmiScoringModel!$G$154:$G$157,[6]cmmiScoringModel!$I$154:$I$157,0,0,1)</f>
        <v>1</v>
      </c>
      <c r="CA133" s="1">
        <f>_xlfn.XLOOKUP(AP133,[6]cmmiScoringModel!$G$158:$G$161,[6]cmmiScoringModel!$I$158:$I$161,0,0,1)</f>
        <v>1</v>
      </c>
      <c r="CB133" s="1">
        <f>_xlfn.XLOOKUP(AQ133,[6]cmmiScoringModel!$G$162:$G$166,[6]cmmiScoringModel!$I$162:$I$166,0,0,1)</f>
        <v>0.75</v>
      </c>
      <c r="CC133" s="1">
        <f>_xlfn.XLOOKUP(AR133,[6]cmmiScoringModel!$G$167:$G$171,[6]cmmiScoringModel!$I$167:$I$171,0,0,1)</f>
        <v>0.01</v>
      </c>
      <c r="CD133" s="1">
        <f>_xlfn.XLOOKUP(AS133,[6]cmmiScoringModel!$G$172:$G$175,[6]cmmiScoringModel!$I$172:$I$175,0,0,1)</f>
        <v>0.01</v>
      </c>
      <c r="CE133" s="1">
        <f>_xlfn.XLOOKUP(AT133,[6]cmmiScoringModel!$G$176:$G$180,[6]cmmiScoringModel!$I$176:$I$180,0,0,1)</f>
        <v>0.01</v>
      </c>
    </row>
    <row r="134" spans="1:83" ht="15" customHeight="1" x14ac:dyDescent="0.25">
      <c r="A134" s="1" t="s">
        <v>3389</v>
      </c>
      <c r="B134" s="1" t="s">
        <v>1512</v>
      </c>
      <c r="C134" s="1" t="s">
        <v>1088</v>
      </c>
      <c r="D134" s="1" t="s">
        <v>1829</v>
      </c>
      <c r="E134" s="1" t="s">
        <v>1830</v>
      </c>
      <c r="G134" s="1" t="s">
        <v>3390</v>
      </c>
      <c r="H134" s="1" t="s">
        <v>3391</v>
      </c>
      <c r="K134" s="1" t="s">
        <v>17</v>
      </c>
      <c r="L134" s="1" t="s">
        <v>22</v>
      </c>
      <c r="M134" s="1" t="s">
        <v>31</v>
      </c>
      <c r="N134" s="1" t="s">
        <v>29</v>
      </c>
      <c r="O134" s="1" t="s">
        <v>37</v>
      </c>
      <c r="P134" s="1" t="s">
        <v>43</v>
      </c>
      <c r="Q134" s="1" t="s">
        <v>45</v>
      </c>
      <c r="R134" s="1" t="s">
        <v>37</v>
      </c>
      <c r="S134" s="1" t="s">
        <v>56</v>
      </c>
      <c r="T134" s="1" t="s">
        <v>21</v>
      </c>
      <c r="U134" s="1" t="s">
        <v>21</v>
      </c>
      <c r="V134" s="1" t="s">
        <v>72</v>
      </c>
      <c r="W134" s="1" t="s">
        <v>76</v>
      </c>
      <c r="X134" s="1" t="s">
        <v>37</v>
      </c>
      <c r="Y134" s="1" t="s">
        <v>43</v>
      </c>
      <c r="Z134" s="1" t="s">
        <v>62</v>
      </c>
      <c r="AA134" s="1" t="s">
        <v>63</v>
      </c>
      <c r="AB134" s="1" t="s">
        <v>98</v>
      </c>
      <c r="AC134" s="1" t="s">
        <v>103</v>
      </c>
      <c r="AD134" s="1" t="s">
        <v>110</v>
      </c>
      <c r="AE134" s="1" t="s">
        <v>62</v>
      </c>
      <c r="AF134" s="1" t="s">
        <v>120</v>
      </c>
      <c r="AG134" s="1" t="s">
        <v>124</v>
      </c>
      <c r="AH134" s="1" t="s">
        <v>129</v>
      </c>
      <c r="AI134" s="1" t="s">
        <v>129</v>
      </c>
      <c r="AJ134" s="1" t="s">
        <v>22</v>
      </c>
      <c r="AK134" s="1" t="s">
        <v>63</v>
      </c>
      <c r="AL134" s="1" t="s">
        <v>144</v>
      </c>
      <c r="AM134" s="1" t="s">
        <v>62</v>
      </c>
      <c r="AN134" s="1" t="s">
        <v>29</v>
      </c>
      <c r="AO134" s="1" t="s">
        <v>155</v>
      </c>
      <c r="AP134" s="1" t="s">
        <v>159</v>
      </c>
      <c r="AQ134" s="1" t="s">
        <v>31</v>
      </c>
      <c r="AR134" s="1" t="s">
        <v>21</v>
      </c>
      <c r="AS134" s="1" t="s">
        <v>21</v>
      </c>
      <c r="AT134" s="1" t="s">
        <v>170</v>
      </c>
      <c r="AV134" s="1">
        <f>_xlfn.XLOOKUP(K134,[6]cmmiScoringModel!$G$2:$G$6, [6]cmmiScoringModel!$I$2:$I$6,0,0,1)</f>
        <v>0.25</v>
      </c>
      <c r="AW134" s="1">
        <f>_xlfn.XLOOKUP(L134,[6]cmmiScoringModel!$G$7:$G$9,[6]cmmiScoringModel!$I$7:$I$9,0,0,1)</f>
        <v>1</v>
      </c>
      <c r="AX134" s="1">
        <f>_xlfn.XLOOKUP(M134,[6]cmmiScoringModel!$G$10:$G$14,[6]cmmiScoringModel!$I$10:$I$14,0,0,1)</f>
        <v>1</v>
      </c>
      <c r="AY134" s="1">
        <f>_xlfn.XLOOKUP(N134,[6]cmmiScoringModel!$G$15:$G$19,[6]cmmiScoringModel!$I$15:$I$19,0,0,1)</f>
        <v>0.5</v>
      </c>
      <c r="AZ134" s="1">
        <f>_xlfn.XLOOKUP(O134,[6]cmmiScoringModel!$G$20:$G$24,[6]cmmiScoringModel!$I$20:$I$24,0,0,1)</f>
        <v>0.75</v>
      </c>
      <c r="BA134" s="1">
        <f>_xlfn.XLOOKUP(P134,[6]cmmiScoringModel!$G$25:$G$28,[6]cmmiScoringModel!$I$25:$I$28,0,0,1)</f>
        <v>1</v>
      </c>
      <c r="BB134" s="1">
        <f>_xlfn.XLOOKUP(Q134,[6]cmmiScoringModel!$G$29:$G$33,[6]cmmiScoringModel!$I$29:$I$33,0,0,1)</f>
        <v>0.5</v>
      </c>
      <c r="BC134" s="1">
        <f>_xlfn.XLOOKUP(R134,[6]cmmiScoringModel!$G$34:$G$37,[6]cmmiScoringModel!$I$34:$I$37,0,0,1)</f>
        <v>1</v>
      </c>
      <c r="BD134" s="1">
        <f>_xlfn.XLOOKUP(S134,[6]cmmiScoringModel!$G$38:$G$44,[6]cmmiScoringModel!$I$38:$I$44,0,0,1)</f>
        <v>0.2</v>
      </c>
      <c r="BE134" s="1">
        <f>_xlfn.XLOOKUP(T134,[6]cmmiScoringModel!$G$45:$G$51,[6]cmmiScoringModel!$I$45:$I$51,0,0,1)</f>
        <v>0.01</v>
      </c>
      <c r="BF134" s="1">
        <f>_xlfn.XLOOKUP(U134,[6]cmmiScoringModel!$G$52:$G$56,[6]cmmiScoringModel!$I$52:$I$56,0,0,1)</f>
        <v>0.01</v>
      </c>
      <c r="BG134" s="1">
        <f>_xlfn.XLOOKUP(V134,[6]cmmiScoringModel!$G$57:$G$61,[6]cmmiScoringModel!$I$57:$I$61,0,0,1)</f>
        <v>1</v>
      </c>
      <c r="BH134" s="1">
        <f>_xlfn.XLOOKUP(W134,[6]cmmiScoringModel!$G$62:$G$67,[6]cmmiScoringModel!$I$62:$I$67,0,0,1)</f>
        <v>0.75</v>
      </c>
      <c r="BI134" s="1">
        <f>_xlfn.XLOOKUP(X134,[6]cmmiScoringModel!$G$68:$G$72,[6]cmmiScoringModel!$I$68:$I$72,0,0,1)</f>
        <v>0.75</v>
      </c>
      <c r="BJ134" s="1">
        <f>_xlfn.XLOOKUP(Y134,[6]cmmiScoringModel!$G$73:$G$77,[6]cmmiScoringModel!$I$73:$I$77,0,0,1)</f>
        <v>1</v>
      </c>
      <c r="BK134" s="1">
        <f>_xlfn.XLOOKUP(Z134,[6]cmmiScoringModel!$G$78:$G$84,[6]cmmiScoringModel!$I$78:$I$84,0,0,1)</f>
        <v>0.5</v>
      </c>
      <c r="BL134" s="1">
        <f>_xlfn.XLOOKUP(AA134,[6]cmmiScoringModel!$G$85:$G$91,[6]cmmiScoringModel!$I$85:$I$91,0,0,1)</f>
        <v>0.75</v>
      </c>
      <c r="BM134" s="1">
        <f>_xlfn.XLOOKUP(AB134,[6]cmmiScoringModel!$G$92:$G$95,[6]cmmiScoringModel!$I$92:$I$95,0,0,1)</f>
        <v>1</v>
      </c>
      <c r="BN134" s="1">
        <f>_xlfn.XLOOKUP(AC134,[6]cmmiScoringModel!$G$96:$G$100,[6]cmmiScoringModel!$I$96:$I$100,0,0,1)</f>
        <v>0.6</v>
      </c>
      <c r="BO134" s="1">
        <f>_xlfn.XLOOKUP(AD134,[6]cmmiScoringModel!$G$101:$G$106,[6]cmmiScoringModel!$I$101:$I$106,0,0,1)</f>
        <v>0.75</v>
      </c>
      <c r="BP134" s="1">
        <f>_xlfn.XLOOKUP(AE134,[6]cmmiScoringModel!$G$107:$G$113,[6]cmmiScoringModel!$I$107:$I$113,0,0,1)</f>
        <v>0.5</v>
      </c>
      <c r="BQ134" s="1">
        <f>_xlfn.XLOOKUP(AF134,[6]cmmiScoringModel!$G$114:$G$117,[6]cmmiScoringModel!$I$114:$I$117,0,0,1)</f>
        <v>0.85</v>
      </c>
      <c r="BR134" s="1">
        <f>_xlfn.XLOOKUP(AG134,[6]cmmiScoringModel!$G$118:$G$120,[6]cmmiScoringModel!$I$118:$I$120,0,0,1)</f>
        <v>0.25</v>
      </c>
      <c r="BS134" s="1">
        <f>_xlfn.XLOOKUP(AH134, [6]cmmiScoringModel!$G$121:$G$124,[6]cmmiScoringModel!$I$121:$I$124,0,0,1)</f>
        <v>0.6</v>
      </c>
      <c r="BT134" s="1">
        <f>_xlfn.XLOOKUP(AI134,[6]cmmiScoringModel!$G$125:$G$128,[6]cmmiScoringModel!$I$125:$I$128,0,0,1)</f>
        <v>0.4</v>
      </c>
      <c r="BU134" s="1">
        <f>_xlfn.XLOOKUP(AJ134,[6]cmmiScoringModel!$G$129:$G$132,[6]cmmiScoringModel!$I$129:$I$132,0,0,1)</f>
        <v>1</v>
      </c>
      <c r="BV134" s="1">
        <f>_xlfn.XLOOKUP(AK134,[6]cmmiScoringModel!$G$133:$G$138,[6]cmmiScoringModel!$I$133:$I$138,0,0,1)</f>
        <v>0.75</v>
      </c>
      <c r="BW134" s="1">
        <f>_xlfn.XLOOKUP(AL134,[6]cmmiScoringModel!$G$139:$G$142,[6]cmmiScoringModel!$I$139:$I$142,0,0,1)</f>
        <v>1</v>
      </c>
      <c r="BX134" s="1">
        <f>_xlfn.XLOOKUP(AM134,[6]cmmiScoringModel!$G$143:$G$148,[6]cmmiScoringModel!$I$143:$I$148,0,0,1)</f>
        <v>0.5</v>
      </c>
      <c r="BY134" s="1">
        <f>_xlfn.XLOOKUP(AN134,[6]cmmiScoringModel!$G$149:$G$153,[6]cmmiScoringModel!$I$149:$I$153,0,0,1)</f>
        <v>0.75</v>
      </c>
      <c r="BZ134" s="1">
        <f>_xlfn.XLOOKUP(AO134,[6]cmmiScoringModel!$G$154:$G$157,[6]cmmiScoringModel!$I$154:$I$157,0,0,1)</f>
        <v>1</v>
      </c>
      <c r="CA134" s="1">
        <f>_xlfn.XLOOKUP(AP134,[6]cmmiScoringModel!$G$158:$G$161,[6]cmmiScoringModel!$I$158:$I$161,0,0,1)</f>
        <v>1</v>
      </c>
      <c r="CB134" s="1">
        <f>_xlfn.XLOOKUP(AQ134,[6]cmmiScoringModel!$G$162:$G$166,[6]cmmiScoringModel!$I$162:$I$166,0,0,1)</f>
        <v>1</v>
      </c>
      <c r="CC134" s="1">
        <f>_xlfn.XLOOKUP(AR134,[6]cmmiScoringModel!$G$167:$G$171,[6]cmmiScoringModel!$I$167:$I$171,0,0,1)</f>
        <v>0.01</v>
      </c>
      <c r="CD134" s="1">
        <f>_xlfn.XLOOKUP(AS134,[6]cmmiScoringModel!$G$172:$G$175,[6]cmmiScoringModel!$I$172:$I$175,0,0,1)</f>
        <v>0.01</v>
      </c>
      <c r="CE134" s="1">
        <f>_xlfn.XLOOKUP(AT134,[6]cmmiScoringModel!$G$176:$G$180,[6]cmmiScoringModel!$I$176:$I$180,0,0,1)</f>
        <v>0.5</v>
      </c>
    </row>
    <row r="135" spans="1:83" x14ac:dyDescent="0.25">
      <c r="A135" s="1" t="s">
        <v>3392</v>
      </c>
      <c r="B135" s="1" t="s">
        <v>1512</v>
      </c>
      <c r="C135" s="1" t="s">
        <v>41</v>
      </c>
      <c r="D135" s="1" t="s">
        <v>1832</v>
      </c>
      <c r="E135" s="1" t="s">
        <v>1833</v>
      </c>
      <c r="G135" s="1" t="s">
        <v>1834</v>
      </c>
      <c r="H135" s="1" t="e" vm="1">
        <v>#VALUE!</v>
      </c>
      <c r="K135" s="1" t="s">
        <v>18</v>
      </c>
      <c r="L135" s="1" t="s">
        <v>22</v>
      </c>
      <c r="M135" s="1" t="s">
        <v>31</v>
      </c>
      <c r="N135" s="1" t="s">
        <v>31</v>
      </c>
      <c r="O135" s="1" t="s">
        <v>37</v>
      </c>
      <c r="P135" s="1" t="s">
        <v>43</v>
      </c>
      <c r="Q135" s="1" t="s">
        <v>45</v>
      </c>
      <c r="R135" s="1" t="s">
        <v>37</v>
      </c>
      <c r="S135" s="1" t="s">
        <v>56</v>
      </c>
      <c r="T135" s="1" t="s">
        <v>62</v>
      </c>
      <c r="U135" s="1" t="s">
        <v>66</v>
      </c>
      <c r="V135" s="1" t="s">
        <v>72</v>
      </c>
      <c r="W135" s="1" t="s">
        <v>77</v>
      </c>
      <c r="X135" s="1" t="s">
        <v>37</v>
      </c>
      <c r="Y135" s="1" t="s">
        <v>43</v>
      </c>
      <c r="Z135" s="1" t="s">
        <v>63</v>
      </c>
      <c r="AA135" s="1" t="s">
        <v>62</v>
      </c>
      <c r="AB135" s="1" t="s">
        <v>98</v>
      </c>
      <c r="AC135" s="1" t="s">
        <v>103</v>
      </c>
      <c r="AD135" s="1" t="s">
        <v>111</v>
      </c>
      <c r="AE135" s="1" t="s">
        <v>62</v>
      </c>
      <c r="AF135" s="1" t="s">
        <v>120</v>
      </c>
      <c r="AG135" s="1" t="s">
        <v>125</v>
      </c>
      <c r="AH135" s="1" t="s">
        <v>129</v>
      </c>
      <c r="AI135" s="1" t="s">
        <v>129</v>
      </c>
      <c r="AJ135" s="1" t="s">
        <v>129</v>
      </c>
      <c r="AK135" s="1" t="s">
        <v>64</v>
      </c>
      <c r="AL135" s="1" t="s">
        <v>144</v>
      </c>
      <c r="AM135" s="1" t="s">
        <v>63</v>
      </c>
      <c r="AN135" s="1" t="s">
        <v>31</v>
      </c>
      <c r="AO135" s="1" t="s">
        <v>155</v>
      </c>
      <c r="AP135" s="1" t="s">
        <v>159</v>
      </c>
      <c r="AQ135" s="1" t="s">
        <v>31</v>
      </c>
      <c r="AR135" s="1" t="s">
        <v>21</v>
      </c>
      <c r="AS135" s="1" t="s">
        <v>21</v>
      </c>
      <c r="AT135" s="1" t="s">
        <v>21</v>
      </c>
      <c r="AV135" s="1">
        <f>_xlfn.XLOOKUP(K135,[6]cmmiScoringModel!$G$2:$G$6, [6]cmmiScoringModel!$I$2:$I$6,0,0,1)</f>
        <v>1</v>
      </c>
      <c r="AW135" s="1">
        <f>_xlfn.XLOOKUP(L135,[6]cmmiScoringModel!$G$7:$G$9,[6]cmmiScoringModel!$I$7:$I$9,0,0,1)</f>
        <v>1</v>
      </c>
      <c r="AX135" s="1">
        <f>_xlfn.XLOOKUP(M135,[6]cmmiScoringModel!$G$10:$G$14,[6]cmmiScoringModel!$I$10:$I$14,0,0,1)</f>
        <v>1</v>
      </c>
      <c r="AY135" s="1">
        <f>_xlfn.XLOOKUP(N135,[6]cmmiScoringModel!$G$15:$G$19,[6]cmmiScoringModel!$I$15:$I$19,0,0,1)</f>
        <v>1</v>
      </c>
      <c r="AZ135" s="1">
        <f>_xlfn.XLOOKUP(O135,[6]cmmiScoringModel!$G$20:$G$24,[6]cmmiScoringModel!$I$20:$I$24,0,0,1)</f>
        <v>0.75</v>
      </c>
      <c r="BA135" s="1">
        <f>_xlfn.XLOOKUP(P135,[6]cmmiScoringModel!$G$25:$G$28,[6]cmmiScoringModel!$I$25:$I$28,0,0,1)</f>
        <v>1</v>
      </c>
      <c r="BB135" s="1">
        <f>_xlfn.XLOOKUP(Q135,[6]cmmiScoringModel!$G$29:$G$33,[6]cmmiScoringModel!$I$29:$I$33,0,0,1)</f>
        <v>0.5</v>
      </c>
      <c r="BC135" s="1">
        <f>_xlfn.XLOOKUP(R135,[6]cmmiScoringModel!$G$34:$G$37,[6]cmmiScoringModel!$I$34:$I$37,0,0,1)</f>
        <v>1</v>
      </c>
      <c r="BD135" s="1">
        <f>_xlfn.XLOOKUP(S135,[6]cmmiScoringModel!$G$38:$G$44,[6]cmmiScoringModel!$I$38:$I$44,0,0,1)</f>
        <v>0.2</v>
      </c>
      <c r="BE135" s="1">
        <f>_xlfn.XLOOKUP(T135,[6]cmmiScoringModel!$G$45:$G$51,[6]cmmiScoringModel!$I$45:$I$51,0,0,1)</f>
        <v>0.5</v>
      </c>
      <c r="BF135" s="1">
        <f>_xlfn.XLOOKUP(U135,[6]cmmiScoringModel!$G$52:$G$56,[6]cmmiScoringModel!$I$52:$I$56,0,0,1)</f>
        <v>0.8</v>
      </c>
      <c r="BG135" s="1">
        <f>_xlfn.XLOOKUP(V135,[6]cmmiScoringModel!$G$57:$G$61,[6]cmmiScoringModel!$I$57:$I$61,0,0,1)</f>
        <v>1</v>
      </c>
      <c r="BH135" s="1">
        <f>_xlfn.XLOOKUP(W135,[6]cmmiScoringModel!$G$62:$G$67,[6]cmmiScoringModel!$I$62:$I$67,0,0,1)</f>
        <v>1</v>
      </c>
      <c r="BI135" s="1">
        <f>_xlfn.XLOOKUP(X135,[6]cmmiScoringModel!$G$68:$G$72,[6]cmmiScoringModel!$I$68:$I$72,0,0,1)</f>
        <v>0.75</v>
      </c>
      <c r="BJ135" s="1">
        <f>_xlfn.XLOOKUP(Y135,[6]cmmiScoringModel!$G$73:$G$77,[6]cmmiScoringModel!$I$73:$I$77,0,0,1)</f>
        <v>1</v>
      </c>
      <c r="BK135" s="1">
        <f>_xlfn.XLOOKUP(Z135,[6]cmmiScoringModel!$G$78:$G$84,[6]cmmiScoringModel!$I$78:$I$84,0,0,1)</f>
        <v>0.75</v>
      </c>
      <c r="BL135" s="1">
        <f>_xlfn.XLOOKUP(AA135,[6]cmmiScoringModel!$G$85:$G$91,[6]cmmiScoringModel!$I$85:$I$91,0,0,1)</f>
        <v>0.5</v>
      </c>
      <c r="BM135" s="1">
        <f>_xlfn.XLOOKUP(AB135,[6]cmmiScoringModel!$G$92:$G$95,[6]cmmiScoringModel!$I$92:$I$95,0,0,1)</f>
        <v>1</v>
      </c>
      <c r="BN135" s="1">
        <f>_xlfn.XLOOKUP(AC135,[6]cmmiScoringModel!$G$96:$G$100,[6]cmmiScoringModel!$I$96:$I$100,0,0,1)</f>
        <v>0.6</v>
      </c>
      <c r="BO135" s="1">
        <f>_xlfn.XLOOKUP(AD135,[6]cmmiScoringModel!$G$101:$G$106,[6]cmmiScoringModel!$I$101:$I$106,0,0,1)</f>
        <v>1</v>
      </c>
      <c r="BP135" s="1">
        <f>_xlfn.XLOOKUP(AE135,[6]cmmiScoringModel!$G$107:$G$113,[6]cmmiScoringModel!$I$107:$I$113,0,0,1)</f>
        <v>0.5</v>
      </c>
      <c r="BQ135" s="1">
        <f>_xlfn.XLOOKUP(AF135,[6]cmmiScoringModel!$G$114:$G$117,[6]cmmiScoringModel!$I$114:$I$117,0,0,1)</f>
        <v>0.85</v>
      </c>
      <c r="BR135" s="1">
        <f>_xlfn.XLOOKUP(AG135,[6]cmmiScoringModel!$G$118:$G$120,[6]cmmiScoringModel!$I$118:$I$120,0,0,1)</f>
        <v>1</v>
      </c>
      <c r="BS135" s="1">
        <f>_xlfn.XLOOKUP(AH135, [6]cmmiScoringModel!$G$121:$G$124,[6]cmmiScoringModel!$I$121:$I$124,0,0,1)</f>
        <v>0.6</v>
      </c>
      <c r="BT135" s="1">
        <f>_xlfn.XLOOKUP(AI135,[6]cmmiScoringModel!$G$125:$G$128,[6]cmmiScoringModel!$I$125:$I$128,0,0,1)</f>
        <v>0.4</v>
      </c>
      <c r="BU135" s="1">
        <f>_xlfn.XLOOKUP(AJ135,[6]cmmiScoringModel!$G$129:$G$132,[6]cmmiScoringModel!$I$129:$I$132,0,0,1)</f>
        <v>0.4</v>
      </c>
      <c r="BV135" s="1">
        <f>_xlfn.XLOOKUP(AK135,[6]cmmiScoringModel!$G$133:$G$138,[6]cmmiScoringModel!$I$133:$I$138,0,0,1)</f>
        <v>1</v>
      </c>
      <c r="BW135" s="1">
        <f>_xlfn.XLOOKUP(AL135,[6]cmmiScoringModel!$G$139:$G$142,[6]cmmiScoringModel!$I$139:$I$142,0,0,1)</f>
        <v>1</v>
      </c>
      <c r="BX135" s="1">
        <f>_xlfn.XLOOKUP(AM135,[6]cmmiScoringModel!$G$143:$G$148,[6]cmmiScoringModel!$I$143:$I$148,0,0,1)</f>
        <v>0.75</v>
      </c>
      <c r="BY135" s="1">
        <f>_xlfn.XLOOKUP(AN135,[6]cmmiScoringModel!$G$149:$G$153,[6]cmmiScoringModel!$I$149:$I$153,0,0,1)</f>
        <v>1</v>
      </c>
      <c r="BZ135" s="1">
        <f>_xlfn.XLOOKUP(AO135,[6]cmmiScoringModel!$G$154:$G$157,[6]cmmiScoringModel!$I$154:$I$157,0,0,1)</f>
        <v>1</v>
      </c>
      <c r="CA135" s="1">
        <f>_xlfn.XLOOKUP(AP135,[6]cmmiScoringModel!$G$158:$G$161,[6]cmmiScoringModel!$I$158:$I$161,0,0,1)</f>
        <v>1</v>
      </c>
      <c r="CB135" s="1">
        <f>_xlfn.XLOOKUP(AQ135,[6]cmmiScoringModel!$G$162:$G$166,[6]cmmiScoringModel!$I$162:$I$166,0,0,1)</f>
        <v>1</v>
      </c>
      <c r="CC135" s="1">
        <f>_xlfn.XLOOKUP(AR135,[6]cmmiScoringModel!$G$167:$G$171,[6]cmmiScoringModel!$I$167:$I$171,0,0,1)</f>
        <v>0.01</v>
      </c>
      <c r="CD135" s="1">
        <f>_xlfn.XLOOKUP(AS135,[6]cmmiScoringModel!$G$172:$G$175,[6]cmmiScoringModel!$I$172:$I$175,0,0,1)</f>
        <v>0.01</v>
      </c>
      <c r="CE135" s="1">
        <f>_xlfn.XLOOKUP(AT135,[6]cmmiScoringModel!$G$176:$G$180,[6]cmmiScoringModel!$I$176:$I$180,0,0,1)</f>
        <v>0.01</v>
      </c>
    </row>
    <row r="136" spans="1:83" x14ac:dyDescent="0.25">
      <c r="A136" s="1" t="s">
        <v>3393</v>
      </c>
      <c r="B136" s="1" t="s">
        <v>1512</v>
      </c>
      <c r="C136" s="1" t="s">
        <v>157</v>
      </c>
      <c r="D136" s="1" t="s">
        <v>1839</v>
      </c>
      <c r="E136" s="1" t="s">
        <v>1840</v>
      </c>
      <c r="G136" s="1" t="s">
        <v>1841</v>
      </c>
      <c r="H136" s="1" t="e" vm="1">
        <v>#VALUE!</v>
      </c>
      <c r="K136" s="1" t="s">
        <v>18</v>
      </c>
      <c r="L136" s="1" t="s">
        <v>22</v>
      </c>
      <c r="M136" s="1" t="s">
        <v>31</v>
      </c>
      <c r="N136" s="1" t="s">
        <v>29</v>
      </c>
      <c r="O136" s="1" t="s">
        <v>37</v>
      </c>
      <c r="P136" s="1" t="s">
        <v>43</v>
      </c>
      <c r="Q136" s="1" t="s">
        <v>45</v>
      </c>
      <c r="R136" s="1" t="s">
        <v>37</v>
      </c>
      <c r="S136" s="1" t="s">
        <v>56</v>
      </c>
      <c r="T136" s="1" t="s">
        <v>64</v>
      </c>
      <c r="U136" s="1" t="s">
        <v>43</v>
      </c>
      <c r="V136" s="1" t="s">
        <v>72</v>
      </c>
      <c r="W136" s="1" t="s">
        <v>76</v>
      </c>
      <c r="X136" s="1" t="s">
        <v>37</v>
      </c>
      <c r="Y136" s="1" t="s">
        <v>43</v>
      </c>
      <c r="Z136" s="1" t="s">
        <v>63</v>
      </c>
      <c r="AA136" s="1" t="s">
        <v>63</v>
      </c>
      <c r="AB136" s="1" t="s">
        <v>98</v>
      </c>
      <c r="AC136" s="1" t="s">
        <v>103</v>
      </c>
      <c r="AD136" s="1" t="s">
        <v>111</v>
      </c>
      <c r="AE136" s="1" t="s">
        <v>63</v>
      </c>
      <c r="AF136" s="1" t="s">
        <v>120</v>
      </c>
      <c r="AG136" s="1" t="s">
        <v>125</v>
      </c>
      <c r="AH136" s="1" t="s">
        <v>129</v>
      </c>
      <c r="AI136" s="1" t="s">
        <v>129</v>
      </c>
      <c r="AJ136" s="1" t="s">
        <v>129</v>
      </c>
      <c r="AK136" s="1" t="s">
        <v>64</v>
      </c>
      <c r="AL136" s="1" t="s">
        <v>144</v>
      </c>
      <c r="AM136" s="1" t="s">
        <v>63</v>
      </c>
      <c r="AN136" s="1" t="s">
        <v>31</v>
      </c>
      <c r="AO136" s="1" t="s">
        <v>155</v>
      </c>
      <c r="AP136" s="1" t="s">
        <v>159</v>
      </c>
      <c r="AQ136" s="1" t="s">
        <v>31</v>
      </c>
      <c r="AR136" s="1" t="s">
        <v>21</v>
      </c>
      <c r="AS136" s="1" t="s">
        <v>21</v>
      </c>
      <c r="AT136" s="1" t="s">
        <v>21</v>
      </c>
      <c r="AV136" s="1">
        <f>_xlfn.XLOOKUP(K136,[6]cmmiScoringModel!$G$2:$G$6, [6]cmmiScoringModel!$I$2:$I$6,0,0,1)</f>
        <v>1</v>
      </c>
      <c r="AW136" s="1">
        <f>_xlfn.XLOOKUP(L136,[6]cmmiScoringModel!$G$7:$G$9,[6]cmmiScoringModel!$I$7:$I$9,0,0,1)</f>
        <v>1</v>
      </c>
      <c r="AX136" s="1">
        <f>_xlfn.XLOOKUP(M136,[6]cmmiScoringModel!$G$10:$G$14,[6]cmmiScoringModel!$I$10:$I$14,0,0,1)</f>
        <v>1</v>
      </c>
      <c r="AY136" s="1">
        <f>_xlfn.XLOOKUP(N136,[6]cmmiScoringModel!$G$15:$G$19,[6]cmmiScoringModel!$I$15:$I$19,0,0,1)</f>
        <v>0.5</v>
      </c>
      <c r="AZ136" s="1">
        <f>_xlfn.XLOOKUP(O136,[6]cmmiScoringModel!$G$20:$G$24,[6]cmmiScoringModel!$I$20:$I$24,0,0,1)</f>
        <v>0.75</v>
      </c>
      <c r="BA136" s="1">
        <f>_xlfn.XLOOKUP(P136,[6]cmmiScoringModel!$G$25:$G$28,[6]cmmiScoringModel!$I$25:$I$28,0,0,1)</f>
        <v>1</v>
      </c>
      <c r="BB136" s="1">
        <f>_xlfn.XLOOKUP(Q136,[6]cmmiScoringModel!$G$29:$G$33,[6]cmmiScoringModel!$I$29:$I$33,0,0,1)</f>
        <v>0.5</v>
      </c>
      <c r="BC136" s="1">
        <f>_xlfn.XLOOKUP(R136,[6]cmmiScoringModel!$G$34:$G$37,[6]cmmiScoringModel!$I$34:$I$37,0,0,1)</f>
        <v>1</v>
      </c>
      <c r="BD136" s="1">
        <f>_xlfn.XLOOKUP(S136,[6]cmmiScoringModel!$G$38:$G$44,[6]cmmiScoringModel!$I$38:$I$44,0,0,1)</f>
        <v>0.2</v>
      </c>
      <c r="BE136" s="1">
        <f>_xlfn.XLOOKUP(T136,[6]cmmiScoringModel!$G$45:$G$51,[6]cmmiScoringModel!$I$45:$I$51,0,0,1)</f>
        <v>1</v>
      </c>
      <c r="BF136" s="1">
        <f>_xlfn.XLOOKUP(U136,[6]cmmiScoringModel!$G$52:$G$56,[6]cmmiScoringModel!$I$52:$I$56,0,0,1)</f>
        <v>1</v>
      </c>
      <c r="BG136" s="1">
        <f>_xlfn.XLOOKUP(V136,[6]cmmiScoringModel!$G$57:$G$61,[6]cmmiScoringModel!$I$57:$I$61,0,0,1)</f>
        <v>1</v>
      </c>
      <c r="BH136" s="1">
        <f>_xlfn.XLOOKUP(W136,[6]cmmiScoringModel!$G$62:$G$67,[6]cmmiScoringModel!$I$62:$I$67,0,0,1)</f>
        <v>0.75</v>
      </c>
      <c r="BI136" s="1">
        <f>_xlfn.XLOOKUP(X136,[6]cmmiScoringModel!$G$68:$G$72,[6]cmmiScoringModel!$I$68:$I$72,0,0,1)</f>
        <v>0.75</v>
      </c>
      <c r="BJ136" s="1">
        <f>_xlfn.XLOOKUP(Y136,[6]cmmiScoringModel!$G$73:$G$77,[6]cmmiScoringModel!$I$73:$I$77,0,0,1)</f>
        <v>1</v>
      </c>
      <c r="BK136" s="1">
        <f>_xlfn.XLOOKUP(Z136,[6]cmmiScoringModel!$G$78:$G$84,[6]cmmiScoringModel!$I$78:$I$84,0,0,1)</f>
        <v>0.75</v>
      </c>
      <c r="BL136" s="1">
        <f>_xlfn.XLOOKUP(AA136,[6]cmmiScoringModel!$G$85:$G$91,[6]cmmiScoringModel!$I$85:$I$91,0,0,1)</f>
        <v>0.75</v>
      </c>
      <c r="BM136" s="1">
        <f>_xlfn.XLOOKUP(AB136,[6]cmmiScoringModel!$G$92:$G$95,[6]cmmiScoringModel!$I$92:$I$95,0,0,1)</f>
        <v>1</v>
      </c>
      <c r="BN136" s="1">
        <f>_xlfn.XLOOKUP(AC136,[6]cmmiScoringModel!$G$96:$G$100,[6]cmmiScoringModel!$I$96:$I$100,0,0,1)</f>
        <v>0.6</v>
      </c>
      <c r="BO136" s="1">
        <f>_xlfn.XLOOKUP(AD136,[6]cmmiScoringModel!$G$101:$G$106,[6]cmmiScoringModel!$I$101:$I$106,0,0,1)</f>
        <v>1</v>
      </c>
      <c r="BP136" s="1">
        <f>_xlfn.XLOOKUP(AE136,[6]cmmiScoringModel!$G$107:$G$113,[6]cmmiScoringModel!$I$107:$I$113,0,0,1)</f>
        <v>0.75</v>
      </c>
      <c r="BQ136" s="1">
        <f>_xlfn.XLOOKUP(AF136,[6]cmmiScoringModel!$G$114:$G$117,[6]cmmiScoringModel!$I$114:$I$117,0,0,1)</f>
        <v>0.85</v>
      </c>
      <c r="BR136" s="1">
        <f>_xlfn.XLOOKUP(AG136,[6]cmmiScoringModel!$G$118:$G$120,[6]cmmiScoringModel!$I$118:$I$120,0,0,1)</f>
        <v>1</v>
      </c>
      <c r="BS136" s="1">
        <f>_xlfn.XLOOKUP(AH136, [6]cmmiScoringModel!$G$121:$G$124,[6]cmmiScoringModel!$I$121:$I$124,0,0,1)</f>
        <v>0.6</v>
      </c>
      <c r="BT136" s="1">
        <f>_xlfn.XLOOKUP(AI136,[6]cmmiScoringModel!$G$125:$G$128,[6]cmmiScoringModel!$I$125:$I$128,0,0,1)</f>
        <v>0.4</v>
      </c>
      <c r="BU136" s="1">
        <f>_xlfn.XLOOKUP(AJ136,[6]cmmiScoringModel!$G$129:$G$132,[6]cmmiScoringModel!$I$129:$I$132,0,0,1)</f>
        <v>0.4</v>
      </c>
      <c r="BV136" s="1">
        <f>_xlfn.XLOOKUP(AK136,[6]cmmiScoringModel!$G$133:$G$138,[6]cmmiScoringModel!$I$133:$I$138,0,0,1)</f>
        <v>1</v>
      </c>
      <c r="BW136" s="1">
        <f>_xlfn.XLOOKUP(AL136,[6]cmmiScoringModel!$G$139:$G$142,[6]cmmiScoringModel!$I$139:$I$142,0,0,1)</f>
        <v>1</v>
      </c>
      <c r="BX136" s="1">
        <f>_xlfn.XLOOKUP(AM136,[6]cmmiScoringModel!$G$143:$G$148,[6]cmmiScoringModel!$I$143:$I$148,0,0,1)</f>
        <v>0.75</v>
      </c>
      <c r="BY136" s="1">
        <f>_xlfn.XLOOKUP(AN136,[6]cmmiScoringModel!$G$149:$G$153,[6]cmmiScoringModel!$I$149:$I$153,0,0,1)</f>
        <v>1</v>
      </c>
      <c r="BZ136" s="1">
        <f>_xlfn.XLOOKUP(AO136,[6]cmmiScoringModel!$G$154:$G$157,[6]cmmiScoringModel!$I$154:$I$157,0,0,1)</f>
        <v>1</v>
      </c>
      <c r="CA136" s="1">
        <f>_xlfn.XLOOKUP(AP136,[6]cmmiScoringModel!$G$158:$G$161,[6]cmmiScoringModel!$I$158:$I$161,0,0,1)</f>
        <v>1</v>
      </c>
      <c r="CB136" s="1">
        <f>_xlfn.XLOOKUP(AQ136,[6]cmmiScoringModel!$G$162:$G$166,[6]cmmiScoringModel!$I$162:$I$166,0,0,1)</f>
        <v>1</v>
      </c>
      <c r="CC136" s="1">
        <f>_xlfn.XLOOKUP(AR136,[6]cmmiScoringModel!$G$167:$G$171,[6]cmmiScoringModel!$I$167:$I$171,0,0,1)</f>
        <v>0.01</v>
      </c>
      <c r="CD136" s="1">
        <f>_xlfn.XLOOKUP(AS136,[6]cmmiScoringModel!$G$172:$G$175,[6]cmmiScoringModel!$I$172:$I$175,0,0,1)</f>
        <v>0.01</v>
      </c>
      <c r="CE136" s="1">
        <f>_xlfn.XLOOKUP(AT136,[6]cmmiScoringModel!$G$176:$G$180,[6]cmmiScoringModel!$I$176:$I$180,0,0,1)</f>
        <v>0.01</v>
      </c>
    </row>
    <row r="137" spans="1:83" x14ac:dyDescent="0.25">
      <c r="A137" s="1" t="s">
        <v>3394</v>
      </c>
      <c r="B137" s="1" t="s">
        <v>1512</v>
      </c>
      <c r="C137" s="1" t="s">
        <v>19</v>
      </c>
      <c r="D137" s="1" t="s">
        <v>1842</v>
      </c>
      <c r="E137" s="1" t="s">
        <v>1843</v>
      </c>
      <c r="G137" s="1" t="s">
        <v>1746</v>
      </c>
      <c r="H137" s="1" t="s">
        <v>2838</v>
      </c>
      <c r="K137" s="1" t="s">
        <v>18</v>
      </c>
      <c r="L137" s="1" t="s">
        <v>22</v>
      </c>
      <c r="M137" s="1" t="s">
        <v>31</v>
      </c>
      <c r="N137" s="1" t="s">
        <v>29</v>
      </c>
      <c r="O137" s="1" t="s">
        <v>37</v>
      </c>
      <c r="P137" s="1" t="s">
        <v>43</v>
      </c>
      <c r="Q137" s="1" t="s">
        <v>45</v>
      </c>
      <c r="R137" s="1" t="s">
        <v>37</v>
      </c>
      <c r="S137" s="1" t="s">
        <v>56</v>
      </c>
      <c r="T137" s="1" t="s">
        <v>63</v>
      </c>
      <c r="U137" s="1" t="s">
        <v>66</v>
      </c>
      <c r="V137" s="1" t="s">
        <v>72</v>
      </c>
      <c r="W137" s="1" t="s">
        <v>76</v>
      </c>
      <c r="X137" s="1" t="s">
        <v>37</v>
      </c>
      <c r="Y137" s="1" t="s">
        <v>66</v>
      </c>
      <c r="Z137" s="1" t="s">
        <v>62</v>
      </c>
      <c r="AA137" s="1" t="s">
        <v>63</v>
      </c>
      <c r="AB137" s="1" t="s">
        <v>98</v>
      </c>
      <c r="AC137" s="1" t="s">
        <v>103</v>
      </c>
      <c r="AD137" s="1" t="s">
        <v>111</v>
      </c>
      <c r="AE137" s="1" t="s">
        <v>63</v>
      </c>
      <c r="AF137" s="1" t="s">
        <v>120</v>
      </c>
      <c r="AG137" s="1" t="s">
        <v>125</v>
      </c>
      <c r="AH137" s="1" t="s">
        <v>129</v>
      </c>
      <c r="AI137" s="1" t="s">
        <v>129</v>
      </c>
      <c r="AJ137" s="1" t="s">
        <v>129</v>
      </c>
      <c r="AK137" s="1" t="s">
        <v>63</v>
      </c>
      <c r="AL137" s="1" t="s">
        <v>144</v>
      </c>
      <c r="AM137" s="1" t="s">
        <v>63</v>
      </c>
      <c r="AN137" s="1" t="s">
        <v>31</v>
      </c>
      <c r="AO137" s="1" t="s">
        <v>155</v>
      </c>
      <c r="AP137" s="1" t="s">
        <v>159</v>
      </c>
      <c r="AQ137" s="1" t="s">
        <v>31</v>
      </c>
      <c r="AR137" s="1" t="s">
        <v>21</v>
      </c>
      <c r="AS137" s="1" t="s">
        <v>21</v>
      </c>
      <c r="AT137" s="1" t="s">
        <v>21</v>
      </c>
      <c r="AV137" s="1">
        <f>_xlfn.XLOOKUP(K137,[6]cmmiScoringModel!$G$2:$G$6, [6]cmmiScoringModel!$I$2:$I$6,0,0,1)</f>
        <v>1</v>
      </c>
      <c r="AW137" s="1">
        <f>_xlfn.XLOOKUP(L137,[6]cmmiScoringModel!$G$7:$G$9,[6]cmmiScoringModel!$I$7:$I$9,0,0,1)</f>
        <v>1</v>
      </c>
      <c r="AX137" s="1">
        <f>_xlfn.XLOOKUP(M137,[6]cmmiScoringModel!$G$10:$G$14,[6]cmmiScoringModel!$I$10:$I$14,0,0,1)</f>
        <v>1</v>
      </c>
      <c r="AY137" s="1">
        <f>_xlfn.XLOOKUP(N137,[6]cmmiScoringModel!$G$15:$G$19,[6]cmmiScoringModel!$I$15:$I$19,0,0,1)</f>
        <v>0.5</v>
      </c>
      <c r="AZ137" s="1">
        <f>_xlfn.XLOOKUP(O137,[6]cmmiScoringModel!$G$20:$G$24,[6]cmmiScoringModel!$I$20:$I$24,0,0,1)</f>
        <v>0.75</v>
      </c>
      <c r="BA137" s="1">
        <f>_xlfn.XLOOKUP(P137,[6]cmmiScoringModel!$G$25:$G$28,[6]cmmiScoringModel!$I$25:$I$28,0,0,1)</f>
        <v>1</v>
      </c>
      <c r="BB137" s="1">
        <f>_xlfn.XLOOKUP(Q137,[6]cmmiScoringModel!$G$29:$G$33,[6]cmmiScoringModel!$I$29:$I$33,0,0,1)</f>
        <v>0.5</v>
      </c>
      <c r="BC137" s="1">
        <f>_xlfn.XLOOKUP(R137,[6]cmmiScoringModel!$G$34:$G$37,[6]cmmiScoringModel!$I$34:$I$37,0,0,1)</f>
        <v>1</v>
      </c>
      <c r="BD137" s="1">
        <f>_xlfn.XLOOKUP(S137,[6]cmmiScoringModel!$G$38:$G$44,[6]cmmiScoringModel!$I$38:$I$44,0,0,1)</f>
        <v>0.2</v>
      </c>
      <c r="BE137" s="1">
        <f>_xlfn.XLOOKUP(T137,[6]cmmiScoringModel!$G$45:$G$51,[6]cmmiScoringModel!$I$45:$I$51,0,0,1)</f>
        <v>0.75</v>
      </c>
      <c r="BF137" s="1">
        <f>_xlfn.XLOOKUP(U137,[6]cmmiScoringModel!$G$52:$G$56,[6]cmmiScoringModel!$I$52:$I$56,0,0,1)</f>
        <v>0.8</v>
      </c>
      <c r="BG137" s="1">
        <f>_xlfn.XLOOKUP(V137,[6]cmmiScoringModel!$G$57:$G$61,[6]cmmiScoringModel!$I$57:$I$61,0,0,1)</f>
        <v>1</v>
      </c>
      <c r="BH137" s="1">
        <f>_xlfn.XLOOKUP(W137,[6]cmmiScoringModel!$G$62:$G$67,[6]cmmiScoringModel!$I$62:$I$67,0,0,1)</f>
        <v>0.75</v>
      </c>
      <c r="BI137" s="1">
        <f>_xlfn.XLOOKUP(X137,[6]cmmiScoringModel!$G$68:$G$72,[6]cmmiScoringModel!$I$68:$I$72,0,0,1)</f>
        <v>0.75</v>
      </c>
      <c r="BJ137" s="1">
        <f>_xlfn.XLOOKUP(Y137,[6]cmmiScoringModel!$G$73:$G$77,[6]cmmiScoringModel!$I$73:$I$77,0,0,1)</f>
        <v>0.5</v>
      </c>
      <c r="BK137" s="1">
        <f>_xlfn.XLOOKUP(Z137,[6]cmmiScoringModel!$G$78:$G$84,[6]cmmiScoringModel!$I$78:$I$84,0,0,1)</f>
        <v>0.5</v>
      </c>
      <c r="BL137" s="1">
        <f>_xlfn.XLOOKUP(AA137,[6]cmmiScoringModel!$G$85:$G$91,[6]cmmiScoringModel!$I$85:$I$91,0,0,1)</f>
        <v>0.75</v>
      </c>
      <c r="BM137" s="1">
        <f>_xlfn.XLOOKUP(AB137,[6]cmmiScoringModel!$G$92:$G$95,[6]cmmiScoringModel!$I$92:$I$95,0,0,1)</f>
        <v>1</v>
      </c>
      <c r="BN137" s="1">
        <f>_xlfn.XLOOKUP(AC137,[6]cmmiScoringModel!$G$96:$G$100,[6]cmmiScoringModel!$I$96:$I$100,0,0,1)</f>
        <v>0.6</v>
      </c>
      <c r="BO137" s="1">
        <f>_xlfn.XLOOKUP(AD137,[6]cmmiScoringModel!$G$101:$G$106,[6]cmmiScoringModel!$I$101:$I$106,0,0,1)</f>
        <v>1</v>
      </c>
      <c r="BP137" s="1">
        <f>_xlfn.XLOOKUP(AE137,[6]cmmiScoringModel!$G$107:$G$113,[6]cmmiScoringModel!$I$107:$I$113,0,0,1)</f>
        <v>0.75</v>
      </c>
      <c r="BQ137" s="1">
        <f>_xlfn.XLOOKUP(AF137,[6]cmmiScoringModel!$G$114:$G$117,[6]cmmiScoringModel!$I$114:$I$117,0,0,1)</f>
        <v>0.85</v>
      </c>
      <c r="BR137" s="1">
        <f>_xlfn.XLOOKUP(AG137,[6]cmmiScoringModel!$G$118:$G$120,[6]cmmiScoringModel!$I$118:$I$120,0,0,1)</f>
        <v>1</v>
      </c>
      <c r="BS137" s="1">
        <f>_xlfn.XLOOKUP(AH137, [6]cmmiScoringModel!$G$121:$G$124,[6]cmmiScoringModel!$I$121:$I$124,0,0,1)</f>
        <v>0.6</v>
      </c>
      <c r="BT137" s="1">
        <f>_xlfn.XLOOKUP(AI137,[6]cmmiScoringModel!$G$125:$G$128,[6]cmmiScoringModel!$I$125:$I$128,0,0,1)</f>
        <v>0.4</v>
      </c>
      <c r="BU137" s="1">
        <f>_xlfn.XLOOKUP(AJ137,[6]cmmiScoringModel!$G$129:$G$132,[6]cmmiScoringModel!$I$129:$I$132,0,0,1)</f>
        <v>0.4</v>
      </c>
      <c r="BV137" s="1">
        <f>_xlfn.XLOOKUP(AK137,[6]cmmiScoringModel!$G$133:$G$138,[6]cmmiScoringModel!$I$133:$I$138,0,0,1)</f>
        <v>0.75</v>
      </c>
      <c r="BW137" s="1">
        <f>_xlfn.XLOOKUP(AL137,[6]cmmiScoringModel!$G$139:$G$142,[6]cmmiScoringModel!$I$139:$I$142,0,0,1)</f>
        <v>1</v>
      </c>
      <c r="BX137" s="1">
        <f>_xlfn.XLOOKUP(AM137,[6]cmmiScoringModel!$G$143:$G$148,[6]cmmiScoringModel!$I$143:$I$148,0,0,1)</f>
        <v>0.75</v>
      </c>
      <c r="BY137" s="1">
        <f>_xlfn.XLOOKUP(AN137,[6]cmmiScoringModel!$G$149:$G$153,[6]cmmiScoringModel!$I$149:$I$153,0,0,1)</f>
        <v>1</v>
      </c>
      <c r="BZ137" s="1">
        <f>_xlfn.XLOOKUP(AO137,[6]cmmiScoringModel!$G$154:$G$157,[6]cmmiScoringModel!$I$154:$I$157,0,0,1)</f>
        <v>1</v>
      </c>
      <c r="CA137" s="1">
        <f>_xlfn.XLOOKUP(AP137,[6]cmmiScoringModel!$G$158:$G$161,[6]cmmiScoringModel!$I$158:$I$161,0,0,1)</f>
        <v>1</v>
      </c>
      <c r="CB137" s="1">
        <f>_xlfn.XLOOKUP(AQ137,[6]cmmiScoringModel!$G$162:$G$166,[6]cmmiScoringModel!$I$162:$I$166,0,0,1)</f>
        <v>1</v>
      </c>
      <c r="CC137" s="1">
        <f>_xlfn.XLOOKUP(AR137,[6]cmmiScoringModel!$G$167:$G$171,[6]cmmiScoringModel!$I$167:$I$171,0,0,1)</f>
        <v>0.01</v>
      </c>
      <c r="CD137" s="1">
        <f>_xlfn.XLOOKUP(AS137,[6]cmmiScoringModel!$G$172:$G$175,[6]cmmiScoringModel!$I$172:$I$175,0,0,1)</f>
        <v>0.01</v>
      </c>
      <c r="CE137" s="1">
        <f>_xlfn.XLOOKUP(AT137,[6]cmmiScoringModel!$G$176:$G$180,[6]cmmiScoringModel!$I$176:$I$180,0,0,1)</f>
        <v>0.01</v>
      </c>
    </row>
    <row r="138" spans="1:83" x14ac:dyDescent="0.25">
      <c r="A138" s="1" t="s">
        <v>3395</v>
      </c>
      <c r="B138" s="1" t="s">
        <v>1512</v>
      </c>
      <c r="C138" s="1" t="s">
        <v>1663</v>
      </c>
      <c r="D138" s="1" t="s">
        <v>1844</v>
      </c>
      <c r="E138" s="1" t="s">
        <v>1845</v>
      </c>
      <c r="G138" s="1" t="s">
        <v>1846</v>
      </c>
      <c r="H138" s="1" t="s">
        <v>3396</v>
      </c>
      <c r="K138" s="1" t="s">
        <v>18</v>
      </c>
      <c r="L138" s="1" t="s">
        <v>22</v>
      </c>
      <c r="M138" s="1" t="s">
        <v>29</v>
      </c>
      <c r="N138" s="1" t="s">
        <v>29</v>
      </c>
      <c r="O138" s="1" t="s">
        <v>37</v>
      </c>
      <c r="P138" s="1" t="s">
        <v>43</v>
      </c>
      <c r="Q138" s="1" t="s">
        <v>45</v>
      </c>
      <c r="R138" s="1" t="s">
        <v>37</v>
      </c>
      <c r="S138" s="1" t="s">
        <v>56</v>
      </c>
      <c r="T138" s="1" t="s">
        <v>21</v>
      </c>
      <c r="U138" s="1" t="s">
        <v>21</v>
      </c>
      <c r="V138" s="1" t="s">
        <v>71</v>
      </c>
      <c r="W138" s="1" t="s">
        <v>76</v>
      </c>
      <c r="X138" s="1" t="s">
        <v>37</v>
      </c>
      <c r="Y138" s="1" t="s">
        <v>66</v>
      </c>
      <c r="Z138" s="1" t="s">
        <v>61</v>
      </c>
      <c r="AA138" s="1" t="s">
        <v>63</v>
      </c>
      <c r="AB138" s="1" t="s">
        <v>98</v>
      </c>
      <c r="AC138" s="1" t="s">
        <v>102</v>
      </c>
      <c r="AD138" s="1" t="s">
        <v>110</v>
      </c>
      <c r="AE138" s="1" t="s">
        <v>62</v>
      </c>
      <c r="AF138" s="1" t="s">
        <v>120</v>
      </c>
      <c r="AG138" s="1" t="s">
        <v>124</v>
      </c>
      <c r="AH138" s="1" t="s">
        <v>129</v>
      </c>
      <c r="AI138" s="1" t="s">
        <v>129</v>
      </c>
      <c r="AJ138" s="1" t="s">
        <v>22</v>
      </c>
      <c r="AK138" s="1" t="s">
        <v>62</v>
      </c>
      <c r="AL138" s="1" t="s">
        <v>140</v>
      </c>
      <c r="AM138" s="1" t="s">
        <v>62</v>
      </c>
      <c r="AN138" s="1" t="s">
        <v>29</v>
      </c>
      <c r="AO138" s="1" t="s">
        <v>155</v>
      </c>
      <c r="AP138" s="1" t="s">
        <v>159</v>
      </c>
      <c r="AQ138" s="1" t="s">
        <v>31</v>
      </c>
      <c r="AR138" s="1" t="s">
        <v>21</v>
      </c>
      <c r="AS138" s="1" t="s">
        <v>21</v>
      </c>
      <c r="AT138" s="1" t="s">
        <v>170</v>
      </c>
      <c r="AV138" s="1">
        <f>_xlfn.XLOOKUP(K138,[6]cmmiScoringModel!$G$2:$G$6, [6]cmmiScoringModel!$I$2:$I$6,0,0,1)</f>
        <v>1</v>
      </c>
      <c r="AW138" s="1">
        <f>_xlfn.XLOOKUP(L138,[6]cmmiScoringModel!$G$7:$G$9,[6]cmmiScoringModel!$I$7:$I$9,0,0,1)</f>
        <v>1</v>
      </c>
      <c r="AX138" s="1">
        <f>_xlfn.XLOOKUP(M138,[6]cmmiScoringModel!$G$10:$G$14,[6]cmmiScoringModel!$I$10:$I$14,0,0,1)</f>
        <v>0.8</v>
      </c>
      <c r="AY138" s="1">
        <f>_xlfn.XLOOKUP(N138,[6]cmmiScoringModel!$G$15:$G$19,[6]cmmiScoringModel!$I$15:$I$19,0,0,1)</f>
        <v>0.5</v>
      </c>
      <c r="AZ138" s="1">
        <f>_xlfn.XLOOKUP(O138,[6]cmmiScoringModel!$G$20:$G$24,[6]cmmiScoringModel!$I$20:$I$24,0,0,1)</f>
        <v>0.75</v>
      </c>
      <c r="BA138" s="1">
        <f>_xlfn.XLOOKUP(P138,[6]cmmiScoringModel!$G$25:$G$28,[6]cmmiScoringModel!$I$25:$I$28,0,0,1)</f>
        <v>1</v>
      </c>
      <c r="BB138" s="1">
        <f>_xlfn.XLOOKUP(Q138,[6]cmmiScoringModel!$G$29:$G$33,[6]cmmiScoringModel!$I$29:$I$33,0,0,1)</f>
        <v>0.5</v>
      </c>
      <c r="BC138" s="1">
        <f>_xlfn.XLOOKUP(R138,[6]cmmiScoringModel!$G$34:$G$37,[6]cmmiScoringModel!$I$34:$I$37,0,0,1)</f>
        <v>1</v>
      </c>
      <c r="BD138" s="1">
        <f>_xlfn.XLOOKUP(S138,[6]cmmiScoringModel!$G$38:$G$44,[6]cmmiScoringModel!$I$38:$I$44,0,0,1)</f>
        <v>0.2</v>
      </c>
      <c r="BE138" s="1">
        <f>_xlfn.XLOOKUP(T138,[6]cmmiScoringModel!$G$45:$G$51,[6]cmmiScoringModel!$I$45:$I$51,0,0,1)</f>
        <v>0.01</v>
      </c>
      <c r="BF138" s="1">
        <f>_xlfn.XLOOKUP(U138,[6]cmmiScoringModel!$G$52:$G$56,[6]cmmiScoringModel!$I$52:$I$56,0,0,1)</f>
        <v>0.01</v>
      </c>
      <c r="BG138" s="1">
        <f>_xlfn.XLOOKUP(V138,[6]cmmiScoringModel!$G$57:$G$61,[6]cmmiScoringModel!$I$57:$I$61,0,0,1)</f>
        <v>0.6</v>
      </c>
      <c r="BH138" s="1">
        <f>_xlfn.XLOOKUP(W138,[6]cmmiScoringModel!$G$62:$G$67,[6]cmmiScoringModel!$I$62:$I$67,0,0,1)</f>
        <v>0.75</v>
      </c>
      <c r="BI138" s="1">
        <f>_xlfn.XLOOKUP(X138,[6]cmmiScoringModel!$G$68:$G$72,[6]cmmiScoringModel!$I$68:$I$72,0,0,1)</f>
        <v>0.75</v>
      </c>
      <c r="BJ138" s="1">
        <f>_xlfn.XLOOKUP(Y138,[6]cmmiScoringModel!$G$73:$G$77,[6]cmmiScoringModel!$I$73:$I$77,0,0,1)</f>
        <v>0.5</v>
      </c>
      <c r="BK138" s="1">
        <f>_xlfn.XLOOKUP(Z138,[6]cmmiScoringModel!$G$78:$G$84,[6]cmmiScoringModel!$I$78:$I$84,0,0,1)</f>
        <v>0.25</v>
      </c>
      <c r="BL138" s="1">
        <f>_xlfn.XLOOKUP(AA138,[6]cmmiScoringModel!$G$85:$G$91,[6]cmmiScoringModel!$I$85:$I$91,0,0,1)</f>
        <v>0.75</v>
      </c>
      <c r="BM138" s="1">
        <f>_xlfn.XLOOKUP(AB138,[6]cmmiScoringModel!$G$92:$G$95,[6]cmmiScoringModel!$I$92:$I$95,0,0,1)</f>
        <v>1</v>
      </c>
      <c r="BN138" s="1">
        <f>_xlfn.XLOOKUP(AC138,[6]cmmiScoringModel!$G$96:$G$100,[6]cmmiScoringModel!$I$96:$I$100,0,0,1)</f>
        <v>0.15</v>
      </c>
      <c r="BO138" s="1">
        <f>_xlfn.XLOOKUP(AD138,[6]cmmiScoringModel!$G$101:$G$106,[6]cmmiScoringModel!$I$101:$I$106,0,0,1)</f>
        <v>0.75</v>
      </c>
      <c r="BP138" s="1">
        <f>_xlfn.XLOOKUP(AE138,[6]cmmiScoringModel!$G$107:$G$113,[6]cmmiScoringModel!$I$107:$I$113,0,0,1)</f>
        <v>0.5</v>
      </c>
      <c r="BQ138" s="1">
        <f>_xlfn.XLOOKUP(AF138,[6]cmmiScoringModel!$G$114:$G$117,[6]cmmiScoringModel!$I$114:$I$117,0,0,1)</f>
        <v>0.85</v>
      </c>
      <c r="BR138" s="1">
        <f>_xlfn.XLOOKUP(AG138,[6]cmmiScoringModel!$G$118:$G$120,[6]cmmiScoringModel!$I$118:$I$120,0,0,1)</f>
        <v>0.25</v>
      </c>
      <c r="BS138" s="1">
        <f>_xlfn.XLOOKUP(AH138, [6]cmmiScoringModel!$G$121:$G$124,[6]cmmiScoringModel!$I$121:$I$124,0,0,1)</f>
        <v>0.6</v>
      </c>
      <c r="BT138" s="1">
        <f>_xlfn.XLOOKUP(AI138,[6]cmmiScoringModel!$G$125:$G$128,[6]cmmiScoringModel!$I$125:$I$128,0,0,1)</f>
        <v>0.4</v>
      </c>
      <c r="BU138" s="1">
        <f>_xlfn.XLOOKUP(AJ138,[6]cmmiScoringModel!$G$129:$G$132,[6]cmmiScoringModel!$I$129:$I$132,0,0,1)</f>
        <v>1</v>
      </c>
      <c r="BV138" s="1">
        <f>_xlfn.XLOOKUP(AK138,[6]cmmiScoringModel!$G$133:$G$138,[6]cmmiScoringModel!$I$133:$I$138,0,0,1)</f>
        <v>0.5</v>
      </c>
      <c r="BW138" s="1">
        <f>_xlfn.XLOOKUP(AL138,[6]cmmiScoringModel!$G$139:$G$142,[6]cmmiScoringModel!$I$139:$I$142,0,0,1)</f>
        <v>0</v>
      </c>
      <c r="BX138" s="1">
        <f>_xlfn.XLOOKUP(AM138,[6]cmmiScoringModel!$G$143:$G$148,[6]cmmiScoringModel!$I$143:$I$148,0,0,1)</f>
        <v>0.5</v>
      </c>
      <c r="BY138" s="1">
        <f>_xlfn.XLOOKUP(AN138,[6]cmmiScoringModel!$G$149:$G$153,[6]cmmiScoringModel!$I$149:$I$153,0,0,1)</f>
        <v>0.75</v>
      </c>
      <c r="BZ138" s="1">
        <f>_xlfn.XLOOKUP(AO138,[6]cmmiScoringModel!$G$154:$G$157,[6]cmmiScoringModel!$I$154:$I$157,0,0,1)</f>
        <v>1</v>
      </c>
      <c r="CA138" s="1">
        <f>_xlfn.XLOOKUP(AP138,[6]cmmiScoringModel!$G$158:$G$161,[6]cmmiScoringModel!$I$158:$I$161,0,0,1)</f>
        <v>1</v>
      </c>
      <c r="CB138" s="1">
        <f>_xlfn.XLOOKUP(AQ138,[6]cmmiScoringModel!$G$162:$G$166,[6]cmmiScoringModel!$I$162:$I$166,0,0,1)</f>
        <v>1</v>
      </c>
      <c r="CC138" s="1">
        <f>_xlfn.XLOOKUP(AR138,[6]cmmiScoringModel!$G$167:$G$171,[6]cmmiScoringModel!$I$167:$I$171,0,0,1)</f>
        <v>0.01</v>
      </c>
      <c r="CD138" s="1">
        <f>_xlfn.XLOOKUP(AS138,[6]cmmiScoringModel!$G$172:$G$175,[6]cmmiScoringModel!$I$172:$I$175,0,0,1)</f>
        <v>0.01</v>
      </c>
      <c r="CE138" s="1">
        <f>_xlfn.XLOOKUP(AT138,[6]cmmiScoringModel!$G$176:$G$180,[6]cmmiScoringModel!$I$176:$I$180,0,0,1)</f>
        <v>0.5</v>
      </c>
    </row>
    <row r="139" spans="1:83" x14ac:dyDescent="0.25">
      <c r="A139" s="1" t="s">
        <v>3397</v>
      </c>
      <c r="B139" s="1" t="s">
        <v>1512</v>
      </c>
      <c r="C139" s="1" t="s">
        <v>1835</v>
      </c>
      <c r="D139" s="1" t="s">
        <v>1836</v>
      </c>
      <c r="E139" s="1" t="s">
        <v>1837</v>
      </c>
      <c r="G139" s="1" t="s">
        <v>1838</v>
      </c>
      <c r="H139" s="1" t="s">
        <v>3398</v>
      </c>
      <c r="K139" s="1" t="s">
        <v>18</v>
      </c>
      <c r="L139" s="1" t="s">
        <v>22</v>
      </c>
      <c r="M139" s="1" t="s">
        <v>31</v>
      </c>
      <c r="N139" s="1" t="s">
        <v>29</v>
      </c>
      <c r="O139" s="1" t="s">
        <v>37</v>
      </c>
      <c r="P139" s="1" t="s">
        <v>43</v>
      </c>
      <c r="Q139" s="1" t="s">
        <v>45</v>
      </c>
      <c r="R139" s="1" t="s">
        <v>37</v>
      </c>
      <c r="S139" s="1" t="s">
        <v>56</v>
      </c>
      <c r="T139" s="1" t="s">
        <v>64</v>
      </c>
      <c r="U139" s="1" t="s">
        <v>66</v>
      </c>
      <c r="V139" s="1" t="s">
        <v>72</v>
      </c>
      <c r="W139" s="1" t="s">
        <v>75</v>
      </c>
      <c r="X139" s="1" t="s">
        <v>37</v>
      </c>
      <c r="Y139" s="1" t="s">
        <v>43</v>
      </c>
      <c r="Z139" s="1" t="s">
        <v>63</v>
      </c>
      <c r="AA139" s="1" t="s">
        <v>63</v>
      </c>
      <c r="AB139" s="1" t="s">
        <v>98</v>
      </c>
      <c r="AC139" s="1" t="s">
        <v>103</v>
      </c>
      <c r="AD139" s="1" t="s">
        <v>111</v>
      </c>
      <c r="AE139" s="1" t="s">
        <v>63</v>
      </c>
      <c r="AF139" s="1" t="s">
        <v>122</v>
      </c>
      <c r="AG139" s="1" t="s">
        <v>125</v>
      </c>
      <c r="AH139" s="1" t="s">
        <v>22</v>
      </c>
      <c r="AI139" s="1" t="s">
        <v>22</v>
      </c>
      <c r="AJ139" s="1" t="s">
        <v>22</v>
      </c>
      <c r="AK139" s="1" t="s">
        <v>63</v>
      </c>
      <c r="AL139" s="1" t="s">
        <v>144</v>
      </c>
      <c r="AM139" s="1" t="s">
        <v>63</v>
      </c>
      <c r="AN139" s="1" t="s">
        <v>31</v>
      </c>
      <c r="AO139" s="1" t="s">
        <v>155</v>
      </c>
      <c r="AP139" s="1" t="s">
        <v>159</v>
      </c>
      <c r="AQ139" s="1" t="s">
        <v>31</v>
      </c>
      <c r="AR139" s="1" t="s">
        <v>29</v>
      </c>
      <c r="AS139" s="1" t="s">
        <v>111</v>
      </c>
      <c r="AT139" s="1" t="s">
        <v>170</v>
      </c>
      <c r="AV139" s="1">
        <f>_xlfn.XLOOKUP(K139,[6]cmmiScoringModel!$G$2:$G$6, [6]cmmiScoringModel!$I$2:$I$6,0,0,1)</f>
        <v>1</v>
      </c>
      <c r="AW139" s="1">
        <f>_xlfn.XLOOKUP(L139,[6]cmmiScoringModel!$G$7:$G$9,[6]cmmiScoringModel!$I$7:$I$9,0,0,1)</f>
        <v>1</v>
      </c>
      <c r="AX139" s="1">
        <f>_xlfn.XLOOKUP(M139,[6]cmmiScoringModel!$G$10:$G$14,[6]cmmiScoringModel!$I$10:$I$14,0,0,1)</f>
        <v>1</v>
      </c>
      <c r="AY139" s="1">
        <f>_xlfn.XLOOKUP(N139,[6]cmmiScoringModel!$G$15:$G$19,[6]cmmiScoringModel!$I$15:$I$19,0,0,1)</f>
        <v>0.5</v>
      </c>
      <c r="AZ139" s="1">
        <f>_xlfn.XLOOKUP(O139,[6]cmmiScoringModel!$G$20:$G$24,[6]cmmiScoringModel!$I$20:$I$24,0,0,1)</f>
        <v>0.75</v>
      </c>
      <c r="BA139" s="1">
        <f>_xlfn.XLOOKUP(P139,[6]cmmiScoringModel!$G$25:$G$28,[6]cmmiScoringModel!$I$25:$I$28,0,0,1)</f>
        <v>1</v>
      </c>
      <c r="BB139" s="1">
        <f>_xlfn.XLOOKUP(Q139,[6]cmmiScoringModel!$G$29:$G$33,[6]cmmiScoringModel!$I$29:$I$33,0,0,1)</f>
        <v>0.5</v>
      </c>
      <c r="BC139" s="1">
        <f>_xlfn.XLOOKUP(R139,[6]cmmiScoringModel!$G$34:$G$37,[6]cmmiScoringModel!$I$34:$I$37,0,0,1)</f>
        <v>1</v>
      </c>
      <c r="BD139" s="1">
        <f>_xlfn.XLOOKUP(S139,[6]cmmiScoringModel!$G$38:$G$44,[6]cmmiScoringModel!$I$38:$I$44,0,0,1)</f>
        <v>0.2</v>
      </c>
      <c r="BE139" s="1">
        <f>_xlfn.XLOOKUP(T139,[6]cmmiScoringModel!$G$45:$G$51,[6]cmmiScoringModel!$I$45:$I$51,0,0,1)</f>
        <v>1</v>
      </c>
      <c r="BF139" s="1">
        <f>_xlfn.XLOOKUP(U139,[6]cmmiScoringModel!$G$52:$G$56,[6]cmmiScoringModel!$I$52:$I$56,0,0,1)</f>
        <v>0.8</v>
      </c>
      <c r="BG139" s="1">
        <f>_xlfn.XLOOKUP(V139,[6]cmmiScoringModel!$G$57:$G$61,[6]cmmiScoringModel!$I$57:$I$61,0,0,1)</f>
        <v>1</v>
      </c>
      <c r="BH139" s="1">
        <f>_xlfn.XLOOKUP(W139,[6]cmmiScoringModel!$G$62:$G$67,[6]cmmiScoringModel!$I$62:$I$67,0,0,1)</f>
        <v>0.5</v>
      </c>
      <c r="BI139" s="1">
        <f>_xlfn.XLOOKUP(X139,[6]cmmiScoringModel!$G$68:$G$72,[6]cmmiScoringModel!$I$68:$I$72,0,0,1)</f>
        <v>0.75</v>
      </c>
      <c r="BJ139" s="1">
        <f>_xlfn.XLOOKUP(Y139,[6]cmmiScoringModel!$G$73:$G$77,[6]cmmiScoringModel!$I$73:$I$77,0,0,1)</f>
        <v>1</v>
      </c>
      <c r="BK139" s="1">
        <f>_xlfn.XLOOKUP(Z139,[6]cmmiScoringModel!$G$78:$G$84,[6]cmmiScoringModel!$I$78:$I$84,0,0,1)</f>
        <v>0.75</v>
      </c>
      <c r="BL139" s="1">
        <f>_xlfn.XLOOKUP(AA139,[6]cmmiScoringModel!$G$85:$G$91,[6]cmmiScoringModel!$I$85:$I$91,0,0,1)</f>
        <v>0.75</v>
      </c>
      <c r="BM139" s="1">
        <f>_xlfn.XLOOKUP(AB139,[6]cmmiScoringModel!$G$92:$G$95,[6]cmmiScoringModel!$I$92:$I$95,0,0,1)</f>
        <v>1</v>
      </c>
      <c r="BN139" s="1">
        <f>_xlfn.XLOOKUP(AC139,[6]cmmiScoringModel!$G$96:$G$100,[6]cmmiScoringModel!$I$96:$I$100,0,0,1)</f>
        <v>0.6</v>
      </c>
      <c r="BO139" s="1">
        <f>_xlfn.XLOOKUP(AD139,[6]cmmiScoringModel!$G$101:$G$106,[6]cmmiScoringModel!$I$101:$I$106,0,0,1)</f>
        <v>1</v>
      </c>
      <c r="BP139" s="1">
        <f>_xlfn.XLOOKUP(AE139,[6]cmmiScoringModel!$G$107:$G$113,[6]cmmiScoringModel!$I$107:$I$113,0,0,1)</f>
        <v>0.75</v>
      </c>
      <c r="BQ139" s="1">
        <f>_xlfn.XLOOKUP(AF139,[6]cmmiScoringModel!$G$114:$G$117,[6]cmmiScoringModel!$I$114:$I$117,0,0,1)</f>
        <v>1</v>
      </c>
      <c r="BR139" s="1">
        <f>_xlfn.XLOOKUP(AG139,[6]cmmiScoringModel!$G$118:$G$120,[6]cmmiScoringModel!$I$118:$I$120,0,0,1)</f>
        <v>1</v>
      </c>
      <c r="BS139" s="1">
        <f>_xlfn.XLOOKUP(AH139, [6]cmmiScoringModel!$G$121:$G$124,[6]cmmiScoringModel!$I$121:$I$124,0,0,1)</f>
        <v>1</v>
      </c>
      <c r="BT139" s="1">
        <f>_xlfn.XLOOKUP(AI139,[6]cmmiScoringModel!$G$125:$G$128,[6]cmmiScoringModel!$I$125:$I$128,0,0,1)</f>
        <v>1</v>
      </c>
      <c r="BU139" s="1">
        <f>_xlfn.XLOOKUP(AJ139,[6]cmmiScoringModel!$G$129:$G$132,[6]cmmiScoringModel!$I$129:$I$132,0,0,1)</f>
        <v>1</v>
      </c>
      <c r="BV139" s="1">
        <f>_xlfn.XLOOKUP(AK139,[6]cmmiScoringModel!$G$133:$G$138,[6]cmmiScoringModel!$I$133:$I$138,0,0,1)</f>
        <v>0.75</v>
      </c>
      <c r="BW139" s="1">
        <f>_xlfn.XLOOKUP(AL139,[6]cmmiScoringModel!$G$139:$G$142,[6]cmmiScoringModel!$I$139:$I$142,0,0,1)</f>
        <v>1</v>
      </c>
      <c r="BX139" s="1">
        <f>_xlfn.XLOOKUP(AM139,[6]cmmiScoringModel!$G$143:$G$148,[6]cmmiScoringModel!$I$143:$I$148,0,0,1)</f>
        <v>0.75</v>
      </c>
      <c r="BY139" s="1">
        <f>_xlfn.XLOOKUP(AN139,[6]cmmiScoringModel!$G$149:$G$153,[6]cmmiScoringModel!$I$149:$I$153,0,0,1)</f>
        <v>1</v>
      </c>
      <c r="BZ139" s="1">
        <f>_xlfn.XLOOKUP(AO139,[6]cmmiScoringModel!$G$154:$G$157,[6]cmmiScoringModel!$I$154:$I$157,0,0,1)</f>
        <v>1</v>
      </c>
      <c r="CA139" s="1">
        <f>_xlfn.XLOOKUP(AP139,[6]cmmiScoringModel!$G$158:$G$161,[6]cmmiScoringModel!$I$158:$I$161,0,0,1)</f>
        <v>1</v>
      </c>
      <c r="CB139" s="1">
        <f>_xlfn.XLOOKUP(AQ139,[6]cmmiScoringModel!$G$162:$G$166,[6]cmmiScoringModel!$I$162:$I$166,0,0,1)</f>
        <v>1</v>
      </c>
      <c r="CC139" s="1">
        <f>_xlfn.XLOOKUP(AR139,[6]cmmiScoringModel!$G$167:$G$171,[6]cmmiScoringModel!$I$167:$I$171,0,0,1)</f>
        <v>0.5</v>
      </c>
      <c r="CD139" s="1">
        <f>_xlfn.XLOOKUP(AS139,[6]cmmiScoringModel!$G$172:$G$175,[6]cmmiScoringModel!$I$172:$I$175,0,0,1)</f>
        <v>1</v>
      </c>
      <c r="CE139" s="1">
        <f>_xlfn.XLOOKUP(AT139,[6]cmmiScoringModel!$G$176:$G$180,[6]cmmiScoringModel!$I$176:$I$180,0,0,1)</f>
        <v>0.5</v>
      </c>
    </row>
    <row r="140" spans="1:83" x14ac:dyDescent="0.25">
      <c r="A140" s="1" t="s">
        <v>3399</v>
      </c>
      <c r="B140" s="1" t="s">
        <v>1512</v>
      </c>
      <c r="C140" s="1" t="s">
        <v>1512</v>
      </c>
      <c r="D140" s="1" t="s">
        <v>1516</v>
      </c>
      <c r="E140" s="1" t="s">
        <v>1517</v>
      </c>
      <c r="G140" s="1" t="s">
        <v>2816</v>
      </c>
      <c r="K140" s="1" t="s">
        <v>18</v>
      </c>
      <c r="L140" s="1" t="s">
        <v>22</v>
      </c>
      <c r="M140" s="1" t="s">
        <v>31</v>
      </c>
      <c r="N140" s="1" t="s">
        <v>29</v>
      </c>
      <c r="O140" s="1" t="s">
        <v>37</v>
      </c>
      <c r="P140" s="1" t="s">
        <v>43</v>
      </c>
      <c r="Q140" s="1" t="s">
        <v>45</v>
      </c>
      <c r="R140" s="1" t="s">
        <v>37</v>
      </c>
      <c r="S140" s="1" t="s">
        <v>56</v>
      </c>
      <c r="T140" s="1" t="s">
        <v>60</v>
      </c>
      <c r="U140" s="1" t="s">
        <v>66</v>
      </c>
      <c r="V140" s="1" t="s">
        <v>72</v>
      </c>
      <c r="W140" s="1" t="s">
        <v>76</v>
      </c>
      <c r="X140" s="1" t="s">
        <v>37</v>
      </c>
      <c r="Y140" s="1" t="s">
        <v>43</v>
      </c>
      <c r="Z140" s="1" t="s">
        <v>62</v>
      </c>
      <c r="AA140" s="1" t="s">
        <v>62</v>
      </c>
      <c r="AB140" s="1" t="s">
        <v>98</v>
      </c>
      <c r="AC140" s="1" t="s">
        <v>103</v>
      </c>
      <c r="AD140" s="1" t="s">
        <v>111</v>
      </c>
      <c r="AE140" s="1" t="s">
        <v>62</v>
      </c>
      <c r="AF140" s="1" t="s">
        <v>120</v>
      </c>
      <c r="AG140" s="1" t="s">
        <v>124</v>
      </c>
      <c r="AH140" s="1" t="s">
        <v>129</v>
      </c>
      <c r="AI140" s="1" t="s">
        <v>129</v>
      </c>
      <c r="AJ140" s="1" t="s">
        <v>129</v>
      </c>
      <c r="AK140" s="1" t="s">
        <v>62</v>
      </c>
      <c r="AL140" s="1" t="s">
        <v>144</v>
      </c>
      <c r="AM140" s="1" t="s">
        <v>62</v>
      </c>
      <c r="AN140" s="1" t="s">
        <v>29</v>
      </c>
      <c r="AO140" s="1" t="s">
        <v>155</v>
      </c>
      <c r="AP140" s="1" t="s">
        <v>158</v>
      </c>
      <c r="AQ140" s="1" t="s">
        <v>29</v>
      </c>
      <c r="AR140" s="1" t="s">
        <v>21</v>
      </c>
      <c r="AS140" s="1" t="s">
        <v>21</v>
      </c>
      <c r="AT140" s="1" t="s">
        <v>21</v>
      </c>
      <c r="AV140" s="1">
        <f>_xlfn.XLOOKUP(K140,[6]cmmiScoringModel!$G$2:$G$6, [6]cmmiScoringModel!$I$2:$I$6,0,0,1)</f>
        <v>1</v>
      </c>
      <c r="AW140" s="1">
        <f>_xlfn.XLOOKUP(L140,[6]cmmiScoringModel!$G$7:$G$9,[6]cmmiScoringModel!$I$7:$I$9,0,0,1)</f>
        <v>1</v>
      </c>
      <c r="AX140" s="1">
        <f>_xlfn.XLOOKUP(M140,[6]cmmiScoringModel!$G$10:$G$14,[6]cmmiScoringModel!$I$10:$I$14,0,0,1)</f>
        <v>1</v>
      </c>
      <c r="AY140" s="1">
        <f>_xlfn.XLOOKUP(N140,[6]cmmiScoringModel!$G$15:$G$19,[6]cmmiScoringModel!$I$15:$I$19,0,0,1)</f>
        <v>0.5</v>
      </c>
      <c r="AZ140" s="1">
        <f>_xlfn.XLOOKUP(O140,[6]cmmiScoringModel!$G$20:$G$24,[6]cmmiScoringModel!$I$20:$I$24,0,0,1)</f>
        <v>0.75</v>
      </c>
      <c r="BA140" s="1">
        <f>_xlfn.XLOOKUP(P140,[6]cmmiScoringModel!$G$25:$G$28,[6]cmmiScoringModel!$I$25:$I$28,0,0,1)</f>
        <v>1</v>
      </c>
      <c r="BB140" s="1">
        <f>_xlfn.XLOOKUP(Q140,[6]cmmiScoringModel!$G$29:$G$33,[6]cmmiScoringModel!$I$29:$I$33,0,0,1)</f>
        <v>0.5</v>
      </c>
      <c r="BC140" s="1">
        <f>_xlfn.XLOOKUP(R140,[6]cmmiScoringModel!$G$34:$G$37,[6]cmmiScoringModel!$I$34:$I$37,0,0,1)</f>
        <v>1</v>
      </c>
      <c r="BD140" s="1">
        <f>_xlfn.XLOOKUP(S140,[6]cmmiScoringModel!$G$38:$G$44,[6]cmmiScoringModel!$I$38:$I$44,0,0,1)</f>
        <v>0.2</v>
      </c>
      <c r="BE140" s="1">
        <f>_xlfn.XLOOKUP(T140,[6]cmmiScoringModel!$G$45:$G$51,[6]cmmiScoringModel!$I$45:$I$51,0,0,1)</f>
        <v>0</v>
      </c>
      <c r="BF140" s="1">
        <f>_xlfn.XLOOKUP(U140,[6]cmmiScoringModel!$G$52:$G$56,[6]cmmiScoringModel!$I$52:$I$56,0,0,1)</f>
        <v>0.8</v>
      </c>
      <c r="BG140" s="1">
        <f>_xlfn.XLOOKUP(V140,[6]cmmiScoringModel!$G$57:$G$61,[6]cmmiScoringModel!$I$57:$I$61,0,0,1)</f>
        <v>1</v>
      </c>
      <c r="BH140" s="1">
        <f>_xlfn.XLOOKUP(W140,[6]cmmiScoringModel!$G$62:$G$67,[6]cmmiScoringModel!$I$62:$I$67,0,0,1)</f>
        <v>0.75</v>
      </c>
      <c r="BI140" s="1">
        <f>_xlfn.XLOOKUP(X140,[6]cmmiScoringModel!$G$68:$G$72,[6]cmmiScoringModel!$I$68:$I$72,0,0,1)</f>
        <v>0.75</v>
      </c>
      <c r="BJ140" s="1">
        <f>_xlfn.XLOOKUP(Y140,[6]cmmiScoringModel!$G$73:$G$77,[6]cmmiScoringModel!$I$73:$I$77,0,0,1)</f>
        <v>1</v>
      </c>
      <c r="BK140" s="1">
        <f>_xlfn.XLOOKUP(Z140,[6]cmmiScoringModel!$G$78:$G$84,[6]cmmiScoringModel!$I$78:$I$84,0,0,1)</f>
        <v>0.5</v>
      </c>
      <c r="BL140" s="1">
        <f>_xlfn.XLOOKUP(AA140,[6]cmmiScoringModel!$G$85:$G$91,[6]cmmiScoringModel!$I$85:$I$91,0,0,1)</f>
        <v>0.5</v>
      </c>
      <c r="BM140" s="1">
        <f>_xlfn.XLOOKUP(AB140,[6]cmmiScoringModel!$G$92:$G$95,[6]cmmiScoringModel!$I$92:$I$95,0,0,1)</f>
        <v>1</v>
      </c>
      <c r="BN140" s="1">
        <f>_xlfn.XLOOKUP(AC140,[6]cmmiScoringModel!$G$96:$G$100,[6]cmmiScoringModel!$I$96:$I$100,0,0,1)</f>
        <v>0.6</v>
      </c>
      <c r="BO140" s="1">
        <f>_xlfn.XLOOKUP(AD140,[6]cmmiScoringModel!$G$101:$G$106,[6]cmmiScoringModel!$I$101:$I$106,0,0,1)</f>
        <v>1</v>
      </c>
      <c r="BP140" s="1">
        <f>_xlfn.XLOOKUP(AE140,[6]cmmiScoringModel!$G$107:$G$113,[6]cmmiScoringModel!$I$107:$I$113,0,0,1)</f>
        <v>0.5</v>
      </c>
      <c r="BQ140" s="1">
        <f>_xlfn.XLOOKUP(AF140,[6]cmmiScoringModel!$G$114:$G$117,[6]cmmiScoringModel!$I$114:$I$117,0,0,1)</f>
        <v>0.85</v>
      </c>
      <c r="BR140" s="1">
        <f>_xlfn.XLOOKUP(AG140,[6]cmmiScoringModel!$G$118:$G$120,[6]cmmiScoringModel!$I$118:$I$120,0,0,1)</f>
        <v>0.25</v>
      </c>
      <c r="BS140" s="1">
        <f>_xlfn.XLOOKUP(AH140, [6]cmmiScoringModel!$G$121:$G$124,[6]cmmiScoringModel!$I$121:$I$124,0,0,1)</f>
        <v>0.6</v>
      </c>
      <c r="BT140" s="1">
        <f>_xlfn.XLOOKUP(AI140,[6]cmmiScoringModel!$G$125:$G$128,[6]cmmiScoringModel!$I$125:$I$128,0,0,1)</f>
        <v>0.4</v>
      </c>
      <c r="BU140" s="1">
        <f>_xlfn.XLOOKUP(AJ140,[6]cmmiScoringModel!$G$129:$G$132,[6]cmmiScoringModel!$I$129:$I$132,0,0,1)</f>
        <v>0.4</v>
      </c>
      <c r="BV140" s="1">
        <f>_xlfn.XLOOKUP(AK140,[6]cmmiScoringModel!$G$133:$G$138,[6]cmmiScoringModel!$I$133:$I$138,0,0,1)</f>
        <v>0.5</v>
      </c>
      <c r="BW140" s="1">
        <f>_xlfn.XLOOKUP(AL140,[6]cmmiScoringModel!$G$139:$G$142,[6]cmmiScoringModel!$I$139:$I$142,0,0,1)</f>
        <v>1</v>
      </c>
      <c r="BX140" s="1">
        <f>_xlfn.XLOOKUP(AM140,[6]cmmiScoringModel!$G$143:$G$148,[6]cmmiScoringModel!$I$143:$I$148,0,0,1)</f>
        <v>0.5</v>
      </c>
      <c r="BY140" s="1">
        <f>_xlfn.XLOOKUP(AN140,[6]cmmiScoringModel!$G$149:$G$153,[6]cmmiScoringModel!$I$149:$I$153,0,0,1)</f>
        <v>0.75</v>
      </c>
      <c r="BZ140" s="1">
        <f>_xlfn.XLOOKUP(AO140,[6]cmmiScoringModel!$G$154:$G$157,[6]cmmiScoringModel!$I$154:$I$157,0,0,1)</f>
        <v>1</v>
      </c>
      <c r="CA140" s="1">
        <f>_xlfn.XLOOKUP(AP140,[6]cmmiScoringModel!$G$158:$G$161,[6]cmmiScoringModel!$I$158:$I$161,0,0,1)</f>
        <v>0.5</v>
      </c>
      <c r="CB140" s="1">
        <f>_xlfn.XLOOKUP(AQ140,[6]cmmiScoringModel!$G$162:$G$166,[6]cmmiScoringModel!$I$162:$I$166,0,0,1)</f>
        <v>0.75</v>
      </c>
      <c r="CC140" s="1">
        <f>_xlfn.XLOOKUP(AR140,[6]cmmiScoringModel!$G$167:$G$171,[6]cmmiScoringModel!$I$167:$I$171,0,0,1)</f>
        <v>0.01</v>
      </c>
      <c r="CD140" s="1">
        <f>_xlfn.XLOOKUP(AS140,[6]cmmiScoringModel!$G$172:$G$175,[6]cmmiScoringModel!$I$172:$I$175,0,0,1)</f>
        <v>0.01</v>
      </c>
      <c r="CE140" s="1">
        <f>_xlfn.XLOOKUP(AT140,[6]cmmiScoringModel!$G$176:$G$180,[6]cmmiScoringModel!$I$176:$I$180,0,0,1)</f>
        <v>0.01</v>
      </c>
    </row>
    <row r="141" spans="1:83" x14ac:dyDescent="0.25">
      <c r="A141" s="1" t="s">
        <v>3400</v>
      </c>
      <c r="B141" s="1" t="s">
        <v>1512</v>
      </c>
      <c r="C141" s="1" t="s">
        <v>1512</v>
      </c>
      <c r="D141" s="1" t="s">
        <v>1516</v>
      </c>
      <c r="E141" s="1" t="s">
        <v>1517</v>
      </c>
      <c r="G141" s="1" t="s">
        <v>2816</v>
      </c>
      <c r="K141" s="1" t="s">
        <v>18</v>
      </c>
      <c r="L141" s="1" t="s">
        <v>22</v>
      </c>
      <c r="M141" s="1" t="s">
        <v>31</v>
      </c>
      <c r="N141" s="1" t="s">
        <v>29</v>
      </c>
      <c r="O141" s="1" t="s">
        <v>37</v>
      </c>
      <c r="P141" s="1" t="s">
        <v>43</v>
      </c>
      <c r="Q141" s="1" t="s">
        <v>45</v>
      </c>
      <c r="R141" s="1" t="s">
        <v>37</v>
      </c>
      <c r="S141" s="1" t="s">
        <v>56</v>
      </c>
      <c r="T141" s="1" t="s">
        <v>60</v>
      </c>
      <c r="U141" s="1" t="s">
        <v>66</v>
      </c>
      <c r="V141" s="1" t="s">
        <v>72</v>
      </c>
      <c r="W141" s="1" t="s">
        <v>76</v>
      </c>
      <c r="X141" s="1" t="s">
        <v>37</v>
      </c>
      <c r="Y141" s="1" t="s">
        <v>43</v>
      </c>
      <c r="Z141" s="1" t="s">
        <v>62</v>
      </c>
      <c r="AA141" s="1" t="s">
        <v>62</v>
      </c>
      <c r="AB141" s="1" t="s">
        <v>98</v>
      </c>
      <c r="AC141" s="1" t="s">
        <v>103</v>
      </c>
      <c r="AD141" s="1" t="s">
        <v>111</v>
      </c>
      <c r="AE141" s="1" t="s">
        <v>62</v>
      </c>
      <c r="AF141" s="1" t="s">
        <v>120</v>
      </c>
      <c r="AG141" s="1" t="s">
        <v>124</v>
      </c>
      <c r="AH141" s="1" t="s">
        <v>129</v>
      </c>
      <c r="AI141" s="1" t="s">
        <v>129</v>
      </c>
      <c r="AJ141" s="1" t="s">
        <v>129</v>
      </c>
      <c r="AK141" s="1" t="s">
        <v>63</v>
      </c>
      <c r="AL141" s="1" t="s">
        <v>144</v>
      </c>
      <c r="AM141" s="1" t="s">
        <v>62</v>
      </c>
      <c r="AN141" s="1" t="s">
        <v>29</v>
      </c>
      <c r="AO141" s="1" t="s">
        <v>155</v>
      </c>
      <c r="AP141" s="1" t="s">
        <v>158</v>
      </c>
      <c r="AQ141" s="1" t="s">
        <v>29</v>
      </c>
      <c r="AR141" s="1" t="s">
        <v>21</v>
      </c>
      <c r="AS141" s="1" t="s">
        <v>21</v>
      </c>
      <c r="AT141" s="1" t="s">
        <v>21</v>
      </c>
      <c r="AV141" s="1">
        <f>_xlfn.XLOOKUP(K141,[6]cmmiScoringModel!$G$2:$G$6, [6]cmmiScoringModel!$I$2:$I$6,0,0,1)</f>
        <v>1</v>
      </c>
      <c r="AW141" s="1">
        <f>_xlfn.XLOOKUP(L141,[6]cmmiScoringModel!$G$7:$G$9,[6]cmmiScoringModel!$I$7:$I$9,0,0,1)</f>
        <v>1</v>
      </c>
      <c r="AX141" s="1">
        <f>_xlfn.XLOOKUP(M141,[6]cmmiScoringModel!$G$10:$G$14,[6]cmmiScoringModel!$I$10:$I$14,0,0,1)</f>
        <v>1</v>
      </c>
      <c r="AY141" s="1">
        <f>_xlfn.XLOOKUP(N141,[6]cmmiScoringModel!$G$15:$G$19,[6]cmmiScoringModel!$I$15:$I$19,0,0,1)</f>
        <v>0.5</v>
      </c>
      <c r="AZ141" s="1">
        <f>_xlfn.XLOOKUP(O141,[6]cmmiScoringModel!$G$20:$G$24,[6]cmmiScoringModel!$I$20:$I$24,0,0,1)</f>
        <v>0.75</v>
      </c>
      <c r="BA141" s="1">
        <f>_xlfn.XLOOKUP(P141,[6]cmmiScoringModel!$G$25:$G$28,[6]cmmiScoringModel!$I$25:$I$28,0,0,1)</f>
        <v>1</v>
      </c>
      <c r="BB141" s="1">
        <f>_xlfn.XLOOKUP(Q141,[6]cmmiScoringModel!$G$29:$G$33,[6]cmmiScoringModel!$I$29:$I$33,0,0,1)</f>
        <v>0.5</v>
      </c>
      <c r="BC141" s="1">
        <f>_xlfn.XLOOKUP(R141,[6]cmmiScoringModel!$G$34:$G$37,[6]cmmiScoringModel!$I$34:$I$37,0,0,1)</f>
        <v>1</v>
      </c>
      <c r="BD141" s="1">
        <f>_xlfn.XLOOKUP(S141,[6]cmmiScoringModel!$G$38:$G$44,[6]cmmiScoringModel!$I$38:$I$44,0,0,1)</f>
        <v>0.2</v>
      </c>
      <c r="BE141" s="1">
        <f>_xlfn.XLOOKUP(T141,[6]cmmiScoringModel!$G$45:$G$51,[6]cmmiScoringModel!$I$45:$I$51,0,0,1)</f>
        <v>0</v>
      </c>
      <c r="BF141" s="1">
        <f>_xlfn.XLOOKUP(U141,[6]cmmiScoringModel!$G$52:$G$56,[6]cmmiScoringModel!$I$52:$I$56,0,0,1)</f>
        <v>0.8</v>
      </c>
      <c r="BG141" s="1">
        <f>_xlfn.XLOOKUP(V141,[6]cmmiScoringModel!$G$57:$G$61,[6]cmmiScoringModel!$I$57:$I$61,0,0,1)</f>
        <v>1</v>
      </c>
      <c r="BH141" s="1">
        <f>_xlfn.XLOOKUP(W141,[6]cmmiScoringModel!$G$62:$G$67,[6]cmmiScoringModel!$I$62:$I$67,0,0,1)</f>
        <v>0.75</v>
      </c>
      <c r="BI141" s="1">
        <f>_xlfn.XLOOKUP(X141,[6]cmmiScoringModel!$G$68:$G$72,[6]cmmiScoringModel!$I$68:$I$72,0,0,1)</f>
        <v>0.75</v>
      </c>
      <c r="BJ141" s="1">
        <f>_xlfn.XLOOKUP(Y141,[6]cmmiScoringModel!$G$73:$G$77,[6]cmmiScoringModel!$I$73:$I$77,0,0,1)</f>
        <v>1</v>
      </c>
      <c r="BK141" s="1">
        <f>_xlfn.XLOOKUP(Z141,[6]cmmiScoringModel!$G$78:$G$84,[6]cmmiScoringModel!$I$78:$I$84,0,0,1)</f>
        <v>0.5</v>
      </c>
      <c r="BL141" s="1">
        <f>_xlfn.XLOOKUP(AA141,[6]cmmiScoringModel!$G$85:$G$91,[6]cmmiScoringModel!$I$85:$I$91,0,0,1)</f>
        <v>0.5</v>
      </c>
      <c r="BM141" s="1">
        <f>_xlfn.XLOOKUP(AB141,[6]cmmiScoringModel!$G$92:$G$95,[6]cmmiScoringModel!$I$92:$I$95,0,0,1)</f>
        <v>1</v>
      </c>
      <c r="BN141" s="1">
        <f>_xlfn.XLOOKUP(AC141,[6]cmmiScoringModel!$G$96:$G$100,[6]cmmiScoringModel!$I$96:$I$100,0,0,1)</f>
        <v>0.6</v>
      </c>
      <c r="BO141" s="1">
        <f>_xlfn.XLOOKUP(AD141,[6]cmmiScoringModel!$G$101:$G$106,[6]cmmiScoringModel!$I$101:$I$106,0,0,1)</f>
        <v>1</v>
      </c>
      <c r="BP141" s="1">
        <f>_xlfn.XLOOKUP(AE141,[6]cmmiScoringModel!$G$107:$G$113,[6]cmmiScoringModel!$I$107:$I$113,0,0,1)</f>
        <v>0.5</v>
      </c>
      <c r="BQ141" s="1">
        <f>_xlfn.XLOOKUP(AF141,[6]cmmiScoringModel!$G$114:$G$117,[6]cmmiScoringModel!$I$114:$I$117,0,0,1)</f>
        <v>0.85</v>
      </c>
      <c r="BR141" s="1">
        <f>_xlfn.XLOOKUP(AG141,[6]cmmiScoringModel!$G$118:$G$120,[6]cmmiScoringModel!$I$118:$I$120,0,0,1)</f>
        <v>0.25</v>
      </c>
      <c r="BS141" s="1">
        <f>_xlfn.XLOOKUP(AH141, [6]cmmiScoringModel!$G$121:$G$124,[6]cmmiScoringModel!$I$121:$I$124,0,0,1)</f>
        <v>0.6</v>
      </c>
      <c r="BT141" s="1">
        <f>_xlfn.XLOOKUP(AI141,[6]cmmiScoringModel!$G$125:$G$128,[6]cmmiScoringModel!$I$125:$I$128,0,0,1)</f>
        <v>0.4</v>
      </c>
      <c r="BU141" s="1">
        <f>_xlfn.XLOOKUP(AJ141,[6]cmmiScoringModel!$G$129:$G$132,[6]cmmiScoringModel!$I$129:$I$132,0,0,1)</f>
        <v>0.4</v>
      </c>
      <c r="BV141" s="1">
        <f>_xlfn.XLOOKUP(AK141,[6]cmmiScoringModel!$G$133:$G$138,[6]cmmiScoringModel!$I$133:$I$138,0,0,1)</f>
        <v>0.75</v>
      </c>
      <c r="BW141" s="1">
        <f>_xlfn.XLOOKUP(AL141,[6]cmmiScoringModel!$G$139:$G$142,[6]cmmiScoringModel!$I$139:$I$142,0,0,1)</f>
        <v>1</v>
      </c>
      <c r="BX141" s="1">
        <f>_xlfn.XLOOKUP(AM141,[6]cmmiScoringModel!$G$143:$G$148,[6]cmmiScoringModel!$I$143:$I$148,0,0,1)</f>
        <v>0.5</v>
      </c>
      <c r="BY141" s="1">
        <f>_xlfn.XLOOKUP(AN141,[6]cmmiScoringModel!$G$149:$G$153,[6]cmmiScoringModel!$I$149:$I$153,0,0,1)</f>
        <v>0.75</v>
      </c>
      <c r="BZ141" s="1">
        <f>_xlfn.XLOOKUP(AO141,[6]cmmiScoringModel!$G$154:$G$157,[6]cmmiScoringModel!$I$154:$I$157,0,0,1)</f>
        <v>1</v>
      </c>
      <c r="CA141" s="1">
        <f>_xlfn.XLOOKUP(AP141,[6]cmmiScoringModel!$G$158:$G$161,[6]cmmiScoringModel!$I$158:$I$161,0,0,1)</f>
        <v>0.5</v>
      </c>
      <c r="CB141" s="1">
        <f>_xlfn.XLOOKUP(AQ141,[6]cmmiScoringModel!$G$162:$G$166,[6]cmmiScoringModel!$I$162:$I$166,0,0,1)</f>
        <v>0.75</v>
      </c>
      <c r="CC141" s="1">
        <f>_xlfn.XLOOKUP(AR141,[6]cmmiScoringModel!$G$167:$G$171,[6]cmmiScoringModel!$I$167:$I$171,0,0,1)</f>
        <v>0.01</v>
      </c>
      <c r="CD141" s="1">
        <f>_xlfn.XLOOKUP(AS141,[6]cmmiScoringModel!$G$172:$G$175,[6]cmmiScoringModel!$I$172:$I$175,0,0,1)</f>
        <v>0.01</v>
      </c>
      <c r="CE141" s="1">
        <f>_xlfn.XLOOKUP(AT141,[6]cmmiScoringModel!$G$176:$G$180,[6]cmmiScoringModel!$I$176:$I$180,0,0,1)</f>
        <v>0.01</v>
      </c>
    </row>
    <row r="142" spans="1:83" x14ac:dyDescent="0.25">
      <c r="A142" s="1" t="s">
        <v>3401</v>
      </c>
      <c r="B142" s="1" t="s">
        <v>1512</v>
      </c>
      <c r="C142" s="1" t="s">
        <v>1848</v>
      </c>
      <c r="D142" s="1" t="s">
        <v>1849</v>
      </c>
      <c r="E142" s="1" t="s">
        <v>1850</v>
      </c>
      <c r="G142" s="1" t="s">
        <v>2778</v>
      </c>
      <c r="K142" s="1" t="s">
        <v>18</v>
      </c>
      <c r="L142" s="1" t="s">
        <v>22</v>
      </c>
      <c r="M142" s="1" t="s">
        <v>31</v>
      </c>
      <c r="N142" s="1" t="s">
        <v>29</v>
      </c>
      <c r="O142" s="1" t="s">
        <v>37</v>
      </c>
      <c r="P142" s="1" t="s">
        <v>43</v>
      </c>
      <c r="Q142" s="1" t="s">
        <v>45</v>
      </c>
      <c r="R142" s="1" t="s">
        <v>37</v>
      </c>
      <c r="S142" s="1" t="s">
        <v>56</v>
      </c>
      <c r="T142" s="1" t="s">
        <v>21</v>
      </c>
      <c r="U142" s="1" t="s">
        <v>25</v>
      </c>
      <c r="V142" s="1" t="s">
        <v>72</v>
      </c>
      <c r="W142" s="1" t="s">
        <v>76</v>
      </c>
      <c r="X142" s="1" t="s">
        <v>37</v>
      </c>
      <c r="Y142" s="1" t="s">
        <v>43</v>
      </c>
      <c r="Z142" s="1" t="s">
        <v>63</v>
      </c>
      <c r="AA142" s="1" t="s">
        <v>62</v>
      </c>
      <c r="AB142" s="1" t="s">
        <v>98</v>
      </c>
      <c r="AC142" s="1" t="s">
        <v>103</v>
      </c>
      <c r="AD142" s="1" t="s">
        <v>111</v>
      </c>
      <c r="AE142" s="1" t="s">
        <v>63</v>
      </c>
      <c r="AF142" s="1" t="s">
        <v>120</v>
      </c>
      <c r="AG142" s="1" t="s">
        <v>125</v>
      </c>
      <c r="AH142" s="1" t="s">
        <v>129</v>
      </c>
      <c r="AI142" s="1" t="s">
        <v>129</v>
      </c>
      <c r="AJ142" s="1" t="s">
        <v>129</v>
      </c>
      <c r="AK142" s="1" t="s">
        <v>64</v>
      </c>
      <c r="AL142" s="1" t="s">
        <v>144</v>
      </c>
      <c r="AM142" s="1" t="s">
        <v>63</v>
      </c>
      <c r="AN142" s="1" t="s">
        <v>31</v>
      </c>
      <c r="AO142" s="1" t="s">
        <v>155</v>
      </c>
      <c r="AP142" s="1" t="s">
        <v>159</v>
      </c>
      <c r="AQ142" s="1" t="s">
        <v>31</v>
      </c>
      <c r="AR142" s="1" t="s">
        <v>21</v>
      </c>
      <c r="AS142" s="1" t="s">
        <v>21</v>
      </c>
      <c r="AT142" s="1" t="s">
        <v>21</v>
      </c>
      <c r="AV142" s="1">
        <f>_xlfn.XLOOKUP(K142,[6]cmmiScoringModel!$G$2:$G$6, [6]cmmiScoringModel!$I$2:$I$6,0,0,1)</f>
        <v>1</v>
      </c>
      <c r="AW142" s="1">
        <f>_xlfn.XLOOKUP(L142,[6]cmmiScoringModel!$G$7:$G$9,[6]cmmiScoringModel!$I$7:$I$9,0,0,1)</f>
        <v>1</v>
      </c>
      <c r="AX142" s="1">
        <f>_xlfn.XLOOKUP(M142,[6]cmmiScoringModel!$G$10:$G$14,[6]cmmiScoringModel!$I$10:$I$14,0,0,1)</f>
        <v>1</v>
      </c>
      <c r="AY142" s="1">
        <f>_xlfn.XLOOKUP(N142,[6]cmmiScoringModel!$G$15:$G$19,[6]cmmiScoringModel!$I$15:$I$19,0,0,1)</f>
        <v>0.5</v>
      </c>
      <c r="AZ142" s="1">
        <f>_xlfn.XLOOKUP(O142,[6]cmmiScoringModel!$G$20:$G$24,[6]cmmiScoringModel!$I$20:$I$24,0,0,1)</f>
        <v>0.75</v>
      </c>
      <c r="BA142" s="1">
        <f>_xlfn.XLOOKUP(P142,[6]cmmiScoringModel!$G$25:$G$28,[6]cmmiScoringModel!$I$25:$I$28,0,0,1)</f>
        <v>1</v>
      </c>
      <c r="BB142" s="1">
        <f>_xlfn.XLOOKUP(Q142,[6]cmmiScoringModel!$G$29:$G$33,[6]cmmiScoringModel!$I$29:$I$33,0,0,1)</f>
        <v>0.5</v>
      </c>
      <c r="BC142" s="1">
        <f>_xlfn.XLOOKUP(R142,[6]cmmiScoringModel!$G$34:$G$37,[6]cmmiScoringModel!$I$34:$I$37,0,0,1)</f>
        <v>1</v>
      </c>
      <c r="BD142" s="1">
        <f>_xlfn.XLOOKUP(S142,[6]cmmiScoringModel!$G$38:$G$44,[6]cmmiScoringModel!$I$38:$I$44,0,0,1)</f>
        <v>0.2</v>
      </c>
      <c r="BE142" s="1">
        <f>_xlfn.XLOOKUP(T142,[6]cmmiScoringModel!$G$45:$G$51,[6]cmmiScoringModel!$I$45:$I$51,0,0,1)</f>
        <v>0.01</v>
      </c>
      <c r="BF142" s="1" t="str">
        <f>_xlfn.XLOOKUP(U142,[6]cmmiScoringModel!$G$52:$G$56,[6]cmmiScoringModel!$I$52:$I$56,0,0,1)</f>
        <v>NA</v>
      </c>
      <c r="BG142" s="1">
        <f>_xlfn.XLOOKUP(V142,[6]cmmiScoringModel!$G$57:$G$61,[6]cmmiScoringModel!$I$57:$I$61,0,0,1)</f>
        <v>1</v>
      </c>
      <c r="BH142" s="1">
        <f>_xlfn.XLOOKUP(W142,[6]cmmiScoringModel!$G$62:$G$67,[6]cmmiScoringModel!$I$62:$I$67,0,0,1)</f>
        <v>0.75</v>
      </c>
      <c r="BI142" s="1">
        <f>_xlfn.XLOOKUP(X142,[6]cmmiScoringModel!$G$68:$G$72,[6]cmmiScoringModel!$I$68:$I$72,0,0,1)</f>
        <v>0.75</v>
      </c>
      <c r="BJ142" s="1">
        <f>_xlfn.XLOOKUP(Y142,[6]cmmiScoringModel!$G$73:$G$77,[6]cmmiScoringModel!$I$73:$I$77,0,0,1)</f>
        <v>1</v>
      </c>
      <c r="BK142" s="1">
        <f>_xlfn.XLOOKUP(Z142,[6]cmmiScoringModel!$G$78:$G$84,[6]cmmiScoringModel!$I$78:$I$84,0,0,1)</f>
        <v>0.75</v>
      </c>
      <c r="BL142" s="1">
        <f>_xlfn.XLOOKUP(AA142,[6]cmmiScoringModel!$G$85:$G$91,[6]cmmiScoringModel!$I$85:$I$91,0,0,1)</f>
        <v>0.5</v>
      </c>
      <c r="BM142" s="1">
        <f>_xlfn.XLOOKUP(AB142,[6]cmmiScoringModel!$G$92:$G$95,[6]cmmiScoringModel!$I$92:$I$95,0,0,1)</f>
        <v>1</v>
      </c>
      <c r="BN142" s="1">
        <f>_xlfn.XLOOKUP(AC142,[6]cmmiScoringModel!$G$96:$G$100,[6]cmmiScoringModel!$I$96:$I$100,0,0,1)</f>
        <v>0.6</v>
      </c>
      <c r="BO142" s="1">
        <f>_xlfn.XLOOKUP(AD142,[6]cmmiScoringModel!$G$101:$G$106,[6]cmmiScoringModel!$I$101:$I$106,0,0,1)</f>
        <v>1</v>
      </c>
      <c r="BP142" s="1">
        <f>_xlfn.XLOOKUP(AE142,[6]cmmiScoringModel!$G$107:$G$113,[6]cmmiScoringModel!$I$107:$I$113,0,0,1)</f>
        <v>0.75</v>
      </c>
      <c r="BQ142" s="1">
        <f>_xlfn.XLOOKUP(AF142,[6]cmmiScoringModel!$G$114:$G$117,[6]cmmiScoringModel!$I$114:$I$117,0,0,1)</f>
        <v>0.85</v>
      </c>
      <c r="BR142" s="1">
        <f>_xlfn.XLOOKUP(AG142,[6]cmmiScoringModel!$G$118:$G$120,[6]cmmiScoringModel!$I$118:$I$120,0,0,1)</f>
        <v>1</v>
      </c>
      <c r="BS142" s="1">
        <f>_xlfn.XLOOKUP(AH142, [6]cmmiScoringModel!$G$121:$G$124,[6]cmmiScoringModel!$I$121:$I$124,0,0,1)</f>
        <v>0.6</v>
      </c>
      <c r="BT142" s="1">
        <f>_xlfn.XLOOKUP(AI142,[6]cmmiScoringModel!$G$125:$G$128,[6]cmmiScoringModel!$I$125:$I$128,0,0,1)</f>
        <v>0.4</v>
      </c>
      <c r="BU142" s="1">
        <f>_xlfn.XLOOKUP(AJ142,[6]cmmiScoringModel!$G$129:$G$132,[6]cmmiScoringModel!$I$129:$I$132,0,0,1)</f>
        <v>0.4</v>
      </c>
      <c r="BV142" s="1">
        <f>_xlfn.XLOOKUP(AK142,[6]cmmiScoringModel!$G$133:$G$138,[6]cmmiScoringModel!$I$133:$I$138,0,0,1)</f>
        <v>1</v>
      </c>
      <c r="BW142" s="1">
        <f>_xlfn.XLOOKUP(AL142,[6]cmmiScoringModel!$G$139:$G$142,[6]cmmiScoringModel!$I$139:$I$142,0,0,1)</f>
        <v>1</v>
      </c>
      <c r="BX142" s="1">
        <f>_xlfn.XLOOKUP(AM142,[6]cmmiScoringModel!$G$143:$G$148,[6]cmmiScoringModel!$I$143:$I$148,0,0,1)</f>
        <v>0.75</v>
      </c>
      <c r="BY142" s="1">
        <f>_xlfn.XLOOKUP(AN142,[6]cmmiScoringModel!$G$149:$G$153,[6]cmmiScoringModel!$I$149:$I$153,0,0,1)</f>
        <v>1</v>
      </c>
      <c r="BZ142" s="1">
        <f>_xlfn.XLOOKUP(AO142,[6]cmmiScoringModel!$G$154:$G$157,[6]cmmiScoringModel!$I$154:$I$157,0,0,1)</f>
        <v>1</v>
      </c>
      <c r="CA142" s="1">
        <f>_xlfn.XLOOKUP(AP142,[6]cmmiScoringModel!$G$158:$G$161,[6]cmmiScoringModel!$I$158:$I$161,0,0,1)</f>
        <v>1</v>
      </c>
      <c r="CB142" s="1">
        <f>_xlfn.XLOOKUP(AQ142,[6]cmmiScoringModel!$G$162:$G$166,[6]cmmiScoringModel!$I$162:$I$166,0,0,1)</f>
        <v>1</v>
      </c>
      <c r="CC142" s="1">
        <f>_xlfn.XLOOKUP(AR142,[6]cmmiScoringModel!$G$167:$G$171,[6]cmmiScoringModel!$I$167:$I$171,0,0,1)</f>
        <v>0.01</v>
      </c>
      <c r="CD142" s="1">
        <f>_xlfn.XLOOKUP(AS142,[6]cmmiScoringModel!$G$172:$G$175,[6]cmmiScoringModel!$I$172:$I$175,0,0,1)</f>
        <v>0.01</v>
      </c>
      <c r="CE142" s="1">
        <f>_xlfn.XLOOKUP(AT142,[6]cmmiScoringModel!$G$176:$G$180,[6]cmmiScoringModel!$I$176:$I$180,0,0,1)</f>
        <v>0.01</v>
      </c>
    </row>
    <row r="143" spans="1:83" x14ac:dyDescent="0.25">
      <c r="A143" s="1" t="s">
        <v>3402</v>
      </c>
      <c r="B143" s="1" t="s">
        <v>1512</v>
      </c>
      <c r="C143" s="1" t="s">
        <v>584</v>
      </c>
      <c r="D143" s="1" t="s">
        <v>1821</v>
      </c>
      <c r="E143" s="1" t="s">
        <v>1822</v>
      </c>
      <c r="G143" s="1" t="s">
        <v>2773</v>
      </c>
      <c r="K143" s="1" t="s">
        <v>18</v>
      </c>
      <c r="L143" s="1" t="s">
        <v>22</v>
      </c>
      <c r="M143" s="1" t="s">
        <v>31</v>
      </c>
      <c r="N143" s="1" t="s">
        <v>29</v>
      </c>
      <c r="O143" s="1" t="s">
        <v>37</v>
      </c>
      <c r="P143" s="1" t="s">
        <v>43</v>
      </c>
      <c r="Q143" s="1" t="s">
        <v>45</v>
      </c>
      <c r="R143" s="1" t="s">
        <v>37</v>
      </c>
      <c r="S143" s="1" t="s">
        <v>56</v>
      </c>
      <c r="T143" s="1" t="s">
        <v>21</v>
      </c>
      <c r="U143" s="1" t="s">
        <v>25</v>
      </c>
      <c r="V143" s="1" t="s">
        <v>72</v>
      </c>
      <c r="W143" s="1" t="s">
        <v>76</v>
      </c>
      <c r="X143" s="1" t="s">
        <v>37</v>
      </c>
      <c r="Y143" s="1" t="s">
        <v>43</v>
      </c>
      <c r="Z143" s="1" t="s">
        <v>63</v>
      </c>
      <c r="AA143" s="1" t="s">
        <v>62</v>
      </c>
      <c r="AB143" s="1" t="s">
        <v>98</v>
      </c>
      <c r="AC143" s="1" t="s">
        <v>103</v>
      </c>
      <c r="AD143" s="1" t="s">
        <v>111</v>
      </c>
      <c r="AE143" s="1" t="s">
        <v>63</v>
      </c>
      <c r="AF143" s="1" t="s">
        <v>120</v>
      </c>
      <c r="AG143" s="1" t="s">
        <v>125</v>
      </c>
      <c r="AH143" s="1" t="s">
        <v>129</v>
      </c>
      <c r="AI143" s="1" t="s">
        <v>129</v>
      </c>
      <c r="AJ143" s="1" t="s">
        <v>129</v>
      </c>
      <c r="AK143" s="1" t="s">
        <v>63</v>
      </c>
      <c r="AL143" s="1" t="s">
        <v>144</v>
      </c>
      <c r="AM143" s="1" t="s">
        <v>63</v>
      </c>
      <c r="AN143" s="1" t="s">
        <v>31</v>
      </c>
      <c r="AO143" s="1" t="s">
        <v>155</v>
      </c>
      <c r="AP143" s="1" t="s">
        <v>159</v>
      </c>
      <c r="AQ143" s="1" t="s">
        <v>31</v>
      </c>
      <c r="AR143" s="1" t="s">
        <v>21</v>
      </c>
      <c r="AS143" s="1" t="s">
        <v>21</v>
      </c>
      <c r="AT143" s="1" t="s">
        <v>21</v>
      </c>
      <c r="AV143" s="1">
        <f>_xlfn.XLOOKUP(K143,[6]cmmiScoringModel!$G$2:$G$6, [6]cmmiScoringModel!$I$2:$I$6,0,0,1)</f>
        <v>1</v>
      </c>
      <c r="AW143" s="1">
        <f>_xlfn.XLOOKUP(L143,[6]cmmiScoringModel!$G$7:$G$9,[6]cmmiScoringModel!$I$7:$I$9,0,0,1)</f>
        <v>1</v>
      </c>
      <c r="AX143" s="1">
        <f>_xlfn.XLOOKUP(M143,[6]cmmiScoringModel!$G$10:$G$14,[6]cmmiScoringModel!$I$10:$I$14,0,0,1)</f>
        <v>1</v>
      </c>
      <c r="AY143" s="1">
        <f>_xlfn.XLOOKUP(N143,[6]cmmiScoringModel!$G$15:$G$19,[6]cmmiScoringModel!$I$15:$I$19,0,0,1)</f>
        <v>0.5</v>
      </c>
      <c r="AZ143" s="1">
        <f>_xlfn.XLOOKUP(O143,[6]cmmiScoringModel!$G$20:$G$24,[6]cmmiScoringModel!$I$20:$I$24,0,0,1)</f>
        <v>0.75</v>
      </c>
      <c r="BA143" s="1">
        <f>_xlfn.XLOOKUP(P143,[6]cmmiScoringModel!$G$25:$G$28,[6]cmmiScoringModel!$I$25:$I$28,0,0,1)</f>
        <v>1</v>
      </c>
      <c r="BB143" s="1">
        <f>_xlfn.XLOOKUP(Q143,[6]cmmiScoringModel!$G$29:$G$33,[6]cmmiScoringModel!$I$29:$I$33,0,0,1)</f>
        <v>0.5</v>
      </c>
      <c r="BC143" s="1">
        <f>_xlfn.XLOOKUP(R143,[6]cmmiScoringModel!$G$34:$G$37,[6]cmmiScoringModel!$I$34:$I$37,0,0,1)</f>
        <v>1</v>
      </c>
      <c r="BD143" s="1">
        <f>_xlfn.XLOOKUP(S143,[6]cmmiScoringModel!$G$38:$G$44,[6]cmmiScoringModel!$I$38:$I$44,0,0,1)</f>
        <v>0.2</v>
      </c>
      <c r="BE143" s="1">
        <f>_xlfn.XLOOKUP(T143,[6]cmmiScoringModel!$G$45:$G$51,[6]cmmiScoringModel!$I$45:$I$51,0,0,1)</f>
        <v>0.01</v>
      </c>
      <c r="BF143" s="1" t="str">
        <f>_xlfn.XLOOKUP(U143,[6]cmmiScoringModel!$G$52:$G$56,[6]cmmiScoringModel!$I$52:$I$56,0,0,1)</f>
        <v>NA</v>
      </c>
      <c r="BG143" s="1">
        <f>_xlfn.XLOOKUP(V143,[6]cmmiScoringModel!$G$57:$G$61,[6]cmmiScoringModel!$I$57:$I$61,0,0,1)</f>
        <v>1</v>
      </c>
      <c r="BH143" s="1">
        <f>_xlfn.XLOOKUP(W143,[6]cmmiScoringModel!$G$62:$G$67,[6]cmmiScoringModel!$I$62:$I$67,0,0,1)</f>
        <v>0.75</v>
      </c>
      <c r="BI143" s="1">
        <f>_xlfn.XLOOKUP(X143,[6]cmmiScoringModel!$G$68:$G$72,[6]cmmiScoringModel!$I$68:$I$72,0,0,1)</f>
        <v>0.75</v>
      </c>
      <c r="BJ143" s="1">
        <f>_xlfn.XLOOKUP(Y143,[6]cmmiScoringModel!$G$73:$G$77,[6]cmmiScoringModel!$I$73:$I$77,0,0,1)</f>
        <v>1</v>
      </c>
      <c r="BK143" s="1">
        <f>_xlfn.XLOOKUP(Z143,[6]cmmiScoringModel!$G$78:$G$84,[6]cmmiScoringModel!$I$78:$I$84,0,0,1)</f>
        <v>0.75</v>
      </c>
      <c r="BL143" s="1">
        <f>_xlfn.XLOOKUP(AA143,[6]cmmiScoringModel!$G$85:$G$91,[6]cmmiScoringModel!$I$85:$I$91,0,0,1)</f>
        <v>0.5</v>
      </c>
      <c r="BM143" s="1">
        <f>_xlfn.XLOOKUP(AB143,[6]cmmiScoringModel!$G$92:$G$95,[6]cmmiScoringModel!$I$92:$I$95,0,0,1)</f>
        <v>1</v>
      </c>
      <c r="BN143" s="1">
        <f>_xlfn.XLOOKUP(AC143,[6]cmmiScoringModel!$G$96:$G$100,[6]cmmiScoringModel!$I$96:$I$100,0,0,1)</f>
        <v>0.6</v>
      </c>
      <c r="BO143" s="1">
        <f>_xlfn.XLOOKUP(AD143,[6]cmmiScoringModel!$G$101:$G$106,[6]cmmiScoringModel!$I$101:$I$106,0,0,1)</f>
        <v>1</v>
      </c>
      <c r="BP143" s="1">
        <f>_xlfn.XLOOKUP(AE143,[6]cmmiScoringModel!$G$107:$G$113,[6]cmmiScoringModel!$I$107:$I$113,0,0,1)</f>
        <v>0.75</v>
      </c>
      <c r="BQ143" s="1">
        <f>_xlfn.XLOOKUP(AF143,[6]cmmiScoringModel!$G$114:$G$117,[6]cmmiScoringModel!$I$114:$I$117,0,0,1)</f>
        <v>0.85</v>
      </c>
      <c r="BR143" s="1">
        <f>_xlfn.XLOOKUP(AG143,[6]cmmiScoringModel!$G$118:$G$120,[6]cmmiScoringModel!$I$118:$I$120,0,0,1)</f>
        <v>1</v>
      </c>
      <c r="BS143" s="1">
        <f>_xlfn.XLOOKUP(AH143, [6]cmmiScoringModel!$G$121:$G$124,[6]cmmiScoringModel!$I$121:$I$124,0,0,1)</f>
        <v>0.6</v>
      </c>
      <c r="BT143" s="1">
        <f>_xlfn.XLOOKUP(AI143,[6]cmmiScoringModel!$G$125:$G$128,[6]cmmiScoringModel!$I$125:$I$128,0,0,1)</f>
        <v>0.4</v>
      </c>
      <c r="BU143" s="1">
        <f>_xlfn.XLOOKUP(AJ143,[6]cmmiScoringModel!$G$129:$G$132,[6]cmmiScoringModel!$I$129:$I$132,0,0,1)</f>
        <v>0.4</v>
      </c>
      <c r="BV143" s="1">
        <f>_xlfn.XLOOKUP(AK143,[6]cmmiScoringModel!$G$133:$G$138,[6]cmmiScoringModel!$I$133:$I$138,0,0,1)</f>
        <v>0.75</v>
      </c>
      <c r="BW143" s="1">
        <f>_xlfn.XLOOKUP(AL143,[6]cmmiScoringModel!$G$139:$G$142,[6]cmmiScoringModel!$I$139:$I$142,0,0,1)</f>
        <v>1</v>
      </c>
      <c r="BX143" s="1">
        <f>_xlfn.XLOOKUP(AM143,[6]cmmiScoringModel!$G$143:$G$148,[6]cmmiScoringModel!$I$143:$I$148,0,0,1)</f>
        <v>0.75</v>
      </c>
      <c r="BY143" s="1">
        <f>_xlfn.XLOOKUP(AN143,[6]cmmiScoringModel!$G$149:$G$153,[6]cmmiScoringModel!$I$149:$I$153,0,0,1)</f>
        <v>1</v>
      </c>
      <c r="BZ143" s="1">
        <f>_xlfn.XLOOKUP(AO143,[6]cmmiScoringModel!$G$154:$G$157,[6]cmmiScoringModel!$I$154:$I$157,0,0,1)</f>
        <v>1</v>
      </c>
      <c r="CA143" s="1">
        <f>_xlfn.XLOOKUP(AP143,[6]cmmiScoringModel!$G$158:$G$161,[6]cmmiScoringModel!$I$158:$I$161,0,0,1)</f>
        <v>1</v>
      </c>
      <c r="CB143" s="1">
        <f>_xlfn.XLOOKUP(AQ143,[6]cmmiScoringModel!$G$162:$G$166,[6]cmmiScoringModel!$I$162:$I$166,0,0,1)</f>
        <v>1</v>
      </c>
      <c r="CC143" s="1">
        <f>_xlfn.XLOOKUP(AR143,[6]cmmiScoringModel!$G$167:$G$171,[6]cmmiScoringModel!$I$167:$I$171,0,0,1)</f>
        <v>0.01</v>
      </c>
      <c r="CD143" s="1">
        <f>_xlfn.XLOOKUP(AS143,[6]cmmiScoringModel!$G$172:$G$175,[6]cmmiScoringModel!$I$172:$I$175,0,0,1)</f>
        <v>0.01</v>
      </c>
      <c r="CE143" s="1">
        <f>_xlfn.XLOOKUP(AT143,[6]cmmiScoringModel!$G$176:$G$180,[6]cmmiScoringModel!$I$176:$I$180,0,0,1)</f>
        <v>0.01</v>
      </c>
    </row>
    <row r="144" spans="1:83" x14ac:dyDescent="0.25">
      <c r="A144" s="1" t="s">
        <v>3403</v>
      </c>
      <c r="B144" s="1" t="s">
        <v>1512</v>
      </c>
      <c r="C144" s="1" t="s">
        <v>1818</v>
      </c>
      <c r="D144" s="1" t="s">
        <v>1818</v>
      </c>
      <c r="E144" s="1" t="s">
        <v>1819</v>
      </c>
      <c r="G144" s="1" t="s">
        <v>2798</v>
      </c>
      <c r="K144" s="1" t="s">
        <v>18</v>
      </c>
      <c r="L144" s="1" t="s">
        <v>22</v>
      </c>
      <c r="M144" s="1" t="s">
        <v>31</v>
      </c>
      <c r="N144" s="1" t="s">
        <v>29</v>
      </c>
      <c r="O144" s="1" t="s">
        <v>37</v>
      </c>
      <c r="P144" s="1" t="s">
        <v>43</v>
      </c>
      <c r="Q144" s="1" t="s">
        <v>45</v>
      </c>
      <c r="R144" s="1" t="s">
        <v>37</v>
      </c>
      <c r="S144" s="1" t="s">
        <v>56</v>
      </c>
      <c r="T144" s="1" t="s">
        <v>61</v>
      </c>
      <c r="U144" s="1" t="s">
        <v>66</v>
      </c>
      <c r="V144" s="1" t="s">
        <v>72</v>
      </c>
      <c r="W144" s="1" t="s">
        <v>76</v>
      </c>
      <c r="X144" s="1" t="s">
        <v>37</v>
      </c>
      <c r="Y144" s="1" t="s">
        <v>43</v>
      </c>
      <c r="Z144" s="1" t="s">
        <v>63</v>
      </c>
      <c r="AA144" s="1" t="s">
        <v>62</v>
      </c>
      <c r="AB144" s="1" t="s">
        <v>98</v>
      </c>
      <c r="AC144" s="1" t="s">
        <v>103</v>
      </c>
      <c r="AD144" s="1" t="s">
        <v>111</v>
      </c>
      <c r="AE144" s="1" t="s">
        <v>63</v>
      </c>
      <c r="AF144" s="1" t="s">
        <v>120</v>
      </c>
      <c r="AG144" s="1" t="s">
        <v>125</v>
      </c>
      <c r="AH144" s="1" t="s">
        <v>129</v>
      </c>
      <c r="AI144" s="1" t="s">
        <v>129</v>
      </c>
      <c r="AJ144" s="1" t="s">
        <v>129</v>
      </c>
      <c r="AK144" s="1" t="s">
        <v>63</v>
      </c>
      <c r="AL144" s="1" t="s">
        <v>144</v>
      </c>
      <c r="AM144" s="1" t="s">
        <v>63</v>
      </c>
      <c r="AN144" s="1" t="s">
        <v>31</v>
      </c>
      <c r="AO144" s="1" t="s">
        <v>155</v>
      </c>
      <c r="AP144" s="1" t="s">
        <v>159</v>
      </c>
      <c r="AQ144" s="1" t="s">
        <v>31</v>
      </c>
      <c r="AR144" s="1" t="s">
        <v>21</v>
      </c>
      <c r="AS144" s="1" t="s">
        <v>21</v>
      </c>
      <c r="AT144" s="1" t="s">
        <v>21</v>
      </c>
      <c r="AV144" s="1">
        <f>_xlfn.XLOOKUP(K144,[6]cmmiScoringModel!$G$2:$G$6, [6]cmmiScoringModel!$I$2:$I$6,0,0,1)</f>
        <v>1</v>
      </c>
      <c r="AW144" s="1">
        <f>_xlfn.XLOOKUP(L144,[6]cmmiScoringModel!$G$7:$G$9,[6]cmmiScoringModel!$I$7:$I$9,0,0,1)</f>
        <v>1</v>
      </c>
      <c r="AX144" s="1">
        <f>_xlfn.XLOOKUP(M144,[6]cmmiScoringModel!$G$10:$G$14,[6]cmmiScoringModel!$I$10:$I$14,0,0,1)</f>
        <v>1</v>
      </c>
      <c r="AY144" s="1">
        <f>_xlfn.XLOOKUP(N144,[6]cmmiScoringModel!$G$15:$G$19,[6]cmmiScoringModel!$I$15:$I$19,0,0,1)</f>
        <v>0.5</v>
      </c>
      <c r="AZ144" s="1">
        <f>_xlfn.XLOOKUP(O144,[6]cmmiScoringModel!$G$20:$G$24,[6]cmmiScoringModel!$I$20:$I$24,0,0,1)</f>
        <v>0.75</v>
      </c>
      <c r="BA144" s="1">
        <f>_xlfn.XLOOKUP(P144,[6]cmmiScoringModel!$G$25:$G$28,[6]cmmiScoringModel!$I$25:$I$28,0,0,1)</f>
        <v>1</v>
      </c>
      <c r="BB144" s="1">
        <f>_xlfn.XLOOKUP(Q144,[6]cmmiScoringModel!$G$29:$G$33,[6]cmmiScoringModel!$I$29:$I$33,0,0,1)</f>
        <v>0.5</v>
      </c>
      <c r="BC144" s="1">
        <f>_xlfn.XLOOKUP(R144,[6]cmmiScoringModel!$G$34:$G$37,[6]cmmiScoringModel!$I$34:$I$37,0,0,1)</f>
        <v>1</v>
      </c>
      <c r="BD144" s="1">
        <f>_xlfn.XLOOKUP(S144,[6]cmmiScoringModel!$G$38:$G$44,[6]cmmiScoringModel!$I$38:$I$44,0,0,1)</f>
        <v>0.2</v>
      </c>
      <c r="BE144" s="1">
        <f>_xlfn.XLOOKUP(T144,[6]cmmiScoringModel!$G$45:$G$51,[6]cmmiScoringModel!$I$45:$I$51,0,0,1)</f>
        <v>0.25</v>
      </c>
      <c r="BF144" s="1">
        <f>_xlfn.XLOOKUP(U144,[6]cmmiScoringModel!$G$52:$G$56,[6]cmmiScoringModel!$I$52:$I$56,0,0,1)</f>
        <v>0.8</v>
      </c>
      <c r="BG144" s="1">
        <f>_xlfn.XLOOKUP(V144,[6]cmmiScoringModel!$G$57:$G$61,[6]cmmiScoringModel!$I$57:$I$61,0,0,1)</f>
        <v>1</v>
      </c>
      <c r="BH144" s="1">
        <f>_xlfn.XLOOKUP(W144,[6]cmmiScoringModel!$G$62:$G$67,[6]cmmiScoringModel!$I$62:$I$67,0,0,1)</f>
        <v>0.75</v>
      </c>
      <c r="BI144" s="1">
        <f>_xlfn.XLOOKUP(X144,[6]cmmiScoringModel!$G$68:$G$72,[6]cmmiScoringModel!$I$68:$I$72,0,0,1)</f>
        <v>0.75</v>
      </c>
      <c r="BJ144" s="1">
        <f>_xlfn.XLOOKUP(Y144,[6]cmmiScoringModel!$G$73:$G$77,[6]cmmiScoringModel!$I$73:$I$77,0,0,1)</f>
        <v>1</v>
      </c>
      <c r="BK144" s="1">
        <f>_xlfn.XLOOKUP(Z144,[6]cmmiScoringModel!$G$78:$G$84,[6]cmmiScoringModel!$I$78:$I$84,0,0,1)</f>
        <v>0.75</v>
      </c>
      <c r="BL144" s="1">
        <f>_xlfn.XLOOKUP(AA144,[6]cmmiScoringModel!$G$85:$G$91,[6]cmmiScoringModel!$I$85:$I$91,0,0,1)</f>
        <v>0.5</v>
      </c>
      <c r="BM144" s="1">
        <f>_xlfn.XLOOKUP(AB144,[6]cmmiScoringModel!$G$92:$G$95,[6]cmmiScoringModel!$I$92:$I$95,0,0,1)</f>
        <v>1</v>
      </c>
      <c r="BN144" s="1">
        <f>_xlfn.XLOOKUP(AC144,[6]cmmiScoringModel!$G$96:$G$100,[6]cmmiScoringModel!$I$96:$I$100,0,0,1)</f>
        <v>0.6</v>
      </c>
      <c r="BO144" s="1">
        <f>_xlfn.XLOOKUP(AD144,[6]cmmiScoringModel!$G$101:$G$106,[6]cmmiScoringModel!$I$101:$I$106,0,0,1)</f>
        <v>1</v>
      </c>
      <c r="BP144" s="1">
        <f>_xlfn.XLOOKUP(AE144,[6]cmmiScoringModel!$G$107:$G$113,[6]cmmiScoringModel!$I$107:$I$113,0,0,1)</f>
        <v>0.75</v>
      </c>
      <c r="BQ144" s="1">
        <f>_xlfn.XLOOKUP(AF144,[6]cmmiScoringModel!$G$114:$G$117,[6]cmmiScoringModel!$I$114:$I$117,0,0,1)</f>
        <v>0.85</v>
      </c>
      <c r="BR144" s="1">
        <f>_xlfn.XLOOKUP(AG144,[6]cmmiScoringModel!$G$118:$G$120,[6]cmmiScoringModel!$I$118:$I$120,0,0,1)</f>
        <v>1</v>
      </c>
      <c r="BS144" s="1">
        <f>_xlfn.XLOOKUP(AH144, [6]cmmiScoringModel!$G$121:$G$124,[6]cmmiScoringModel!$I$121:$I$124,0,0,1)</f>
        <v>0.6</v>
      </c>
      <c r="BT144" s="1">
        <f>_xlfn.XLOOKUP(AI144,[6]cmmiScoringModel!$G$125:$G$128,[6]cmmiScoringModel!$I$125:$I$128,0,0,1)</f>
        <v>0.4</v>
      </c>
      <c r="BU144" s="1">
        <f>_xlfn.XLOOKUP(AJ144,[6]cmmiScoringModel!$G$129:$G$132,[6]cmmiScoringModel!$I$129:$I$132,0,0,1)</f>
        <v>0.4</v>
      </c>
      <c r="BV144" s="1">
        <f>_xlfn.XLOOKUP(AK144,[6]cmmiScoringModel!$G$133:$G$138,[6]cmmiScoringModel!$I$133:$I$138,0,0,1)</f>
        <v>0.75</v>
      </c>
      <c r="BW144" s="1">
        <f>_xlfn.XLOOKUP(AL144,[6]cmmiScoringModel!$G$139:$G$142,[6]cmmiScoringModel!$I$139:$I$142,0,0,1)</f>
        <v>1</v>
      </c>
      <c r="BX144" s="1">
        <f>_xlfn.XLOOKUP(AM144,[6]cmmiScoringModel!$G$143:$G$148,[6]cmmiScoringModel!$I$143:$I$148,0,0,1)</f>
        <v>0.75</v>
      </c>
      <c r="BY144" s="1">
        <f>_xlfn.XLOOKUP(AN144,[6]cmmiScoringModel!$G$149:$G$153,[6]cmmiScoringModel!$I$149:$I$153,0,0,1)</f>
        <v>1</v>
      </c>
      <c r="BZ144" s="1">
        <f>_xlfn.XLOOKUP(AO144,[6]cmmiScoringModel!$G$154:$G$157,[6]cmmiScoringModel!$I$154:$I$157,0,0,1)</f>
        <v>1</v>
      </c>
      <c r="CA144" s="1">
        <f>_xlfn.XLOOKUP(AP144,[6]cmmiScoringModel!$G$158:$G$161,[6]cmmiScoringModel!$I$158:$I$161,0,0,1)</f>
        <v>1</v>
      </c>
      <c r="CB144" s="1">
        <f>_xlfn.XLOOKUP(AQ144,[6]cmmiScoringModel!$G$162:$G$166,[6]cmmiScoringModel!$I$162:$I$166,0,0,1)</f>
        <v>1</v>
      </c>
      <c r="CC144" s="1">
        <f>_xlfn.XLOOKUP(AR144,[6]cmmiScoringModel!$G$167:$G$171,[6]cmmiScoringModel!$I$167:$I$171,0,0,1)</f>
        <v>0.01</v>
      </c>
      <c r="CD144" s="1">
        <f>_xlfn.XLOOKUP(AS144,[6]cmmiScoringModel!$G$172:$G$175,[6]cmmiScoringModel!$I$172:$I$175,0,0,1)</f>
        <v>0.01</v>
      </c>
      <c r="CE144" s="1">
        <f>_xlfn.XLOOKUP(AT144,[6]cmmiScoringModel!$G$176:$G$180,[6]cmmiScoringModel!$I$176:$I$180,0,0,1)</f>
        <v>0.01</v>
      </c>
    </row>
    <row r="145" spans="1:83" x14ac:dyDescent="0.25">
      <c r="A145" s="1" t="s">
        <v>3404</v>
      </c>
      <c r="B145" s="1" t="s">
        <v>1512</v>
      </c>
      <c r="C145" s="1" t="s">
        <v>1663</v>
      </c>
      <c r="D145" s="1" t="s">
        <v>1844</v>
      </c>
      <c r="E145" s="1" t="s">
        <v>1845</v>
      </c>
      <c r="G145" s="1" t="s">
        <v>3405</v>
      </c>
      <c r="K145" s="1" t="s">
        <v>17</v>
      </c>
      <c r="L145" s="1" t="s">
        <v>22</v>
      </c>
      <c r="M145" s="1" t="s">
        <v>31</v>
      </c>
      <c r="N145" s="1" t="s">
        <v>29</v>
      </c>
      <c r="O145" s="1" t="s">
        <v>37</v>
      </c>
      <c r="P145" s="1" t="s">
        <v>42</v>
      </c>
      <c r="Q145" s="1" t="s">
        <v>45</v>
      </c>
      <c r="R145" s="1" t="s">
        <v>37</v>
      </c>
      <c r="S145" s="1" t="s">
        <v>56</v>
      </c>
      <c r="T145" s="1" t="s">
        <v>61</v>
      </c>
      <c r="U145" s="1" t="s">
        <v>66</v>
      </c>
      <c r="V145" s="1" t="s">
        <v>70</v>
      </c>
      <c r="W145" s="1" t="s">
        <v>76</v>
      </c>
      <c r="X145" s="1" t="s">
        <v>37</v>
      </c>
      <c r="Y145" s="1" t="s">
        <v>66</v>
      </c>
      <c r="Z145" s="1" t="s">
        <v>61</v>
      </c>
      <c r="AA145" s="1" t="s">
        <v>62</v>
      </c>
      <c r="AB145" s="1" t="s">
        <v>98</v>
      </c>
      <c r="AC145" s="1" t="s">
        <v>102</v>
      </c>
      <c r="AD145" s="1" t="s">
        <v>111</v>
      </c>
      <c r="AE145" s="1" t="s">
        <v>63</v>
      </c>
      <c r="AF145" s="1" t="s">
        <v>120</v>
      </c>
      <c r="AG145" s="1" t="s">
        <v>124</v>
      </c>
      <c r="AH145" s="1" t="s">
        <v>129</v>
      </c>
      <c r="AI145" s="1" t="s">
        <v>129</v>
      </c>
      <c r="AJ145" s="1" t="s">
        <v>129</v>
      </c>
      <c r="AK145" s="1" t="s">
        <v>61</v>
      </c>
      <c r="AL145" s="1" t="s">
        <v>142</v>
      </c>
      <c r="AM145" s="1" t="s">
        <v>63</v>
      </c>
      <c r="AN145" s="1" t="s">
        <v>29</v>
      </c>
      <c r="AO145" s="1" t="s">
        <v>155</v>
      </c>
      <c r="AP145" s="1" t="s">
        <v>159</v>
      </c>
      <c r="AQ145" s="1" t="s">
        <v>29</v>
      </c>
      <c r="AR145" s="1" t="s">
        <v>21</v>
      </c>
      <c r="AS145" s="1" t="s">
        <v>21</v>
      </c>
      <c r="AT145" s="1" t="s">
        <v>21</v>
      </c>
      <c r="AV145" s="1">
        <f>_xlfn.XLOOKUP(K145,[6]cmmiScoringModel!$G$2:$G$6, [6]cmmiScoringModel!$I$2:$I$6,0,0,1)</f>
        <v>0.25</v>
      </c>
      <c r="AW145" s="1">
        <f>_xlfn.XLOOKUP(L145,[6]cmmiScoringModel!$G$7:$G$9,[6]cmmiScoringModel!$I$7:$I$9,0,0,1)</f>
        <v>1</v>
      </c>
      <c r="AX145" s="1">
        <f>_xlfn.XLOOKUP(M145,[6]cmmiScoringModel!$G$10:$G$14,[6]cmmiScoringModel!$I$10:$I$14,0,0,1)</f>
        <v>1</v>
      </c>
      <c r="AY145" s="1">
        <f>_xlfn.XLOOKUP(N145,[6]cmmiScoringModel!$G$15:$G$19,[6]cmmiScoringModel!$I$15:$I$19,0,0,1)</f>
        <v>0.5</v>
      </c>
      <c r="AZ145" s="1">
        <f>_xlfn.XLOOKUP(O145,[6]cmmiScoringModel!$G$20:$G$24,[6]cmmiScoringModel!$I$20:$I$24,0,0,1)</f>
        <v>0.75</v>
      </c>
      <c r="BA145" s="1">
        <f>_xlfn.XLOOKUP(P145,[6]cmmiScoringModel!$G$25:$G$28,[6]cmmiScoringModel!$I$25:$I$28,0,0,1)</f>
        <v>0.75</v>
      </c>
      <c r="BB145" s="1">
        <f>_xlfn.XLOOKUP(Q145,[6]cmmiScoringModel!$G$29:$G$33,[6]cmmiScoringModel!$I$29:$I$33,0,0,1)</f>
        <v>0.5</v>
      </c>
      <c r="BC145" s="1">
        <f>_xlfn.XLOOKUP(R145,[6]cmmiScoringModel!$G$34:$G$37,[6]cmmiScoringModel!$I$34:$I$37,0,0,1)</f>
        <v>1</v>
      </c>
      <c r="BD145" s="1">
        <f>_xlfn.XLOOKUP(S145,[6]cmmiScoringModel!$G$38:$G$44,[6]cmmiScoringModel!$I$38:$I$44,0,0,1)</f>
        <v>0.2</v>
      </c>
      <c r="BE145" s="1">
        <f>_xlfn.XLOOKUP(T145,[6]cmmiScoringModel!$G$45:$G$51,[6]cmmiScoringModel!$I$45:$I$51,0,0,1)</f>
        <v>0.25</v>
      </c>
      <c r="BF145" s="1">
        <f>_xlfn.XLOOKUP(U145,[6]cmmiScoringModel!$G$52:$G$56,[6]cmmiScoringModel!$I$52:$I$56,0,0,1)</f>
        <v>0.8</v>
      </c>
      <c r="BG145" s="1">
        <f>_xlfn.XLOOKUP(V145,[6]cmmiScoringModel!$G$57:$G$61,[6]cmmiScoringModel!$I$57:$I$61,0,0,1)</f>
        <v>0.2</v>
      </c>
      <c r="BH145" s="1">
        <f>_xlfn.XLOOKUP(W145,[6]cmmiScoringModel!$G$62:$G$67,[6]cmmiScoringModel!$I$62:$I$67,0,0,1)</f>
        <v>0.75</v>
      </c>
      <c r="BI145" s="1">
        <f>_xlfn.XLOOKUP(X145,[6]cmmiScoringModel!$G$68:$G$72,[6]cmmiScoringModel!$I$68:$I$72,0,0,1)</f>
        <v>0.75</v>
      </c>
      <c r="BJ145" s="1">
        <f>_xlfn.XLOOKUP(Y145,[6]cmmiScoringModel!$G$73:$G$77,[6]cmmiScoringModel!$I$73:$I$77,0,0,1)</f>
        <v>0.5</v>
      </c>
      <c r="BK145" s="1">
        <f>_xlfn.XLOOKUP(Z145,[6]cmmiScoringModel!$G$78:$G$84,[6]cmmiScoringModel!$I$78:$I$84,0,0,1)</f>
        <v>0.25</v>
      </c>
      <c r="BL145" s="1">
        <f>_xlfn.XLOOKUP(AA145,[6]cmmiScoringModel!$G$85:$G$91,[6]cmmiScoringModel!$I$85:$I$91,0,0,1)</f>
        <v>0.5</v>
      </c>
      <c r="BM145" s="1">
        <f>_xlfn.XLOOKUP(AB145,[6]cmmiScoringModel!$G$92:$G$95,[6]cmmiScoringModel!$I$92:$I$95,0,0,1)</f>
        <v>1</v>
      </c>
      <c r="BN145" s="1">
        <f>_xlfn.XLOOKUP(AC145,[6]cmmiScoringModel!$G$96:$G$100,[6]cmmiScoringModel!$I$96:$I$100,0,0,1)</f>
        <v>0.15</v>
      </c>
      <c r="BO145" s="1">
        <f>_xlfn.XLOOKUP(AD145,[6]cmmiScoringModel!$G$101:$G$106,[6]cmmiScoringModel!$I$101:$I$106,0,0,1)</f>
        <v>1</v>
      </c>
      <c r="BP145" s="1">
        <f>_xlfn.XLOOKUP(AE145,[6]cmmiScoringModel!$G$107:$G$113,[6]cmmiScoringModel!$I$107:$I$113,0,0,1)</f>
        <v>0.75</v>
      </c>
      <c r="BQ145" s="1">
        <f>_xlfn.XLOOKUP(AF145,[6]cmmiScoringModel!$G$114:$G$117,[6]cmmiScoringModel!$I$114:$I$117,0,0,1)</f>
        <v>0.85</v>
      </c>
      <c r="BR145" s="1">
        <f>_xlfn.XLOOKUP(AG145,[6]cmmiScoringModel!$G$118:$G$120,[6]cmmiScoringModel!$I$118:$I$120,0,0,1)</f>
        <v>0.25</v>
      </c>
      <c r="BS145" s="1">
        <f>_xlfn.XLOOKUP(AH145, [6]cmmiScoringModel!$G$121:$G$124,[6]cmmiScoringModel!$I$121:$I$124,0,0,1)</f>
        <v>0.6</v>
      </c>
      <c r="BT145" s="1">
        <f>_xlfn.XLOOKUP(AI145,[6]cmmiScoringModel!$G$125:$G$128,[6]cmmiScoringModel!$I$125:$I$128,0,0,1)</f>
        <v>0.4</v>
      </c>
      <c r="BU145" s="1">
        <f>_xlfn.XLOOKUP(AJ145,[6]cmmiScoringModel!$G$129:$G$132,[6]cmmiScoringModel!$I$129:$I$132,0,0,1)</f>
        <v>0.4</v>
      </c>
      <c r="BV145" s="1">
        <f>_xlfn.XLOOKUP(AK145,[6]cmmiScoringModel!$G$133:$G$138,[6]cmmiScoringModel!$I$133:$I$138,0,0,1)</f>
        <v>0.25</v>
      </c>
      <c r="BW145" s="1">
        <f>_xlfn.XLOOKUP(AL145,[6]cmmiScoringModel!$G$139:$G$142,[6]cmmiScoringModel!$I$139:$I$142,0,0,1)</f>
        <v>0.25</v>
      </c>
      <c r="BX145" s="1">
        <f>_xlfn.XLOOKUP(AM145,[6]cmmiScoringModel!$G$143:$G$148,[6]cmmiScoringModel!$I$143:$I$148,0,0,1)</f>
        <v>0.75</v>
      </c>
      <c r="BY145" s="1">
        <f>_xlfn.XLOOKUP(AN145,[6]cmmiScoringModel!$G$149:$G$153,[6]cmmiScoringModel!$I$149:$I$153,0,0,1)</f>
        <v>0.75</v>
      </c>
      <c r="BZ145" s="1">
        <f>_xlfn.XLOOKUP(AO145,[6]cmmiScoringModel!$G$154:$G$157,[6]cmmiScoringModel!$I$154:$I$157,0,0,1)</f>
        <v>1</v>
      </c>
      <c r="CA145" s="1">
        <f>_xlfn.XLOOKUP(AP145,[6]cmmiScoringModel!$G$158:$G$161,[6]cmmiScoringModel!$I$158:$I$161,0,0,1)</f>
        <v>1</v>
      </c>
      <c r="CB145" s="1">
        <f>_xlfn.XLOOKUP(AQ145,[6]cmmiScoringModel!$G$162:$G$166,[6]cmmiScoringModel!$I$162:$I$166,0,0,1)</f>
        <v>0.75</v>
      </c>
      <c r="CC145" s="1">
        <f>_xlfn.XLOOKUP(AR145,[6]cmmiScoringModel!$G$167:$G$171,[6]cmmiScoringModel!$I$167:$I$171,0,0,1)</f>
        <v>0.01</v>
      </c>
      <c r="CD145" s="1">
        <f>_xlfn.XLOOKUP(AS145,[6]cmmiScoringModel!$G$172:$G$175,[6]cmmiScoringModel!$I$172:$I$175,0,0,1)</f>
        <v>0.01</v>
      </c>
      <c r="CE145" s="1">
        <f>_xlfn.XLOOKUP(AT145,[6]cmmiScoringModel!$G$176:$G$180,[6]cmmiScoringModel!$I$176:$I$180,0,0,1)</f>
        <v>0.01</v>
      </c>
    </row>
    <row r="146" spans="1:83" x14ac:dyDescent="0.25">
      <c r="A146" s="1" t="s">
        <v>3406</v>
      </c>
      <c r="B146" s="1" t="s">
        <v>1512</v>
      </c>
      <c r="C146" s="1" t="s">
        <v>2063</v>
      </c>
      <c r="D146" s="1" t="s">
        <v>2064</v>
      </c>
      <c r="E146" s="1" t="s">
        <v>2065</v>
      </c>
      <c r="G146" s="1" t="s">
        <v>875</v>
      </c>
      <c r="K146" s="1" t="s">
        <v>18</v>
      </c>
      <c r="L146" s="1" t="s">
        <v>22</v>
      </c>
      <c r="M146" s="1" t="s">
        <v>31</v>
      </c>
      <c r="N146" s="1" t="s">
        <v>29</v>
      </c>
      <c r="O146" s="1" t="s">
        <v>37</v>
      </c>
      <c r="P146" s="1" t="s">
        <v>43</v>
      </c>
      <c r="Q146" s="1" t="s">
        <v>45</v>
      </c>
      <c r="R146" s="1" t="s">
        <v>37</v>
      </c>
      <c r="S146" s="1" t="s">
        <v>56</v>
      </c>
      <c r="T146" s="1" t="s">
        <v>64</v>
      </c>
      <c r="U146" s="1" t="s">
        <v>43</v>
      </c>
      <c r="V146" s="1" t="s">
        <v>72</v>
      </c>
      <c r="W146" s="1" t="s">
        <v>76</v>
      </c>
      <c r="X146" s="1" t="s">
        <v>37</v>
      </c>
      <c r="Y146" s="1" t="s">
        <v>43</v>
      </c>
      <c r="Z146" s="1" t="s">
        <v>63</v>
      </c>
      <c r="AA146" s="1" t="s">
        <v>62</v>
      </c>
      <c r="AB146" s="1" t="s">
        <v>98</v>
      </c>
      <c r="AC146" s="1" t="s">
        <v>103</v>
      </c>
      <c r="AD146" s="1" t="s">
        <v>111</v>
      </c>
      <c r="AE146" s="1" t="s">
        <v>63</v>
      </c>
      <c r="AF146" s="1" t="s">
        <v>120</v>
      </c>
      <c r="AG146" s="1" t="s">
        <v>125</v>
      </c>
      <c r="AH146" s="1" t="s">
        <v>129</v>
      </c>
      <c r="AI146" s="1" t="s">
        <v>129</v>
      </c>
      <c r="AJ146" s="1" t="s">
        <v>129</v>
      </c>
      <c r="AK146" s="1" t="s">
        <v>64</v>
      </c>
      <c r="AL146" s="1" t="s">
        <v>144</v>
      </c>
      <c r="AM146" s="1" t="s">
        <v>63</v>
      </c>
      <c r="AN146" s="1" t="s">
        <v>31</v>
      </c>
      <c r="AO146" s="1" t="s">
        <v>155</v>
      </c>
      <c r="AP146" s="1" t="s">
        <v>159</v>
      </c>
      <c r="AQ146" s="1" t="s">
        <v>31</v>
      </c>
      <c r="AR146" s="1" t="s">
        <v>21</v>
      </c>
      <c r="AS146" s="1" t="s">
        <v>21</v>
      </c>
      <c r="AT146" s="1" t="s">
        <v>21</v>
      </c>
      <c r="AV146" s="1">
        <f>_xlfn.XLOOKUP(K146,[6]cmmiScoringModel!$G$2:$G$6, [6]cmmiScoringModel!$I$2:$I$6,0,0,1)</f>
        <v>1</v>
      </c>
      <c r="AW146" s="1">
        <f>_xlfn.XLOOKUP(L146,[6]cmmiScoringModel!$G$7:$G$9,[6]cmmiScoringModel!$I$7:$I$9,0,0,1)</f>
        <v>1</v>
      </c>
      <c r="AX146" s="1">
        <f>_xlfn.XLOOKUP(M146,[6]cmmiScoringModel!$G$10:$G$14,[6]cmmiScoringModel!$I$10:$I$14,0,0,1)</f>
        <v>1</v>
      </c>
      <c r="AY146" s="1">
        <f>_xlfn.XLOOKUP(N146,[6]cmmiScoringModel!$G$15:$G$19,[6]cmmiScoringModel!$I$15:$I$19,0,0,1)</f>
        <v>0.5</v>
      </c>
      <c r="AZ146" s="1">
        <f>_xlfn.XLOOKUP(O146,[6]cmmiScoringModel!$G$20:$G$24,[6]cmmiScoringModel!$I$20:$I$24,0,0,1)</f>
        <v>0.75</v>
      </c>
      <c r="BA146" s="1">
        <f>_xlfn.XLOOKUP(P146,[6]cmmiScoringModel!$G$25:$G$28,[6]cmmiScoringModel!$I$25:$I$28,0,0,1)</f>
        <v>1</v>
      </c>
      <c r="BB146" s="1">
        <f>_xlfn.XLOOKUP(Q146,[6]cmmiScoringModel!$G$29:$G$33,[6]cmmiScoringModel!$I$29:$I$33,0,0,1)</f>
        <v>0.5</v>
      </c>
      <c r="BC146" s="1">
        <f>_xlfn.XLOOKUP(R146,[6]cmmiScoringModel!$G$34:$G$37,[6]cmmiScoringModel!$I$34:$I$37,0,0,1)</f>
        <v>1</v>
      </c>
      <c r="BD146" s="1">
        <f>_xlfn.XLOOKUP(S146,[6]cmmiScoringModel!$G$38:$G$44,[6]cmmiScoringModel!$I$38:$I$44,0,0,1)</f>
        <v>0.2</v>
      </c>
      <c r="BE146" s="1">
        <f>_xlfn.XLOOKUP(T146,[6]cmmiScoringModel!$G$45:$G$51,[6]cmmiScoringModel!$I$45:$I$51,0,0,1)</f>
        <v>1</v>
      </c>
      <c r="BF146" s="1">
        <f>_xlfn.XLOOKUP(U146,[6]cmmiScoringModel!$G$52:$G$56,[6]cmmiScoringModel!$I$52:$I$56,0,0,1)</f>
        <v>1</v>
      </c>
      <c r="BG146" s="1">
        <f>_xlfn.XLOOKUP(V146,[6]cmmiScoringModel!$G$57:$G$61,[6]cmmiScoringModel!$I$57:$I$61,0,0,1)</f>
        <v>1</v>
      </c>
      <c r="BH146" s="1">
        <f>_xlfn.XLOOKUP(W146,[6]cmmiScoringModel!$G$62:$G$67,[6]cmmiScoringModel!$I$62:$I$67,0,0,1)</f>
        <v>0.75</v>
      </c>
      <c r="BI146" s="1">
        <f>_xlfn.XLOOKUP(X146,[6]cmmiScoringModel!$G$68:$G$72,[6]cmmiScoringModel!$I$68:$I$72,0,0,1)</f>
        <v>0.75</v>
      </c>
      <c r="BJ146" s="1">
        <f>_xlfn.XLOOKUP(Y146,[6]cmmiScoringModel!$G$73:$G$77,[6]cmmiScoringModel!$I$73:$I$77,0,0,1)</f>
        <v>1</v>
      </c>
      <c r="BK146" s="1">
        <f>_xlfn.XLOOKUP(Z146,[6]cmmiScoringModel!$G$78:$G$84,[6]cmmiScoringModel!$I$78:$I$84,0,0,1)</f>
        <v>0.75</v>
      </c>
      <c r="BL146" s="1">
        <f>_xlfn.XLOOKUP(AA146,[6]cmmiScoringModel!$G$85:$G$91,[6]cmmiScoringModel!$I$85:$I$91,0,0,1)</f>
        <v>0.5</v>
      </c>
      <c r="BM146" s="1">
        <f>_xlfn.XLOOKUP(AB146,[6]cmmiScoringModel!$G$92:$G$95,[6]cmmiScoringModel!$I$92:$I$95,0,0,1)</f>
        <v>1</v>
      </c>
      <c r="BN146" s="1">
        <f>_xlfn.XLOOKUP(AC146,[6]cmmiScoringModel!$G$96:$G$100,[6]cmmiScoringModel!$I$96:$I$100,0,0,1)</f>
        <v>0.6</v>
      </c>
      <c r="BO146" s="1">
        <f>_xlfn.XLOOKUP(AD146,[6]cmmiScoringModel!$G$101:$G$106,[6]cmmiScoringModel!$I$101:$I$106,0,0,1)</f>
        <v>1</v>
      </c>
      <c r="BP146" s="1">
        <f>_xlfn.XLOOKUP(AE146,[6]cmmiScoringModel!$G$107:$G$113,[6]cmmiScoringModel!$I$107:$I$113,0,0,1)</f>
        <v>0.75</v>
      </c>
      <c r="BQ146" s="1">
        <f>_xlfn.XLOOKUP(AF146,[6]cmmiScoringModel!$G$114:$G$117,[6]cmmiScoringModel!$I$114:$I$117,0,0,1)</f>
        <v>0.85</v>
      </c>
      <c r="BR146" s="1">
        <f>_xlfn.XLOOKUP(AG146,[6]cmmiScoringModel!$G$118:$G$120,[6]cmmiScoringModel!$I$118:$I$120,0,0,1)</f>
        <v>1</v>
      </c>
      <c r="BS146" s="1">
        <f>_xlfn.XLOOKUP(AH146, [6]cmmiScoringModel!$G$121:$G$124,[6]cmmiScoringModel!$I$121:$I$124,0,0,1)</f>
        <v>0.6</v>
      </c>
      <c r="BT146" s="1">
        <f>_xlfn.XLOOKUP(AI146,[6]cmmiScoringModel!$G$125:$G$128,[6]cmmiScoringModel!$I$125:$I$128,0,0,1)</f>
        <v>0.4</v>
      </c>
      <c r="BU146" s="1">
        <f>_xlfn.XLOOKUP(AJ146,[6]cmmiScoringModel!$G$129:$G$132,[6]cmmiScoringModel!$I$129:$I$132,0,0,1)</f>
        <v>0.4</v>
      </c>
      <c r="BV146" s="1">
        <f>_xlfn.XLOOKUP(AK146,[6]cmmiScoringModel!$G$133:$G$138,[6]cmmiScoringModel!$I$133:$I$138,0,0,1)</f>
        <v>1</v>
      </c>
      <c r="BW146" s="1">
        <f>_xlfn.XLOOKUP(AL146,[6]cmmiScoringModel!$G$139:$G$142,[6]cmmiScoringModel!$I$139:$I$142,0,0,1)</f>
        <v>1</v>
      </c>
      <c r="BX146" s="1">
        <f>_xlfn.XLOOKUP(AM146,[6]cmmiScoringModel!$G$143:$G$148,[6]cmmiScoringModel!$I$143:$I$148,0,0,1)</f>
        <v>0.75</v>
      </c>
      <c r="BY146" s="1">
        <f>_xlfn.XLOOKUP(AN146,[6]cmmiScoringModel!$G$149:$G$153,[6]cmmiScoringModel!$I$149:$I$153,0,0,1)</f>
        <v>1</v>
      </c>
      <c r="BZ146" s="1">
        <f>_xlfn.XLOOKUP(AO146,[6]cmmiScoringModel!$G$154:$G$157,[6]cmmiScoringModel!$I$154:$I$157,0,0,1)</f>
        <v>1</v>
      </c>
      <c r="CA146" s="1">
        <f>_xlfn.XLOOKUP(AP146,[6]cmmiScoringModel!$G$158:$G$161,[6]cmmiScoringModel!$I$158:$I$161,0,0,1)</f>
        <v>1</v>
      </c>
      <c r="CB146" s="1">
        <f>_xlfn.XLOOKUP(AQ146,[6]cmmiScoringModel!$G$162:$G$166,[6]cmmiScoringModel!$I$162:$I$166,0,0,1)</f>
        <v>1</v>
      </c>
      <c r="CC146" s="1">
        <f>_xlfn.XLOOKUP(AR146,[6]cmmiScoringModel!$G$167:$G$171,[6]cmmiScoringModel!$I$167:$I$171,0,0,1)</f>
        <v>0.01</v>
      </c>
      <c r="CD146" s="1">
        <f>_xlfn.XLOOKUP(AS146,[6]cmmiScoringModel!$G$172:$G$175,[6]cmmiScoringModel!$I$172:$I$175,0,0,1)</f>
        <v>0.01</v>
      </c>
      <c r="CE146" s="1">
        <f>_xlfn.XLOOKUP(AT146,[6]cmmiScoringModel!$G$176:$G$180,[6]cmmiScoringModel!$I$176:$I$180,0,0,1)</f>
        <v>0.01</v>
      </c>
    </row>
    <row r="147" spans="1:83" x14ac:dyDescent="0.25">
      <c r="A147" s="1" t="s">
        <v>3407</v>
      </c>
      <c r="B147" s="1" t="s">
        <v>1512</v>
      </c>
      <c r="C147" s="1" t="s">
        <v>665</v>
      </c>
      <c r="D147" s="1" t="s">
        <v>2653</v>
      </c>
      <c r="E147" s="1" t="s">
        <v>2654</v>
      </c>
      <c r="G147" s="1" t="s">
        <v>875</v>
      </c>
      <c r="K147" s="1" t="s">
        <v>18</v>
      </c>
      <c r="L147" s="1" t="s">
        <v>22</v>
      </c>
      <c r="M147" s="1" t="s">
        <v>31</v>
      </c>
      <c r="N147" s="1" t="s">
        <v>29</v>
      </c>
      <c r="O147" s="1" t="s">
        <v>37</v>
      </c>
      <c r="P147" s="1" t="s">
        <v>43</v>
      </c>
      <c r="Q147" s="1" t="s">
        <v>45</v>
      </c>
      <c r="R147" s="1" t="s">
        <v>37</v>
      </c>
      <c r="S147" s="1" t="s">
        <v>56</v>
      </c>
      <c r="T147" s="1" t="s">
        <v>21</v>
      </c>
      <c r="U147" s="1" t="s">
        <v>25</v>
      </c>
      <c r="V147" s="1" t="s">
        <v>70</v>
      </c>
      <c r="W147" s="1" t="s">
        <v>76</v>
      </c>
      <c r="X147" s="1" t="s">
        <v>37</v>
      </c>
      <c r="Y147" s="1" t="s">
        <v>43</v>
      </c>
      <c r="Z147" s="1" t="s">
        <v>62</v>
      </c>
      <c r="AA147" s="1" t="s">
        <v>62</v>
      </c>
      <c r="AB147" s="1" t="s">
        <v>98</v>
      </c>
      <c r="AC147" s="1" t="s">
        <v>103</v>
      </c>
      <c r="AD147" s="1" t="s">
        <v>111</v>
      </c>
      <c r="AE147" s="1" t="s">
        <v>62</v>
      </c>
      <c r="AF147" s="1" t="s">
        <v>120</v>
      </c>
      <c r="AG147" s="1" t="s">
        <v>124</v>
      </c>
      <c r="AH147" s="1" t="s">
        <v>129</v>
      </c>
      <c r="AI147" s="1" t="s">
        <v>129</v>
      </c>
      <c r="AJ147" s="1" t="s">
        <v>129</v>
      </c>
      <c r="AK147" s="1" t="s">
        <v>62</v>
      </c>
      <c r="AL147" s="1" t="s">
        <v>142</v>
      </c>
      <c r="AM147" s="1" t="s">
        <v>62</v>
      </c>
      <c r="AN147" s="1" t="s">
        <v>29</v>
      </c>
      <c r="AO147" s="1" t="s">
        <v>155</v>
      </c>
      <c r="AP147" s="1" t="s">
        <v>158</v>
      </c>
      <c r="AQ147" s="1" t="s">
        <v>29</v>
      </c>
      <c r="AR147" s="1" t="s">
        <v>21</v>
      </c>
      <c r="AS147" s="1" t="s">
        <v>21</v>
      </c>
      <c r="AT147" s="1" t="s">
        <v>21</v>
      </c>
      <c r="AV147" s="1">
        <f>_xlfn.XLOOKUP(K147,[6]cmmiScoringModel!$G$2:$G$6, [6]cmmiScoringModel!$I$2:$I$6,0,0,1)</f>
        <v>1</v>
      </c>
      <c r="AW147" s="1">
        <f>_xlfn.XLOOKUP(L147,[6]cmmiScoringModel!$G$7:$G$9,[6]cmmiScoringModel!$I$7:$I$9,0,0,1)</f>
        <v>1</v>
      </c>
      <c r="AX147" s="1">
        <f>_xlfn.XLOOKUP(M147,[6]cmmiScoringModel!$G$10:$G$14,[6]cmmiScoringModel!$I$10:$I$14,0,0,1)</f>
        <v>1</v>
      </c>
      <c r="AY147" s="1">
        <f>_xlfn.XLOOKUP(N147,[6]cmmiScoringModel!$G$15:$G$19,[6]cmmiScoringModel!$I$15:$I$19,0,0,1)</f>
        <v>0.5</v>
      </c>
      <c r="AZ147" s="1">
        <f>_xlfn.XLOOKUP(O147,[6]cmmiScoringModel!$G$20:$G$24,[6]cmmiScoringModel!$I$20:$I$24,0,0,1)</f>
        <v>0.75</v>
      </c>
      <c r="BA147" s="1">
        <f>_xlfn.XLOOKUP(P147,[6]cmmiScoringModel!$G$25:$G$28,[6]cmmiScoringModel!$I$25:$I$28,0,0,1)</f>
        <v>1</v>
      </c>
      <c r="BB147" s="1">
        <f>_xlfn.XLOOKUP(Q147,[6]cmmiScoringModel!$G$29:$G$33,[6]cmmiScoringModel!$I$29:$I$33,0,0,1)</f>
        <v>0.5</v>
      </c>
      <c r="BC147" s="1">
        <f>_xlfn.XLOOKUP(R147,[6]cmmiScoringModel!$G$34:$G$37,[6]cmmiScoringModel!$I$34:$I$37,0,0,1)</f>
        <v>1</v>
      </c>
      <c r="BD147" s="1">
        <f>_xlfn.XLOOKUP(S147,[6]cmmiScoringModel!$G$38:$G$44,[6]cmmiScoringModel!$I$38:$I$44,0,0,1)</f>
        <v>0.2</v>
      </c>
      <c r="BE147" s="1">
        <f>_xlfn.XLOOKUP(T147,[6]cmmiScoringModel!$G$45:$G$51,[6]cmmiScoringModel!$I$45:$I$51,0,0,1)</f>
        <v>0.01</v>
      </c>
      <c r="BF147" s="1" t="str">
        <f>_xlfn.XLOOKUP(U147,[6]cmmiScoringModel!$G$52:$G$56,[6]cmmiScoringModel!$I$52:$I$56,0,0,1)</f>
        <v>NA</v>
      </c>
      <c r="BG147" s="1">
        <f>_xlfn.XLOOKUP(V147,[6]cmmiScoringModel!$G$57:$G$61,[6]cmmiScoringModel!$I$57:$I$61,0,0,1)</f>
        <v>0.2</v>
      </c>
      <c r="BH147" s="1">
        <f>_xlfn.XLOOKUP(W147,[6]cmmiScoringModel!$G$62:$G$67,[6]cmmiScoringModel!$I$62:$I$67,0,0,1)</f>
        <v>0.75</v>
      </c>
      <c r="BI147" s="1">
        <f>_xlfn.XLOOKUP(X147,[6]cmmiScoringModel!$G$68:$G$72,[6]cmmiScoringModel!$I$68:$I$72,0,0,1)</f>
        <v>0.75</v>
      </c>
      <c r="BJ147" s="1">
        <f>_xlfn.XLOOKUP(Y147,[6]cmmiScoringModel!$G$73:$G$77,[6]cmmiScoringModel!$I$73:$I$77,0,0,1)</f>
        <v>1</v>
      </c>
      <c r="BK147" s="1">
        <f>_xlfn.XLOOKUP(Z147,[6]cmmiScoringModel!$G$78:$G$84,[6]cmmiScoringModel!$I$78:$I$84,0,0,1)</f>
        <v>0.5</v>
      </c>
      <c r="BL147" s="1">
        <f>_xlfn.XLOOKUP(AA147,[6]cmmiScoringModel!$G$85:$G$91,[6]cmmiScoringModel!$I$85:$I$91,0,0,1)</f>
        <v>0.5</v>
      </c>
      <c r="BM147" s="1">
        <f>_xlfn.XLOOKUP(AB147,[6]cmmiScoringModel!$G$92:$G$95,[6]cmmiScoringModel!$I$92:$I$95,0,0,1)</f>
        <v>1</v>
      </c>
      <c r="BN147" s="1">
        <f>_xlfn.XLOOKUP(AC147,[6]cmmiScoringModel!$G$96:$G$100,[6]cmmiScoringModel!$I$96:$I$100,0,0,1)</f>
        <v>0.6</v>
      </c>
      <c r="BO147" s="1">
        <f>_xlfn.XLOOKUP(AD147,[6]cmmiScoringModel!$G$101:$G$106,[6]cmmiScoringModel!$I$101:$I$106,0,0,1)</f>
        <v>1</v>
      </c>
      <c r="BP147" s="1">
        <f>_xlfn.XLOOKUP(AE147,[6]cmmiScoringModel!$G$107:$G$113,[6]cmmiScoringModel!$I$107:$I$113,0,0,1)</f>
        <v>0.5</v>
      </c>
      <c r="BQ147" s="1">
        <f>_xlfn.XLOOKUP(AF147,[6]cmmiScoringModel!$G$114:$G$117,[6]cmmiScoringModel!$I$114:$I$117,0,0,1)</f>
        <v>0.85</v>
      </c>
      <c r="BR147" s="1">
        <f>_xlfn.XLOOKUP(AG147,[6]cmmiScoringModel!$G$118:$G$120,[6]cmmiScoringModel!$I$118:$I$120,0,0,1)</f>
        <v>0.25</v>
      </c>
      <c r="BS147" s="1">
        <f>_xlfn.XLOOKUP(AH147, [6]cmmiScoringModel!$G$121:$G$124,[6]cmmiScoringModel!$I$121:$I$124,0,0,1)</f>
        <v>0.6</v>
      </c>
      <c r="BT147" s="1">
        <f>_xlfn.XLOOKUP(AI147,[6]cmmiScoringModel!$G$125:$G$128,[6]cmmiScoringModel!$I$125:$I$128,0,0,1)</f>
        <v>0.4</v>
      </c>
      <c r="BU147" s="1">
        <f>_xlfn.XLOOKUP(AJ147,[6]cmmiScoringModel!$G$129:$G$132,[6]cmmiScoringModel!$I$129:$I$132,0,0,1)</f>
        <v>0.4</v>
      </c>
      <c r="BV147" s="1">
        <f>_xlfn.XLOOKUP(AK147,[6]cmmiScoringModel!$G$133:$G$138,[6]cmmiScoringModel!$I$133:$I$138,0,0,1)</f>
        <v>0.5</v>
      </c>
      <c r="BW147" s="1">
        <f>_xlfn.XLOOKUP(AL147,[6]cmmiScoringModel!$G$139:$G$142,[6]cmmiScoringModel!$I$139:$I$142,0,0,1)</f>
        <v>0.25</v>
      </c>
      <c r="BX147" s="1">
        <f>_xlfn.XLOOKUP(AM147,[6]cmmiScoringModel!$G$143:$G$148,[6]cmmiScoringModel!$I$143:$I$148,0,0,1)</f>
        <v>0.5</v>
      </c>
      <c r="BY147" s="1">
        <f>_xlfn.XLOOKUP(AN147,[6]cmmiScoringModel!$G$149:$G$153,[6]cmmiScoringModel!$I$149:$I$153,0,0,1)</f>
        <v>0.75</v>
      </c>
      <c r="BZ147" s="1">
        <f>_xlfn.XLOOKUP(AO147,[6]cmmiScoringModel!$G$154:$G$157,[6]cmmiScoringModel!$I$154:$I$157,0,0,1)</f>
        <v>1</v>
      </c>
      <c r="CA147" s="1">
        <f>_xlfn.XLOOKUP(AP147,[6]cmmiScoringModel!$G$158:$G$161,[6]cmmiScoringModel!$I$158:$I$161,0,0,1)</f>
        <v>0.5</v>
      </c>
      <c r="CB147" s="1">
        <f>_xlfn.XLOOKUP(AQ147,[6]cmmiScoringModel!$G$162:$G$166,[6]cmmiScoringModel!$I$162:$I$166,0,0,1)</f>
        <v>0.75</v>
      </c>
      <c r="CC147" s="1">
        <f>_xlfn.XLOOKUP(AR147,[6]cmmiScoringModel!$G$167:$G$171,[6]cmmiScoringModel!$I$167:$I$171,0,0,1)</f>
        <v>0.01</v>
      </c>
      <c r="CD147" s="1">
        <f>_xlfn.XLOOKUP(AS147,[6]cmmiScoringModel!$G$172:$G$175,[6]cmmiScoringModel!$I$172:$I$175,0,0,1)</f>
        <v>0.01</v>
      </c>
      <c r="CE147" s="1">
        <f>_xlfn.XLOOKUP(AT147,[6]cmmiScoringModel!$G$176:$G$180,[6]cmmiScoringModel!$I$176:$I$180,0,0,1)</f>
        <v>0.01</v>
      </c>
    </row>
    <row r="148" spans="1:83" x14ac:dyDescent="0.25">
      <c r="A148" s="1" t="s">
        <v>3408</v>
      </c>
      <c r="B148" s="1" t="s">
        <v>1512</v>
      </c>
      <c r="C148" s="1" t="s">
        <v>2656</v>
      </c>
      <c r="D148" s="1" t="s">
        <v>2657</v>
      </c>
      <c r="E148" s="1" t="s">
        <v>2658</v>
      </c>
      <c r="G148" s="1" t="s">
        <v>3409</v>
      </c>
      <c r="K148" s="1" t="s">
        <v>18</v>
      </c>
      <c r="L148" s="1" t="s">
        <v>22</v>
      </c>
      <c r="M148" s="1" t="s">
        <v>31</v>
      </c>
      <c r="N148" s="1" t="s">
        <v>29</v>
      </c>
      <c r="O148" s="1" t="s">
        <v>37</v>
      </c>
      <c r="P148" s="1" t="s">
        <v>43</v>
      </c>
      <c r="Q148" s="1" t="s">
        <v>45</v>
      </c>
      <c r="R148" s="1" t="s">
        <v>37</v>
      </c>
      <c r="S148" s="1" t="s">
        <v>56</v>
      </c>
      <c r="T148" s="1" t="s">
        <v>21</v>
      </c>
      <c r="U148" s="1" t="s">
        <v>25</v>
      </c>
      <c r="V148" s="1" t="s">
        <v>70</v>
      </c>
      <c r="W148" s="1" t="s">
        <v>76</v>
      </c>
      <c r="X148" s="1" t="s">
        <v>37</v>
      </c>
      <c r="Y148" s="1" t="s">
        <v>43</v>
      </c>
      <c r="Z148" s="1" t="s">
        <v>62</v>
      </c>
      <c r="AA148" s="1" t="s">
        <v>62</v>
      </c>
      <c r="AB148" s="1" t="s">
        <v>98</v>
      </c>
      <c r="AC148" s="1" t="s">
        <v>103</v>
      </c>
      <c r="AD148" s="1" t="s">
        <v>111</v>
      </c>
      <c r="AE148" s="1" t="s">
        <v>62</v>
      </c>
      <c r="AF148" s="1" t="s">
        <v>120</v>
      </c>
      <c r="AG148" s="1" t="s">
        <v>124</v>
      </c>
      <c r="AH148" s="1" t="s">
        <v>129</v>
      </c>
      <c r="AI148" s="1" t="s">
        <v>129</v>
      </c>
      <c r="AJ148" s="1" t="s">
        <v>129</v>
      </c>
      <c r="AK148" s="1" t="s">
        <v>63</v>
      </c>
      <c r="AL148" s="1" t="s">
        <v>144</v>
      </c>
      <c r="AM148" s="1" t="s">
        <v>62</v>
      </c>
      <c r="AN148" s="1" t="s">
        <v>29</v>
      </c>
      <c r="AO148" s="1" t="s">
        <v>155</v>
      </c>
      <c r="AP148" s="1" t="s">
        <v>158</v>
      </c>
      <c r="AQ148" s="1" t="s">
        <v>29</v>
      </c>
      <c r="AR148" s="1" t="s">
        <v>21</v>
      </c>
      <c r="AS148" s="1" t="s">
        <v>21</v>
      </c>
      <c r="AT148" s="1" t="s">
        <v>21</v>
      </c>
      <c r="AV148" s="1">
        <f>_xlfn.XLOOKUP(K148,[6]cmmiScoringModel!$G$2:$G$6, [6]cmmiScoringModel!$I$2:$I$6,0,0,1)</f>
        <v>1</v>
      </c>
      <c r="AW148" s="1">
        <f>_xlfn.XLOOKUP(L148,[6]cmmiScoringModel!$G$7:$G$9,[6]cmmiScoringModel!$I$7:$I$9,0,0,1)</f>
        <v>1</v>
      </c>
      <c r="AX148" s="1">
        <f>_xlfn.XLOOKUP(M148,[6]cmmiScoringModel!$G$10:$G$14,[6]cmmiScoringModel!$I$10:$I$14,0,0,1)</f>
        <v>1</v>
      </c>
      <c r="AY148" s="1">
        <f>_xlfn.XLOOKUP(N148,[6]cmmiScoringModel!$G$15:$G$19,[6]cmmiScoringModel!$I$15:$I$19,0,0,1)</f>
        <v>0.5</v>
      </c>
      <c r="AZ148" s="1">
        <f>_xlfn.XLOOKUP(O148,[6]cmmiScoringModel!$G$20:$G$24,[6]cmmiScoringModel!$I$20:$I$24,0,0,1)</f>
        <v>0.75</v>
      </c>
      <c r="BA148" s="1">
        <f>_xlfn.XLOOKUP(P148,[6]cmmiScoringModel!$G$25:$G$28,[6]cmmiScoringModel!$I$25:$I$28,0,0,1)</f>
        <v>1</v>
      </c>
      <c r="BB148" s="1">
        <f>_xlfn.XLOOKUP(Q148,[6]cmmiScoringModel!$G$29:$G$33,[6]cmmiScoringModel!$I$29:$I$33,0,0,1)</f>
        <v>0.5</v>
      </c>
      <c r="BC148" s="1">
        <f>_xlfn.XLOOKUP(R148,[6]cmmiScoringModel!$G$34:$G$37,[6]cmmiScoringModel!$I$34:$I$37,0,0,1)</f>
        <v>1</v>
      </c>
      <c r="BD148" s="1">
        <f>_xlfn.XLOOKUP(S148,[6]cmmiScoringModel!$G$38:$G$44,[6]cmmiScoringModel!$I$38:$I$44,0,0,1)</f>
        <v>0.2</v>
      </c>
      <c r="BE148" s="1">
        <f>_xlfn.XLOOKUP(T148,[6]cmmiScoringModel!$G$45:$G$51,[6]cmmiScoringModel!$I$45:$I$51,0,0,1)</f>
        <v>0.01</v>
      </c>
      <c r="BF148" s="1" t="str">
        <f>_xlfn.XLOOKUP(U148,[6]cmmiScoringModel!$G$52:$G$56,[6]cmmiScoringModel!$I$52:$I$56,0,0,1)</f>
        <v>NA</v>
      </c>
      <c r="BG148" s="1">
        <f>_xlfn.XLOOKUP(V148,[6]cmmiScoringModel!$G$57:$G$61,[6]cmmiScoringModel!$I$57:$I$61,0,0,1)</f>
        <v>0.2</v>
      </c>
      <c r="BH148" s="1">
        <f>_xlfn.XLOOKUP(W148,[6]cmmiScoringModel!$G$62:$G$67,[6]cmmiScoringModel!$I$62:$I$67,0,0,1)</f>
        <v>0.75</v>
      </c>
      <c r="BI148" s="1">
        <f>_xlfn.XLOOKUP(X148,[6]cmmiScoringModel!$G$68:$G$72,[6]cmmiScoringModel!$I$68:$I$72,0,0,1)</f>
        <v>0.75</v>
      </c>
      <c r="BJ148" s="1">
        <f>_xlfn.XLOOKUP(Y148,[6]cmmiScoringModel!$G$73:$G$77,[6]cmmiScoringModel!$I$73:$I$77,0,0,1)</f>
        <v>1</v>
      </c>
      <c r="BK148" s="1">
        <f>_xlfn.XLOOKUP(Z148,[6]cmmiScoringModel!$G$78:$G$84,[6]cmmiScoringModel!$I$78:$I$84,0,0,1)</f>
        <v>0.5</v>
      </c>
      <c r="BL148" s="1">
        <f>_xlfn.XLOOKUP(AA148,[6]cmmiScoringModel!$G$85:$G$91,[6]cmmiScoringModel!$I$85:$I$91,0,0,1)</f>
        <v>0.5</v>
      </c>
      <c r="BM148" s="1">
        <f>_xlfn.XLOOKUP(AB148,[6]cmmiScoringModel!$G$92:$G$95,[6]cmmiScoringModel!$I$92:$I$95,0,0,1)</f>
        <v>1</v>
      </c>
      <c r="BN148" s="1">
        <f>_xlfn.XLOOKUP(AC148,[6]cmmiScoringModel!$G$96:$G$100,[6]cmmiScoringModel!$I$96:$I$100,0,0,1)</f>
        <v>0.6</v>
      </c>
      <c r="BO148" s="1">
        <f>_xlfn.XLOOKUP(AD148,[6]cmmiScoringModel!$G$101:$G$106,[6]cmmiScoringModel!$I$101:$I$106,0,0,1)</f>
        <v>1</v>
      </c>
      <c r="BP148" s="1">
        <f>_xlfn.XLOOKUP(AE148,[6]cmmiScoringModel!$G$107:$G$113,[6]cmmiScoringModel!$I$107:$I$113,0,0,1)</f>
        <v>0.5</v>
      </c>
      <c r="BQ148" s="1">
        <f>_xlfn.XLOOKUP(AF148,[6]cmmiScoringModel!$G$114:$G$117,[6]cmmiScoringModel!$I$114:$I$117,0,0,1)</f>
        <v>0.85</v>
      </c>
      <c r="BR148" s="1">
        <f>_xlfn.XLOOKUP(AG148,[6]cmmiScoringModel!$G$118:$G$120,[6]cmmiScoringModel!$I$118:$I$120,0,0,1)</f>
        <v>0.25</v>
      </c>
      <c r="BS148" s="1">
        <f>_xlfn.XLOOKUP(AH148, [6]cmmiScoringModel!$G$121:$G$124,[6]cmmiScoringModel!$I$121:$I$124,0,0,1)</f>
        <v>0.6</v>
      </c>
      <c r="BT148" s="1">
        <f>_xlfn.XLOOKUP(AI148,[6]cmmiScoringModel!$G$125:$G$128,[6]cmmiScoringModel!$I$125:$I$128,0,0,1)</f>
        <v>0.4</v>
      </c>
      <c r="BU148" s="1">
        <f>_xlfn.XLOOKUP(AJ148,[6]cmmiScoringModel!$G$129:$G$132,[6]cmmiScoringModel!$I$129:$I$132,0,0,1)</f>
        <v>0.4</v>
      </c>
      <c r="BV148" s="1">
        <f>_xlfn.XLOOKUP(AK148,[6]cmmiScoringModel!$G$133:$G$138,[6]cmmiScoringModel!$I$133:$I$138,0,0,1)</f>
        <v>0.75</v>
      </c>
      <c r="BW148" s="1">
        <f>_xlfn.XLOOKUP(AL148,[6]cmmiScoringModel!$G$139:$G$142,[6]cmmiScoringModel!$I$139:$I$142,0,0,1)</f>
        <v>1</v>
      </c>
      <c r="BX148" s="1">
        <f>_xlfn.XLOOKUP(AM148,[6]cmmiScoringModel!$G$143:$G$148,[6]cmmiScoringModel!$I$143:$I$148,0,0,1)</f>
        <v>0.5</v>
      </c>
      <c r="BY148" s="1">
        <f>_xlfn.XLOOKUP(AN148,[6]cmmiScoringModel!$G$149:$G$153,[6]cmmiScoringModel!$I$149:$I$153,0,0,1)</f>
        <v>0.75</v>
      </c>
      <c r="BZ148" s="1">
        <f>_xlfn.XLOOKUP(AO148,[6]cmmiScoringModel!$G$154:$G$157,[6]cmmiScoringModel!$I$154:$I$157,0,0,1)</f>
        <v>1</v>
      </c>
      <c r="CA148" s="1">
        <f>_xlfn.XLOOKUP(AP148,[6]cmmiScoringModel!$G$158:$G$161,[6]cmmiScoringModel!$I$158:$I$161,0,0,1)</f>
        <v>0.5</v>
      </c>
      <c r="CB148" s="1">
        <f>_xlfn.XLOOKUP(AQ148,[6]cmmiScoringModel!$G$162:$G$166,[6]cmmiScoringModel!$I$162:$I$166,0,0,1)</f>
        <v>0.75</v>
      </c>
      <c r="CC148" s="1">
        <f>_xlfn.XLOOKUP(AR148,[6]cmmiScoringModel!$G$167:$G$171,[6]cmmiScoringModel!$I$167:$I$171,0,0,1)</f>
        <v>0.01</v>
      </c>
      <c r="CD148" s="1">
        <f>_xlfn.XLOOKUP(AS148,[6]cmmiScoringModel!$G$172:$G$175,[6]cmmiScoringModel!$I$172:$I$175,0,0,1)</f>
        <v>0.01</v>
      </c>
      <c r="CE148" s="1">
        <f>_xlfn.XLOOKUP(AT148,[6]cmmiScoringModel!$G$176:$G$180,[6]cmmiScoringModel!$I$176:$I$180,0,0,1)</f>
        <v>0.01</v>
      </c>
    </row>
    <row r="149" spans="1:83" x14ac:dyDescent="0.25">
      <c r="A149" s="1" t="s">
        <v>3410</v>
      </c>
      <c r="B149" s="1" t="s">
        <v>1512</v>
      </c>
      <c r="C149" s="1" t="s">
        <v>1835</v>
      </c>
      <c r="D149" s="1" t="s">
        <v>1836</v>
      </c>
      <c r="E149" s="1" t="s">
        <v>1837</v>
      </c>
      <c r="G149" s="1" t="s">
        <v>2791</v>
      </c>
      <c r="K149" s="1" t="s">
        <v>18</v>
      </c>
      <c r="L149" s="1" t="s">
        <v>22</v>
      </c>
      <c r="M149" s="1" t="s">
        <v>31</v>
      </c>
      <c r="N149" s="1" t="s">
        <v>29</v>
      </c>
      <c r="O149" s="1" t="s">
        <v>37</v>
      </c>
      <c r="P149" s="1" t="s">
        <v>43</v>
      </c>
      <c r="Q149" s="1" t="s">
        <v>45</v>
      </c>
      <c r="R149" s="1" t="s">
        <v>37</v>
      </c>
      <c r="S149" s="1" t="s">
        <v>56</v>
      </c>
      <c r="T149" s="1" t="s">
        <v>64</v>
      </c>
      <c r="U149" s="1" t="s">
        <v>43</v>
      </c>
      <c r="V149" s="1" t="s">
        <v>72</v>
      </c>
      <c r="W149" s="1" t="s">
        <v>76</v>
      </c>
      <c r="X149" s="1" t="s">
        <v>37</v>
      </c>
      <c r="Y149" s="1" t="s">
        <v>43</v>
      </c>
      <c r="Z149" s="1" t="s">
        <v>64</v>
      </c>
      <c r="AA149" s="1" t="s">
        <v>62</v>
      </c>
      <c r="AB149" s="1" t="s">
        <v>98</v>
      </c>
      <c r="AC149" s="1" t="s">
        <v>103</v>
      </c>
      <c r="AD149" s="1" t="s">
        <v>111</v>
      </c>
      <c r="AE149" s="1" t="s">
        <v>62</v>
      </c>
      <c r="AF149" s="1" t="s">
        <v>120</v>
      </c>
      <c r="AG149" s="1" t="s">
        <v>125</v>
      </c>
      <c r="AH149" s="1" t="s">
        <v>129</v>
      </c>
      <c r="AI149" s="1" t="s">
        <v>129</v>
      </c>
      <c r="AJ149" s="1" t="s">
        <v>129</v>
      </c>
      <c r="AK149" s="1" t="s">
        <v>64</v>
      </c>
      <c r="AL149" s="1" t="s">
        <v>144</v>
      </c>
      <c r="AM149" s="1" t="s">
        <v>62</v>
      </c>
      <c r="AN149" s="1" t="s">
        <v>31</v>
      </c>
      <c r="AO149" s="1" t="s">
        <v>155</v>
      </c>
      <c r="AP149" s="1" t="s">
        <v>159</v>
      </c>
      <c r="AQ149" s="1" t="s">
        <v>31</v>
      </c>
      <c r="AR149" s="1" t="s">
        <v>21</v>
      </c>
      <c r="AS149" s="1" t="s">
        <v>21</v>
      </c>
      <c r="AT149" s="1" t="s">
        <v>21</v>
      </c>
      <c r="AV149" s="1">
        <f>_xlfn.XLOOKUP(K149,[6]cmmiScoringModel!$G$2:$G$6, [6]cmmiScoringModel!$I$2:$I$6,0,0,1)</f>
        <v>1</v>
      </c>
      <c r="AW149" s="1">
        <f>_xlfn.XLOOKUP(L149,[6]cmmiScoringModel!$G$7:$G$9,[6]cmmiScoringModel!$I$7:$I$9,0,0,1)</f>
        <v>1</v>
      </c>
      <c r="AX149" s="1">
        <f>_xlfn.XLOOKUP(M149,[6]cmmiScoringModel!$G$10:$G$14,[6]cmmiScoringModel!$I$10:$I$14,0,0,1)</f>
        <v>1</v>
      </c>
      <c r="AY149" s="1">
        <f>_xlfn.XLOOKUP(N149,[6]cmmiScoringModel!$G$15:$G$19,[6]cmmiScoringModel!$I$15:$I$19,0,0,1)</f>
        <v>0.5</v>
      </c>
      <c r="AZ149" s="1">
        <f>_xlfn.XLOOKUP(O149,[6]cmmiScoringModel!$G$20:$G$24,[6]cmmiScoringModel!$I$20:$I$24,0,0,1)</f>
        <v>0.75</v>
      </c>
      <c r="BA149" s="1">
        <f>_xlfn.XLOOKUP(P149,[6]cmmiScoringModel!$G$25:$G$28,[6]cmmiScoringModel!$I$25:$I$28,0,0,1)</f>
        <v>1</v>
      </c>
      <c r="BB149" s="1">
        <f>_xlfn.XLOOKUP(Q149,[6]cmmiScoringModel!$G$29:$G$33,[6]cmmiScoringModel!$I$29:$I$33,0,0,1)</f>
        <v>0.5</v>
      </c>
      <c r="BC149" s="1">
        <f>_xlfn.XLOOKUP(R149,[6]cmmiScoringModel!$G$34:$G$37,[6]cmmiScoringModel!$I$34:$I$37,0,0,1)</f>
        <v>1</v>
      </c>
      <c r="BD149" s="1">
        <f>_xlfn.XLOOKUP(S149,[6]cmmiScoringModel!$G$38:$G$44,[6]cmmiScoringModel!$I$38:$I$44,0,0,1)</f>
        <v>0.2</v>
      </c>
      <c r="BE149" s="1">
        <f>_xlfn.XLOOKUP(T149,[6]cmmiScoringModel!$G$45:$G$51,[6]cmmiScoringModel!$I$45:$I$51,0,0,1)</f>
        <v>1</v>
      </c>
      <c r="BF149" s="1">
        <f>_xlfn.XLOOKUP(U149,[6]cmmiScoringModel!$G$52:$G$56,[6]cmmiScoringModel!$I$52:$I$56,0,0,1)</f>
        <v>1</v>
      </c>
      <c r="BG149" s="1">
        <f>_xlfn.XLOOKUP(V149,[6]cmmiScoringModel!$G$57:$G$61,[6]cmmiScoringModel!$I$57:$I$61,0,0,1)</f>
        <v>1</v>
      </c>
      <c r="BH149" s="1">
        <f>_xlfn.XLOOKUP(W149,[6]cmmiScoringModel!$G$62:$G$67,[6]cmmiScoringModel!$I$62:$I$67,0,0,1)</f>
        <v>0.75</v>
      </c>
      <c r="BI149" s="1">
        <f>_xlfn.XLOOKUP(X149,[6]cmmiScoringModel!$G$68:$G$72,[6]cmmiScoringModel!$I$68:$I$72,0,0,1)</f>
        <v>0.75</v>
      </c>
      <c r="BJ149" s="1">
        <f>_xlfn.XLOOKUP(Y149,[6]cmmiScoringModel!$G$73:$G$77,[6]cmmiScoringModel!$I$73:$I$77,0,0,1)</f>
        <v>1</v>
      </c>
      <c r="BK149" s="1">
        <f>_xlfn.XLOOKUP(Z149,[6]cmmiScoringModel!$G$78:$G$84,[6]cmmiScoringModel!$I$78:$I$84,0,0,1)</f>
        <v>1</v>
      </c>
      <c r="BL149" s="1">
        <f>_xlfn.XLOOKUP(AA149,[6]cmmiScoringModel!$G$85:$G$91,[6]cmmiScoringModel!$I$85:$I$91,0,0,1)</f>
        <v>0.5</v>
      </c>
      <c r="BM149" s="1">
        <f>_xlfn.XLOOKUP(AB149,[6]cmmiScoringModel!$G$92:$G$95,[6]cmmiScoringModel!$I$92:$I$95,0,0,1)</f>
        <v>1</v>
      </c>
      <c r="BN149" s="1">
        <f>_xlfn.XLOOKUP(AC149,[6]cmmiScoringModel!$G$96:$G$100,[6]cmmiScoringModel!$I$96:$I$100,0,0,1)</f>
        <v>0.6</v>
      </c>
      <c r="BO149" s="1">
        <f>_xlfn.XLOOKUP(AD149,[6]cmmiScoringModel!$G$101:$G$106,[6]cmmiScoringModel!$I$101:$I$106,0,0,1)</f>
        <v>1</v>
      </c>
      <c r="BP149" s="1">
        <f>_xlfn.XLOOKUP(AE149,[6]cmmiScoringModel!$G$107:$G$113,[6]cmmiScoringModel!$I$107:$I$113,0,0,1)</f>
        <v>0.5</v>
      </c>
      <c r="BQ149" s="1">
        <f>_xlfn.XLOOKUP(AF149,[6]cmmiScoringModel!$G$114:$G$117,[6]cmmiScoringModel!$I$114:$I$117,0,0,1)</f>
        <v>0.85</v>
      </c>
      <c r="BR149" s="1">
        <f>_xlfn.XLOOKUP(AG149,[6]cmmiScoringModel!$G$118:$G$120,[6]cmmiScoringModel!$I$118:$I$120,0,0,1)</f>
        <v>1</v>
      </c>
      <c r="BS149" s="1">
        <f>_xlfn.XLOOKUP(AH149, [6]cmmiScoringModel!$G$121:$G$124,[6]cmmiScoringModel!$I$121:$I$124,0,0,1)</f>
        <v>0.6</v>
      </c>
      <c r="BT149" s="1">
        <f>_xlfn.XLOOKUP(AI149,[6]cmmiScoringModel!$G$125:$G$128,[6]cmmiScoringModel!$I$125:$I$128,0,0,1)</f>
        <v>0.4</v>
      </c>
      <c r="BU149" s="1">
        <f>_xlfn.XLOOKUP(AJ149,[6]cmmiScoringModel!$G$129:$G$132,[6]cmmiScoringModel!$I$129:$I$132,0,0,1)</f>
        <v>0.4</v>
      </c>
      <c r="BV149" s="1">
        <f>_xlfn.XLOOKUP(AK149,[6]cmmiScoringModel!$G$133:$G$138,[6]cmmiScoringModel!$I$133:$I$138,0,0,1)</f>
        <v>1</v>
      </c>
      <c r="BW149" s="1">
        <f>_xlfn.XLOOKUP(AL149,[6]cmmiScoringModel!$G$139:$G$142,[6]cmmiScoringModel!$I$139:$I$142,0,0,1)</f>
        <v>1</v>
      </c>
      <c r="BX149" s="1">
        <f>_xlfn.XLOOKUP(AM149,[6]cmmiScoringModel!$G$143:$G$148,[6]cmmiScoringModel!$I$143:$I$148,0,0,1)</f>
        <v>0.5</v>
      </c>
      <c r="BY149" s="1">
        <f>_xlfn.XLOOKUP(AN149,[6]cmmiScoringModel!$G$149:$G$153,[6]cmmiScoringModel!$I$149:$I$153,0,0,1)</f>
        <v>1</v>
      </c>
      <c r="BZ149" s="1">
        <f>_xlfn.XLOOKUP(AO149,[6]cmmiScoringModel!$G$154:$G$157,[6]cmmiScoringModel!$I$154:$I$157,0,0,1)</f>
        <v>1</v>
      </c>
      <c r="CA149" s="1">
        <f>_xlfn.XLOOKUP(AP149,[6]cmmiScoringModel!$G$158:$G$161,[6]cmmiScoringModel!$I$158:$I$161,0,0,1)</f>
        <v>1</v>
      </c>
      <c r="CB149" s="1">
        <f>_xlfn.XLOOKUP(AQ149,[6]cmmiScoringModel!$G$162:$G$166,[6]cmmiScoringModel!$I$162:$I$166,0,0,1)</f>
        <v>1</v>
      </c>
      <c r="CC149" s="1">
        <f>_xlfn.XLOOKUP(AR149,[6]cmmiScoringModel!$G$167:$G$171,[6]cmmiScoringModel!$I$167:$I$171,0,0,1)</f>
        <v>0.01</v>
      </c>
      <c r="CD149" s="1">
        <f>_xlfn.XLOOKUP(AS149,[6]cmmiScoringModel!$G$172:$G$175,[6]cmmiScoringModel!$I$172:$I$175,0,0,1)</f>
        <v>0.01</v>
      </c>
      <c r="CE149" s="1">
        <f>_xlfn.XLOOKUP(AT149,[6]cmmiScoringModel!$G$176:$G$180,[6]cmmiScoringModel!$I$176:$I$180,0,0,1)</f>
        <v>0.01</v>
      </c>
    </row>
    <row r="150" spans="1:83" x14ac:dyDescent="0.25">
      <c r="A150" s="1" t="s">
        <v>3411</v>
      </c>
      <c r="B150" s="1" t="s">
        <v>1847</v>
      </c>
      <c r="C150" s="1" t="s">
        <v>1848</v>
      </c>
      <c r="D150" s="1" t="s">
        <v>1849</v>
      </c>
      <c r="E150" s="1" t="s">
        <v>1850</v>
      </c>
      <c r="G150" s="1" t="s">
        <v>3412</v>
      </c>
      <c r="H150" s="1" t="s">
        <v>3413</v>
      </c>
      <c r="K150" s="1" t="s">
        <v>18</v>
      </c>
      <c r="L150" s="1" t="s">
        <v>22</v>
      </c>
      <c r="M150" s="1" t="s">
        <v>31</v>
      </c>
      <c r="N150" s="1" t="s">
        <v>29</v>
      </c>
      <c r="O150" s="1" t="s">
        <v>37</v>
      </c>
      <c r="P150" s="1" t="s">
        <v>43</v>
      </c>
      <c r="Q150" s="1" t="s">
        <v>45</v>
      </c>
      <c r="R150" s="1" t="s">
        <v>37</v>
      </c>
      <c r="S150" s="1" t="s">
        <v>56</v>
      </c>
      <c r="T150" s="1" t="s">
        <v>64</v>
      </c>
      <c r="U150" s="1" t="s">
        <v>66</v>
      </c>
      <c r="V150" s="1" t="s">
        <v>71</v>
      </c>
      <c r="W150" s="1" t="s">
        <v>76</v>
      </c>
      <c r="X150" s="1" t="s">
        <v>37</v>
      </c>
      <c r="Y150" s="1" t="s">
        <v>43</v>
      </c>
      <c r="Z150" s="1" t="s">
        <v>62</v>
      </c>
      <c r="AA150" s="1" t="s">
        <v>62</v>
      </c>
      <c r="AB150" s="1" t="s">
        <v>98</v>
      </c>
      <c r="AC150" s="1" t="s">
        <v>103</v>
      </c>
      <c r="AD150" s="1" t="s">
        <v>110</v>
      </c>
      <c r="AE150" s="1" t="s">
        <v>62</v>
      </c>
      <c r="AF150" s="1" t="s">
        <v>120</v>
      </c>
      <c r="AG150" s="1" t="s">
        <v>124</v>
      </c>
      <c r="AH150" s="1" t="s">
        <v>129</v>
      </c>
      <c r="AI150" s="1" t="s">
        <v>129</v>
      </c>
      <c r="AJ150" s="1" t="s">
        <v>22</v>
      </c>
      <c r="AK150" s="1" t="s">
        <v>63</v>
      </c>
      <c r="AL150" s="1" t="s">
        <v>144</v>
      </c>
      <c r="AM150" s="1" t="s">
        <v>62</v>
      </c>
      <c r="AN150" s="1" t="s">
        <v>31</v>
      </c>
      <c r="AO150" s="1" t="s">
        <v>155</v>
      </c>
      <c r="AP150" s="1" t="s">
        <v>159</v>
      </c>
      <c r="AQ150" s="1" t="s">
        <v>31</v>
      </c>
      <c r="AR150" s="1" t="s">
        <v>21</v>
      </c>
      <c r="AS150" s="1" t="s">
        <v>21</v>
      </c>
      <c r="AT150" s="1" t="s">
        <v>21</v>
      </c>
      <c r="AV150" s="1">
        <f>_xlfn.XLOOKUP(K150,[6]cmmiScoringModel!$G$2:$G$6, [6]cmmiScoringModel!$I$2:$I$6,0,0,1)</f>
        <v>1</v>
      </c>
      <c r="AW150" s="1">
        <f>_xlfn.XLOOKUP(L150,[6]cmmiScoringModel!$G$7:$G$9,[6]cmmiScoringModel!$I$7:$I$9,0,0,1)</f>
        <v>1</v>
      </c>
      <c r="AX150" s="1">
        <f>_xlfn.XLOOKUP(M150,[6]cmmiScoringModel!$G$10:$G$14,[6]cmmiScoringModel!$I$10:$I$14,0,0,1)</f>
        <v>1</v>
      </c>
      <c r="AY150" s="1">
        <f>_xlfn.XLOOKUP(N150,[6]cmmiScoringModel!$G$15:$G$19,[6]cmmiScoringModel!$I$15:$I$19,0,0,1)</f>
        <v>0.5</v>
      </c>
      <c r="AZ150" s="1">
        <f>_xlfn.XLOOKUP(O150,[6]cmmiScoringModel!$G$20:$G$24,[6]cmmiScoringModel!$I$20:$I$24,0,0,1)</f>
        <v>0.75</v>
      </c>
      <c r="BA150" s="1">
        <f>_xlfn.XLOOKUP(P150,[6]cmmiScoringModel!$G$25:$G$28,[6]cmmiScoringModel!$I$25:$I$28,0,0,1)</f>
        <v>1</v>
      </c>
      <c r="BB150" s="1">
        <f>_xlfn.XLOOKUP(Q150,[6]cmmiScoringModel!$G$29:$G$33,[6]cmmiScoringModel!$I$29:$I$33,0,0,1)</f>
        <v>0.5</v>
      </c>
      <c r="BC150" s="1">
        <f>_xlfn.XLOOKUP(R150,[6]cmmiScoringModel!$G$34:$G$37,[6]cmmiScoringModel!$I$34:$I$37,0,0,1)</f>
        <v>1</v>
      </c>
      <c r="BD150" s="1">
        <f>_xlfn.XLOOKUP(S150,[6]cmmiScoringModel!$G$38:$G$44,[6]cmmiScoringModel!$I$38:$I$44,0,0,1)</f>
        <v>0.2</v>
      </c>
      <c r="BE150" s="1">
        <f>_xlfn.XLOOKUP(T150,[6]cmmiScoringModel!$G$45:$G$51,[6]cmmiScoringModel!$I$45:$I$51,0,0,1)</f>
        <v>1</v>
      </c>
      <c r="BF150" s="1">
        <f>_xlfn.XLOOKUP(U150,[6]cmmiScoringModel!$G$52:$G$56,[6]cmmiScoringModel!$I$52:$I$56,0,0,1)</f>
        <v>0.8</v>
      </c>
      <c r="BG150" s="1">
        <f>_xlfn.XLOOKUP(V150,[6]cmmiScoringModel!$G$57:$G$61,[6]cmmiScoringModel!$I$57:$I$61,0,0,1)</f>
        <v>0.6</v>
      </c>
      <c r="BH150" s="1">
        <f>_xlfn.XLOOKUP(W150,[6]cmmiScoringModel!$G$62:$G$67,[6]cmmiScoringModel!$I$62:$I$67,0,0,1)</f>
        <v>0.75</v>
      </c>
      <c r="BI150" s="1">
        <f>_xlfn.XLOOKUP(X150,[6]cmmiScoringModel!$G$68:$G$72,[6]cmmiScoringModel!$I$68:$I$72,0,0,1)</f>
        <v>0.75</v>
      </c>
      <c r="BJ150" s="1">
        <f>_xlfn.XLOOKUP(Y150,[6]cmmiScoringModel!$G$73:$G$77,[6]cmmiScoringModel!$I$73:$I$77,0,0,1)</f>
        <v>1</v>
      </c>
      <c r="BK150" s="1">
        <f>_xlfn.XLOOKUP(Z150,[6]cmmiScoringModel!$G$78:$G$84,[6]cmmiScoringModel!$I$78:$I$84,0,0,1)</f>
        <v>0.5</v>
      </c>
      <c r="BL150" s="1">
        <f>_xlfn.XLOOKUP(AA150,[6]cmmiScoringModel!$G$85:$G$91,[6]cmmiScoringModel!$I$85:$I$91,0,0,1)</f>
        <v>0.5</v>
      </c>
      <c r="BM150" s="1">
        <f>_xlfn.XLOOKUP(AB150,[6]cmmiScoringModel!$G$92:$G$95,[6]cmmiScoringModel!$I$92:$I$95,0,0,1)</f>
        <v>1</v>
      </c>
      <c r="BN150" s="1">
        <f>_xlfn.XLOOKUP(AC150,[6]cmmiScoringModel!$G$96:$G$100,[6]cmmiScoringModel!$I$96:$I$100,0,0,1)</f>
        <v>0.6</v>
      </c>
      <c r="BO150" s="1">
        <f>_xlfn.XLOOKUP(AD150,[6]cmmiScoringModel!$G$101:$G$106,[6]cmmiScoringModel!$I$101:$I$106,0,0,1)</f>
        <v>0.75</v>
      </c>
      <c r="BP150" s="1">
        <f>_xlfn.XLOOKUP(AE150,[6]cmmiScoringModel!$G$107:$G$113,[6]cmmiScoringModel!$I$107:$I$113,0,0,1)</f>
        <v>0.5</v>
      </c>
      <c r="BQ150" s="1">
        <f>_xlfn.XLOOKUP(AF150,[6]cmmiScoringModel!$G$114:$G$117,[6]cmmiScoringModel!$I$114:$I$117,0,0,1)</f>
        <v>0.85</v>
      </c>
      <c r="BR150" s="1">
        <f>_xlfn.XLOOKUP(AG150,[6]cmmiScoringModel!$G$118:$G$120,[6]cmmiScoringModel!$I$118:$I$120,0,0,1)</f>
        <v>0.25</v>
      </c>
      <c r="BS150" s="1">
        <f>_xlfn.XLOOKUP(AH150, [6]cmmiScoringModel!$G$121:$G$124,[6]cmmiScoringModel!$I$121:$I$124,0,0,1)</f>
        <v>0.6</v>
      </c>
      <c r="BT150" s="1">
        <f>_xlfn.XLOOKUP(AI150,[6]cmmiScoringModel!$G$125:$G$128,[6]cmmiScoringModel!$I$125:$I$128,0,0,1)</f>
        <v>0.4</v>
      </c>
      <c r="BU150" s="1">
        <f>_xlfn.XLOOKUP(AJ150,[6]cmmiScoringModel!$G$129:$G$132,[6]cmmiScoringModel!$I$129:$I$132,0,0,1)</f>
        <v>1</v>
      </c>
      <c r="BV150" s="1">
        <f>_xlfn.XLOOKUP(AK150,[6]cmmiScoringModel!$G$133:$G$138,[6]cmmiScoringModel!$I$133:$I$138,0,0,1)</f>
        <v>0.75</v>
      </c>
      <c r="BW150" s="1">
        <f>_xlfn.XLOOKUP(AL150,[6]cmmiScoringModel!$G$139:$G$142,[6]cmmiScoringModel!$I$139:$I$142,0,0,1)</f>
        <v>1</v>
      </c>
      <c r="BX150" s="1">
        <f>_xlfn.XLOOKUP(AM150,[6]cmmiScoringModel!$G$143:$G$148,[6]cmmiScoringModel!$I$143:$I$148,0,0,1)</f>
        <v>0.5</v>
      </c>
      <c r="BY150" s="1">
        <f>_xlfn.XLOOKUP(AN150,[6]cmmiScoringModel!$G$149:$G$153,[6]cmmiScoringModel!$I$149:$I$153,0,0,1)</f>
        <v>1</v>
      </c>
      <c r="BZ150" s="1">
        <f>_xlfn.XLOOKUP(AO150,[6]cmmiScoringModel!$G$154:$G$157,[6]cmmiScoringModel!$I$154:$I$157,0,0,1)</f>
        <v>1</v>
      </c>
      <c r="CA150" s="1">
        <f>_xlfn.XLOOKUP(AP150,[6]cmmiScoringModel!$G$158:$G$161,[6]cmmiScoringModel!$I$158:$I$161,0,0,1)</f>
        <v>1</v>
      </c>
      <c r="CB150" s="1">
        <f>_xlfn.XLOOKUP(AQ150,[6]cmmiScoringModel!$G$162:$G$166,[6]cmmiScoringModel!$I$162:$I$166,0,0,1)</f>
        <v>1</v>
      </c>
      <c r="CC150" s="1">
        <f>_xlfn.XLOOKUP(AR150,[6]cmmiScoringModel!$G$167:$G$171,[6]cmmiScoringModel!$I$167:$I$171,0,0,1)</f>
        <v>0.01</v>
      </c>
      <c r="CD150" s="1">
        <f>_xlfn.XLOOKUP(AS150,[6]cmmiScoringModel!$G$172:$G$175,[6]cmmiScoringModel!$I$172:$I$175,0,0,1)</f>
        <v>0.01</v>
      </c>
      <c r="CE150" s="1">
        <f>_xlfn.XLOOKUP(AT150,[6]cmmiScoringModel!$G$176:$G$180,[6]cmmiScoringModel!$I$176:$I$180,0,0,1)</f>
        <v>0.01</v>
      </c>
    </row>
    <row r="151" spans="1:83" x14ac:dyDescent="0.25">
      <c r="A151" s="1" t="s">
        <v>3414</v>
      </c>
      <c r="B151" s="1" t="s">
        <v>1847</v>
      </c>
      <c r="C151" s="1" t="s">
        <v>1852</v>
      </c>
      <c r="D151" s="1" t="s">
        <v>1853</v>
      </c>
      <c r="E151" s="1" t="s">
        <v>1854</v>
      </c>
      <c r="G151" s="1" t="s">
        <v>1855</v>
      </c>
      <c r="H151" s="1" t="s">
        <v>3329</v>
      </c>
      <c r="K151" s="1" t="s">
        <v>18</v>
      </c>
      <c r="L151" s="1" t="s">
        <v>22</v>
      </c>
      <c r="M151" s="1" t="s">
        <v>31</v>
      </c>
      <c r="N151" s="1" t="s">
        <v>29</v>
      </c>
      <c r="O151" s="1" t="s">
        <v>37</v>
      </c>
      <c r="P151" s="1" t="s">
        <v>43</v>
      </c>
      <c r="Q151" s="1" t="s">
        <v>45</v>
      </c>
      <c r="R151" s="1" t="s">
        <v>37</v>
      </c>
      <c r="S151" s="1" t="s">
        <v>56</v>
      </c>
      <c r="T151" s="1" t="s">
        <v>63</v>
      </c>
      <c r="U151" s="1" t="s">
        <v>43</v>
      </c>
      <c r="V151" s="1" t="s">
        <v>72</v>
      </c>
      <c r="W151" s="1" t="s">
        <v>76</v>
      </c>
      <c r="X151" s="1" t="s">
        <v>37</v>
      </c>
      <c r="Y151" s="1" t="s">
        <v>43</v>
      </c>
      <c r="Z151" s="1" t="s">
        <v>62</v>
      </c>
      <c r="AA151" s="1" t="s">
        <v>63</v>
      </c>
      <c r="AB151" s="1" t="s">
        <v>98</v>
      </c>
      <c r="AC151" s="1" t="s">
        <v>103</v>
      </c>
      <c r="AD151" s="1" t="s">
        <v>110</v>
      </c>
      <c r="AE151" s="1" t="s">
        <v>62</v>
      </c>
      <c r="AF151" s="1" t="s">
        <v>120</v>
      </c>
      <c r="AG151" s="1" t="s">
        <v>124</v>
      </c>
      <c r="AH151" s="1" t="s">
        <v>129</v>
      </c>
      <c r="AI151" s="1" t="s">
        <v>129</v>
      </c>
      <c r="AJ151" s="1" t="s">
        <v>22</v>
      </c>
      <c r="AK151" s="1" t="s">
        <v>63</v>
      </c>
      <c r="AL151" s="1" t="s">
        <v>142</v>
      </c>
      <c r="AM151" s="1" t="s">
        <v>62</v>
      </c>
      <c r="AN151" s="1" t="s">
        <v>29</v>
      </c>
      <c r="AO151" s="1" t="s">
        <v>155</v>
      </c>
      <c r="AP151" s="1" t="s">
        <v>159</v>
      </c>
      <c r="AQ151" s="1" t="s">
        <v>31</v>
      </c>
      <c r="AR151" s="1" t="s">
        <v>21</v>
      </c>
      <c r="AS151" s="1" t="s">
        <v>21</v>
      </c>
      <c r="AT151" s="1" t="s">
        <v>170</v>
      </c>
      <c r="AV151" s="1">
        <f>_xlfn.XLOOKUP(K151,[6]cmmiScoringModel!$G$2:$G$6, [6]cmmiScoringModel!$I$2:$I$6,0,0,1)</f>
        <v>1</v>
      </c>
      <c r="AW151" s="1">
        <f>_xlfn.XLOOKUP(L151,[6]cmmiScoringModel!$G$7:$G$9,[6]cmmiScoringModel!$I$7:$I$9,0,0,1)</f>
        <v>1</v>
      </c>
      <c r="AX151" s="1">
        <f>_xlfn.XLOOKUP(M151,[6]cmmiScoringModel!$G$10:$G$14,[6]cmmiScoringModel!$I$10:$I$14,0,0,1)</f>
        <v>1</v>
      </c>
      <c r="AY151" s="1">
        <f>_xlfn.XLOOKUP(N151,[6]cmmiScoringModel!$G$15:$G$19,[6]cmmiScoringModel!$I$15:$I$19,0,0,1)</f>
        <v>0.5</v>
      </c>
      <c r="AZ151" s="1">
        <f>_xlfn.XLOOKUP(O151,[6]cmmiScoringModel!$G$20:$G$24,[6]cmmiScoringModel!$I$20:$I$24,0,0,1)</f>
        <v>0.75</v>
      </c>
      <c r="BA151" s="1">
        <f>_xlfn.XLOOKUP(P151,[6]cmmiScoringModel!$G$25:$G$28,[6]cmmiScoringModel!$I$25:$I$28,0,0,1)</f>
        <v>1</v>
      </c>
      <c r="BB151" s="1">
        <f>_xlfn.XLOOKUP(Q151,[6]cmmiScoringModel!$G$29:$G$33,[6]cmmiScoringModel!$I$29:$I$33,0,0,1)</f>
        <v>0.5</v>
      </c>
      <c r="BC151" s="1">
        <f>_xlfn.XLOOKUP(R151,[6]cmmiScoringModel!$G$34:$G$37,[6]cmmiScoringModel!$I$34:$I$37,0,0,1)</f>
        <v>1</v>
      </c>
      <c r="BD151" s="1">
        <f>_xlfn.XLOOKUP(S151,[6]cmmiScoringModel!$G$38:$G$44,[6]cmmiScoringModel!$I$38:$I$44,0,0,1)</f>
        <v>0.2</v>
      </c>
      <c r="BE151" s="1">
        <f>_xlfn.XLOOKUP(T151,[6]cmmiScoringModel!$G$45:$G$51,[6]cmmiScoringModel!$I$45:$I$51,0,0,1)</f>
        <v>0.75</v>
      </c>
      <c r="BF151" s="1">
        <f>_xlfn.XLOOKUP(U151,[6]cmmiScoringModel!$G$52:$G$56,[6]cmmiScoringModel!$I$52:$I$56,0,0,1)</f>
        <v>1</v>
      </c>
      <c r="BG151" s="1">
        <f>_xlfn.XLOOKUP(V151,[6]cmmiScoringModel!$G$57:$G$61,[6]cmmiScoringModel!$I$57:$I$61,0,0,1)</f>
        <v>1</v>
      </c>
      <c r="BH151" s="1">
        <f>_xlfn.XLOOKUP(W151,[6]cmmiScoringModel!$G$62:$G$67,[6]cmmiScoringModel!$I$62:$I$67,0,0,1)</f>
        <v>0.75</v>
      </c>
      <c r="BI151" s="1">
        <f>_xlfn.XLOOKUP(X151,[6]cmmiScoringModel!$G$68:$G$72,[6]cmmiScoringModel!$I$68:$I$72,0,0,1)</f>
        <v>0.75</v>
      </c>
      <c r="BJ151" s="1">
        <f>_xlfn.XLOOKUP(Y151,[6]cmmiScoringModel!$G$73:$G$77,[6]cmmiScoringModel!$I$73:$I$77,0,0,1)</f>
        <v>1</v>
      </c>
      <c r="BK151" s="1">
        <f>_xlfn.XLOOKUP(Z151,[6]cmmiScoringModel!$G$78:$G$84,[6]cmmiScoringModel!$I$78:$I$84,0,0,1)</f>
        <v>0.5</v>
      </c>
      <c r="BL151" s="1">
        <f>_xlfn.XLOOKUP(AA151,[6]cmmiScoringModel!$G$85:$G$91,[6]cmmiScoringModel!$I$85:$I$91,0,0,1)</f>
        <v>0.75</v>
      </c>
      <c r="BM151" s="1">
        <f>_xlfn.XLOOKUP(AB151,[6]cmmiScoringModel!$G$92:$G$95,[6]cmmiScoringModel!$I$92:$I$95,0,0,1)</f>
        <v>1</v>
      </c>
      <c r="BN151" s="1">
        <f>_xlfn.XLOOKUP(AC151,[6]cmmiScoringModel!$G$96:$G$100,[6]cmmiScoringModel!$I$96:$I$100,0,0,1)</f>
        <v>0.6</v>
      </c>
      <c r="BO151" s="1">
        <f>_xlfn.XLOOKUP(AD151,[6]cmmiScoringModel!$G$101:$G$106,[6]cmmiScoringModel!$I$101:$I$106,0,0,1)</f>
        <v>0.75</v>
      </c>
      <c r="BP151" s="1">
        <f>_xlfn.XLOOKUP(AE151,[6]cmmiScoringModel!$G$107:$G$113,[6]cmmiScoringModel!$I$107:$I$113,0,0,1)</f>
        <v>0.5</v>
      </c>
      <c r="BQ151" s="1">
        <f>_xlfn.XLOOKUP(AF151,[6]cmmiScoringModel!$G$114:$G$117,[6]cmmiScoringModel!$I$114:$I$117,0,0,1)</f>
        <v>0.85</v>
      </c>
      <c r="BR151" s="1">
        <f>_xlfn.XLOOKUP(AG151,[6]cmmiScoringModel!$G$118:$G$120,[6]cmmiScoringModel!$I$118:$I$120,0,0,1)</f>
        <v>0.25</v>
      </c>
      <c r="BS151" s="1">
        <f>_xlfn.XLOOKUP(AH151, [6]cmmiScoringModel!$G$121:$G$124,[6]cmmiScoringModel!$I$121:$I$124,0,0,1)</f>
        <v>0.6</v>
      </c>
      <c r="BT151" s="1">
        <f>_xlfn.XLOOKUP(AI151,[6]cmmiScoringModel!$G$125:$G$128,[6]cmmiScoringModel!$I$125:$I$128,0,0,1)</f>
        <v>0.4</v>
      </c>
      <c r="BU151" s="1">
        <f>_xlfn.XLOOKUP(AJ151,[6]cmmiScoringModel!$G$129:$G$132,[6]cmmiScoringModel!$I$129:$I$132,0,0,1)</f>
        <v>1</v>
      </c>
      <c r="BV151" s="1">
        <f>_xlfn.XLOOKUP(AK151,[6]cmmiScoringModel!$G$133:$G$138,[6]cmmiScoringModel!$I$133:$I$138,0,0,1)</f>
        <v>0.75</v>
      </c>
      <c r="BW151" s="1">
        <f>_xlfn.XLOOKUP(AL151,[6]cmmiScoringModel!$G$139:$G$142,[6]cmmiScoringModel!$I$139:$I$142,0,0,1)</f>
        <v>0.25</v>
      </c>
      <c r="BX151" s="1">
        <f>_xlfn.XLOOKUP(AM151,[6]cmmiScoringModel!$G$143:$G$148,[6]cmmiScoringModel!$I$143:$I$148,0,0,1)</f>
        <v>0.5</v>
      </c>
      <c r="BY151" s="1">
        <f>_xlfn.XLOOKUP(AN151,[6]cmmiScoringModel!$G$149:$G$153,[6]cmmiScoringModel!$I$149:$I$153,0,0,1)</f>
        <v>0.75</v>
      </c>
      <c r="BZ151" s="1">
        <f>_xlfn.XLOOKUP(AO151,[6]cmmiScoringModel!$G$154:$G$157,[6]cmmiScoringModel!$I$154:$I$157,0,0,1)</f>
        <v>1</v>
      </c>
      <c r="CA151" s="1">
        <f>_xlfn.XLOOKUP(AP151,[6]cmmiScoringModel!$G$158:$G$161,[6]cmmiScoringModel!$I$158:$I$161,0,0,1)</f>
        <v>1</v>
      </c>
      <c r="CB151" s="1">
        <f>_xlfn.XLOOKUP(AQ151,[6]cmmiScoringModel!$G$162:$G$166,[6]cmmiScoringModel!$I$162:$I$166,0,0,1)</f>
        <v>1</v>
      </c>
      <c r="CC151" s="1">
        <f>_xlfn.XLOOKUP(AR151,[6]cmmiScoringModel!$G$167:$G$171,[6]cmmiScoringModel!$I$167:$I$171,0,0,1)</f>
        <v>0.01</v>
      </c>
      <c r="CD151" s="1">
        <f>_xlfn.XLOOKUP(AS151,[6]cmmiScoringModel!$G$172:$G$175,[6]cmmiScoringModel!$I$172:$I$175,0,0,1)</f>
        <v>0.01</v>
      </c>
      <c r="CE151" s="1">
        <f>_xlfn.XLOOKUP(AT151,[6]cmmiScoringModel!$G$176:$G$180,[6]cmmiScoringModel!$I$176:$I$180,0,0,1)</f>
        <v>0.5</v>
      </c>
    </row>
    <row r="152" spans="1:83" x14ac:dyDescent="0.25">
      <c r="A152" s="1" t="s">
        <v>3415</v>
      </c>
      <c r="B152" s="1" t="s">
        <v>1847</v>
      </c>
      <c r="C152" s="1" t="s">
        <v>1711</v>
      </c>
      <c r="D152" s="1" t="s">
        <v>1856</v>
      </c>
      <c r="E152" s="1" t="s">
        <v>1857</v>
      </c>
      <c r="G152" s="1" t="s">
        <v>1858</v>
      </c>
      <c r="H152" s="1" t="s">
        <v>3416</v>
      </c>
      <c r="K152" s="1" t="s">
        <v>18</v>
      </c>
      <c r="L152" s="1" t="s">
        <v>22</v>
      </c>
      <c r="M152" s="1" t="s">
        <v>31</v>
      </c>
      <c r="N152" s="1" t="s">
        <v>29</v>
      </c>
      <c r="O152" s="1" t="s">
        <v>37</v>
      </c>
      <c r="P152" s="1" t="s">
        <v>43</v>
      </c>
      <c r="Q152" s="1" t="s">
        <v>45</v>
      </c>
      <c r="R152" s="1" t="s">
        <v>37</v>
      </c>
      <c r="S152" s="1" t="s">
        <v>56</v>
      </c>
      <c r="T152" s="1" t="s">
        <v>62</v>
      </c>
      <c r="U152" s="1" t="s">
        <v>43</v>
      </c>
      <c r="V152" s="1" t="s">
        <v>72</v>
      </c>
      <c r="W152" s="1" t="s">
        <v>76</v>
      </c>
      <c r="X152" s="1" t="s">
        <v>37</v>
      </c>
      <c r="Y152" s="1" t="s">
        <v>43</v>
      </c>
      <c r="Z152" s="1" t="s">
        <v>62</v>
      </c>
      <c r="AA152" s="1" t="s">
        <v>63</v>
      </c>
      <c r="AB152" s="1" t="s">
        <v>98</v>
      </c>
      <c r="AC152" s="1" t="s">
        <v>103</v>
      </c>
      <c r="AD152" s="1" t="s">
        <v>110</v>
      </c>
      <c r="AE152" s="1" t="s">
        <v>62</v>
      </c>
      <c r="AF152" s="1" t="s">
        <v>120</v>
      </c>
      <c r="AG152" s="1" t="s">
        <v>124</v>
      </c>
      <c r="AH152" s="1" t="s">
        <v>129</v>
      </c>
      <c r="AI152" s="1" t="s">
        <v>129</v>
      </c>
      <c r="AJ152" s="1" t="s">
        <v>22</v>
      </c>
      <c r="AK152" s="1" t="s">
        <v>63</v>
      </c>
      <c r="AL152" s="1" t="s">
        <v>142</v>
      </c>
      <c r="AM152" s="1" t="s">
        <v>62</v>
      </c>
      <c r="AN152" s="1" t="s">
        <v>29</v>
      </c>
      <c r="AO152" s="1" t="s">
        <v>155</v>
      </c>
      <c r="AP152" s="1" t="s">
        <v>159</v>
      </c>
      <c r="AQ152" s="1" t="s">
        <v>31</v>
      </c>
      <c r="AR152" s="1" t="s">
        <v>21</v>
      </c>
      <c r="AS152" s="1" t="s">
        <v>21</v>
      </c>
      <c r="AT152" s="1" t="s">
        <v>170</v>
      </c>
      <c r="AV152" s="1">
        <f>_xlfn.XLOOKUP(K152,[6]cmmiScoringModel!$G$2:$G$6, [6]cmmiScoringModel!$I$2:$I$6,0,0,1)</f>
        <v>1</v>
      </c>
      <c r="AW152" s="1">
        <f>_xlfn.XLOOKUP(L152,[6]cmmiScoringModel!$G$7:$G$9,[6]cmmiScoringModel!$I$7:$I$9,0,0,1)</f>
        <v>1</v>
      </c>
      <c r="AX152" s="1">
        <f>_xlfn.XLOOKUP(M152,[6]cmmiScoringModel!$G$10:$G$14,[6]cmmiScoringModel!$I$10:$I$14,0,0,1)</f>
        <v>1</v>
      </c>
      <c r="AY152" s="1">
        <f>_xlfn.XLOOKUP(N152,[6]cmmiScoringModel!$G$15:$G$19,[6]cmmiScoringModel!$I$15:$I$19,0,0,1)</f>
        <v>0.5</v>
      </c>
      <c r="AZ152" s="1">
        <f>_xlfn.XLOOKUP(O152,[6]cmmiScoringModel!$G$20:$G$24,[6]cmmiScoringModel!$I$20:$I$24,0,0,1)</f>
        <v>0.75</v>
      </c>
      <c r="BA152" s="1">
        <f>_xlfn.XLOOKUP(P152,[6]cmmiScoringModel!$G$25:$G$28,[6]cmmiScoringModel!$I$25:$I$28,0,0,1)</f>
        <v>1</v>
      </c>
      <c r="BB152" s="1">
        <f>_xlfn.XLOOKUP(Q152,[6]cmmiScoringModel!$G$29:$G$33,[6]cmmiScoringModel!$I$29:$I$33,0,0,1)</f>
        <v>0.5</v>
      </c>
      <c r="BC152" s="1">
        <f>_xlfn.XLOOKUP(R152,[6]cmmiScoringModel!$G$34:$G$37,[6]cmmiScoringModel!$I$34:$I$37,0,0,1)</f>
        <v>1</v>
      </c>
      <c r="BD152" s="1">
        <f>_xlfn.XLOOKUP(S152,[6]cmmiScoringModel!$G$38:$G$44,[6]cmmiScoringModel!$I$38:$I$44,0,0,1)</f>
        <v>0.2</v>
      </c>
      <c r="BE152" s="1">
        <f>_xlfn.XLOOKUP(T152,[6]cmmiScoringModel!$G$45:$G$51,[6]cmmiScoringModel!$I$45:$I$51,0,0,1)</f>
        <v>0.5</v>
      </c>
      <c r="BF152" s="1">
        <f>_xlfn.XLOOKUP(U152,[6]cmmiScoringModel!$G$52:$G$56,[6]cmmiScoringModel!$I$52:$I$56,0,0,1)</f>
        <v>1</v>
      </c>
      <c r="BG152" s="1">
        <f>_xlfn.XLOOKUP(V152,[6]cmmiScoringModel!$G$57:$G$61,[6]cmmiScoringModel!$I$57:$I$61,0,0,1)</f>
        <v>1</v>
      </c>
      <c r="BH152" s="1">
        <f>_xlfn.XLOOKUP(W152,[6]cmmiScoringModel!$G$62:$G$67,[6]cmmiScoringModel!$I$62:$I$67,0,0,1)</f>
        <v>0.75</v>
      </c>
      <c r="BI152" s="1">
        <f>_xlfn.XLOOKUP(X152,[6]cmmiScoringModel!$G$68:$G$72,[6]cmmiScoringModel!$I$68:$I$72,0,0,1)</f>
        <v>0.75</v>
      </c>
      <c r="BJ152" s="1">
        <f>_xlfn.XLOOKUP(Y152,[6]cmmiScoringModel!$G$73:$G$77,[6]cmmiScoringModel!$I$73:$I$77,0,0,1)</f>
        <v>1</v>
      </c>
      <c r="BK152" s="1">
        <f>_xlfn.XLOOKUP(Z152,[6]cmmiScoringModel!$G$78:$G$84,[6]cmmiScoringModel!$I$78:$I$84,0,0,1)</f>
        <v>0.5</v>
      </c>
      <c r="BL152" s="1">
        <f>_xlfn.XLOOKUP(AA152,[6]cmmiScoringModel!$G$85:$G$91,[6]cmmiScoringModel!$I$85:$I$91,0,0,1)</f>
        <v>0.75</v>
      </c>
      <c r="BM152" s="1">
        <f>_xlfn.XLOOKUP(AB152,[6]cmmiScoringModel!$G$92:$G$95,[6]cmmiScoringModel!$I$92:$I$95,0,0,1)</f>
        <v>1</v>
      </c>
      <c r="BN152" s="1">
        <f>_xlfn.XLOOKUP(AC152,[6]cmmiScoringModel!$G$96:$G$100,[6]cmmiScoringModel!$I$96:$I$100,0,0,1)</f>
        <v>0.6</v>
      </c>
      <c r="BO152" s="1">
        <f>_xlfn.XLOOKUP(AD152,[6]cmmiScoringModel!$G$101:$G$106,[6]cmmiScoringModel!$I$101:$I$106,0,0,1)</f>
        <v>0.75</v>
      </c>
      <c r="BP152" s="1">
        <f>_xlfn.XLOOKUP(AE152,[6]cmmiScoringModel!$G$107:$G$113,[6]cmmiScoringModel!$I$107:$I$113,0,0,1)</f>
        <v>0.5</v>
      </c>
      <c r="BQ152" s="1">
        <f>_xlfn.XLOOKUP(AF152,[6]cmmiScoringModel!$G$114:$G$117,[6]cmmiScoringModel!$I$114:$I$117,0,0,1)</f>
        <v>0.85</v>
      </c>
      <c r="BR152" s="1">
        <f>_xlfn.XLOOKUP(AG152,[6]cmmiScoringModel!$G$118:$G$120,[6]cmmiScoringModel!$I$118:$I$120,0,0,1)</f>
        <v>0.25</v>
      </c>
      <c r="BS152" s="1">
        <f>_xlfn.XLOOKUP(AH152, [6]cmmiScoringModel!$G$121:$G$124,[6]cmmiScoringModel!$I$121:$I$124,0,0,1)</f>
        <v>0.6</v>
      </c>
      <c r="BT152" s="1">
        <f>_xlfn.XLOOKUP(AI152,[6]cmmiScoringModel!$G$125:$G$128,[6]cmmiScoringModel!$I$125:$I$128,0,0,1)</f>
        <v>0.4</v>
      </c>
      <c r="BU152" s="1">
        <f>_xlfn.XLOOKUP(AJ152,[6]cmmiScoringModel!$G$129:$G$132,[6]cmmiScoringModel!$I$129:$I$132,0,0,1)</f>
        <v>1</v>
      </c>
      <c r="BV152" s="1">
        <f>_xlfn.XLOOKUP(AK152,[6]cmmiScoringModel!$G$133:$G$138,[6]cmmiScoringModel!$I$133:$I$138,0,0,1)</f>
        <v>0.75</v>
      </c>
      <c r="BW152" s="1">
        <f>_xlfn.XLOOKUP(AL152,[6]cmmiScoringModel!$G$139:$G$142,[6]cmmiScoringModel!$I$139:$I$142,0,0,1)</f>
        <v>0.25</v>
      </c>
      <c r="BX152" s="1">
        <f>_xlfn.XLOOKUP(AM152,[6]cmmiScoringModel!$G$143:$G$148,[6]cmmiScoringModel!$I$143:$I$148,0,0,1)</f>
        <v>0.5</v>
      </c>
      <c r="BY152" s="1">
        <f>_xlfn.XLOOKUP(AN152,[6]cmmiScoringModel!$G$149:$G$153,[6]cmmiScoringModel!$I$149:$I$153,0,0,1)</f>
        <v>0.75</v>
      </c>
      <c r="BZ152" s="1">
        <f>_xlfn.XLOOKUP(AO152,[6]cmmiScoringModel!$G$154:$G$157,[6]cmmiScoringModel!$I$154:$I$157,0,0,1)</f>
        <v>1</v>
      </c>
      <c r="CA152" s="1">
        <f>_xlfn.XLOOKUP(AP152,[6]cmmiScoringModel!$G$158:$G$161,[6]cmmiScoringModel!$I$158:$I$161,0,0,1)</f>
        <v>1</v>
      </c>
      <c r="CB152" s="1">
        <f>_xlfn.XLOOKUP(AQ152,[6]cmmiScoringModel!$G$162:$G$166,[6]cmmiScoringModel!$I$162:$I$166,0,0,1)</f>
        <v>1</v>
      </c>
      <c r="CC152" s="1">
        <f>_xlfn.XLOOKUP(AR152,[6]cmmiScoringModel!$G$167:$G$171,[6]cmmiScoringModel!$I$167:$I$171,0,0,1)</f>
        <v>0.01</v>
      </c>
      <c r="CD152" s="1">
        <f>_xlfn.XLOOKUP(AS152,[6]cmmiScoringModel!$G$172:$G$175,[6]cmmiScoringModel!$I$172:$I$175,0,0,1)</f>
        <v>0.01</v>
      </c>
      <c r="CE152" s="1">
        <f>_xlfn.XLOOKUP(AT152,[6]cmmiScoringModel!$G$176:$G$180,[6]cmmiScoringModel!$I$176:$I$180,0,0,1)</f>
        <v>0.5</v>
      </c>
    </row>
    <row r="153" spans="1:83" x14ac:dyDescent="0.25">
      <c r="A153" s="1" t="s">
        <v>3417</v>
      </c>
      <c r="B153" s="1" t="s">
        <v>1847</v>
      </c>
      <c r="C153" s="1" t="s">
        <v>1859</v>
      </c>
      <c r="D153" s="1" t="s">
        <v>1575</v>
      </c>
      <c r="E153" s="1" t="s">
        <v>1860</v>
      </c>
      <c r="G153" s="1" t="s">
        <v>1861</v>
      </c>
      <c r="H153" s="1" t="s">
        <v>3418</v>
      </c>
      <c r="K153" s="1" t="s">
        <v>17</v>
      </c>
      <c r="L153" s="1" t="s">
        <v>22</v>
      </c>
      <c r="M153" s="1" t="s">
        <v>29</v>
      </c>
      <c r="N153" s="1" t="s">
        <v>29</v>
      </c>
      <c r="O153" s="1" t="s">
        <v>37</v>
      </c>
      <c r="P153" s="1" t="s">
        <v>43</v>
      </c>
      <c r="Q153" s="1" t="s">
        <v>45</v>
      </c>
      <c r="R153" s="1" t="s">
        <v>37</v>
      </c>
      <c r="S153" s="1" t="s">
        <v>55</v>
      </c>
      <c r="T153" s="1" t="s">
        <v>61</v>
      </c>
      <c r="U153" s="1" t="s">
        <v>66</v>
      </c>
      <c r="V153" s="1" t="s">
        <v>71</v>
      </c>
      <c r="W153" s="1" t="s">
        <v>76</v>
      </c>
      <c r="X153" s="1" t="s">
        <v>37</v>
      </c>
      <c r="Y153" s="1" t="s">
        <v>66</v>
      </c>
      <c r="Z153" s="1" t="s">
        <v>62</v>
      </c>
      <c r="AA153" s="1" t="s">
        <v>62</v>
      </c>
      <c r="AB153" s="1" t="s">
        <v>98</v>
      </c>
      <c r="AC153" s="1" t="s">
        <v>103</v>
      </c>
      <c r="AD153" s="1" t="s">
        <v>111</v>
      </c>
      <c r="AE153" s="1" t="s">
        <v>63</v>
      </c>
      <c r="AF153" s="1" t="s">
        <v>120</v>
      </c>
      <c r="AG153" s="1" t="s">
        <v>124</v>
      </c>
      <c r="AH153" s="1" t="s">
        <v>129</v>
      </c>
      <c r="AI153" s="1" t="s">
        <v>129</v>
      </c>
      <c r="AJ153" s="1" t="s">
        <v>129</v>
      </c>
      <c r="AK153" s="1" t="s">
        <v>62</v>
      </c>
      <c r="AL153" s="1" t="s">
        <v>142</v>
      </c>
      <c r="AM153" s="1" t="s">
        <v>62</v>
      </c>
      <c r="AN153" s="1" t="s">
        <v>29</v>
      </c>
      <c r="AO153" s="1" t="s">
        <v>155</v>
      </c>
      <c r="AP153" s="1" t="s">
        <v>159</v>
      </c>
      <c r="AQ153" s="1" t="s">
        <v>31</v>
      </c>
      <c r="AR153" s="1" t="s">
        <v>29</v>
      </c>
      <c r="AS153" s="1" t="s">
        <v>111</v>
      </c>
      <c r="AT153" s="1" t="s">
        <v>170</v>
      </c>
      <c r="AV153" s="1">
        <f>_xlfn.XLOOKUP(K153,[6]cmmiScoringModel!$G$2:$G$6, [6]cmmiScoringModel!$I$2:$I$6,0,0,1)</f>
        <v>0.25</v>
      </c>
      <c r="AW153" s="1">
        <f>_xlfn.XLOOKUP(L153,[6]cmmiScoringModel!$G$7:$G$9,[6]cmmiScoringModel!$I$7:$I$9,0,0,1)</f>
        <v>1</v>
      </c>
      <c r="AX153" s="1">
        <f>_xlfn.XLOOKUP(M153,[6]cmmiScoringModel!$G$10:$G$14,[6]cmmiScoringModel!$I$10:$I$14,0,0,1)</f>
        <v>0.8</v>
      </c>
      <c r="AY153" s="1">
        <f>_xlfn.XLOOKUP(N153,[6]cmmiScoringModel!$G$15:$G$19,[6]cmmiScoringModel!$I$15:$I$19,0,0,1)</f>
        <v>0.5</v>
      </c>
      <c r="AZ153" s="1">
        <f>_xlfn.XLOOKUP(O153,[6]cmmiScoringModel!$G$20:$G$24,[6]cmmiScoringModel!$I$20:$I$24,0,0,1)</f>
        <v>0.75</v>
      </c>
      <c r="BA153" s="1">
        <f>_xlfn.XLOOKUP(P153,[6]cmmiScoringModel!$G$25:$G$28,[6]cmmiScoringModel!$I$25:$I$28,0,0,1)</f>
        <v>1</v>
      </c>
      <c r="BB153" s="1">
        <f>_xlfn.XLOOKUP(Q153,[6]cmmiScoringModel!$G$29:$G$33,[6]cmmiScoringModel!$I$29:$I$33,0,0,1)</f>
        <v>0.5</v>
      </c>
      <c r="BC153" s="1">
        <f>_xlfn.XLOOKUP(R153,[6]cmmiScoringModel!$G$34:$G$37,[6]cmmiScoringModel!$I$34:$I$37,0,0,1)</f>
        <v>1</v>
      </c>
      <c r="BD153" s="1">
        <f>_xlfn.XLOOKUP(S153,[6]cmmiScoringModel!$G$38:$G$44,[6]cmmiScoringModel!$I$38:$I$44,0,0,1)</f>
        <v>0.75</v>
      </c>
      <c r="BE153" s="1">
        <f>_xlfn.XLOOKUP(T153,[6]cmmiScoringModel!$G$45:$G$51,[6]cmmiScoringModel!$I$45:$I$51,0,0,1)</f>
        <v>0.25</v>
      </c>
      <c r="BF153" s="1">
        <f>_xlfn.XLOOKUP(U153,[6]cmmiScoringModel!$G$52:$G$56,[6]cmmiScoringModel!$I$52:$I$56,0,0,1)</f>
        <v>0.8</v>
      </c>
      <c r="BG153" s="1">
        <f>_xlfn.XLOOKUP(V153,[6]cmmiScoringModel!$G$57:$G$61,[6]cmmiScoringModel!$I$57:$I$61,0,0,1)</f>
        <v>0.6</v>
      </c>
      <c r="BH153" s="1">
        <f>_xlfn.XLOOKUP(W153,[6]cmmiScoringModel!$G$62:$G$67,[6]cmmiScoringModel!$I$62:$I$67,0,0,1)</f>
        <v>0.75</v>
      </c>
      <c r="BI153" s="1">
        <f>_xlfn.XLOOKUP(X153,[6]cmmiScoringModel!$G$68:$G$72,[6]cmmiScoringModel!$I$68:$I$72,0,0,1)</f>
        <v>0.75</v>
      </c>
      <c r="BJ153" s="1">
        <f>_xlfn.XLOOKUP(Y153,[6]cmmiScoringModel!$G$73:$G$77,[6]cmmiScoringModel!$I$73:$I$77,0,0,1)</f>
        <v>0.5</v>
      </c>
      <c r="BK153" s="1">
        <f>_xlfn.XLOOKUP(Z153,[6]cmmiScoringModel!$G$78:$G$84,[6]cmmiScoringModel!$I$78:$I$84,0,0,1)</f>
        <v>0.5</v>
      </c>
      <c r="BL153" s="1">
        <f>_xlfn.XLOOKUP(AA153,[6]cmmiScoringModel!$G$85:$G$91,[6]cmmiScoringModel!$I$85:$I$91,0,0,1)</f>
        <v>0.5</v>
      </c>
      <c r="BM153" s="1">
        <f>_xlfn.XLOOKUP(AB153,[6]cmmiScoringModel!$G$92:$G$95,[6]cmmiScoringModel!$I$92:$I$95,0,0,1)</f>
        <v>1</v>
      </c>
      <c r="BN153" s="1">
        <f>_xlfn.XLOOKUP(AC153,[6]cmmiScoringModel!$G$96:$G$100,[6]cmmiScoringModel!$I$96:$I$100,0,0,1)</f>
        <v>0.6</v>
      </c>
      <c r="BO153" s="1">
        <f>_xlfn.XLOOKUP(AD153,[6]cmmiScoringModel!$G$101:$G$106,[6]cmmiScoringModel!$I$101:$I$106,0,0,1)</f>
        <v>1</v>
      </c>
      <c r="BP153" s="1">
        <f>_xlfn.XLOOKUP(AE153,[6]cmmiScoringModel!$G$107:$G$113,[6]cmmiScoringModel!$I$107:$I$113,0,0,1)</f>
        <v>0.75</v>
      </c>
      <c r="BQ153" s="1">
        <f>_xlfn.XLOOKUP(AF153,[6]cmmiScoringModel!$G$114:$G$117,[6]cmmiScoringModel!$I$114:$I$117,0,0,1)</f>
        <v>0.85</v>
      </c>
      <c r="BR153" s="1">
        <f>_xlfn.XLOOKUP(AG153,[6]cmmiScoringModel!$G$118:$G$120,[6]cmmiScoringModel!$I$118:$I$120,0,0,1)</f>
        <v>0.25</v>
      </c>
      <c r="BS153" s="1">
        <f>_xlfn.XLOOKUP(AH153, [6]cmmiScoringModel!$G$121:$G$124,[6]cmmiScoringModel!$I$121:$I$124,0,0,1)</f>
        <v>0.6</v>
      </c>
      <c r="BT153" s="1">
        <f>_xlfn.XLOOKUP(AI153,[6]cmmiScoringModel!$G$125:$G$128,[6]cmmiScoringModel!$I$125:$I$128,0,0,1)</f>
        <v>0.4</v>
      </c>
      <c r="BU153" s="1">
        <f>_xlfn.XLOOKUP(AJ153,[6]cmmiScoringModel!$G$129:$G$132,[6]cmmiScoringModel!$I$129:$I$132,0,0,1)</f>
        <v>0.4</v>
      </c>
      <c r="BV153" s="1">
        <f>_xlfn.XLOOKUP(AK153,[6]cmmiScoringModel!$G$133:$G$138,[6]cmmiScoringModel!$I$133:$I$138,0,0,1)</f>
        <v>0.5</v>
      </c>
      <c r="BW153" s="1">
        <f>_xlfn.XLOOKUP(AL153,[6]cmmiScoringModel!$G$139:$G$142,[6]cmmiScoringModel!$I$139:$I$142,0,0,1)</f>
        <v>0.25</v>
      </c>
      <c r="BX153" s="1">
        <f>_xlfn.XLOOKUP(AM153,[6]cmmiScoringModel!$G$143:$G$148,[6]cmmiScoringModel!$I$143:$I$148,0,0,1)</f>
        <v>0.5</v>
      </c>
      <c r="BY153" s="1">
        <f>_xlfn.XLOOKUP(AN153,[6]cmmiScoringModel!$G$149:$G$153,[6]cmmiScoringModel!$I$149:$I$153,0,0,1)</f>
        <v>0.75</v>
      </c>
      <c r="BZ153" s="1">
        <f>_xlfn.XLOOKUP(AO153,[6]cmmiScoringModel!$G$154:$G$157,[6]cmmiScoringModel!$I$154:$I$157,0,0,1)</f>
        <v>1</v>
      </c>
      <c r="CA153" s="1">
        <f>_xlfn.XLOOKUP(AP153,[6]cmmiScoringModel!$G$158:$G$161,[6]cmmiScoringModel!$I$158:$I$161,0,0,1)</f>
        <v>1</v>
      </c>
      <c r="CB153" s="1">
        <f>_xlfn.XLOOKUP(AQ153,[6]cmmiScoringModel!$G$162:$G$166,[6]cmmiScoringModel!$I$162:$I$166,0,0,1)</f>
        <v>1</v>
      </c>
      <c r="CC153" s="1">
        <f>_xlfn.XLOOKUP(AR153,[6]cmmiScoringModel!$G$167:$G$171,[6]cmmiScoringModel!$I$167:$I$171,0,0,1)</f>
        <v>0.5</v>
      </c>
      <c r="CD153" s="1">
        <f>_xlfn.XLOOKUP(AS153,[6]cmmiScoringModel!$G$172:$G$175,[6]cmmiScoringModel!$I$172:$I$175,0,0,1)</f>
        <v>1</v>
      </c>
      <c r="CE153" s="1">
        <f>_xlfn.XLOOKUP(AT153,[6]cmmiScoringModel!$G$176:$G$180,[6]cmmiScoringModel!$I$176:$I$180,0,0,1)</f>
        <v>0.5</v>
      </c>
    </row>
    <row r="154" spans="1:83" x14ac:dyDescent="0.25">
      <c r="A154" s="1" t="s">
        <v>3419</v>
      </c>
      <c r="B154" s="1" t="s">
        <v>1847</v>
      </c>
      <c r="C154" s="1" t="s">
        <v>1862</v>
      </c>
      <c r="D154" s="1" t="s">
        <v>1863</v>
      </c>
      <c r="E154" s="1" t="s">
        <v>1864</v>
      </c>
      <c r="G154" s="1" t="s">
        <v>1865</v>
      </c>
      <c r="H154" s="1" t="s">
        <v>3420</v>
      </c>
      <c r="K154" s="1" t="s">
        <v>18</v>
      </c>
      <c r="L154" s="1" t="s">
        <v>22</v>
      </c>
      <c r="M154" s="1" t="s">
        <v>31</v>
      </c>
      <c r="N154" s="1" t="s">
        <v>29</v>
      </c>
      <c r="O154" s="1" t="s">
        <v>37</v>
      </c>
      <c r="P154" s="1" t="s">
        <v>43</v>
      </c>
      <c r="Q154" s="1" t="s">
        <v>45</v>
      </c>
      <c r="R154" s="1" t="s">
        <v>37</v>
      </c>
      <c r="S154" s="1" t="s">
        <v>56</v>
      </c>
      <c r="T154" s="1" t="s">
        <v>21</v>
      </c>
      <c r="U154" s="1" t="s">
        <v>21</v>
      </c>
      <c r="V154" s="1" t="s">
        <v>72</v>
      </c>
      <c r="W154" s="1" t="s">
        <v>76</v>
      </c>
      <c r="X154" s="1" t="s">
        <v>37</v>
      </c>
      <c r="Y154" s="1" t="s">
        <v>43</v>
      </c>
      <c r="Z154" s="1" t="s">
        <v>62</v>
      </c>
      <c r="AA154" s="1" t="s">
        <v>63</v>
      </c>
      <c r="AB154" s="1" t="s">
        <v>98</v>
      </c>
      <c r="AC154" s="1" t="s">
        <v>103</v>
      </c>
      <c r="AD154" s="1" t="s">
        <v>110</v>
      </c>
      <c r="AE154" s="1" t="s">
        <v>62</v>
      </c>
      <c r="AF154" s="1" t="s">
        <v>120</v>
      </c>
      <c r="AG154" s="1" t="s">
        <v>124</v>
      </c>
      <c r="AH154" s="1" t="s">
        <v>129</v>
      </c>
      <c r="AI154" s="1" t="s">
        <v>129</v>
      </c>
      <c r="AJ154" s="1" t="s">
        <v>22</v>
      </c>
      <c r="AK154" s="1" t="s">
        <v>63</v>
      </c>
      <c r="AL154" s="1" t="s">
        <v>144</v>
      </c>
      <c r="AM154" s="1" t="s">
        <v>62</v>
      </c>
      <c r="AN154" s="1" t="s">
        <v>29</v>
      </c>
      <c r="AO154" s="1" t="s">
        <v>155</v>
      </c>
      <c r="AP154" s="1" t="s">
        <v>159</v>
      </c>
      <c r="AQ154" s="1" t="s">
        <v>31</v>
      </c>
      <c r="AR154" s="1" t="s">
        <v>21</v>
      </c>
      <c r="AS154" s="1" t="s">
        <v>21</v>
      </c>
      <c r="AT154" s="1" t="s">
        <v>170</v>
      </c>
      <c r="AV154" s="1">
        <f>_xlfn.XLOOKUP(K154,[6]cmmiScoringModel!$G$2:$G$6, [6]cmmiScoringModel!$I$2:$I$6,0,0,1)</f>
        <v>1</v>
      </c>
      <c r="AW154" s="1">
        <f>_xlfn.XLOOKUP(L154,[6]cmmiScoringModel!$G$7:$G$9,[6]cmmiScoringModel!$I$7:$I$9,0,0,1)</f>
        <v>1</v>
      </c>
      <c r="AX154" s="1">
        <f>_xlfn.XLOOKUP(M154,[6]cmmiScoringModel!$G$10:$G$14,[6]cmmiScoringModel!$I$10:$I$14,0,0,1)</f>
        <v>1</v>
      </c>
      <c r="AY154" s="1">
        <f>_xlfn.XLOOKUP(N154,[6]cmmiScoringModel!$G$15:$G$19,[6]cmmiScoringModel!$I$15:$I$19,0,0,1)</f>
        <v>0.5</v>
      </c>
      <c r="AZ154" s="1">
        <f>_xlfn.XLOOKUP(O154,[6]cmmiScoringModel!$G$20:$G$24,[6]cmmiScoringModel!$I$20:$I$24,0,0,1)</f>
        <v>0.75</v>
      </c>
      <c r="BA154" s="1">
        <f>_xlfn.XLOOKUP(P154,[6]cmmiScoringModel!$G$25:$G$28,[6]cmmiScoringModel!$I$25:$I$28,0,0,1)</f>
        <v>1</v>
      </c>
      <c r="BB154" s="1">
        <f>_xlfn.XLOOKUP(Q154,[6]cmmiScoringModel!$G$29:$G$33,[6]cmmiScoringModel!$I$29:$I$33,0,0,1)</f>
        <v>0.5</v>
      </c>
      <c r="BC154" s="1">
        <f>_xlfn.XLOOKUP(R154,[6]cmmiScoringModel!$G$34:$G$37,[6]cmmiScoringModel!$I$34:$I$37,0,0,1)</f>
        <v>1</v>
      </c>
      <c r="BD154" s="1">
        <f>_xlfn.XLOOKUP(S154,[6]cmmiScoringModel!$G$38:$G$44,[6]cmmiScoringModel!$I$38:$I$44,0,0,1)</f>
        <v>0.2</v>
      </c>
      <c r="BE154" s="1">
        <f>_xlfn.XLOOKUP(T154,[6]cmmiScoringModel!$G$45:$G$51,[6]cmmiScoringModel!$I$45:$I$51,0,0,1)</f>
        <v>0.01</v>
      </c>
      <c r="BF154" s="1">
        <f>_xlfn.XLOOKUP(U154,[6]cmmiScoringModel!$G$52:$G$56,[6]cmmiScoringModel!$I$52:$I$56,0,0,1)</f>
        <v>0.01</v>
      </c>
      <c r="BG154" s="1">
        <f>_xlfn.XLOOKUP(V154,[6]cmmiScoringModel!$G$57:$G$61,[6]cmmiScoringModel!$I$57:$I$61,0,0,1)</f>
        <v>1</v>
      </c>
      <c r="BH154" s="1">
        <f>_xlfn.XLOOKUP(W154,[6]cmmiScoringModel!$G$62:$G$67,[6]cmmiScoringModel!$I$62:$I$67,0,0,1)</f>
        <v>0.75</v>
      </c>
      <c r="BI154" s="1">
        <f>_xlfn.XLOOKUP(X154,[6]cmmiScoringModel!$G$68:$G$72,[6]cmmiScoringModel!$I$68:$I$72,0,0,1)</f>
        <v>0.75</v>
      </c>
      <c r="BJ154" s="1">
        <f>_xlfn.XLOOKUP(Y154,[6]cmmiScoringModel!$G$73:$G$77,[6]cmmiScoringModel!$I$73:$I$77,0,0,1)</f>
        <v>1</v>
      </c>
      <c r="BK154" s="1">
        <f>_xlfn.XLOOKUP(Z154,[6]cmmiScoringModel!$G$78:$G$84,[6]cmmiScoringModel!$I$78:$I$84,0,0,1)</f>
        <v>0.5</v>
      </c>
      <c r="BL154" s="1">
        <f>_xlfn.XLOOKUP(AA154,[6]cmmiScoringModel!$G$85:$G$91,[6]cmmiScoringModel!$I$85:$I$91,0,0,1)</f>
        <v>0.75</v>
      </c>
      <c r="BM154" s="1">
        <f>_xlfn.XLOOKUP(AB154,[6]cmmiScoringModel!$G$92:$G$95,[6]cmmiScoringModel!$I$92:$I$95,0,0,1)</f>
        <v>1</v>
      </c>
      <c r="BN154" s="1">
        <f>_xlfn.XLOOKUP(AC154,[6]cmmiScoringModel!$G$96:$G$100,[6]cmmiScoringModel!$I$96:$I$100,0,0,1)</f>
        <v>0.6</v>
      </c>
      <c r="BO154" s="1">
        <f>_xlfn.XLOOKUP(AD154,[6]cmmiScoringModel!$G$101:$G$106,[6]cmmiScoringModel!$I$101:$I$106,0,0,1)</f>
        <v>0.75</v>
      </c>
      <c r="BP154" s="1">
        <f>_xlfn.XLOOKUP(AE154,[6]cmmiScoringModel!$G$107:$G$113,[6]cmmiScoringModel!$I$107:$I$113,0,0,1)</f>
        <v>0.5</v>
      </c>
      <c r="BQ154" s="1">
        <f>_xlfn.XLOOKUP(AF154,[6]cmmiScoringModel!$G$114:$G$117,[6]cmmiScoringModel!$I$114:$I$117,0,0,1)</f>
        <v>0.85</v>
      </c>
      <c r="BR154" s="1">
        <f>_xlfn.XLOOKUP(AG154,[6]cmmiScoringModel!$G$118:$G$120,[6]cmmiScoringModel!$I$118:$I$120,0,0,1)</f>
        <v>0.25</v>
      </c>
      <c r="BS154" s="1">
        <f>_xlfn.XLOOKUP(AH154, [6]cmmiScoringModel!$G$121:$G$124,[6]cmmiScoringModel!$I$121:$I$124,0,0,1)</f>
        <v>0.6</v>
      </c>
      <c r="BT154" s="1">
        <f>_xlfn.XLOOKUP(AI154,[6]cmmiScoringModel!$G$125:$G$128,[6]cmmiScoringModel!$I$125:$I$128,0,0,1)</f>
        <v>0.4</v>
      </c>
      <c r="BU154" s="1">
        <f>_xlfn.XLOOKUP(AJ154,[6]cmmiScoringModel!$G$129:$G$132,[6]cmmiScoringModel!$I$129:$I$132,0,0,1)</f>
        <v>1</v>
      </c>
      <c r="BV154" s="1">
        <f>_xlfn.XLOOKUP(AK154,[6]cmmiScoringModel!$G$133:$G$138,[6]cmmiScoringModel!$I$133:$I$138,0,0,1)</f>
        <v>0.75</v>
      </c>
      <c r="BW154" s="1">
        <f>_xlfn.XLOOKUP(AL154,[6]cmmiScoringModel!$G$139:$G$142,[6]cmmiScoringModel!$I$139:$I$142,0,0,1)</f>
        <v>1</v>
      </c>
      <c r="BX154" s="1">
        <f>_xlfn.XLOOKUP(AM154,[6]cmmiScoringModel!$G$143:$G$148,[6]cmmiScoringModel!$I$143:$I$148,0,0,1)</f>
        <v>0.5</v>
      </c>
      <c r="BY154" s="1">
        <f>_xlfn.XLOOKUP(AN154,[6]cmmiScoringModel!$G$149:$G$153,[6]cmmiScoringModel!$I$149:$I$153,0,0,1)</f>
        <v>0.75</v>
      </c>
      <c r="BZ154" s="1">
        <f>_xlfn.XLOOKUP(AO154,[6]cmmiScoringModel!$G$154:$G$157,[6]cmmiScoringModel!$I$154:$I$157,0,0,1)</f>
        <v>1</v>
      </c>
      <c r="CA154" s="1">
        <f>_xlfn.XLOOKUP(AP154,[6]cmmiScoringModel!$G$158:$G$161,[6]cmmiScoringModel!$I$158:$I$161,0,0,1)</f>
        <v>1</v>
      </c>
      <c r="CB154" s="1">
        <f>_xlfn.XLOOKUP(AQ154,[6]cmmiScoringModel!$G$162:$G$166,[6]cmmiScoringModel!$I$162:$I$166,0,0,1)</f>
        <v>1</v>
      </c>
      <c r="CC154" s="1">
        <f>_xlfn.XLOOKUP(AR154,[6]cmmiScoringModel!$G$167:$G$171,[6]cmmiScoringModel!$I$167:$I$171,0,0,1)</f>
        <v>0.01</v>
      </c>
      <c r="CD154" s="1">
        <f>_xlfn.XLOOKUP(AS154,[6]cmmiScoringModel!$G$172:$G$175,[6]cmmiScoringModel!$I$172:$I$175,0,0,1)</f>
        <v>0.01</v>
      </c>
      <c r="CE154" s="1">
        <f>_xlfn.XLOOKUP(AT154,[6]cmmiScoringModel!$G$176:$G$180,[6]cmmiScoringModel!$I$176:$I$180,0,0,1)</f>
        <v>0.5</v>
      </c>
    </row>
    <row r="155" spans="1:83" x14ac:dyDescent="0.25">
      <c r="A155" s="1" t="s">
        <v>3421</v>
      </c>
      <c r="B155" s="1" t="s">
        <v>1847</v>
      </c>
      <c r="C155" s="1" t="s">
        <v>1736</v>
      </c>
      <c r="D155" s="1" t="s">
        <v>1866</v>
      </c>
      <c r="E155" s="1" t="s">
        <v>1867</v>
      </c>
      <c r="G155" s="1" t="s">
        <v>1868</v>
      </c>
      <c r="H155" s="1" t="e" vm="1">
        <v>#VALUE!</v>
      </c>
      <c r="K155" s="1" t="s">
        <v>18</v>
      </c>
      <c r="L155" s="1" t="s">
        <v>22</v>
      </c>
      <c r="M155" s="1" t="s">
        <v>31</v>
      </c>
      <c r="N155" s="1" t="s">
        <v>29</v>
      </c>
      <c r="O155" s="1" t="s">
        <v>37</v>
      </c>
      <c r="P155" s="1" t="s">
        <v>43</v>
      </c>
      <c r="Q155" s="1" t="s">
        <v>45</v>
      </c>
      <c r="R155" s="1" t="s">
        <v>37</v>
      </c>
      <c r="S155" s="1" t="s">
        <v>56</v>
      </c>
      <c r="T155" s="1" t="s">
        <v>64</v>
      </c>
      <c r="U155" s="1" t="s">
        <v>43</v>
      </c>
      <c r="V155" s="1" t="s">
        <v>72</v>
      </c>
      <c r="W155" s="1" t="s">
        <v>76</v>
      </c>
      <c r="X155" s="1" t="s">
        <v>37</v>
      </c>
      <c r="Y155" s="1" t="s">
        <v>43</v>
      </c>
      <c r="Z155" s="1" t="s">
        <v>63</v>
      </c>
      <c r="AA155" s="1" t="s">
        <v>63</v>
      </c>
      <c r="AB155" s="1" t="s">
        <v>98</v>
      </c>
      <c r="AC155" s="1" t="s">
        <v>103</v>
      </c>
      <c r="AD155" s="1" t="s">
        <v>111</v>
      </c>
      <c r="AE155" s="1" t="s">
        <v>63</v>
      </c>
      <c r="AF155" s="1" t="s">
        <v>120</v>
      </c>
      <c r="AG155" s="1" t="s">
        <v>125</v>
      </c>
      <c r="AH155" s="1" t="s">
        <v>129</v>
      </c>
      <c r="AI155" s="1" t="s">
        <v>129</v>
      </c>
      <c r="AJ155" s="1" t="s">
        <v>129</v>
      </c>
      <c r="AK155" s="1" t="s">
        <v>64</v>
      </c>
      <c r="AL155" s="1" t="s">
        <v>144</v>
      </c>
      <c r="AM155" s="1" t="s">
        <v>63</v>
      </c>
      <c r="AN155" s="1" t="s">
        <v>31</v>
      </c>
      <c r="AO155" s="1" t="s">
        <v>155</v>
      </c>
      <c r="AP155" s="1" t="s">
        <v>159</v>
      </c>
      <c r="AQ155" s="1" t="s">
        <v>31</v>
      </c>
      <c r="AR155" s="1" t="s">
        <v>21</v>
      </c>
      <c r="AS155" s="1" t="s">
        <v>21</v>
      </c>
      <c r="AT155" s="1" t="s">
        <v>21</v>
      </c>
      <c r="AV155" s="1">
        <f>_xlfn.XLOOKUP(K155,[6]cmmiScoringModel!$G$2:$G$6, [6]cmmiScoringModel!$I$2:$I$6,0,0,1)</f>
        <v>1</v>
      </c>
      <c r="AW155" s="1">
        <f>_xlfn.XLOOKUP(L155,[6]cmmiScoringModel!$G$7:$G$9,[6]cmmiScoringModel!$I$7:$I$9,0,0,1)</f>
        <v>1</v>
      </c>
      <c r="AX155" s="1">
        <f>_xlfn.XLOOKUP(M155,[6]cmmiScoringModel!$G$10:$G$14,[6]cmmiScoringModel!$I$10:$I$14,0,0,1)</f>
        <v>1</v>
      </c>
      <c r="AY155" s="1">
        <f>_xlfn.XLOOKUP(N155,[6]cmmiScoringModel!$G$15:$G$19,[6]cmmiScoringModel!$I$15:$I$19,0,0,1)</f>
        <v>0.5</v>
      </c>
      <c r="AZ155" s="1">
        <f>_xlfn.XLOOKUP(O155,[6]cmmiScoringModel!$G$20:$G$24,[6]cmmiScoringModel!$I$20:$I$24,0,0,1)</f>
        <v>0.75</v>
      </c>
      <c r="BA155" s="1">
        <f>_xlfn.XLOOKUP(P155,[6]cmmiScoringModel!$G$25:$G$28,[6]cmmiScoringModel!$I$25:$I$28,0,0,1)</f>
        <v>1</v>
      </c>
      <c r="BB155" s="1">
        <f>_xlfn.XLOOKUP(Q155,[6]cmmiScoringModel!$G$29:$G$33,[6]cmmiScoringModel!$I$29:$I$33,0,0,1)</f>
        <v>0.5</v>
      </c>
      <c r="BC155" s="1">
        <f>_xlfn.XLOOKUP(R155,[6]cmmiScoringModel!$G$34:$G$37,[6]cmmiScoringModel!$I$34:$I$37,0,0,1)</f>
        <v>1</v>
      </c>
      <c r="BD155" s="1">
        <f>_xlfn.XLOOKUP(S155,[6]cmmiScoringModel!$G$38:$G$44,[6]cmmiScoringModel!$I$38:$I$44,0,0,1)</f>
        <v>0.2</v>
      </c>
      <c r="BE155" s="1">
        <f>_xlfn.XLOOKUP(T155,[6]cmmiScoringModel!$G$45:$G$51,[6]cmmiScoringModel!$I$45:$I$51,0,0,1)</f>
        <v>1</v>
      </c>
      <c r="BF155" s="1">
        <f>_xlfn.XLOOKUP(U155,[6]cmmiScoringModel!$G$52:$G$56,[6]cmmiScoringModel!$I$52:$I$56,0,0,1)</f>
        <v>1</v>
      </c>
      <c r="BG155" s="1">
        <f>_xlfn.XLOOKUP(V155,[6]cmmiScoringModel!$G$57:$G$61,[6]cmmiScoringModel!$I$57:$I$61,0,0,1)</f>
        <v>1</v>
      </c>
      <c r="BH155" s="1">
        <f>_xlfn.XLOOKUP(W155,[6]cmmiScoringModel!$G$62:$G$67,[6]cmmiScoringModel!$I$62:$I$67,0,0,1)</f>
        <v>0.75</v>
      </c>
      <c r="BI155" s="1">
        <f>_xlfn.XLOOKUP(X155,[6]cmmiScoringModel!$G$68:$G$72,[6]cmmiScoringModel!$I$68:$I$72,0,0,1)</f>
        <v>0.75</v>
      </c>
      <c r="BJ155" s="1">
        <f>_xlfn.XLOOKUP(Y155,[6]cmmiScoringModel!$G$73:$G$77,[6]cmmiScoringModel!$I$73:$I$77,0,0,1)</f>
        <v>1</v>
      </c>
      <c r="BK155" s="1">
        <f>_xlfn.XLOOKUP(Z155,[6]cmmiScoringModel!$G$78:$G$84,[6]cmmiScoringModel!$I$78:$I$84,0,0,1)</f>
        <v>0.75</v>
      </c>
      <c r="BL155" s="1">
        <f>_xlfn.XLOOKUP(AA155,[6]cmmiScoringModel!$G$85:$G$91,[6]cmmiScoringModel!$I$85:$I$91,0,0,1)</f>
        <v>0.75</v>
      </c>
      <c r="BM155" s="1">
        <f>_xlfn.XLOOKUP(AB155,[6]cmmiScoringModel!$G$92:$G$95,[6]cmmiScoringModel!$I$92:$I$95,0,0,1)</f>
        <v>1</v>
      </c>
      <c r="BN155" s="1">
        <f>_xlfn.XLOOKUP(AC155,[6]cmmiScoringModel!$G$96:$G$100,[6]cmmiScoringModel!$I$96:$I$100,0,0,1)</f>
        <v>0.6</v>
      </c>
      <c r="BO155" s="1">
        <f>_xlfn.XLOOKUP(AD155,[6]cmmiScoringModel!$G$101:$G$106,[6]cmmiScoringModel!$I$101:$I$106,0,0,1)</f>
        <v>1</v>
      </c>
      <c r="BP155" s="1">
        <f>_xlfn.XLOOKUP(AE155,[6]cmmiScoringModel!$G$107:$G$113,[6]cmmiScoringModel!$I$107:$I$113,0,0,1)</f>
        <v>0.75</v>
      </c>
      <c r="BQ155" s="1">
        <f>_xlfn.XLOOKUP(AF155,[6]cmmiScoringModel!$G$114:$G$117,[6]cmmiScoringModel!$I$114:$I$117,0,0,1)</f>
        <v>0.85</v>
      </c>
      <c r="BR155" s="1">
        <f>_xlfn.XLOOKUP(AG155,[6]cmmiScoringModel!$G$118:$G$120,[6]cmmiScoringModel!$I$118:$I$120,0,0,1)</f>
        <v>1</v>
      </c>
      <c r="BS155" s="1">
        <f>_xlfn.XLOOKUP(AH155, [6]cmmiScoringModel!$G$121:$G$124,[6]cmmiScoringModel!$I$121:$I$124,0,0,1)</f>
        <v>0.6</v>
      </c>
      <c r="BT155" s="1">
        <f>_xlfn.XLOOKUP(AI155,[6]cmmiScoringModel!$G$125:$G$128,[6]cmmiScoringModel!$I$125:$I$128,0,0,1)</f>
        <v>0.4</v>
      </c>
      <c r="BU155" s="1">
        <f>_xlfn.XLOOKUP(AJ155,[6]cmmiScoringModel!$G$129:$G$132,[6]cmmiScoringModel!$I$129:$I$132,0,0,1)</f>
        <v>0.4</v>
      </c>
      <c r="BV155" s="1">
        <f>_xlfn.XLOOKUP(AK155,[6]cmmiScoringModel!$G$133:$G$138,[6]cmmiScoringModel!$I$133:$I$138,0,0,1)</f>
        <v>1</v>
      </c>
      <c r="BW155" s="1">
        <f>_xlfn.XLOOKUP(AL155,[6]cmmiScoringModel!$G$139:$G$142,[6]cmmiScoringModel!$I$139:$I$142,0,0,1)</f>
        <v>1</v>
      </c>
      <c r="BX155" s="1">
        <f>_xlfn.XLOOKUP(AM155,[6]cmmiScoringModel!$G$143:$G$148,[6]cmmiScoringModel!$I$143:$I$148,0,0,1)</f>
        <v>0.75</v>
      </c>
      <c r="BY155" s="1">
        <f>_xlfn.XLOOKUP(AN155,[6]cmmiScoringModel!$G$149:$G$153,[6]cmmiScoringModel!$I$149:$I$153,0,0,1)</f>
        <v>1</v>
      </c>
      <c r="BZ155" s="1">
        <f>_xlfn.XLOOKUP(AO155,[6]cmmiScoringModel!$G$154:$G$157,[6]cmmiScoringModel!$I$154:$I$157,0,0,1)</f>
        <v>1</v>
      </c>
      <c r="CA155" s="1">
        <f>_xlfn.XLOOKUP(AP155,[6]cmmiScoringModel!$G$158:$G$161,[6]cmmiScoringModel!$I$158:$I$161,0,0,1)</f>
        <v>1</v>
      </c>
      <c r="CB155" s="1">
        <f>_xlfn.XLOOKUP(AQ155,[6]cmmiScoringModel!$G$162:$G$166,[6]cmmiScoringModel!$I$162:$I$166,0,0,1)</f>
        <v>1</v>
      </c>
      <c r="CC155" s="1">
        <f>_xlfn.XLOOKUP(AR155,[6]cmmiScoringModel!$G$167:$G$171,[6]cmmiScoringModel!$I$167:$I$171,0,0,1)</f>
        <v>0.01</v>
      </c>
      <c r="CD155" s="1">
        <f>_xlfn.XLOOKUP(AS155,[6]cmmiScoringModel!$G$172:$G$175,[6]cmmiScoringModel!$I$172:$I$175,0,0,1)</f>
        <v>0.01</v>
      </c>
      <c r="CE155" s="1">
        <f>_xlfn.XLOOKUP(AT155,[6]cmmiScoringModel!$G$176:$G$180,[6]cmmiScoringModel!$I$176:$I$180,0,0,1)</f>
        <v>0.01</v>
      </c>
    </row>
    <row r="156" spans="1:83" x14ac:dyDescent="0.25">
      <c r="A156" s="1" t="s">
        <v>3422</v>
      </c>
      <c r="B156" s="1" t="s">
        <v>1847</v>
      </c>
      <c r="C156" s="1" t="s">
        <v>1869</v>
      </c>
      <c r="D156" s="1" t="s">
        <v>1870</v>
      </c>
      <c r="E156" s="1" t="s">
        <v>1871</v>
      </c>
      <c r="G156" s="1" t="s">
        <v>1872</v>
      </c>
      <c r="H156" s="1" t="s">
        <v>2838</v>
      </c>
      <c r="K156" s="1" t="s">
        <v>18</v>
      </c>
      <c r="L156" s="1" t="s">
        <v>22</v>
      </c>
      <c r="M156" s="1" t="s">
        <v>31</v>
      </c>
      <c r="N156" s="1" t="s">
        <v>29</v>
      </c>
      <c r="O156" s="1" t="s">
        <v>37</v>
      </c>
      <c r="P156" s="1" t="s">
        <v>43</v>
      </c>
      <c r="Q156" s="1" t="s">
        <v>45</v>
      </c>
      <c r="R156" s="1" t="s">
        <v>37</v>
      </c>
      <c r="S156" s="1" t="s">
        <v>56</v>
      </c>
      <c r="T156" s="1" t="s">
        <v>64</v>
      </c>
      <c r="U156" s="1" t="s">
        <v>43</v>
      </c>
      <c r="V156" s="1" t="s">
        <v>72</v>
      </c>
      <c r="W156" s="1" t="s">
        <v>75</v>
      </c>
      <c r="X156" s="1" t="s">
        <v>37</v>
      </c>
      <c r="Y156" s="1" t="s">
        <v>43</v>
      </c>
      <c r="Z156" s="1" t="s">
        <v>64</v>
      </c>
      <c r="AA156" s="1" t="s">
        <v>62</v>
      </c>
      <c r="AB156" s="1" t="s">
        <v>98</v>
      </c>
      <c r="AC156" s="1" t="s">
        <v>105</v>
      </c>
      <c r="AD156" s="1" t="s">
        <v>111</v>
      </c>
      <c r="AE156" s="1" t="s">
        <v>62</v>
      </c>
      <c r="AF156" s="1" t="s">
        <v>120</v>
      </c>
      <c r="AG156" s="1" t="s">
        <v>125</v>
      </c>
      <c r="AH156" s="1" t="s">
        <v>129</v>
      </c>
      <c r="AI156" s="1" t="s">
        <v>129</v>
      </c>
      <c r="AJ156" s="1" t="s">
        <v>22</v>
      </c>
      <c r="AK156" s="1" t="s">
        <v>64</v>
      </c>
      <c r="AL156" s="1" t="s">
        <v>144</v>
      </c>
      <c r="AM156" s="1" t="s">
        <v>62</v>
      </c>
      <c r="AN156" s="1" t="s">
        <v>31</v>
      </c>
      <c r="AO156" s="1" t="s">
        <v>154</v>
      </c>
      <c r="AP156" s="1" t="s">
        <v>159</v>
      </c>
      <c r="AQ156" s="1" t="s">
        <v>29</v>
      </c>
      <c r="AR156" s="1" t="s">
        <v>21</v>
      </c>
      <c r="AS156" s="1" t="s">
        <v>21</v>
      </c>
      <c r="AT156" s="1" t="s">
        <v>21</v>
      </c>
      <c r="AV156" s="1">
        <f>_xlfn.XLOOKUP(K156,[6]cmmiScoringModel!$G$2:$G$6, [6]cmmiScoringModel!$I$2:$I$6,0,0,1)</f>
        <v>1</v>
      </c>
      <c r="AW156" s="1">
        <f>_xlfn.XLOOKUP(L156,[6]cmmiScoringModel!$G$7:$G$9,[6]cmmiScoringModel!$I$7:$I$9,0,0,1)</f>
        <v>1</v>
      </c>
      <c r="AX156" s="1">
        <f>_xlfn.XLOOKUP(M156,[6]cmmiScoringModel!$G$10:$G$14,[6]cmmiScoringModel!$I$10:$I$14,0,0,1)</f>
        <v>1</v>
      </c>
      <c r="AY156" s="1">
        <f>_xlfn.XLOOKUP(N156,[6]cmmiScoringModel!$G$15:$G$19,[6]cmmiScoringModel!$I$15:$I$19,0,0,1)</f>
        <v>0.5</v>
      </c>
      <c r="AZ156" s="1">
        <f>_xlfn.XLOOKUP(O156,[6]cmmiScoringModel!$G$20:$G$24,[6]cmmiScoringModel!$I$20:$I$24,0,0,1)</f>
        <v>0.75</v>
      </c>
      <c r="BA156" s="1">
        <f>_xlfn.XLOOKUP(P156,[6]cmmiScoringModel!$G$25:$G$28,[6]cmmiScoringModel!$I$25:$I$28,0,0,1)</f>
        <v>1</v>
      </c>
      <c r="BB156" s="1">
        <f>_xlfn.XLOOKUP(Q156,[6]cmmiScoringModel!$G$29:$G$33,[6]cmmiScoringModel!$I$29:$I$33,0,0,1)</f>
        <v>0.5</v>
      </c>
      <c r="BC156" s="1">
        <f>_xlfn.XLOOKUP(R156,[6]cmmiScoringModel!$G$34:$G$37,[6]cmmiScoringModel!$I$34:$I$37,0,0,1)</f>
        <v>1</v>
      </c>
      <c r="BD156" s="1">
        <f>_xlfn.XLOOKUP(S156,[6]cmmiScoringModel!$G$38:$G$44,[6]cmmiScoringModel!$I$38:$I$44,0,0,1)</f>
        <v>0.2</v>
      </c>
      <c r="BE156" s="1">
        <f>_xlfn.XLOOKUP(T156,[6]cmmiScoringModel!$G$45:$G$51,[6]cmmiScoringModel!$I$45:$I$51,0,0,1)</f>
        <v>1</v>
      </c>
      <c r="BF156" s="1">
        <f>_xlfn.XLOOKUP(U156,[6]cmmiScoringModel!$G$52:$G$56,[6]cmmiScoringModel!$I$52:$I$56,0,0,1)</f>
        <v>1</v>
      </c>
      <c r="BG156" s="1">
        <f>_xlfn.XLOOKUP(V156,[6]cmmiScoringModel!$G$57:$G$61,[6]cmmiScoringModel!$I$57:$I$61,0,0,1)</f>
        <v>1</v>
      </c>
      <c r="BH156" s="1">
        <f>_xlfn.XLOOKUP(W156,[6]cmmiScoringModel!$G$62:$G$67,[6]cmmiScoringModel!$I$62:$I$67,0,0,1)</f>
        <v>0.5</v>
      </c>
      <c r="BI156" s="1">
        <f>_xlfn.XLOOKUP(X156,[6]cmmiScoringModel!$G$68:$G$72,[6]cmmiScoringModel!$I$68:$I$72,0,0,1)</f>
        <v>0.75</v>
      </c>
      <c r="BJ156" s="1">
        <f>_xlfn.XLOOKUP(Y156,[6]cmmiScoringModel!$G$73:$G$77,[6]cmmiScoringModel!$I$73:$I$77,0,0,1)</f>
        <v>1</v>
      </c>
      <c r="BK156" s="1">
        <f>_xlfn.XLOOKUP(Z156,[6]cmmiScoringModel!$G$78:$G$84,[6]cmmiScoringModel!$I$78:$I$84,0,0,1)</f>
        <v>1</v>
      </c>
      <c r="BL156" s="1">
        <f>_xlfn.XLOOKUP(AA156,[6]cmmiScoringModel!$G$85:$G$91,[6]cmmiScoringModel!$I$85:$I$91,0,0,1)</f>
        <v>0.5</v>
      </c>
      <c r="BM156" s="1">
        <f>_xlfn.XLOOKUP(AB156,[6]cmmiScoringModel!$G$92:$G$95,[6]cmmiScoringModel!$I$92:$I$95,0,0,1)</f>
        <v>1</v>
      </c>
      <c r="BN156" s="1">
        <f>_xlfn.XLOOKUP(AC156,[6]cmmiScoringModel!$G$96:$G$100,[6]cmmiScoringModel!$I$96:$I$100,0,0,1)</f>
        <v>1</v>
      </c>
      <c r="BO156" s="1">
        <f>_xlfn.XLOOKUP(AD156,[6]cmmiScoringModel!$G$101:$G$106,[6]cmmiScoringModel!$I$101:$I$106,0,0,1)</f>
        <v>1</v>
      </c>
      <c r="BP156" s="1">
        <f>_xlfn.XLOOKUP(AE156,[6]cmmiScoringModel!$G$107:$G$113,[6]cmmiScoringModel!$I$107:$I$113,0,0,1)</f>
        <v>0.5</v>
      </c>
      <c r="BQ156" s="1">
        <f>_xlfn.XLOOKUP(AF156,[6]cmmiScoringModel!$G$114:$G$117,[6]cmmiScoringModel!$I$114:$I$117,0,0,1)</f>
        <v>0.85</v>
      </c>
      <c r="BR156" s="1">
        <f>_xlfn.XLOOKUP(AG156,[6]cmmiScoringModel!$G$118:$G$120,[6]cmmiScoringModel!$I$118:$I$120,0,0,1)</f>
        <v>1</v>
      </c>
      <c r="BS156" s="1">
        <f>_xlfn.XLOOKUP(AH156, [6]cmmiScoringModel!$G$121:$G$124,[6]cmmiScoringModel!$I$121:$I$124,0,0,1)</f>
        <v>0.6</v>
      </c>
      <c r="BT156" s="1">
        <f>_xlfn.XLOOKUP(AI156,[6]cmmiScoringModel!$G$125:$G$128,[6]cmmiScoringModel!$I$125:$I$128,0,0,1)</f>
        <v>0.4</v>
      </c>
      <c r="BU156" s="1">
        <f>_xlfn.XLOOKUP(AJ156,[6]cmmiScoringModel!$G$129:$G$132,[6]cmmiScoringModel!$I$129:$I$132,0,0,1)</f>
        <v>1</v>
      </c>
      <c r="BV156" s="1">
        <f>_xlfn.XLOOKUP(AK156,[6]cmmiScoringModel!$G$133:$G$138,[6]cmmiScoringModel!$I$133:$I$138,0,0,1)</f>
        <v>1</v>
      </c>
      <c r="BW156" s="1">
        <f>_xlfn.XLOOKUP(AL156,[6]cmmiScoringModel!$G$139:$G$142,[6]cmmiScoringModel!$I$139:$I$142,0,0,1)</f>
        <v>1</v>
      </c>
      <c r="BX156" s="1">
        <f>_xlfn.XLOOKUP(AM156,[6]cmmiScoringModel!$G$143:$G$148,[6]cmmiScoringModel!$I$143:$I$148,0,0,1)</f>
        <v>0.5</v>
      </c>
      <c r="BY156" s="1">
        <f>_xlfn.XLOOKUP(AN156,[6]cmmiScoringModel!$G$149:$G$153,[6]cmmiScoringModel!$I$149:$I$153,0,0,1)</f>
        <v>1</v>
      </c>
      <c r="BZ156" s="1">
        <f>_xlfn.XLOOKUP(AO156,[6]cmmiScoringModel!$G$154:$G$157,[6]cmmiScoringModel!$I$154:$I$157,0,0,1)</f>
        <v>0</v>
      </c>
      <c r="CA156" s="1">
        <f>_xlfn.XLOOKUP(AP156,[6]cmmiScoringModel!$G$158:$G$161,[6]cmmiScoringModel!$I$158:$I$161,0,0,1)</f>
        <v>1</v>
      </c>
      <c r="CB156" s="1">
        <f>_xlfn.XLOOKUP(AQ156,[6]cmmiScoringModel!$G$162:$G$166,[6]cmmiScoringModel!$I$162:$I$166,0,0,1)</f>
        <v>0.75</v>
      </c>
      <c r="CC156" s="1">
        <f>_xlfn.XLOOKUP(AR156,[6]cmmiScoringModel!$G$167:$G$171,[6]cmmiScoringModel!$I$167:$I$171,0,0,1)</f>
        <v>0.01</v>
      </c>
      <c r="CD156" s="1">
        <f>_xlfn.XLOOKUP(AS156,[6]cmmiScoringModel!$G$172:$G$175,[6]cmmiScoringModel!$I$172:$I$175,0,0,1)</f>
        <v>0.01</v>
      </c>
      <c r="CE156" s="1">
        <f>_xlfn.XLOOKUP(AT156,[6]cmmiScoringModel!$G$176:$G$180,[6]cmmiScoringModel!$I$176:$I$180,0,0,1)</f>
        <v>0.01</v>
      </c>
    </row>
    <row r="157" spans="1:83" x14ac:dyDescent="0.25">
      <c r="A157" s="1" t="s">
        <v>3423</v>
      </c>
      <c r="B157" s="1" t="s">
        <v>1847</v>
      </c>
      <c r="C157" s="1" t="s">
        <v>1873</v>
      </c>
      <c r="D157" s="1" t="s">
        <v>1874</v>
      </c>
      <c r="E157" s="1" t="s">
        <v>1875</v>
      </c>
      <c r="G157" s="1" t="s">
        <v>3424</v>
      </c>
      <c r="H157" s="1" t="s">
        <v>3425</v>
      </c>
      <c r="K157" s="1" t="s">
        <v>18</v>
      </c>
      <c r="L157" s="1" t="s">
        <v>22</v>
      </c>
      <c r="M157" s="1" t="s">
        <v>31</v>
      </c>
      <c r="N157" s="1" t="s">
        <v>29</v>
      </c>
      <c r="O157" s="1" t="s">
        <v>37</v>
      </c>
      <c r="P157" s="1" t="s">
        <v>43</v>
      </c>
      <c r="Q157" s="1" t="s">
        <v>45</v>
      </c>
      <c r="R157" s="1" t="s">
        <v>37</v>
      </c>
      <c r="S157" s="1" t="s">
        <v>56</v>
      </c>
      <c r="T157" s="1" t="s">
        <v>62</v>
      </c>
      <c r="U157" s="1" t="s">
        <v>43</v>
      </c>
      <c r="V157" s="1" t="s">
        <v>72</v>
      </c>
      <c r="W157" s="1" t="s">
        <v>76</v>
      </c>
      <c r="X157" s="1" t="s">
        <v>37</v>
      </c>
      <c r="Y157" s="1" t="s">
        <v>43</v>
      </c>
      <c r="Z157" s="1" t="s">
        <v>63</v>
      </c>
      <c r="AA157" s="1" t="s">
        <v>63</v>
      </c>
      <c r="AB157" s="1" t="s">
        <v>98</v>
      </c>
      <c r="AC157" s="1" t="s">
        <v>103</v>
      </c>
      <c r="AD157" s="1" t="s">
        <v>110</v>
      </c>
      <c r="AE157" s="1" t="s">
        <v>62</v>
      </c>
      <c r="AF157" s="1" t="s">
        <v>120</v>
      </c>
      <c r="AG157" s="1" t="s">
        <v>124</v>
      </c>
      <c r="AH157" s="1" t="s">
        <v>129</v>
      </c>
      <c r="AI157" s="1" t="s">
        <v>129</v>
      </c>
      <c r="AJ157" s="1" t="s">
        <v>22</v>
      </c>
      <c r="AK157" s="1" t="s">
        <v>63</v>
      </c>
      <c r="AL157" s="1" t="s">
        <v>142</v>
      </c>
      <c r="AM157" s="1" t="s">
        <v>62</v>
      </c>
      <c r="AN157" s="1" t="s">
        <v>29</v>
      </c>
      <c r="AO157" s="1" t="s">
        <v>155</v>
      </c>
      <c r="AP157" s="1" t="s">
        <v>159</v>
      </c>
      <c r="AQ157" s="1" t="s">
        <v>31</v>
      </c>
      <c r="AR157" s="1" t="s">
        <v>21</v>
      </c>
      <c r="AS157" s="1" t="s">
        <v>21</v>
      </c>
      <c r="AT157" s="1" t="s">
        <v>170</v>
      </c>
      <c r="AV157" s="1">
        <f>_xlfn.XLOOKUP(K157,[6]cmmiScoringModel!$G$2:$G$6, [6]cmmiScoringModel!$I$2:$I$6,0,0,1)</f>
        <v>1</v>
      </c>
      <c r="AW157" s="1">
        <f>_xlfn.XLOOKUP(L157,[6]cmmiScoringModel!$G$7:$G$9,[6]cmmiScoringModel!$I$7:$I$9,0,0,1)</f>
        <v>1</v>
      </c>
      <c r="AX157" s="1">
        <f>_xlfn.XLOOKUP(M157,[6]cmmiScoringModel!$G$10:$G$14,[6]cmmiScoringModel!$I$10:$I$14,0,0,1)</f>
        <v>1</v>
      </c>
      <c r="AY157" s="1">
        <f>_xlfn.XLOOKUP(N157,[6]cmmiScoringModel!$G$15:$G$19,[6]cmmiScoringModel!$I$15:$I$19,0,0,1)</f>
        <v>0.5</v>
      </c>
      <c r="AZ157" s="1">
        <f>_xlfn.XLOOKUP(O157,[6]cmmiScoringModel!$G$20:$G$24,[6]cmmiScoringModel!$I$20:$I$24,0,0,1)</f>
        <v>0.75</v>
      </c>
      <c r="BA157" s="1">
        <f>_xlfn.XLOOKUP(P157,[6]cmmiScoringModel!$G$25:$G$28,[6]cmmiScoringModel!$I$25:$I$28,0,0,1)</f>
        <v>1</v>
      </c>
      <c r="BB157" s="1">
        <f>_xlfn.XLOOKUP(Q157,[6]cmmiScoringModel!$G$29:$G$33,[6]cmmiScoringModel!$I$29:$I$33,0,0,1)</f>
        <v>0.5</v>
      </c>
      <c r="BC157" s="1">
        <f>_xlfn.XLOOKUP(R157,[6]cmmiScoringModel!$G$34:$G$37,[6]cmmiScoringModel!$I$34:$I$37,0,0,1)</f>
        <v>1</v>
      </c>
      <c r="BD157" s="1">
        <f>_xlfn.XLOOKUP(S157,[6]cmmiScoringModel!$G$38:$G$44,[6]cmmiScoringModel!$I$38:$I$44,0,0,1)</f>
        <v>0.2</v>
      </c>
      <c r="BE157" s="1">
        <f>_xlfn.XLOOKUP(T157,[6]cmmiScoringModel!$G$45:$G$51,[6]cmmiScoringModel!$I$45:$I$51,0,0,1)</f>
        <v>0.5</v>
      </c>
      <c r="BF157" s="1">
        <f>_xlfn.XLOOKUP(U157,[6]cmmiScoringModel!$G$52:$G$56,[6]cmmiScoringModel!$I$52:$I$56,0,0,1)</f>
        <v>1</v>
      </c>
      <c r="BG157" s="1">
        <f>_xlfn.XLOOKUP(V157,[6]cmmiScoringModel!$G$57:$G$61,[6]cmmiScoringModel!$I$57:$I$61,0,0,1)</f>
        <v>1</v>
      </c>
      <c r="BH157" s="1">
        <f>_xlfn.XLOOKUP(W157,[6]cmmiScoringModel!$G$62:$G$67,[6]cmmiScoringModel!$I$62:$I$67,0,0,1)</f>
        <v>0.75</v>
      </c>
      <c r="BI157" s="1">
        <f>_xlfn.XLOOKUP(X157,[6]cmmiScoringModel!$G$68:$G$72,[6]cmmiScoringModel!$I$68:$I$72,0,0,1)</f>
        <v>0.75</v>
      </c>
      <c r="BJ157" s="1">
        <f>_xlfn.XLOOKUP(Y157,[6]cmmiScoringModel!$G$73:$G$77,[6]cmmiScoringModel!$I$73:$I$77,0,0,1)</f>
        <v>1</v>
      </c>
      <c r="BK157" s="1">
        <f>_xlfn.XLOOKUP(Z157,[6]cmmiScoringModel!$G$78:$G$84,[6]cmmiScoringModel!$I$78:$I$84,0,0,1)</f>
        <v>0.75</v>
      </c>
      <c r="BL157" s="1">
        <f>_xlfn.XLOOKUP(AA157,[6]cmmiScoringModel!$G$85:$G$91,[6]cmmiScoringModel!$I$85:$I$91,0,0,1)</f>
        <v>0.75</v>
      </c>
      <c r="BM157" s="1">
        <f>_xlfn.XLOOKUP(AB157,[6]cmmiScoringModel!$G$92:$G$95,[6]cmmiScoringModel!$I$92:$I$95,0,0,1)</f>
        <v>1</v>
      </c>
      <c r="BN157" s="1">
        <f>_xlfn.XLOOKUP(AC157,[6]cmmiScoringModel!$G$96:$G$100,[6]cmmiScoringModel!$I$96:$I$100,0,0,1)</f>
        <v>0.6</v>
      </c>
      <c r="BO157" s="1">
        <f>_xlfn.XLOOKUP(AD157,[6]cmmiScoringModel!$G$101:$G$106,[6]cmmiScoringModel!$I$101:$I$106,0,0,1)</f>
        <v>0.75</v>
      </c>
      <c r="BP157" s="1">
        <f>_xlfn.XLOOKUP(AE157,[6]cmmiScoringModel!$G$107:$G$113,[6]cmmiScoringModel!$I$107:$I$113,0,0,1)</f>
        <v>0.5</v>
      </c>
      <c r="BQ157" s="1">
        <f>_xlfn.XLOOKUP(AF157,[6]cmmiScoringModel!$G$114:$G$117,[6]cmmiScoringModel!$I$114:$I$117,0,0,1)</f>
        <v>0.85</v>
      </c>
      <c r="BR157" s="1">
        <f>_xlfn.XLOOKUP(AG157,[6]cmmiScoringModel!$G$118:$G$120,[6]cmmiScoringModel!$I$118:$I$120,0,0,1)</f>
        <v>0.25</v>
      </c>
      <c r="BS157" s="1">
        <f>_xlfn.XLOOKUP(AH157, [6]cmmiScoringModel!$G$121:$G$124,[6]cmmiScoringModel!$I$121:$I$124,0,0,1)</f>
        <v>0.6</v>
      </c>
      <c r="BT157" s="1">
        <f>_xlfn.XLOOKUP(AI157,[6]cmmiScoringModel!$G$125:$G$128,[6]cmmiScoringModel!$I$125:$I$128,0,0,1)</f>
        <v>0.4</v>
      </c>
      <c r="BU157" s="1">
        <f>_xlfn.XLOOKUP(AJ157,[6]cmmiScoringModel!$G$129:$G$132,[6]cmmiScoringModel!$I$129:$I$132,0,0,1)</f>
        <v>1</v>
      </c>
      <c r="BV157" s="1">
        <f>_xlfn.XLOOKUP(AK157,[6]cmmiScoringModel!$G$133:$G$138,[6]cmmiScoringModel!$I$133:$I$138,0,0,1)</f>
        <v>0.75</v>
      </c>
      <c r="BW157" s="1">
        <f>_xlfn.XLOOKUP(AL157,[6]cmmiScoringModel!$G$139:$G$142,[6]cmmiScoringModel!$I$139:$I$142,0,0,1)</f>
        <v>0.25</v>
      </c>
      <c r="BX157" s="1">
        <f>_xlfn.XLOOKUP(AM157,[6]cmmiScoringModel!$G$143:$G$148,[6]cmmiScoringModel!$I$143:$I$148,0,0,1)</f>
        <v>0.5</v>
      </c>
      <c r="BY157" s="1">
        <f>_xlfn.XLOOKUP(AN157,[6]cmmiScoringModel!$G$149:$G$153,[6]cmmiScoringModel!$I$149:$I$153,0,0,1)</f>
        <v>0.75</v>
      </c>
      <c r="BZ157" s="1">
        <f>_xlfn.XLOOKUP(AO157,[6]cmmiScoringModel!$G$154:$G$157,[6]cmmiScoringModel!$I$154:$I$157,0,0,1)</f>
        <v>1</v>
      </c>
      <c r="CA157" s="1">
        <f>_xlfn.XLOOKUP(AP157,[6]cmmiScoringModel!$G$158:$G$161,[6]cmmiScoringModel!$I$158:$I$161,0,0,1)</f>
        <v>1</v>
      </c>
      <c r="CB157" s="1">
        <f>_xlfn.XLOOKUP(AQ157,[6]cmmiScoringModel!$G$162:$G$166,[6]cmmiScoringModel!$I$162:$I$166,0,0,1)</f>
        <v>1</v>
      </c>
      <c r="CC157" s="1">
        <f>_xlfn.XLOOKUP(AR157,[6]cmmiScoringModel!$G$167:$G$171,[6]cmmiScoringModel!$I$167:$I$171,0,0,1)</f>
        <v>0.01</v>
      </c>
      <c r="CD157" s="1">
        <f>_xlfn.XLOOKUP(AS157,[6]cmmiScoringModel!$G$172:$G$175,[6]cmmiScoringModel!$I$172:$I$175,0,0,1)</f>
        <v>0.01</v>
      </c>
      <c r="CE157" s="1">
        <f>_xlfn.XLOOKUP(AT157,[6]cmmiScoringModel!$G$176:$G$180,[6]cmmiScoringModel!$I$176:$I$180,0,0,1)</f>
        <v>0.5</v>
      </c>
    </row>
    <row r="158" spans="1:83" x14ac:dyDescent="0.25">
      <c r="A158" s="1" t="s">
        <v>3426</v>
      </c>
      <c r="B158" s="1" t="s">
        <v>1847</v>
      </c>
      <c r="C158" s="1" t="s">
        <v>1732</v>
      </c>
      <c r="D158" s="1" t="s">
        <v>1877</v>
      </c>
      <c r="E158" s="1" t="s">
        <v>1878</v>
      </c>
      <c r="G158" s="1" t="s">
        <v>1735</v>
      </c>
      <c r="H158" s="1" t="e" vm="1">
        <v>#VALUE!</v>
      </c>
      <c r="K158" s="1" t="s">
        <v>18</v>
      </c>
      <c r="L158" s="1" t="s">
        <v>22</v>
      </c>
      <c r="M158" s="1" t="s">
        <v>31</v>
      </c>
      <c r="N158" s="1" t="s">
        <v>29</v>
      </c>
      <c r="O158" s="1" t="s">
        <v>37</v>
      </c>
      <c r="P158" s="1" t="s">
        <v>43</v>
      </c>
      <c r="Q158" s="1" t="s">
        <v>45</v>
      </c>
      <c r="R158" s="1" t="s">
        <v>37</v>
      </c>
      <c r="S158" s="1" t="s">
        <v>56</v>
      </c>
      <c r="T158" s="1" t="s">
        <v>64</v>
      </c>
      <c r="U158" s="1" t="s">
        <v>43</v>
      </c>
      <c r="V158" s="1" t="s">
        <v>72</v>
      </c>
      <c r="W158" s="1" t="s">
        <v>76</v>
      </c>
      <c r="X158" s="1" t="s">
        <v>37</v>
      </c>
      <c r="Y158" s="1" t="s">
        <v>43</v>
      </c>
      <c r="Z158" s="1" t="s">
        <v>63</v>
      </c>
      <c r="AA158" s="1" t="s">
        <v>62</v>
      </c>
      <c r="AB158" s="1" t="s">
        <v>98</v>
      </c>
      <c r="AC158" s="1" t="s">
        <v>103</v>
      </c>
      <c r="AD158" s="1" t="s">
        <v>111</v>
      </c>
      <c r="AE158" s="1" t="s">
        <v>63</v>
      </c>
      <c r="AF158" s="1" t="s">
        <v>120</v>
      </c>
      <c r="AG158" s="1" t="s">
        <v>125</v>
      </c>
      <c r="AH158" s="1" t="s">
        <v>129</v>
      </c>
      <c r="AI158" s="1" t="s">
        <v>129</v>
      </c>
      <c r="AJ158" s="1" t="s">
        <v>129</v>
      </c>
      <c r="AK158" s="1" t="s">
        <v>64</v>
      </c>
      <c r="AL158" s="1" t="s">
        <v>144</v>
      </c>
      <c r="AM158" s="1" t="s">
        <v>63</v>
      </c>
      <c r="AN158" s="1" t="s">
        <v>31</v>
      </c>
      <c r="AO158" s="1" t="s">
        <v>155</v>
      </c>
      <c r="AP158" s="1" t="s">
        <v>159</v>
      </c>
      <c r="AQ158" s="1" t="s">
        <v>31</v>
      </c>
      <c r="AR158" s="1" t="s">
        <v>21</v>
      </c>
      <c r="AS158" s="1" t="s">
        <v>21</v>
      </c>
      <c r="AT158" s="1" t="s">
        <v>21</v>
      </c>
      <c r="AV158" s="1">
        <f>_xlfn.XLOOKUP(K158,[6]cmmiScoringModel!$G$2:$G$6, [6]cmmiScoringModel!$I$2:$I$6,0,0,1)</f>
        <v>1</v>
      </c>
      <c r="AW158" s="1">
        <f>_xlfn.XLOOKUP(L158,[6]cmmiScoringModel!$G$7:$G$9,[6]cmmiScoringModel!$I$7:$I$9,0,0,1)</f>
        <v>1</v>
      </c>
      <c r="AX158" s="1">
        <f>_xlfn.XLOOKUP(M158,[6]cmmiScoringModel!$G$10:$G$14,[6]cmmiScoringModel!$I$10:$I$14,0,0,1)</f>
        <v>1</v>
      </c>
      <c r="AY158" s="1">
        <f>_xlfn.XLOOKUP(N158,[6]cmmiScoringModel!$G$15:$G$19,[6]cmmiScoringModel!$I$15:$I$19,0,0,1)</f>
        <v>0.5</v>
      </c>
      <c r="AZ158" s="1">
        <f>_xlfn.XLOOKUP(O158,[6]cmmiScoringModel!$G$20:$G$24,[6]cmmiScoringModel!$I$20:$I$24,0,0,1)</f>
        <v>0.75</v>
      </c>
      <c r="BA158" s="1">
        <f>_xlfn.XLOOKUP(P158,[6]cmmiScoringModel!$G$25:$G$28,[6]cmmiScoringModel!$I$25:$I$28,0,0,1)</f>
        <v>1</v>
      </c>
      <c r="BB158" s="1">
        <f>_xlfn.XLOOKUP(Q158,[6]cmmiScoringModel!$G$29:$G$33,[6]cmmiScoringModel!$I$29:$I$33,0,0,1)</f>
        <v>0.5</v>
      </c>
      <c r="BC158" s="1">
        <f>_xlfn.XLOOKUP(R158,[6]cmmiScoringModel!$G$34:$G$37,[6]cmmiScoringModel!$I$34:$I$37,0,0,1)</f>
        <v>1</v>
      </c>
      <c r="BD158" s="1">
        <f>_xlfn.XLOOKUP(S158,[6]cmmiScoringModel!$G$38:$G$44,[6]cmmiScoringModel!$I$38:$I$44,0,0,1)</f>
        <v>0.2</v>
      </c>
      <c r="BE158" s="1">
        <f>_xlfn.XLOOKUP(T158,[6]cmmiScoringModel!$G$45:$G$51,[6]cmmiScoringModel!$I$45:$I$51,0,0,1)</f>
        <v>1</v>
      </c>
      <c r="BF158" s="1">
        <f>_xlfn.XLOOKUP(U158,[6]cmmiScoringModel!$G$52:$G$56,[6]cmmiScoringModel!$I$52:$I$56,0,0,1)</f>
        <v>1</v>
      </c>
      <c r="BG158" s="1">
        <f>_xlfn.XLOOKUP(V158,[6]cmmiScoringModel!$G$57:$G$61,[6]cmmiScoringModel!$I$57:$I$61,0,0,1)</f>
        <v>1</v>
      </c>
      <c r="BH158" s="1">
        <f>_xlfn.XLOOKUP(W158,[6]cmmiScoringModel!$G$62:$G$67,[6]cmmiScoringModel!$I$62:$I$67,0,0,1)</f>
        <v>0.75</v>
      </c>
      <c r="BI158" s="1">
        <f>_xlfn.XLOOKUP(X158,[6]cmmiScoringModel!$G$68:$G$72,[6]cmmiScoringModel!$I$68:$I$72,0,0,1)</f>
        <v>0.75</v>
      </c>
      <c r="BJ158" s="1">
        <f>_xlfn.XLOOKUP(Y158,[6]cmmiScoringModel!$G$73:$G$77,[6]cmmiScoringModel!$I$73:$I$77,0,0,1)</f>
        <v>1</v>
      </c>
      <c r="BK158" s="1">
        <f>_xlfn.XLOOKUP(Z158,[6]cmmiScoringModel!$G$78:$G$84,[6]cmmiScoringModel!$I$78:$I$84,0,0,1)</f>
        <v>0.75</v>
      </c>
      <c r="BL158" s="1">
        <f>_xlfn.XLOOKUP(AA158,[6]cmmiScoringModel!$G$85:$G$91,[6]cmmiScoringModel!$I$85:$I$91,0,0,1)</f>
        <v>0.5</v>
      </c>
      <c r="BM158" s="1">
        <f>_xlfn.XLOOKUP(AB158,[6]cmmiScoringModel!$G$92:$G$95,[6]cmmiScoringModel!$I$92:$I$95,0,0,1)</f>
        <v>1</v>
      </c>
      <c r="BN158" s="1">
        <f>_xlfn.XLOOKUP(AC158,[6]cmmiScoringModel!$G$96:$G$100,[6]cmmiScoringModel!$I$96:$I$100,0,0,1)</f>
        <v>0.6</v>
      </c>
      <c r="BO158" s="1">
        <f>_xlfn.XLOOKUP(AD158,[6]cmmiScoringModel!$G$101:$G$106,[6]cmmiScoringModel!$I$101:$I$106,0,0,1)</f>
        <v>1</v>
      </c>
      <c r="BP158" s="1">
        <f>_xlfn.XLOOKUP(AE158,[6]cmmiScoringModel!$G$107:$G$113,[6]cmmiScoringModel!$I$107:$I$113,0,0,1)</f>
        <v>0.75</v>
      </c>
      <c r="BQ158" s="1">
        <f>_xlfn.XLOOKUP(AF158,[6]cmmiScoringModel!$G$114:$G$117,[6]cmmiScoringModel!$I$114:$I$117,0,0,1)</f>
        <v>0.85</v>
      </c>
      <c r="BR158" s="1">
        <f>_xlfn.XLOOKUP(AG158,[6]cmmiScoringModel!$G$118:$G$120,[6]cmmiScoringModel!$I$118:$I$120,0,0,1)</f>
        <v>1</v>
      </c>
      <c r="BS158" s="1">
        <f>_xlfn.XLOOKUP(AH158, [6]cmmiScoringModel!$G$121:$G$124,[6]cmmiScoringModel!$I$121:$I$124,0,0,1)</f>
        <v>0.6</v>
      </c>
      <c r="BT158" s="1">
        <f>_xlfn.XLOOKUP(AI158,[6]cmmiScoringModel!$G$125:$G$128,[6]cmmiScoringModel!$I$125:$I$128,0,0,1)</f>
        <v>0.4</v>
      </c>
      <c r="BU158" s="1">
        <f>_xlfn.XLOOKUP(AJ158,[6]cmmiScoringModel!$G$129:$G$132,[6]cmmiScoringModel!$I$129:$I$132,0,0,1)</f>
        <v>0.4</v>
      </c>
      <c r="BV158" s="1">
        <f>_xlfn.XLOOKUP(AK158,[6]cmmiScoringModel!$G$133:$G$138,[6]cmmiScoringModel!$I$133:$I$138,0,0,1)</f>
        <v>1</v>
      </c>
      <c r="BW158" s="1">
        <f>_xlfn.XLOOKUP(AL158,[6]cmmiScoringModel!$G$139:$G$142,[6]cmmiScoringModel!$I$139:$I$142,0,0,1)</f>
        <v>1</v>
      </c>
      <c r="BX158" s="1">
        <f>_xlfn.XLOOKUP(AM158,[6]cmmiScoringModel!$G$143:$G$148,[6]cmmiScoringModel!$I$143:$I$148,0,0,1)</f>
        <v>0.75</v>
      </c>
      <c r="BY158" s="1">
        <f>_xlfn.XLOOKUP(AN158,[6]cmmiScoringModel!$G$149:$G$153,[6]cmmiScoringModel!$I$149:$I$153,0,0,1)</f>
        <v>1</v>
      </c>
      <c r="BZ158" s="1">
        <f>_xlfn.XLOOKUP(AO158,[6]cmmiScoringModel!$G$154:$G$157,[6]cmmiScoringModel!$I$154:$I$157,0,0,1)</f>
        <v>1</v>
      </c>
      <c r="CA158" s="1">
        <f>_xlfn.XLOOKUP(AP158,[6]cmmiScoringModel!$G$158:$G$161,[6]cmmiScoringModel!$I$158:$I$161,0,0,1)</f>
        <v>1</v>
      </c>
      <c r="CB158" s="1">
        <f>_xlfn.XLOOKUP(AQ158,[6]cmmiScoringModel!$G$162:$G$166,[6]cmmiScoringModel!$I$162:$I$166,0,0,1)</f>
        <v>1</v>
      </c>
      <c r="CC158" s="1">
        <f>_xlfn.XLOOKUP(AR158,[6]cmmiScoringModel!$G$167:$G$171,[6]cmmiScoringModel!$I$167:$I$171,0,0,1)</f>
        <v>0.01</v>
      </c>
      <c r="CD158" s="1">
        <f>_xlfn.XLOOKUP(AS158,[6]cmmiScoringModel!$G$172:$G$175,[6]cmmiScoringModel!$I$172:$I$175,0,0,1)</f>
        <v>0.01</v>
      </c>
      <c r="CE158" s="1">
        <f>_xlfn.XLOOKUP(AT158,[6]cmmiScoringModel!$G$176:$G$180,[6]cmmiScoringModel!$I$176:$I$180,0,0,1)</f>
        <v>0.01</v>
      </c>
    </row>
    <row r="159" spans="1:83" x14ac:dyDescent="0.25">
      <c r="A159" s="1" t="s">
        <v>3427</v>
      </c>
      <c r="B159" s="1" t="s">
        <v>1847</v>
      </c>
      <c r="C159" s="1" t="s">
        <v>1879</v>
      </c>
      <c r="D159" s="1" t="s">
        <v>1791</v>
      </c>
      <c r="E159" s="1" t="s">
        <v>1880</v>
      </c>
      <c r="G159" s="1" t="s">
        <v>1881</v>
      </c>
      <c r="H159" s="1" t="s">
        <v>3372</v>
      </c>
      <c r="K159" s="1" t="s">
        <v>18</v>
      </c>
      <c r="L159" s="1" t="s">
        <v>22</v>
      </c>
      <c r="M159" s="1" t="s">
        <v>31</v>
      </c>
      <c r="N159" s="1" t="s">
        <v>29</v>
      </c>
      <c r="O159" s="1" t="s">
        <v>37</v>
      </c>
      <c r="P159" s="1" t="s">
        <v>43</v>
      </c>
      <c r="Q159" s="1" t="s">
        <v>45</v>
      </c>
      <c r="R159" s="1" t="s">
        <v>37</v>
      </c>
      <c r="S159" s="1" t="s">
        <v>56</v>
      </c>
      <c r="T159" s="1" t="s">
        <v>63</v>
      </c>
      <c r="U159" s="1" t="s">
        <v>43</v>
      </c>
      <c r="V159" s="1" t="s">
        <v>72</v>
      </c>
      <c r="W159" s="1" t="s">
        <v>75</v>
      </c>
      <c r="X159" s="1" t="s">
        <v>37</v>
      </c>
      <c r="Y159" s="1" t="s">
        <v>43</v>
      </c>
      <c r="Z159" s="1" t="s">
        <v>63</v>
      </c>
      <c r="AA159" s="1" t="s">
        <v>63</v>
      </c>
      <c r="AB159" s="1" t="s">
        <v>98</v>
      </c>
      <c r="AC159" s="1" t="s">
        <v>103</v>
      </c>
      <c r="AD159" s="1" t="s">
        <v>110</v>
      </c>
      <c r="AE159" s="1" t="s">
        <v>63</v>
      </c>
      <c r="AF159" s="1" t="s">
        <v>122</v>
      </c>
      <c r="AG159" s="1" t="s">
        <v>125</v>
      </c>
      <c r="AH159" s="1" t="s">
        <v>22</v>
      </c>
      <c r="AI159" s="1" t="s">
        <v>22</v>
      </c>
      <c r="AJ159" s="1" t="s">
        <v>22</v>
      </c>
      <c r="AK159" s="1" t="s">
        <v>63</v>
      </c>
      <c r="AL159" s="1" t="s">
        <v>144</v>
      </c>
      <c r="AM159" s="1" t="s">
        <v>63</v>
      </c>
      <c r="AN159" s="1" t="s">
        <v>31</v>
      </c>
      <c r="AO159" s="1" t="s">
        <v>155</v>
      </c>
      <c r="AP159" s="1" t="s">
        <v>159</v>
      </c>
      <c r="AQ159" s="1" t="s">
        <v>31</v>
      </c>
      <c r="AR159" s="1" t="s">
        <v>29</v>
      </c>
      <c r="AS159" s="1" t="s">
        <v>111</v>
      </c>
      <c r="AT159" s="1" t="s">
        <v>170</v>
      </c>
      <c r="AV159" s="1">
        <f>_xlfn.XLOOKUP(K159,[6]cmmiScoringModel!$G$2:$G$6, [6]cmmiScoringModel!$I$2:$I$6,0,0,1)</f>
        <v>1</v>
      </c>
      <c r="AW159" s="1">
        <f>_xlfn.XLOOKUP(L159,[6]cmmiScoringModel!$G$7:$G$9,[6]cmmiScoringModel!$I$7:$I$9,0,0,1)</f>
        <v>1</v>
      </c>
      <c r="AX159" s="1">
        <f>_xlfn.XLOOKUP(M159,[6]cmmiScoringModel!$G$10:$G$14,[6]cmmiScoringModel!$I$10:$I$14,0,0,1)</f>
        <v>1</v>
      </c>
      <c r="AY159" s="1">
        <f>_xlfn.XLOOKUP(N159,[6]cmmiScoringModel!$G$15:$G$19,[6]cmmiScoringModel!$I$15:$I$19,0,0,1)</f>
        <v>0.5</v>
      </c>
      <c r="AZ159" s="1">
        <f>_xlfn.XLOOKUP(O159,[6]cmmiScoringModel!$G$20:$G$24,[6]cmmiScoringModel!$I$20:$I$24,0,0,1)</f>
        <v>0.75</v>
      </c>
      <c r="BA159" s="1">
        <f>_xlfn.XLOOKUP(P159,[6]cmmiScoringModel!$G$25:$G$28,[6]cmmiScoringModel!$I$25:$I$28,0,0,1)</f>
        <v>1</v>
      </c>
      <c r="BB159" s="1">
        <f>_xlfn.XLOOKUP(Q159,[6]cmmiScoringModel!$G$29:$G$33,[6]cmmiScoringModel!$I$29:$I$33,0,0,1)</f>
        <v>0.5</v>
      </c>
      <c r="BC159" s="1">
        <f>_xlfn.XLOOKUP(R159,[6]cmmiScoringModel!$G$34:$G$37,[6]cmmiScoringModel!$I$34:$I$37,0,0,1)</f>
        <v>1</v>
      </c>
      <c r="BD159" s="1">
        <f>_xlfn.XLOOKUP(S159,[6]cmmiScoringModel!$G$38:$G$44,[6]cmmiScoringModel!$I$38:$I$44,0,0,1)</f>
        <v>0.2</v>
      </c>
      <c r="BE159" s="1">
        <f>_xlfn.XLOOKUP(T159,[6]cmmiScoringModel!$G$45:$G$51,[6]cmmiScoringModel!$I$45:$I$51,0,0,1)</f>
        <v>0.75</v>
      </c>
      <c r="BF159" s="1">
        <f>_xlfn.XLOOKUP(U159,[6]cmmiScoringModel!$G$52:$G$56,[6]cmmiScoringModel!$I$52:$I$56,0,0,1)</f>
        <v>1</v>
      </c>
      <c r="BG159" s="1">
        <f>_xlfn.XLOOKUP(V159,[6]cmmiScoringModel!$G$57:$G$61,[6]cmmiScoringModel!$I$57:$I$61,0,0,1)</f>
        <v>1</v>
      </c>
      <c r="BH159" s="1">
        <f>_xlfn.XLOOKUP(W159,[6]cmmiScoringModel!$G$62:$G$67,[6]cmmiScoringModel!$I$62:$I$67,0,0,1)</f>
        <v>0.5</v>
      </c>
      <c r="BI159" s="1">
        <f>_xlfn.XLOOKUP(X159,[6]cmmiScoringModel!$G$68:$G$72,[6]cmmiScoringModel!$I$68:$I$72,0,0,1)</f>
        <v>0.75</v>
      </c>
      <c r="BJ159" s="1">
        <f>_xlfn.XLOOKUP(Y159,[6]cmmiScoringModel!$G$73:$G$77,[6]cmmiScoringModel!$I$73:$I$77,0,0,1)</f>
        <v>1</v>
      </c>
      <c r="BK159" s="1">
        <f>_xlfn.XLOOKUP(Z159,[6]cmmiScoringModel!$G$78:$G$84,[6]cmmiScoringModel!$I$78:$I$84,0,0,1)</f>
        <v>0.75</v>
      </c>
      <c r="BL159" s="1">
        <f>_xlfn.XLOOKUP(AA159,[6]cmmiScoringModel!$G$85:$G$91,[6]cmmiScoringModel!$I$85:$I$91,0,0,1)</f>
        <v>0.75</v>
      </c>
      <c r="BM159" s="1">
        <f>_xlfn.XLOOKUP(AB159,[6]cmmiScoringModel!$G$92:$G$95,[6]cmmiScoringModel!$I$92:$I$95,0,0,1)</f>
        <v>1</v>
      </c>
      <c r="BN159" s="1">
        <f>_xlfn.XLOOKUP(AC159,[6]cmmiScoringModel!$G$96:$G$100,[6]cmmiScoringModel!$I$96:$I$100,0,0,1)</f>
        <v>0.6</v>
      </c>
      <c r="BO159" s="1">
        <f>_xlfn.XLOOKUP(AD159,[6]cmmiScoringModel!$G$101:$G$106,[6]cmmiScoringModel!$I$101:$I$106,0,0,1)</f>
        <v>0.75</v>
      </c>
      <c r="BP159" s="1">
        <f>_xlfn.XLOOKUP(AE159,[6]cmmiScoringModel!$G$107:$G$113,[6]cmmiScoringModel!$I$107:$I$113,0,0,1)</f>
        <v>0.75</v>
      </c>
      <c r="BQ159" s="1">
        <f>_xlfn.XLOOKUP(AF159,[6]cmmiScoringModel!$G$114:$G$117,[6]cmmiScoringModel!$I$114:$I$117,0,0,1)</f>
        <v>1</v>
      </c>
      <c r="BR159" s="1">
        <f>_xlfn.XLOOKUP(AG159,[6]cmmiScoringModel!$G$118:$G$120,[6]cmmiScoringModel!$I$118:$I$120,0,0,1)</f>
        <v>1</v>
      </c>
      <c r="BS159" s="1">
        <f>_xlfn.XLOOKUP(AH159, [6]cmmiScoringModel!$G$121:$G$124,[6]cmmiScoringModel!$I$121:$I$124,0,0,1)</f>
        <v>1</v>
      </c>
      <c r="BT159" s="1">
        <f>_xlfn.XLOOKUP(AI159,[6]cmmiScoringModel!$G$125:$G$128,[6]cmmiScoringModel!$I$125:$I$128,0,0,1)</f>
        <v>1</v>
      </c>
      <c r="BU159" s="1">
        <f>_xlfn.XLOOKUP(AJ159,[6]cmmiScoringModel!$G$129:$G$132,[6]cmmiScoringModel!$I$129:$I$132,0,0,1)</f>
        <v>1</v>
      </c>
      <c r="BV159" s="1">
        <f>_xlfn.XLOOKUP(AK159,[6]cmmiScoringModel!$G$133:$G$138,[6]cmmiScoringModel!$I$133:$I$138,0,0,1)</f>
        <v>0.75</v>
      </c>
      <c r="BW159" s="1">
        <f>_xlfn.XLOOKUP(AL159,[6]cmmiScoringModel!$G$139:$G$142,[6]cmmiScoringModel!$I$139:$I$142,0,0,1)</f>
        <v>1</v>
      </c>
      <c r="BX159" s="1">
        <f>_xlfn.XLOOKUP(AM159,[6]cmmiScoringModel!$G$143:$G$148,[6]cmmiScoringModel!$I$143:$I$148,0,0,1)</f>
        <v>0.75</v>
      </c>
      <c r="BY159" s="1">
        <f>_xlfn.XLOOKUP(AN159,[6]cmmiScoringModel!$G$149:$G$153,[6]cmmiScoringModel!$I$149:$I$153,0,0,1)</f>
        <v>1</v>
      </c>
      <c r="BZ159" s="1">
        <f>_xlfn.XLOOKUP(AO159,[6]cmmiScoringModel!$G$154:$G$157,[6]cmmiScoringModel!$I$154:$I$157,0,0,1)</f>
        <v>1</v>
      </c>
      <c r="CA159" s="1">
        <f>_xlfn.XLOOKUP(AP159,[6]cmmiScoringModel!$G$158:$G$161,[6]cmmiScoringModel!$I$158:$I$161,0,0,1)</f>
        <v>1</v>
      </c>
      <c r="CB159" s="1">
        <f>_xlfn.XLOOKUP(AQ159,[6]cmmiScoringModel!$G$162:$G$166,[6]cmmiScoringModel!$I$162:$I$166,0,0,1)</f>
        <v>1</v>
      </c>
      <c r="CC159" s="1">
        <f>_xlfn.XLOOKUP(AR159,[6]cmmiScoringModel!$G$167:$G$171,[6]cmmiScoringModel!$I$167:$I$171,0,0,1)</f>
        <v>0.5</v>
      </c>
      <c r="CD159" s="1">
        <f>_xlfn.XLOOKUP(AS159,[6]cmmiScoringModel!$G$172:$G$175,[6]cmmiScoringModel!$I$172:$I$175,0,0,1)</f>
        <v>1</v>
      </c>
      <c r="CE159" s="1">
        <f>_xlfn.XLOOKUP(AT159,[6]cmmiScoringModel!$G$176:$G$180,[6]cmmiScoringModel!$I$176:$I$180,0,0,1)</f>
        <v>0.5</v>
      </c>
    </row>
    <row r="160" spans="1:83" x14ac:dyDescent="0.25">
      <c r="A160" s="1" t="s">
        <v>3428</v>
      </c>
      <c r="B160" s="1" t="s">
        <v>1847</v>
      </c>
      <c r="C160" s="1" t="s">
        <v>19</v>
      </c>
      <c r="D160" s="1" t="s">
        <v>1882</v>
      </c>
      <c r="E160" s="1" t="s">
        <v>1883</v>
      </c>
      <c r="G160" s="1" t="s">
        <v>1884</v>
      </c>
      <c r="H160" s="1" t="s">
        <v>3329</v>
      </c>
      <c r="K160" s="1" t="s">
        <v>18</v>
      </c>
      <c r="L160" s="1" t="s">
        <v>22</v>
      </c>
      <c r="M160" s="1" t="s">
        <v>31</v>
      </c>
      <c r="N160" s="1" t="s">
        <v>29</v>
      </c>
      <c r="O160" s="1" t="s">
        <v>37</v>
      </c>
      <c r="P160" s="1" t="s">
        <v>43</v>
      </c>
      <c r="Q160" s="1" t="s">
        <v>45</v>
      </c>
      <c r="R160" s="1" t="s">
        <v>37</v>
      </c>
      <c r="S160" s="1" t="s">
        <v>56</v>
      </c>
      <c r="T160" s="1" t="s">
        <v>21</v>
      </c>
      <c r="U160" s="1" t="s">
        <v>21</v>
      </c>
      <c r="V160" s="1" t="s">
        <v>72</v>
      </c>
      <c r="W160" s="1" t="s">
        <v>76</v>
      </c>
      <c r="X160" s="1" t="s">
        <v>37</v>
      </c>
      <c r="Y160" s="1" t="s">
        <v>43</v>
      </c>
      <c r="Z160" s="1" t="s">
        <v>62</v>
      </c>
      <c r="AA160" s="1" t="s">
        <v>63</v>
      </c>
      <c r="AB160" s="1" t="s">
        <v>98</v>
      </c>
      <c r="AC160" s="1" t="s">
        <v>103</v>
      </c>
      <c r="AD160" s="1" t="s">
        <v>110</v>
      </c>
      <c r="AE160" s="1" t="s">
        <v>62</v>
      </c>
      <c r="AF160" s="1" t="s">
        <v>120</v>
      </c>
      <c r="AG160" s="1" t="s">
        <v>124</v>
      </c>
      <c r="AH160" s="1" t="s">
        <v>129</v>
      </c>
      <c r="AI160" s="1" t="s">
        <v>129</v>
      </c>
      <c r="AJ160" s="1" t="s">
        <v>22</v>
      </c>
      <c r="AK160" s="1" t="s">
        <v>63</v>
      </c>
      <c r="AL160" s="1" t="s">
        <v>144</v>
      </c>
      <c r="AM160" s="1" t="s">
        <v>62</v>
      </c>
      <c r="AN160" s="1" t="s">
        <v>29</v>
      </c>
      <c r="AO160" s="1" t="s">
        <v>155</v>
      </c>
      <c r="AP160" s="1" t="s">
        <v>159</v>
      </c>
      <c r="AQ160" s="1" t="s">
        <v>31</v>
      </c>
      <c r="AR160" s="1" t="s">
        <v>21</v>
      </c>
      <c r="AS160" s="1" t="s">
        <v>21</v>
      </c>
      <c r="AT160" s="1" t="s">
        <v>170</v>
      </c>
      <c r="AV160" s="1">
        <f>_xlfn.XLOOKUP(K160,[6]cmmiScoringModel!$G$2:$G$6, [6]cmmiScoringModel!$I$2:$I$6,0,0,1)</f>
        <v>1</v>
      </c>
      <c r="AW160" s="1">
        <f>_xlfn.XLOOKUP(L160,[6]cmmiScoringModel!$G$7:$G$9,[6]cmmiScoringModel!$I$7:$I$9,0,0,1)</f>
        <v>1</v>
      </c>
      <c r="AX160" s="1">
        <f>_xlfn.XLOOKUP(M160,[6]cmmiScoringModel!$G$10:$G$14,[6]cmmiScoringModel!$I$10:$I$14,0,0,1)</f>
        <v>1</v>
      </c>
      <c r="AY160" s="1">
        <f>_xlfn.XLOOKUP(N160,[6]cmmiScoringModel!$G$15:$G$19,[6]cmmiScoringModel!$I$15:$I$19,0,0,1)</f>
        <v>0.5</v>
      </c>
      <c r="AZ160" s="1">
        <f>_xlfn.XLOOKUP(O160,[6]cmmiScoringModel!$G$20:$G$24,[6]cmmiScoringModel!$I$20:$I$24,0,0,1)</f>
        <v>0.75</v>
      </c>
      <c r="BA160" s="1">
        <f>_xlfn.XLOOKUP(P160,[6]cmmiScoringModel!$G$25:$G$28,[6]cmmiScoringModel!$I$25:$I$28,0,0,1)</f>
        <v>1</v>
      </c>
      <c r="BB160" s="1">
        <f>_xlfn.XLOOKUP(Q160,[6]cmmiScoringModel!$G$29:$G$33,[6]cmmiScoringModel!$I$29:$I$33,0,0,1)</f>
        <v>0.5</v>
      </c>
      <c r="BC160" s="1">
        <f>_xlfn.XLOOKUP(R160,[6]cmmiScoringModel!$G$34:$G$37,[6]cmmiScoringModel!$I$34:$I$37,0,0,1)</f>
        <v>1</v>
      </c>
      <c r="BD160" s="1">
        <f>_xlfn.XLOOKUP(S160,[6]cmmiScoringModel!$G$38:$G$44,[6]cmmiScoringModel!$I$38:$I$44,0,0,1)</f>
        <v>0.2</v>
      </c>
      <c r="BE160" s="1">
        <f>_xlfn.XLOOKUP(T160,[6]cmmiScoringModel!$G$45:$G$51,[6]cmmiScoringModel!$I$45:$I$51,0,0,1)</f>
        <v>0.01</v>
      </c>
      <c r="BF160" s="1">
        <f>_xlfn.XLOOKUP(U160,[6]cmmiScoringModel!$G$52:$G$56,[6]cmmiScoringModel!$I$52:$I$56,0,0,1)</f>
        <v>0.01</v>
      </c>
      <c r="BG160" s="1">
        <f>_xlfn.XLOOKUP(V160,[6]cmmiScoringModel!$G$57:$G$61,[6]cmmiScoringModel!$I$57:$I$61,0,0,1)</f>
        <v>1</v>
      </c>
      <c r="BH160" s="1">
        <f>_xlfn.XLOOKUP(W160,[6]cmmiScoringModel!$G$62:$G$67,[6]cmmiScoringModel!$I$62:$I$67,0,0,1)</f>
        <v>0.75</v>
      </c>
      <c r="BI160" s="1">
        <f>_xlfn.XLOOKUP(X160,[6]cmmiScoringModel!$G$68:$G$72,[6]cmmiScoringModel!$I$68:$I$72,0,0,1)</f>
        <v>0.75</v>
      </c>
      <c r="BJ160" s="1">
        <f>_xlfn.XLOOKUP(Y160,[6]cmmiScoringModel!$G$73:$G$77,[6]cmmiScoringModel!$I$73:$I$77,0,0,1)</f>
        <v>1</v>
      </c>
      <c r="BK160" s="1">
        <f>_xlfn.XLOOKUP(Z160,[6]cmmiScoringModel!$G$78:$G$84,[6]cmmiScoringModel!$I$78:$I$84,0,0,1)</f>
        <v>0.5</v>
      </c>
      <c r="BL160" s="1">
        <f>_xlfn.XLOOKUP(AA160,[6]cmmiScoringModel!$G$85:$G$91,[6]cmmiScoringModel!$I$85:$I$91,0,0,1)</f>
        <v>0.75</v>
      </c>
      <c r="BM160" s="1">
        <f>_xlfn.XLOOKUP(AB160,[6]cmmiScoringModel!$G$92:$G$95,[6]cmmiScoringModel!$I$92:$I$95,0,0,1)</f>
        <v>1</v>
      </c>
      <c r="BN160" s="1">
        <f>_xlfn.XLOOKUP(AC160,[6]cmmiScoringModel!$G$96:$G$100,[6]cmmiScoringModel!$I$96:$I$100,0,0,1)</f>
        <v>0.6</v>
      </c>
      <c r="BO160" s="1">
        <f>_xlfn.XLOOKUP(AD160,[6]cmmiScoringModel!$G$101:$G$106,[6]cmmiScoringModel!$I$101:$I$106,0,0,1)</f>
        <v>0.75</v>
      </c>
      <c r="BP160" s="1">
        <f>_xlfn.XLOOKUP(AE160,[6]cmmiScoringModel!$G$107:$G$113,[6]cmmiScoringModel!$I$107:$I$113,0,0,1)</f>
        <v>0.5</v>
      </c>
      <c r="BQ160" s="1">
        <f>_xlfn.XLOOKUP(AF160,[6]cmmiScoringModel!$G$114:$G$117,[6]cmmiScoringModel!$I$114:$I$117,0,0,1)</f>
        <v>0.85</v>
      </c>
      <c r="BR160" s="1">
        <f>_xlfn.XLOOKUP(AG160,[6]cmmiScoringModel!$G$118:$G$120,[6]cmmiScoringModel!$I$118:$I$120,0,0,1)</f>
        <v>0.25</v>
      </c>
      <c r="BS160" s="1">
        <f>_xlfn.XLOOKUP(AH160, [6]cmmiScoringModel!$G$121:$G$124,[6]cmmiScoringModel!$I$121:$I$124,0,0,1)</f>
        <v>0.6</v>
      </c>
      <c r="BT160" s="1">
        <f>_xlfn.XLOOKUP(AI160,[6]cmmiScoringModel!$G$125:$G$128,[6]cmmiScoringModel!$I$125:$I$128,0,0,1)</f>
        <v>0.4</v>
      </c>
      <c r="BU160" s="1">
        <f>_xlfn.XLOOKUP(AJ160,[6]cmmiScoringModel!$G$129:$G$132,[6]cmmiScoringModel!$I$129:$I$132,0,0,1)</f>
        <v>1</v>
      </c>
      <c r="BV160" s="1">
        <f>_xlfn.XLOOKUP(AK160,[6]cmmiScoringModel!$G$133:$G$138,[6]cmmiScoringModel!$I$133:$I$138,0,0,1)</f>
        <v>0.75</v>
      </c>
      <c r="BW160" s="1">
        <f>_xlfn.XLOOKUP(AL160,[6]cmmiScoringModel!$G$139:$G$142,[6]cmmiScoringModel!$I$139:$I$142,0,0,1)</f>
        <v>1</v>
      </c>
      <c r="BX160" s="1">
        <f>_xlfn.XLOOKUP(AM160,[6]cmmiScoringModel!$G$143:$G$148,[6]cmmiScoringModel!$I$143:$I$148,0,0,1)</f>
        <v>0.5</v>
      </c>
      <c r="BY160" s="1">
        <f>_xlfn.XLOOKUP(AN160,[6]cmmiScoringModel!$G$149:$G$153,[6]cmmiScoringModel!$I$149:$I$153,0,0,1)</f>
        <v>0.75</v>
      </c>
      <c r="BZ160" s="1">
        <f>_xlfn.XLOOKUP(AO160,[6]cmmiScoringModel!$G$154:$G$157,[6]cmmiScoringModel!$I$154:$I$157,0,0,1)</f>
        <v>1</v>
      </c>
      <c r="CA160" s="1">
        <f>_xlfn.XLOOKUP(AP160,[6]cmmiScoringModel!$G$158:$G$161,[6]cmmiScoringModel!$I$158:$I$161,0,0,1)</f>
        <v>1</v>
      </c>
      <c r="CB160" s="1">
        <f>_xlfn.XLOOKUP(AQ160,[6]cmmiScoringModel!$G$162:$G$166,[6]cmmiScoringModel!$I$162:$I$166,0,0,1)</f>
        <v>1</v>
      </c>
      <c r="CC160" s="1">
        <f>_xlfn.XLOOKUP(AR160,[6]cmmiScoringModel!$G$167:$G$171,[6]cmmiScoringModel!$I$167:$I$171,0,0,1)</f>
        <v>0.01</v>
      </c>
      <c r="CD160" s="1">
        <f>_xlfn.XLOOKUP(AS160,[6]cmmiScoringModel!$G$172:$G$175,[6]cmmiScoringModel!$I$172:$I$175,0,0,1)</f>
        <v>0.01</v>
      </c>
      <c r="CE160" s="1">
        <f>_xlfn.XLOOKUP(AT160,[6]cmmiScoringModel!$G$176:$G$180,[6]cmmiScoringModel!$I$176:$I$180,0,0,1)</f>
        <v>0.5</v>
      </c>
    </row>
    <row r="161" spans="1:83" x14ac:dyDescent="0.25">
      <c r="A161" s="1" t="s">
        <v>3429</v>
      </c>
      <c r="B161" s="1" t="s">
        <v>1847</v>
      </c>
      <c r="C161" s="1" t="s">
        <v>1512</v>
      </c>
      <c r="D161" s="1" t="s">
        <v>1885</v>
      </c>
      <c r="E161" s="1" t="s">
        <v>1886</v>
      </c>
      <c r="G161" s="1" t="s">
        <v>1887</v>
      </c>
      <c r="H161" s="1" t="s">
        <v>3430</v>
      </c>
      <c r="K161" s="1" t="s">
        <v>18</v>
      </c>
      <c r="L161" s="1" t="s">
        <v>22</v>
      </c>
      <c r="M161" s="1" t="s">
        <v>31</v>
      </c>
      <c r="N161" s="1" t="s">
        <v>29</v>
      </c>
      <c r="O161" s="1" t="s">
        <v>37</v>
      </c>
      <c r="P161" s="1" t="s">
        <v>43</v>
      </c>
      <c r="Q161" s="1" t="s">
        <v>45</v>
      </c>
      <c r="R161" s="1" t="s">
        <v>37</v>
      </c>
      <c r="S161" s="1" t="s">
        <v>56</v>
      </c>
      <c r="T161" s="1" t="s">
        <v>21</v>
      </c>
      <c r="U161" s="1" t="s">
        <v>21</v>
      </c>
      <c r="V161" s="1" t="s">
        <v>72</v>
      </c>
      <c r="W161" s="1" t="s">
        <v>76</v>
      </c>
      <c r="X161" s="1" t="s">
        <v>37</v>
      </c>
      <c r="Y161" s="1" t="s">
        <v>43</v>
      </c>
      <c r="Z161" s="1" t="s">
        <v>62</v>
      </c>
      <c r="AA161" s="1" t="s">
        <v>63</v>
      </c>
      <c r="AB161" s="1" t="s">
        <v>98</v>
      </c>
      <c r="AC161" s="1" t="s">
        <v>103</v>
      </c>
      <c r="AD161" s="1" t="s">
        <v>110</v>
      </c>
      <c r="AE161" s="1" t="s">
        <v>62</v>
      </c>
      <c r="AF161" s="1" t="s">
        <v>120</v>
      </c>
      <c r="AG161" s="1" t="s">
        <v>124</v>
      </c>
      <c r="AH161" s="1" t="s">
        <v>129</v>
      </c>
      <c r="AI161" s="1" t="s">
        <v>129</v>
      </c>
      <c r="AJ161" s="1" t="s">
        <v>22</v>
      </c>
      <c r="AK161" s="1" t="s">
        <v>63</v>
      </c>
      <c r="AL161" s="1" t="s">
        <v>144</v>
      </c>
      <c r="AM161" s="1" t="s">
        <v>62</v>
      </c>
      <c r="AN161" s="1" t="s">
        <v>29</v>
      </c>
      <c r="AO161" s="1" t="s">
        <v>155</v>
      </c>
      <c r="AP161" s="1" t="s">
        <v>159</v>
      </c>
      <c r="AQ161" s="1" t="s">
        <v>31</v>
      </c>
      <c r="AR161" s="1" t="s">
        <v>21</v>
      </c>
      <c r="AS161" s="1" t="s">
        <v>21</v>
      </c>
      <c r="AT161" s="1" t="s">
        <v>170</v>
      </c>
      <c r="AV161" s="1">
        <f>_xlfn.XLOOKUP(K161,[6]cmmiScoringModel!$G$2:$G$6, [6]cmmiScoringModel!$I$2:$I$6,0,0,1)</f>
        <v>1</v>
      </c>
      <c r="AW161" s="1">
        <f>_xlfn.XLOOKUP(L161,[6]cmmiScoringModel!$G$7:$G$9,[6]cmmiScoringModel!$I$7:$I$9,0,0,1)</f>
        <v>1</v>
      </c>
      <c r="AX161" s="1">
        <f>_xlfn.XLOOKUP(M161,[6]cmmiScoringModel!$G$10:$G$14,[6]cmmiScoringModel!$I$10:$I$14,0,0,1)</f>
        <v>1</v>
      </c>
      <c r="AY161" s="1">
        <f>_xlfn.XLOOKUP(N161,[6]cmmiScoringModel!$G$15:$G$19,[6]cmmiScoringModel!$I$15:$I$19,0,0,1)</f>
        <v>0.5</v>
      </c>
      <c r="AZ161" s="1">
        <f>_xlfn.XLOOKUP(O161,[6]cmmiScoringModel!$G$20:$G$24,[6]cmmiScoringModel!$I$20:$I$24,0,0,1)</f>
        <v>0.75</v>
      </c>
      <c r="BA161" s="1">
        <f>_xlfn.XLOOKUP(P161,[6]cmmiScoringModel!$G$25:$G$28,[6]cmmiScoringModel!$I$25:$I$28,0,0,1)</f>
        <v>1</v>
      </c>
      <c r="BB161" s="1">
        <f>_xlfn.XLOOKUP(Q161,[6]cmmiScoringModel!$G$29:$G$33,[6]cmmiScoringModel!$I$29:$I$33,0,0,1)</f>
        <v>0.5</v>
      </c>
      <c r="BC161" s="1">
        <f>_xlfn.XLOOKUP(R161,[6]cmmiScoringModel!$G$34:$G$37,[6]cmmiScoringModel!$I$34:$I$37,0,0,1)</f>
        <v>1</v>
      </c>
      <c r="BD161" s="1">
        <f>_xlfn.XLOOKUP(S161,[6]cmmiScoringModel!$G$38:$G$44,[6]cmmiScoringModel!$I$38:$I$44,0,0,1)</f>
        <v>0.2</v>
      </c>
      <c r="BE161" s="1">
        <f>_xlfn.XLOOKUP(T161,[6]cmmiScoringModel!$G$45:$G$51,[6]cmmiScoringModel!$I$45:$I$51,0,0,1)</f>
        <v>0.01</v>
      </c>
      <c r="BF161" s="1">
        <f>_xlfn.XLOOKUP(U161,[6]cmmiScoringModel!$G$52:$G$56,[6]cmmiScoringModel!$I$52:$I$56,0,0,1)</f>
        <v>0.01</v>
      </c>
      <c r="BG161" s="1">
        <f>_xlfn.XLOOKUP(V161,[6]cmmiScoringModel!$G$57:$G$61,[6]cmmiScoringModel!$I$57:$I$61,0,0,1)</f>
        <v>1</v>
      </c>
      <c r="BH161" s="1">
        <f>_xlfn.XLOOKUP(W161,[6]cmmiScoringModel!$G$62:$G$67,[6]cmmiScoringModel!$I$62:$I$67,0,0,1)</f>
        <v>0.75</v>
      </c>
      <c r="BI161" s="1">
        <f>_xlfn.XLOOKUP(X161,[6]cmmiScoringModel!$G$68:$G$72,[6]cmmiScoringModel!$I$68:$I$72,0,0,1)</f>
        <v>0.75</v>
      </c>
      <c r="BJ161" s="1">
        <f>_xlfn.XLOOKUP(Y161,[6]cmmiScoringModel!$G$73:$G$77,[6]cmmiScoringModel!$I$73:$I$77,0,0,1)</f>
        <v>1</v>
      </c>
      <c r="BK161" s="1">
        <f>_xlfn.XLOOKUP(Z161,[6]cmmiScoringModel!$G$78:$G$84,[6]cmmiScoringModel!$I$78:$I$84,0,0,1)</f>
        <v>0.5</v>
      </c>
      <c r="BL161" s="1">
        <f>_xlfn.XLOOKUP(AA161,[6]cmmiScoringModel!$G$85:$G$91,[6]cmmiScoringModel!$I$85:$I$91,0,0,1)</f>
        <v>0.75</v>
      </c>
      <c r="BM161" s="1">
        <f>_xlfn.XLOOKUP(AB161,[6]cmmiScoringModel!$G$92:$G$95,[6]cmmiScoringModel!$I$92:$I$95,0,0,1)</f>
        <v>1</v>
      </c>
      <c r="BN161" s="1">
        <f>_xlfn.XLOOKUP(AC161,[6]cmmiScoringModel!$G$96:$G$100,[6]cmmiScoringModel!$I$96:$I$100,0,0,1)</f>
        <v>0.6</v>
      </c>
      <c r="BO161" s="1">
        <f>_xlfn.XLOOKUP(AD161,[6]cmmiScoringModel!$G$101:$G$106,[6]cmmiScoringModel!$I$101:$I$106,0,0,1)</f>
        <v>0.75</v>
      </c>
      <c r="BP161" s="1">
        <f>_xlfn.XLOOKUP(AE161,[6]cmmiScoringModel!$G$107:$G$113,[6]cmmiScoringModel!$I$107:$I$113,0,0,1)</f>
        <v>0.5</v>
      </c>
      <c r="BQ161" s="1">
        <f>_xlfn.XLOOKUP(AF161,[6]cmmiScoringModel!$G$114:$G$117,[6]cmmiScoringModel!$I$114:$I$117,0,0,1)</f>
        <v>0.85</v>
      </c>
      <c r="BR161" s="1">
        <f>_xlfn.XLOOKUP(AG161,[6]cmmiScoringModel!$G$118:$G$120,[6]cmmiScoringModel!$I$118:$I$120,0,0,1)</f>
        <v>0.25</v>
      </c>
      <c r="BS161" s="1">
        <f>_xlfn.XLOOKUP(AH161, [6]cmmiScoringModel!$G$121:$G$124,[6]cmmiScoringModel!$I$121:$I$124,0,0,1)</f>
        <v>0.6</v>
      </c>
      <c r="BT161" s="1">
        <f>_xlfn.XLOOKUP(AI161,[6]cmmiScoringModel!$G$125:$G$128,[6]cmmiScoringModel!$I$125:$I$128,0,0,1)</f>
        <v>0.4</v>
      </c>
      <c r="BU161" s="1">
        <f>_xlfn.XLOOKUP(AJ161,[6]cmmiScoringModel!$G$129:$G$132,[6]cmmiScoringModel!$I$129:$I$132,0,0,1)</f>
        <v>1</v>
      </c>
      <c r="BV161" s="1">
        <f>_xlfn.XLOOKUP(AK161,[6]cmmiScoringModel!$G$133:$G$138,[6]cmmiScoringModel!$I$133:$I$138,0,0,1)</f>
        <v>0.75</v>
      </c>
      <c r="BW161" s="1">
        <f>_xlfn.XLOOKUP(AL161,[6]cmmiScoringModel!$G$139:$G$142,[6]cmmiScoringModel!$I$139:$I$142,0,0,1)</f>
        <v>1</v>
      </c>
      <c r="BX161" s="1">
        <f>_xlfn.XLOOKUP(AM161,[6]cmmiScoringModel!$G$143:$G$148,[6]cmmiScoringModel!$I$143:$I$148,0,0,1)</f>
        <v>0.5</v>
      </c>
      <c r="BY161" s="1">
        <f>_xlfn.XLOOKUP(AN161,[6]cmmiScoringModel!$G$149:$G$153,[6]cmmiScoringModel!$I$149:$I$153,0,0,1)</f>
        <v>0.75</v>
      </c>
      <c r="BZ161" s="1">
        <f>_xlfn.XLOOKUP(AO161,[6]cmmiScoringModel!$G$154:$G$157,[6]cmmiScoringModel!$I$154:$I$157,0,0,1)</f>
        <v>1</v>
      </c>
      <c r="CA161" s="1">
        <f>_xlfn.XLOOKUP(AP161,[6]cmmiScoringModel!$G$158:$G$161,[6]cmmiScoringModel!$I$158:$I$161,0,0,1)</f>
        <v>1</v>
      </c>
      <c r="CB161" s="1">
        <f>_xlfn.XLOOKUP(AQ161,[6]cmmiScoringModel!$G$162:$G$166,[6]cmmiScoringModel!$I$162:$I$166,0,0,1)</f>
        <v>1</v>
      </c>
      <c r="CC161" s="1">
        <f>_xlfn.XLOOKUP(AR161,[6]cmmiScoringModel!$G$167:$G$171,[6]cmmiScoringModel!$I$167:$I$171,0,0,1)</f>
        <v>0.01</v>
      </c>
      <c r="CD161" s="1">
        <f>_xlfn.XLOOKUP(AS161,[6]cmmiScoringModel!$G$172:$G$175,[6]cmmiScoringModel!$I$172:$I$175,0,0,1)</f>
        <v>0.01</v>
      </c>
      <c r="CE161" s="1">
        <f>_xlfn.XLOOKUP(AT161,[6]cmmiScoringModel!$G$176:$G$180,[6]cmmiScoringModel!$I$176:$I$180,0,0,1)</f>
        <v>0.5</v>
      </c>
    </row>
    <row r="162" spans="1:83" x14ac:dyDescent="0.25">
      <c r="A162" s="1" t="s">
        <v>3431</v>
      </c>
      <c r="B162" s="1" t="s">
        <v>1847</v>
      </c>
      <c r="C162" s="1" t="s">
        <v>2571</v>
      </c>
      <c r="D162" s="1" t="s">
        <v>2572</v>
      </c>
      <c r="E162" s="1" t="s">
        <v>2573</v>
      </c>
      <c r="G162" s="1" t="s">
        <v>2786</v>
      </c>
      <c r="K162" s="1" t="s">
        <v>18</v>
      </c>
      <c r="L162" s="1" t="s">
        <v>22</v>
      </c>
      <c r="M162" s="1" t="s">
        <v>31</v>
      </c>
      <c r="N162" s="1" t="s">
        <v>29</v>
      </c>
      <c r="O162" s="1" t="s">
        <v>37</v>
      </c>
      <c r="P162" s="1" t="s">
        <v>43</v>
      </c>
      <c r="Q162" s="1" t="s">
        <v>45</v>
      </c>
      <c r="R162" s="1" t="s">
        <v>37</v>
      </c>
      <c r="S162" s="1" t="s">
        <v>56</v>
      </c>
      <c r="T162" s="1" t="s">
        <v>64</v>
      </c>
      <c r="U162" s="1" t="s">
        <v>43</v>
      </c>
      <c r="V162" s="1" t="s">
        <v>72</v>
      </c>
      <c r="W162" s="1" t="s">
        <v>76</v>
      </c>
      <c r="X162" s="1" t="s">
        <v>37</v>
      </c>
      <c r="Y162" s="1" t="s">
        <v>43</v>
      </c>
      <c r="Z162" s="1" t="s">
        <v>62</v>
      </c>
      <c r="AA162" s="1" t="s">
        <v>62</v>
      </c>
      <c r="AB162" s="1" t="s">
        <v>98</v>
      </c>
      <c r="AC162" s="1" t="s">
        <v>103</v>
      </c>
      <c r="AD162" s="1" t="s">
        <v>111</v>
      </c>
      <c r="AE162" s="1" t="s">
        <v>62</v>
      </c>
      <c r="AF162" s="1" t="s">
        <v>120</v>
      </c>
      <c r="AG162" s="1" t="s">
        <v>124</v>
      </c>
      <c r="AH162" s="1" t="s">
        <v>129</v>
      </c>
      <c r="AI162" s="1" t="s">
        <v>129</v>
      </c>
      <c r="AJ162" s="1" t="s">
        <v>129</v>
      </c>
      <c r="AK162" s="1" t="s">
        <v>63</v>
      </c>
      <c r="AL162" s="1" t="s">
        <v>144</v>
      </c>
      <c r="AM162" s="1" t="s">
        <v>62</v>
      </c>
      <c r="AN162" s="1" t="s">
        <v>29</v>
      </c>
      <c r="AO162" s="1" t="s">
        <v>155</v>
      </c>
      <c r="AP162" s="1" t="s">
        <v>158</v>
      </c>
      <c r="AQ162" s="1" t="s">
        <v>29</v>
      </c>
      <c r="AR162" s="1" t="s">
        <v>21</v>
      </c>
      <c r="AS162" s="1" t="s">
        <v>21</v>
      </c>
      <c r="AT162" s="1" t="s">
        <v>21</v>
      </c>
      <c r="AV162" s="1">
        <f>_xlfn.XLOOKUP(K162,[6]cmmiScoringModel!$G$2:$G$6, [6]cmmiScoringModel!$I$2:$I$6,0,0,1)</f>
        <v>1</v>
      </c>
      <c r="AW162" s="1">
        <f>_xlfn.XLOOKUP(L162,[6]cmmiScoringModel!$G$7:$G$9,[6]cmmiScoringModel!$I$7:$I$9,0,0,1)</f>
        <v>1</v>
      </c>
      <c r="AX162" s="1">
        <f>_xlfn.XLOOKUP(M162,[6]cmmiScoringModel!$G$10:$G$14,[6]cmmiScoringModel!$I$10:$I$14,0,0,1)</f>
        <v>1</v>
      </c>
      <c r="AY162" s="1">
        <f>_xlfn.XLOOKUP(N162,[6]cmmiScoringModel!$G$15:$G$19,[6]cmmiScoringModel!$I$15:$I$19,0,0,1)</f>
        <v>0.5</v>
      </c>
      <c r="AZ162" s="1">
        <f>_xlfn.XLOOKUP(O162,[6]cmmiScoringModel!$G$20:$G$24,[6]cmmiScoringModel!$I$20:$I$24,0,0,1)</f>
        <v>0.75</v>
      </c>
      <c r="BA162" s="1">
        <f>_xlfn.XLOOKUP(P162,[6]cmmiScoringModel!$G$25:$G$28,[6]cmmiScoringModel!$I$25:$I$28,0,0,1)</f>
        <v>1</v>
      </c>
      <c r="BB162" s="1">
        <f>_xlfn.XLOOKUP(Q162,[6]cmmiScoringModel!$G$29:$G$33,[6]cmmiScoringModel!$I$29:$I$33,0,0,1)</f>
        <v>0.5</v>
      </c>
      <c r="BC162" s="1">
        <f>_xlfn.XLOOKUP(R162,[6]cmmiScoringModel!$G$34:$G$37,[6]cmmiScoringModel!$I$34:$I$37,0,0,1)</f>
        <v>1</v>
      </c>
      <c r="BD162" s="1">
        <f>_xlfn.XLOOKUP(S162,[6]cmmiScoringModel!$G$38:$G$44,[6]cmmiScoringModel!$I$38:$I$44,0,0,1)</f>
        <v>0.2</v>
      </c>
      <c r="BE162" s="1">
        <f>_xlfn.XLOOKUP(T162,[6]cmmiScoringModel!$G$45:$G$51,[6]cmmiScoringModel!$I$45:$I$51,0,0,1)</f>
        <v>1</v>
      </c>
      <c r="BF162" s="1">
        <f>_xlfn.XLOOKUP(U162,[6]cmmiScoringModel!$G$52:$G$56,[6]cmmiScoringModel!$I$52:$I$56,0,0,1)</f>
        <v>1</v>
      </c>
      <c r="BG162" s="1">
        <f>_xlfn.XLOOKUP(V162,[6]cmmiScoringModel!$G$57:$G$61,[6]cmmiScoringModel!$I$57:$I$61,0,0,1)</f>
        <v>1</v>
      </c>
      <c r="BH162" s="1">
        <f>_xlfn.XLOOKUP(W162,[6]cmmiScoringModel!$G$62:$G$67,[6]cmmiScoringModel!$I$62:$I$67,0,0,1)</f>
        <v>0.75</v>
      </c>
      <c r="BI162" s="1">
        <f>_xlfn.XLOOKUP(X162,[6]cmmiScoringModel!$G$68:$G$72,[6]cmmiScoringModel!$I$68:$I$72,0,0,1)</f>
        <v>0.75</v>
      </c>
      <c r="BJ162" s="1">
        <f>_xlfn.XLOOKUP(Y162,[6]cmmiScoringModel!$G$73:$G$77,[6]cmmiScoringModel!$I$73:$I$77,0,0,1)</f>
        <v>1</v>
      </c>
      <c r="BK162" s="1">
        <f>_xlfn.XLOOKUP(Z162,[6]cmmiScoringModel!$G$78:$G$84,[6]cmmiScoringModel!$I$78:$I$84,0,0,1)</f>
        <v>0.5</v>
      </c>
      <c r="BL162" s="1">
        <f>_xlfn.XLOOKUP(AA162,[6]cmmiScoringModel!$G$85:$G$91,[6]cmmiScoringModel!$I$85:$I$91,0,0,1)</f>
        <v>0.5</v>
      </c>
      <c r="BM162" s="1">
        <f>_xlfn.XLOOKUP(AB162,[6]cmmiScoringModel!$G$92:$G$95,[6]cmmiScoringModel!$I$92:$I$95,0,0,1)</f>
        <v>1</v>
      </c>
      <c r="BN162" s="1">
        <f>_xlfn.XLOOKUP(AC162,[6]cmmiScoringModel!$G$96:$G$100,[6]cmmiScoringModel!$I$96:$I$100,0,0,1)</f>
        <v>0.6</v>
      </c>
      <c r="BO162" s="1">
        <f>_xlfn.XLOOKUP(AD162,[6]cmmiScoringModel!$G$101:$G$106,[6]cmmiScoringModel!$I$101:$I$106,0,0,1)</f>
        <v>1</v>
      </c>
      <c r="BP162" s="1">
        <f>_xlfn.XLOOKUP(AE162,[6]cmmiScoringModel!$G$107:$G$113,[6]cmmiScoringModel!$I$107:$I$113,0,0,1)</f>
        <v>0.5</v>
      </c>
      <c r="BQ162" s="1">
        <f>_xlfn.XLOOKUP(AF162,[6]cmmiScoringModel!$G$114:$G$117,[6]cmmiScoringModel!$I$114:$I$117,0,0,1)</f>
        <v>0.85</v>
      </c>
      <c r="BR162" s="1">
        <f>_xlfn.XLOOKUP(AG162,[6]cmmiScoringModel!$G$118:$G$120,[6]cmmiScoringModel!$I$118:$I$120,0,0,1)</f>
        <v>0.25</v>
      </c>
      <c r="BS162" s="1">
        <f>_xlfn.XLOOKUP(AH162, [6]cmmiScoringModel!$G$121:$G$124,[6]cmmiScoringModel!$I$121:$I$124,0,0,1)</f>
        <v>0.6</v>
      </c>
      <c r="BT162" s="1">
        <f>_xlfn.XLOOKUP(AI162,[6]cmmiScoringModel!$G$125:$G$128,[6]cmmiScoringModel!$I$125:$I$128,0,0,1)</f>
        <v>0.4</v>
      </c>
      <c r="BU162" s="1">
        <f>_xlfn.XLOOKUP(AJ162,[6]cmmiScoringModel!$G$129:$G$132,[6]cmmiScoringModel!$I$129:$I$132,0,0,1)</f>
        <v>0.4</v>
      </c>
      <c r="BV162" s="1">
        <f>_xlfn.XLOOKUP(AK162,[6]cmmiScoringModel!$G$133:$G$138,[6]cmmiScoringModel!$I$133:$I$138,0,0,1)</f>
        <v>0.75</v>
      </c>
      <c r="BW162" s="1">
        <f>_xlfn.XLOOKUP(AL162,[6]cmmiScoringModel!$G$139:$G$142,[6]cmmiScoringModel!$I$139:$I$142,0,0,1)</f>
        <v>1</v>
      </c>
      <c r="BX162" s="1">
        <f>_xlfn.XLOOKUP(AM162,[6]cmmiScoringModel!$G$143:$G$148,[6]cmmiScoringModel!$I$143:$I$148,0,0,1)</f>
        <v>0.5</v>
      </c>
      <c r="BY162" s="1">
        <f>_xlfn.XLOOKUP(AN162,[6]cmmiScoringModel!$G$149:$G$153,[6]cmmiScoringModel!$I$149:$I$153,0,0,1)</f>
        <v>0.75</v>
      </c>
      <c r="BZ162" s="1">
        <f>_xlfn.XLOOKUP(AO162,[6]cmmiScoringModel!$G$154:$G$157,[6]cmmiScoringModel!$I$154:$I$157,0,0,1)</f>
        <v>1</v>
      </c>
      <c r="CA162" s="1">
        <f>_xlfn.XLOOKUP(AP162,[6]cmmiScoringModel!$G$158:$G$161,[6]cmmiScoringModel!$I$158:$I$161,0,0,1)</f>
        <v>0.5</v>
      </c>
      <c r="CB162" s="1">
        <f>_xlfn.XLOOKUP(AQ162,[6]cmmiScoringModel!$G$162:$G$166,[6]cmmiScoringModel!$I$162:$I$166,0,0,1)</f>
        <v>0.75</v>
      </c>
      <c r="CC162" s="1">
        <f>_xlfn.XLOOKUP(AR162,[6]cmmiScoringModel!$G$167:$G$171,[6]cmmiScoringModel!$I$167:$I$171,0,0,1)</f>
        <v>0.01</v>
      </c>
      <c r="CD162" s="1">
        <f>_xlfn.XLOOKUP(AS162,[6]cmmiScoringModel!$G$172:$G$175,[6]cmmiScoringModel!$I$172:$I$175,0,0,1)</f>
        <v>0.01</v>
      </c>
      <c r="CE162" s="1">
        <f>_xlfn.XLOOKUP(AT162,[6]cmmiScoringModel!$G$176:$G$180,[6]cmmiScoringModel!$I$176:$I$180,0,0,1)</f>
        <v>0.01</v>
      </c>
    </row>
    <row r="163" spans="1:83" x14ac:dyDescent="0.25">
      <c r="A163" s="1" t="s">
        <v>3432</v>
      </c>
      <c r="B163" s="1" t="s">
        <v>1847</v>
      </c>
      <c r="C163" s="1" t="s">
        <v>2571</v>
      </c>
      <c r="D163" s="1" t="s">
        <v>2572</v>
      </c>
      <c r="E163" s="1" t="s">
        <v>2573</v>
      </c>
      <c r="G163" s="1" t="s">
        <v>2786</v>
      </c>
      <c r="K163" s="1" t="s">
        <v>18</v>
      </c>
      <c r="L163" s="1" t="s">
        <v>22</v>
      </c>
      <c r="M163" s="1" t="s">
        <v>31</v>
      </c>
      <c r="N163" s="1" t="s">
        <v>29</v>
      </c>
      <c r="O163" s="1" t="s">
        <v>37</v>
      </c>
      <c r="P163" s="1" t="s">
        <v>43</v>
      </c>
      <c r="Q163" s="1" t="s">
        <v>45</v>
      </c>
      <c r="R163" s="1" t="s">
        <v>37</v>
      </c>
      <c r="S163" s="1" t="s">
        <v>56</v>
      </c>
      <c r="T163" s="1" t="s">
        <v>64</v>
      </c>
      <c r="U163" s="1" t="s">
        <v>43</v>
      </c>
      <c r="V163" s="1" t="s">
        <v>72</v>
      </c>
      <c r="W163" s="1" t="s">
        <v>76</v>
      </c>
      <c r="X163" s="1" t="s">
        <v>37</v>
      </c>
      <c r="Y163" s="1" t="s">
        <v>43</v>
      </c>
      <c r="Z163" s="1" t="s">
        <v>62</v>
      </c>
      <c r="AA163" s="1" t="s">
        <v>62</v>
      </c>
      <c r="AB163" s="1" t="s">
        <v>98</v>
      </c>
      <c r="AC163" s="1" t="s">
        <v>103</v>
      </c>
      <c r="AD163" s="1" t="s">
        <v>111</v>
      </c>
      <c r="AE163" s="1" t="s">
        <v>62</v>
      </c>
      <c r="AF163" s="1" t="s">
        <v>120</v>
      </c>
      <c r="AG163" s="1" t="s">
        <v>124</v>
      </c>
      <c r="AH163" s="1" t="s">
        <v>129</v>
      </c>
      <c r="AI163" s="1" t="s">
        <v>129</v>
      </c>
      <c r="AJ163" s="1" t="s">
        <v>129</v>
      </c>
      <c r="AK163" s="1" t="s">
        <v>63</v>
      </c>
      <c r="AL163" s="1" t="s">
        <v>144</v>
      </c>
      <c r="AM163" s="1" t="s">
        <v>62</v>
      </c>
      <c r="AN163" s="1" t="s">
        <v>29</v>
      </c>
      <c r="AO163" s="1" t="s">
        <v>155</v>
      </c>
      <c r="AP163" s="1" t="s">
        <v>158</v>
      </c>
      <c r="AQ163" s="1" t="s">
        <v>29</v>
      </c>
      <c r="AR163" s="1" t="s">
        <v>21</v>
      </c>
      <c r="AS163" s="1" t="s">
        <v>21</v>
      </c>
      <c r="AT163" s="1" t="s">
        <v>21</v>
      </c>
      <c r="AV163" s="1">
        <f>_xlfn.XLOOKUP(K163,[6]cmmiScoringModel!$G$2:$G$6, [6]cmmiScoringModel!$I$2:$I$6,0,0,1)</f>
        <v>1</v>
      </c>
      <c r="AW163" s="1">
        <f>_xlfn.XLOOKUP(L163,[6]cmmiScoringModel!$G$7:$G$9,[6]cmmiScoringModel!$I$7:$I$9,0,0,1)</f>
        <v>1</v>
      </c>
      <c r="AX163" s="1">
        <f>_xlfn.XLOOKUP(M163,[6]cmmiScoringModel!$G$10:$G$14,[6]cmmiScoringModel!$I$10:$I$14,0,0,1)</f>
        <v>1</v>
      </c>
      <c r="AY163" s="1">
        <f>_xlfn.XLOOKUP(N163,[6]cmmiScoringModel!$G$15:$G$19,[6]cmmiScoringModel!$I$15:$I$19,0,0,1)</f>
        <v>0.5</v>
      </c>
      <c r="AZ163" s="1">
        <f>_xlfn.XLOOKUP(O163,[6]cmmiScoringModel!$G$20:$G$24,[6]cmmiScoringModel!$I$20:$I$24,0,0,1)</f>
        <v>0.75</v>
      </c>
      <c r="BA163" s="1">
        <f>_xlfn.XLOOKUP(P163,[6]cmmiScoringModel!$G$25:$G$28,[6]cmmiScoringModel!$I$25:$I$28,0,0,1)</f>
        <v>1</v>
      </c>
      <c r="BB163" s="1">
        <f>_xlfn.XLOOKUP(Q163,[6]cmmiScoringModel!$G$29:$G$33,[6]cmmiScoringModel!$I$29:$I$33,0,0,1)</f>
        <v>0.5</v>
      </c>
      <c r="BC163" s="1">
        <f>_xlfn.XLOOKUP(R163,[6]cmmiScoringModel!$G$34:$G$37,[6]cmmiScoringModel!$I$34:$I$37,0,0,1)</f>
        <v>1</v>
      </c>
      <c r="BD163" s="1">
        <f>_xlfn.XLOOKUP(S163,[6]cmmiScoringModel!$G$38:$G$44,[6]cmmiScoringModel!$I$38:$I$44,0,0,1)</f>
        <v>0.2</v>
      </c>
      <c r="BE163" s="1">
        <f>_xlfn.XLOOKUP(T163,[6]cmmiScoringModel!$G$45:$G$51,[6]cmmiScoringModel!$I$45:$I$51,0,0,1)</f>
        <v>1</v>
      </c>
      <c r="BF163" s="1">
        <f>_xlfn.XLOOKUP(U163,[6]cmmiScoringModel!$G$52:$G$56,[6]cmmiScoringModel!$I$52:$I$56,0,0,1)</f>
        <v>1</v>
      </c>
      <c r="BG163" s="1">
        <f>_xlfn.XLOOKUP(V163,[6]cmmiScoringModel!$G$57:$G$61,[6]cmmiScoringModel!$I$57:$I$61,0,0,1)</f>
        <v>1</v>
      </c>
      <c r="BH163" s="1">
        <f>_xlfn.XLOOKUP(W163,[6]cmmiScoringModel!$G$62:$G$67,[6]cmmiScoringModel!$I$62:$I$67,0,0,1)</f>
        <v>0.75</v>
      </c>
      <c r="BI163" s="1">
        <f>_xlfn.XLOOKUP(X163,[6]cmmiScoringModel!$G$68:$G$72,[6]cmmiScoringModel!$I$68:$I$72,0,0,1)</f>
        <v>0.75</v>
      </c>
      <c r="BJ163" s="1">
        <f>_xlfn.XLOOKUP(Y163,[6]cmmiScoringModel!$G$73:$G$77,[6]cmmiScoringModel!$I$73:$I$77,0,0,1)</f>
        <v>1</v>
      </c>
      <c r="BK163" s="1">
        <f>_xlfn.XLOOKUP(Z163,[6]cmmiScoringModel!$G$78:$G$84,[6]cmmiScoringModel!$I$78:$I$84,0,0,1)</f>
        <v>0.5</v>
      </c>
      <c r="BL163" s="1">
        <f>_xlfn.XLOOKUP(AA163,[6]cmmiScoringModel!$G$85:$G$91,[6]cmmiScoringModel!$I$85:$I$91,0,0,1)</f>
        <v>0.5</v>
      </c>
      <c r="BM163" s="1">
        <f>_xlfn.XLOOKUP(AB163,[6]cmmiScoringModel!$G$92:$G$95,[6]cmmiScoringModel!$I$92:$I$95,0,0,1)</f>
        <v>1</v>
      </c>
      <c r="BN163" s="1">
        <f>_xlfn.XLOOKUP(AC163,[6]cmmiScoringModel!$G$96:$G$100,[6]cmmiScoringModel!$I$96:$I$100,0,0,1)</f>
        <v>0.6</v>
      </c>
      <c r="BO163" s="1">
        <f>_xlfn.XLOOKUP(AD163,[6]cmmiScoringModel!$G$101:$G$106,[6]cmmiScoringModel!$I$101:$I$106,0,0,1)</f>
        <v>1</v>
      </c>
      <c r="BP163" s="1">
        <f>_xlfn.XLOOKUP(AE163,[6]cmmiScoringModel!$G$107:$G$113,[6]cmmiScoringModel!$I$107:$I$113,0,0,1)</f>
        <v>0.5</v>
      </c>
      <c r="BQ163" s="1">
        <f>_xlfn.XLOOKUP(AF163,[6]cmmiScoringModel!$G$114:$G$117,[6]cmmiScoringModel!$I$114:$I$117,0,0,1)</f>
        <v>0.85</v>
      </c>
      <c r="BR163" s="1">
        <f>_xlfn.XLOOKUP(AG163,[6]cmmiScoringModel!$G$118:$G$120,[6]cmmiScoringModel!$I$118:$I$120,0,0,1)</f>
        <v>0.25</v>
      </c>
      <c r="BS163" s="1">
        <f>_xlfn.XLOOKUP(AH163, [6]cmmiScoringModel!$G$121:$G$124,[6]cmmiScoringModel!$I$121:$I$124,0,0,1)</f>
        <v>0.6</v>
      </c>
      <c r="BT163" s="1">
        <f>_xlfn.XLOOKUP(AI163,[6]cmmiScoringModel!$G$125:$G$128,[6]cmmiScoringModel!$I$125:$I$128,0,0,1)</f>
        <v>0.4</v>
      </c>
      <c r="BU163" s="1">
        <f>_xlfn.XLOOKUP(AJ163,[6]cmmiScoringModel!$G$129:$G$132,[6]cmmiScoringModel!$I$129:$I$132,0,0,1)</f>
        <v>0.4</v>
      </c>
      <c r="BV163" s="1">
        <f>_xlfn.XLOOKUP(AK163,[6]cmmiScoringModel!$G$133:$G$138,[6]cmmiScoringModel!$I$133:$I$138,0,0,1)</f>
        <v>0.75</v>
      </c>
      <c r="BW163" s="1">
        <f>_xlfn.XLOOKUP(AL163,[6]cmmiScoringModel!$G$139:$G$142,[6]cmmiScoringModel!$I$139:$I$142,0,0,1)</f>
        <v>1</v>
      </c>
      <c r="BX163" s="1">
        <f>_xlfn.XLOOKUP(AM163,[6]cmmiScoringModel!$G$143:$G$148,[6]cmmiScoringModel!$I$143:$I$148,0,0,1)</f>
        <v>0.5</v>
      </c>
      <c r="BY163" s="1">
        <f>_xlfn.XLOOKUP(AN163,[6]cmmiScoringModel!$G$149:$G$153,[6]cmmiScoringModel!$I$149:$I$153,0,0,1)</f>
        <v>0.75</v>
      </c>
      <c r="BZ163" s="1">
        <f>_xlfn.XLOOKUP(AO163,[6]cmmiScoringModel!$G$154:$G$157,[6]cmmiScoringModel!$I$154:$I$157,0,0,1)</f>
        <v>1</v>
      </c>
      <c r="CA163" s="1">
        <f>_xlfn.XLOOKUP(AP163,[6]cmmiScoringModel!$G$158:$G$161,[6]cmmiScoringModel!$I$158:$I$161,0,0,1)</f>
        <v>0.5</v>
      </c>
      <c r="CB163" s="1">
        <f>_xlfn.XLOOKUP(AQ163,[6]cmmiScoringModel!$G$162:$G$166,[6]cmmiScoringModel!$I$162:$I$166,0,0,1)</f>
        <v>0.75</v>
      </c>
      <c r="CC163" s="1">
        <f>_xlfn.XLOOKUP(AR163,[6]cmmiScoringModel!$G$167:$G$171,[6]cmmiScoringModel!$I$167:$I$171,0,0,1)</f>
        <v>0.01</v>
      </c>
      <c r="CD163" s="1">
        <f>_xlfn.XLOOKUP(AS163,[6]cmmiScoringModel!$G$172:$G$175,[6]cmmiScoringModel!$I$172:$I$175,0,0,1)</f>
        <v>0.01</v>
      </c>
      <c r="CE163" s="1">
        <f>_xlfn.XLOOKUP(AT163,[6]cmmiScoringModel!$G$176:$G$180,[6]cmmiScoringModel!$I$176:$I$180,0,0,1)</f>
        <v>0.01</v>
      </c>
    </row>
    <row r="164" spans="1:83" x14ac:dyDescent="0.25">
      <c r="A164" s="1" t="s">
        <v>3433</v>
      </c>
      <c r="B164" s="1" t="s">
        <v>971</v>
      </c>
      <c r="C164" s="1" t="s">
        <v>1888</v>
      </c>
      <c r="D164" s="1" t="s">
        <v>1889</v>
      </c>
      <c r="E164" s="1" t="s">
        <v>1890</v>
      </c>
      <c r="G164" s="1" t="s">
        <v>1891</v>
      </c>
      <c r="H164" s="1" t="e" vm="1">
        <v>#VALUE!</v>
      </c>
      <c r="K164" s="1" t="s">
        <v>18</v>
      </c>
      <c r="L164" s="1" t="s">
        <v>22</v>
      </c>
      <c r="M164" s="1" t="s">
        <v>31</v>
      </c>
      <c r="N164" s="1" t="s">
        <v>29</v>
      </c>
      <c r="O164" s="1" t="s">
        <v>37</v>
      </c>
      <c r="P164" s="1" t="s">
        <v>43</v>
      </c>
      <c r="Q164" s="1" t="s">
        <v>45</v>
      </c>
      <c r="R164" s="1" t="s">
        <v>37</v>
      </c>
      <c r="S164" s="1" t="s">
        <v>56</v>
      </c>
      <c r="T164" s="1" t="s">
        <v>64</v>
      </c>
      <c r="U164" s="1" t="s">
        <v>43</v>
      </c>
      <c r="V164" s="1" t="s">
        <v>72</v>
      </c>
      <c r="W164" s="1" t="s">
        <v>76</v>
      </c>
      <c r="X164" s="1" t="s">
        <v>37</v>
      </c>
      <c r="Y164" s="1" t="s">
        <v>43</v>
      </c>
      <c r="Z164" s="1" t="s">
        <v>63</v>
      </c>
      <c r="AA164" s="1" t="s">
        <v>63</v>
      </c>
      <c r="AB164" s="1" t="s">
        <v>98</v>
      </c>
      <c r="AC164" s="1" t="s">
        <v>103</v>
      </c>
      <c r="AD164" s="1" t="s">
        <v>111</v>
      </c>
      <c r="AE164" s="1" t="s">
        <v>63</v>
      </c>
      <c r="AF164" s="1" t="s">
        <v>120</v>
      </c>
      <c r="AG164" s="1" t="s">
        <v>125</v>
      </c>
      <c r="AH164" s="1" t="s">
        <v>129</v>
      </c>
      <c r="AI164" s="1" t="s">
        <v>129</v>
      </c>
      <c r="AJ164" s="1" t="s">
        <v>129</v>
      </c>
      <c r="AK164" s="1" t="s">
        <v>64</v>
      </c>
      <c r="AL164" s="1" t="s">
        <v>144</v>
      </c>
      <c r="AM164" s="1" t="s">
        <v>63</v>
      </c>
      <c r="AN164" s="1" t="s">
        <v>31</v>
      </c>
      <c r="AO164" s="1" t="s">
        <v>155</v>
      </c>
      <c r="AP164" s="1" t="s">
        <v>159</v>
      </c>
      <c r="AQ164" s="1" t="s">
        <v>31</v>
      </c>
      <c r="AR164" s="1" t="s">
        <v>21</v>
      </c>
      <c r="AS164" s="1" t="s">
        <v>21</v>
      </c>
      <c r="AT164" s="1" t="s">
        <v>21</v>
      </c>
      <c r="AV164" s="1">
        <f>_xlfn.XLOOKUP(K164,[6]cmmiScoringModel!$G$2:$G$6, [6]cmmiScoringModel!$I$2:$I$6,0,0,1)</f>
        <v>1</v>
      </c>
      <c r="AW164" s="1">
        <f>_xlfn.XLOOKUP(L164,[6]cmmiScoringModel!$G$7:$G$9,[6]cmmiScoringModel!$I$7:$I$9,0,0,1)</f>
        <v>1</v>
      </c>
      <c r="AX164" s="1">
        <f>_xlfn.XLOOKUP(M164,[6]cmmiScoringModel!$G$10:$G$14,[6]cmmiScoringModel!$I$10:$I$14,0,0,1)</f>
        <v>1</v>
      </c>
      <c r="AY164" s="1">
        <f>_xlfn.XLOOKUP(N164,[6]cmmiScoringModel!$G$15:$G$19,[6]cmmiScoringModel!$I$15:$I$19,0,0,1)</f>
        <v>0.5</v>
      </c>
      <c r="AZ164" s="1">
        <f>_xlfn.XLOOKUP(O164,[6]cmmiScoringModel!$G$20:$G$24,[6]cmmiScoringModel!$I$20:$I$24,0,0,1)</f>
        <v>0.75</v>
      </c>
      <c r="BA164" s="1">
        <f>_xlfn.XLOOKUP(P164,[6]cmmiScoringModel!$G$25:$G$28,[6]cmmiScoringModel!$I$25:$I$28,0,0,1)</f>
        <v>1</v>
      </c>
      <c r="BB164" s="1">
        <f>_xlfn.XLOOKUP(Q164,[6]cmmiScoringModel!$G$29:$G$33,[6]cmmiScoringModel!$I$29:$I$33,0,0,1)</f>
        <v>0.5</v>
      </c>
      <c r="BC164" s="1">
        <f>_xlfn.XLOOKUP(R164,[6]cmmiScoringModel!$G$34:$G$37,[6]cmmiScoringModel!$I$34:$I$37,0,0,1)</f>
        <v>1</v>
      </c>
      <c r="BD164" s="1">
        <f>_xlfn.XLOOKUP(S164,[6]cmmiScoringModel!$G$38:$G$44,[6]cmmiScoringModel!$I$38:$I$44,0,0,1)</f>
        <v>0.2</v>
      </c>
      <c r="BE164" s="1">
        <f>_xlfn.XLOOKUP(T164,[6]cmmiScoringModel!$G$45:$G$51,[6]cmmiScoringModel!$I$45:$I$51,0,0,1)</f>
        <v>1</v>
      </c>
      <c r="BF164" s="1">
        <f>_xlfn.XLOOKUP(U164,[6]cmmiScoringModel!$G$52:$G$56,[6]cmmiScoringModel!$I$52:$I$56,0,0,1)</f>
        <v>1</v>
      </c>
      <c r="BG164" s="1">
        <f>_xlfn.XLOOKUP(V164,[6]cmmiScoringModel!$G$57:$G$61,[6]cmmiScoringModel!$I$57:$I$61,0,0,1)</f>
        <v>1</v>
      </c>
      <c r="BH164" s="1">
        <f>_xlfn.XLOOKUP(W164,[6]cmmiScoringModel!$G$62:$G$67,[6]cmmiScoringModel!$I$62:$I$67,0,0,1)</f>
        <v>0.75</v>
      </c>
      <c r="BI164" s="1">
        <f>_xlfn.XLOOKUP(X164,[6]cmmiScoringModel!$G$68:$G$72,[6]cmmiScoringModel!$I$68:$I$72,0,0,1)</f>
        <v>0.75</v>
      </c>
      <c r="BJ164" s="1">
        <f>_xlfn.XLOOKUP(Y164,[6]cmmiScoringModel!$G$73:$G$77,[6]cmmiScoringModel!$I$73:$I$77,0,0,1)</f>
        <v>1</v>
      </c>
      <c r="BK164" s="1">
        <f>_xlfn.XLOOKUP(Z164,[6]cmmiScoringModel!$G$78:$G$84,[6]cmmiScoringModel!$I$78:$I$84,0,0,1)</f>
        <v>0.75</v>
      </c>
      <c r="BL164" s="1">
        <f>_xlfn.XLOOKUP(AA164,[6]cmmiScoringModel!$G$85:$G$91,[6]cmmiScoringModel!$I$85:$I$91,0,0,1)</f>
        <v>0.75</v>
      </c>
      <c r="BM164" s="1">
        <f>_xlfn.XLOOKUP(AB164,[6]cmmiScoringModel!$G$92:$G$95,[6]cmmiScoringModel!$I$92:$I$95,0,0,1)</f>
        <v>1</v>
      </c>
      <c r="BN164" s="1">
        <f>_xlfn.XLOOKUP(AC164,[6]cmmiScoringModel!$G$96:$G$100,[6]cmmiScoringModel!$I$96:$I$100,0,0,1)</f>
        <v>0.6</v>
      </c>
      <c r="BO164" s="1">
        <f>_xlfn.XLOOKUP(AD164,[6]cmmiScoringModel!$G$101:$G$106,[6]cmmiScoringModel!$I$101:$I$106,0,0,1)</f>
        <v>1</v>
      </c>
      <c r="BP164" s="1">
        <f>_xlfn.XLOOKUP(AE164,[6]cmmiScoringModel!$G$107:$G$113,[6]cmmiScoringModel!$I$107:$I$113,0,0,1)</f>
        <v>0.75</v>
      </c>
      <c r="BQ164" s="1">
        <f>_xlfn.XLOOKUP(AF164,[6]cmmiScoringModel!$G$114:$G$117,[6]cmmiScoringModel!$I$114:$I$117,0,0,1)</f>
        <v>0.85</v>
      </c>
      <c r="BR164" s="1">
        <f>_xlfn.XLOOKUP(AG164,[6]cmmiScoringModel!$G$118:$G$120,[6]cmmiScoringModel!$I$118:$I$120,0,0,1)</f>
        <v>1</v>
      </c>
      <c r="BS164" s="1">
        <f>_xlfn.XLOOKUP(AH164, [6]cmmiScoringModel!$G$121:$G$124,[6]cmmiScoringModel!$I$121:$I$124,0,0,1)</f>
        <v>0.6</v>
      </c>
      <c r="BT164" s="1">
        <f>_xlfn.XLOOKUP(AI164,[6]cmmiScoringModel!$G$125:$G$128,[6]cmmiScoringModel!$I$125:$I$128,0,0,1)</f>
        <v>0.4</v>
      </c>
      <c r="BU164" s="1">
        <f>_xlfn.XLOOKUP(AJ164,[6]cmmiScoringModel!$G$129:$G$132,[6]cmmiScoringModel!$I$129:$I$132,0,0,1)</f>
        <v>0.4</v>
      </c>
      <c r="BV164" s="1">
        <f>_xlfn.XLOOKUP(AK164,[6]cmmiScoringModel!$G$133:$G$138,[6]cmmiScoringModel!$I$133:$I$138,0,0,1)</f>
        <v>1</v>
      </c>
      <c r="BW164" s="1">
        <f>_xlfn.XLOOKUP(AL164,[6]cmmiScoringModel!$G$139:$G$142,[6]cmmiScoringModel!$I$139:$I$142,0,0,1)</f>
        <v>1</v>
      </c>
      <c r="BX164" s="1">
        <f>_xlfn.XLOOKUP(AM164,[6]cmmiScoringModel!$G$143:$G$148,[6]cmmiScoringModel!$I$143:$I$148,0,0,1)</f>
        <v>0.75</v>
      </c>
      <c r="BY164" s="1">
        <f>_xlfn.XLOOKUP(AN164,[6]cmmiScoringModel!$G$149:$G$153,[6]cmmiScoringModel!$I$149:$I$153,0,0,1)</f>
        <v>1</v>
      </c>
      <c r="BZ164" s="1">
        <f>_xlfn.XLOOKUP(AO164,[6]cmmiScoringModel!$G$154:$G$157,[6]cmmiScoringModel!$I$154:$I$157,0,0,1)</f>
        <v>1</v>
      </c>
      <c r="CA164" s="1">
        <f>_xlfn.XLOOKUP(AP164,[6]cmmiScoringModel!$G$158:$G$161,[6]cmmiScoringModel!$I$158:$I$161,0,0,1)</f>
        <v>1</v>
      </c>
      <c r="CB164" s="1">
        <f>_xlfn.XLOOKUP(AQ164,[6]cmmiScoringModel!$G$162:$G$166,[6]cmmiScoringModel!$I$162:$I$166,0,0,1)</f>
        <v>1</v>
      </c>
      <c r="CC164" s="1">
        <f>_xlfn.XLOOKUP(AR164,[6]cmmiScoringModel!$G$167:$G$171,[6]cmmiScoringModel!$I$167:$I$171,0,0,1)</f>
        <v>0.01</v>
      </c>
      <c r="CD164" s="1">
        <f>_xlfn.XLOOKUP(AS164,[6]cmmiScoringModel!$G$172:$G$175,[6]cmmiScoringModel!$I$172:$I$175,0,0,1)</f>
        <v>0.01</v>
      </c>
      <c r="CE164" s="1">
        <f>_xlfn.XLOOKUP(AT164,[6]cmmiScoringModel!$G$176:$G$180,[6]cmmiScoringModel!$I$176:$I$180,0,0,1)</f>
        <v>0.01</v>
      </c>
    </row>
    <row r="165" spans="1:83" x14ac:dyDescent="0.25">
      <c r="A165" s="1" t="s">
        <v>3434</v>
      </c>
      <c r="B165" s="1" t="s">
        <v>971</v>
      </c>
      <c r="C165" s="1" t="s">
        <v>1892</v>
      </c>
      <c r="D165" s="1" t="s">
        <v>1893</v>
      </c>
      <c r="E165" s="1" t="s">
        <v>1894</v>
      </c>
      <c r="G165" s="1" t="s">
        <v>1895</v>
      </c>
      <c r="H165" s="1" t="e" vm="1">
        <v>#VALUE!</v>
      </c>
      <c r="K165" s="1" t="s">
        <v>18</v>
      </c>
      <c r="L165" s="1" t="s">
        <v>22</v>
      </c>
      <c r="M165" s="1" t="s">
        <v>31</v>
      </c>
      <c r="N165" s="1" t="s">
        <v>29</v>
      </c>
      <c r="O165" s="1" t="s">
        <v>37</v>
      </c>
      <c r="P165" s="1" t="s">
        <v>43</v>
      </c>
      <c r="Q165" s="1" t="s">
        <v>45</v>
      </c>
      <c r="R165" s="1" t="s">
        <v>37</v>
      </c>
      <c r="S165" s="1" t="s">
        <v>56</v>
      </c>
      <c r="T165" s="1" t="s">
        <v>64</v>
      </c>
      <c r="U165" s="1" t="s">
        <v>43</v>
      </c>
      <c r="V165" s="1" t="s">
        <v>72</v>
      </c>
      <c r="W165" s="1" t="s">
        <v>76</v>
      </c>
      <c r="X165" s="1" t="s">
        <v>37</v>
      </c>
      <c r="Y165" s="1" t="s">
        <v>43</v>
      </c>
      <c r="Z165" s="1" t="s">
        <v>63</v>
      </c>
      <c r="AA165" s="1" t="s">
        <v>63</v>
      </c>
      <c r="AB165" s="1" t="s">
        <v>98</v>
      </c>
      <c r="AC165" s="1" t="s">
        <v>103</v>
      </c>
      <c r="AD165" s="1" t="s">
        <v>111</v>
      </c>
      <c r="AE165" s="1" t="s">
        <v>63</v>
      </c>
      <c r="AF165" s="1" t="s">
        <v>120</v>
      </c>
      <c r="AG165" s="1" t="s">
        <v>125</v>
      </c>
      <c r="AH165" s="1" t="s">
        <v>129</v>
      </c>
      <c r="AI165" s="1" t="s">
        <v>129</v>
      </c>
      <c r="AJ165" s="1" t="s">
        <v>129</v>
      </c>
      <c r="AK165" s="1" t="s">
        <v>64</v>
      </c>
      <c r="AL165" s="1" t="s">
        <v>144</v>
      </c>
      <c r="AM165" s="1" t="s">
        <v>63</v>
      </c>
      <c r="AN165" s="1" t="s">
        <v>31</v>
      </c>
      <c r="AO165" s="1" t="s">
        <v>155</v>
      </c>
      <c r="AP165" s="1" t="s">
        <v>159</v>
      </c>
      <c r="AQ165" s="1" t="s">
        <v>31</v>
      </c>
      <c r="AR165" s="1" t="s">
        <v>21</v>
      </c>
      <c r="AS165" s="1" t="s">
        <v>21</v>
      </c>
      <c r="AT165" s="1" t="s">
        <v>21</v>
      </c>
      <c r="AV165" s="1">
        <f>_xlfn.XLOOKUP(K165,[6]cmmiScoringModel!$G$2:$G$6, [6]cmmiScoringModel!$I$2:$I$6,0,0,1)</f>
        <v>1</v>
      </c>
      <c r="AW165" s="1">
        <f>_xlfn.XLOOKUP(L165,[6]cmmiScoringModel!$G$7:$G$9,[6]cmmiScoringModel!$I$7:$I$9,0,0,1)</f>
        <v>1</v>
      </c>
      <c r="AX165" s="1">
        <f>_xlfn.XLOOKUP(M165,[6]cmmiScoringModel!$G$10:$G$14,[6]cmmiScoringModel!$I$10:$I$14,0,0,1)</f>
        <v>1</v>
      </c>
      <c r="AY165" s="1">
        <f>_xlfn.XLOOKUP(N165,[6]cmmiScoringModel!$G$15:$G$19,[6]cmmiScoringModel!$I$15:$I$19,0,0,1)</f>
        <v>0.5</v>
      </c>
      <c r="AZ165" s="1">
        <f>_xlfn.XLOOKUP(O165,[6]cmmiScoringModel!$G$20:$G$24,[6]cmmiScoringModel!$I$20:$I$24,0,0,1)</f>
        <v>0.75</v>
      </c>
      <c r="BA165" s="1">
        <f>_xlfn.XLOOKUP(P165,[6]cmmiScoringModel!$G$25:$G$28,[6]cmmiScoringModel!$I$25:$I$28,0,0,1)</f>
        <v>1</v>
      </c>
      <c r="BB165" s="1">
        <f>_xlfn.XLOOKUP(Q165,[6]cmmiScoringModel!$G$29:$G$33,[6]cmmiScoringModel!$I$29:$I$33,0,0,1)</f>
        <v>0.5</v>
      </c>
      <c r="BC165" s="1">
        <f>_xlfn.XLOOKUP(R165,[6]cmmiScoringModel!$G$34:$G$37,[6]cmmiScoringModel!$I$34:$I$37,0,0,1)</f>
        <v>1</v>
      </c>
      <c r="BD165" s="1">
        <f>_xlfn.XLOOKUP(S165,[6]cmmiScoringModel!$G$38:$G$44,[6]cmmiScoringModel!$I$38:$I$44,0,0,1)</f>
        <v>0.2</v>
      </c>
      <c r="BE165" s="1">
        <f>_xlfn.XLOOKUP(T165,[6]cmmiScoringModel!$G$45:$G$51,[6]cmmiScoringModel!$I$45:$I$51,0,0,1)</f>
        <v>1</v>
      </c>
      <c r="BF165" s="1">
        <f>_xlfn.XLOOKUP(U165,[6]cmmiScoringModel!$G$52:$G$56,[6]cmmiScoringModel!$I$52:$I$56,0,0,1)</f>
        <v>1</v>
      </c>
      <c r="BG165" s="1">
        <f>_xlfn.XLOOKUP(V165,[6]cmmiScoringModel!$G$57:$G$61,[6]cmmiScoringModel!$I$57:$I$61,0,0,1)</f>
        <v>1</v>
      </c>
      <c r="BH165" s="1">
        <f>_xlfn.XLOOKUP(W165,[6]cmmiScoringModel!$G$62:$G$67,[6]cmmiScoringModel!$I$62:$I$67,0,0,1)</f>
        <v>0.75</v>
      </c>
      <c r="BI165" s="1">
        <f>_xlfn.XLOOKUP(X165,[6]cmmiScoringModel!$G$68:$G$72,[6]cmmiScoringModel!$I$68:$I$72,0,0,1)</f>
        <v>0.75</v>
      </c>
      <c r="BJ165" s="1">
        <f>_xlfn.XLOOKUP(Y165,[6]cmmiScoringModel!$G$73:$G$77,[6]cmmiScoringModel!$I$73:$I$77,0,0,1)</f>
        <v>1</v>
      </c>
      <c r="BK165" s="1">
        <f>_xlfn.XLOOKUP(Z165,[6]cmmiScoringModel!$G$78:$G$84,[6]cmmiScoringModel!$I$78:$I$84,0,0,1)</f>
        <v>0.75</v>
      </c>
      <c r="BL165" s="1">
        <f>_xlfn.XLOOKUP(AA165,[6]cmmiScoringModel!$G$85:$G$91,[6]cmmiScoringModel!$I$85:$I$91,0,0,1)</f>
        <v>0.75</v>
      </c>
      <c r="BM165" s="1">
        <f>_xlfn.XLOOKUP(AB165,[6]cmmiScoringModel!$G$92:$G$95,[6]cmmiScoringModel!$I$92:$I$95,0,0,1)</f>
        <v>1</v>
      </c>
      <c r="BN165" s="1">
        <f>_xlfn.XLOOKUP(AC165,[6]cmmiScoringModel!$G$96:$G$100,[6]cmmiScoringModel!$I$96:$I$100,0,0,1)</f>
        <v>0.6</v>
      </c>
      <c r="BO165" s="1">
        <f>_xlfn.XLOOKUP(AD165,[6]cmmiScoringModel!$G$101:$G$106,[6]cmmiScoringModel!$I$101:$I$106,0,0,1)</f>
        <v>1</v>
      </c>
      <c r="BP165" s="1">
        <f>_xlfn.XLOOKUP(AE165,[6]cmmiScoringModel!$G$107:$G$113,[6]cmmiScoringModel!$I$107:$I$113,0,0,1)</f>
        <v>0.75</v>
      </c>
      <c r="BQ165" s="1">
        <f>_xlfn.XLOOKUP(AF165,[6]cmmiScoringModel!$G$114:$G$117,[6]cmmiScoringModel!$I$114:$I$117,0,0,1)</f>
        <v>0.85</v>
      </c>
      <c r="BR165" s="1">
        <f>_xlfn.XLOOKUP(AG165,[6]cmmiScoringModel!$G$118:$G$120,[6]cmmiScoringModel!$I$118:$I$120,0,0,1)</f>
        <v>1</v>
      </c>
      <c r="BS165" s="1">
        <f>_xlfn.XLOOKUP(AH165, [6]cmmiScoringModel!$G$121:$G$124,[6]cmmiScoringModel!$I$121:$I$124,0,0,1)</f>
        <v>0.6</v>
      </c>
      <c r="BT165" s="1">
        <f>_xlfn.XLOOKUP(AI165,[6]cmmiScoringModel!$G$125:$G$128,[6]cmmiScoringModel!$I$125:$I$128,0,0,1)</f>
        <v>0.4</v>
      </c>
      <c r="BU165" s="1">
        <f>_xlfn.XLOOKUP(AJ165,[6]cmmiScoringModel!$G$129:$G$132,[6]cmmiScoringModel!$I$129:$I$132,0,0,1)</f>
        <v>0.4</v>
      </c>
      <c r="BV165" s="1">
        <f>_xlfn.XLOOKUP(AK165,[6]cmmiScoringModel!$G$133:$G$138,[6]cmmiScoringModel!$I$133:$I$138,0,0,1)</f>
        <v>1</v>
      </c>
      <c r="BW165" s="1">
        <f>_xlfn.XLOOKUP(AL165,[6]cmmiScoringModel!$G$139:$G$142,[6]cmmiScoringModel!$I$139:$I$142,0,0,1)</f>
        <v>1</v>
      </c>
      <c r="BX165" s="1">
        <f>_xlfn.XLOOKUP(AM165,[6]cmmiScoringModel!$G$143:$G$148,[6]cmmiScoringModel!$I$143:$I$148,0,0,1)</f>
        <v>0.75</v>
      </c>
      <c r="BY165" s="1">
        <f>_xlfn.XLOOKUP(AN165,[6]cmmiScoringModel!$G$149:$G$153,[6]cmmiScoringModel!$I$149:$I$153,0,0,1)</f>
        <v>1</v>
      </c>
      <c r="BZ165" s="1">
        <f>_xlfn.XLOOKUP(AO165,[6]cmmiScoringModel!$G$154:$G$157,[6]cmmiScoringModel!$I$154:$I$157,0,0,1)</f>
        <v>1</v>
      </c>
      <c r="CA165" s="1">
        <f>_xlfn.XLOOKUP(AP165,[6]cmmiScoringModel!$G$158:$G$161,[6]cmmiScoringModel!$I$158:$I$161,0,0,1)</f>
        <v>1</v>
      </c>
      <c r="CB165" s="1">
        <f>_xlfn.XLOOKUP(AQ165,[6]cmmiScoringModel!$G$162:$G$166,[6]cmmiScoringModel!$I$162:$I$166,0,0,1)</f>
        <v>1</v>
      </c>
      <c r="CC165" s="1">
        <f>_xlfn.XLOOKUP(AR165,[6]cmmiScoringModel!$G$167:$G$171,[6]cmmiScoringModel!$I$167:$I$171,0,0,1)</f>
        <v>0.01</v>
      </c>
      <c r="CD165" s="1">
        <f>_xlfn.XLOOKUP(AS165,[6]cmmiScoringModel!$G$172:$G$175,[6]cmmiScoringModel!$I$172:$I$175,0,0,1)</f>
        <v>0.01</v>
      </c>
      <c r="CE165" s="1">
        <f>_xlfn.XLOOKUP(AT165,[6]cmmiScoringModel!$G$176:$G$180,[6]cmmiScoringModel!$I$176:$I$180,0,0,1)</f>
        <v>0.01</v>
      </c>
    </row>
    <row r="166" spans="1:83" x14ac:dyDescent="0.25">
      <c r="A166" s="1" t="s">
        <v>3435</v>
      </c>
      <c r="B166" s="1" t="s">
        <v>971</v>
      </c>
      <c r="C166" s="1" t="s">
        <v>1896</v>
      </c>
      <c r="D166" s="1" t="s">
        <v>1897</v>
      </c>
      <c r="E166" s="1" t="s">
        <v>1898</v>
      </c>
      <c r="G166" s="1" t="s">
        <v>1899</v>
      </c>
      <c r="H166" s="1" t="s">
        <v>3436</v>
      </c>
      <c r="K166" s="1" t="s">
        <v>18</v>
      </c>
      <c r="L166" s="1" t="s">
        <v>22</v>
      </c>
      <c r="M166" s="1" t="s">
        <v>31</v>
      </c>
      <c r="N166" s="1" t="s">
        <v>29</v>
      </c>
      <c r="O166" s="1" t="s">
        <v>37</v>
      </c>
      <c r="P166" s="1" t="s">
        <v>43</v>
      </c>
      <c r="Q166" s="1" t="s">
        <v>45</v>
      </c>
      <c r="R166" s="1" t="s">
        <v>37</v>
      </c>
      <c r="S166" s="1" t="s">
        <v>56</v>
      </c>
      <c r="T166" s="1" t="s">
        <v>64</v>
      </c>
      <c r="U166" s="1" t="s">
        <v>66</v>
      </c>
      <c r="V166" s="1" t="s">
        <v>71</v>
      </c>
      <c r="W166" s="1" t="s">
        <v>76</v>
      </c>
      <c r="X166" s="1" t="s">
        <v>37</v>
      </c>
      <c r="Y166" s="1" t="s">
        <v>43</v>
      </c>
      <c r="Z166" s="1" t="s">
        <v>63</v>
      </c>
      <c r="AA166" s="1" t="s">
        <v>62</v>
      </c>
      <c r="AB166" s="1" t="s">
        <v>98</v>
      </c>
      <c r="AC166" s="1" t="s">
        <v>103</v>
      </c>
      <c r="AD166" s="1" t="s">
        <v>110</v>
      </c>
      <c r="AE166" s="1" t="s">
        <v>62</v>
      </c>
      <c r="AF166" s="1" t="s">
        <v>120</v>
      </c>
      <c r="AG166" s="1" t="s">
        <v>124</v>
      </c>
      <c r="AH166" s="1" t="s">
        <v>129</v>
      </c>
      <c r="AI166" s="1" t="s">
        <v>129</v>
      </c>
      <c r="AJ166" s="1" t="s">
        <v>22</v>
      </c>
      <c r="AK166" s="1" t="s">
        <v>63</v>
      </c>
      <c r="AL166" s="1" t="s">
        <v>144</v>
      </c>
      <c r="AM166" s="1" t="s">
        <v>62</v>
      </c>
      <c r="AN166" s="1" t="s">
        <v>31</v>
      </c>
      <c r="AO166" s="1" t="s">
        <v>155</v>
      </c>
      <c r="AP166" s="1" t="s">
        <v>159</v>
      </c>
      <c r="AQ166" s="1" t="s">
        <v>31</v>
      </c>
      <c r="AR166" s="1" t="s">
        <v>21</v>
      </c>
      <c r="AS166" s="1" t="s">
        <v>21</v>
      </c>
      <c r="AT166" s="1" t="s">
        <v>21</v>
      </c>
      <c r="AV166" s="1">
        <f>_xlfn.XLOOKUP(K166,[6]cmmiScoringModel!$G$2:$G$6, [6]cmmiScoringModel!$I$2:$I$6,0,0,1)</f>
        <v>1</v>
      </c>
      <c r="AW166" s="1">
        <f>_xlfn.XLOOKUP(L166,[6]cmmiScoringModel!$G$7:$G$9,[6]cmmiScoringModel!$I$7:$I$9,0,0,1)</f>
        <v>1</v>
      </c>
      <c r="AX166" s="1">
        <f>_xlfn.XLOOKUP(M166,[6]cmmiScoringModel!$G$10:$G$14,[6]cmmiScoringModel!$I$10:$I$14,0,0,1)</f>
        <v>1</v>
      </c>
      <c r="AY166" s="1">
        <f>_xlfn.XLOOKUP(N166,[6]cmmiScoringModel!$G$15:$G$19,[6]cmmiScoringModel!$I$15:$I$19,0,0,1)</f>
        <v>0.5</v>
      </c>
      <c r="AZ166" s="1">
        <f>_xlfn.XLOOKUP(O166,[6]cmmiScoringModel!$G$20:$G$24,[6]cmmiScoringModel!$I$20:$I$24,0,0,1)</f>
        <v>0.75</v>
      </c>
      <c r="BA166" s="1">
        <f>_xlfn.XLOOKUP(P166,[6]cmmiScoringModel!$G$25:$G$28,[6]cmmiScoringModel!$I$25:$I$28,0,0,1)</f>
        <v>1</v>
      </c>
      <c r="BB166" s="1">
        <f>_xlfn.XLOOKUP(Q166,[6]cmmiScoringModel!$G$29:$G$33,[6]cmmiScoringModel!$I$29:$I$33,0,0,1)</f>
        <v>0.5</v>
      </c>
      <c r="BC166" s="1">
        <f>_xlfn.XLOOKUP(R166,[6]cmmiScoringModel!$G$34:$G$37,[6]cmmiScoringModel!$I$34:$I$37,0,0,1)</f>
        <v>1</v>
      </c>
      <c r="BD166" s="1">
        <f>_xlfn.XLOOKUP(S166,[6]cmmiScoringModel!$G$38:$G$44,[6]cmmiScoringModel!$I$38:$I$44,0,0,1)</f>
        <v>0.2</v>
      </c>
      <c r="BE166" s="1">
        <f>_xlfn.XLOOKUP(T166,[6]cmmiScoringModel!$G$45:$G$51,[6]cmmiScoringModel!$I$45:$I$51,0,0,1)</f>
        <v>1</v>
      </c>
      <c r="BF166" s="1">
        <f>_xlfn.XLOOKUP(U166,[6]cmmiScoringModel!$G$52:$G$56,[6]cmmiScoringModel!$I$52:$I$56,0,0,1)</f>
        <v>0.8</v>
      </c>
      <c r="BG166" s="1">
        <f>_xlfn.XLOOKUP(V166,[6]cmmiScoringModel!$G$57:$G$61,[6]cmmiScoringModel!$I$57:$I$61,0,0,1)</f>
        <v>0.6</v>
      </c>
      <c r="BH166" s="1">
        <f>_xlfn.XLOOKUP(W166,[6]cmmiScoringModel!$G$62:$G$67,[6]cmmiScoringModel!$I$62:$I$67,0,0,1)</f>
        <v>0.75</v>
      </c>
      <c r="BI166" s="1">
        <f>_xlfn.XLOOKUP(X166,[6]cmmiScoringModel!$G$68:$G$72,[6]cmmiScoringModel!$I$68:$I$72,0,0,1)</f>
        <v>0.75</v>
      </c>
      <c r="BJ166" s="1">
        <f>_xlfn.XLOOKUP(Y166,[6]cmmiScoringModel!$G$73:$G$77,[6]cmmiScoringModel!$I$73:$I$77,0,0,1)</f>
        <v>1</v>
      </c>
      <c r="BK166" s="1">
        <f>_xlfn.XLOOKUP(Z166,[6]cmmiScoringModel!$G$78:$G$84,[6]cmmiScoringModel!$I$78:$I$84,0,0,1)</f>
        <v>0.75</v>
      </c>
      <c r="BL166" s="1">
        <f>_xlfn.XLOOKUP(AA166,[6]cmmiScoringModel!$G$85:$G$91,[6]cmmiScoringModel!$I$85:$I$91,0,0,1)</f>
        <v>0.5</v>
      </c>
      <c r="BM166" s="1">
        <f>_xlfn.XLOOKUP(AB166,[6]cmmiScoringModel!$G$92:$G$95,[6]cmmiScoringModel!$I$92:$I$95,0,0,1)</f>
        <v>1</v>
      </c>
      <c r="BN166" s="1">
        <f>_xlfn.XLOOKUP(AC166,[6]cmmiScoringModel!$G$96:$G$100,[6]cmmiScoringModel!$I$96:$I$100,0,0,1)</f>
        <v>0.6</v>
      </c>
      <c r="BO166" s="1">
        <f>_xlfn.XLOOKUP(AD166,[6]cmmiScoringModel!$G$101:$G$106,[6]cmmiScoringModel!$I$101:$I$106,0,0,1)</f>
        <v>0.75</v>
      </c>
      <c r="BP166" s="1">
        <f>_xlfn.XLOOKUP(AE166,[6]cmmiScoringModel!$G$107:$G$113,[6]cmmiScoringModel!$I$107:$I$113,0,0,1)</f>
        <v>0.5</v>
      </c>
      <c r="BQ166" s="1">
        <f>_xlfn.XLOOKUP(AF166,[6]cmmiScoringModel!$G$114:$G$117,[6]cmmiScoringModel!$I$114:$I$117,0,0,1)</f>
        <v>0.85</v>
      </c>
      <c r="BR166" s="1">
        <f>_xlfn.XLOOKUP(AG166,[6]cmmiScoringModel!$G$118:$G$120,[6]cmmiScoringModel!$I$118:$I$120,0,0,1)</f>
        <v>0.25</v>
      </c>
      <c r="BS166" s="1">
        <f>_xlfn.XLOOKUP(AH166, [6]cmmiScoringModel!$G$121:$G$124,[6]cmmiScoringModel!$I$121:$I$124,0,0,1)</f>
        <v>0.6</v>
      </c>
      <c r="BT166" s="1">
        <f>_xlfn.XLOOKUP(AI166,[6]cmmiScoringModel!$G$125:$G$128,[6]cmmiScoringModel!$I$125:$I$128,0,0,1)</f>
        <v>0.4</v>
      </c>
      <c r="BU166" s="1">
        <f>_xlfn.XLOOKUP(AJ166,[6]cmmiScoringModel!$G$129:$G$132,[6]cmmiScoringModel!$I$129:$I$132,0,0,1)</f>
        <v>1</v>
      </c>
      <c r="BV166" s="1">
        <f>_xlfn.XLOOKUP(AK166,[6]cmmiScoringModel!$G$133:$G$138,[6]cmmiScoringModel!$I$133:$I$138,0,0,1)</f>
        <v>0.75</v>
      </c>
      <c r="BW166" s="1">
        <f>_xlfn.XLOOKUP(AL166,[6]cmmiScoringModel!$G$139:$G$142,[6]cmmiScoringModel!$I$139:$I$142,0,0,1)</f>
        <v>1</v>
      </c>
      <c r="BX166" s="1">
        <f>_xlfn.XLOOKUP(AM166,[6]cmmiScoringModel!$G$143:$G$148,[6]cmmiScoringModel!$I$143:$I$148,0,0,1)</f>
        <v>0.5</v>
      </c>
      <c r="BY166" s="1">
        <f>_xlfn.XLOOKUP(AN166,[6]cmmiScoringModel!$G$149:$G$153,[6]cmmiScoringModel!$I$149:$I$153,0,0,1)</f>
        <v>1</v>
      </c>
      <c r="BZ166" s="1">
        <f>_xlfn.XLOOKUP(AO166,[6]cmmiScoringModel!$G$154:$G$157,[6]cmmiScoringModel!$I$154:$I$157,0,0,1)</f>
        <v>1</v>
      </c>
      <c r="CA166" s="1">
        <f>_xlfn.XLOOKUP(AP166,[6]cmmiScoringModel!$G$158:$G$161,[6]cmmiScoringModel!$I$158:$I$161,0,0,1)</f>
        <v>1</v>
      </c>
      <c r="CB166" s="1">
        <f>_xlfn.XLOOKUP(AQ166,[6]cmmiScoringModel!$G$162:$G$166,[6]cmmiScoringModel!$I$162:$I$166,0,0,1)</f>
        <v>1</v>
      </c>
      <c r="CC166" s="1">
        <f>_xlfn.XLOOKUP(AR166,[6]cmmiScoringModel!$G$167:$G$171,[6]cmmiScoringModel!$I$167:$I$171,0,0,1)</f>
        <v>0.01</v>
      </c>
      <c r="CD166" s="1">
        <f>_xlfn.XLOOKUP(AS166,[6]cmmiScoringModel!$G$172:$G$175,[6]cmmiScoringModel!$I$172:$I$175,0,0,1)</f>
        <v>0.01</v>
      </c>
      <c r="CE166" s="1">
        <f>_xlfn.XLOOKUP(AT166,[6]cmmiScoringModel!$G$176:$G$180,[6]cmmiScoringModel!$I$176:$I$180,0,0,1)</f>
        <v>0.01</v>
      </c>
    </row>
    <row r="167" spans="1:83" x14ac:dyDescent="0.25">
      <c r="A167" s="1" t="s">
        <v>3437</v>
      </c>
      <c r="B167" s="1" t="s">
        <v>971</v>
      </c>
      <c r="C167" s="1" t="s">
        <v>1900</v>
      </c>
      <c r="D167" s="1" t="s">
        <v>1901</v>
      </c>
      <c r="E167" s="1" t="s">
        <v>1902</v>
      </c>
      <c r="G167" s="1" t="s">
        <v>1903</v>
      </c>
      <c r="H167" s="1" t="s">
        <v>3438</v>
      </c>
      <c r="K167" s="1" t="s">
        <v>18</v>
      </c>
      <c r="L167" s="1" t="s">
        <v>22</v>
      </c>
      <c r="M167" s="1" t="s">
        <v>31</v>
      </c>
      <c r="N167" s="1" t="s">
        <v>29</v>
      </c>
      <c r="O167" s="1" t="s">
        <v>37</v>
      </c>
      <c r="P167" s="1" t="s">
        <v>43</v>
      </c>
      <c r="Q167" s="1" t="s">
        <v>45</v>
      </c>
      <c r="R167" s="1" t="s">
        <v>37</v>
      </c>
      <c r="S167" s="1" t="s">
        <v>56</v>
      </c>
      <c r="T167" s="1" t="s">
        <v>64</v>
      </c>
      <c r="U167" s="1" t="s">
        <v>43</v>
      </c>
      <c r="V167" s="1" t="s">
        <v>72</v>
      </c>
      <c r="W167" s="1" t="s">
        <v>76</v>
      </c>
      <c r="X167" s="1" t="s">
        <v>37</v>
      </c>
      <c r="Y167" s="1" t="s">
        <v>43</v>
      </c>
      <c r="Z167" s="1" t="s">
        <v>62</v>
      </c>
      <c r="AA167" s="1" t="s">
        <v>62</v>
      </c>
      <c r="AB167" s="1" t="s">
        <v>98</v>
      </c>
      <c r="AC167" s="1" t="s">
        <v>103</v>
      </c>
      <c r="AD167" s="1" t="s">
        <v>110</v>
      </c>
      <c r="AE167" s="1" t="s">
        <v>62</v>
      </c>
      <c r="AF167" s="1" t="s">
        <v>120</v>
      </c>
      <c r="AG167" s="1" t="s">
        <v>125</v>
      </c>
      <c r="AH167" s="1" t="s">
        <v>129</v>
      </c>
      <c r="AI167" s="1" t="s">
        <v>129</v>
      </c>
      <c r="AJ167" s="1" t="s">
        <v>129</v>
      </c>
      <c r="AK167" s="1" t="s">
        <v>64</v>
      </c>
      <c r="AL167" s="1" t="s">
        <v>144</v>
      </c>
      <c r="AM167" s="1" t="s">
        <v>62</v>
      </c>
      <c r="AN167" s="1" t="s">
        <v>29</v>
      </c>
      <c r="AO167" s="1" t="s">
        <v>155</v>
      </c>
      <c r="AP167" s="1" t="s">
        <v>159</v>
      </c>
      <c r="AQ167" s="1" t="s">
        <v>31</v>
      </c>
      <c r="AR167" s="1" t="s">
        <v>21</v>
      </c>
      <c r="AS167" s="1" t="s">
        <v>21</v>
      </c>
      <c r="AT167" s="1" t="s">
        <v>21</v>
      </c>
      <c r="AV167" s="1">
        <f>_xlfn.XLOOKUP(K167,[6]cmmiScoringModel!$G$2:$G$6, [6]cmmiScoringModel!$I$2:$I$6,0,0,1)</f>
        <v>1</v>
      </c>
      <c r="AW167" s="1">
        <f>_xlfn.XLOOKUP(L167,[6]cmmiScoringModel!$G$7:$G$9,[6]cmmiScoringModel!$I$7:$I$9,0,0,1)</f>
        <v>1</v>
      </c>
      <c r="AX167" s="1">
        <f>_xlfn.XLOOKUP(M167,[6]cmmiScoringModel!$G$10:$G$14,[6]cmmiScoringModel!$I$10:$I$14,0,0,1)</f>
        <v>1</v>
      </c>
      <c r="AY167" s="1">
        <f>_xlfn.XLOOKUP(N167,[6]cmmiScoringModel!$G$15:$G$19,[6]cmmiScoringModel!$I$15:$I$19,0,0,1)</f>
        <v>0.5</v>
      </c>
      <c r="AZ167" s="1">
        <f>_xlfn.XLOOKUP(O167,[6]cmmiScoringModel!$G$20:$G$24,[6]cmmiScoringModel!$I$20:$I$24,0,0,1)</f>
        <v>0.75</v>
      </c>
      <c r="BA167" s="1">
        <f>_xlfn.XLOOKUP(P167,[6]cmmiScoringModel!$G$25:$G$28,[6]cmmiScoringModel!$I$25:$I$28,0,0,1)</f>
        <v>1</v>
      </c>
      <c r="BB167" s="1">
        <f>_xlfn.XLOOKUP(Q167,[6]cmmiScoringModel!$G$29:$G$33,[6]cmmiScoringModel!$I$29:$I$33,0,0,1)</f>
        <v>0.5</v>
      </c>
      <c r="BC167" s="1">
        <f>_xlfn.XLOOKUP(R167,[6]cmmiScoringModel!$G$34:$G$37,[6]cmmiScoringModel!$I$34:$I$37,0,0,1)</f>
        <v>1</v>
      </c>
      <c r="BD167" s="1">
        <f>_xlfn.XLOOKUP(S167,[6]cmmiScoringModel!$G$38:$G$44,[6]cmmiScoringModel!$I$38:$I$44,0,0,1)</f>
        <v>0.2</v>
      </c>
      <c r="BE167" s="1">
        <f>_xlfn.XLOOKUP(T167,[6]cmmiScoringModel!$G$45:$G$51,[6]cmmiScoringModel!$I$45:$I$51,0,0,1)</f>
        <v>1</v>
      </c>
      <c r="BF167" s="1">
        <f>_xlfn.XLOOKUP(U167,[6]cmmiScoringModel!$G$52:$G$56,[6]cmmiScoringModel!$I$52:$I$56,0,0,1)</f>
        <v>1</v>
      </c>
      <c r="BG167" s="1">
        <f>_xlfn.XLOOKUP(V167,[6]cmmiScoringModel!$G$57:$G$61,[6]cmmiScoringModel!$I$57:$I$61,0,0,1)</f>
        <v>1</v>
      </c>
      <c r="BH167" s="1">
        <f>_xlfn.XLOOKUP(W167,[6]cmmiScoringModel!$G$62:$G$67,[6]cmmiScoringModel!$I$62:$I$67,0,0,1)</f>
        <v>0.75</v>
      </c>
      <c r="BI167" s="1">
        <f>_xlfn.XLOOKUP(X167,[6]cmmiScoringModel!$G$68:$G$72,[6]cmmiScoringModel!$I$68:$I$72,0,0,1)</f>
        <v>0.75</v>
      </c>
      <c r="BJ167" s="1">
        <f>_xlfn.XLOOKUP(Y167,[6]cmmiScoringModel!$G$73:$G$77,[6]cmmiScoringModel!$I$73:$I$77,0,0,1)</f>
        <v>1</v>
      </c>
      <c r="BK167" s="1">
        <f>_xlfn.XLOOKUP(Z167,[6]cmmiScoringModel!$G$78:$G$84,[6]cmmiScoringModel!$I$78:$I$84,0,0,1)</f>
        <v>0.5</v>
      </c>
      <c r="BL167" s="1">
        <f>_xlfn.XLOOKUP(AA167,[6]cmmiScoringModel!$G$85:$G$91,[6]cmmiScoringModel!$I$85:$I$91,0,0,1)</f>
        <v>0.5</v>
      </c>
      <c r="BM167" s="1">
        <f>_xlfn.XLOOKUP(AB167,[6]cmmiScoringModel!$G$92:$G$95,[6]cmmiScoringModel!$I$92:$I$95,0,0,1)</f>
        <v>1</v>
      </c>
      <c r="BN167" s="1">
        <f>_xlfn.XLOOKUP(AC167,[6]cmmiScoringModel!$G$96:$G$100,[6]cmmiScoringModel!$I$96:$I$100,0,0,1)</f>
        <v>0.6</v>
      </c>
      <c r="BO167" s="1">
        <f>_xlfn.XLOOKUP(AD167,[6]cmmiScoringModel!$G$101:$G$106,[6]cmmiScoringModel!$I$101:$I$106,0,0,1)</f>
        <v>0.75</v>
      </c>
      <c r="BP167" s="1">
        <f>_xlfn.XLOOKUP(AE167,[6]cmmiScoringModel!$G$107:$G$113,[6]cmmiScoringModel!$I$107:$I$113,0,0,1)</f>
        <v>0.5</v>
      </c>
      <c r="BQ167" s="1">
        <f>_xlfn.XLOOKUP(AF167,[6]cmmiScoringModel!$G$114:$G$117,[6]cmmiScoringModel!$I$114:$I$117,0,0,1)</f>
        <v>0.85</v>
      </c>
      <c r="BR167" s="1">
        <f>_xlfn.XLOOKUP(AG167,[6]cmmiScoringModel!$G$118:$G$120,[6]cmmiScoringModel!$I$118:$I$120,0,0,1)</f>
        <v>1</v>
      </c>
      <c r="BS167" s="1">
        <f>_xlfn.XLOOKUP(AH167, [6]cmmiScoringModel!$G$121:$G$124,[6]cmmiScoringModel!$I$121:$I$124,0,0,1)</f>
        <v>0.6</v>
      </c>
      <c r="BT167" s="1">
        <f>_xlfn.XLOOKUP(AI167,[6]cmmiScoringModel!$G$125:$G$128,[6]cmmiScoringModel!$I$125:$I$128,0,0,1)</f>
        <v>0.4</v>
      </c>
      <c r="BU167" s="1">
        <f>_xlfn.XLOOKUP(AJ167,[6]cmmiScoringModel!$G$129:$G$132,[6]cmmiScoringModel!$I$129:$I$132,0,0,1)</f>
        <v>0.4</v>
      </c>
      <c r="BV167" s="1">
        <f>_xlfn.XLOOKUP(AK167,[6]cmmiScoringModel!$G$133:$G$138,[6]cmmiScoringModel!$I$133:$I$138,0,0,1)</f>
        <v>1</v>
      </c>
      <c r="BW167" s="1">
        <f>_xlfn.XLOOKUP(AL167,[6]cmmiScoringModel!$G$139:$G$142,[6]cmmiScoringModel!$I$139:$I$142,0,0,1)</f>
        <v>1</v>
      </c>
      <c r="BX167" s="1">
        <f>_xlfn.XLOOKUP(AM167,[6]cmmiScoringModel!$G$143:$G$148,[6]cmmiScoringModel!$I$143:$I$148,0,0,1)</f>
        <v>0.5</v>
      </c>
      <c r="BY167" s="1">
        <f>_xlfn.XLOOKUP(AN167,[6]cmmiScoringModel!$G$149:$G$153,[6]cmmiScoringModel!$I$149:$I$153,0,0,1)</f>
        <v>0.75</v>
      </c>
      <c r="BZ167" s="1">
        <f>_xlfn.XLOOKUP(AO167,[6]cmmiScoringModel!$G$154:$G$157,[6]cmmiScoringModel!$I$154:$I$157,0,0,1)</f>
        <v>1</v>
      </c>
      <c r="CA167" s="1">
        <f>_xlfn.XLOOKUP(AP167,[6]cmmiScoringModel!$G$158:$G$161,[6]cmmiScoringModel!$I$158:$I$161,0,0,1)</f>
        <v>1</v>
      </c>
      <c r="CB167" s="1">
        <f>_xlfn.XLOOKUP(AQ167,[6]cmmiScoringModel!$G$162:$G$166,[6]cmmiScoringModel!$I$162:$I$166,0,0,1)</f>
        <v>1</v>
      </c>
      <c r="CC167" s="1">
        <f>_xlfn.XLOOKUP(AR167,[6]cmmiScoringModel!$G$167:$G$171,[6]cmmiScoringModel!$I$167:$I$171,0,0,1)</f>
        <v>0.01</v>
      </c>
      <c r="CD167" s="1">
        <f>_xlfn.XLOOKUP(AS167,[6]cmmiScoringModel!$G$172:$G$175,[6]cmmiScoringModel!$I$172:$I$175,0,0,1)</f>
        <v>0.01</v>
      </c>
      <c r="CE167" s="1">
        <f>_xlfn.XLOOKUP(AT167,[6]cmmiScoringModel!$G$176:$G$180,[6]cmmiScoringModel!$I$176:$I$180,0,0,1)</f>
        <v>0.01</v>
      </c>
    </row>
    <row r="168" spans="1:83" x14ac:dyDescent="0.25">
      <c r="A168" s="1" t="s">
        <v>3439</v>
      </c>
      <c r="B168" s="1" t="s">
        <v>971</v>
      </c>
      <c r="C168" s="1" t="s">
        <v>1904</v>
      </c>
      <c r="D168" s="1" t="s">
        <v>1905</v>
      </c>
      <c r="E168" s="1" t="s">
        <v>1906</v>
      </c>
      <c r="G168" s="1" t="s">
        <v>1907</v>
      </c>
      <c r="H168" s="1" t="e" vm="1">
        <v>#VALUE!</v>
      </c>
      <c r="K168" s="1" t="s">
        <v>17</v>
      </c>
      <c r="L168" s="1" t="s">
        <v>22</v>
      </c>
      <c r="M168" s="1" t="s">
        <v>31</v>
      </c>
      <c r="N168" s="1" t="s">
        <v>31</v>
      </c>
      <c r="O168" s="1" t="s">
        <v>37</v>
      </c>
      <c r="P168" s="1" t="s">
        <v>43</v>
      </c>
      <c r="Q168" s="1" t="s">
        <v>45</v>
      </c>
      <c r="R168" s="1" t="s">
        <v>37</v>
      </c>
      <c r="S168" s="1" t="s">
        <v>56</v>
      </c>
      <c r="T168" s="1" t="s">
        <v>61</v>
      </c>
      <c r="U168" s="1" t="s">
        <v>42</v>
      </c>
      <c r="V168" s="1" t="s">
        <v>70</v>
      </c>
      <c r="W168" s="1" t="s">
        <v>76</v>
      </c>
      <c r="X168" s="1" t="s">
        <v>37</v>
      </c>
      <c r="Y168" s="1" t="s">
        <v>66</v>
      </c>
      <c r="Z168" s="1" t="s">
        <v>62</v>
      </c>
      <c r="AA168" s="1" t="s">
        <v>63</v>
      </c>
      <c r="AB168" s="1" t="s">
        <v>98</v>
      </c>
      <c r="AC168" s="1" t="s">
        <v>102</v>
      </c>
      <c r="AD168" s="1" t="s">
        <v>111</v>
      </c>
      <c r="AE168" s="1" t="s">
        <v>63</v>
      </c>
      <c r="AF168" s="1" t="s">
        <v>120</v>
      </c>
      <c r="AG168" s="1" t="s">
        <v>124</v>
      </c>
      <c r="AH168" s="1" t="s">
        <v>129</v>
      </c>
      <c r="AI168" s="1" t="s">
        <v>129</v>
      </c>
      <c r="AJ168" s="1" t="s">
        <v>129</v>
      </c>
      <c r="AK168" s="1" t="s">
        <v>62</v>
      </c>
      <c r="AL168" s="1" t="s">
        <v>144</v>
      </c>
      <c r="AM168" s="1" t="s">
        <v>63</v>
      </c>
      <c r="AN168" s="1" t="s">
        <v>27</v>
      </c>
      <c r="AO168" s="1" t="s">
        <v>154</v>
      </c>
      <c r="AP168" s="1" t="s">
        <v>159</v>
      </c>
      <c r="AQ168" s="1" t="s">
        <v>31</v>
      </c>
      <c r="AR168" s="1" t="s">
        <v>21</v>
      </c>
      <c r="AS168" s="1" t="s">
        <v>21</v>
      </c>
      <c r="AT168" s="1" t="s">
        <v>21</v>
      </c>
      <c r="AV168" s="1">
        <f>_xlfn.XLOOKUP(K168,[6]cmmiScoringModel!$G$2:$G$6, [6]cmmiScoringModel!$I$2:$I$6,0,0,1)</f>
        <v>0.25</v>
      </c>
      <c r="AW168" s="1">
        <f>_xlfn.XLOOKUP(L168,[6]cmmiScoringModel!$G$7:$G$9,[6]cmmiScoringModel!$I$7:$I$9,0,0,1)</f>
        <v>1</v>
      </c>
      <c r="AX168" s="1">
        <f>_xlfn.XLOOKUP(M168,[6]cmmiScoringModel!$G$10:$G$14,[6]cmmiScoringModel!$I$10:$I$14,0,0,1)</f>
        <v>1</v>
      </c>
      <c r="AY168" s="1">
        <f>_xlfn.XLOOKUP(N168,[6]cmmiScoringModel!$G$15:$G$19,[6]cmmiScoringModel!$I$15:$I$19,0,0,1)</f>
        <v>1</v>
      </c>
      <c r="AZ168" s="1">
        <f>_xlfn.XLOOKUP(O168,[6]cmmiScoringModel!$G$20:$G$24,[6]cmmiScoringModel!$I$20:$I$24,0,0,1)</f>
        <v>0.75</v>
      </c>
      <c r="BA168" s="1">
        <f>_xlfn.XLOOKUP(P168,[6]cmmiScoringModel!$G$25:$G$28,[6]cmmiScoringModel!$I$25:$I$28,0,0,1)</f>
        <v>1</v>
      </c>
      <c r="BB168" s="1">
        <f>_xlfn.XLOOKUP(Q168,[6]cmmiScoringModel!$G$29:$G$33,[6]cmmiScoringModel!$I$29:$I$33,0,0,1)</f>
        <v>0.5</v>
      </c>
      <c r="BC168" s="1">
        <f>_xlfn.XLOOKUP(R168,[6]cmmiScoringModel!$G$34:$G$37,[6]cmmiScoringModel!$I$34:$I$37,0,0,1)</f>
        <v>1</v>
      </c>
      <c r="BD168" s="1">
        <f>_xlfn.XLOOKUP(S168,[6]cmmiScoringModel!$G$38:$G$44,[6]cmmiScoringModel!$I$38:$I$44,0,0,1)</f>
        <v>0.2</v>
      </c>
      <c r="BE168" s="1">
        <f>_xlfn.XLOOKUP(T168,[6]cmmiScoringModel!$G$45:$G$51,[6]cmmiScoringModel!$I$45:$I$51,0,0,1)</f>
        <v>0.25</v>
      </c>
      <c r="BF168" s="1">
        <f>_xlfn.XLOOKUP(U168,[6]cmmiScoringModel!$G$52:$G$56,[6]cmmiScoringModel!$I$52:$I$56,0,0,1)</f>
        <v>0.6</v>
      </c>
      <c r="BG168" s="1">
        <f>_xlfn.XLOOKUP(V168,[6]cmmiScoringModel!$G$57:$G$61,[6]cmmiScoringModel!$I$57:$I$61,0,0,1)</f>
        <v>0.2</v>
      </c>
      <c r="BH168" s="1">
        <f>_xlfn.XLOOKUP(W168,[6]cmmiScoringModel!$G$62:$G$67,[6]cmmiScoringModel!$I$62:$I$67,0,0,1)</f>
        <v>0.75</v>
      </c>
      <c r="BI168" s="1">
        <f>_xlfn.XLOOKUP(X168,[6]cmmiScoringModel!$G$68:$G$72,[6]cmmiScoringModel!$I$68:$I$72,0,0,1)</f>
        <v>0.75</v>
      </c>
      <c r="BJ168" s="1">
        <f>_xlfn.XLOOKUP(Y168,[6]cmmiScoringModel!$G$73:$G$77,[6]cmmiScoringModel!$I$73:$I$77,0,0,1)</f>
        <v>0.5</v>
      </c>
      <c r="BK168" s="1">
        <f>_xlfn.XLOOKUP(Z168,[6]cmmiScoringModel!$G$78:$G$84,[6]cmmiScoringModel!$I$78:$I$84,0,0,1)</f>
        <v>0.5</v>
      </c>
      <c r="BL168" s="1">
        <f>_xlfn.XLOOKUP(AA168,[6]cmmiScoringModel!$G$85:$G$91,[6]cmmiScoringModel!$I$85:$I$91,0,0,1)</f>
        <v>0.75</v>
      </c>
      <c r="BM168" s="1">
        <f>_xlfn.XLOOKUP(AB168,[6]cmmiScoringModel!$G$92:$G$95,[6]cmmiScoringModel!$I$92:$I$95,0,0,1)</f>
        <v>1</v>
      </c>
      <c r="BN168" s="1">
        <f>_xlfn.XLOOKUP(AC168,[6]cmmiScoringModel!$G$96:$G$100,[6]cmmiScoringModel!$I$96:$I$100,0,0,1)</f>
        <v>0.15</v>
      </c>
      <c r="BO168" s="1">
        <f>_xlfn.XLOOKUP(AD168,[6]cmmiScoringModel!$G$101:$G$106,[6]cmmiScoringModel!$I$101:$I$106,0,0,1)</f>
        <v>1</v>
      </c>
      <c r="BP168" s="1">
        <f>_xlfn.XLOOKUP(AE168,[6]cmmiScoringModel!$G$107:$G$113,[6]cmmiScoringModel!$I$107:$I$113,0,0,1)</f>
        <v>0.75</v>
      </c>
      <c r="BQ168" s="1">
        <f>_xlfn.XLOOKUP(AF168,[6]cmmiScoringModel!$G$114:$G$117,[6]cmmiScoringModel!$I$114:$I$117,0,0,1)</f>
        <v>0.85</v>
      </c>
      <c r="BR168" s="1">
        <f>_xlfn.XLOOKUP(AG168,[6]cmmiScoringModel!$G$118:$G$120,[6]cmmiScoringModel!$I$118:$I$120,0,0,1)</f>
        <v>0.25</v>
      </c>
      <c r="BS168" s="1">
        <f>_xlfn.XLOOKUP(AH168, [6]cmmiScoringModel!$G$121:$G$124,[6]cmmiScoringModel!$I$121:$I$124,0,0,1)</f>
        <v>0.6</v>
      </c>
      <c r="BT168" s="1">
        <f>_xlfn.XLOOKUP(AI168,[6]cmmiScoringModel!$G$125:$G$128,[6]cmmiScoringModel!$I$125:$I$128,0,0,1)</f>
        <v>0.4</v>
      </c>
      <c r="BU168" s="1">
        <f>_xlfn.XLOOKUP(AJ168,[6]cmmiScoringModel!$G$129:$G$132,[6]cmmiScoringModel!$I$129:$I$132,0,0,1)</f>
        <v>0.4</v>
      </c>
      <c r="BV168" s="1">
        <f>_xlfn.XLOOKUP(AK168,[6]cmmiScoringModel!$G$133:$G$138,[6]cmmiScoringModel!$I$133:$I$138,0,0,1)</f>
        <v>0.5</v>
      </c>
      <c r="BW168" s="1">
        <f>_xlfn.XLOOKUP(AL168,[6]cmmiScoringModel!$G$139:$G$142,[6]cmmiScoringModel!$I$139:$I$142,0,0,1)</f>
        <v>1</v>
      </c>
      <c r="BX168" s="1">
        <f>_xlfn.XLOOKUP(AM168,[6]cmmiScoringModel!$G$143:$G$148,[6]cmmiScoringModel!$I$143:$I$148,0,0,1)</f>
        <v>0.75</v>
      </c>
      <c r="BY168" s="1">
        <f>_xlfn.XLOOKUP(AN168,[6]cmmiScoringModel!$G$149:$G$153,[6]cmmiScoringModel!$I$149:$I$153,0,0,1)</f>
        <v>0.25</v>
      </c>
      <c r="BZ168" s="1">
        <f>_xlfn.XLOOKUP(AO168,[6]cmmiScoringModel!$G$154:$G$157,[6]cmmiScoringModel!$I$154:$I$157,0,0,1)</f>
        <v>0</v>
      </c>
      <c r="CA168" s="1">
        <f>_xlfn.XLOOKUP(AP168,[6]cmmiScoringModel!$G$158:$G$161,[6]cmmiScoringModel!$I$158:$I$161,0,0,1)</f>
        <v>1</v>
      </c>
      <c r="CB168" s="1">
        <f>_xlfn.XLOOKUP(AQ168,[6]cmmiScoringModel!$G$162:$G$166,[6]cmmiScoringModel!$I$162:$I$166,0,0,1)</f>
        <v>1</v>
      </c>
      <c r="CC168" s="1">
        <f>_xlfn.XLOOKUP(AR168,[6]cmmiScoringModel!$G$167:$G$171,[6]cmmiScoringModel!$I$167:$I$171,0,0,1)</f>
        <v>0.01</v>
      </c>
      <c r="CD168" s="1">
        <f>_xlfn.XLOOKUP(AS168,[6]cmmiScoringModel!$G$172:$G$175,[6]cmmiScoringModel!$I$172:$I$175,0,0,1)</f>
        <v>0.01</v>
      </c>
      <c r="CE168" s="1">
        <f>_xlfn.XLOOKUP(AT168,[6]cmmiScoringModel!$G$176:$G$180,[6]cmmiScoringModel!$I$176:$I$180,0,0,1)</f>
        <v>0.01</v>
      </c>
    </row>
    <row r="169" spans="1:83" x14ac:dyDescent="0.25">
      <c r="A169" s="1" t="s">
        <v>3440</v>
      </c>
      <c r="B169" s="1" t="s">
        <v>971</v>
      </c>
      <c r="C169" s="1" t="s">
        <v>1523</v>
      </c>
      <c r="D169" s="1" t="s">
        <v>1908</v>
      </c>
      <c r="E169" s="1" t="s">
        <v>1909</v>
      </c>
      <c r="G169" s="1" t="s">
        <v>1910</v>
      </c>
      <c r="H169" s="1" t="e" vm="1">
        <v>#VALUE!</v>
      </c>
      <c r="K169" s="1" t="s">
        <v>17</v>
      </c>
      <c r="L169" s="1" t="s">
        <v>22</v>
      </c>
      <c r="M169" s="1" t="s">
        <v>29</v>
      </c>
      <c r="N169" s="1" t="s">
        <v>29</v>
      </c>
      <c r="O169" s="1" t="s">
        <v>37</v>
      </c>
      <c r="P169" s="1" t="s">
        <v>43</v>
      </c>
      <c r="Q169" s="1" t="s">
        <v>45</v>
      </c>
      <c r="R169" s="1" t="s">
        <v>37</v>
      </c>
      <c r="S169" s="1" t="s">
        <v>56</v>
      </c>
      <c r="T169" s="1" t="s">
        <v>61</v>
      </c>
      <c r="U169" s="1" t="s">
        <v>42</v>
      </c>
      <c r="V169" s="1" t="s">
        <v>71</v>
      </c>
      <c r="W169" s="1" t="s">
        <v>75</v>
      </c>
      <c r="X169" s="1" t="s">
        <v>37</v>
      </c>
      <c r="Y169" s="1" t="s">
        <v>66</v>
      </c>
      <c r="Z169" s="1" t="s">
        <v>61</v>
      </c>
      <c r="AA169" s="1" t="s">
        <v>62</v>
      </c>
      <c r="AB169" s="1" t="s">
        <v>98</v>
      </c>
      <c r="AC169" s="1" t="s">
        <v>102</v>
      </c>
      <c r="AD169" s="1" t="s">
        <v>111</v>
      </c>
      <c r="AE169" s="1" t="s">
        <v>61</v>
      </c>
      <c r="AF169" s="1" t="s">
        <v>120</v>
      </c>
      <c r="AG169" s="1" t="s">
        <v>124</v>
      </c>
      <c r="AH169" s="1" t="s">
        <v>129</v>
      </c>
      <c r="AI169" s="1" t="s">
        <v>129</v>
      </c>
      <c r="AJ169" s="1" t="s">
        <v>129</v>
      </c>
      <c r="AK169" s="1" t="s">
        <v>62</v>
      </c>
      <c r="AL169" s="1" t="s">
        <v>140</v>
      </c>
      <c r="AM169" s="1" t="s">
        <v>62</v>
      </c>
      <c r="AN169" s="1" t="s">
        <v>29</v>
      </c>
      <c r="AO169" s="1" t="s">
        <v>154</v>
      </c>
      <c r="AP169" s="1" t="s">
        <v>158</v>
      </c>
      <c r="AQ169" s="1" t="s">
        <v>29</v>
      </c>
      <c r="AR169" s="1" t="s">
        <v>21</v>
      </c>
      <c r="AS169" s="1" t="s">
        <v>21</v>
      </c>
      <c r="AT169" s="1" t="s">
        <v>21</v>
      </c>
      <c r="AV169" s="1">
        <f>_xlfn.XLOOKUP(K169,[6]cmmiScoringModel!$G$2:$G$6, [6]cmmiScoringModel!$I$2:$I$6,0,0,1)</f>
        <v>0.25</v>
      </c>
      <c r="AW169" s="1">
        <f>_xlfn.XLOOKUP(L169,[6]cmmiScoringModel!$G$7:$G$9,[6]cmmiScoringModel!$I$7:$I$9,0,0,1)</f>
        <v>1</v>
      </c>
      <c r="AX169" s="1">
        <f>_xlfn.XLOOKUP(M169,[6]cmmiScoringModel!$G$10:$G$14,[6]cmmiScoringModel!$I$10:$I$14,0,0,1)</f>
        <v>0.8</v>
      </c>
      <c r="AY169" s="1">
        <f>_xlfn.XLOOKUP(N169,[6]cmmiScoringModel!$G$15:$G$19,[6]cmmiScoringModel!$I$15:$I$19,0,0,1)</f>
        <v>0.5</v>
      </c>
      <c r="AZ169" s="1">
        <f>_xlfn.XLOOKUP(O169,[6]cmmiScoringModel!$G$20:$G$24,[6]cmmiScoringModel!$I$20:$I$24,0,0,1)</f>
        <v>0.75</v>
      </c>
      <c r="BA169" s="1">
        <f>_xlfn.XLOOKUP(P169,[6]cmmiScoringModel!$G$25:$G$28,[6]cmmiScoringModel!$I$25:$I$28,0,0,1)</f>
        <v>1</v>
      </c>
      <c r="BB169" s="1">
        <f>_xlfn.XLOOKUP(Q169,[6]cmmiScoringModel!$G$29:$G$33,[6]cmmiScoringModel!$I$29:$I$33,0,0,1)</f>
        <v>0.5</v>
      </c>
      <c r="BC169" s="1">
        <f>_xlfn.XLOOKUP(R169,[6]cmmiScoringModel!$G$34:$G$37,[6]cmmiScoringModel!$I$34:$I$37,0,0,1)</f>
        <v>1</v>
      </c>
      <c r="BD169" s="1">
        <f>_xlfn.XLOOKUP(S169,[6]cmmiScoringModel!$G$38:$G$44,[6]cmmiScoringModel!$I$38:$I$44,0,0,1)</f>
        <v>0.2</v>
      </c>
      <c r="BE169" s="1">
        <f>_xlfn.XLOOKUP(T169,[6]cmmiScoringModel!$G$45:$G$51,[6]cmmiScoringModel!$I$45:$I$51,0,0,1)</f>
        <v>0.25</v>
      </c>
      <c r="BF169" s="1">
        <f>_xlfn.XLOOKUP(U169,[6]cmmiScoringModel!$G$52:$G$56,[6]cmmiScoringModel!$I$52:$I$56,0,0,1)</f>
        <v>0.6</v>
      </c>
      <c r="BG169" s="1">
        <f>_xlfn.XLOOKUP(V169,[6]cmmiScoringModel!$G$57:$G$61,[6]cmmiScoringModel!$I$57:$I$61,0,0,1)</f>
        <v>0.6</v>
      </c>
      <c r="BH169" s="1">
        <f>_xlfn.XLOOKUP(W169,[6]cmmiScoringModel!$G$62:$G$67,[6]cmmiScoringModel!$I$62:$I$67,0,0,1)</f>
        <v>0.5</v>
      </c>
      <c r="BI169" s="1">
        <f>_xlfn.XLOOKUP(X169,[6]cmmiScoringModel!$G$68:$G$72,[6]cmmiScoringModel!$I$68:$I$72,0,0,1)</f>
        <v>0.75</v>
      </c>
      <c r="BJ169" s="1">
        <f>_xlfn.XLOOKUP(Y169,[6]cmmiScoringModel!$G$73:$G$77,[6]cmmiScoringModel!$I$73:$I$77,0,0,1)</f>
        <v>0.5</v>
      </c>
      <c r="BK169" s="1">
        <f>_xlfn.XLOOKUP(Z169,[6]cmmiScoringModel!$G$78:$G$84,[6]cmmiScoringModel!$I$78:$I$84,0,0,1)</f>
        <v>0.25</v>
      </c>
      <c r="BL169" s="1">
        <f>_xlfn.XLOOKUP(AA169,[6]cmmiScoringModel!$G$85:$G$91,[6]cmmiScoringModel!$I$85:$I$91,0,0,1)</f>
        <v>0.5</v>
      </c>
      <c r="BM169" s="1">
        <f>_xlfn.XLOOKUP(AB169,[6]cmmiScoringModel!$G$92:$G$95,[6]cmmiScoringModel!$I$92:$I$95,0,0,1)</f>
        <v>1</v>
      </c>
      <c r="BN169" s="1">
        <f>_xlfn.XLOOKUP(AC169,[6]cmmiScoringModel!$G$96:$G$100,[6]cmmiScoringModel!$I$96:$I$100,0,0,1)</f>
        <v>0.15</v>
      </c>
      <c r="BO169" s="1">
        <f>_xlfn.XLOOKUP(AD169,[6]cmmiScoringModel!$G$101:$G$106,[6]cmmiScoringModel!$I$101:$I$106,0,0,1)</f>
        <v>1</v>
      </c>
      <c r="BP169" s="1">
        <f>_xlfn.XLOOKUP(AE169,[6]cmmiScoringModel!$G$107:$G$113,[6]cmmiScoringModel!$I$107:$I$113,0,0,1)</f>
        <v>0.25</v>
      </c>
      <c r="BQ169" s="1">
        <f>_xlfn.XLOOKUP(AF169,[6]cmmiScoringModel!$G$114:$G$117,[6]cmmiScoringModel!$I$114:$I$117,0,0,1)</f>
        <v>0.85</v>
      </c>
      <c r="BR169" s="1">
        <f>_xlfn.XLOOKUP(AG169,[6]cmmiScoringModel!$G$118:$G$120,[6]cmmiScoringModel!$I$118:$I$120,0,0,1)</f>
        <v>0.25</v>
      </c>
      <c r="BS169" s="1">
        <f>_xlfn.XLOOKUP(AH169, [6]cmmiScoringModel!$G$121:$G$124,[6]cmmiScoringModel!$I$121:$I$124,0,0,1)</f>
        <v>0.6</v>
      </c>
      <c r="BT169" s="1">
        <f>_xlfn.XLOOKUP(AI169,[6]cmmiScoringModel!$G$125:$G$128,[6]cmmiScoringModel!$I$125:$I$128,0,0,1)</f>
        <v>0.4</v>
      </c>
      <c r="BU169" s="1">
        <f>_xlfn.XLOOKUP(AJ169,[6]cmmiScoringModel!$G$129:$G$132,[6]cmmiScoringModel!$I$129:$I$132,0,0,1)</f>
        <v>0.4</v>
      </c>
      <c r="BV169" s="1">
        <f>_xlfn.XLOOKUP(AK169,[6]cmmiScoringModel!$G$133:$G$138,[6]cmmiScoringModel!$I$133:$I$138,0,0,1)</f>
        <v>0.5</v>
      </c>
      <c r="BW169" s="1">
        <f>_xlfn.XLOOKUP(AL169,[6]cmmiScoringModel!$G$139:$G$142,[6]cmmiScoringModel!$I$139:$I$142,0,0,1)</f>
        <v>0</v>
      </c>
      <c r="BX169" s="1">
        <f>_xlfn.XLOOKUP(AM169,[6]cmmiScoringModel!$G$143:$G$148,[6]cmmiScoringModel!$I$143:$I$148,0,0,1)</f>
        <v>0.5</v>
      </c>
      <c r="BY169" s="1">
        <f>_xlfn.XLOOKUP(AN169,[6]cmmiScoringModel!$G$149:$G$153,[6]cmmiScoringModel!$I$149:$I$153,0,0,1)</f>
        <v>0.75</v>
      </c>
      <c r="BZ169" s="1">
        <f>_xlfn.XLOOKUP(AO169,[6]cmmiScoringModel!$G$154:$G$157,[6]cmmiScoringModel!$I$154:$I$157,0,0,1)</f>
        <v>0</v>
      </c>
      <c r="CA169" s="1">
        <f>_xlfn.XLOOKUP(AP169,[6]cmmiScoringModel!$G$158:$G$161,[6]cmmiScoringModel!$I$158:$I$161,0,0,1)</f>
        <v>0.5</v>
      </c>
      <c r="CB169" s="1">
        <f>_xlfn.XLOOKUP(AQ169,[6]cmmiScoringModel!$G$162:$G$166,[6]cmmiScoringModel!$I$162:$I$166,0,0,1)</f>
        <v>0.75</v>
      </c>
      <c r="CC169" s="1">
        <f>_xlfn.XLOOKUP(AR169,[6]cmmiScoringModel!$G$167:$G$171,[6]cmmiScoringModel!$I$167:$I$171,0,0,1)</f>
        <v>0.01</v>
      </c>
      <c r="CD169" s="1">
        <f>_xlfn.XLOOKUP(AS169,[6]cmmiScoringModel!$G$172:$G$175,[6]cmmiScoringModel!$I$172:$I$175,0,0,1)</f>
        <v>0.01</v>
      </c>
      <c r="CE169" s="1">
        <f>_xlfn.XLOOKUP(AT169,[6]cmmiScoringModel!$G$176:$G$180,[6]cmmiScoringModel!$I$176:$I$180,0,0,1)</f>
        <v>0.01</v>
      </c>
    </row>
    <row r="170" spans="1:83" x14ac:dyDescent="0.25">
      <c r="A170" s="1" t="s">
        <v>3441</v>
      </c>
      <c r="B170" s="1" t="s">
        <v>971</v>
      </c>
      <c r="C170" s="1" t="s">
        <v>1768</v>
      </c>
      <c r="D170" s="1" t="s">
        <v>1911</v>
      </c>
      <c r="E170" s="1" t="s">
        <v>1912</v>
      </c>
      <c r="G170" s="1" t="s">
        <v>1913</v>
      </c>
      <c r="H170" s="1" t="e" vm="1">
        <v>#VALUE!</v>
      </c>
      <c r="K170" s="1" t="s">
        <v>17</v>
      </c>
      <c r="L170" s="1" t="s">
        <v>22</v>
      </c>
      <c r="M170" s="1" t="s">
        <v>31</v>
      </c>
      <c r="N170" s="1" t="s">
        <v>29</v>
      </c>
      <c r="O170" s="1" t="s">
        <v>37</v>
      </c>
      <c r="P170" s="1" t="s">
        <v>42</v>
      </c>
      <c r="Q170" s="1" t="s">
        <v>45</v>
      </c>
      <c r="R170" s="1" t="s">
        <v>37</v>
      </c>
      <c r="S170" s="1" t="s">
        <v>56</v>
      </c>
      <c r="T170" s="1" t="s">
        <v>62</v>
      </c>
      <c r="U170" s="1" t="s">
        <v>43</v>
      </c>
      <c r="V170" s="1" t="s">
        <v>71</v>
      </c>
      <c r="W170" s="1" t="s">
        <v>77</v>
      </c>
      <c r="X170" s="1" t="s">
        <v>37</v>
      </c>
      <c r="Y170" s="1" t="s">
        <v>43</v>
      </c>
      <c r="Z170" s="1" t="s">
        <v>63</v>
      </c>
      <c r="AA170" s="1" t="s">
        <v>62</v>
      </c>
      <c r="AB170" s="1" t="s">
        <v>98</v>
      </c>
      <c r="AC170" s="1" t="s">
        <v>103</v>
      </c>
      <c r="AD170" s="1" t="s">
        <v>111</v>
      </c>
      <c r="AE170" s="1" t="s">
        <v>62</v>
      </c>
      <c r="AF170" s="1" t="s">
        <v>120</v>
      </c>
      <c r="AG170" s="1" t="s">
        <v>125</v>
      </c>
      <c r="AH170" s="1" t="s">
        <v>129</v>
      </c>
      <c r="AI170" s="1" t="s">
        <v>129</v>
      </c>
      <c r="AJ170" s="1" t="s">
        <v>129</v>
      </c>
      <c r="AK170" s="1" t="s">
        <v>62</v>
      </c>
      <c r="AL170" s="1" t="s">
        <v>140</v>
      </c>
      <c r="AM170" s="1" t="s">
        <v>63</v>
      </c>
      <c r="AN170" s="1" t="s">
        <v>31</v>
      </c>
      <c r="AO170" s="1" t="s">
        <v>155</v>
      </c>
      <c r="AP170" s="1" t="s">
        <v>159</v>
      </c>
      <c r="AQ170" s="1" t="s">
        <v>31</v>
      </c>
      <c r="AR170" s="1" t="s">
        <v>21</v>
      </c>
      <c r="AS170" s="1" t="s">
        <v>21</v>
      </c>
      <c r="AT170" s="1" t="s">
        <v>21</v>
      </c>
      <c r="AV170" s="1">
        <f>_xlfn.XLOOKUP(K170,[6]cmmiScoringModel!$G$2:$G$6, [6]cmmiScoringModel!$I$2:$I$6,0,0,1)</f>
        <v>0.25</v>
      </c>
      <c r="AW170" s="1">
        <f>_xlfn.XLOOKUP(L170,[6]cmmiScoringModel!$G$7:$G$9,[6]cmmiScoringModel!$I$7:$I$9,0,0,1)</f>
        <v>1</v>
      </c>
      <c r="AX170" s="1">
        <f>_xlfn.XLOOKUP(M170,[6]cmmiScoringModel!$G$10:$G$14,[6]cmmiScoringModel!$I$10:$I$14,0,0,1)</f>
        <v>1</v>
      </c>
      <c r="AY170" s="1">
        <f>_xlfn.XLOOKUP(N170,[6]cmmiScoringModel!$G$15:$G$19,[6]cmmiScoringModel!$I$15:$I$19,0,0,1)</f>
        <v>0.5</v>
      </c>
      <c r="AZ170" s="1">
        <f>_xlfn.XLOOKUP(O170,[6]cmmiScoringModel!$G$20:$G$24,[6]cmmiScoringModel!$I$20:$I$24,0,0,1)</f>
        <v>0.75</v>
      </c>
      <c r="BA170" s="1">
        <f>_xlfn.XLOOKUP(P170,[6]cmmiScoringModel!$G$25:$G$28,[6]cmmiScoringModel!$I$25:$I$28,0,0,1)</f>
        <v>0.75</v>
      </c>
      <c r="BB170" s="1">
        <f>_xlfn.XLOOKUP(Q170,[6]cmmiScoringModel!$G$29:$G$33,[6]cmmiScoringModel!$I$29:$I$33,0,0,1)</f>
        <v>0.5</v>
      </c>
      <c r="BC170" s="1">
        <f>_xlfn.XLOOKUP(R170,[6]cmmiScoringModel!$G$34:$G$37,[6]cmmiScoringModel!$I$34:$I$37,0,0,1)</f>
        <v>1</v>
      </c>
      <c r="BD170" s="1">
        <f>_xlfn.XLOOKUP(S170,[6]cmmiScoringModel!$G$38:$G$44,[6]cmmiScoringModel!$I$38:$I$44,0,0,1)</f>
        <v>0.2</v>
      </c>
      <c r="BE170" s="1">
        <f>_xlfn.XLOOKUP(T170,[6]cmmiScoringModel!$G$45:$G$51,[6]cmmiScoringModel!$I$45:$I$51,0,0,1)</f>
        <v>0.5</v>
      </c>
      <c r="BF170" s="1">
        <f>_xlfn.XLOOKUP(U170,[6]cmmiScoringModel!$G$52:$G$56,[6]cmmiScoringModel!$I$52:$I$56,0,0,1)</f>
        <v>1</v>
      </c>
      <c r="BG170" s="1">
        <f>_xlfn.XLOOKUP(V170,[6]cmmiScoringModel!$G$57:$G$61,[6]cmmiScoringModel!$I$57:$I$61,0,0,1)</f>
        <v>0.6</v>
      </c>
      <c r="BH170" s="1">
        <f>_xlfn.XLOOKUP(W170,[6]cmmiScoringModel!$G$62:$G$67,[6]cmmiScoringModel!$I$62:$I$67,0,0,1)</f>
        <v>1</v>
      </c>
      <c r="BI170" s="1">
        <f>_xlfn.XLOOKUP(X170,[6]cmmiScoringModel!$G$68:$G$72,[6]cmmiScoringModel!$I$68:$I$72,0,0,1)</f>
        <v>0.75</v>
      </c>
      <c r="BJ170" s="1">
        <f>_xlfn.XLOOKUP(Y170,[6]cmmiScoringModel!$G$73:$G$77,[6]cmmiScoringModel!$I$73:$I$77,0,0,1)</f>
        <v>1</v>
      </c>
      <c r="BK170" s="1">
        <f>_xlfn.XLOOKUP(Z170,[6]cmmiScoringModel!$G$78:$G$84,[6]cmmiScoringModel!$I$78:$I$84,0,0,1)</f>
        <v>0.75</v>
      </c>
      <c r="BL170" s="1">
        <f>_xlfn.XLOOKUP(AA170,[6]cmmiScoringModel!$G$85:$G$91,[6]cmmiScoringModel!$I$85:$I$91,0,0,1)</f>
        <v>0.5</v>
      </c>
      <c r="BM170" s="1">
        <f>_xlfn.XLOOKUP(AB170,[6]cmmiScoringModel!$G$92:$G$95,[6]cmmiScoringModel!$I$92:$I$95,0,0,1)</f>
        <v>1</v>
      </c>
      <c r="BN170" s="1">
        <f>_xlfn.XLOOKUP(AC170,[6]cmmiScoringModel!$G$96:$G$100,[6]cmmiScoringModel!$I$96:$I$100,0,0,1)</f>
        <v>0.6</v>
      </c>
      <c r="BO170" s="1">
        <f>_xlfn.XLOOKUP(AD170,[6]cmmiScoringModel!$G$101:$G$106,[6]cmmiScoringModel!$I$101:$I$106,0,0,1)</f>
        <v>1</v>
      </c>
      <c r="BP170" s="1">
        <f>_xlfn.XLOOKUP(AE170,[6]cmmiScoringModel!$G$107:$G$113,[6]cmmiScoringModel!$I$107:$I$113,0,0,1)</f>
        <v>0.5</v>
      </c>
      <c r="BQ170" s="1">
        <f>_xlfn.XLOOKUP(AF170,[6]cmmiScoringModel!$G$114:$G$117,[6]cmmiScoringModel!$I$114:$I$117,0,0,1)</f>
        <v>0.85</v>
      </c>
      <c r="BR170" s="1">
        <f>_xlfn.XLOOKUP(AG170,[6]cmmiScoringModel!$G$118:$G$120,[6]cmmiScoringModel!$I$118:$I$120,0,0,1)</f>
        <v>1</v>
      </c>
      <c r="BS170" s="1">
        <f>_xlfn.XLOOKUP(AH170, [6]cmmiScoringModel!$G$121:$G$124,[6]cmmiScoringModel!$I$121:$I$124,0,0,1)</f>
        <v>0.6</v>
      </c>
      <c r="BT170" s="1">
        <f>_xlfn.XLOOKUP(AI170,[6]cmmiScoringModel!$G$125:$G$128,[6]cmmiScoringModel!$I$125:$I$128,0,0,1)</f>
        <v>0.4</v>
      </c>
      <c r="BU170" s="1">
        <f>_xlfn.XLOOKUP(AJ170,[6]cmmiScoringModel!$G$129:$G$132,[6]cmmiScoringModel!$I$129:$I$132,0,0,1)</f>
        <v>0.4</v>
      </c>
      <c r="BV170" s="1">
        <f>_xlfn.XLOOKUP(AK170,[6]cmmiScoringModel!$G$133:$G$138,[6]cmmiScoringModel!$I$133:$I$138,0,0,1)</f>
        <v>0.5</v>
      </c>
      <c r="BW170" s="1">
        <f>_xlfn.XLOOKUP(AL170,[6]cmmiScoringModel!$G$139:$G$142,[6]cmmiScoringModel!$I$139:$I$142,0,0,1)</f>
        <v>0</v>
      </c>
      <c r="BX170" s="1">
        <f>_xlfn.XLOOKUP(AM170,[6]cmmiScoringModel!$G$143:$G$148,[6]cmmiScoringModel!$I$143:$I$148,0,0,1)</f>
        <v>0.75</v>
      </c>
      <c r="BY170" s="1">
        <f>_xlfn.XLOOKUP(AN170,[6]cmmiScoringModel!$G$149:$G$153,[6]cmmiScoringModel!$I$149:$I$153,0,0,1)</f>
        <v>1</v>
      </c>
      <c r="BZ170" s="1">
        <f>_xlfn.XLOOKUP(AO170,[6]cmmiScoringModel!$G$154:$G$157,[6]cmmiScoringModel!$I$154:$I$157,0,0,1)</f>
        <v>1</v>
      </c>
      <c r="CA170" s="1">
        <f>_xlfn.XLOOKUP(AP170,[6]cmmiScoringModel!$G$158:$G$161,[6]cmmiScoringModel!$I$158:$I$161,0,0,1)</f>
        <v>1</v>
      </c>
      <c r="CB170" s="1">
        <f>_xlfn.XLOOKUP(AQ170,[6]cmmiScoringModel!$G$162:$G$166,[6]cmmiScoringModel!$I$162:$I$166,0,0,1)</f>
        <v>1</v>
      </c>
      <c r="CC170" s="1">
        <f>_xlfn.XLOOKUP(AR170,[6]cmmiScoringModel!$G$167:$G$171,[6]cmmiScoringModel!$I$167:$I$171,0,0,1)</f>
        <v>0.01</v>
      </c>
      <c r="CD170" s="1">
        <f>_xlfn.XLOOKUP(AS170,[6]cmmiScoringModel!$G$172:$G$175,[6]cmmiScoringModel!$I$172:$I$175,0,0,1)</f>
        <v>0.01</v>
      </c>
      <c r="CE170" s="1">
        <f>_xlfn.XLOOKUP(AT170,[6]cmmiScoringModel!$G$176:$G$180,[6]cmmiScoringModel!$I$176:$I$180,0,0,1)</f>
        <v>0.01</v>
      </c>
    </row>
    <row r="171" spans="1:83" x14ac:dyDescent="0.25">
      <c r="A171" s="1" t="s">
        <v>3442</v>
      </c>
      <c r="B171" s="1" t="s">
        <v>971</v>
      </c>
      <c r="C171" s="1" t="s">
        <v>1914</v>
      </c>
      <c r="D171" s="1" t="s">
        <v>1915</v>
      </c>
      <c r="E171" s="1" t="s">
        <v>1916</v>
      </c>
      <c r="G171" s="1" t="s">
        <v>1917</v>
      </c>
      <c r="H171" s="1" t="s">
        <v>3443</v>
      </c>
      <c r="K171" s="1" t="s">
        <v>18</v>
      </c>
      <c r="L171" s="1" t="s">
        <v>22</v>
      </c>
      <c r="M171" s="1" t="s">
        <v>31</v>
      </c>
      <c r="N171" s="1" t="s">
        <v>29</v>
      </c>
      <c r="O171" s="1" t="s">
        <v>37</v>
      </c>
      <c r="P171" s="1" t="s">
        <v>43</v>
      </c>
      <c r="Q171" s="1" t="s">
        <v>45</v>
      </c>
      <c r="R171" s="1" t="s">
        <v>37</v>
      </c>
      <c r="S171" s="1" t="s">
        <v>56</v>
      </c>
      <c r="T171" s="1" t="s">
        <v>21</v>
      </c>
      <c r="U171" s="1" t="s">
        <v>21</v>
      </c>
      <c r="V171" s="1" t="s">
        <v>72</v>
      </c>
      <c r="W171" s="1" t="s">
        <v>76</v>
      </c>
      <c r="X171" s="1" t="s">
        <v>37</v>
      </c>
      <c r="Y171" s="1" t="s">
        <v>43</v>
      </c>
      <c r="Z171" s="1" t="s">
        <v>62</v>
      </c>
      <c r="AA171" s="1" t="s">
        <v>63</v>
      </c>
      <c r="AB171" s="1" t="s">
        <v>98</v>
      </c>
      <c r="AC171" s="1" t="s">
        <v>103</v>
      </c>
      <c r="AD171" s="1" t="s">
        <v>110</v>
      </c>
      <c r="AE171" s="1" t="s">
        <v>62</v>
      </c>
      <c r="AF171" s="1" t="s">
        <v>120</v>
      </c>
      <c r="AG171" s="1" t="s">
        <v>124</v>
      </c>
      <c r="AH171" s="1" t="s">
        <v>129</v>
      </c>
      <c r="AI171" s="1" t="s">
        <v>129</v>
      </c>
      <c r="AJ171" s="1" t="s">
        <v>22</v>
      </c>
      <c r="AK171" s="1" t="s">
        <v>63</v>
      </c>
      <c r="AL171" s="1" t="s">
        <v>144</v>
      </c>
      <c r="AM171" s="1" t="s">
        <v>62</v>
      </c>
      <c r="AN171" s="1" t="s">
        <v>29</v>
      </c>
      <c r="AO171" s="1" t="s">
        <v>155</v>
      </c>
      <c r="AP171" s="1" t="s">
        <v>159</v>
      </c>
      <c r="AQ171" s="1" t="s">
        <v>31</v>
      </c>
      <c r="AR171" s="1" t="s">
        <v>21</v>
      </c>
      <c r="AS171" s="1" t="s">
        <v>21</v>
      </c>
      <c r="AT171" s="1" t="s">
        <v>170</v>
      </c>
      <c r="AV171" s="1">
        <f>_xlfn.XLOOKUP(K171,[6]cmmiScoringModel!$G$2:$G$6, [6]cmmiScoringModel!$I$2:$I$6,0,0,1)</f>
        <v>1</v>
      </c>
      <c r="AW171" s="1">
        <f>_xlfn.XLOOKUP(L171,[6]cmmiScoringModel!$G$7:$G$9,[6]cmmiScoringModel!$I$7:$I$9,0,0,1)</f>
        <v>1</v>
      </c>
      <c r="AX171" s="1">
        <f>_xlfn.XLOOKUP(M171,[6]cmmiScoringModel!$G$10:$G$14,[6]cmmiScoringModel!$I$10:$I$14,0,0,1)</f>
        <v>1</v>
      </c>
      <c r="AY171" s="1">
        <f>_xlfn.XLOOKUP(N171,[6]cmmiScoringModel!$G$15:$G$19,[6]cmmiScoringModel!$I$15:$I$19,0,0,1)</f>
        <v>0.5</v>
      </c>
      <c r="AZ171" s="1">
        <f>_xlfn.XLOOKUP(O171,[6]cmmiScoringModel!$G$20:$G$24,[6]cmmiScoringModel!$I$20:$I$24,0,0,1)</f>
        <v>0.75</v>
      </c>
      <c r="BA171" s="1">
        <f>_xlfn.XLOOKUP(P171,[6]cmmiScoringModel!$G$25:$G$28,[6]cmmiScoringModel!$I$25:$I$28,0,0,1)</f>
        <v>1</v>
      </c>
      <c r="BB171" s="1">
        <f>_xlfn.XLOOKUP(Q171,[6]cmmiScoringModel!$G$29:$G$33,[6]cmmiScoringModel!$I$29:$I$33,0,0,1)</f>
        <v>0.5</v>
      </c>
      <c r="BC171" s="1">
        <f>_xlfn.XLOOKUP(R171,[6]cmmiScoringModel!$G$34:$G$37,[6]cmmiScoringModel!$I$34:$I$37,0,0,1)</f>
        <v>1</v>
      </c>
      <c r="BD171" s="1">
        <f>_xlfn.XLOOKUP(S171,[6]cmmiScoringModel!$G$38:$G$44,[6]cmmiScoringModel!$I$38:$I$44,0,0,1)</f>
        <v>0.2</v>
      </c>
      <c r="BE171" s="1">
        <f>_xlfn.XLOOKUP(T171,[6]cmmiScoringModel!$G$45:$G$51,[6]cmmiScoringModel!$I$45:$I$51,0,0,1)</f>
        <v>0.01</v>
      </c>
      <c r="BF171" s="1">
        <f>_xlfn.XLOOKUP(U171,[6]cmmiScoringModel!$G$52:$G$56,[6]cmmiScoringModel!$I$52:$I$56,0,0,1)</f>
        <v>0.01</v>
      </c>
      <c r="BG171" s="1">
        <f>_xlfn.XLOOKUP(V171,[6]cmmiScoringModel!$G$57:$G$61,[6]cmmiScoringModel!$I$57:$I$61,0,0,1)</f>
        <v>1</v>
      </c>
      <c r="BH171" s="1">
        <f>_xlfn.XLOOKUP(W171,[6]cmmiScoringModel!$G$62:$G$67,[6]cmmiScoringModel!$I$62:$I$67,0,0,1)</f>
        <v>0.75</v>
      </c>
      <c r="BI171" s="1">
        <f>_xlfn.XLOOKUP(X171,[6]cmmiScoringModel!$G$68:$G$72,[6]cmmiScoringModel!$I$68:$I$72,0,0,1)</f>
        <v>0.75</v>
      </c>
      <c r="BJ171" s="1">
        <f>_xlfn.XLOOKUP(Y171,[6]cmmiScoringModel!$G$73:$G$77,[6]cmmiScoringModel!$I$73:$I$77,0,0,1)</f>
        <v>1</v>
      </c>
      <c r="BK171" s="1">
        <f>_xlfn.XLOOKUP(Z171,[6]cmmiScoringModel!$G$78:$G$84,[6]cmmiScoringModel!$I$78:$I$84,0,0,1)</f>
        <v>0.5</v>
      </c>
      <c r="BL171" s="1">
        <f>_xlfn.XLOOKUP(AA171,[6]cmmiScoringModel!$G$85:$G$91,[6]cmmiScoringModel!$I$85:$I$91,0,0,1)</f>
        <v>0.75</v>
      </c>
      <c r="BM171" s="1">
        <f>_xlfn.XLOOKUP(AB171,[6]cmmiScoringModel!$G$92:$G$95,[6]cmmiScoringModel!$I$92:$I$95,0,0,1)</f>
        <v>1</v>
      </c>
      <c r="BN171" s="1">
        <f>_xlfn.XLOOKUP(AC171,[6]cmmiScoringModel!$G$96:$G$100,[6]cmmiScoringModel!$I$96:$I$100,0,0,1)</f>
        <v>0.6</v>
      </c>
      <c r="BO171" s="1">
        <f>_xlfn.XLOOKUP(AD171,[6]cmmiScoringModel!$G$101:$G$106,[6]cmmiScoringModel!$I$101:$I$106,0,0,1)</f>
        <v>0.75</v>
      </c>
      <c r="BP171" s="1">
        <f>_xlfn.XLOOKUP(AE171,[6]cmmiScoringModel!$G$107:$G$113,[6]cmmiScoringModel!$I$107:$I$113,0,0,1)</f>
        <v>0.5</v>
      </c>
      <c r="BQ171" s="1">
        <f>_xlfn.XLOOKUP(AF171,[6]cmmiScoringModel!$G$114:$G$117,[6]cmmiScoringModel!$I$114:$I$117,0,0,1)</f>
        <v>0.85</v>
      </c>
      <c r="BR171" s="1">
        <f>_xlfn.XLOOKUP(AG171,[6]cmmiScoringModel!$G$118:$G$120,[6]cmmiScoringModel!$I$118:$I$120,0,0,1)</f>
        <v>0.25</v>
      </c>
      <c r="BS171" s="1">
        <f>_xlfn.XLOOKUP(AH171, [6]cmmiScoringModel!$G$121:$G$124,[6]cmmiScoringModel!$I$121:$I$124,0,0,1)</f>
        <v>0.6</v>
      </c>
      <c r="BT171" s="1">
        <f>_xlfn.XLOOKUP(AI171,[6]cmmiScoringModel!$G$125:$G$128,[6]cmmiScoringModel!$I$125:$I$128,0,0,1)</f>
        <v>0.4</v>
      </c>
      <c r="BU171" s="1">
        <f>_xlfn.XLOOKUP(AJ171,[6]cmmiScoringModel!$G$129:$G$132,[6]cmmiScoringModel!$I$129:$I$132,0,0,1)</f>
        <v>1</v>
      </c>
      <c r="BV171" s="1">
        <f>_xlfn.XLOOKUP(AK171,[6]cmmiScoringModel!$G$133:$G$138,[6]cmmiScoringModel!$I$133:$I$138,0,0,1)</f>
        <v>0.75</v>
      </c>
      <c r="BW171" s="1">
        <f>_xlfn.XLOOKUP(AL171,[6]cmmiScoringModel!$G$139:$G$142,[6]cmmiScoringModel!$I$139:$I$142,0,0,1)</f>
        <v>1</v>
      </c>
      <c r="BX171" s="1">
        <f>_xlfn.XLOOKUP(AM171,[6]cmmiScoringModel!$G$143:$G$148,[6]cmmiScoringModel!$I$143:$I$148,0,0,1)</f>
        <v>0.5</v>
      </c>
      <c r="BY171" s="1">
        <f>_xlfn.XLOOKUP(AN171,[6]cmmiScoringModel!$G$149:$G$153,[6]cmmiScoringModel!$I$149:$I$153,0,0,1)</f>
        <v>0.75</v>
      </c>
      <c r="BZ171" s="1">
        <f>_xlfn.XLOOKUP(AO171,[6]cmmiScoringModel!$G$154:$G$157,[6]cmmiScoringModel!$I$154:$I$157,0,0,1)</f>
        <v>1</v>
      </c>
      <c r="CA171" s="1">
        <f>_xlfn.XLOOKUP(AP171,[6]cmmiScoringModel!$G$158:$G$161,[6]cmmiScoringModel!$I$158:$I$161,0,0,1)</f>
        <v>1</v>
      </c>
      <c r="CB171" s="1">
        <f>_xlfn.XLOOKUP(AQ171,[6]cmmiScoringModel!$G$162:$G$166,[6]cmmiScoringModel!$I$162:$I$166,0,0,1)</f>
        <v>1</v>
      </c>
      <c r="CC171" s="1">
        <f>_xlfn.XLOOKUP(AR171,[6]cmmiScoringModel!$G$167:$G$171,[6]cmmiScoringModel!$I$167:$I$171,0,0,1)</f>
        <v>0.01</v>
      </c>
      <c r="CD171" s="1">
        <f>_xlfn.XLOOKUP(AS171,[6]cmmiScoringModel!$G$172:$G$175,[6]cmmiScoringModel!$I$172:$I$175,0,0,1)</f>
        <v>0.01</v>
      </c>
      <c r="CE171" s="1">
        <f>_xlfn.XLOOKUP(AT171,[6]cmmiScoringModel!$G$176:$G$180,[6]cmmiScoringModel!$I$176:$I$180,0,0,1)</f>
        <v>0.5</v>
      </c>
    </row>
    <row r="172" spans="1:83" x14ac:dyDescent="0.25">
      <c r="A172" s="1" t="s">
        <v>3444</v>
      </c>
      <c r="B172" s="1" t="s">
        <v>971</v>
      </c>
      <c r="C172" s="1" t="s">
        <v>1918</v>
      </c>
      <c r="D172" s="1" t="s">
        <v>1919</v>
      </c>
      <c r="E172" s="1" t="s">
        <v>1920</v>
      </c>
      <c r="G172" s="1" t="s">
        <v>1921</v>
      </c>
      <c r="H172" s="1" t="s">
        <v>3445</v>
      </c>
      <c r="K172" s="1" t="s">
        <v>17</v>
      </c>
      <c r="L172" s="1" t="s">
        <v>22</v>
      </c>
      <c r="M172" s="1" t="s">
        <v>31</v>
      </c>
      <c r="N172" s="1" t="s">
        <v>31</v>
      </c>
      <c r="O172" s="1" t="s">
        <v>36</v>
      </c>
      <c r="P172" s="1" t="s">
        <v>43</v>
      </c>
      <c r="Q172" s="1" t="s">
        <v>45</v>
      </c>
      <c r="R172" s="1" t="s">
        <v>37</v>
      </c>
      <c r="S172" s="1" t="s">
        <v>53</v>
      </c>
      <c r="T172" s="1" t="s">
        <v>62</v>
      </c>
      <c r="U172" s="1" t="s">
        <v>66</v>
      </c>
      <c r="V172" s="1" t="s">
        <v>71</v>
      </c>
      <c r="W172" s="1" t="s">
        <v>76</v>
      </c>
      <c r="X172" s="1" t="s">
        <v>37</v>
      </c>
      <c r="Y172" s="1" t="s">
        <v>66</v>
      </c>
      <c r="Z172" s="1" t="s">
        <v>62</v>
      </c>
      <c r="AA172" s="1" t="s">
        <v>62</v>
      </c>
      <c r="AB172" s="1" t="s">
        <v>98</v>
      </c>
      <c r="AC172" s="1" t="s">
        <v>103</v>
      </c>
      <c r="AD172" s="1" t="s">
        <v>111</v>
      </c>
      <c r="AE172" s="1" t="s">
        <v>62</v>
      </c>
      <c r="AF172" s="1" t="s">
        <v>120</v>
      </c>
      <c r="AG172" s="1" t="s">
        <v>124</v>
      </c>
      <c r="AH172" s="1" t="s">
        <v>129</v>
      </c>
      <c r="AI172" s="1" t="s">
        <v>22</v>
      </c>
      <c r="AJ172" s="1" t="s">
        <v>22</v>
      </c>
      <c r="AK172" s="1" t="s">
        <v>62</v>
      </c>
      <c r="AL172" s="1" t="s">
        <v>144</v>
      </c>
      <c r="AM172" s="1" t="s">
        <v>62</v>
      </c>
      <c r="AN172" s="1" t="s">
        <v>31</v>
      </c>
      <c r="AO172" s="1" t="s">
        <v>155</v>
      </c>
      <c r="AP172" s="1" t="s">
        <v>159</v>
      </c>
      <c r="AQ172" s="1" t="s">
        <v>29</v>
      </c>
      <c r="AR172" s="1" t="s">
        <v>29</v>
      </c>
      <c r="AS172" s="1" t="s">
        <v>111</v>
      </c>
      <c r="AT172" s="1" t="s">
        <v>170</v>
      </c>
      <c r="AV172" s="1">
        <f>_xlfn.XLOOKUP(K172,[6]cmmiScoringModel!$G$2:$G$6, [6]cmmiScoringModel!$I$2:$I$6,0,0,1)</f>
        <v>0.25</v>
      </c>
      <c r="AW172" s="1">
        <f>_xlfn.XLOOKUP(L172,[6]cmmiScoringModel!$G$7:$G$9,[6]cmmiScoringModel!$I$7:$I$9,0,0,1)</f>
        <v>1</v>
      </c>
      <c r="AX172" s="1">
        <f>_xlfn.XLOOKUP(M172,[6]cmmiScoringModel!$G$10:$G$14,[6]cmmiScoringModel!$I$10:$I$14,0,0,1)</f>
        <v>1</v>
      </c>
      <c r="AY172" s="1">
        <f>_xlfn.XLOOKUP(N172,[6]cmmiScoringModel!$G$15:$G$19,[6]cmmiScoringModel!$I$15:$I$19,0,0,1)</f>
        <v>1</v>
      </c>
      <c r="AZ172" s="1">
        <f>_xlfn.XLOOKUP(O172,[6]cmmiScoringModel!$G$20:$G$24,[6]cmmiScoringModel!$I$20:$I$24,0,0,1)</f>
        <v>0.2</v>
      </c>
      <c r="BA172" s="1">
        <f>_xlfn.XLOOKUP(P172,[6]cmmiScoringModel!$G$25:$G$28,[6]cmmiScoringModel!$I$25:$I$28,0,0,1)</f>
        <v>1</v>
      </c>
      <c r="BB172" s="1">
        <f>_xlfn.XLOOKUP(Q172,[6]cmmiScoringModel!$G$29:$G$33,[6]cmmiScoringModel!$I$29:$I$33,0,0,1)</f>
        <v>0.5</v>
      </c>
      <c r="BC172" s="1">
        <f>_xlfn.XLOOKUP(R172,[6]cmmiScoringModel!$G$34:$G$37,[6]cmmiScoringModel!$I$34:$I$37,0,0,1)</f>
        <v>1</v>
      </c>
      <c r="BD172" s="1">
        <f>_xlfn.XLOOKUP(S172,[6]cmmiScoringModel!$G$38:$G$44,[6]cmmiScoringModel!$I$38:$I$44,0,0,1)</f>
        <v>0.9</v>
      </c>
      <c r="BE172" s="1">
        <f>_xlfn.XLOOKUP(T172,[6]cmmiScoringModel!$G$45:$G$51,[6]cmmiScoringModel!$I$45:$I$51,0,0,1)</f>
        <v>0.5</v>
      </c>
      <c r="BF172" s="1">
        <f>_xlfn.XLOOKUP(U172,[6]cmmiScoringModel!$G$52:$G$56,[6]cmmiScoringModel!$I$52:$I$56,0,0,1)</f>
        <v>0.8</v>
      </c>
      <c r="BG172" s="1">
        <f>_xlfn.XLOOKUP(V172,[6]cmmiScoringModel!$G$57:$G$61,[6]cmmiScoringModel!$I$57:$I$61,0,0,1)</f>
        <v>0.6</v>
      </c>
      <c r="BH172" s="1">
        <f>_xlfn.XLOOKUP(W172,[6]cmmiScoringModel!$G$62:$G$67,[6]cmmiScoringModel!$I$62:$I$67,0,0,1)</f>
        <v>0.75</v>
      </c>
      <c r="BI172" s="1">
        <f>_xlfn.XLOOKUP(X172,[6]cmmiScoringModel!$G$68:$G$72,[6]cmmiScoringModel!$I$68:$I$72,0,0,1)</f>
        <v>0.75</v>
      </c>
      <c r="BJ172" s="1">
        <f>_xlfn.XLOOKUP(Y172,[6]cmmiScoringModel!$G$73:$G$77,[6]cmmiScoringModel!$I$73:$I$77,0,0,1)</f>
        <v>0.5</v>
      </c>
      <c r="BK172" s="1">
        <f>_xlfn.XLOOKUP(Z172,[6]cmmiScoringModel!$G$78:$G$84,[6]cmmiScoringModel!$I$78:$I$84,0,0,1)</f>
        <v>0.5</v>
      </c>
      <c r="BL172" s="1">
        <f>_xlfn.XLOOKUP(AA172,[6]cmmiScoringModel!$G$85:$G$91,[6]cmmiScoringModel!$I$85:$I$91,0,0,1)</f>
        <v>0.5</v>
      </c>
      <c r="BM172" s="1">
        <f>_xlfn.XLOOKUP(AB172,[6]cmmiScoringModel!$G$92:$G$95,[6]cmmiScoringModel!$I$92:$I$95,0,0,1)</f>
        <v>1</v>
      </c>
      <c r="BN172" s="1">
        <f>_xlfn.XLOOKUP(AC172,[6]cmmiScoringModel!$G$96:$G$100,[6]cmmiScoringModel!$I$96:$I$100,0,0,1)</f>
        <v>0.6</v>
      </c>
      <c r="BO172" s="1">
        <f>_xlfn.XLOOKUP(AD172,[6]cmmiScoringModel!$G$101:$G$106,[6]cmmiScoringModel!$I$101:$I$106,0,0,1)</f>
        <v>1</v>
      </c>
      <c r="BP172" s="1">
        <f>_xlfn.XLOOKUP(AE172,[6]cmmiScoringModel!$G$107:$G$113,[6]cmmiScoringModel!$I$107:$I$113,0,0,1)</f>
        <v>0.5</v>
      </c>
      <c r="BQ172" s="1">
        <f>_xlfn.XLOOKUP(AF172,[6]cmmiScoringModel!$G$114:$G$117,[6]cmmiScoringModel!$I$114:$I$117,0,0,1)</f>
        <v>0.85</v>
      </c>
      <c r="BR172" s="1">
        <f>_xlfn.XLOOKUP(AG172,[6]cmmiScoringModel!$G$118:$G$120,[6]cmmiScoringModel!$I$118:$I$120,0,0,1)</f>
        <v>0.25</v>
      </c>
      <c r="BS172" s="1">
        <f>_xlfn.XLOOKUP(AH172, [6]cmmiScoringModel!$G$121:$G$124,[6]cmmiScoringModel!$I$121:$I$124,0,0,1)</f>
        <v>0.6</v>
      </c>
      <c r="BT172" s="1">
        <f>_xlfn.XLOOKUP(AI172,[6]cmmiScoringModel!$G$125:$G$128,[6]cmmiScoringModel!$I$125:$I$128,0,0,1)</f>
        <v>1</v>
      </c>
      <c r="BU172" s="1">
        <f>_xlfn.XLOOKUP(AJ172,[6]cmmiScoringModel!$G$129:$G$132,[6]cmmiScoringModel!$I$129:$I$132,0,0,1)</f>
        <v>1</v>
      </c>
      <c r="BV172" s="1">
        <f>_xlfn.XLOOKUP(AK172,[6]cmmiScoringModel!$G$133:$G$138,[6]cmmiScoringModel!$I$133:$I$138,0,0,1)</f>
        <v>0.5</v>
      </c>
      <c r="BW172" s="1">
        <f>_xlfn.XLOOKUP(AL172,[6]cmmiScoringModel!$G$139:$G$142,[6]cmmiScoringModel!$I$139:$I$142,0,0,1)</f>
        <v>1</v>
      </c>
      <c r="BX172" s="1">
        <f>_xlfn.XLOOKUP(AM172,[6]cmmiScoringModel!$G$143:$G$148,[6]cmmiScoringModel!$I$143:$I$148,0,0,1)</f>
        <v>0.5</v>
      </c>
      <c r="BY172" s="1">
        <f>_xlfn.XLOOKUP(AN172,[6]cmmiScoringModel!$G$149:$G$153,[6]cmmiScoringModel!$I$149:$I$153,0,0,1)</f>
        <v>1</v>
      </c>
      <c r="BZ172" s="1">
        <f>_xlfn.XLOOKUP(AO172,[6]cmmiScoringModel!$G$154:$G$157,[6]cmmiScoringModel!$I$154:$I$157,0,0,1)</f>
        <v>1</v>
      </c>
      <c r="CA172" s="1">
        <f>_xlfn.XLOOKUP(AP172,[6]cmmiScoringModel!$G$158:$G$161,[6]cmmiScoringModel!$I$158:$I$161,0,0,1)</f>
        <v>1</v>
      </c>
      <c r="CB172" s="1">
        <f>_xlfn.XLOOKUP(AQ172,[6]cmmiScoringModel!$G$162:$G$166,[6]cmmiScoringModel!$I$162:$I$166,0,0,1)</f>
        <v>0.75</v>
      </c>
      <c r="CC172" s="1">
        <f>_xlfn.XLOOKUP(AR172,[6]cmmiScoringModel!$G$167:$G$171,[6]cmmiScoringModel!$I$167:$I$171,0,0,1)</f>
        <v>0.5</v>
      </c>
      <c r="CD172" s="1">
        <f>_xlfn.XLOOKUP(AS172,[6]cmmiScoringModel!$G$172:$G$175,[6]cmmiScoringModel!$I$172:$I$175,0,0,1)</f>
        <v>1</v>
      </c>
      <c r="CE172" s="1">
        <f>_xlfn.XLOOKUP(AT172,[6]cmmiScoringModel!$G$176:$G$180,[6]cmmiScoringModel!$I$176:$I$180,0,0,1)</f>
        <v>0.5</v>
      </c>
    </row>
    <row r="173" spans="1:83" x14ac:dyDescent="0.25">
      <c r="A173" s="1" t="s">
        <v>3446</v>
      </c>
      <c r="B173" s="1" t="s">
        <v>971</v>
      </c>
      <c r="C173" s="1" t="s">
        <v>1791</v>
      </c>
      <c r="D173" s="1" t="s">
        <v>1922</v>
      </c>
      <c r="E173" s="1" t="s">
        <v>1923</v>
      </c>
      <c r="G173" s="1" t="s">
        <v>1924</v>
      </c>
      <c r="H173" s="1" t="e" vm="1">
        <v>#VALUE!</v>
      </c>
      <c r="K173" s="1" t="s">
        <v>18</v>
      </c>
      <c r="L173" s="1" t="s">
        <v>22</v>
      </c>
      <c r="M173" s="1" t="s">
        <v>31</v>
      </c>
      <c r="N173" s="1" t="s">
        <v>31</v>
      </c>
      <c r="O173" s="1" t="s">
        <v>37</v>
      </c>
      <c r="P173" s="1" t="s">
        <v>43</v>
      </c>
      <c r="Q173" s="1" t="s">
        <v>45</v>
      </c>
      <c r="R173" s="1" t="s">
        <v>37</v>
      </c>
      <c r="S173" s="1" t="s">
        <v>56</v>
      </c>
      <c r="T173" s="1" t="s">
        <v>63</v>
      </c>
      <c r="U173" s="1" t="s">
        <v>43</v>
      </c>
      <c r="V173" s="1" t="s">
        <v>72</v>
      </c>
      <c r="W173" s="1" t="s">
        <v>76</v>
      </c>
      <c r="X173" s="1" t="s">
        <v>37</v>
      </c>
      <c r="Y173" s="1" t="s">
        <v>43</v>
      </c>
      <c r="Z173" s="1" t="s">
        <v>62</v>
      </c>
      <c r="AA173" s="1" t="s">
        <v>63</v>
      </c>
      <c r="AB173" s="1" t="s">
        <v>98</v>
      </c>
      <c r="AC173" s="1" t="s">
        <v>103</v>
      </c>
      <c r="AD173" s="1" t="s">
        <v>111</v>
      </c>
      <c r="AE173" s="1" t="s">
        <v>63</v>
      </c>
      <c r="AF173" s="1" t="s">
        <v>120</v>
      </c>
      <c r="AG173" s="1" t="s">
        <v>125</v>
      </c>
      <c r="AH173" s="1" t="s">
        <v>129</v>
      </c>
      <c r="AI173" s="1" t="s">
        <v>129</v>
      </c>
      <c r="AJ173" s="1" t="s">
        <v>129</v>
      </c>
      <c r="AK173" s="1" t="s">
        <v>64</v>
      </c>
      <c r="AL173" s="1" t="s">
        <v>144</v>
      </c>
      <c r="AM173" s="1" t="s">
        <v>63</v>
      </c>
      <c r="AN173" s="1" t="s">
        <v>31</v>
      </c>
      <c r="AO173" s="1" t="s">
        <v>155</v>
      </c>
      <c r="AP173" s="1" t="s">
        <v>159</v>
      </c>
      <c r="AQ173" s="1" t="s">
        <v>31</v>
      </c>
      <c r="AR173" s="1" t="s">
        <v>21</v>
      </c>
      <c r="AS173" s="1" t="s">
        <v>21</v>
      </c>
      <c r="AT173" s="1" t="s">
        <v>21</v>
      </c>
      <c r="AV173" s="1">
        <f>_xlfn.XLOOKUP(K173,[6]cmmiScoringModel!$G$2:$G$6, [6]cmmiScoringModel!$I$2:$I$6,0,0,1)</f>
        <v>1</v>
      </c>
      <c r="AW173" s="1">
        <f>_xlfn.XLOOKUP(L173,[6]cmmiScoringModel!$G$7:$G$9,[6]cmmiScoringModel!$I$7:$I$9,0,0,1)</f>
        <v>1</v>
      </c>
      <c r="AX173" s="1">
        <f>_xlfn.XLOOKUP(M173,[6]cmmiScoringModel!$G$10:$G$14,[6]cmmiScoringModel!$I$10:$I$14,0,0,1)</f>
        <v>1</v>
      </c>
      <c r="AY173" s="1">
        <f>_xlfn.XLOOKUP(N173,[6]cmmiScoringModel!$G$15:$G$19,[6]cmmiScoringModel!$I$15:$I$19,0,0,1)</f>
        <v>1</v>
      </c>
      <c r="AZ173" s="1">
        <f>_xlfn.XLOOKUP(O173,[6]cmmiScoringModel!$G$20:$G$24,[6]cmmiScoringModel!$I$20:$I$24,0,0,1)</f>
        <v>0.75</v>
      </c>
      <c r="BA173" s="1">
        <f>_xlfn.XLOOKUP(P173,[6]cmmiScoringModel!$G$25:$G$28,[6]cmmiScoringModel!$I$25:$I$28,0,0,1)</f>
        <v>1</v>
      </c>
      <c r="BB173" s="1">
        <f>_xlfn.XLOOKUP(Q173,[6]cmmiScoringModel!$G$29:$G$33,[6]cmmiScoringModel!$I$29:$I$33,0,0,1)</f>
        <v>0.5</v>
      </c>
      <c r="BC173" s="1">
        <f>_xlfn.XLOOKUP(R173,[6]cmmiScoringModel!$G$34:$G$37,[6]cmmiScoringModel!$I$34:$I$37,0,0,1)</f>
        <v>1</v>
      </c>
      <c r="BD173" s="1">
        <f>_xlfn.XLOOKUP(S173,[6]cmmiScoringModel!$G$38:$G$44,[6]cmmiScoringModel!$I$38:$I$44,0,0,1)</f>
        <v>0.2</v>
      </c>
      <c r="BE173" s="1">
        <f>_xlfn.XLOOKUP(T173,[6]cmmiScoringModel!$G$45:$G$51,[6]cmmiScoringModel!$I$45:$I$51,0,0,1)</f>
        <v>0.75</v>
      </c>
      <c r="BF173" s="1">
        <f>_xlfn.XLOOKUP(U173,[6]cmmiScoringModel!$G$52:$G$56,[6]cmmiScoringModel!$I$52:$I$56,0,0,1)</f>
        <v>1</v>
      </c>
      <c r="BG173" s="1">
        <f>_xlfn.XLOOKUP(V173,[6]cmmiScoringModel!$G$57:$G$61,[6]cmmiScoringModel!$I$57:$I$61,0,0,1)</f>
        <v>1</v>
      </c>
      <c r="BH173" s="1">
        <f>_xlfn.XLOOKUP(W173,[6]cmmiScoringModel!$G$62:$G$67,[6]cmmiScoringModel!$I$62:$I$67,0,0,1)</f>
        <v>0.75</v>
      </c>
      <c r="BI173" s="1">
        <f>_xlfn.XLOOKUP(X173,[6]cmmiScoringModel!$G$68:$G$72,[6]cmmiScoringModel!$I$68:$I$72,0,0,1)</f>
        <v>0.75</v>
      </c>
      <c r="BJ173" s="1">
        <f>_xlfn.XLOOKUP(Y173,[6]cmmiScoringModel!$G$73:$G$77,[6]cmmiScoringModel!$I$73:$I$77,0,0,1)</f>
        <v>1</v>
      </c>
      <c r="BK173" s="1">
        <f>_xlfn.XLOOKUP(Z173,[6]cmmiScoringModel!$G$78:$G$84,[6]cmmiScoringModel!$I$78:$I$84,0,0,1)</f>
        <v>0.5</v>
      </c>
      <c r="BL173" s="1">
        <f>_xlfn.XLOOKUP(AA173,[6]cmmiScoringModel!$G$85:$G$91,[6]cmmiScoringModel!$I$85:$I$91,0,0,1)</f>
        <v>0.75</v>
      </c>
      <c r="BM173" s="1">
        <f>_xlfn.XLOOKUP(AB173,[6]cmmiScoringModel!$G$92:$G$95,[6]cmmiScoringModel!$I$92:$I$95,0,0,1)</f>
        <v>1</v>
      </c>
      <c r="BN173" s="1">
        <f>_xlfn.XLOOKUP(AC173,[6]cmmiScoringModel!$G$96:$G$100,[6]cmmiScoringModel!$I$96:$I$100,0,0,1)</f>
        <v>0.6</v>
      </c>
      <c r="BO173" s="1">
        <f>_xlfn.XLOOKUP(AD173,[6]cmmiScoringModel!$G$101:$G$106,[6]cmmiScoringModel!$I$101:$I$106,0,0,1)</f>
        <v>1</v>
      </c>
      <c r="BP173" s="1">
        <f>_xlfn.XLOOKUP(AE173,[6]cmmiScoringModel!$G$107:$G$113,[6]cmmiScoringModel!$I$107:$I$113,0,0,1)</f>
        <v>0.75</v>
      </c>
      <c r="BQ173" s="1">
        <f>_xlfn.XLOOKUP(AF173,[6]cmmiScoringModel!$G$114:$G$117,[6]cmmiScoringModel!$I$114:$I$117,0,0,1)</f>
        <v>0.85</v>
      </c>
      <c r="BR173" s="1">
        <f>_xlfn.XLOOKUP(AG173,[6]cmmiScoringModel!$G$118:$G$120,[6]cmmiScoringModel!$I$118:$I$120,0,0,1)</f>
        <v>1</v>
      </c>
      <c r="BS173" s="1">
        <f>_xlfn.XLOOKUP(AH173, [6]cmmiScoringModel!$G$121:$G$124,[6]cmmiScoringModel!$I$121:$I$124,0,0,1)</f>
        <v>0.6</v>
      </c>
      <c r="BT173" s="1">
        <f>_xlfn.XLOOKUP(AI173,[6]cmmiScoringModel!$G$125:$G$128,[6]cmmiScoringModel!$I$125:$I$128,0,0,1)</f>
        <v>0.4</v>
      </c>
      <c r="BU173" s="1">
        <f>_xlfn.XLOOKUP(AJ173,[6]cmmiScoringModel!$G$129:$G$132,[6]cmmiScoringModel!$I$129:$I$132,0,0,1)</f>
        <v>0.4</v>
      </c>
      <c r="BV173" s="1">
        <f>_xlfn.XLOOKUP(AK173,[6]cmmiScoringModel!$G$133:$G$138,[6]cmmiScoringModel!$I$133:$I$138,0,0,1)</f>
        <v>1</v>
      </c>
      <c r="BW173" s="1">
        <f>_xlfn.XLOOKUP(AL173,[6]cmmiScoringModel!$G$139:$G$142,[6]cmmiScoringModel!$I$139:$I$142,0,0,1)</f>
        <v>1</v>
      </c>
      <c r="BX173" s="1">
        <f>_xlfn.XLOOKUP(AM173,[6]cmmiScoringModel!$G$143:$G$148,[6]cmmiScoringModel!$I$143:$I$148,0,0,1)</f>
        <v>0.75</v>
      </c>
      <c r="BY173" s="1">
        <f>_xlfn.XLOOKUP(AN173,[6]cmmiScoringModel!$G$149:$G$153,[6]cmmiScoringModel!$I$149:$I$153,0,0,1)</f>
        <v>1</v>
      </c>
      <c r="BZ173" s="1">
        <f>_xlfn.XLOOKUP(AO173,[6]cmmiScoringModel!$G$154:$G$157,[6]cmmiScoringModel!$I$154:$I$157,0,0,1)</f>
        <v>1</v>
      </c>
      <c r="CA173" s="1">
        <f>_xlfn.XLOOKUP(AP173,[6]cmmiScoringModel!$G$158:$G$161,[6]cmmiScoringModel!$I$158:$I$161,0,0,1)</f>
        <v>1</v>
      </c>
      <c r="CB173" s="1">
        <f>_xlfn.XLOOKUP(AQ173,[6]cmmiScoringModel!$G$162:$G$166,[6]cmmiScoringModel!$I$162:$I$166,0,0,1)</f>
        <v>1</v>
      </c>
      <c r="CC173" s="1">
        <f>_xlfn.XLOOKUP(AR173,[6]cmmiScoringModel!$G$167:$G$171,[6]cmmiScoringModel!$I$167:$I$171,0,0,1)</f>
        <v>0.01</v>
      </c>
      <c r="CD173" s="1">
        <f>_xlfn.XLOOKUP(AS173,[6]cmmiScoringModel!$G$172:$G$175,[6]cmmiScoringModel!$I$172:$I$175,0,0,1)</f>
        <v>0.01</v>
      </c>
      <c r="CE173" s="1">
        <f>_xlfn.XLOOKUP(AT173,[6]cmmiScoringModel!$G$176:$G$180,[6]cmmiScoringModel!$I$176:$I$180,0,0,1)</f>
        <v>0.01</v>
      </c>
    </row>
    <row r="174" spans="1:83" x14ac:dyDescent="0.25">
      <c r="A174" s="1" t="s">
        <v>3447</v>
      </c>
      <c r="B174" s="1" t="s">
        <v>971</v>
      </c>
      <c r="C174" s="1" t="s">
        <v>1925</v>
      </c>
      <c r="D174" s="1" t="s">
        <v>1926</v>
      </c>
      <c r="E174" s="1" t="s">
        <v>1927</v>
      </c>
      <c r="G174" s="1" t="s">
        <v>3448</v>
      </c>
      <c r="H174" s="1" t="s">
        <v>3449</v>
      </c>
      <c r="K174" s="1" t="s">
        <v>17</v>
      </c>
      <c r="L174" s="1" t="s">
        <v>22</v>
      </c>
      <c r="M174" s="1" t="s">
        <v>31</v>
      </c>
      <c r="N174" s="1" t="s">
        <v>29</v>
      </c>
      <c r="O174" s="1" t="s">
        <v>37</v>
      </c>
      <c r="P174" s="1" t="s">
        <v>43</v>
      </c>
      <c r="Q174" s="1" t="s">
        <v>45</v>
      </c>
      <c r="R174" s="1" t="s">
        <v>37</v>
      </c>
      <c r="S174" s="1" t="s">
        <v>56</v>
      </c>
      <c r="T174" s="1" t="s">
        <v>62</v>
      </c>
      <c r="U174" s="1" t="s">
        <v>43</v>
      </c>
      <c r="V174" s="1" t="s">
        <v>71</v>
      </c>
      <c r="W174" s="1" t="s">
        <v>76</v>
      </c>
      <c r="X174" s="1" t="s">
        <v>37</v>
      </c>
      <c r="Y174" s="1" t="s">
        <v>43</v>
      </c>
      <c r="Z174" s="1" t="s">
        <v>62</v>
      </c>
      <c r="AA174" s="1" t="s">
        <v>62</v>
      </c>
      <c r="AB174" s="1" t="s">
        <v>98</v>
      </c>
      <c r="AC174" s="1" t="s">
        <v>103</v>
      </c>
      <c r="AD174" s="1" t="s">
        <v>111</v>
      </c>
      <c r="AE174" s="1" t="s">
        <v>62</v>
      </c>
      <c r="AF174" s="1" t="s">
        <v>120</v>
      </c>
      <c r="AG174" s="1" t="s">
        <v>124</v>
      </c>
      <c r="AH174" s="1" t="s">
        <v>129</v>
      </c>
      <c r="AI174" s="1" t="s">
        <v>129</v>
      </c>
      <c r="AJ174" s="1" t="s">
        <v>129</v>
      </c>
      <c r="AK174" s="1" t="s">
        <v>62</v>
      </c>
      <c r="AL174" s="1" t="s">
        <v>144</v>
      </c>
      <c r="AM174" s="1" t="s">
        <v>62</v>
      </c>
      <c r="AN174" s="1" t="s">
        <v>29</v>
      </c>
      <c r="AO174" s="1" t="s">
        <v>155</v>
      </c>
      <c r="AP174" s="1" t="s">
        <v>158</v>
      </c>
      <c r="AQ174" s="1" t="s">
        <v>29</v>
      </c>
      <c r="AR174" s="1" t="s">
        <v>21</v>
      </c>
      <c r="AS174" s="1" t="s">
        <v>21</v>
      </c>
      <c r="AT174" s="1" t="s">
        <v>21</v>
      </c>
      <c r="AV174" s="1">
        <f>_xlfn.XLOOKUP(K174,[6]cmmiScoringModel!$G$2:$G$6, [6]cmmiScoringModel!$I$2:$I$6,0,0,1)</f>
        <v>0.25</v>
      </c>
      <c r="AW174" s="1">
        <f>_xlfn.XLOOKUP(L174,[6]cmmiScoringModel!$G$7:$G$9,[6]cmmiScoringModel!$I$7:$I$9,0,0,1)</f>
        <v>1</v>
      </c>
      <c r="AX174" s="1">
        <f>_xlfn.XLOOKUP(M174,[6]cmmiScoringModel!$G$10:$G$14,[6]cmmiScoringModel!$I$10:$I$14,0,0,1)</f>
        <v>1</v>
      </c>
      <c r="AY174" s="1">
        <f>_xlfn.XLOOKUP(N174,[6]cmmiScoringModel!$G$15:$G$19,[6]cmmiScoringModel!$I$15:$I$19,0,0,1)</f>
        <v>0.5</v>
      </c>
      <c r="AZ174" s="1">
        <f>_xlfn.XLOOKUP(O174,[6]cmmiScoringModel!$G$20:$G$24,[6]cmmiScoringModel!$I$20:$I$24,0,0,1)</f>
        <v>0.75</v>
      </c>
      <c r="BA174" s="1">
        <f>_xlfn.XLOOKUP(P174,[6]cmmiScoringModel!$G$25:$G$28,[6]cmmiScoringModel!$I$25:$I$28,0,0,1)</f>
        <v>1</v>
      </c>
      <c r="BB174" s="1">
        <f>_xlfn.XLOOKUP(Q174,[6]cmmiScoringModel!$G$29:$G$33,[6]cmmiScoringModel!$I$29:$I$33,0,0,1)</f>
        <v>0.5</v>
      </c>
      <c r="BC174" s="1">
        <f>_xlfn.XLOOKUP(R174,[6]cmmiScoringModel!$G$34:$G$37,[6]cmmiScoringModel!$I$34:$I$37,0,0,1)</f>
        <v>1</v>
      </c>
      <c r="BD174" s="1">
        <f>_xlfn.XLOOKUP(S174,[6]cmmiScoringModel!$G$38:$G$44,[6]cmmiScoringModel!$I$38:$I$44,0,0,1)</f>
        <v>0.2</v>
      </c>
      <c r="BE174" s="1">
        <f>_xlfn.XLOOKUP(T174,[6]cmmiScoringModel!$G$45:$G$51,[6]cmmiScoringModel!$I$45:$I$51,0,0,1)</f>
        <v>0.5</v>
      </c>
      <c r="BF174" s="1">
        <f>_xlfn.XLOOKUP(U174,[6]cmmiScoringModel!$G$52:$G$56,[6]cmmiScoringModel!$I$52:$I$56,0,0,1)</f>
        <v>1</v>
      </c>
      <c r="BG174" s="1">
        <f>_xlfn.XLOOKUP(V174,[6]cmmiScoringModel!$G$57:$G$61,[6]cmmiScoringModel!$I$57:$I$61,0,0,1)</f>
        <v>0.6</v>
      </c>
      <c r="BH174" s="1">
        <f>_xlfn.XLOOKUP(W174,[6]cmmiScoringModel!$G$62:$G$67,[6]cmmiScoringModel!$I$62:$I$67,0,0,1)</f>
        <v>0.75</v>
      </c>
      <c r="BI174" s="1">
        <f>_xlfn.XLOOKUP(X174,[6]cmmiScoringModel!$G$68:$G$72,[6]cmmiScoringModel!$I$68:$I$72,0,0,1)</f>
        <v>0.75</v>
      </c>
      <c r="BJ174" s="1">
        <f>_xlfn.XLOOKUP(Y174,[6]cmmiScoringModel!$G$73:$G$77,[6]cmmiScoringModel!$I$73:$I$77,0,0,1)</f>
        <v>1</v>
      </c>
      <c r="BK174" s="1">
        <f>_xlfn.XLOOKUP(Z174,[6]cmmiScoringModel!$G$78:$G$84,[6]cmmiScoringModel!$I$78:$I$84,0,0,1)</f>
        <v>0.5</v>
      </c>
      <c r="BL174" s="1">
        <f>_xlfn.XLOOKUP(AA174,[6]cmmiScoringModel!$G$85:$G$91,[6]cmmiScoringModel!$I$85:$I$91,0,0,1)</f>
        <v>0.5</v>
      </c>
      <c r="BM174" s="1">
        <f>_xlfn.XLOOKUP(AB174,[6]cmmiScoringModel!$G$92:$G$95,[6]cmmiScoringModel!$I$92:$I$95,0,0,1)</f>
        <v>1</v>
      </c>
      <c r="BN174" s="1">
        <f>_xlfn.XLOOKUP(AC174,[6]cmmiScoringModel!$G$96:$G$100,[6]cmmiScoringModel!$I$96:$I$100,0,0,1)</f>
        <v>0.6</v>
      </c>
      <c r="BO174" s="1">
        <f>_xlfn.XLOOKUP(AD174,[6]cmmiScoringModel!$G$101:$G$106,[6]cmmiScoringModel!$I$101:$I$106,0,0,1)</f>
        <v>1</v>
      </c>
      <c r="BP174" s="1">
        <f>_xlfn.XLOOKUP(AE174,[6]cmmiScoringModel!$G$107:$G$113,[6]cmmiScoringModel!$I$107:$I$113,0,0,1)</f>
        <v>0.5</v>
      </c>
      <c r="BQ174" s="1">
        <f>_xlfn.XLOOKUP(AF174,[6]cmmiScoringModel!$G$114:$G$117,[6]cmmiScoringModel!$I$114:$I$117,0,0,1)</f>
        <v>0.85</v>
      </c>
      <c r="BR174" s="1">
        <f>_xlfn.XLOOKUP(AG174,[6]cmmiScoringModel!$G$118:$G$120,[6]cmmiScoringModel!$I$118:$I$120,0,0,1)</f>
        <v>0.25</v>
      </c>
      <c r="BS174" s="1">
        <f>_xlfn.XLOOKUP(AH174, [6]cmmiScoringModel!$G$121:$G$124,[6]cmmiScoringModel!$I$121:$I$124,0,0,1)</f>
        <v>0.6</v>
      </c>
      <c r="BT174" s="1">
        <f>_xlfn.XLOOKUP(AI174,[6]cmmiScoringModel!$G$125:$G$128,[6]cmmiScoringModel!$I$125:$I$128,0,0,1)</f>
        <v>0.4</v>
      </c>
      <c r="BU174" s="1">
        <f>_xlfn.XLOOKUP(AJ174,[6]cmmiScoringModel!$G$129:$G$132,[6]cmmiScoringModel!$I$129:$I$132,0,0,1)</f>
        <v>0.4</v>
      </c>
      <c r="BV174" s="1">
        <f>_xlfn.XLOOKUP(AK174,[6]cmmiScoringModel!$G$133:$G$138,[6]cmmiScoringModel!$I$133:$I$138,0,0,1)</f>
        <v>0.5</v>
      </c>
      <c r="BW174" s="1">
        <f>_xlfn.XLOOKUP(AL174,[6]cmmiScoringModel!$G$139:$G$142,[6]cmmiScoringModel!$I$139:$I$142,0,0,1)</f>
        <v>1</v>
      </c>
      <c r="BX174" s="1">
        <f>_xlfn.XLOOKUP(AM174,[6]cmmiScoringModel!$G$143:$G$148,[6]cmmiScoringModel!$I$143:$I$148,0,0,1)</f>
        <v>0.5</v>
      </c>
      <c r="BY174" s="1">
        <f>_xlfn.XLOOKUP(AN174,[6]cmmiScoringModel!$G$149:$G$153,[6]cmmiScoringModel!$I$149:$I$153,0,0,1)</f>
        <v>0.75</v>
      </c>
      <c r="BZ174" s="1">
        <f>_xlfn.XLOOKUP(AO174,[6]cmmiScoringModel!$G$154:$G$157,[6]cmmiScoringModel!$I$154:$I$157,0,0,1)</f>
        <v>1</v>
      </c>
      <c r="CA174" s="1">
        <f>_xlfn.XLOOKUP(AP174,[6]cmmiScoringModel!$G$158:$G$161,[6]cmmiScoringModel!$I$158:$I$161,0,0,1)</f>
        <v>0.5</v>
      </c>
      <c r="CB174" s="1">
        <f>_xlfn.XLOOKUP(AQ174,[6]cmmiScoringModel!$G$162:$G$166,[6]cmmiScoringModel!$I$162:$I$166,0,0,1)</f>
        <v>0.75</v>
      </c>
      <c r="CC174" s="1">
        <f>_xlfn.XLOOKUP(AR174,[6]cmmiScoringModel!$G$167:$G$171,[6]cmmiScoringModel!$I$167:$I$171,0,0,1)</f>
        <v>0.01</v>
      </c>
      <c r="CD174" s="1">
        <f>_xlfn.XLOOKUP(AS174,[6]cmmiScoringModel!$G$172:$G$175,[6]cmmiScoringModel!$I$172:$I$175,0,0,1)</f>
        <v>0.01</v>
      </c>
      <c r="CE174" s="1">
        <f>_xlfn.XLOOKUP(AT174,[6]cmmiScoringModel!$G$176:$G$180,[6]cmmiScoringModel!$I$176:$I$180,0,0,1)</f>
        <v>0.01</v>
      </c>
    </row>
    <row r="175" spans="1:83" x14ac:dyDescent="0.25">
      <c r="A175" s="1" t="s">
        <v>3450</v>
      </c>
      <c r="B175" s="1" t="s">
        <v>971</v>
      </c>
      <c r="C175" s="1" t="s">
        <v>1929</v>
      </c>
      <c r="D175" s="1" t="s">
        <v>1930</v>
      </c>
      <c r="E175" s="1" t="s">
        <v>1931</v>
      </c>
      <c r="G175" s="1" t="s">
        <v>1630</v>
      </c>
      <c r="H175" s="1" t="s">
        <v>3451</v>
      </c>
      <c r="K175" s="1" t="s">
        <v>18</v>
      </c>
      <c r="L175" s="1" t="s">
        <v>22</v>
      </c>
      <c r="M175" s="1" t="s">
        <v>31</v>
      </c>
      <c r="N175" s="1" t="s">
        <v>29</v>
      </c>
      <c r="O175" s="1" t="s">
        <v>37</v>
      </c>
      <c r="P175" s="1" t="s">
        <v>43</v>
      </c>
      <c r="Q175" s="1" t="s">
        <v>45</v>
      </c>
      <c r="R175" s="1" t="s">
        <v>37</v>
      </c>
      <c r="S175" s="1" t="s">
        <v>56</v>
      </c>
      <c r="T175" s="1" t="s">
        <v>21</v>
      </c>
      <c r="U175" s="1" t="s">
        <v>21</v>
      </c>
      <c r="V175" s="1" t="s">
        <v>72</v>
      </c>
      <c r="W175" s="1" t="s">
        <v>76</v>
      </c>
      <c r="X175" s="1" t="s">
        <v>37</v>
      </c>
      <c r="Y175" s="1" t="s">
        <v>43</v>
      </c>
      <c r="Z175" s="1" t="s">
        <v>62</v>
      </c>
      <c r="AA175" s="1" t="s">
        <v>63</v>
      </c>
      <c r="AB175" s="1" t="s">
        <v>98</v>
      </c>
      <c r="AC175" s="1" t="s">
        <v>103</v>
      </c>
      <c r="AD175" s="1" t="s">
        <v>110</v>
      </c>
      <c r="AE175" s="1" t="s">
        <v>62</v>
      </c>
      <c r="AF175" s="1" t="s">
        <v>120</v>
      </c>
      <c r="AG175" s="1" t="s">
        <v>124</v>
      </c>
      <c r="AH175" s="1" t="s">
        <v>129</v>
      </c>
      <c r="AI175" s="1" t="s">
        <v>129</v>
      </c>
      <c r="AJ175" s="1" t="s">
        <v>22</v>
      </c>
      <c r="AK175" s="1" t="s">
        <v>63</v>
      </c>
      <c r="AL175" s="1" t="s">
        <v>144</v>
      </c>
      <c r="AM175" s="1" t="s">
        <v>62</v>
      </c>
      <c r="AN175" s="1" t="s">
        <v>29</v>
      </c>
      <c r="AO175" s="1" t="s">
        <v>155</v>
      </c>
      <c r="AP175" s="1" t="s">
        <v>159</v>
      </c>
      <c r="AQ175" s="1" t="s">
        <v>31</v>
      </c>
      <c r="AR175" s="1" t="s">
        <v>21</v>
      </c>
      <c r="AS175" s="1" t="s">
        <v>21</v>
      </c>
      <c r="AT175" s="1" t="s">
        <v>170</v>
      </c>
      <c r="AV175" s="1">
        <f>_xlfn.XLOOKUP(K175,[6]cmmiScoringModel!$G$2:$G$6, [6]cmmiScoringModel!$I$2:$I$6,0,0,1)</f>
        <v>1</v>
      </c>
      <c r="AW175" s="1">
        <f>_xlfn.XLOOKUP(L175,[6]cmmiScoringModel!$G$7:$G$9,[6]cmmiScoringModel!$I$7:$I$9,0,0,1)</f>
        <v>1</v>
      </c>
      <c r="AX175" s="1">
        <f>_xlfn.XLOOKUP(M175,[6]cmmiScoringModel!$G$10:$G$14,[6]cmmiScoringModel!$I$10:$I$14,0,0,1)</f>
        <v>1</v>
      </c>
      <c r="AY175" s="1">
        <f>_xlfn.XLOOKUP(N175,[6]cmmiScoringModel!$G$15:$G$19,[6]cmmiScoringModel!$I$15:$I$19,0,0,1)</f>
        <v>0.5</v>
      </c>
      <c r="AZ175" s="1">
        <f>_xlfn.XLOOKUP(O175,[6]cmmiScoringModel!$G$20:$G$24,[6]cmmiScoringModel!$I$20:$I$24,0,0,1)</f>
        <v>0.75</v>
      </c>
      <c r="BA175" s="1">
        <f>_xlfn.XLOOKUP(P175,[6]cmmiScoringModel!$G$25:$G$28,[6]cmmiScoringModel!$I$25:$I$28,0,0,1)</f>
        <v>1</v>
      </c>
      <c r="BB175" s="1">
        <f>_xlfn.XLOOKUP(Q175,[6]cmmiScoringModel!$G$29:$G$33,[6]cmmiScoringModel!$I$29:$I$33,0,0,1)</f>
        <v>0.5</v>
      </c>
      <c r="BC175" s="1">
        <f>_xlfn.XLOOKUP(R175,[6]cmmiScoringModel!$G$34:$G$37,[6]cmmiScoringModel!$I$34:$I$37,0,0,1)</f>
        <v>1</v>
      </c>
      <c r="BD175" s="1">
        <f>_xlfn.XLOOKUP(S175,[6]cmmiScoringModel!$G$38:$G$44,[6]cmmiScoringModel!$I$38:$I$44,0,0,1)</f>
        <v>0.2</v>
      </c>
      <c r="BE175" s="1">
        <f>_xlfn.XLOOKUP(T175,[6]cmmiScoringModel!$G$45:$G$51,[6]cmmiScoringModel!$I$45:$I$51,0,0,1)</f>
        <v>0.01</v>
      </c>
      <c r="BF175" s="1">
        <f>_xlfn.XLOOKUP(U175,[6]cmmiScoringModel!$G$52:$G$56,[6]cmmiScoringModel!$I$52:$I$56,0,0,1)</f>
        <v>0.01</v>
      </c>
      <c r="BG175" s="1">
        <f>_xlfn.XLOOKUP(V175,[6]cmmiScoringModel!$G$57:$G$61,[6]cmmiScoringModel!$I$57:$I$61,0,0,1)</f>
        <v>1</v>
      </c>
      <c r="BH175" s="1">
        <f>_xlfn.XLOOKUP(W175,[6]cmmiScoringModel!$G$62:$G$67,[6]cmmiScoringModel!$I$62:$I$67,0,0,1)</f>
        <v>0.75</v>
      </c>
      <c r="BI175" s="1">
        <f>_xlfn.XLOOKUP(X175,[6]cmmiScoringModel!$G$68:$G$72,[6]cmmiScoringModel!$I$68:$I$72,0,0,1)</f>
        <v>0.75</v>
      </c>
      <c r="BJ175" s="1">
        <f>_xlfn.XLOOKUP(Y175,[6]cmmiScoringModel!$G$73:$G$77,[6]cmmiScoringModel!$I$73:$I$77,0,0,1)</f>
        <v>1</v>
      </c>
      <c r="BK175" s="1">
        <f>_xlfn.XLOOKUP(Z175,[6]cmmiScoringModel!$G$78:$G$84,[6]cmmiScoringModel!$I$78:$I$84,0,0,1)</f>
        <v>0.5</v>
      </c>
      <c r="BL175" s="1">
        <f>_xlfn.XLOOKUP(AA175,[6]cmmiScoringModel!$G$85:$G$91,[6]cmmiScoringModel!$I$85:$I$91,0,0,1)</f>
        <v>0.75</v>
      </c>
      <c r="BM175" s="1">
        <f>_xlfn.XLOOKUP(AB175,[6]cmmiScoringModel!$G$92:$G$95,[6]cmmiScoringModel!$I$92:$I$95,0,0,1)</f>
        <v>1</v>
      </c>
      <c r="BN175" s="1">
        <f>_xlfn.XLOOKUP(AC175,[6]cmmiScoringModel!$G$96:$G$100,[6]cmmiScoringModel!$I$96:$I$100,0,0,1)</f>
        <v>0.6</v>
      </c>
      <c r="BO175" s="1">
        <f>_xlfn.XLOOKUP(AD175,[6]cmmiScoringModel!$G$101:$G$106,[6]cmmiScoringModel!$I$101:$I$106,0,0,1)</f>
        <v>0.75</v>
      </c>
      <c r="BP175" s="1">
        <f>_xlfn.XLOOKUP(AE175,[6]cmmiScoringModel!$G$107:$G$113,[6]cmmiScoringModel!$I$107:$I$113,0,0,1)</f>
        <v>0.5</v>
      </c>
      <c r="BQ175" s="1">
        <f>_xlfn.XLOOKUP(AF175,[6]cmmiScoringModel!$G$114:$G$117,[6]cmmiScoringModel!$I$114:$I$117,0,0,1)</f>
        <v>0.85</v>
      </c>
      <c r="BR175" s="1">
        <f>_xlfn.XLOOKUP(AG175,[6]cmmiScoringModel!$G$118:$G$120,[6]cmmiScoringModel!$I$118:$I$120,0,0,1)</f>
        <v>0.25</v>
      </c>
      <c r="BS175" s="1">
        <f>_xlfn.XLOOKUP(AH175, [6]cmmiScoringModel!$G$121:$G$124,[6]cmmiScoringModel!$I$121:$I$124,0,0,1)</f>
        <v>0.6</v>
      </c>
      <c r="BT175" s="1">
        <f>_xlfn.XLOOKUP(AI175,[6]cmmiScoringModel!$G$125:$G$128,[6]cmmiScoringModel!$I$125:$I$128,0,0,1)</f>
        <v>0.4</v>
      </c>
      <c r="BU175" s="1">
        <f>_xlfn.XLOOKUP(AJ175,[6]cmmiScoringModel!$G$129:$G$132,[6]cmmiScoringModel!$I$129:$I$132,0,0,1)</f>
        <v>1</v>
      </c>
      <c r="BV175" s="1">
        <f>_xlfn.XLOOKUP(AK175,[6]cmmiScoringModel!$G$133:$G$138,[6]cmmiScoringModel!$I$133:$I$138,0,0,1)</f>
        <v>0.75</v>
      </c>
      <c r="BW175" s="1">
        <f>_xlfn.XLOOKUP(AL175,[6]cmmiScoringModel!$G$139:$G$142,[6]cmmiScoringModel!$I$139:$I$142,0,0,1)</f>
        <v>1</v>
      </c>
      <c r="BX175" s="1">
        <f>_xlfn.XLOOKUP(AM175,[6]cmmiScoringModel!$G$143:$G$148,[6]cmmiScoringModel!$I$143:$I$148,0,0,1)</f>
        <v>0.5</v>
      </c>
      <c r="BY175" s="1">
        <f>_xlfn.XLOOKUP(AN175,[6]cmmiScoringModel!$G$149:$G$153,[6]cmmiScoringModel!$I$149:$I$153,0,0,1)</f>
        <v>0.75</v>
      </c>
      <c r="BZ175" s="1">
        <f>_xlfn.XLOOKUP(AO175,[6]cmmiScoringModel!$G$154:$G$157,[6]cmmiScoringModel!$I$154:$I$157,0,0,1)</f>
        <v>1</v>
      </c>
      <c r="CA175" s="1">
        <f>_xlfn.XLOOKUP(AP175,[6]cmmiScoringModel!$G$158:$G$161,[6]cmmiScoringModel!$I$158:$I$161,0,0,1)</f>
        <v>1</v>
      </c>
      <c r="CB175" s="1">
        <f>_xlfn.XLOOKUP(AQ175,[6]cmmiScoringModel!$G$162:$G$166,[6]cmmiScoringModel!$I$162:$I$166,0,0,1)</f>
        <v>1</v>
      </c>
      <c r="CC175" s="1">
        <f>_xlfn.XLOOKUP(AR175,[6]cmmiScoringModel!$G$167:$G$171,[6]cmmiScoringModel!$I$167:$I$171,0,0,1)</f>
        <v>0.01</v>
      </c>
      <c r="CD175" s="1">
        <f>_xlfn.XLOOKUP(AS175,[6]cmmiScoringModel!$G$172:$G$175,[6]cmmiScoringModel!$I$172:$I$175,0,0,1)</f>
        <v>0.01</v>
      </c>
      <c r="CE175" s="1">
        <f>_xlfn.XLOOKUP(AT175,[6]cmmiScoringModel!$G$176:$G$180,[6]cmmiScoringModel!$I$176:$I$180,0,0,1)</f>
        <v>0.5</v>
      </c>
    </row>
    <row r="176" spans="1:83" x14ac:dyDescent="0.25">
      <c r="A176" s="1" t="s">
        <v>3452</v>
      </c>
      <c r="B176" s="1" t="s">
        <v>971</v>
      </c>
      <c r="C176" s="1" t="s">
        <v>2431</v>
      </c>
      <c r="D176" s="1" t="s">
        <v>2432</v>
      </c>
      <c r="E176" s="1" t="s">
        <v>2433</v>
      </c>
      <c r="G176" s="1" t="s">
        <v>1602</v>
      </c>
      <c r="K176" s="1" t="s">
        <v>18</v>
      </c>
      <c r="L176" s="1" t="s">
        <v>22</v>
      </c>
      <c r="M176" s="1" t="s">
        <v>31</v>
      </c>
      <c r="N176" s="1" t="s">
        <v>29</v>
      </c>
      <c r="O176" s="1" t="s">
        <v>37</v>
      </c>
      <c r="P176" s="1" t="s">
        <v>43</v>
      </c>
      <c r="Q176" s="1" t="s">
        <v>45</v>
      </c>
      <c r="R176" s="1" t="s">
        <v>37</v>
      </c>
      <c r="S176" s="1" t="s">
        <v>56</v>
      </c>
      <c r="T176" s="1" t="s">
        <v>61</v>
      </c>
      <c r="U176" s="1" t="s">
        <v>43</v>
      </c>
      <c r="V176" s="1" t="s">
        <v>72</v>
      </c>
      <c r="W176" s="1" t="s">
        <v>76</v>
      </c>
      <c r="X176" s="1" t="s">
        <v>37</v>
      </c>
      <c r="Y176" s="1" t="s">
        <v>43</v>
      </c>
      <c r="Z176" s="1" t="s">
        <v>62</v>
      </c>
      <c r="AA176" s="1" t="s">
        <v>62</v>
      </c>
      <c r="AB176" s="1" t="s">
        <v>98</v>
      </c>
      <c r="AC176" s="1" t="s">
        <v>103</v>
      </c>
      <c r="AD176" s="1" t="s">
        <v>111</v>
      </c>
      <c r="AE176" s="1" t="s">
        <v>62</v>
      </c>
      <c r="AF176" s="1" t="s">
        <v>120</v>
      </c>
      <c r="AG176" s="1" t="s">
        <v>124</v>
      </c>
      <c r="AH176" s="1" t="s">
        <v>129</v>
      </c>
      <c r="AI176" s="1" t="s">
        <v>129</v>
      </c>
      <c r="AJ176" s="1" t="s">
        <v>129</v>
      </c>
      <c r="AK176" s="1" t="s">
        <v>63</v>
      </c>
      <c r="AL176" s="1" t="s">
        <v>144</v>
      </c>
      <c r="AM176" s="1" t="s">
        <v>62</v>
      </c>
      <c r="AN176" s="1" t="s">
        <v>29</v>
      </c>
      <c r="AO176" s="1" t="s">
        <v>155</v>
      </c>
      <c r="AP176" s="1" t="s">
        <v>158</v>
      </c>
      <c r="AQ176" s="1" t="s">
        <v>29</v>
      </c>
      <c r="AR176" s="1" t="s">
        <v>21</v>
      </c>
      <c r="AS176" s="1" t="s">
        <v>21</v>
      </c>
      <c r="AT176" s="1" t="s">
        <v>21</v>
      </c>
      <c r="AV176" s="1">
        <f>_xlfn.XLOOKUP(K176,[6]cmmiScoringModel!$G$2:$G$6, [6]cmmiScoringModel!$I$2:$I$6,0,0,1)</f>
        <v>1</v>
      </c>
      <c r="AW176" s="1">
        <f>_xlfn.XLOOKUP(L176,[6]cmmiScoringModel!$G$7:$G$9,[6]cmmiScoringModel!$I$7:$I$9,0,0,1)</f>
        <v>1</v>
      </c>
      <c r="AX176" s="1">
        <f>_xlfn.XLOOKUP(M176,[6]cmmiScoringModel!$G$10:$G$14,[6]cmmiScoringModel!$I$10:$I$14,0,0,1)</f>
        <v>1</v>
      </c>
      <c r="AY176" s="1">
        <f>_xlfn.XLOOKUP(N176,[6]cmmiScoringModel!$G$15:$G$19,[6]cmmiScoringModel!$I$15:$I$19,0,0,1)</f>
        <v>0.5</v>
      </c>
      <c r="AZ176" s="1">
        <f>_xlfn.XLOOKUP(O176,[6]cmmiScoringModel!$G$20:$G$24,[6]cmmiScoringModel!$I$20:$I$24,0,0,1)</f>
        <v>0.75</v>
      </c>
      <c r="BA176" s="1">
        <f>_xlfn.XLOOKUP(P176,[6]cmmiScoringModel!$G$25:$G$28,[6]cmmiScoringModel!$I$25:$I$28,0,0,1)</f>
        <v>1</v>
      </c>
      <c r="BB176" s="1">
        <f>_xlfn.XLOOKUP(Q176,[6]cmmiScoringModel!$G$29:$G$33,[6]cmmiScoringModel!$I$29:$I$33,0,0,1)</f>
        <v>0.5</v>
      </c>
      <c r="BC176" s="1">
        <f>_xlfn.XLOOKUP(R176,[6]cmmiScoringModel!$G$34:$G$37,[6]cmmiScoringModel!$I$34:$I$37,0,0,1)</f>
        <v>1</v>
      </c>
      <c r="BD176" s="1">
        <f>_xlfn.XLOOKUP(S176,[6]cmmiScoringModel!$G$38:$G$44,[6]cmmiScoringModel!$I$38:$I$44,0,0,1)</f>
        <v>0.2</v>
      </c>
      <c r="BE176" s="1">
        <f>_xlfn.XLOOKUP(T176,[6]cmmiScoringModel!$G$45:$G$51,[6]cmmiScoringModel!$I$45:$I$51,0,0,1)</f>
        <v>0.25</v>
      </c>
      <c r="BF176" s="1">
        <f>_xlfn.XLOOKUP(U176,[6]cmmiScoringModel!$G$52:$G$56,[6]cmmiScoringModel!$I$52:$I$56,0,0,1)</f>
        <v>1</v>
      </c>
      <c r="BG176" s="1">
        <f>_xlfn.XLOOKUP(V176,[6]cmmiScoringModel!$G$57:$G$61,[6]cmmiScoringModel!$I$57:$I$61,0,0,1)</f>
        <v>1</v>
      </c>
      <c r="BH176" s="1">
        <f>_xlfn.XLOOKUP(W176,[6]cmmiScoringModel!$G$62:$G$67,[6]cmmiScoringModel!$I$62:$I$67,0,0,1)</f>
        <v>0.75</v>
      </c>
      <c r="BI176" s="1">
        <f>_xlfn.XLOOKUP(X176,[6]cmmiScoringModel!$G$68:$G$72,[6]cmmiScoringModel!$I$68:$I$72,0,0,1)</f>
        <v>0.75</v>
      </c>
      <c r="BJ176" s="1">
        <f>_xlfn.XLOOKUP(Y176,[6]cmmiScoringModel!$G$73:$G$77,[6]cmmiScoringModel!$I$73:$I$77,0,0,1)</f>
        <v>1</v>
      </c>
      <c r="BK176" s="1">
        <f>_xlfn.XLOOKUP(Z176,[6]cmmiScoringModel!$G$78:$G$84,[6]cmmiScoringModel!$I$78:$I$84,0,0,1)</f>
        <v>0.5</v>
      </c>
      <c r="BL176" s="1">
        <f>_xlfn.XLOOKUP(AA176,[6]cmmiScoringModel!$G$85:$G$91,[6]cmmiScoringModel!$I$85:$I$91,0,0,1)</f>
        <v>0.5</v>
      </c>
      <c r="BM176" s="1">
        <f>_xlfn.XLOOKUP(AB176,[6]cmmiScoringModel!$G$92:$G$95,[6]cmmiScoringModel!$I$92:$I$95,0,0,1)</f>
        <v>1</v>
      </c>
      <c r="BN176" s="1">
        <f>_xlfn.XLOOKUP(AC176,[6]cmmiScoringModel!$G$96:$G$100,[6]cmmiScoringModel!$I$96:$I$100,0,0,1)</f>
        <v>0.6</v>
      </c>
      <c r="BO176" s="1">
        <f>_xlfn.XLOOKUP(AD176,[6]cmmiScoringModel!$G$101:$G$106,[6]cmmiScoringModel!$I$101:$I$106,0,0,1)</f>
        <v>1</v>
      </c>
      <c r="BP176" s="1">
        <f>_xlfn.XLOOKUP(AE176,[6]cmmiScoringModel!$G$107:$G$113,[6]cmmiScoringModel!$I$107:$I$113,0,0,1)</f>
        <v>0.5</v>
      </c>
      <c r="BQ176" s="1">
        <f>_xlfn.XLOOKUP(AF176,[6]cmmiScoringModel!$G$114:$G$117,[6]cmmiScoringModel!$I$114:$I$117,0,0,1)</f>
        <v>0.85</v>
      </c>
      <c r="BR176" s="1">
        <f>_xlfn.XLOOKUP(AG176,[6]cmmiScoringModel!$G$118:$G$120,[6]cmmiScoringModel!$I$118:$I$120,0,0,1)</f>
        <v>0.25</v>
      </c>
      <c r="BS176" s="1">
        <f>_xlfn.XLOOKUP(AH176, [6]cmmiScoringModel!$G$121:$G$124,[6]cmmiScoringModel!$I$121:$I$124,0,0,1)</f>
        <v>0.6</v>
      </c>
      <c r="BT176" s="1">
        <f>_xlfn.XLOOKUP(AI176,[6]cmmiScoringModel!$G$125:$G$128,[6]cmmiScoringModel!$I$125:$I$128,0,0,1)</f>
        <v>0.4</v>
      </c>
      <c r="BU176" s="1">
        <f>_xlfn.XLOOKUP(AJ176,[6]cmmiScoringModel!$G$129:$G$132,[6]cmmiScoringModel!$I$129:$I$132,0,0,1)</f>
        <v>0.4</v>
      </c>
      <c r="BV176" s="1">
        <f>_xlfn.XLOOKUP(AK176,[6]cmmiScoringModel!$G$133:$G$138,[6]cmmiScoringModel!$I$133:$I$138,0,0,1)</f>
        <v>0.75</v>
      </c>
      <c r="BW176" s="1">
        <f>_xlfn.XLOOKUP(AL176,[6]cmmiScoringModel!$G$139:$G$142,[6]cmmiScoringModel!$I$139:$I$142,0,0,1)</f>
        <v>1</v>
      </c>
      <c r="BX176" s="1">
        <f>_xlfn.XLOOKUP(AM176,[6]cmmiScoringModel!$G$143:$G$148,[6]cmmiScoringModel!$I$143:$I$148,0,0,1)</f>
        <v>0.5</v>
      </c>
      <c r="BY176" s="1">
        <f>_xlfn.XLOOKUP(AN176,[6]cmmiScoringModel!$G$149:$G$153,[6]cmmiScoringModel!$I$149:$I$153,0,0,1)</f>
        <v>0.75</v>
      </c>
      <c r="BZ176" s="1">
        <f>_xlfn.XLOOKUP(AO176,[6]cmmiScoringModel!$G$154:$G$157,[6]cmmiScoringModel!$I$154:$I$157,0,0,1)</f>
        <v>1</v>
      </c>
      <c r="CA176" s="1">
        <f>_xlfn.XLOOKUP(AP176,[6]cmmiScoringModel!$G$158:$G$161,[6]cmmiScoringModel!$I$158:$I$161,0,0,1)</f>
        <v>0.5</v>
      </c>
      <c r="CB176" s="1">
        <f>_xlfn.XLOOKUP(AQ176,[6]cmmiScoringModel!$G$162:$G$166,[6]cmmiScoringModel!$I$162:$I$166,0,0,1)</f>
        <v>0.75</v>
      </c>
      <c r="CC176" s="1">
        <f>_xlfn.XLOOKUP(AR176,[6]cmmiScoringModel!$G$167:$G$171,[6]cmmiScoringModel!$I$167:$I$171,0,0,1)</f>
        <v>0.01</v>
      </c>
      <c r="CD176" s="1">
        <f>_xlfn.XLOOKUP(AS176,[6]cmmiScoringModel!$G$172:$G$175,[6]cmmiScoringModel!$I$172:$I$175,0,0,1)</f>
        <v>0.01</v>
      </c>
      <c r="CE176" s="1">
        <f>_xlfn.XLOOKUP(AT176,[6]cmmiScoringModel!$G$176:$G$180,[6]cmmiScoringModel!$I$176:$I$180,0,0,1)</f>
        <v>0.01</v>
      </c>
    </row>
    <row r="177" spans="1:83" ht="15" customHeight="1" x14ac:dyDescent="0.25">
      <c r="A177" s="1" t="s">
        <v>3453</v>
      </c>
      <c r="B177" s="1" t="s">
        <v>1932</v>
      </c>
      <c r="C177" s="1" t="s">
        <v>1836</v>
      </c>
      <c r="D177" s="1" t="s">
        <v>1933</v>
      </c>
      <c r="E177" s="1" t="s">
        <v>1934</v>
      </c>
      <c r="G177" s="1" t="s">
        <v>1935</v>
      </c>
      <c r="H177" s="1" t="e" vm="1">
        <v>#VALUE!</v>
      </c>
      <c r="K177" s="1" t="s">
        <v>18</v>
      </c>
      <c r="L177" s="1" t="s">
        <v>22</v>
      </c>
      <c r="M177" s="1" t="s">
        <v>31</v>
      </c>
      <c r="N177" s="1" t="s">
        <v>29</v>
      </c>
      <c r="O177" s="1" t="s">
        <v>37</v>
      </c>
      <c r="P177" s="1" t="s">
        <v>43</v>
      </c>
      <c r="Q177" s="1" t="s">
        <v>45</v>
      </c>
      <c r="R177" s="1" t="s">
        <v>37</v>
      </c>
      <c r="S177" s="1" t="s">
        <v>56</v>
      </c>
      <c r="T177" s="1" t="s">
        <v>62</v>
      </c>
      <c r="U177" s="1" t="s">
        <v>43</v>
      </c>
      <c r="V177" s="1" t="s">
        <v>72</v>
      </c>
      <c r="W177" s="1" t="s">
        <v>77</v>
      </c>
      <c r="X177" s="1" t="s">
        <v>37</v>
      </c>
      <c r="Y177" s="1" t="s">
        <v>43</v>
      </c>
      <c r="Z177" s="1" t="s">
        <v>63</v>
      </c>
      <c r="AA177" s="1" t="s">
        <v>62</v>
      </c>
      <c r="AB177" s="1" t="s">
        <v>98</v>
      </c>
      <c r="AC177" s="1" t="s">
        <v>103</v>
      </c>
      <c r="AD177" s="1" t="s">
        <v>111</v>
      </c>
      <c r="AE177" s="1" t="s">
        <v>62</v>
      </c>
      <c r="AF177" s="1" t="s">
        <v>120</v>
      </c>
      <c r="AG177" s="1" t="s">
        <v>125</v>
      </c>
      <c r="AH177" s="1" t="s">
        <v>129</v>
      </c>
      <c r="AI177" s="1" t="s">
        <v>129</v>
      </c>
      <c r="AJ177" s="1" t="s">
        <v>129</v>
      </c>
      <c r="AK177" s="1" t="s">
        <v>64</v>
      </c>
      <c r="AL177" s="1" t="s">
        <v>144</v>
      </c>
      <c r="AM177" s="1" t="s">
        <v>63</v>
      </c>
      <c r="AN177" s="1" t="s">
        <v>31</v>
      </c>
      <c r="AO177" s="1" t="s">
        <v>155</v>
      </c>
      <c r="AP177" s="1" t="s">
        <v>159</v>
      </c>
      <c r="AQ177" s="1" t="s">
        <v>31</v>
      </c>
      <c r="AR177" s="1" t="s">
        <v>21</v>
      </c>
      <c r="AS177" s="1" t="s">
        <v>21</v>
      </c>
      <c r="AT177" s="1" t="s">
        <v>21</v>
      </c>
      <c r="AV177" s="1">
        <f>_xlfn.XLOOKUP(K177,[6]cmmiScoringModel!$G$2:$G$6, [6]cmmiScoringModel!$I$2:$I$6,0,0,1)</f>
        <v>1</v>
      </c>
      <c r="AW177" s="1">
        <f>_xlfn.XLOOKUP(L177,[6]cmmiScoringModel!$G$7:$G$9,[6]cmmiScoringModel!$I$7:$I$9,0,0,1)</f>
        <v>1</v>
      </c>
      <c r="AX177" s="1">
        <f>_xlfn.XLOOKUP(M177,[6]cmmiScoringModel!$G$10:$G$14,[6]cmmiScoringModel!$I$10:$I$14,0,0,1)</f>
        <v>1</v>
      </c>
      <c r="AY177" s="1">
        <f>_xlfn.XLOOKUP(N177,[6]cmmiScoringModel!$G$15:$G$19,[6]cmmiScoringModel!$I$15:$I$19,0,0,1)</f>
        <v>0.5</v>
      </c>
      <c r="AZ177" s="1">
        <f>_xlfn.XLOOKUP(O177,[6]cmmiScoringModel!$G$20:$G$24,[6]cmmiScoringModel!$I$20:$I$24,0,0,1)</f>
        <v>0.75</v>
      </c>
      <c r="BA177" s="1">
        <f>_xlfn.XLOOKUP(P177,[6]cmmiScoringModel!$G$25:$G$28,[6]cmmiScoringModel!$I$25:$I$28,0,0,1)</f>
        <v>1</v>
      </c>
      <c r="BB177" s="1">
        <f>_xlfn.XLOOKUP(Q177,[6]cmmiScoringModel!$G$29:$G$33,[6]cmmiScoringModel!$I$29:$I$33,0,0,1)</f>
        <v>0.5</v>
      </c>
      <c r="BC177" s="1">
        <f>_xlfn.XLOOKUP(R177,[6]cmmiScoringModel!$G$34:$G$37,[6]cmmiScoringModel!$I$34:$I$37,0,0,1)</f>
        <v>1</v>
      </c>
      <c r="BD177" s="1">
        <f>_xlfn.XLOOKUP(S177,[6]cmmiScoringModel!$G$38:$G$44,[6]cmmiScoringModel!$I$38:$I$44,0,0,1)</f>
        <v>0.2</v>
      </c>
      <c r="BE177" s="1">
        <f>_xlfn.XLOOKUP(T177,[6]cmmiScoringModel!$G$45:$G$51,[6]cmmiScoringModel!$I$45:$I$51,0,0,1)</f>
        <v>0.5</v>
      </c>
      <c r="BF177" s="1">
        <f>_xlfn.XLOOKUP(U177,[6]cmmiScoringModel!$G$52:$G$56,[6]cmmiScoringModel!$I$52:$I$56,0,0,1)</f>
        <v>1</v>
      </c>
      <c r="BG177" s="1">
        <f>_xlfn.XLOOKUP(V177,[6]cmmiScoringModel!$G$57:$G$61,[6]cmmiScoringModel!$I$57:$I$61,0,0,1)</f>
        <v>1</v>
      </c>
      <c r="BH177" s="1">
        <f>_xlfn.XLOOKUP(W177,[6]cmmiScoringModel!$G$62:$G$67,[6]cmmiScoringModel!$I$62:$I$67,0,0,1)</f>
        <v>1</v>
      </c>
      <c r="BI177" s="1">
        <f>_xlfn.XLOOKUP(X177,[6]cmmiScoringModel!$G$68:$G$72,[6]cmmiScoringModel!$I$68:$I$72,0,0,1)</f>
        <v>0.75</v>
      </c>
      <c r="BJ177" s="1">
        <f>_xlfn.XLOOKUP(Y177,[6]cmmiScoringModel!$G$73:$G$77,[6]cmmiScoringModel!$I$73:$I$77,0,0,1)</f>
        <v>1</v>
      </c>
      <c r="BK177" s="1">
        <f>_xlfn.XLOOKUP(Z177,[6]cmmiScoringModel!$G$78:$G$84,[6]cmmiScoringModel!$I$78:$I$84,0,0,1)</f>
        <v>0.75</v>
      </c>
      <c r="BL177" s="1">
        <f>_xlfn.XLOOKUP(AA177,[6]cmmiScoringModel!$G$85:$G$91,[6]cmmiScoringModel!$I$85:$I$91,0,0,1)</f>
        <v>0.5</v>
      </c>
      <c r="BM177" s="1">
        <f>_xlfn.XLOOKUP(AB177,[6]cmmiScoringModel!$G$92:$G$95,[6]cmmiScoringModel!$I$92:$I$95,0,0,1)</f>
        <v>1</v>
      </c>
      <c r="BN177" s="1">
        <f>_xlfn.XLOOKUP(AC177,[6]cmmiScoringModel!$G$96:$G$100,[6]cmmiScoringModel!$I$96:$I$100,0,0,1)</f>
        <v>0.6</v>
      </c>
      <c r="BO177" s="1">
        <f>_xlfn.XLOOKUP(AD177,[6]cmmiScoringModel!$G$101:$G$106,[6]cmmiScoringModel!$I$101:$I$106,0,0,1)</f>
        <v>1</v>
      </c>
      <c r="BP177" s="1">
        <f>_xlfn.XLOOKUP(AE177,[6]cmmiScoringModel!$G$107:$G$113,[6]cmmiScoringModel!$I$107:$I$113,0,0,1)</f>
        <v>0.5</v>
      </c>
      <c r="BQ177" s="1">
        <f>_xlfn.XLOOKUP(AF177,[6]cmmiScoringModel!$G$114:$G$117,[6]cmmiScoringModel!$I$114:$I$117,0,0,1)</f>
        <v>0.85</v>
      </c>
      <c r="BR177" s="1">
        <f>_xlfn.XLOOKUP(AG177,[6]cmmiScoringModel!$G$118:$G$120,[6]cmmiScoringModel!$I$118:$I$120,0,0,1)</f>
        <v>1</v>
      </c>
      <c r="BS177" s="1">
        <f>_xlfn.XLOOKUP(AH177, [6]cmmiScoringModel!$G$121:$G$124,[6]cmmiScoringModel!$I$121:$I$124,0,0,1)</f>
        <v>0.6</v>
      </c>
      <c r="BT177" s="1">
        <f>_xlfn.XLOOKUP(AI177,[6]cmmiScoringModel!$G$125:$G$128,[6]cmmiScoringModel!$I$125:$I$128,0,0,1)</f>
        <v>0.4</v>
      </c>
      <c r="BU177" s="1">
        <f>_xlfn.XLOOKUP(AJ177,[6]cmmiScoringModel!$G$129:$G$132,[6]cmmiScoringModel!$I$129:$I$132,0,0,1)</f>
        <v>0.4</v>
      </c>
      <c r="BV177" s="1">
        <f>_xlfn.XLOOKUP(AK177,[6]cmmiScoringModel!$G$133:$G$138,[6]cmmiScoringModel!$I$133:$I$138,0,0,1)</f>
        <v>1</v>
      </c>
      <c r="BW177" s="1">
        <f>_xlfn.XLOOKUP(AL177,[6]cmmiScoringModel!$G$139:$G$142,[6]cmmiScoringModel!$I$139:$I$142,0,0,1)</f>
        <v>1</v>
      </c>
      <c r="BX177" s="1">
        <f>_xlfn.XLOOKUP(AM177,[6]cmmiScoringModel!$G$143:$G$148,[6]cmmiScoringModel!$I$143:$I$148,0,0,1)</f>
        <v>0.75</v>
      </c>
      <c r="BY177" s="1">
        <f>_xlfn.XLOOKUP(AN177,[6]cmmiScoringModel!$G$149:$G$153,[6]cmmiScoringModel!$I$149:$I$153,0,0,1)</f>
        <v>1</v>
      </c>
      <c r="BZ177" s="1">
        <f>_xlfn.XLOOKUP(AO177,[6]cmmiScoringModel!$G$154:$G$157,[6]cmmiScoringModel!$I$154:$I$157,0,0,1)</f>
        <v>1</v>
      </c>
      <c r="CA177" s="1">
        <f>_xlfn.XLOOKUP(AP177,[6]cmmiScoringModel!$G$158:$G$161,[6]cmmiScoringModel!$I$158:$I$161,0,0,1)</f>
        <v>1</v>
      </c>
      <c r="CB177" s="1">
        <f>_xlfn.XLOOKUP(AQ177,[6]cmmiScoringModel!$G$162:$G$166,[6]cmmiScoringModel!$I$162:$I$166,0,0,1)</f>
        <v>1</v>
      </c>
      <c r="CC177" s="1">
        <f>_xlfn.XLOOKUP(AR177,[6]cmmiScoringModel!$G$167:$G$171,[6]cmmiScoringModel!$I$167:$I$171,0,0,1)</f>
        <v>0.01</v>
      </c>
      <c r="CD177" s="1">
        <f>_xlfn.XLOOKUP(AS177,[6]cmmiScoringModel!$G$172:$G$175,[6]cmmiScoringModel!$I$172:$I$175,0,0,1)</f>
        <v>0.01</v>
      </c>
      <c r="CE177" s="1">
        <f>_xlfn.XLOOKUP(AT177,[6]cmmiScoringModel!$G$176:$G$180,[6]cmmiScoringModel!$I$176:$I$180,0,0,1)</f>
        <v>0.01</v>
      </c>
    </row>
    <row r="178" spans="1:83" x14ac:dyDescent="0.25">
      <c r="A178" s="1" t="s">
        <v>3454</v>
      </c>
      <c r="B178" s="1" t="s">
        <v>1932</v>
      </c>
      <c r="C178" s="1" t="s">
        <v>1836</v>
      </c>
      <c r="D178" s="1" t="s">
        <v>1936</v>
      </c>
      <c r="E178" s="1" t="s">
        <v>1937</v>
      </c>
      <c r="G178" s="1" t="s">
        <v>1935</v>
      </c>
      <c r="H178" s="1" t="e" vm="1">
        <v>#VALUE!</v>
      </c>
      <c r="K178" s="1" t="s">
        <v>18</v>
      </c>
      <c r="L178" s="1" t="s">
        <v>22</v>
      </c>
      <c r="M178" s="1" t="s">
        <v>31</v>
      </c>
      <c r="N178" s="1" t="s">
        <v>29</v>
      </c>
      <c r="O178" s="1" t="s">
        <v>37</v>
      </c>
      <c r="P178" s="1" t="s">
        <v>43</v>
      </c>
      <c r="Q178" s="1" t="s">
        <v>45</v>
      </c>
      <c r="R178" s="1" t="s">
        <v>37</v>
      </c>
      <c r="S178" s="1" t="s">
        <v>56</v>
      </c>
      <c r="T178" s="1" t="s">
        <v>62</v>
      </c>
      <c r="U178" s="1" t="s">
        <v>43</v>
      </c>
      <c r="V178" s="1" t="s">
        <v>72</v>
      </c>
      <c r="W178" s="1" t="s">
        <v>77</v>
      </c>
      <c r="X178" s="1" t="s">
        <v>37</v>
      </c>
      <c r="Y178" s="1" t="s">
        <v>43</v>
      </c>
      <c r="Z178" s="1" t="s">
        <v>63</v>
      </c>
      <c r="AA178" s="1" t="s">
        <v>62</v>
      </c>
      <c r="AB178" s="1" t="s">
        <v>98</v>
      </c>
      <c r="AC178" s="1" t="s">
        <v>103</v>
      </c>
      <c r="AD178" s="1" t="s">
        <v>111</v>
      </c>
      <c r="AE178" s="1" t="s">
        <v>62</v>
      </c>
      <c r="AF178" s="1" t="s">
        <v>120</v>
      </c>
      <c r="AG178" s="1" t="s">
        <v>125</v>
      </c>
      <c r="AH178" s="1" t="s">
        <v>129</v>
      </c>
      <c r="AI178" s="1" t="s">
        <v>129</v>
      </c>
      <c r="AJ178" s="1" t="s">
        <v>129</v>
      </c>
      <c r="AK178" s="1" t="s">
        <v>64</v>
      </c>
      <c r="AL178" s="1" t="s">
        <v>144</v>
      </c>
      <c r="AM178" s="1" t="s">
        <v>63</v>
      </c>
      <c r="AN178" s="1" t="s">
        <v>31</v>
      </c>
      <c r="AO178" s="1" t="s">
        <v>155</v>
      </c>
      <c r="AP178" s="1" t="s">
        <v>159</v>
      </c>
      <c r="AQ178" s="1" t="s">
        <v>31</v>
      </c>
      <c r="AR178" s="1" t="s">
        <v>21</v>
      </c>
      <c r="AS178" s="1" t="s">
        <v>21</v>
      </c>
      <c r="AT178" s="1" t="s">
        <v>21</v>
      </c>
      <c r="AV178" s="1">
        <f>_xlfn.XLOOKUP(K178,[6]cmmiScoringModel!$G$2:$G$6, [6]cmmiScoringModel!$I$2:$I$6,0,0,1)</f>
        <v>1</v>
      </c>
      <c r="AW178" s="1">
        <f>_xlfn.XLOOKUP(L178,[6]cmmiScoringModel!$G$7:$G$9,[6]cmmiScoringModel!$I$7:$I$9,0,0,1)</f>
        <v>1</v>
      </c>
      <c r="AX178" s="1">
        <f>_xlfn.XLOOKUP(M178,[6]cmmiScoringModel!$G$10:$G$14,[6]cmmiScoringModel!$I$10:$I$14,0,0,1)</f>
        <v>1</v>
      </c>
      <c r="AY178" s="1">
        <f>_xlfn.XLOOKUP(N178,[6]cmmiScoringModel!$G$15:$G$19,[6]cmmiScoringModel!$I$15:$I$19,0,0,1)</f>
        <v>0.5</v>
      </c>
      <c r="AZ178" s="1">
        <f>_xlfn.XLOOKUP(O178,[6]cmmiScoringModel!$G$20:$G$24,[6]cmmiScoringModel!$I$20:$I$24,0,0,1)</f>
        <v>0.75</v>
      </c>
      <c r="BA178" s="1">
        <f>_xlfn.XLOOKUP(P178,[6]cmmiScoringModel!$G$25:$G$28,[6]cmmiScoringModel!$I$25:$I$28,0,0,1)</f>
        <v>1</v>
      </c>
      <c r="BB178" s="1">
        <f>_xlfn.XLOOKUP(Q178,[6]cmmiScoringModel!$G$29:$G$33,[6]cmmiScoringModel!$I$29:$I$33,0,0,1)</f>
        <v>0.5</v>
      </c>
      <c r="BC178" s="1">
        <f>_xlfn.XLOOKUP(R178,[6]cmmiScoringModel!$G$34:$G$37,[6]cmmiScoringModel!$I$34:$I$37,0,0,1)</f>
        <v>1</v>
      </c>
      <c r="BD178" s="1">
        <f>_xlfn.XLOOKUP(S178,[6]cmmiScoringModel!$G$38:$G$44,[6]cmmiScoringModel!$I$38:$I$44,0,0,1)</f>
        <v>0.2</v>
      </c>
      <c r="BE178" s="1">
        <f>_xlfn.XLOOKUP(T178,[6]cmmiScoringModel!$G$45:$G$51,[6]cmmiScoringModel!$I$45:$I$51,0,0,1)</f>
        <v>0.5</v>
      </c>
      <c r="BF178" s="1">
        <f>_xlfn.XLOOKUP(U178,[6]cmmiScoringModel!$G$52:$G$56,[6]cmmiScoringModel!$I$52:$I$56,0,0,1)</f>
        <v>1</v>
      </c>
      <c r="BG178" s="1">
        <f>_xlfn.XLOOKUP(V178,[6]cmmiScoringModel!$G$57:$G$61,[6]cmmiScoringModel!$I$57:$I$61,0,0,1)</f>
        <v>1</v>
      </c>
      <c r="BH178" s="1">
        <f>_xlfn.XLOOKUP(W178,[6]cmmiScoringModel!$G$62:$G$67,[6]cmmiScoringModel!$I$62:$I$67,0,0,1)</f>
        <v>1</v>
      </c>
      <c r="BI178" s="1">
        <f>_xlfn.XLOOKUP(X178,[6]cmmiScoringModel!$G$68:$G$72,[6]cmmiScoringModel!$I$68:$I$72,0,0,1)</f>
        <v>0.75</v>
      </c>
      <c r="BJ178" s="1">
        <f>_xlfn.XLOOKUP(Y178,[6]cmmiScoringModel!$G$73:$G$77,[6]cmmiScoringModel!$I$73:$I$77,0,0,1)</f>
        <v>1</v>
      </c>
      <c r="BK178" s="1">
        <f>_xlfn.XLOOKUP(Z178,[6]cmmiScoringModel!$G$78:$G$84,[6]cmmiScoringModel!$I$78:$I$84,0,0,1)</f>
        <v>0.75</v>
      </c>
      <c r="BL178" s="1">
        <f>_xlfn.XLOOKUP(AA178,[6]cmmiScoringModel!$G$85:$G$91,[6]cmmiScoringModel!$I$85:$I$91,0,0,1)</f>
        <v>0.5</v>
      </c>
      <c r="BM178" s="1">
        <f>_xlfn.XLOOKUP(AB178,[6]cmmiScoringModel!$G$92:$G$95,[6]cmmiScoringModel!$I$92:$I$95,0,0,1)</f>
        <v>1</v>
      </c>
      <c r="BN178" s="1">
        <f>_xlfn.XLOOKUP(AC178,[6]cmmiScoringModel!$G$96:$G$100,[6]cmmiScoringModel!$I$96:$I$100,0,0,1)</f>
        <v>0.6</v>
      </c>
      <c r="BO178" s="1">
        <f>_xlfn.XLOOKUP(AD178,[6]cmmiScoringModel!$G$101:$G$106,[6]cmmiScoringModel!$I$101:$I$106,0,0,1)</f>
        <v>1</v>
      </c>
      <c r="BP178" s="1">
        <f>_xlfn.XLOOKUP(AE178,[6]cmmiScoringModel!$G$107:$G$113,[6]cmmiScoringModel!$I$107:$I$113,0,0,1)</f>
        <v>0.5</v>
      </c>
      <c r="BQ178" s="1">
        <f>_xlfn.XLOOKUP(AF178,[6]cmmiScoringModel!$G$114:$G$117,[6]cmmiScoringModel!$I$114:$I$117,0,0,1)</f>
        <v>0.85</v>
      </c>
      <c r="BR178" s="1">
        <f>_xlfn.XLOOKUP(AG178,[6]cmmiScoringModel!$G$118:$G$120,[6]cmmiScoringModel!$I$118:$I$120,0,0,1)</f>
        <v>1</v>
      </c>
      <c r="BS178" s="1">
        <f>_xlfn.XLOOKUP(AH178, [6]cmmiScoringModel!$G$121:$G$124,[6]cmmiScoringModel!$I$121:$I$124,0,0,1)</f>
        <v>0.6</v>
      </c>
      <c r="BT178" s="1">
        <f>_xlfn.XLOOKUP(AI178,[6]cmmiScoringModel!$G$125:$G$128,[6]cmmiScoringModel!$I$125:$I$128,0,0,1)</f>
        <v>0.4</v>
      </c>
      <c r="BU178" s="1">
        <f>_xlfn.XLOOKUP(AJ178,[6]cmmiScoringModel!$G$129:$G$132,[6]cmmiScoringModel!$I$129:$I$132,0,0,1)</f>
        <v>0.4</v>
      </c>
      <c r="BV178" s="1">
        <f>_xlfn.XLOOKUP(AK178,[6]cmmiScoringModel!$G$133:$G$138,[6]cmmiScoringModel!$I$133:$I$138,0,0,1)</f>
        <v>1</v>
      </c>
      <c r="BW178" s="1">
        <f>_xlfn.XLOOKUP(AL178,[6]cmmiScoringModel!$G$139:$G$142,[6]cmmiScoringModel!$I$139:$I$142,0,0,1)</f>
        <v>1</v>
      </c>
      <c r="BX178" s="1">
        <f>_xlfn.XLOOKUP(AM178,[6]cmmiScoringModel!$G$143:$G$148,[6]cmmiScoringModel!$I$143:$I$148,0,0,1)</f>
        <v>0.75</v>
      </c>
      <c r="BY178" s="1">
        <f>_xlfn.XLOOKUP(AN178,[6]cmmiScoringModel!$G$149:$G$153,[6]cmmiScoringModel!$I$149:$I$153,0,0,1)</f>
        <v>1</v>
      </c>
      <c r="BZ178" s="1">
        <f>_xlfn.XLOOKUP(AO178,[6]cmmiScoringModel!$G$154:$G$157,[6]cmmiScoringModel!$I$154:$I$157,0,0,1)</f>
        <v>1</v>
      </c>
      <c r="CA178" s="1">
        <f>_xlfn.XLOOKUP(AP178,[6]cmmiScoringModel!$G$158:$G$161,[6]cmmiScoringModel!$I$158:$I$161,0,0,1)</f>
        <v>1</v>
      </c>
      <c r="CB178" s="1">
        <f>_xlfn.XLOOKUP(AQ178,[6]cmmiScoringModel!$G$162:$G$166,[6]cmmiScoringModel!$I$162:$I$166,0,0,1)</f>
        <v>1</v>
      </c>
      <c r="CC178" s="1">
        <f>_xlfn.XLOOKUP(AR178,[6]cmmiScoringModel!$G$167:$G$171,[6]cmmiScoringModel!$I$167:$I$171,0,0,1)</f>
        <v>0.01</v>
      </c>
      <c r="CD178" s="1">
        <f>_xlfn.XLOOKUP(AS178,[6]cmmiScoringModel!$G$172:$G$175,[6]cmmiScoringModel!$I$172:$I$175,0,0,1)</f>
        <v>0.01</v>
      </c>
      <c r="CE178" s="1">
        <f>_xlfn.XLOOKUP(AT178,[6]cmmiScoringModel!$G$176:$G$180,[6]cmmiScoringModel!$I$176:$I$180,0,0,1)</f>
        <v>0.01</v>
      </c>
    </row>
    <row r="179" spans="1:83" x14ac:dyDescent="0.25">
      <c r="A179" s="1" t="s">
        <v>3455</v>
      </c>
      <c r="B179" s="1" t="s">
        <v>1932</v>
      </c>
      <c r="C179" s="1" t="s">
        <v>1938</v>
      </c>
      <c r="D179" s="1" t="s">
        <v>1939</v>
      </c>
      <c r="E179" s="1" t="s">
        <v>1940</v>
      </c>
      <c r="G179" s="1" t="s">
        <v>1941</v>
      </c>
      <c r="H179" s="1" t="s">
        <v>3456</v>
      </c>
      <c r="K179" s="1" t="s">
        <v>18</v>
      </c>
      <c r="L179" s="1" t="s">
        <v>22</v>
      </c>
      <c r="M179" s="1" t="s">
        <v>31</v>
      </c>
      <c r="N179" s="1" t="s">
        <v>29</v>
      </c>
      <c r="O179" s="1" t="s">
        <v>37</v>
      </c>
      <c r="P179" s="1" t="s">
        <v>43</v>
      </c>
      <c r="Q179" s="1" t="s">
        <v>45</v>
      </c>
      <c r="R179" s="1" t="s">
        <v>37</v>
      </c>
      <c r="S179" s="1" t="s">
        <v>56</v>
      </c>
      <c r="T179" s="1" t="s">
        <v>63</v>
      </c>
      <c r="U179" s="1" t="s">
        <v>66</v>
      </c>
      <c r="V179" s="1" t="s">
        <v>72</v>
      </c>
      <c r="W179" s="1" t="s">
        <v>75</v>
      </c>
      <c r="X179" s="1" t="s">
        <v>37</v>
      </c>
      <c r="Y179" s="1" t="s">
        <v>43</v>
      </c>
      <c r="Z179" s="1" t="s">
        <v>63</v>
      </c>
      <c r="AA179" s="1" t="s">
        <v>63</v>
      </c>
      <c r="AB179" s="1" t="s">
        <v>98</v>
      </c>
      <c r="AC179" s="1" t="s">
        <v>103</v>
      </c>
      <c r="AD179" s="1" t="s">
        <v>111</v>
      </c>
      <c r="AE179" s="1" t="s">
        <v>63</v>
      </c>
      <c r="AF179" s="1" t="s">
        <v>25</v>
      </c>
      <c r="AG179" s="1" t="s">
        <v>125</v>
      </c>
      <c r="AH179" s="1" t="s">
        <v>22</v>
      </c>
      <c r="AI179" s="1" t="s">
        <v>22</v>
      </c>
      <c r="AJ179" s="1" t="s">
        <v>22</v>
      </c>
      <c r="AK179" s="1" t="s">
        <v>63</v>
      </c>
      <c r="AL179" s="1" t="s">
        <v>144</v>
      </c>
      <c r="AM179" s="1" t="s">
        <v>63</v>
      </c>
      <c r="AN179" s="1" t="s">
        <v>31</v>
      </c>
      <c r="AO179" s="1" t="s">
        <v>155</v>
      </c>
      <c r="AP179" s="1" t="s">
        <v>159</v>
      </c>
      <c r="AQ179" s="1" t="s">
        <v>31</v>
      </c>
      <c r="AR179" s="1" t="s">
        <v>29</v>
      </c>
      <c r="AS179" s="1" t="s">
        <v>111</v>
      </c>
      <c r="AT179" s="1" t="s">
        <v>170</v>
      </c>
      <c r="AV179" s="1">
        <f>_xlfn.XLOOKUP(K179,[6]cmmiScoringModel!$G$2:$G$6, [6]cmmiScoringModel!$I$2:$I$6,0,0,1)</f>
        <v>1</v>
      </c>
      <c r="AW179" s="1">
        <f>_xlfn.XLOOKUP(L179,[6]cmmiScoringModel!$G$7:$G$9,[6]cmmiScoringModel!$I$7:$I$9,0,0,1)</f>
        <v>1</v>
      </c>
      <c r="AX179" s="1">
        <f>_xlfn.XLOOKUP(M179,[6]cmmiScoringModel!$G$10:$G$14,[6]cmmiScoringModel!$I$10:$I$14,0,0,1)</f>
        <v>1</v>
      </c>
      <c r="AY179" s="1">
        <f>_xlfn.XLOOKUP(N179,[6]cmmiScoringModel!$G$15:$G$19,[6]cmmiScoringModel!$I$15:$I$19,0,0,1)</f>
        <v>0.5</v>
      </c>
      <c r="AZ179" s="1">
        <f>_xlfn.XLOOKUP(O179,[6]cmmiScoringModel!$G$20:$G$24,[6]cmmiScoringModel!$I$20:$I$24,0,0,1)</f>
        <v>0.75</v>
      </c>
      <c r="BA179" s="1">
        <f>_xlfn.XLOOKUP(P179,[6]cmmiScoringModel!$G$25:$G$28,[6]cmmiScoringModel!$I$25:$I$28,0,0,1)</f>
        <v>1</v>
      </c>
      <c r="BB179" s="1">
        <f>_xlfn.XLOOKUP(Q179,[6]cmmiScoringModel!$G$29:$G$33,[6]cmmiScoringModel!$I$29:$I$33,0,0,1)</f>
        <v>0.5</v>
      </c>
      <c r="BC179" s="1">
        <f>_xlfn.XLOOKUP(R179,[6]cmmiScoringModel!$G$34:$G$37,[6]cmmiScoringModel!$I$34:$I$37,0,0,1)</f>
        <v>1</v>
      </c>
      <c r="BD179" s="1">
        <f>_xlfn.XLOOKUP(S179,[6]cmmiScoringModel!$G$38:$G$44,[6]cmmiScoringModel!$I$38:$I$44,0,0,1)</f>
        <v>0.2</v>
      </c>
      <c r="BE179" s="1">
        <f>_xlfn.XLOOKUP(T179,[6]cmmiScoringModel!$G$45:$G$51,[6]cmmiScoringModel!$I$45:$I$51,0,0,1)</f>
        <v>0.75</v>
      </c>
      <c r="BF179" s="1">
        <f>_xlfn.XLOOKUP(U179,[6]cmmiScoringModel!$G$52:$G$56,[6]cmmiScoringModel!$I$52:$I$56,0,0,1)</f>
        <v>0.8</v>
      </c>
      <c r="BG179" s="1">
        <f>_xlfn.XLOOKUP(V179,[6]cmmiScoringModel!$G$57:$G$61,[6]cmmiScoringModel!$I$57:$I$61,0,0,1)</f>
        <v>1</v>
      </c>
      <c r="BH179" s="1">
        <f>_xlfn.XLOOKUP(W179,[6]cmmiScoringModel!$G$62:$G$67,[6]cmmiScoringModel!$I$62:$I$67,0,0,1)</f>
        <v>0.5</v>
      </c>
      <c r="BI179" s="1">
        <f>_xlfn.XLOOKUP(X179,[6]cmmiScoringModel!$G$68:$G$72,[6]cmmiScoringModel!$I$68:$I$72,0,0,1)</f>
        <v>0.75</v>
      </c>
      <c r="BJ179" s="1">
        <f>_xlfn.XLOOKUP(Y179,[6]cmmiScoringModel!$G$73:$G$77,[6]cmmiScoringModel!$I$73:$I$77,0,0,1)</f>
        <v>1</v>
      </c>
      <c r="BK179" s="1">
        <f>_xlfn.XLOOKUP(Z179,[6]cmmiScoringModel!$G$78:$G$84,[6]cmmiScoringModel!$I$78:$I$84,0,0,1)</f>
        <v>0.75</v>
      </c>
      <c r="BL179" s="1">
        <f>_xlfn.XLOOKUP(AA179,[6]cmmiScoringModel!$G$85:$G$91,[6]cmmiScoringModel!$I$85:$I$91,0,0,1)</f>
        <v>0.75</v>
      </c>
      <c r="BM179" s="1">
        <f>_xlfn.XLOOKUP(AB179,[6]cmmiScoringModel!$G$92:$G$95,[6]cmmiScoringModel!$I$92:$I$95,0,0,1)</f>
        <v>1</v>
      </c>
      <c r="BN179" s="1">
        <f>_xlfn.XLOOKUP(AC179,[6]cmmiScoringModel!$G$96:$G$100,[6]cmmiScoringModel!$I$96:$I$100,0,0,1)</f>
        <v>0.6</v>
      </c>
      <c r="BO179" s="1">
        <f>_xlfn.XLOOKUP(AD179,[6]cmmiScoringModel!$G$101:$G$106,[6]cmmiScoringModel!$I$101:$I$106,0,0,1)</f>
        <v>1</v>
      </c>
      <c r="BP179" s="1">
        <f>_xlfn.XLOOKUP(AE179,[6]cmmiScoringModel!$G$107:$G$113,[6]cmmiScoringModel!$I$107:$I$113,0,0,1)</f>
        <v>0.75</v>
      </c>
      <c r="BQ179" s="1" t="str">
        <f>_xlfn.XLOOKUP(AF179,[6]cmmiScoringModel!$G$114:$G$117,[6]cmmiScoringModel!$I$114:$I$117,0,0,1)</f>
        <v>NA</v>
      </c>
      <c r="BR179" s="1">
        <f>_xlfn.XLOOKUP(AG179,[6]cmmiScoringModel!$G$118:$G$120,[6]cmmiScoringModel!$I$118:$I$120,0,0,1)</f>
        <v>1</v>
      </c>
      <c r="BS179" s="1">
        <f>_xlfn.XLOOKUP(AH179, [6]cmmiScoringModel!$G$121:$G$124,[6]cmmiScoringModel!$I$121:$I$124,0,0,1)</f>
        <v>1</v>
      </c>
      <c r="BT179" s="1">
        <f>_xlfn.XLOOKUP(AI179,[6]cmmiScoringModel!$G$125:$G$128,[6]cmmiScoringModel!$I$125:$I$128,0,0,1)</f>
        <v>1</v>
      </c>
      <c r="BU179" s="1">
        <f>_xlfn.XLOOKUP(AJ179,[6]cmmiScoringModel!$G$129:$G$132,[6]cmmiScoringModel!$I$129:$I$132,0,0,1)</f>
        <v>1</v>
      </c>
      <c r="BV179" s="1">
        <f>_xlfn.XLOOKUP(AK179,[6]cmmiScoringModel!$G$133:$G$138,[6]cmmiScoringModel!$I$133:$I$138,0,0,1)</f>
        <v>0.75</v>
      </c>
      <c r="BW179" s="1">
        <f>_xlfn.XLOOKUP(AL179,[6]cmmiScoringModel!$G$139:$G$142,[6]cmmiScoringModel!$I$139:$I$142,0,0,1)</f>
        <v>1</v>
      </c>
      <c r="BX179" s="1">
        <f>_xlfn.XLOOKUP(AM179,[6]cmmiScoringModel!$G$143:$G$148,[6]cmmiScoringModel!$I$143:$I$148,0,0,1)</f>
        <v>0.75</v>
      </c>
      <c r="BY179" s="1">
        <f>_xlfn.XLOOKUP(AN179,[6]cmmiScoringModel!$G$149:$G$153,[6]cmmiScoringModel!$I$149:$I$153,0,0,1)</f>
        <v>1</v>
      </c>
      <c r="BZ179" s="1">
        <f>_xlfn.XLOOKUP(AO179,[6]cmmiScoringModel!$G$154:$G$157,[6]cmmiScoringModel!$I$154:$I$157,0,0,1)</f>
        <v>1</v>
      </c>
      <c r="CA179" s="1">
        <f>_xlfn.XLOOKUP(AP179,[6]cmmiScoringModel!$G$158:$G$161,[6]cmmiScoringModel!$I$158:$I$161,0,0,1)</f>
        <v>1</v>
      </c>
      <c r="CB179" s="1">
        <f>_xlfn.XLOOKUP(AQ179,[6]cmmiScoringModel!$G$162:$G$166,[6]cmmiScoringModel!$I$162:$I$166,0,0,1)</f>
        <v>1</v>
      </c>
      <c r="CC179" s="1">
        <f>_xlfn.XLOOKUP(AR179,[6]cmmiScoringModel!$G$167:$G$171,[6]cmmiScoringModel!$I$167:$I$171,0,0,1)</f>
        <v>0.5</v>
      </c>
      <c r="CD179" s="1">
        <f>_xlfn.XLOOKUP(AS179,[6]cmmiScoringModel!$G$172:$G$175,[6]cmmiScoringModel!$I$172:$I$175,0,0,1)</f>
        <v>1</v>
      </c>
      <c r="CE179" s="1">
        <f>_xlfn.XLOOKUP(AT179,[6]cmmiScoringModel!$G$176:$G$180,[6]cmmiScoringModel!$I$176:$I$180,0,0,1)</f>
        <v>0.5</v>
      </c>
    </row>
    <row r="180" spans="1:83" x14ac:dyDescent="0.25">
      <c r="A180" s="1" t="s">
        <v>3457</v>
      </c>
      <c r="B180" s="1" t="s">
        <v>1932</v>
      </c>
      <c r="C180" s="1" t="s">
        <v>1938</v>
      </c>
      <c r="D180" s="1" t="s">
        <v>1942</v>
      </c>
      <c r="E180" s="1" t="s">
        <v>1943</v>
      </c>
      <c r="G180" s="1" t="s">
        <v>1941</v>
      </c>
      <c r="H180" s="1" t="s">
        <v>3456</v>
      </c>
      <c r="K180" s="1" t="s">
        <v>17</v>
      </c>
      <c r="L180" s="1" t="s">
        <v>22</v>
      </c>
      <c r="M180" s="1" t="s">
        <v>31</v>
      </c>
      <c r="N180" s="1" t="s">
        <v>29</v>
      </c>
      <c r="O180" s="1" t="s">
        <v>37</v>
      </c>
      <c r="P180" s="1" t="s">
        <v>43</v>
      </c>
      <c r="Q180" s="1" t="s">
        <v>45</v>
      </c>
      <c r="R180" s="1" t="s">
        <v>37</v>
      </c>
      <c r="S180" s="1" t="s">
        <v>56</v>
      </c>
      <c r="T180" s="1" t="s">
        <v>62</v>
      </c>
      <c r="U180" s="1" t="s">
        <v>66</v>
      </c>
      <c r="V180" s="1" t="s">
        <v>71</v>
      </c>
      <c r="W180" s="1" t="s">
        <v>75</v>
      </c>
      <c r="X180" s="1" t="s">
        <v>37</v>
      </c>
      <c r="Y180" s="1" t="s">
        <v>66</v>
      </c>
      <c r="Z180" s="1" t="s">
        <v>62</v>
      </c>
      <c r="AA180" s="1" t="s">
        <v>63</v>
      </c>
      <c r="AB180" s="1" t="s">
        <v>98</v>
      </c>
      <c r="AC180" s="1" t="s">
        <v>103</v>
      </c>
      <c r="AD180" s="1" t="s">
        <v>111</v>
      </c>
      <c r="AE180" s="1" t="s">
        <v>63</v>
      </c>
      <c r="AF180" s="1" t="s">
        <v>25</v>
      </c>
      <c r="AG180" s="1" t="s">
        <v>124</v>
      </c>
      <c r="AH180" s="1" t="s">
        <v>129</v>
      </c>
      <c r="AI180" s="1" t="s">
        <v>129</v>
      </c>
      <c r="AJ180" s="1" t="s">
        <v>22</v>
      </c>
      <c r="AK180" s="1" t="s">
        <v>62</v>
      </c>
      <c r="AL180" s="1" t="s">
        <v>142</v>
      </c>
      <c r="AM180" s="1" t="s">
        <v>63</v>
      </c>
      <c r="AN180" s="1" t="s">
        <v>31</v>
      </c>
      <c r="AO180" s="1" t="s">
        <v>155</v>
      </c>
      <c r="AP180" s="1" t="s">
        <v>159</v>
      </c>
      <c r="AQ180" s="1" t="s">
        <v>31</v>
      </c>
      <c r="AR180" s="1" t="s">
        <v>29</v>
      </c>
      <c r="AS180" s="1" t="s">
        <v>111</v>
      </c>
      <c r="AT180" s="1" t="s">
        <v>170</v>
      </c>
      <c r="AV180" s="1">
        <f>_xlfn.XLOOKUP(K180,[6]cmmiScoringModel!$G$2:$G$6, [6]cmmiScoringModel!$I$2:$I$6,0,0,1)</f>
        <v>0.25</v>
      </c>
      <c r="AW180" s="1">
        <f>_xlfn.XLOOKUP(L180,[6]cmmiScoringModel!$G$7:$G$9,[6]cmmiScoringModel!$I$7:$I$9,0,0,1)</f>
        <v>1</v>
      </c>
      <c r="AX180" s="1">
        <f>_xlfn.XLOOKUP(M180,[6]cmmiScoringModel!$G$10:$G$14,[6]cmmiScoringModel!$I$10:$I$14,0,0,1)</f>
        <v>1</v>
      </c>
      <c r="AY180" s="1">
        <f>_xlfn.XLOOKUP(N180,[6]cmmiScoringModel!$G$15:$G$19,[6]cmmiScoringModel!$I$15:$I$19,0,0,1)</f>
        <v>0.5</v>
      </c>
      <c r="AZ180" s="1">
        <f>_xlfn.XLOOKUP(O180,[6]cmmiScoringModel!$G$20:$G$24,[6]cmmiScoringModel!$I$20:$I$24,0,0,1)</f>
        <v>0.75</v>
      </c>
      <c r="BA180" s="1">
        <f>_xlfn.XLOOKUP(P180,[6]cmmiScoringModel!$G$25:$G$28,[6]cmmiScoringModel!$I$25:$I$28,0,0,1)</f>
        <v>1</v>
      </c>
      <c r="BB180" s="1">
        <f>_xlfn.XLOOKUP(Q180,[6]cmmiScoringModel!$G$29:$G$33,[6]cmmiScoringModel!$I$29:$I$33,0,0,1)</f>
        <v>0.5</v>
      </c>
      <c r="BC180" s="1">
        <f>_xlfn.XLOOKUP(R180,[6]cmmiScoringModel!$G$34:$G$37,[6]cmmiScoringModel!$I$34:$I$37,0,0,1)</f>
        <v>1</v>
      </c>
      <c r="BD180" s="1">
        <f>_xlfn.XLOOKUP(S180,[6]cmmiScoringModel!$G$38:$G$44,[6]cmmiScoringModel!$I$38:$I$44,0,0,1)</f>
        <v>0.2</v>
      </c>
      <c r="BE180" s="1">
        <f>_xlfn.XLOOKUP(T180,[6]cmmiScoringModel!$G$45:$G$51,[6]cmmiScoringModel!$I$45:$I$51,0,0,1)</f>
        <v>0.5</v>
      </c>
      <c r="BF180" s="1">
        <f>_xlfn.XLOOKUP(U180,[6]cmmiScoringModel!$G$52:$G$56,[6]cmmiScoringModel!$I$52:$I$56,0,0,1)</f>
        <v>0.8</v>
      </c>
      <c r="BG180" s="1">
        <f>_xlfn.XLOOKUP(V180,[6]cmmiScoringModel!$G$57:$G$61,[6]cmmiScoringModel!$I$57:$I$61,0,0,1)</f>
        <v>0.6</v>
      </c>
      <c r="BH180" s="1">
        <f>_xlfn.XLOOKUP(W180,[6]cmmiScoringModel!$G$62:$G$67,[6]cmmiScoringModel!$I$62:$I$67,0,0,1)</f>
        <v>0.5</v>
      </c>
      <c r="BI180" s="1">
        <f>_xlfn.XLOOKUP(X180,[6]cmmiScoringModel!$G$68:$G$72,[6]cmmiScoringModel!$I$68:$I$72,0,0,1)</f>
        <v>0.75</v>
      </c>
      <c r="BJ180" s="1">
        <f>_xlfn.XLOOKUP(Y180,[6]cmmiScoringModel!$G$73:$G$77,[6]cmmiScoringModel!$I$73:$I$77,0,0,1)</f>
        <v>0.5</v>
      </c>
      <c r="BK180" s="1">
        <f>_xlfn.XLOOKUP(Z180,[6]cmmiScoringModel!$G$78:$G$84,[6]cmmiScoringModel!$I$78:$I$84,0,0,1)</f>
        <v>0.5</v>
      </c>
      <c r="BL180" s="1">
        <f>_xlfn.XLOOKUP(AA180,[6]cmmiScoringModel!$G$85:$G$91,[6]cmmiScoringModel!$I$85:$I$91,0,0,1)</f>
        <v>0.75</v>
      </c>
      <c r="BM180" s="1">
        <f>_xlfn.XLOOKUP(AB180,[6]cmmiScoringModel!$G$92:$G$95,[6]cmmiScoringModel!$I$92:$I$95,0,0,1)</f>
        <v>1</v>
      </c>
      <c r="BN180" s="1">
        <f>_xlfn.XLOOKUP(AC180,[6]cmmiScoringModel!$G$96:$G$100,[6]cmmiScoringModel!$I$96:$I$100,0,0,1)</f>
        <v>0.6</v>
      </c>
      <c r="BO180" s="1">
        <f>_xlfn.XLOOKUP(AD180,[6]cmmiScoringModel!$G$101:$G$106,[6]cmmiScoringModel!$I$101:$I$106,0,0,1)</f>
        <v>1</v>
      </c>
      <c r="BP180" s="1">
        <f>_xlfn.XLOOKUP(AE180,[6]cmmiScoringModel!$G$107:$G$113,[6]cmmiScoringModel!$I$107:$I$113,0,0,1)</f>
        <v>0.75</v>
      </c>
      <c r="BQ180" s="1" t="str">
        <f>_xlfn.XLOOKUP(AF180,[6]cmmiScoringModel!$G$114:$G$117,[6]cmmiScoringModel!$I$114:$I$117,0,0,1)</f>
        <v>NA</v>
      </c>
      <c r="BR180" s="1">
        <f>_xlfn.XLOOKUP(AG180,[6]cmmiScoringModel!$G$118:$G$120,[6]cmmiScoringModel!$I$118:$I$120,0,0,1)</f>
        <v>0.25</v>
      </c>
      <c r="BS180" s="1">
        <f>_xlfn.XLOOKUP(AH180, [6]cmmiScoringModel!$G$121:$G$124,[6]cmmiScoringModel!$I$121:$I$124,0,0,1)</f>
        <v>0.6</v>
      </c>
      <c r="BT180" s="1">
        <f>_xlfn.XLOOKUP(AI180,[6]cmmiScoringModel!$G$125:$G$128,[6]cmmiScoringModel!$I$125:$I$128,0,0,1)</f>
        <v>0.4</v>
      </c>
      <c r="BU180" s="1">
        <f>_xlfn.XLOOKUP(AJ180,[6]cmmiScoringModel!$G$129:$G$132,[6]cmmiScoringModel!$I$129:$I$132,0,0,1)</f>
        <v>1</v>
      </c>
      <c r="BV180" s="1">
        <f>_xlfn.XLOOKUP(AK180,[6]cmmiScoringModel!$G$133:$G$138,[6]cmmiScoringModel!$I$133:$I$138,0,0,1)</f>
        <v>0.5</v>
      </c>
      <c r="BW180" s="1">
        <f>_xlfn.XLOOKUP(AL180,[6]cmmiScoringModel!$G$139:$G$142,[6]cmmiScoringModel!$I$139:$I$142,0,0,1)</f>
        <v>0.25</v>
      </c>
      <c r="BX180" s="1">
        <f>_xlfn.XLOOKUP(AM180,[6]cmmiScoringModel!$G$143:$G$148,[6]cmmiScoringModel!$I$143:$I$148,0,0,1)</f>
        <v>0.75</v>
      </c>
      <c r="BY180" s="1">
        <f>_xlfn.XLOOKUP(AN180,[6]cmmiScoringModel!$G$149:$G$153,[6]cmmiScoringModel!$I$149:$I$153,0,0,1)</f>
        <v>1</v>
      </c>
      <c r="BZ180" s="1">
        <f>_xlfn.XLOOKUP(AO180,[6]cmmiScoringModel!$G$154:$G$157,[6]cmmiScoringModel!$I$154:$I$157,0,0,1)</f>
        <v>1</v>
      </c>
      <c r="CA180" s="1">
        <f>_xlfn.XLOOKUP(AP180,[6]cmmiScoringModel!$G$158:$G$161,[6]cmmiScoringModel!$I$158:$I$161,0,0,1)</f>
        <v>1</v>
      </c>
      <c r="CB180" s="1">
        <f>_xlfn.XLOOKUP(AQ180,[6]cmmiScoringModel!$G$162:$G$166,[6]cmmiScoringModel!$I$162:$I$166,0,0,1)</f>
        <v>1</v>
      </c>
      <c r="CC180" s="1">
        <f>_xlfn.XLOOKUP(AR180,[6]cmmiScoringModel!$G$167:$G$171,[6]cmmiScoringModel!$I$167:$I$171,0,0,1)</f>
        <v>0.5</v>
      </c>
      <c r="CD180" s="1">
        <f>_xlfn.XLOOKUP(AS180,[6]cmmiScoringModel!$G$172:$G$175,[6]cmmiScoringModel!$I$172:$I$175,0,0,1)</f>
        <v>1</v>
      </c>
      <c r="CE180" s="1">
        <f>_xlfn.XLOOKUP(AT180,[6]cmmiScoringModel!$G$176:$G$180,[6]cmmiScoringModel!$I$176:$I$180,0,0,1)</f>
        <v>0.5</v>
      </c>
    </row>
    <row r="181" spans="1:83" x14ac:dyDescent="0.25">
      <c r="A181" s="1" t="s">
        <v>3458</v>
      </c>
      <c r="B181" s="1" t="s">
        <v>1932</v>
      </c>
      <c r="C181" s="1" t="s">
        <v>1944</v>
      </c>
      <c r="D181" s="1" t="s">
        <v>1945</v>
      </c>
      <c r="E181" s="1" t="s">
        <v>1946</v>
      </c>
      <c r="G181" s="1" t="s">
        <v>1947</v>
      </c>
      <c r="H181" s="1" t="e" vm="1">
        <v>#VALUE!</v>
      </c>
      <c r="K181" s="1" t="s">
        <v>18</v>
      </c>
      <c r="L181" s="1" t="s">
        <v>22</v>
      </c>
      <c r="M181" s="1" t="s">
        <v>31</v>
      </c>
      <c r="N181" s="1" t="s">
        <v>29</v>
      </c>
      <c r="O181" s="1" t="s">
        <v>37</v>
      </c>
      <c r="P181" s="1" t="s">
        <v>43</v>
      </c>
      <c r="Q181" s="1" t="s">
        <v>45</v>
      </c>
      <c r="R181" s="1" t="s">
        <v>37</v>
      </c>
      <c r="S181" s="1" t="s">
        <v>56</v>
      </c>
      <c r="T181" s="1" t="s">
        <v>63</v>
      </c>
      <c r="U181" s="1" t="s">
        <v>43</v>
      </c>
      <c r="V181" s="1" t="s">
        <v>72</v>
      </c>
      <c r="W181" s="1" t="s">
        <v>77</v>
      </c>
      <c r="X181" s="1" t="s">
        <v>37</v>
      </c>
      <c r="Y181" s="1" t="s">
        <v>43</v>
      </c>
      <c r="Z181" s="1" t="s">
        <v>63</v>
      </c>
      <c r="AA181" s="1" t="s">
        <v>63</v>
      </c>
      <c r="AB181" s="1" t="s">
        <v>98</v>
      </c>
      <c r="AC181" s="1" t="s">
        <v>103</v>
      </c>
      <c r="AD181" s="1" t="s">
        <v>111</v>
      </c>
      <c r="AE181" s="1" t="s">
        <v>63</v>
      </c>
      <c r="AF181" s="1" t="s">
        <v>120</v>
      </c>
      <c r="AG181" s="1" t="s">
        <v>125</v>
      </c>
      <c r="AH181" s="1" t="s">
        <v>129</v>
      </c>
      <c r="AI181" s="1" t="s">
        <v>129</v>
      </c>
      <c r="AJ181" s="1" t="s">
        <v>129</v>
      </c>
      <c r="AK181" s="1" t="s">
        <v>64</v>
      </c>
      <c r="AL181" s="1" t="s">
        <v>142</v>
      </c>
      <c r="AM181" s="1" t="s">
        <v>63</v>
      </c>
      <c r="AN181" s="1" t="s">
        <v>31</v>
      </c>
      <c r="AO181" s="1" t="s">
        <v>155</v>
      </c>
      <c r="AP181" s="1" t="s">
        <v>159</v>
      </c>
      <c r="AQ181" s="1" t="s">
        <v>31</v>
      </c>
      <c r="AR181" s="1" t="s">
        <v>21</v>
      </c>
      <c r="AS181" s="1" t="s">
        <v>21</v>
      </c>
      <c r="AT181" s="1" t="s">
        <v>21</v>
      </c>
      <c r="AV181" s="1">
        <f>_xlfn.XLOOKUP(K181,[6]cmmiScoringModel!$G$2:$G$6, [6]cmmiScoringModel!$I$2:$I$6,0,0,1)</f>
        <v>1</v>
      </c>
      <c r="AW181" s="1">
        <f>_xlfn.XLOOKUP(L181,[6]cmmiScoringModel!$G$7:$G$9,[6]cmmiScoringModel!$I$7:$I$9,0,0,1)</f>
        <v>1</v>
      </c>
      <c r="AX181" s="1">
        <f>_xlfn.XLOOKUP(M181,[6]cmmiScoringModel!$G$10:$G$14,[6]cmmiScoringModel!$I$10:$I$14,0,0,1)</f>
        <v>1</v>
      </c>
      <c r="AY181" s="1">
        <f>_xlfn.XLOOKUP(N181,[6]cmmiScoringModel!$G$15:$G$19,[6]cmmiScoringModel!$I$15:$I$19,0,0,1)</f>
        <v>0.5</v>
      </c>
      <c r="AZ181" s="1">
        <f>_xlfn.XLOOKUP(O181,[6]cmmiScoringModel!$G$20:$G$24,[6]cmmiScoringModel!$I$20:$I$24,0,0,1)</f>
        <v>0.75</v>
      </c>
      <c r="BA181" s="1">
        <f>_xlfn.XLOOKUP(P181,[6]cmmiScoringModel!$G$25:$G$28,[6]cmmiScoringModel!$I$25:$I$28,0,0,1)</f>
        <v>1</v>
      </c>
      <c r="BB181" s="1">
        <f>_xlfn.XLOOKUP(Q181,[6]cmmiScoringModel!$G$29:$G$33,[6]cmmiScoringModel!$I$29:$I$33,0,0,1)</f>
        <v>0.5</v>
      </c>
      <c r="BC181" s="1">
        <f>_xlfn.XLOOKUP(R181,[6]cmmiScoringModel!$G$34:$G$37,[6]cmmiScoringModel!$I$34:$I$37,0,0,1)</f>
        <v>1</v>
      </c>
      <c r="BD181" s="1">
        <f>_xlfn.XLOOKUP(S181,[6]cmmiScoringModel!$G$38:$G$44,[6]cmmiScoringModel!$I$38:$I$44,0,0,1)</f>
        <v>0.2</v>
      </c>
      <c r="BE181" s="1">
        <f>_xlfn.XLOOKUP(T181,[6]cmmiScoringModel!$G$45:$G$51,[6]cmmiScoringModel!$I$45:$I$51,0,0,1)</f>
        <v>0.75</v>
      </c>
      <c r="BF181" s="1">
        <f>_xlfn.XLOOKUP(U181,[6]cmmiScoringModel!$G$52:$G$56,[6]cmmiScoringModel!$I$52:$I$56,0,0,1)</f>
        <v>1</v>
      </c>
      <c r="BG181" s="1">
        <f>_xlfn.XLOOKUP(V181,[6]cmmiScoringModel!$G$57:$G$61,[6]cmmiScoringModel!$I$57:$I$61,0,0,1)</f>
        <v>1</v>
      </c>
      <c r="BH181" s="1">
        <f>_xlfn.XLOOKUP(W181,[6]cmmiScoringModel!$G$62:$G$67,[6]cmmiScoringModel!$I$62:$I$67,0,0,1)</f>
        <v>1</v>
      </c>
      <c r="BI181" s="1">
        <f>_xlfn.XLOOKUP(X181,[6]cmmiScoringModel!$G$68:$G$72,[6]cmmiScoringModel!$I$68:$I$72,0,0,1)</f>
        <v>0.75</v>
      </c>
      <c r="BJ181" s="1">
        <f>_xlfn.XLOOKUP(Y181,[6]cmmiScoringModel!$G$73:$G$77,[6]cmmiScoringModel!$I$73:$I$77,0,0,1)</f>
        <v>1</v>
      </c>
      <c r="BK181" s="1">
        <f>_xlfn.XLOOKUP(Z181,[6]cmmiScoringModel!$G$78:$G$84,[6]cmmiScoringModel!$I$78:$I$84,0,0,1)</f>
        <v>0.75</v>
      </c>
      <c r="BL181" s="1">
        <f>_xlfn.XLOOKUP(AA181,[6]cmmiScoringModel!$G$85:$G$91,[6]cmmiScoringModel!$I$85:$I$91,0,0,1)</f>
        <v>0.75</v>
      </c>
      <c r="BM181" s="1">
        <f>_xlfn.XLOOKUP(AB181,[6]cmmiScoringModel!$G$92:$G$95,[6]cmmiScoringModel!$I$92:$I$95,0,0,1)</f>
        <v>1</v>
      </c>
      <c r="BN181" s="1">
        <f>_xlfn.XLOOKUP(AC181,[6]cmmiScoringModel!$G$96:$G$100,[6]cmmiScoringModel!$I$96:$I$100,0,0,1)</f>
        <v>0.6</v>
      </c>
      <c r="BO181" s="1">
        <f>_xlfn.XLOOKUP(AD181,[6]cmmiScoringModel!$G$101:$G$106,[6]cmmiScoringModel!$I$101:$I$106,0,0,1)</f>
        <v>1</v>
      </c>
      <c r="BP181" s="1">
        <f>_xlfn.XLOOKUP(AE181,[6]cmmiScoringModel!$G$107:$G$113,[6]cmmiScoringModel!$I$107:$I$113,0,0,1)</f>
        <v>0.75</v>
      </c>
      <c r="BQ181" s="1">
        <f>_xlfn.XLOOKUP(AF181,[6]cmmiScoringModel!$G$114:$G$117,[6]cmmiScoringModel!$I$114:$I$117,0,0,1)</f>
        <v>0.85</v>
      </c>
      <c r="BR181" s="1">
        <f>_xlfn.XLOOKUP(AG181,[6]cmmiScoringModel!$G$118:$G$120,[6]cmmiScoringModel!$I$118:$I$120,0,0,1)</f>
        <v>1</v>
      </c>
      <c r="BS181" s="1">
        <f>_xlfn.XLOOKUP(AH181, [6]cmmiScoringModel!$G$121:$G$124,[6]cmmiScoringModel!$I$121:$I$124,0,0,1)</f>
        <v>0.6</v>
      </c>
      <c r="BT181" s="1">
        <f>_xlfn.XLOOKUP(AI181,[6]cmmiScoringModel!$G$125:$G$128,[6]cmmiScoringModel!$I$125:$I$128,0,0,1)</f>
        <v>0.4</v>
      </c>
      <c r="BU181" s="1">
        <f>_xlfn.XLOOKUP(AJ181,[6]cmmiScoringModel!$G$129:$G$132,[6]cmmiScoringModel!$I$129:$I$132,0,0,1)</f>
        <v>0.4</v>
      </c>
      <c r="BV181" s="1">
        <f>_xlfn.XLOOKUP(AK181,[6]cmmiScoringModel!$G$133:$G$138,[6]cmmiScoringModel!$I$133:$I$138,0,0,1)</f>
        <v>1</v>
      </c>
      <c r="BW181" s="1">
        <f>_xlfn.XLOOKUP(AL181,[6]cmmiScoringModel!$G$139:$G$142,[6]cmmiScoringModel!$I$139:$I$142,0,0,1)</f>
        <v>0.25</v>
      </c>
      <c r="BX181" s="1">
        <f>_xlfn.XLOOKUP(AM181,[6]cmmiScoringModel!$G$143:$G$148,[6]cmmiScoringModel!$I$143:$I$148,0,0,1)</f>
        <v>0.75</v>
      </c>
      <c r="BY181" s="1">
        <f>_xlfn.XLOOKUP(AN181,[6]cmmiScoringModel!$G$149:$G$153,[6]cmmiScoringModel!$I$149:$I$153,0,0,1)</f>
        <v>1</v>
      </c>
      <c r="BZ181" s="1">
        <f>_xlfn.XLOOKUP(AO181,[6]cmmiScoringModel!$G$154:$G$157,[6]cmmiScoringModel!$I$154:$I$157,0,0,1)</f>
        <v>1</v>
      </c>
      <c r="CA181" s="1">
        <f>_xlfn.XLOOKUP(AP181,[6]cmmiScoringModel!$G$158:$G$161,[6]cmmiScoringModel!$I$158:$I$161,0,0,1)</f>
        <v>1</v>
      </c>
      <c r="CB181" s="1">
        <f>_xlfn.XLOOKUP(AQ181,[6]cmmiScoringModel!$G$162:$G$166,[6]cmmiScoringModel!$I$162:$I$166,0,0,1)</f>
        <v>1</v>
      </c>
      <c r="CC181" s="1">
        <f>_xlfn.XLOOKUP(AR181,[6]cmmiScoringModel!$G$167:$G$171,[6]cmmiScoringModel!$I$167:$I$171,0,0,1)</f>
        <v>0.01</v>
      </c>
      <c r="CD181" s="1">
        <f>_xlfn.XLOOKUP(AS181,[6]cmmiScoringModel!$G$172:$G$175,[6]cmmiScoringModel!$I$172:$I$175,0,0,1)</f>
        <v>0.01</v>
      </c>
      <c r="CE181" s="1">
        <f>_xlfn.XLOOKUP(AT181,[6]cmmiScoringModel!$G$176:$G$180,[6]cmmiScoringModel!$I$176:$I$180,0,0,1)</f>
        <v>0.01</v>
      </c>
    </row>
    <row r="182" spans="1:83" x14ac:dyDescent="0.25">
      <c r="A182" s="1" t="s">
        <v>3459</v>
      </c>
      <c r="B182" s="1" t="s">
        <v>1932</v>
      </c>
      <c r="C182" s="1" t="s">
        <v>1944</v>
      </c>
      <c r="D182" s="1" t="s">
        <v>1948</v>
      </c>
      <c r="E182" s="1" t="s">
        <v>1949</v>
      </c>
      <c r="G182" s="1" t="s">
        <v>1947</v>
      </c>
      <c r="H182" s="1" t="e" vm="1">
        <v>#VALUE!</v>
      </c>
      <c r="K182" s="1" t="s">
        <v>18</v>
      </c>
      <c r="L182" s="1" t="s">
        <v>22</v>
      </c>
      <c r="M182" s="1" t="s">
        <v>31</v>
      </c>
      <c r="N182" s="1" t="s">
        <v>29</v>
      </c>
      <c r="O182" s="1" t="s">
        <v>37</v>
      </c>
      <c r="P182" s="1" t="s">
        <v>43</v>
      </c>
      <c r="Q182" s="1" t="s">
        <v>45</v>
      </c>
      <c r="R182" s="1" t="s">
        <v>37</v>
      </c>
      <c r="S182" s="1" t="s">
        <v>56</v>
      </c>
      <c r="T182" s="1" t="s">
        <v>62</v>
      </c>
      <c r="U182" s="1" t="s">
        <v>43</v>
      </c>
      <c r="V182" s="1" t="s">
        <v>72</v>
      </c>
      <c r="W182" s="1" t="s">
        <v>77</v>
      </c>
      <c r="X182" s="1" t="s">
        <v>37</v>
      </c>
      <c r="Y182" s="1" t="s">
        <v>43</v>
      </c>
      <c r="Z182" s="1" t="s">
        <v>63</v>
      </c>
      <c r="AA182" s="1" t="s">
        <v>63</v>
      </c>
      <c r="AB182" s="1" t="s">
        <v>98</v>
      </c>
      <c r="AC182" s="1" t="s">
        <v>103</v>
      </c>
      <c r="AD182" s="1" t="s">
        <v>111</v>
      </c>
      <c r="AE182" s="1" t="s">
        <v>63</v>
      </c>
      <c r="AF182" s="1" t="s">
        <v>120</v>
      </c>
      <c r="AG182" s="1" t="s">
        <v>125</v>
      </c>
      <c r="AH182" s="1" t="s">
        <v>129</v>
      </c>
      <c r="AI182" s="1" t="s">
        <v>129</v>
      </c>
      <c r="AJ182" s="1" t="s">
        <v>129</v>
      </c>
      <c r="AK182" s="1" t="s">
        <v>64</v>
      </c>
      <c r="AL182" s="1" t="s">
        <v>142</v>
      </c>
      <c r="AM182" s="1" t="s">
        <v>63</v>
      </c>
      <c r="AN182" s="1" t="s">
        <v>31</v>
      </c>
      <c r="AO182" s="1" t="s">
        <v>155</v>
      </c>
      <c r="AP182" s="1" t="s">
        <v>159</v>
      </c>
      <c r="AQ182" s="1" t="s">
        <v>31</v>
      </c>
      <c r="AR182" s="1" t="s">
        <v>21</v>
      </c>
      <c r="AS182" s="1" t="s">
        <v>21</v>
      </c>
      <c r="AT182" s="1" t="s">
        <v>21</v>
      </c>
      <c r="AV182" s="1">
        <f>_xlfn.XLOOKUP(K182,[6]cmmiScoringModel!$G$2:$G$6, [6]cmmiScoringModel!$I$2:$I$6,0,0,1)</f>
        <v>1</v>
      </c>
      <c r="AW182" s="1">
        <f>_xlfn.XLOOKUP(L182,[6]cmmiScoringModel!$G$7:$G$9,[6]cmmiScoringModel!$I$7:$I$9,0,0,1)</f>
        <v>1</v>
      </c>
      <c r="AX182" s="1">
        <f>_xlfn.XLOOKUP(M182,[6]cmmiScoringModel!$G$10:$G$14,[6]cmmiScoringModel!$I$10:$I$14,0,0,1)</f>
        <v>1</v>
      </c>
      <c r="AY182" s="1">
        <f>_xlfn.XLOOKUP(N182,[6]cmmiScoringModel!$G$15:$G$19,[6]cmmiScoringModel!$I$15:$I$19,0,0,1)</f>
        <v>0.5</v>
      </c>
      <c r="AZ182" s="1">
        <f>_xlfn.XLOOKUP(O182,[6]cmmiScoringModel!$G$20:$G$24,[6]cmmiScoringModel!$I$20:$I$24,0,0,1)</f>
        <v>0.75</v>
      </c>
      <c r="BA182" s="1">
        <f>_xlfn.XLOOKUP(P182,[6]cmmiScoringModel!$G$25:$G$28,[6]cmmiScoringModel!$I$25:$I$28,0,0,1)</f>
        <v>1</v>
      </c>
      <c r="BB182" s="1">
        <f>_xlfn.XLOOKUP(Q182,[6]cmmiScoringModel!$G$29:$G$33,[6]cmmiScoringModel!$I$29:$I$33,0,0,1)</f>
        <v>0.5</v>
      </c>
      <c r="BC182" s="1">
        <f>_xlfn.XLOOKUP(R182,[6]cmmiScoringModel!$G$34:$G$37,[6]cmmiScoringModel!$I$34:$I$37,0,0,1)</f>
        <v>1</v>
      </c>
      <c r="BD182" s="1">
        <f>_xlfn.XLOOKUP(S182,[6]cmmiScoringModel!$G$38:$G$44,[6]cmmiScoringModel!$I$38:$I$44,0,0,1)</f>
        <v>0.2</v>
      </c>
      <c r="BE182" s="1">
        <f>_xlfn.XLOOKUP(T182,[6]cmmiScoringModel!$G$45:$G$51,[6]cmmiScoringModel!$I$45:$I$51,0,0,1)</f>
        <v>0.5</v>
      </c>
      <c r="BF182" s="1">
        <f>_xlfn.XLOOKUP(U182,[6]cmmiScoringModel!$G$52:$G$56,[6]cmmiScoringModel!$I$52:$I$56,0,0,1)</f>
        <v>1</v>
      </c>
      <c r="BG182" s="1">
        <f>_xlfn.XLOOKUP(V182,[6]cmmiScoringModel!$G$57:$G$61,[6]cmmiScoringModel!$I$57:$I$61,0,0,1)</f>
        <v>1</v>
      </c>
      <c r="BH182" s="1">
        <f>_xlfn.XLOOKUP(W182,[6]cmmiScoringModel!$G$62:$G$67,[6]cmmiScoringModel!$I$62:$I$67,0,0,1)</f>
        <v>1</v>
      </c>
      <c r="BI182" s="1">
        <f>_xlfn.XLOOKUP(X182,[6]cmmiScoringModel!$G$68:$G$72,[6]cmmiScoringModel!$I$68:$I$72,0,0,1)</f>
        <v>0.75</v>
      </c>
      <c r="BJ182" s="1">
        <f>_xlfn.XLOOKUP(Y182,[6]cmmiScoringModel!$G$73:$G$77,[6]cmmiScoringModel!$I$73:$I$77,0,0,1)</f>
        <v>1</v>
      </c>
      <c r="BK182" s="1">
        <f>_xlfn.XLOOKUP(Z182,[6]cmmiScoringModel!$G$78:$G$84,[6]cmmiScoringModel!$I$78:$I$84,0,0,1)</f>
        <v>0.75</v>
      </c>
      <c r="BL182" s="1">
        <f>_xlfn.XLOOKUP(AA182,[6]cmmiScoringModel!$G$85:$G$91,[6]cmmiScoringModel!$I$85:$I$91,0,0,1)</f>
        <v>0.75</v>
      </c>
      <c r="BM182" s="1">
        <f>_xlfn.XLOOKUP(AB182,[6]cmmiScoringModel!$G$92:$G$95,[6]cmmiScoringModel!$I$92:$I$95,0,0,1)</f>
        <v>1</v>
      </c>
      <c r="BN182" s="1">
        <f>_xlfn.XLOOKUP(AC182,[6]cmmiScoringModel!$G$96:$G$100,[6]cmmiScoringModel!$I$96:$I$100,0,0,1)</f>
        <v>0.6</v>
      </c>
      <c r="BO182" s="1">
        <f>_xlfn.XLOOKUP(AD182,[6]cmmiScoringModel!$G$101:$G$106,[6]cmmiScoringModel!$I$101:$I$106,0,0,1)</f>
        <v>1</v>
      </c>
      <c r="BP182" s="1">
        <f>_xlfn.XLOOKUP(AE182,[6]cmmiScoringModel!$G$107:$G$113,[6]cmmiScoringModel!$I$107:$I$113,0,0,1)</f>
        <v>0.75</v>
      </c>
      <c r="BQ182" s="1">
        <f>_xlfn.XLOOKUP(AF182,[6]cmmiScoringModel!$G$114:$G$117,[6]cmmiScoringModel!$I$114:$I$117,0,0,1)</f>
        <v>0.85</v>
      </c>
      <c r="BR182" s="1">
        <f>_xlfn.XLOOKUP(AG182,[6]cmmiScoringModel!$G$118:$G$120,[6]cmmiScoringModel!$I$118:$I$120,0,0,1)</f>
        <v>1</v>
      </c>
      <c r="BS182" s="1">
        <f>_xlfn.XLOOKUP(AH182, [6]cmmiScoringModel!$G$121:$G$124,[6]cmmiScoringModel!$I$121:$I$124,0,0,1)</f>
        <v>0.6</v>
      </c>
      <c r="BT182" s="1">
        <f>_xlfn.XLOOKUP(AI182,[6]cmmiScoringModel!$G$125:$G$128,[6]cmmiScoringModel!$I$125:$I$128,0,0,1)</f>
        <v>0.4</v>
      </c>
      <c r="BU182" s="1">
        <f>_xlfn.XLOOKUP(AJ182,[6]cmmiScoringModel!$G$129:$G$132,[6]cmmiScoringModel!$I$129:$I$132,0,0,1)</f>
        <v>0.4</v>
      </c>
      <c r="BV182" s="1">
        <f>_xlfn.XLOOKUP(AK182,[6]cmmiScoringModel!$G$133:$G$138,[6]cmmiScoringModel!$I$133:$I$138,0,0,1)</f>
        <v>1</v>
      </c>
      <c r="BW182" s="1">
        <f>_xlfn.XLOOKUP(AL182,[6]cmmiScoringModel!$G$139:$G$142,[6]cmmiScoringModel!$I$139:$I$142,0,0,1)</f>
        <v>0.25</v>
      </c>
      <c r="BX182" s="1">
        <f>_xlfn.XLOOKUP(AM182,[6]cmmiScoringModel!$G$143:$G$148,[6]cmmiScoringModel!$I$143:$I$148,0,0,1)</f>
        <v>0.75</v>
      </c>
      <c r="BY182" s="1">
        <f>_xlfn.XLOOKUP(AN182,[6]cmmiScoringModel!$G$149:$G$153,[6]cmmiScoringModel!$I$149:$I$153,0,0,1)</f>
        <v>1</v>
      </c>
      <c r="BZ182" s="1">
        <f>_xlfn.XLOOKUP(AO182,[6]cmmiScoringModel!$G$154:$G$157,[6]cmmiScoringModel!$I$154:$I$157,0,0,1)</f>
        <v>1</v>
      </c>
      <c r="CA182" s="1">
        <f>_xlfn.XLOOKUP(AP182,[6]cmmiScoringModel!$G$158:$G$161,[6]cmmiScoringModel!$I$158:$I$161,0,0,1)</f>
        <v>1</v>
      </c>
      <c r="CB182" s="1">
        <f>_xlfn.XLOOKUP(AQ182,[6]cmmiScoringModel!$G$162:$G$166,[6]cmmiScoringModel!$I$162:$I$166,0,0,1)</f>
        <v>1</v>
      </c>
      <c r="CC182" s="1">
        <f>_xlfn.XLOOKUP(AR182,[6]cmmiScoringModel!$G$167:$G$171,[6]cmmiScoringModel!$I$167:$I$171,0,0,1)</f>
        <v>0.01</v>
      </c>
      <c r="CD182" s="1">
        <f>_xlfn.XLOOKUP(AS182,[6]cmmiScoringModel!$G$172:$G$175,[6]cmmiScoringModel!$I$172:$I$175,0,0,1)</f>
        <v>0.01</v>
      </c>
      <c r="CE182" s="1">
        <f>_xlfn.XLOOKUP(AT182,[6]cmmiScoringModel!$G$176:$G$180,[6]cmmiScoringModel!$I$176:$I$180,0,0,1)</f>
        <v>0.01</v>
      </c>
    </row>
    <row r="183" spans="1:83" x14ac:dyDescent="0.25">
      <c r="A183" s="1" t="s">
        <v>3460</v>
      </c>
      <c r="B183" s="1" t="s">
        <v>1932</v>
      </c>
      <c r="C183" s="1" t="s">
        <v>1950</v>
      </c>
      <c r="D183" s="1" t="s">
        <v>1951</v>
      </c>
      <c r="E183" s="1" t="s">
        <v>1952</v>
      </c>
      <c r="G183" s="1" t="s">
        <v>1615</v>
      </c>
      <c r="H183" s="1" t="e" vm="1">
        <v>#VALUE!</v>
      </c>
      <c r="K183" s="1" t="s">
        <v>18</v>
      </c>
      <c r="L183" s="1" t="s">
        <v>22</v>
      </c>
      <c r="M183" s="1" t="s">
        <v>31</v>
      </c>
      <c r="N183" s="1" t="s">
        <v>29</v>
      </c>
      <c r="O183" s="1" t="s">
        <v>37</v>
      </c>
      <c r="P183" s="1" t="s">
        <v>43</v>
      </c>
      <c r="Q183" s="1" t="s">
        <v>45</v>
      </c>
      <c r="R183" s="1" t="s">
        <v>37</v>
      </c>
      <c r="S183" s="1" t="s">
        <v>56</v>
      </c>
      <c r="T183" s="1" t="s">
        <v>64</v>
      </c>
      <c r="U183" s="1" t="s">
        <v>43</v>
      </c>
      <c r="V183" s="1" t="s">
        <v>72</v>
      </c>
      <c r="W183" s="1" t="s">
        <v>77</v>
      </c>
      <c r="X183" s="1" t="s">
        <v>37</v>
      </c>
      <c r="Y183" s="1" t="s">
        <v>43</v>
      </c>
      <c r="Z183" s="1" t="s">
        <v>63</v>
      </c>
      <c r="AA183" s="1" t="s">
        <v>63</v>
      </c>
      <c r="AB183" s="1" t="s">
        <v>98</v>
      </c>
      <c r="AC183" s="1" t="s">
        <v>103</v>
      </c>
      <c r="AD183" s="1" t="s">
        <v>111</v>
      </c>
      <c r="AE183" s="1" t="s">
        <v>63</v>
      </c>
      <c r="AF183" s="1" t="s">
        <v>120</v>
      </c>
      <c r="AG183" s="1" t="s">
        <v>125</v>
      </c>
      <c r="AH183" s="1" t="s">
        <v>129</v>
      </c>
      <c r="AI183" s="1" t="s">
        <v>129</v>
      </c>
      <c r="AJ183" s="1" t="s">
        <v>129</v>
      </c>
      <c r="AK183" s="1" t="s">
        <v>64</v>
      </c>
      <c r="AL183" s="1" t="s">
        <v>144</v>
      </c>
      <c r="AM183" s="1" t="s">
        <v>63</v>
      </c>
      <c r="AN183" s="1" t="s">
        <v>31</v>
      </c>
      <c r="AO183" s="1" t="s">
        <v>155</v>
      </c>
      <c r="AP183" s="1" t="s">
        <v>159</v>
      </c>
      <c r="AQ183" s="1" t="s">
        <v>31</v>
      </c>
      <c r="AR183" s="1" t="s">
        <v>21</v>
      </c>
      <c r="AS183" s="1" t="s">
        <v>21</v>
      </c>
      <c r="AT183" s="1" t="s">
        <v>21</v>
      </c>
      <c r="AV183" s="1">
        <f>_xlfn.XLOOKUP(K183,[6]cmmiScoringModel!$G$2:$G$6, [6]cmmiScoringModel!$I$2:$I$6,0,0,1)</f>
        <v>1</v>
      </c>
      <c r="AW183" s="1">
        <f>_xlfn.XLOOKUP(L183,[6]cmmiScoringModel!$G$7:$G$9,[6]cmmiScoringModel!$I$7:$I$9,0,0,1)</f>
        <v>1</v>
      </c>
      <c r="AX183" s="1">
        <f>_xlfn.XLOOKUP(M183,[6]cmmiScoringModel!$G$10:$G$14,[6]cmmiScoringModel!$I$10:$I$14,0,0,1)</f>
        <v>1</v>
      </c>
      <c r="AY183" s="1">
        <f>_xlfn.XLOOKUP(N183,[6]cmmiScoringModel!$G$15:$G$19,[6]cmmiScoringModel!$I$15:$I$19,0,0,1)</f>
        <v>0.5</v>
      </c>
      <c r="AZ183" s="1">
        <f>_xlfn.XLOOKUP(O183,[6]cmmiScoringModel!$G$20:$G$24,[6]cmmiScoringModel!$I$20:$I$24,0,0,1)</f>
        <v>0.75</v>
      </c>
      <c r="BA183" s="1">
        <f>_xlfn.XLOOKUP(P183,[6]cmmiScoringModel!$G$25:$G$28,[6]cmmiScoringModel!$I$25:$I$28,0,0,1)</f>
        <v>1</v>
      </c>
      <c r="BB183" s="1">
        <f>_xlfn.XLOOKUP(Q183,[6]cmmiScoringModel!$G$29:$G$33,[6]cmmiScoringModel!$I$29:$I$33,0,0,1)</f>
        <v>0.5</v>
      </c>
      <c r="BC183" s="1">
        <f>_xlfn.XLOOKUP(R183,[6]cmmiScoringModel!$G$34:$G$37,[6]cmmiScoringModel!$I$34:$I$37,0,0,1)</f>
        <v>1</v>
      </c>
      <c r="BD183" s="1">
        <f>_xlfn.XLOOKUP(S183,[6]cmmiScoringModel!$G$38:$G$44,[6]cmmiScoringModel!$I$38:$I$44,0,0,1)</f>
        <v>0.2</v>
      </c>
      <c r="BE183" s="1">
        <f>_xlfn.XLOOKUP(T183,[6]cmmiScoringModel!$G$45:$G$51,[6]cmmiScoringModel!$I$45:$I$51,0,0,1)</f>
        <v>1</v>
      </c>
      <c r="BF183" s="1">
        <f>_xlfn.XLOOKUP(U183,[6]cmmiScoringModel!$G$52:$G$56,[6]cmmiScoringModel!$I$52:$I$56,0,0,1)</f>
        <v>1</v>
      </c>
      <c r="BG183" s="1">
        <f>_xlfn.XLOOKUP(V183,[6]cmmiScoringModel!$G$57:$G$61,[6]cmmiScoringModel!$I$57:$I$61,0,0,1)</f>
        <v>1</v>
      </c>
      <c r="BH183" s="1">
        <f>_xlfn.XLOOKUP(W183,[6]cmmiScoringModel!$G$62:$G$67,[6]cmmiScoringModel!$I$62:$I$67,0,0,1)</f>
        <v>1</v>
      </c>
      <c r="BI183" s="1">
        <f>_xlfn.XLOOKUP(X183,[6]cmmiScoringModel!$G$68:$G$72,[6]cmmiScoringModel!$I$68:$I$72,0,0,1)</f>
        <v>0.75</v>
      </c>
      <c r="BJ183" s="1">
        <f>_xlfn.XLOOKUP(Y183,[6]cmmiScoringModel!$G$73:$G$77,[6]cmmiScoringModel!$I$73:$I$77,0,0,1)</f>
        <v>1</v>
      </c>
      <c r="BK183" s="1">
        <f>_xlfn.XLOOKUP(Z183,[6]cmmiScoringModel!$G$78:$G$84,[6]cmmiScoringModel!$I$78:$I$84,0,0,1)</f>
        <v>0.75</v>
      </c>
      <c r="BL183" s="1">
        <f>_xlfn.XLOOKUP(AA183,[6]cmmiScoringModel!$G$85:$G$91,[6]cmmiScoringModel!$I$85:$I$91,0,0,1)</f>
        <v>0.75</v>
      </c>
      <c r="BM183" s="1">
        <f>_xlfn.XLOOKUP(AB183,[6]cmmiScoringModel!$G$92:$G$95,[6]cmmiScoringModel!$I$92:$I$95,0,0,1)</f>
        <v>1</v>
      </c>
      <c r="BN183" s="1">
        <f>_xlfn.XLOOKUP(AC183,[6]cmmiScoringModel!$G$96:$G$100,[6]cmmiScoringModel!$I$96:$I$100,0,0,1)</f>
        <v>0.6</v>
      </c>
      <c r="BO183" s="1">
        <f>_xlfn.XLOOKUP(AD183,[6]cmmiScoringModel!$G$101:$G$106,[6]cmmiScoringModel!$I$101:$I$106,0,0,1)</f>
        <v>1</v>
      </c>
      <c r="BP183" s="1">
        <f>_xlfn.XLOOKUP(AE183,[6]cmmiScoringModel!$G$107:$G$113,[6]cmmiScoringModel!$I$107:$I$113,0,0,1)</f>
        <v>0.75</v>
      </c>
      <c r="BQ183" s="1">
        <f>_xlfn.XLOOKUP(AF183,[6]cmmiScoringModel!$G$114:$G$117,[6]cmmiScoringModel!$I$114:$I$117,0,0,1)</f>
        <v>0.85</v>
      </c>
      <c r="BR183" s="1">
        <f>_xlfn.XLOOKUP(AG183,[6]cmmiScoringModel!$G$118:$G$120,[6]cmmiScoringModel!$I$118:$I$120,0,0,1)</f>
        <v>1</v>
      </c>
      <c r="BS183" s="1">
        <f>_xlfn.XLOOKUP(AH183, [6]cmmiScoringModel!$G$121:$G$124,[6]cmmiScoringModel!$I$121:$I$124,0,0,1)</f>
        <v>0.6</v>
      </c>
      <c r="BT183" s="1">
        <f>_xlfn.XLOOKUP(AI183,[6]cmmiScoringModel!$G$125:$G$128,[6]cmmiScoringModel!$I$125:$I$128,0,0,1)</f>
        <v>0.4</v>
      </c>
      <c r="BU183" s="1">
        <f>_xlfn.XLOOKUP(AJ183,[6]cmmiScoringModel!$G$129:$G$132,[6]cmmiScoringModel!$I$129:$I$132,0,0,1)</f>
        <v>0.4</v>
      </c>
      <c r="BV183" s="1">
        <f>_xlfn.XLOOKUP(AK183,[6]cmmiScoringModel!$G$133:$G$138,[6]cmmiScoringModel!$I$133:$I$138,0,0,1)</f>
        <v>1</v>
      </c>
      <c r="BW183" s="1">
        <f>_xlfn.XLOOKUP(AL183,[6]cmmiScoringModel!$G$139:$G$142,[6]cmmiScoringModel!$I$139:$I$142,0,0,1)</f>
        <v>1</v>
      </c>
      <c r="BX183" s="1">
        <f>_xlfn.XLOOKUP(AM183,[6]cmmiScoringModel!$G$143:$G$148,[6]cmmiScoringModel!$I$143:$I$148,0,0,1)</f>
        <v>0.75</v>
      </c>
      <c r="BY183" s="1">
        <f>_xlfn.XLOOKUP(AN183,[6]cmmiScoringModel!$G$149:$G$153,[6]cmmiScoringModel!$I$149:$I$153,0,0,1)</f>
        <v>1</v>
      </c>
      <c r="BZ183" s="1">
        <f>_xlfn.XLOOKUP(AO183,[6]cmmiScoringModel!$G$154:$G$157,[6]cmmiScoringModel!$I$154:$I$157,0,0,1)</f>
        <v>1</v>
      </c>
      <c r="CA183" s="1">
        <f>_xlfn.XLOOKUP(AP183,[6]cmmiScoringModel!$G$158:$G$161,[6]cmmiScoringModel!$I$158:$I$161,0,0,1)</f>
        <v>1</v>
      </c>
      <c r="CB183" s="1">
        <f>_xlfn.XLOOKUP(AQ183,[6]cmmiScoringModel!$G$162:$G$166,[6]cmmiScoringModel!$I$162:$I$166,0,0,1)</f>
        <v>1</v>
      </c>
      <c r="CC183" s="1">
        <f>_xlfn.XLOOKUP(AR183,[6]cmmiScoringModel!$G$167:$G$171,[6]cmmiScoringModel!$I$167:$I$171,0,0,1)</f>
        <v>0.01</v>
      </c>
      <c r="CD183" s="1">
        <f>_xlfn.XLOOKUP(AS183,[6]cmmiScoringModel!$G$172:$G$175,[6]cmmiScoringModel!$I$172:$I$175,0,0,1)</f>
        <v>0.01</v>
      </c>
      <c r="CE183" s="1">
        <f>_xlfn.XLOOKUP(AT183,[6]cmmiScoringModel!$G$176:$G$180,[6]cmmiScoringModel!$I$176:$I$180,0,0,1)</f>
        <v>0.01</v>
      </c>
    </row>
    <row r="184" spans="1:83" x14ac:dyDescent="0.25">
      <c r="A184" s="1" t="s">
        <v>3461</v>
      </c>
      <c r="B184" s="1" t="s">
        <v>1932</v>
      </c>
      <c r="C184" s="1" t="s">
        <v>1953</v>
      </c>
      <c r="D184" s="1" t="s">
        <v>1954</v>
      </c>
      <c r="E184" s="1" t="s">
        <v>1955</v>
      </c>
      <c r="G184" s="1" t="s">
        <v>1615</v>
      </c>
      <c r="H184" s="1" t="e" vm="1">
        <v>#VALUE!</v>
      </c>
      <c r="K184" s="1" t="s">
        <v>18</v>
      </c>
      <c r="L184" s="1" t="s">
        <v>22</v>
      </c>
      <c r="M184" s="1" t="s">
        <v>31</v>
      </c>
      <c r="N184" s="1" t="s">
        <v>29</v>
      </c>
      <c r="O184" s="1" t="s">
        <v>37</v>
      </c>
      <c r="P184" s="1" t="s">
        <v>43</v>
      </c>
      <c r="Q184" s="1" t="s">
        <v>45</v>
      </c>
      <c r="R184" s="1" t="s">
        <v>37</v>
      </c>
      <c r="S184" s="1" t="s">
        <v>56</v>
      </c>
      <c r="T184" s="1" t="s">
        <v>64</v>
      </c>
      <c r="U184" s="1" t="s">
        <v>43</v>
      </c>
      <c r="V184" s="1" t="s">
        <v>72</v>
      </c>
      <c r="W184" s="1" t="s">
        <v>77</v>
      </c>
      <c r="X184" s="1" t="s">
        <v>37</v>
      </c>
      <c r="Y184" s="1" t="s">
        <v>43</v>
      </c>
      <c r="Z184" s="1" t="s">
        <v>63</v>
      </c>
      <c r="AA184" s="1" t="s">
        <v>63</v>
      </c>
      <c r="AB184" s="1" t="s">
        <v>98</v>
      </c>
      <c r="AC184" s="1" t="s">
        <v>103</v>
      </c>
      <c r="AD184" s="1" t="s">
        <v>111</v>
      </c>
      <c r="AE184" s="1" t="s">
        <v>63</v>
      </c>
      <c r="AF184" s="1" t="s">
        <v>120</v>
      </c>
      <c r="AG184" s="1" t="s">
        <v>125</v>
      </c>
      <c r="AH184" s="1" t="s">
        <v>129</v>
      </c>
      <c r="AI184" s="1" t="s">
        <v>129</v>
      </c>
      <c r="AJ184" s="1" t="s">
        <v>129</v>
      </c>
      <c r="AK184" s="1" t="s">
        <v>64</v>
      </c>
      <c r="AL184" s="1" t="s">
        <v>144</v>
      </c>
      <c r="AM184" s="1" t="s">
        <v>63</v>
      </c>
      <c r="AN184" s="1" t="s">
        <v>31</v>
      </c>
      <c r="AO184" s="1" t="s">
        <v>155</v>
      </c>
      <c r="AP184" s="1" t="s">
        <v>159</v>
      </c>
      <c r="AQ184" s="1" t="s">
        <v>31</v>
      </c>
      <c r="AR184" s="1" t="s">
        <v>21</v>
      </c>
      <c r="AS184" s="1" t="s">
        <v>21</v>
      </c>
      <c r="AT184" s="1" t="s">
        <v>21</v>
      </c>
      <c r="AV184" s="1">
        <f>_xlfn.XLOOKUP(K184,[6]cmmiScoringModel!$G$2:$G$6, [6]cmmiScoringModel!$I$2:$I$6,0,0,1)</f>
        <v>1</v>
      </c>
      <c r="AW184" s="1">
        <f>_xlfn.XLOOKUP(L184,[6]cmmiScoringModel!$G$7:$G$9,[6]cmmiScoringModel!$I$7:$I$9,0,0,1)</f>
        <v>1</v>
      </c>
      <c r="AX184" s="1">
        <f>_xlfn.XLOOKUP(M184,[6]cmmiScoringModel!$G$10:$G$14,[6]cmmiScoringModel!$I$10:$I$14,0,0,1)</f>
        <v>1</v>
      </c>
      <c r="AY184" s="1">
        <f>_xlfn.XLOOKUP(N184,[6]cmmiScoringModel!$G$15:$G$19,[6]cmmiScoringModel!$I$15:$I$19,0,0,1)</f>
        <v>0.5</v>
      </c>
      <c r="AZ184" s="1">
        <f>_xlfn.XLOOKUP(O184,[6]cmmiScoringModel!$G$20:$G$24,[6]cmmiScoringModel!$I$20:$I$24,0,0,1)</f>
        <v>0.75</v>
      </c>
      <c r="BA184" s="1">
        <f>_xlfn.XLOOKUP(P184,[6]cmmiScoringModel!$G$25:$G$28,[6]cmmiScoringModel!$I$25:$I$28,0,0,1)</f>
        <v>1</v>
      </c>
      <c r="BB184" s="1">
        <f>_xlfn.XLOOKUP(Q184,[6]cmmiScoringModel!$G$29:$G$33,[6]cmmiScoringModel!$I$29:$I$33,0,0,1)</f>
        <v>0.5</v>
      </c>
      <c r="BC184" s="1">
        <f>_xlfn.XLOOKUP(R184,[6]cmmiScoringModel!$G$34:$G$37,[6]cmmiScoringModel!$I$34:$I$37,0,0,1)</f>
        <v>1</v>
      </c>
      <c r="BD184" s="1">
        <f>_xlfn.XLOOKUP(S184,[6]cmmiScoringModel!$G$38:$G$44,[6]cmmiScoringModel!$I$38:$I$44,0,0,1)</f>
        <v>0.2</v>
      </c>
      <c r="BE184" s="1">
        <f>_xlfn.XLOOKUP(T184,[6]cmmiScoringModel!$G$45:$G$51,[6]cmmiScoringModel!$I$45:$I$51,0,0,1)</f>
        <v>1</v>
      </c>
      <c r="BF184" s="1">
        <f>_xlfn.XLOOKUP(U184,[6]cmmiScoringModel!$G$52:$G$56,[6]cmmiScoringModel!$I$52:$I$56,0,0,1)</f>
        <v>1</v>
      </c>
      <c r="BG184" s="1">
        <f>_xlfn.XLOOKUP(V184,[6]cmmiScoringModel!$G$57:$G$61,[6]cmmiScoringModel!$I$57:$I$61,0,0,1)</f>
        <v>1</v>
      </c>
      <c r="BH184" s="1">
        <f>_xlfn.XLOOKUP(W184,[6]cmmiScoringModel!$G$62:$G$67,[6]cmmiScoringModel!$I$62:$I$67,0,0,1)</f>
        <v>1</v>
      </c>
      <c r="BI184" s="1">
        <f>_xlfn.XLOOKUP(X184,[6]cmmiScoringModel!$G$68:$G$72,[6]cmmiScoringModel!$I$68:$I$72,0,0,1)</f>
        <v>0.75</v>
      </c>
      <c r="BJ184" s="1">
        <f>_xlfn.XLOOKUP(Y184,[6]cmmiScoringModel!$G$73:$G$77,[6]cmmiScoringModel!$I$73:$I$77,0,0,1)</f>
        <v>1</v>
      </c>
      <c r="BK184" s="1">
        <f>_xlfn.XLOOKUP(Z184,[6]cmmiScoringModel!$G$78:$G$84,[6]cmmiScoringModel!$I$78:$I$84,0,0,1)</f>
        <v>0.75</v>
      </c>
      <c r="BL184" s="1">
        <f>_xlfn.XLOOKUP(AA184,[6]cmmiScoringModel!$G$85:$G$91,[6]cmmiScoringModel!$I$85:$I$91,0,0,1)</f>
        <v>0.75</v>
      </c>
      <c r="BM184" s="1">
        <f>_xlfn.XLOOKUP(AB184,[6]cmmiScoringModel!$G$92:$G$95,[6]cmmiScoringModel!$I$92:$I$95,0,0,1)</f>
        <v>1</v>
      </c>
      <c r="BN184" s="1">
        <f>_xlfn.XLOOKUP(AC184,[6]cmmiScoringModel!$G$96:$G$100,[6]cmmiScoringModel!$I$96:$I$100,0,0,1)</f>
        <v>0.6</v>
      </c>
      <c r="BO184" s="1">
        <f>_xlfn.XLOOKUP(AD184,[6]cmmiScoringModel!$G$101:$G$106,[6]cmmiScoringModel!$I$101:$I$106,0,0,1)</f>
        <v>1</v>
      </c>
      <c r="BP184" s="1">
        <f>_xlfn.XLOOKUP(AE184,[6]cmmiScoringModel!$G$107:$G$113,[6]cmmiScoringModel!$I$107:$I$113,0,0,1)</f>
        <v>0.75</v>
      </c>
      <c r="BQ184" s="1">
        <f>_xlfn.XLOOKUP(AF184,[6]cmmiScoringModel!$G$114:$G$117,[6]cmmiScoringModel!$I$114:$I$117,0,0,1)</f>
        <v>0.85</v>
      </c>
      <c r="BR184" s="1">
        <f>_xlfn.XLOOKUP(AG184,[6]cmmiScoringModel!$G$118:$G$120,[6]cmmiScoringModel!$I$118:$I$120,0,0,1)</f>
        <v>1</v>
      </c>
      <c r="BS184" s="1">
        <f>_xlfn.XLOOKUP(AH184, [6]cmmiScoringModel!$G$121:$G$124,[6]cmmiScoringModel!$I$121:$I$124,0,0,1)</f>
        <v>0.6</v>
      </c>
      <c r="BT184" s="1">
        <f>_xlfn.XLOOKUP(AI184,[6]cmmiScoringModel!$G$125:$G$128,[6]cmmiScoringModel!$I$125:$I$128,0,0,1)</f>
        <v>0.4</v>
      </c>
      <c r="BU184" s="1">
        <f>_xlfn.XLOOKUP(AJ184,[6]cmmiScoringModel!$G$129:$G$132,[6]cmmiScoringModel!$I$129:$I$132,0,0,1)</f>
        <v>0.4</v>
      </c>
      <c r="BV184" s="1">
        <f>_xlfn.XLOOKUP(AK184,[6]cmmiScoringModel!$G$133:$G$138,[6]cmmiScoringModel!$I$133:$I$138,0,0,1)</f>
        <v>1</v>
      </c>
      <c r="BW184" s="1">
        <f>_xlfn.XLOOKUP(AL184,[6]cmmiScoringModel!$G$139:$G$142,[6]cmmiScoringModel!$I$139:$I$142,0,0,1)</f>
        <v>1</v>
      </c>
      <c r="BX184" s="1">
        <f>_xlfn.XLOOKUP(AM184,[6]cmmiScoringModel!$G$143:$G$148,[6]cmmiScoringModel!$I$143:$I$148,0,0,1)</f>
        <v>0.75</v>
      </c>
      <c r="BY184" s="1">
        <f>_xlfn.XLOOKUP(AN184,[6]cmmiScoringModel!$G$149:$G$153,[6]cmmiScoringModel!$I$149:$I$153,0,0,1)</f>
        <v>1</v>
      </c>
      <c r="BZ184" s="1">
        <f>_xlfn.XLOOKUP(AO184,[6]cmmiScoringModel!$G$154:$G$157,[6]cmmiScoringModel!$I$154:$I$157,0,0,1)</f>
        <v>1</v>
      </c>
      <c r="CA184" s="1">
        <f>_xlfn.XLOOKUP(AP184,[6]cmmiScoringModel!$G$158:$G$161,[6]cmmiScoringModel!$I$158:$I$161,0,0,1)</f>
        <v>1</v>
      </c>
      <c r="CB184" s="1">
        <f>_xlfn.XLOOKUP(AQ184,[6]cmmiScoringModel!$G$162:$G$166,[6]cmmiScoringModel!$I$162:$I$166,0,0,1)</f>
        <v>1</v>
      </c>
      <c r="CC184" s="1">
        <f>_xlfn.XLOOKUP(AR184,[6]cmmiScoringModel!$G$167:$G$171,[6]cmmiScoringModel!$I$167:$I$171,0,0,1)</f>
        <v>0.01</v>
      </c>
      <c r="CD184" s="1">
        <f>_xlfn.XLOOKUP(AS184,[6]cmmiScoringModel!$G$172:$G$175,[6]cmmiScoringModel!$I$172:$I$175,0,0,1)</f>
        <v>0.01</v>
      </c>
      <c r="CE184" s="1">
        <f>_xlfn.XLOOKUP(AT184,[6]cmmiScoringModel!$G$176:$G$180,[6]cmmiScoringModel!$I$176:$I$180,0,0,1)</f>
        <v>0.01</v>
      </c>
    </row>
    <row r="185" spans="1:83" x14ac:dyDescent="0.25">
      <c r="A185" s="1" t="s">
        <v>3462</v>
      </c>
      <c r="B185" s="1" t="s">
        <v>1932</v>
      </c>
      <c r="C185" s="1" t="s">
        <v>1956</v>
      </c>
      <c r="D185" s="1" t="s">
        <v>1957</v>
      </c>
      <c r="E185" s="1" t="s">
        <v>1958</v>
      </c>
      <c r="G185" s="1" t="s">
        <v>1959</v>
      </c>
      <c r="H185" s="1" t="e" vm="1">
        <v>#VALUE!</v>
      </c>
      <c r="K185" s="1" t="s">
        <v>18</v>
      </c>
      <c r="L185" s="1" t="s">
        <v>22</v>
      </c>
      <c r="M185" s="1" t="s">
        <v>31</v>
      </c>
      <c r="N185" s="1" t="s">
        <v>29</v>
      </c>
      <c r="O185" s="1" t="s">
        <v>37</v>
      </c>
      <c r="P185" s="1" t="s">
        <v>43</v>
      </c>
      <c r="Q185" s="1" t="s">
        <v>45</v>
      </c>
      <c r="R185" s="1" t="s">
        <v>37</v>
      </c>
      <c r="S185" s="1" t="s">
        <v>56</v>
      </c>
      <c r="T185" s="1" t="s">
        <v>64</v>
      </c>
      <c r="U185" s="1" t="s">
        <v>43</v>
      </c>
      <c r="V185" s="1" t="s">
        <v>72</v>
      </c>
      <c r="W185" s="1" t="s">
        <v>77</v>
      </c>
      <c r="X185" s="1" t="s">
        <v>37</v>
      </c>
      <c r="Y185" s="1" t="s">
        <v>43</v>
      </c>
      <c r="Z185" s="1" t="s">
        <v>63</v>
      </c>
      <c r="AA185" s="1" t="s">
        <v>63</v>
      </c>
      <c r="AB185" s="1" t="s">
        <v>98</v>
      </c>
      <c r="AC185" s="1" t="s">
        <v>103</v>
      </c>
      <c r="AD185" s="1" t="s">
        <v>111</v>
      </c>
      <c r="AE185" s="1" t="s">
        <v>63</v>
      </c>
      <c r="AF185" s="1" t="s">
        <v>120</v>
      </c>
      <c r="AG185" s="1" t="s">
        <v>125</v>
      </c>
      <c r="AH185" s="1" t="s">
        <v>129</v>
      </c>
      <c r="AI185" s="1" t="s">
        <v>129</v>
      </c>
      <c r="AJ185" s="1" t="s">
        <v>129</v>
      </c>
      <c r="AK185" s="1" t="s">
        <v>64</v>
      </c>
      <c r="AL185" s="1" t="s">
        <v>144</v>
      </c>
      <c r="AM185" s="1" t="s">
        <v>63</v>
      </c>
      <c r="AN185" s="1" t="s">
        <v>31</v>
      </c>
      <c r="AO185" s="1" t="s">
        <v>155</v>
      </c>
      <c r="AP185" s="1" t="s">
        <v>159</v>
      </c>
      <c r="AQ185" s="1" t="s">
        <v>31</v>
      </c>
      <c r="AR185" s="1" t="s">
        <v>21</v>
      </c>
      <c r="AS185" s="1" t="s">
        <v>21</v>
      </c>
      <c r="AT185" s="1" t="s">
        <v>21</v>
      </c>
      <c r="AV185" s="1">
        <f>_xlfn.XLOOKUP(K185,[6]cmmiScoringModel!$G$2:$G$6, [6]cmmiScoringModel!$I$2:$I$6,0,0,1)</f>
        <v>1</v>
      </c>
      <c r="AW185" s="1">
        <f>_xlfn.XLOOKUP(L185,[6]cmmiScoringModel!$G$7:$G$9,[6]cmmiScoringModel!$I$7:$I$9,0,0,1)</f>
        <v>1</v>
      </c>
      <c r="AX185" s="1">
        <f>_xlfn.XLOOKUP(M185,[6]cmmiScoringModel!$G$10:$G$14,[6]cmmiScoringModel!$I$10:$I$14,0,0,1)</f>
        <v>1</v>
      </c>
      <c r="AY185" s="1">
        <f>_xlfn.XLOOKUP(N185,[6]cmmiScoringModel!$G$15:$G$19,[6]cmmiScoringModel!$I$15:$I$19,0,0,1)</f>
        <v>0.5</v>
      </c>
      <c r="AZ185" s="1">
        <f>_xlfn.XLOOKUP(O185,[6]cmmiScoringModel!$G$20:$G$24,[6]cmmiScoringModel!$I$20:$I$24,0,0,1)</f>
        <v>0.75</v>
      </c>
      <c r="BA185" s="1">
        <f>_xlfn.XLOOKUP(P185,[6]cmmiScoringModel!$G$25:$G$28,[6]cmmiScoringModel!$I$25:$I$28,0,0,1)</f>
        <v>1</v>
      </c>
      <c r="BB185" s="1">
        <f>_xlfn.XLOOKUP(Q185,[6]cmmiScoringModel!$G$29:$G$33,[6]cmmiScoringModel!$I$29:$I$33,0,0,1)</f>
        <v>0.5</v>
      </c>
      <c r="BC185" s="1">
        <f>_xlfn.XLOOKUP(R185,[6]cmmiScoringModel!$G$34:$G$37,[6]cmmiScoringModel!$I$34:$I$37,0,0,1)</f>
        <v>1</v>
      </c>
      <c r="BD185" s="1">
        <f>_xlfn.XLOOKUP(S185,[6]cmmiScoringModel!$G$38:$G$44,[6]cmmiScoringModel!$I$38:$I$44,0,0,1)</f>
        <v>0.2</v>
      </c>
      <c r="BE185" s="1">
        <f>_xlfn.XLOOKUP(T185,[6]cmmiScoringModel!$G$45:$G$51,[6]cmmiScoringModel!$I$45:$I$51,0,0,1)</f>
        <v>1</v>
      </c>
      <c r="BF185" s="1">
        <f>_xlfn.XLOOKUP(U185,[6]cmmiScoringModel!$G$52:$G$56,[6]cmmiScoringModel!$I$52:$I$56,0,0,1)</f>
        <v>1</v>
      </c>
      <c r="BG185" s="1">
        <f>_xlfn.XLOOKUP(V185,[6]cmmiScoringModel!$G$57:$G$61,[6]cmmiScoringModel!$I$57:$I$61,0,0,1)</f>
        <v>1</v>
      </c>
      <c r="BH185" s="1">
        <f>_xlfn.XLOOKUP(W185,[6]cmmiScoringModel!$G$62:$G$67,[6]cmmiScoringModel!$I$62:$I$67,0,0,1)</f>
        <v>1</v>
      </c>
      <c r="BI185" s="1">
        <f>_xlfn.XLOOKUP(X185,[6]cmmiScoringModel!$G$68:$G$72,[6]cmmiScoringModel!$I$68:$I$72,0,0,1)</f>
        <v>0.75</v>
      </c>
      <c r="BJ185" s="1">
        <f>_xlfn.XLOOKUP(Y185,[6]cmmiScoringModel!$G$73:$G$77,[6]cmmiScoringModel!$I$73:$I$77,0,0,1)</f>
        <v>1</v>
      </c>
      <c r="BK185" s="1">
        <f>_xlfn.XLOOKUP(Z185,[6]cmmiScoringModel!$G$78:$G$84,[6]cmmiScoringModel!$I$78:$I$84,0,0,1)</f>
        <v>0.75</v>
      </c>
      <c r="BL185" s="1">
        <f>_xlfn.XLOOKUP(AA185,[6]cmmiScoringModel!$G$85:$G$91,[6]cmmiScoringModel!$I$85:$I$91,0,0,1)</f>
        <v>0.75</v>
      </c>
      <c r="BM185" s="1">
        <f>_xlfn.XLOOKUP(AB185,[6]cmmiScoringModel!$G$92:$G$95,[6]cmmiScoringModel!$I$92:$I$95,0,0,1)</f>
        <v>1</v>
      </c>
      <c r="BN185" s="1">
        <f>_xlfn.XLOOKUP(AC185,[6]cmmiScoringModel!$G$96:$G$100,[6]cmmiScoringModel!$I$96:$I$100,0,0,1)</f>
        <v>0.6</v>
      </c>
      <c r="BO185" s="1">
        <f>_xlfn.XLOOKUP(AD185,[6]cmmiScoringModel!$G$101:$G$106,[6]cmmiScoringModel!$I$101:$I$106,0,0,1)</f>
        <v>1</v>
      </c>
      <c r="BP185" s="1">
        <f>_xlfn.XLOOKUP(AE185,[6]cmmiScoringModel!$G$107:$G$113,[6]cmmiScoringModel!$I$107:$I$113,0,0,1)</f>
        <v>0.75</v>
      </c>
      <c r="BQ185" s="1">
        <f>_xlfn.XLOOKUP(AF185,[6]cmmiScoringModel!$G$114:$G$117,[6]cmmiScoringModel!$I$114:$I$117,0,0,1)</f>
        <v>0.85</v>
      </c>
      <c r="BR185" s="1">
        <f>_xlfn.XLOOKUP(AG185,[6]cmmiScoringModel!$G$118:$G$120,[6]cmmiScoringModel!$I$118:$I$120,0,0,1)</f>
        <v>1</v>
      </c>
      <c r="BS185" s="1">
        <f>_xlfn.XLOOKUP(AH185, [6]cmmiScoringModel!$G$121:$G$124,[6]cmmiScoringModel!$I$121:$I$124,0,0,1)</f>
        <v>0.6</v>
      </c>
      <c r="BT185" s="1">
        <f>_xlfn.XLOOKUP(AI185,[6]cmmiScoringModel!$G$125:$G$128,[6]cmmiScoringModel!$I$125:$I$128,0,0,1)</f>
        <v>0.4</v>
      </c>
      <c r="BU185" s="1">
        <f>_xlfn.XLOOKUP(AJ185,[6]cmmiScoringModel!$G$129:$G$132,[6]cmmiScoringModel!$I$129:$I$132,0,0,1)</f>
        <v>0.4</v>
      </c>
      <c r="BV185" s="1">
        <f>_xlfn.XLOOKUP(AK185,[6]cmmiScoringModel!$G$133:$G$138,[6]cmmiScoringModel!$I$133:$I$138,0,0,1)</f>
        <v>1</v>
      </c>
      <c r="BW185" s="1">
        <f>_xlfn.XLOOKUP(AL185,[6]cmmiScoringModel!$G$139:$G$142,[6]cmmiScoringModel!$I$139:$I$142,0,0,1)</f>
        <v>1</v>
      </c>
      <c r="BX185" s="1">
        <f>_xlfn.XLOOKUP(AM185,[6]cmmiScoringModel!$G$143:$G$148,[6]cmmiScoringModel!$I$143:$I$148,0,0,1)</f>
        <v>0.75</v>
      </c>
      <c r="BY185" s="1">
        <f>_xlfn.XLOOKUP(AN185,[6]cmmiScoringModel!$G$149:$G$153,[6]cmmiScoringModel!$I$149:$I$153,0,0,1)</f>
        <v>1</v>
      </c>
      <c r="BZ185" s="1">
        <f>_xlfn.XLOOKUP(AO185,[6]cmmiScoringModel!$G$154:$G$157,[6]cmmiScoringModel!$I$154:$I$157,0,0,1)</f>
        <v>1</v>
      </c>
      <c r="CA185" s="1">
        <f>_xlfn.XLOOKUP(AP185,[6]cmmiScoringModel!$G$158:$G$161,[6]cmmiScoringModel!$I$158:$I$161,0,0,1)</f>
        <v>1</v>
      </c>
      <c r="CB185" s="1">
        <f>_xlfn.XLOOKUP(AQ185,[6]cmmiScoringModel!$G$162:$G$166,[6]cmmiScoringModel!$I$162:$I$166,0,0,1)</f>
        <v>1</v>
      </c>
      <c r="CC185" s="1">
        <f>_xlfn.XLOOKUP(AR185,[6]cmmiScoringModel!$G$167:$G$171,[6]cmmiScoringModel!$I$167:$I$171,0,0,1)</f>
        <v>0.01</v>
      </c>
      <c r="CD185" s="1">
        <f>_xlfn.XLOOKUP(AS185,[6]cmmiScoringModel!$G$172:$G$175,[6]cmmiScoringModel!$I$172:$I$175,0,0,1)</f>
        <v>0.01</v>
      </c>
      <c r="CE185" s="1">
        <f>_xlfn.XLOOKUP(AT185,[6]cmmiScoringModel!$G$176:$G$180,[6]cmmiScoringModel!$I$176:$I$180,0,0,1)</f>
        <v>0.01</v>
      </c>
    </row>
    <row r="186" spans="1:83" x14ac:dyDescent="0.25">
      <c r="A186" s="1" t="s">
        <v>3463</v>
      </c>
      <c r="B186" s="1" t="s">
        <v>1932</v>
      </c>
      <c r="C186" s="1" t="s">
        <v>1960</v>
      </c>
      <c r="D186" s="1" t="s">
        <v>1961</v>
      </c>
      <c r="E186" s="1" t="s">
        <v>1962</v>
      </c>
      <c r="G186" s="1" t="s">
        <v>1935</v>
      </c>
      <c r="H186" s="1" t="e" vm="1">
        <v>#VALUE!</v>
      </c>
      <c r="K186" s="1" t="s">
        <v>18</v>
      </c>
      <c r="L186" s="1" t="s">
        <v>22</v>
      </c>
      <c r="M186" s="1" t="s">
        <v>31</v>
      </c>
      <c r="N186" s="1" t="s">
        <v>29</v>
      </c>
      <c r="O186" s="1" t="s">
        <v>37</v>
      </c>
      <c r="P186" s="1" t="s">
        <v>43</v>
      </c>
      <c r="Q186" s="1" t="s">
        <v>45</v>
      </c>
      <c r="R186" s="1" t="s">
        <v>37</v>
      </c>
      <c r="S186" s="1" t="s">
        <v>56</v>
      </c>
      <c r="T186" s="1" t="s">
        <v>21</v>
      </c>
      <c r="U186" s="1" t="s">
        <v>43</v>
      </c>
      <c r="V186" s="1" t="s">
        <v>72</v>
      </c>
      <c r="W186" s="1" t="s">
        <v>76</v>
      </c>
      <c r="X186" s="1" t="s">
        <v>37</v>
      </c>
      <c r="Y186" s="1" t="s">
        <v>43</v>
      </c>
      <c r="Z186" s="1" t="s">
        <v>63</v>
      </c>
      <c r="AA186" s="1" t="s">
        <v>62</v>
      </c>
      <c r="AB186" s="1" t="s">
        <v>98</v>
      </c>
      <c r="AC186" s="1" t="s">
        <v>103</v>
      </c>
      <c r="AD186" s="1" t="s">
        <v>111</v>
      </c>
      <c r="AE186" s="1" t="s">
        <v>63</v>
      </c>
      <c r="AF186" s="1" t="s">
        <v>120</v>
      </c>
      <c r="AG186" s="1" t="s">
        <v>125</v>
      </c>
      <c r="AH186" s="1" t="s">
        <v>129</v>
      </c>
      <c r="AI186" s="1" t="s">
        <v>129</v>
      </c>
      <c r="AJ186" s="1" t="s">
        <v>129</v>
      </c>
      <c r="AK186" s="1" t="s">
        <v>64</v>
      </c>
      <c r="AL186" s="1" t="s">
        <v>144</v>
      </c>
      <c r="AM186" s="1" t="s">
        <v>63</v>
      </c>
      <c r="AN186" s="1" t="s">
        <v>31</v>
      </c>
      <c r="AO186" s="1" t="s">
        <v>155</v>
      </c>
      <c r="AP186" s="1" t="s">
        <v>159</v>
      </c>
      <c r="AQ186" s="1" t="s">
        <v>31</v>
      </c>
      <c r="AR186" s="1" t="s">
        <v>21</v>
      </c>
      <c r="AS186" s="1" t="s">
        <v>21</v>
      </c>
      <c r="AT186" s="1" t="s">
        <v>21</v>
      </c>
      <c r="AV186" s="1">
        <f>_xlfn.XLOOKUP(K186,[6]cmmiScoringModel!$G$2:$G$6, [6]cmmiScoringModel!$I$2:$I$6,0,0,1)</f>
        <v>1</v>
      </c>
      <c r="AW186" s="1">
        <f>_xlfn.XLOOKUP(L186,[6]cmmiScoringModel!$G$7:$G$9,[6]cmmiScoringModel!$I$7:$I$9,0,0,1)</f>
        <v>1</v>
      </c>
      <c r="AX186" s="1">
        <f>_xlfn.XLOOKUP(M186,[6]cmmiScoringModel!$G$10:$G$14,[6]cmmiScoringModel!$I$10:$I$14,0,0,1)</f>
        <v>1</v>
      </c>
      <c r="AY186" s="1">
        <f>_xlfn.XLOOKUP(N186,[6]cmmiScoringModel!$G$15:$G$19,[6]cmmiScoringModel!$I$15:$I$19,0,0,1)</f>
        <v>0.5</v>
      </c>
      <c r="AZ186" s="1">
        <f>_xlfn.XLOOKUP(O186,[6]cmmiScoringModel!$G$20:$G$24,[6]cmmiScoringModel!$I$20:$I$24,0,0,1)</f>
        <v>0.75</v>
      </c>
      <c r="BA186" s="1">
        <f>_xlfn.XLOOKUP(P186,[6]cmmiScoringModel!$G$25:$G$28,[6]cmmiScoringModel!$I$25:$I$28,0,0,1)</f>
        <v>1</v>
      </c>
      <c r="BB186" s="1">
        <f>_xlfn.XLOOKUP(Q186,[6]cmmiScoringModel!$G$29:$G$33,[6]cmmiScoringModel!$I$29:$I$33,0,0,1)</f>
        <v>0.5</v>
      </c>
      <c r="BC186" s="1">
        <f>_xlfn.XLOOKUP(R186,[6]cmmiScoringModel!$G$34:$G$37,[6]cmmiScoringModel!$I$34:$I$37,0,0,1)</f>
        <v>1</v>
      </c>
      <c r="BD186" s="1">
        <f>_xlfn.XLOOKUP(S186,[6]cmmiScoringModel!$G$38:$G$44,[6]cmmiScoringModel!$I$38:$I$44,0,0,1)</f>
        <v>0.2</v>
      </c>
      <c r="BE186" s="1">
        <f>_xlfn.XLOOKUP(T186,[6]cmmiScoringModel!$G$45:$G$51,[6]cmmiScoringModel!$I$45:$I$51,0,0,1)</f>
        <v>0.01</v>
      </c>
      <c r="BF186" s="1">
        <f>_xlfn.XLOOKUP(U186,[6]cmmiScoringModel!$G$52:$G$56,[6]cmmiScoringModel!$I$52:$I$56,0,0,1)</f>
        <v>1</v>
      </c>
      <c r="BG186" s="1">
        <f>_xlfn.XLOOKUP(V186,[6]cmmiScoringModel!$G$57:$G$61,[6]cmmiScoringModel!$I$57:$I$61,0,0,1)</f>
        <v>1</v>
      </c>
      <c r="BH186" s="1">
        <f>_xlfn.XLOOKUP(W186,[6]cmmiScoringModel!$G$62:$G$67,[6]cmmiScoringModel!$I$62:$I$67,0,0,1)</f>
        <v>0.75</v>
      </c>
      <c r="BI186" s="1">
        <f>_xlfn.XLOOKUP(X186,[6]cmmiScoringModel!$G$68:$G$72,[6]cmmiScoringModel!$I$68:$I$72,0,0,1)</f>
        <v>0.75</v>
      </c>
      <c r="BJ186" s="1">
        <f>_xlfn.XLOOKUP(Y186,[6]cmmiScoringModel!$G$73:$G$77,[6]cmmiScoringModel!$I$73:$I$77,0,0,1)</f>
        <v>1</v>
      </c>
      <c r="BK186" s="1">
        <f>_xlfn.XLOOKUP(Z186,[6]cmmiScoringModel!$G$78:$G$84,[6]cmmiScoringModel!$I$78:$I$84,0,0,1)</f>
        <v>0.75</v>
      </c>
      <c r="BL186" s="1">
        <f>_xlfn.XLOOKUP(AA186,[6]cmmiScoringModel!$G$85:$G$91,[6]cmmiScoringModel!$I$85:$I$91,0,0,1)</f>
        <v>0.5</v>
      </c>
      <c r="BM186" s="1">
        <f>_xlfn.XLOOKUP(AB186,[6]cmmiScoringModel!$G$92:$G$95,[6]cmmiScoringModel!$I$92:$I$95,0,0,1)</f>
        <v>1</v>
      </c>
      <c r="BN186" s="1">
        <f>_xlfn.XLOOKUP(AC186,[6]cmmiScoringModel!$G$96:$G$100,[6]cmmiScoringModel!$I$96:$I$100,0,0,1)</f>
        <v>0.6</v>
      </c>
      <c r="BO186" s="1">
        <f>_xlfn.XLOOKUP(AD186,[6]cmmiScoringModel!$G$101:$G$106,[6]cmmiScoringModel!$I$101:$I$106,0,0,1)</f>
        <v>1</v>
      </c>
      <c r="BP186" s="1">
        <f>_xlfn.XLOOKUP(AE186,[6]cmmiScoringModel!$G$107:$G$113,[6]cmmiScoringModel!$I$107:$I$113,0,0,1)</f>
        <v>0.75</v>
      </c>
      <c r="BQ186" s="1">
        <f>_xlfn.XLOOKUP(AF186,[6]cmmiScoringModel!$G$114:$G$117,[6]cmmiScoringModel!$I$114:$I$117,0,0,1)</f>
        <v>0.85</v>
      </c>
      <c r="BR186" s="1">
        <f>_xlfn.XLOOKUP(AG186,[6]cmmiScoringModel!$G$118:$G$120,[6]cmmiScoringModel!$I$118:$I$120,0,0,1)</f>
        <v>1</v>
      </c>
      <c r="BS186" s="1">
        <f>_xlfn.XLOOKUP(AH186, [6]cmmiScoringModel!$G$121:$G$124,[6]cmmiScoringModel!$I$121:$I$124,0,0,1)</f>
        <v>0.6</v>
      </c>
      <c r="BT186" s="1">
        <f>_xlfn.XLOOKUP(AI186,[6]cmmiScoringModel!$G$125:$G$128,[6]cmmiScoringModel!$I$125:$I$128,0,0,1)</f>
        <v>0.4</v>
      </c>
      <c r="BU186" s="1">
        <f>_xlfn.XLOOKUP(AJ186,[6]cmmiScoringModel!$G$129:$G$132,[6]cmmiScoringModel!$I$129:$I$132,0,0,1)</f>
        <v>0.4</v>
      </c>
      <c r="BV186" s="1">
        <f>_xlfn.XLOOKUP(AK186,[6]cmmiScoringModel!$G$133:$G$138,[6]cmmiScoringModel!$I$133:$I$138,0,0,1)</f>
        <v>1</v>
      </c>
      <c r="BW186" s="1">
        <f>_xlfn.XLOOKUP(AL186,[6]cmmiScoringModel!$G$139:$G$142,[6]cmmiScoringModel!$I$139:$I$142,0,0,1)</f>
        <v>1</v>
      </c>
      <c r="BX186" s="1">
        <f>_xlfn.XLOOKUP(AM186,[6]cmmiScoringModel!$G$143:$G$148,[6]cmmiScoringModel!$I$143:$I$148,0,0,1)</f>
        <v>0.75</v>
      </c>
      <c r="BY186" s="1">
        <f>_xlfn.XLOOKUP(AN186,[6]cmmiScoringModel!$G$149:$G$153,[6]cmmiScoringModel!$I$149:$I$153,0,0,1)</f>
        <v>1</v>
      </c>
      <c r="BZ186" s="1">
        <f>_xlfn.XLOOKUP(AO186,[6]cmmiScoringModel!$G$154:$G$157,[6]cmmiScoringModel!$I$154:$I$157,0,0,1)</f>
        <v>1</v>
      </c>
      <c r="CA186" s="1">
        <f>_xlfn.XLOOKUP(AP186,[6]cmmiScoringModel!$G$158:$G$161,[6]cmmiScoringModel!$I$158:$I$161,0,0,1)</f>
        <v>1</v>
      </c>
      <c r="CB186" s="1">
        <f>_xlfn.XLOOKUP(AQ186,[6]cmmiScoringModel!$G$162:$G$166,[6]cmmiScoringModel!$I$162:$I$166,0,0,1)</f>
        <v>1</v>
      </c>
      <c r="CC186" s="1">
        <f>_xlfn.XLOOKUP(AR186,[6]cmmiScoringModel!$G$167:$G$171,[6]cmmiScoringModel!$I$167:$I$171,0,0,1)</f>
        <v>0.01</v>
      </c>
      <c r="CD186" s="1">
        <f>_xlfn.XLOOKUP(AS186,[6]cmmiScoringModel!$G$172:$G$175,[6]cmmiScoringModel!$I$172:$I$175,0,0,1)</f>
        <v>0.01</v>
      </c>
      <c r="CE186" s="1">
        <f>_xlfn.XLOOKUP(AT186,[6]cmmiScoringModel!$G$176:$G$180,[6]cmmiScoringModel!$I$176:$I$180,0,0,1)</f>
        <v>0.01</v>
      </c>
    </row>
    <row r="187" spans="1:83" x14ac:dyDescent="0.25">
      <c r="A187" s="1" t="s">
        <v>3464</v>
      </c>
      <c r="B187" s="1" t="s">
        <v>1932</v>
      </c>
      <c r="C187" s="1" t="s">
        <v>1963</v>
      </c>
      <c r="D187" s="1" t="s">
        <v>1964</v>
      </c>
      <c r="E187" s="1" t="s">
        <v>1965</v>
      </c>
      <c r="G187" s="1" t="s">
        <v>1966</v>
      </c>
      <c r="H187" s="1" t="s">
        <v>3465</v>
      </c>
      <c r="K187" s="1" t="s">
        <v>18</v>
      </c>
      <c r="L187" s="1" t="s">
        <v>22</v>
      </c>
      <c r="M187" s="1" t="s">
        <v>31</v>
      </c>
      <c r="N187" s="1" t="s">
        <v>29</v>
      </c>
      <c r="O187" s="1" t="s">
        <v>37</v>
      </c>
      <c r="P187" s="1" t="s">
        <v>43</v>
      </c>
      <c r="Q187" s="1" t="s">
        <v>45</v>
      </c>
      <c r="R187" s="1" t="s">
        <v>37</v>
      </c>
      <c r="S187" s="1" t="s">
        <v>56</v>
      </c>
      <c r="T187" s="1" t="s">
        <v>64</v>
      </c>
      <c r="U187" s="1" t="s">
        <v>66</v>
      </c>
      <c r="V187" s="1" t="s">
        <v>72</v>
      </c>
      <c r="W187" s="1" t="s">
        <v>75</v>
      </c>
      <c r="X187" s="1" t="s">
        <v>37</v>
      </c>
      <c r="Y187" s="1" t="s">
        <v>43</v>
      </c>
      <c r="Z187" s="1" t="s">
        <v>63</v>
      </c>
      <c r="AA187" s="1" t="s">
        <v>63</v>
      </c>
      <c r="AB187" s="1" t="s">
        <v>98</v>
      </c>
      <c r="AC187" s="1" t="s">
        <v>103</v>
      </c>
      <c r="AD187" s="1" t="s">
        <v>111</v>
      </c>
      <c r="AE187" s="1" t="s">
        <v>63</v>
      </c>
      <c r="AF187" s="1" t="s">
        <v>122</v>
      </c>
      <c r="AG187" s="1" t="s">
        <v>125</v>
      </c>
      <c r="AH187" s="1" t="s">
        <v>22</v>
      </c>
      <c r="AI187" s="1" t="s">
        <v>22</v>
      </c>
      <c r="AJ187" s="1" t="s">
        <v>22</v>
      </c>
      <c r="AK187" s="1" t="s">
        <v>63</v>
      </c>
      <c r="AL187" s="1" t="s">
        <v>144</v>
      </c>
      <c r="AM187" s="1" t="s">
        <v>63</v>
      </c>
      <c r="AN187" s="1" t="s">
        <v>31</v>
      </c>
      <c r="AO187" s="1" t="s">
        <v>155</v>
      </c>
      <c r="AP187" s="1" t="s">
        <v>159</v>
      </c>
      <c r="AQ187" s="1" t="s">
        <v>31</v>
      </c>
      <c r="AR187" s="1" t="s">
        <v>29</v>
      </c>
      <c r="AS187" s="1" t="s">
        <v>111</v>
      </c>
      <c r="AT187" s="1" t="s">
        <v>170</v>
      </c>
      <c r="AV187" s="1">
        <f>_xlfn.XLOOKUP(K187,[6]cmmiScoringModel!$G$2:$G$6, [6]cmmiScoringModel!$I$2:$I$6,0,0,1)</f>
        <v>1</v>
      </c>
      <c r="AW187" s="1">
        <f>_xlfn.XLOOKUP(L187,[6]cmmiScoringModel!$G$7:$G$9,[6]cmmiScoringModel!$I$7:$I$9,0,0,1)</f>
        <v>1</v>
      </c>
      <c r="AX187" s="1">
        <f>_xlfn.XLOOKUP(M187,[6]cmmiScoringModel!$G$10:$G$14,[6]cmmiScoringModel!$I$10:$I$14,0,0,1)</f>
        <v>1</v>
      </c>
      <c r="AY187" s="1">
        <f>_xlfn.XLOOKUP(N187,[6]cmmiScoringModel!$G$15:$G$19,[6]cmmiScoringModel!$I$15:$I$19,0,0,1)</f>
        <v>0.5</v>
      </c>
      <c r="AZ187" s="1">
        <f>_xlfn.XLOOKUP(O187,[6]cmmiScoringModel!$G$20:$G$24,[6]cmmiScoringModel!$I$20:$I$24,0,0,1)</f>
        <v>0.75</v>
      </c>
      <c r="BA187" s="1">
        <f>_xlfn.XLOOKUP(P187,[6]cmmiScoringModel!$G$25:$G$28,[6]cmmiScoringModel!$I$25:$I$28,0,0,1)</f>
        <v>1</v>
      </c>
      <c r="BB187" s="1">
        <f>_xlfn.XLOOKUP(Q187,[6]cmmiScoringModel!$G$29:$G$33,[6]cmmiScoringModel!$I$29:$I$33,0,0,1)</f>
        <v>0.5</v>
      </c>
      <c r="BC187" s="1">
        <f>_xlfn.XLOOKUP(R187,[6]cmmiScoringModel!$G$34:$G$37,[6]cmmiScoringModel!$I$34:$I$37,0,0,1)</f>
        <v>1</v>
      </c>
      <c r="BD187" s="1">
        <f>_xlfn.XLOOKUP(S187,[6]cmmiScoringModel!$G$38:$G$44,[6]cmmiScoringModel!$I$38:$I$44,0,0,1)</f>
        <v>0.2</v>
      </c>
      <c r="BE187" s="1">
        <f>_xlfn.XLOOKUP(T187,[6]cmmiScoringModel!$G$45:$G$51,[6]cmmiScoringModel!$I$45:$I$51,0,0,1)</f>
        <v>1</v>
      </c>
      <c r="BF187" s="1">
        <f>_xlfn.XLOOKUP(U187,[6]cmmiScoringModel!$G$52:$G$56,[6]cmmiScoringModel!$I$52:$I$56,0,0,1)</f>
        <v>0.8</v>
      </c>
      <c r="BG187" s="1">
        <f>_xlfn.XLOOKUP(V187,[6]cmmiScoringModel!$G$57:$G$61,[6]cmmiScoringModel!$I$57:$I$61,0,0,1)</f>
        <v>1</v>
      </c>
      <c r="BH187" s="1">
        <f>_xlfn.XLOOKUP(W187,[6]cmmiScoringModel!$G$62:$G$67,[6]cmmiScoringModel!$I$62:$I$67,0,0,1)</f>
        <v>0.5</v>
      </c>
      <c r="BI187" s="1">
        <f>_xlfn.XLOOKUP(X187,[6]cmmiScoringModel!$G$68:$G$72,[6]cmmiScoringModel!$I$68:$I$72,0,0,1)</f>
        <v>0.75</v>
      </c>
      <c r="BJ187" s="1">
        <f>_xlfn.XLOOKUP(Y187,[6]cmmiScoringModel!$G$73:$G$77,[6]cmmiScoringModel!$I$73:$I$77,0,0,1)</f>
        <v>1</v>
      </c>
      <c r="BK187" s="1">
        <f>_xlfn.XLOOKUP(Z187,[6]cmmiScoringModel!$G$78:$G$84,[6]cmmiScoringModel!$I$78:$I$84,0,0,1)</f>
        <v>0.75</v>
      </c>
      <c r="BL187" s="1">
        <f>_xlfn.XLOOKUP(AA187,[6]cmmiScoringModel!$G$85:$G$91,[6]cmmiScoringModel!$I$85:$I$91,0,0,1)</f>
        <v>0.75</v>
      </c>
      <c r="BM187" s="1">
        <f>_xlfn.XLOOKUP(AB187,[6]cmmiScoringModel!$G$92:$G$95,[6]cmmiScoringModel!$I$92:$I$95,0,0,1)</f>
        <v>1</v>
      </c>
      <c r="BN187" s="1">
        <f>_xlfn.XLOOKUP(AC187,[6]cmmiScoringModel!$G$96:$G$100,[6]cmmiScoringModel!$I$96:$I$100,0,0,1)</f>
        <v>0.6</v>
      </c>
      <c r="BO187" s="1">
        <f>_xlfn.XLOOKUP(AD187,[6]cmmiScoringModel!$G$101:$G$106,[6]cmmiScoringModel!$I$101:$I$106,0,0,1)</f>
        <v>1</v>
      </c>
      <c r="BP187" s="1">
        <f>_xlfn.XLOOKUP(AE187,[6]cmmiScoringModel!$G$107:$G$113,[6]cmmiScoringModel!$I$107:$I$113,0,0,1)</f>
        <v>0.75</v>
      </c>
      <c r="BQ187" s="1">
        <f>_xlfn.XLOOKUP(AF187,[6]cmmiScoringModel!$G$114:$G$117,[6]cmmiScoringModel!$I$114:$I$117,0,0,1)</f>
        <v>1</v>
      </c>
      <c r="BR187" s="1">
        <f>_xlfn.XLOOKUP(AG187,[6]cmmiScoringModel!$G$118:$G$120,[6]cmmiScoringModel!$I$118:$I$120,0,0,1)</f>
        <v>1</v>
      </c>
      <c r="BS187" s="1">
        <f>_xlfn.XLOOKUP(AH187, [6]cmmiScoringModel!$G$121:$G$124,[6]cmmiScoringModel!$I$121:$I$124,0,0,1)</f>
        <v>1</v>
      </c>
      <c r="BT187" s="1">
        <f>_xlfn.XLOOKUP(AI187,[6]cmmiScoringModel!$G$125:$G$128,[6]cmmiScoringModel!$I$125:$I$128,0,0,1)</f>
        <v>1</v>
      </c>
      <c r="BU187" s="1">
        <f>_xlfn.XLOOKUP(AJ187,[6]cmmiScoringModel!$G$129:$G$132,[6]cmmiScoringModel!$I$129:$I$132,0,0,1)</f>
        <v>1</v>
      </c>
      <c r="BV187" s="1">
        <f>_xlfn.XLOOKUP(AK187,[6]cmmiScoringModel!$G$133:$G$138,[6]cmmiScoringModel!$I$133:$I$138,0,0,1)</f>
        <v>0.75</v>
      </c>
      <c r="BW187" s="1">
        <f>_xlfn.XLOOKUP(AL187,[6]cmmiScoringModel!$G$139:$G$142,[6]cmmiScoringModel!$I$139:$I$142,0,0,1)</f>
        <v>1</v>
      </c>
      <c r="BX187" s="1">
        <f>_xlfn.XLOOKUP(AM187,[6]cmmiScoringModel!$G$143:$G$148,[6]cmmiScoringModel!$I$143:$I$148,0,0,1)</f>
        <v>0.75</v>
      </c>
      <c r="BY187" s="1">
        <f>_xlfn.XLOOKUP(AN187,[6]cmmiScoringModel!$G$149:$G$153,[6]cmmiScoringModel!$I$149:$I$153,0,0,1)</f>
        <v>1</v>
      </c>
      <c r="BZ187" s="1">
        <f>_xlfn.XLOOKUP(AO187,[6]cmmiScoringModel!$G$154:$G$157,[6]cmmiScoringModel!$I$154:$I$157,0,0,1)</f>
        <v>1</v>
      </c>
      <c r="CA187" s="1">
        <f>_xlfn.XLOOKUP(AP187,[6]cmmiScoringModel!$G$158:$G$161,[6]cmmiScoringModel!$I$158:$I$161,0,0,1)</f>
        <v>1</v>
      </c>
      <c r="CB187" s="1">
        <f>_xlfn.XLOOKUP(AQ187,[6]cmmiScoringModel!$G$162:$G$166,[6]cmmiScoringModel!$I$162:$I$166,0,0,1)</f>
        <v>1</v>
      </c>
      <c r="CC187" s="1">
        <f>_xlfn.XLOOKUP(AR187,[6]cmmiScoringModel!$G$167:$G$171,[6]cmmiScoringModel!$I$167:$I$171,0,0,1)</f>
        <v>0.5</v>
      </c>
      <c r="CD187" s="1">
        <f>_xlfn.XLOOKUP(AS187,[6]cmmiScoringModel!$G$172:$G$175,[6]cmmiScoringModel!$I$172:$I$175,0,0,1)</f>
        <v>1</v>
      </c>
      <c r="CE187" s="1">
        <f>_xlfn.XLOOKUP(AT187,[6]cmmiScoringModel!$G$176:$G$180,[6]cmmiScoringModel!$I$176:$I$180,0,0,1)</f>
        <v>0.5</v>
      </c>
    </row>
    <row r="188" spans="1:83" x14ac:dyDescent="0.25">
      <c r="A188" s="1" t="s">
        <v>3466</v>
      </c>
      <c r="B188" s="1" t="s">
        <v>1932</v>
      </c>
      <c r="C188" s="1" t="s">
        <v>1967</v>
      </c>
      <c r="D188" s="1" t="s">
        <v>1968</v>
      </c>
      <c r="E188" s="1" t="s">
        <v>1969</v>
      </c>
      <c r="G188" s="1" t="s">
        <v>1959</v>
      </c>
      <c r="H188" s="1" t="e" vm="1">
        <v>#VALUE!</v>
      </c>
      <c r="K188" s="1" t="s">
        <v>18</v>
      </c>
      <c r="L188" s="1" t="s">
        <v>22</v>
      </c>
      <c r="M188" s="1" t="s">
        <v>31</v>
      </c>
      <c r="N188" s="1" t="s">
        <v>29</v>
      </c>
      <c r="O188" s="1" t="s">
        <v>37</v>
      </c>
      <c r="P188" s="1" t="s">
        <v>43</v>
      </c>
      <c r="Q188" s="1" t="s">
        <v>45</v>
      </c>
      <c r="R188" s="1" t="s">
        <v>37</v>
      </c>
      <c r="S188" s="1" t="s">
        <v>56</v>
      </c>
      <c r="T188" s="1" t="s">
        <v>21</v>
      </c>
      <c r="U188" s="1" t="s">
        <v>25</v>
      </c>
      <c r="V188" s="1" t="s">
        <v>72</v>
      </c>
      <c r="W188" s="1" t="s">
        <v>76</v>
      </c>
      <c r="X188" s="1" t="s">
        <v>37</v>
      </c>
      <c r="Y188" s="1" t="s">
        <v>43</v>
      </c>
      <c r="Z188" s="1" t="s">
        <v>63</v>
      </c>
      <c r="AA188" s="1" t="s">
        <v>63</v>
      </c>
      <c r="AB188" s="1" t="s">
        <v>98</v>
      </c>
      <c r="AC188" s="1" t="s">
        <v>103</v>
      </c>
      <c r="AD188" s="1" t="s">
        <v>111</v>
      </c>
      <c r="AE188" s="1" t="s">
        <v>63</v>
      </c>
      <c r="AF188" s="1" t="s">
        <v>120</v>
      </c>
      <c r="AG188" s="1" t="s">
        <v>125</v>
      </c>
      <c r="AH188" s="1" t="s">
        <v>129</v>
      </c>
      <c r="AI188" s="1" t="s">
        <v>129</v>
      </c>
      <c r="AJ188" s="1" t="s">
        <v>129</v>
      </c>
      <c r="AK188" s="1" t="s">
        <v>63</v>
      </c>
      <c r="AL188" s="1" t="s">
        <v>144</v>
      </c>
      <c r="AM188" s="1" t="s">
        <v>63</v>
      </c>
      <c r="AN188" s="1" t="s">
        <v>31</v>
      </c>
      <c r="AO188" s="1" t="s">
        <v>155</v>
      </c>
      <c r="AP188" s="1" t="s">
        <v>159</v>
      </c>
      <c r="AQ188" s="1" t="s">
        <v>31</v>
      </c>
      <c r="AR188" s="1" t="s">
        <v>21</v>
      </c>
      <c r="AS188" s="1" t="s">
        <v>21</v>
      </c>
      <c r="AT188" s="1" t="s">
        <v>21</v>
      </c>
      <c r="AV188" s="1">
        <f>_xlfn.XLOOKUP(K188,[6]cmmiScoringModel!$G$2:$G$6, [6]cmmiScoringModel!$I$2:$I$6,0,0,1)</f>
        <v>1</v>
      </c>
      <c r="AW188" s="1">
        <f>_xlfn.XLOOKUP(L188,[6]cmmiScoringModel!$G$7:$G$9,[6]cmmiScoringModel!$I$7:$I$9,0,0,1)</f>
        <v>1</v>
      </c>
      <c r="AX188" s="1">
        <f>_xlfn.XLOOKUP(M188,[6]cmmiScoringModel!$G$10:$G$14,[6]cmmiScoringModel!$I$10:$I$14,0,0,1)</f>
        <v>1</v>
      </c>
      <c r="AY188" s="1">
        <f>_xlfn.XLOOKUP(N188,[6]cmmiScoringModel!$G$15:$G$19,[6]cmmiScoringModel!$I$15:$I$19,0,0,1)</f>
        <v>0.5</v>
      </c>
      <c r="AZ188" s="1">
        <f>_xlfn.XLOOKUP(O188,[6]cmmiScoringModel!$G$20:$G$24,[6]cmmiScoringModel!$I$20:$I$24,0,0,1)</f>
        <v>0.75</v>
      </c>
      <c r="BA188" s="1">
        <f>_xlfn.XLOOKUP(P188,[6]cmmiScoringModel!$G$25:$G$28,[6]cmmiScoringModel!$I$25:$I$28,0,0,1)</f>
        <v>1</v>
      </c>
      <c r="BB188" s="1">
        <f>_xlfn.XLOOKUP(Q188,[6]cmmiScoringModel!$G$29:$G$33,[6]cmmiScoringModel!$I$29:$I$33,0,0,1)</f>
        <v>0.5</v>
      </c>
      <c r="BC188" s="1">
        <f>_xlfn.XLOOKUP(R188,[6]cmmiScoringModel!$G$34:$G$37,[6]cmmiScoringModel!$I$34:$I$37,0,0,1)</f>
        <v>1</v>
      </c>
      <c r="BD188" s="1">
        <f>_xlfn.XLOOKUP(S188,[6]cmmiScoringModel!$G$38:$G$44,[6]cmmiScoringModel!$I$38:$I$44,0,0,1)</f>
        <v>0.2</v>
      </c>
      <c r="BE188" s="1">
        <f>_xlfn.XLOOKUP(T188,[6]cmmiScoringModel!$G$45:$G$51,[6]cmmiScoringModel!$I$45:$I$51,0,0,1)</f>
        <v>0.01</v>
      </c>
      <c r="BF188" s="1" t="str">
        <f>_xlfn.XLOOKUP(U188,[6]cmmiScoringModel!$G$52:$G$56,[6]cmmiScoringModel!$I$52:$I$56,0,0,1)</f>
        <v>NA</v>
      </c>
      <c r="BG188" s="1">
        <f>_xlfn.XLOOKUP(V188,[6]cmmiScoringModel!$G$57:$G$61,[6]cmmiScoringModel!$I$57:$I$61,0,0,1)</f>
        <v>1</v>
      </c>
      <c r="BH188" s="1">
        <f>_xlfn.XLOOKUP(W188,[6]cmmiScoringModel!$G$62:$G$67,[6]cmmiScoringModel!$I$62:$I$67,0,0,1)</f>
        <v>0.75</v>
      </c>
      <c r="BI188" s="1">
        <f>_xlfn.XLOOKUP(X188,[6]cmmiScoringModel!$G$68:$G$72,[6]cmmiScoringModel!$I$68:$I$72,0,0,1)</f>
        <v>0.75</v>
      </c>
      <c r="BJ188" s="1">
        <f>_xlfn.XLOOKUP(Y188,[6]cmmiScoringModel!$G$73:$G$77,[6]cmmiScoringModel!$I$73:$I$77,0,0,1)</f>
        <v>1</v>
      </c>
      <c r="BK188" s="1">
        <f>_xlfn.XLOOKUP(Z188,[6]cmmiScoringModel!$G$78:$G$84,[6]cmmiScoringModel!$I$78:$I$84,0,0,1)</f>
        <v>0.75</v>
      </c>
      <c r="BL188" s="1">
        <f>_xlfn.XLOOKUP(AA188,[6]cmmiScoringModel!$G$85:$G$91,[6]cmmiScoringModel!$I$85:$I$91,0,0,1)</f>
        <v>0.75</v>
      </c>
      <c r="BM188" s="1">
        <f>_xlfn.XLOOKUP(AB188,[6]cmmiScoringModel!$G$92:$G$95,[6]cmmiScoringModel!$I$92:$I$95,0,0,1)</f>
        <v>1</v>
      </c>
      <c r="BN188" s="1">
        <f>_xlfn.XLOOKUP(AC188,[6]cmmiScoringModel!$G$96:$G$100,[6]cmmiScoringModel!$I$96:$I$100,0,0,1)</f>
        <v>0.6</v>
      </c>
      <c r="BO188" s="1">
        <f>_xlfn.XLOOKUP(AD188,[6]cmmiScoringModel!$G$101:$G$106,[6]cmmiScoringModel!$I$101:$I$106,0,0,1)</f>
        <v>1</v>
      </c>
      <c r="BP188" s="1">
        <f>_xlfn.XLOOKUP(AE188,[6]cmmiScoringModel!$G$107:$G$113,[6]cmmiScoringModel!$I$107:$I$113,0,0,1)</f>
        <v>0.75</v>
      </c>
      <c r="BQ188" s="1">
        <f>_xlfn.XLOOKUP(AF188,[6]cmmiScoringModel!$G$114:$G$117,[6]cmmiScoringModel!$I$114:$I$117,0,0,1)</f>
        <v>0.85</v>
      </c>
      <c r="BR188" s="1">
        <f>_xlfn.XLOOKUP(AG188,[6]cmmiScoringModel!$G$118:$G$120,[6]cmmiScoringModel!$I$118:$I$120,0,0,1)</f>
        <v>1</v>
      </c>
      <c r="BS188" s="1">
        <f>_xlfn.XLOOKUP(AH188, [6]cmmiScoringModel!$G$121:$G$124,[6]cmmiScoringModel!$I$121:$I$124,0,0,1)</f>
        <v>0.6</v>
      </c>
      <c r="BT188" s="1">
        <f>_xlfn.XLOOKUP(AI188,[6]cmmiScoringModel!$G$125:$G$128,[6]cmmiScoringModel!$I$125:$I$128,0,0,1)</f>
        <v>0.4</v>
      </c>
      <c r="BU188" s="1">
        <f>_xlfn.XLOOKUP(AJ188,[6]cmmiScoringModel!$G$129:$G$132,[6]cmmiScoringModel!$I$129:$I$132,0,0,1)</f>
        <v>0.4</v>
      </c>
      <c r="BV188" s="1">
        <f>_xlfn.XLOOKUP(AK188,[6]cmmiScoringModel!$G$133:$G$138,[6]cmmiScoringModel!$I$133:$I$138,0,0,1)</f>
        <v>0.75</v>
      </c>
      <c r="BW188" s="1">
        <f>_xlfn.XLOOKUP(AL188,[6]cmmiScoringModel!$G$139:$G$142,[6]cmmiScoringModel!$I$139:$I$142,0,0,1)</f>
        <v>1</v>
      </c>
      <c r="BX188" s="1">
        <f>_xlfn.XLOOKUP(AM188,[6]cmmiScoringModel!$G$143:$G$148,[6]cmmiScoringModel!$I$143:$I$148,0,0,1)</f>
        <v>0.75</v>
      </c>
      <c r="BY188" s="1">
        <f>_xlfn.XLOOKUP(AN188,[6]cmmiScoringModel!$G$149:$G$153,[6]cmmiScoringModel!$I$149:$I$153,0,0,1)</f>
        <v>1</v>
      </c>
      <c r="BZ188" s="1">
        <f>_xlfn.XLOOKUP(AO188,[6]cmmiScoringModel!$G$154:$G$157,[6]cmmiScoringModel!$I$154:$I$157,0,0,1)</f>
        <v>1</v>
      </c>
      <c r="CA188" s="1">
        <f>_xlfn.XLOOKUP(AP188,[6]cmmiScoringModel!$G$158:$G$161,[6]cmmiScoringModel!$I$158:$I$161,0,0,1)</f>
        <v>1</v>
      </c>
      <c r="CB188" s="1">
        <f>_xlfn.XLOOKUP(AQ188,[6]cmmiScoringModel!$G$162:$G$166,[6]cmmiScoringModel!$I$162:$I$166,0,0,1)</f>
        <v>1</v>
      </c>
      <c r="CC188" s="1">
        <f>_xlfn.XLOOKUP(AR188,[6]cmmiScoringModel!$G$167:$G$171,[6]cmmiScoringModel!$I$167:$I$171,0,0,1)</f>
        <v>0.01</v>
      </c>
      <c r="CD188" s="1">
        <f>_xlfn.XLOOKUP(AS188,[6]cmmiScoringModel!$G$172:$G$175,[6]cmmiScoringModel!$I$172:$I$175,0,0,1)</f>
        <v>0.01</v>
      </c>
      <c r="CE188" s="1">
        <f>_xlfn.XLOOKUP(AT188,[6]cmmiScoringModel!$G$176:$G$180,[6]cmmiScoringModel!$I$176:$I$180,0,0,1)</f>
        <v>0.01</v>
      </c>
    </row>
    <row r="189" spans="1:83" x14ac:dyDescent="0.25">
      <c r="A189" s="1" t="s">
        <v>3467</v>
      </c>
      <c r="B189" s="1" t="s">
        <v>1932</v>
      </c>
      <c r="C189" s="1" t="s">
        <v>1970</v>
      </c>
      <c r="D189" s="1" t="s">
        <v>1971</v>
      </c>
      <c r="E189" s="1" t="s">
        <v>1972</v>
      </c>
      <c r="G189" s="1" t="s">
        <v>1973</v>
      </c>
      <c r="H189" s="1" t="s">
        <v>2838</v>
      </c>
      <c r="K189" s="1" t="s">
        <v>18</v>
      </c>
      <c r="L189" s="1" t="s">
        <v>22</v>
      </c>
      <c r="M189" s="1" t="s">
        <v>31</v>
      </c>
      <c r="N189" s="1" t="s">
        <v>29</v>
      </c>
      <c r="O189" s="1" t="s">
        <v>37</v>
      </c>
      <c r="P189" s="1" t="s">
        <v>43</v>
      </c>
      <c r="Q189" s="1" t="s">
        <v>45</v>
      </c>
      <c r="R189" s="1" t="s">
        <v>37</v>
      </c>
      <c r="S189" s="1" t="s">
        <v>56</v>
      </c>
      <c r="T189" s="1" t="s">
        <v>64</v>
      </c>
      <c r="U189" s="1" t="s">
        <v>43</v>
      </c>
      <c r="V189" s="1" t="s">
        <v>72</v>
      </c>
      <c r="W189" s="1" t="s">
        <v>75</v>
      </c>
      <c r="X189" s="1" t="s">
        <v>37</v>
      </c>
      <c r="Y189" s="1" t="s">
        <v>43</v>
      </c>
      <c r="Z189" s="1" t="s">
        <v>64</v>
      </c>
      <c r="AA189" s="1" t="s">
        <v>62</v>
      </c>
      <c r="AB189" s="1" t="s">
        <v>98</v>
      </c>
      <c r="AC189" s="1" t="s">
        <v>105</v>
      </c>
      <c r="AD189" s="1" t="s">
        <v>111</v>
      </c>
      <c r="AE189" s="1" t="s">
        <v>62</v>
      </c>
      <c r="AF189" s="1" t="s">
        <v>120</v>
      </c>
      <c r="AG189" s="1" t="s">
        <v>125</v>
      </c>
      <c r="AH189" s="1" t="s">
        <v>129</v>
      </c>
      <c r="AI189" s="1" t="s">
        <v>129</v>
      </c>
      <c r="AJ189" s="1" t="s">
        <v>22</v>
      </c>
      <c r="AK189" s="1" t="s">
        <v>64</v>
      </c>
      <c r="AL189" s="1" t="s">
        <v>144</v>
      </c>
      <c r="AM189" s="1" t="s">
        <v>62</v>
      </c>
      <c r="AN189" s="1" t="s">
        <v>31</v>
      </c>
      <c r="AO189" s="1" t="s">
        <v>155</v>
      </c>
      <c r="AP189" s="1" t="s">
        <v>159</v>
      </c>
      <c r="AQ189" s="1" t="s">
        <v>29</v>
      </c>
      <c r="AR189" s="1" t="s">
        <v>21</v>
      </c>
      <c r="AS189" s="1" t="s">
        <v>21</v>
      </c>
      <c r="AT189" s="1" t="s">
        <v>21</v>
      </c>
      <c r="AV189" s="1">
        <f>_xlfn.XLOOKUP(K189,[6]cmmiScoringModel!$G$2:$G$6, [6]cmmiScoringModel!$I$2:$I$6,0,0,1)</f>
        <v>1</v>
      </c>
      <c r="AW189" s="1">
        <f>_xlfn.XLOOKUP(L189,[6]cmmiScoringModel!$G$7:$G$9,[6]cmmiScoringModel!$I$7:$I$9,0,0,1)</f>
        <v>1</v>
      </c>
      <c r="AX189" s="1">
        <f>_xlfn.XLOOKUP(M189,[6]cmmiScoringModel!$G$10:$G$14,[6]cmmiScoringModel!$I$10:$I$14,0,0,1)</f>
        <v>1</v>
      </c>
      <c r="AY189" s="1">
        <f>_xlfn.XLOOKUP(N189,[6]cmmiScoringModel!$G$15:$G$19,[6]cmmiScoringModel!$I$15:$I$19,0,0,1)</f>
        <v>0.5</v>
      </c>
      <c r="AZ189" s="1">
        <f>_xlfn.XLOOKUP(O189,[6]cmmiScoringModel!$G$20:$G$24,[6]cmmiScoringModel!$I$20:$I$24,0,0,1)</f>
        <v>0.75</v>
      </c>
      <c r="BA189" s="1">
        <f>_xlfn.XLOOKUP(P189,[6]cmmiScoringModel!$G$25:$G$28,[6]cmmiScoringModel!$I$25:$I$28,0,0,1)</f>
        <v>1</v>
      </c>
      <c r="BB189" s="1">
        <f>_xlfn.XLOOKUP(Q189,[6]cmmiScoringModel!$G$29:$G$33,[6]cmmiScoringModel!$I$29:$I$33,0,0,1)</f>
        <v>0.5</v>
      </c>
      <c r="BC189" s="1">
        <f>_xlfn.XLOOKUP(R189,[6]cmmiScoringModel!$G$34:$G$37,[6]cmmiScoringModel!$I$34:$I$37,0,0,1)</f>
        <v>1</v>
      </c>
      <c r="BD189" s="1">
        <f>_xlfn.XLOOKUP(S189,[6]cmmiScoringModel!$G$38:$G$44,[6]cmmiScoringModel!$I$38:$I$44,0,0,1)</f>
        <v>0.2</v>
      </c>
      <c r="BE189" s="1">
        <f>_xlfn.XLOOKUP(T189,[6]cmmiScoringModel!$G$45:$G$51,[6]cmmiScoringModel!$I$45:$I$51,0,0,1)</f>
        <v>1</v>
      </c>
      <c r="BF189" s="1">
        <f>_xlfn.XLOOKUP(U189,[6]cmmiScoringModel!$G$52:$G$56,[6]cmmiScoringModel!$I$52:$I$56,0,0,1)</f>
        <v>1</v>
      </c>
      <c r="BG189" s="1">
        <f>_xlfn.XLOOKUP(V189,[6]cmmiScoringModel!$G$57:$G$61,[6]cmmiScoringModel!$I$57:$I$61,0,0,1)</f>
        <v>1</v>
      </c>
      <c r="BH189" s="1">
        <f>_xlfn.XLOOKUP(W189,[6]cmmiScoringModel!$G$62:$G$67,[6]cmmiScoringModel!$I$62:$I$67,0,0,1)</f>
        <v>0.5</v>
      </c>
      <c r="BI189" s="1">
        <f>_xlfn.XLOOKUP(X189,[6]cmmiScoringModel!$G$68:$G$72,[6]cmmiScoringModel!$I$68:$I$72,0,0,1)</f>
        <v>0.75</v>
      </c>
      <c r="BJ189" s="1">
        <f>_xlfn.XLOOKUP(Y189,[6]cmmiScoringModel!$G$73:$G$77,[6]cmmiScoringModel!$I$73:$I$77,0,0,1)</f>
        <v>1</v>
      </c>
      <c r="BK189" s="1">
        <f>_xlfn.XLOOKUP(Z189,[6]cmmiScoringModel!$G$78:$G$84,[6]cmmiScoringModel!$I$78:$I$84,0,0,1)</f>
        <v>1</v>
      </c>
      <c r="BL189" s="1">
        <f>_xlfn.XLOOKUP(AA189,[6]cmmiScoringModel!$G$85:$G$91,[6]cmmiScoringModel!$I$85:$I$91,0,0,1)</f>
        <v>0.5</v>
      </c>
      <c r="BM189" s="1">
        <f>_xlfn.XLOOKUP(AB189,[6]cmmiScoringModel!$G$92:$G$95,[6]cmmiScoringModel!$I$92:$I$95,0,0,1)</f>
        <v>1</v>
      </c>
      <c r="BN189" s="1">
        <f>_xlfn.XLOOKUP(AC189,[6]cmmiScoringModel!$G$96:$G$100,[6]cmmiScoringModel!$I$96:$I$100,0,0,1)</f>
        <v>1</v>
      </c>
      <c r="BO189" s="1">
        <f>_xlfn.XLOOKUP(AD189,[6]cmmiScoringModel!$G$101:$G$106,[6]cmmiScoringModel!$I$101:$I$106,0,0,1)</f>
        <v>1</v>
      </c>
      <c r="BP189" s="1">
        <f>_xlfn.XLOOKUP(AE189,[6]cmmiScoringModel!$G$107:$G$113,[6]cmmiScoringModel!$I$107:$I$113,0,0,1)</f>
        <v>0.5</v>
      </c>
      <c r="BQ189" s="1">
        <f>_xlfn.XLOOKUP(AF189,[6]cmmiScoringModel!$G$114:$G$117,[6]cmmiScoringModel!$I$114:$I$117,0,0,1)</f>
        <v>0.85</v>
      </c>
      <c r="BR189" s="1">
        <f>_xlfn.XLOOKUP(AG189,[6]cmmiScoringModel!$G$118:$G$120,[6]cmmiScoringModel!$I$118:$I$120,0,0,1)</f>
        <v>1</v>
      </c>
      <c r="BS189" s="1">
        <f>_xlfn.XLOOKUP(AH189, [6]cmmiScoringModel!$G$121:$G$124,[6]cmmiScoringModel!$I$121:$I$124,0,0,1)</f>
        <v>0.6</v>
      </c>
      <c r="BT189" s="1">
        <f>_xlfn.XLOOKUP(AI189,[6]cmmiScoringModel!$G$125:$G$128,[6]cmmiScoringModel!$I$125:$I$128,0,0,1)</f>
        <v>0.4</v>
      </c>
      <c r="BU189" s="1">
        <f>_xlfn.XLOOKUP(AJ189,[6]cmmiScoringModel!$G$129:$G$132,[6]cmmiScoringModel!$I$129:$I$132,0,0,1)</f>
        <v>1</v>
      </c>
      <c r="BV189" s="1">
        <f>_xlfn.XLOOKUP(AK189,[6]cmmiScoringModel!$G$133:$G$138,[6]cmmiScoringModel!$I$133:$I$138,0,0,1)</f>
        <v>1</v>
      </c>
      <c r="BW189" s="1">
        <f>_xlfn.XLOOKUP(AL189,[6]cmmiScoringModel!$G$139:$G$142,[6]cmmiScoringModel!$I$139:$I$142,0,0,1)</f>
        <v>1</v>
      </c>
      <c r="BX189" s="1">
        <f>_xlfn.XLOOKUP(AM189,[6]cmmiScoringModel!$G$143:$G$148,[6]cmmiScoringModel!$I$143:$I$148,0,0,1)</f>
        <v>0.5</v>
      </c>
      <c r="BY189" s="1">
        <f>_xlfn.XLOOKUP(AN189,[6]cmmiScoringModel!$G$149:$G$153,[6]cmmiScoringModel!$I$149:$I$153,0,0,1)</f>
        <v>1</v>
      </c>
      <c r="BZ189" s="1">
        <f>_xlfn.XLOOKUP(AO189,[6]cmmiScoringModel!$G$154:$G$157,[6]cmmiScoringModel!$I$154:$I$157,0,0,1)</f>
        <v>1</v>
      </c>
      <c r="CA189" s="1">
        <f>_xlfn.XLOOKUP(AP189,[6]cmmiScoringModel!$G$158:$G$161,[6]cmmiScoringModel!$I$158:$I$161,0,0,1)</f>
        <v>1</v>
      </c>
      <c r="CB189" s="1">
        <f>_xlfn.XLOOKUP(AQ189,[6]cmmiScoringModel!$G$162:$G$166,[6]cmmiScoringModel!$I$162:$I$166,0,0,1)</f>
        <v>0.75</v>
      </c>
      <c r="CC189" s="1">
        <f>_xlfn.XLOOKUP(AR189,[6]cmmiScoringModel!$G$167:$G$171,[6]cmmiScoringModel!$I$167:$I$171,0,0,1)</f>
        <v>0.01</v>
      </c>
      <c r="CD189" s="1">
        <f>_xlfn.XLOOKUP(AS189,[6]cmmiScoringModel!$G$172:$G$175,[6]cmmiScoringModel!$I$172:$I$175,0,0,1)</f>
        <v>0.01</v>
      </c>
      <c r="CE189" s="1">
        <f>_xlfn.XLOOKUP(AT189,[6]cmmiScoringModel!$G$176:$G$180,[6]cmmiScoringModel!$I$176:$I$180,0,0,1)</f>
        <v>0.01</v>
      </c>
    </row>
    <row r="190" spans="1:83" ht="30" x14ac:dyDescent="0.25">
      <c r="A190" s="1" t="s">
        <v>3468</v>
      </c>
      <c r="B190" s="1" t="s">
        <v>1492</v>
      </c>
      <c r="C190" s="1" t="s">
        <v>1493</v>
      </c>
      <c r="D190" s="1" t="s">
        <v>1494</v>
      </c>
      <c r="E190" s="1" t="s">
        <v>1495</v>
      </c>
      <c r="G190" s="1" t="s">
        <v>1496</v>
      </c>
      <c r="H190" s="1" t="s">
        <v>3469</v>
      </c>
      <c r="I190" s="5" t="s">
        <v>3470</v>
      </c>
      <c r="K190" s="1" t="s">
        <v>17</v>
      </c>
      <c r="L190" s="1" t="s">
        <v>22</v>
      </c>
      <c r="M190" s="1" t="s">
        <v>31</v>
      </c>
      <c r="N190" s="1" t="s">
        <v>29</v>
      </c>
      <c r="O190" s="1" t="s">
        <v>37</v>
      </c>
      <c r="P190" s="1" t="s">
        <v>42</v>
      </c>
      <c r="Q190" s="1" t="s">
        <v>45</v>
      </c>
      <c r="R190" s="1" t="s">
        <v>36</v>
      </c>
      <c r="S190" s="1" t="s">
        <v>56</v>
      </c>
      <c r="T190" s="1" t="s">
        <v>21</v>
      </c>
      <c r="U190" s="1" t="s">
        <v>25</v>
      </c>
      <c r="V190" s="1" t="s">
        <v>71</v>
      </c>
      <c r="W190" s="1" t="s">
        <v>77</v>
      </c>
      <c r="X190" s="1" t="s">
        <v>37</v>
      </c>
      <c r="Y190" s="1" t="s">
        <v>66</v>
      </c>
      <c r="Z190" s="1" t="s">
        <v>63</v>
      </c>
      <c r="AA190" s="1" t="s">
        <v>62</v>
      </c>
      <c r="AB190" s="1" t="s">
        <v>97</v>
      </c>
      <c r="AC190" s="1" t="s">
        <v>25</v>
      </c>
      <c r="AD190" s="1" t="s">
        <v>111</v>
      </c>
      <c r="AE190" s="1" t="s">
        <v>25</v>
      </c>
      <c r="AF190" s="1" t="s">
        <v>120</v>
      </c>
      <c r="AG190" s="1" t="s">
        <v>124</v>
      </c>
      <c r="AH190" s="1" t="s">
        <v>129</v>
      </c>
      <c r="AI190" s="1" t="s">
        <v>129</v>
      </c>
      <c r="AJ190" s="1" t="s">
        <v>129</v>
      </c>
      <c r="AK190" s="1" t="s">
        <v>64</v>
      </c>
      <c r="AL190" s="1" t="s">
        <v>142</v>
      </c>
      <c r="AM190" s="1" t="s">
        <v>21</v>
      </c>
      <c r="AN190" s="1" t="s">
        <v>29</v>
      </c>
      <c r="AO190" s="1" t="s">
        <v>154</v>
      </c>
      <c r="AP190" s="1" t="s">
        <v>159</v>
      </c>
      <c r="AQ190" s="1" t="s">
        <v>29</v>
      </c>
      <c r="AR190" s="1" t="s">
        <v>29</v>
      </c>
      <c r="AS190" s="1" t="s">
        <v>111</v>
      </c>
      <c r="AT190" s="1" t="s">
        <v>21</v>
      </c>
      <c r="AV190" s="1">
        <f>_xlfn.XLOOKUP(K190,[6]cmmiScoringModel!$G$2:$G$6, [6]cmmiScoringModel!$I$2:$I$6,0,0,1)</f>
        <v>0.25</v>
      </c>
      <c r="AW190" s="1">
        <f>_xlfn.XLOOKUP(L190,[6]cmmiScoringModel!$G$7:$G$9,[6]cmmiScoringModel!$I$7:$I$9,0,0,1)</f>
        <v>1</v>
      </c>
      <c r="AX190" s="1">
        <f>_xlfn.XLOOKUP(M190,[6]cmmiScoringModel!$G$10:$G$14,[6]cmmiScoringModel!$I$10:$I$14,0,0,1)</f>
        <v>1</v>
      </c>
      <c r="AY190" s="1">
        <f>_xlfn.XLOOKUP(N190,[6]cmmiScoringModel!$G$15:$G$19,[6]cmmiScoringModel!$I$15:$I$19,0,0,1)</f>
        <v>0.5</v>
      </c>
      <c r="AZ190" s="1">
        <f>_xlfn.XLOOKUP(O190,[6]cmmiScoringModel!$G$20:$G$24,[6]cmmiScoringModel!$I$20:$I$24,0,0,1)</f>
        <v>0.75</v>
      </c>
      <c r="BA190" s="1">
        <f>_xlfn.XLOOKUP(P190,[6]cmmiScoringModel!$G$25:$G$28,[6]cmmiScoringModel!$I$25:$I$28,0,0,1)</f>
        <v>0.75</v>
      </c>
      <c r="BB190" s="1">
        <f>_xlfn.XLOOKUP(Q190,[6]cmmiScoringModel!$G$29:$G$33,[6]cmmiScoringModel!$I$29:$I$33,0,0,1)</f>
        <v>0.5</v>
      </c>
      <c r="BC190" s="1">
        <f>_xlfn.XLOOKUP(R190,[6]cmmiScoringModel!$G$34:$G$37,[6]cmmiScoringModel!$I$34:$I$37,0,0,1)</f>
        <v>0.25</v>
      </c>
      <c r="BD190" s="1">
        <f>_xlfn.XLOOKUP(S190,[6]cmmiScoringModel!$G$38:$G$44,[6]cmmiScoringModel!$I$38:$I$44,0,0,1)</f>
        <v>0.2</v>
      </c>
      <c r="BE190" s="1">
        <f>_xlfn.XLOOKUP(T190,[6]cmmiScoringModel!$G$45:$G$51,[6]cmmiScoringModel!$I$45:$I$51,0,0,1)</f>
        <v>0.01</v>
      </c>
      <c r="BF190" s="1" t="str">
        <f>_xlfn.XLOOKUP(U190,[6]cmmiScoringModel!$G$52:$G$56,[6]cmmiScoringModel!$I$52:$I$56,0,0,1)</f>
        <v>NA</v>
      </c>
      <c r="BG190" s="1">
        <f>_xlfn.XLOOKUP(V190,[6]cmmiScoringModel!$G$57:$G$61,[6]cmmiScoringModel!$I$57:$I$61,0,0,1)</f>
        <v>0.6</v>
      </c>
      <c r="BH190" s="1">
        <f>_xlfn.XLOOKUP(W190,[6]cmmiScoringModel!$G$62:$G$67,[6]cmmiScoringModel!$I$62:$I$67,0,0,1)</f>
        <v>1</v>
      </c>
      <c r="BI190" s="1">
        <f>_xlfn.XLOOKUP(X190,[6]cmmiScoringModel!$G$68:$G$72,[6]cmmiScoringModel!$I$68:$I$72,0,0,1)</f>
        <v>0.75</v>
      </c>
      <c r="BJ190" s="1">
        <f>_xlfn.XLOOKUP(Y190,[6]cmmiScoringModel!$G$73:$G$77,[6]cmmiScoringModel!$I$73:$I$77,0,0,1)</f>
        <v>0.5</v>
      </c>
      <c r="BK190" s="1">
        <f>_xlfn.XLOOKUP(Z190,[6]cmmiScoringModel!$G$78:$G$84,[6]cmmiScoringModel!$I$78:$I$84,0,0,1)</f>
        <v>0.75</v>
      </c>
      <c r="BL190" s="1">
        <f>_xlfn.XLOOKUP(AA190,[6]cmmiScoringModel!$G$85:$G$91,[6]cmmiScoringModel!$I$85:$I$91,0,0,1)</f>
        <v>0.5</v>
      </c>
      <c r="BM190" s="1">
        <f>_xlfn.XLOOKUP(AB190,[6]cmmiScoringModel!$G$92:$G$95,[6]cmmiScoringModel!$I$92:$I$95,0,0,1)</f>
        <v>0.25</v>
      </c>
      <c r="BN190" s="1" t="str">
        <f>_xlfn.XLOOKUP(AC190,[6]cmmiScoringModel!$G$96:$G$100,[6]cmmiScoringModel!$I$96:$I$100,0,0,1)</f>
        <v>NA</v>
      </c>
      <c r="BO190" s="1">
        <f>_xlfn.XLOOKUP(AD190,[6]cmmiScoringModel!$G$101:$G$106,[6]cmmiScoringModel!$I$101:$I$106,0,0,1)</f>
        <v>1</v>
      </c>
      <c r="BP190" s="1" t="str">
        <f>_xlfn.XLOOKUP(AE190,[6]cmmiScoringModel!$G$107:$G$113,[6]cmmiScoringModel!$I$107:$I$113,0,0,1)</f>
        <v>NA</v>
      </c>
      <c r="BQ190" s="1">
        <f>_xlfn.XLOOKUP(AF190,[6]cmmiScoringModel!$G$114:$G$117,[6]cmmiScoringModel!$I$114:$I$117,0,0,1)</f>
        <v>0.85</v>
      </c>
      <c r="BR190" s="1">
        <f>_xlfn.XLOOKUP(AG190,[6]cmmiScoringModel!$G$118:$G$120,[6]cmmiScoringModel!$I$118:$I$120,0,0,1)</f>
        <v>0.25</v>
      </c>
      <c r="BS190" s="1">
        <f>_xlfn.XLOOKUP(AH190, [6]cmmiScoringModel!$G$121:$G$124,[6]cmmiScoringModel!$I$121:$I$124,0,0,1)</f>
        <v>0.6</v>
      </c>
      <c r="BT190" s="1">
        <f>_xlfn.XLOOKUP(AI190,[6]cmmiScoringModel!$G$125:$G$128,[6]cmmiScoringModel!$I$125:$I$128,0,0,1)</f>
        <v>0.4</v>
      </c>
      <c r="BU190" s="1">
        <f>_xlfn.XLOOKUP(AJ190,[6]cmmiScoringModel!$G$129:$G$132,[6]cmmiScoringModel!$I$129:$I$132,0,0,1)</f>
        <v>0.4</v>
      </c>
      <c r="BV190" s="1">
        <f>_xlfn.XLOOKUP(AK190,[6]cmmiScoringModel!$G$133:$G$138,[6]cmmiScoringModel!$I$133:$I$138,0,0,1)</f>
        <v>1</v>
      </c>
      <c r="BW190" s="1">
        <f>_xlfn.XLOOKUP(AL190,[6]cmmiScoringModel!$G$139:$G$142,[6]cmmiScoringModel!$I$139:$I$142,0,0,1)</f>
        <v>0.25</v>
      </c>
      <c r="BX190" s="1">
        <f>_xlfn.XLOOKUP(AM190,[6]cmmiScoringModel!$G$143:$G$148,[6]cmmiScoringModel!$I$143:$I$148,0,0,1)</f>
        <v>0.01</v>
      </c>
      <c r="BY190" s="1">
        <f>_xlfn.XLOOKUP(AN190,[6]cmmiScoringModel!$G$149:$G$153,[6]cmmiScoringModel!$I$149:$I$153,0,0,1)</f>
        <v>0.75</v>
      </c>
      <c r="BZ190" s="1">
        <f>_xlfn.XLOOKUP(AO190,[6]cmmiScoringModel!$G$154:$G$157,[6]cmmiScoringModel!$I$154:$I$157,0,0,1)</f>
        <v>0</v>
      </c>
      <c r="CA190" s="1">
        <f>_xlfn.XLOOKUP(AP190,[6]cmmiScoringModel!$G$158:$G$161,[6]cmmiScoringModel!$I$158:$I$161,0,0,1)</f>
        <v>1</v>
      </c>
      <c r="CB190" s="1">
        <f>_xlfn.XLOOKUP(AQ190,[6]cmmiScoringModel!$G$162:$G$166,[6]cmmiScoringModel!$I$162:$I$166,0,0,1)</f>
        <v>0.75</v>
      </c>
      <c r="CC190" s="1">
        <f>_xlfn.XLOOKUP(AR190,[6]cmmiScoringModel!$G$167:$G$171,[6]cmmiScoringModel!$I$167:$I$171,0,0,1)</f>
        <v>0.5</v>
      </c>
      <c r="CD190" s="1">
        <f>_xlfn.XLOOKUP(AS190,[6]cmmiScoringModel!$G$172:$G$175,[6]cmmiScoringModel!$I$172:$I$175,0,0,1)</f>
        <v>1</v>
      </c>
      <c r="CE190" s="1">
        <f>_xlfn.XLOOKUP(AT190,[6]cmmiScoringModel!$G$176:$G$180,[6]cmmiScoringModel!$I$176:$I$180,0,0,1)</f>
        <v>0.01</v>
      </c>
    </row>
    <row r="191" spans="1:83" x14ac:dyDescent="0.25">
      <c r="A191" s="1" t="s">
        <v>3471</v>
      </c>
      <c r="B191" s="1" t="s">
        <v>1492</v>
      </c>
      <c r="C191" s="1" t="s">
        <v>1493</v>
      </c>
      <c r="D191" s="1" t="s">
        <v>1502</v>
      </c>
      <c r="E191" s="1" t="s">
        <v>1503</v>
      </c>
      <c r="G191" s="1" t="s">
        <v>1504</v>
      </c>
      <c r="H191" s="1" t="e" vm="1">
        <v>#VALUE!</v>
      </c>
      <c r="K191" s="1" t="s">
        <v>18</v>
      </c>
      <c r="L191" s="1" t="s">
        <v>22</v>
      </c>
      <c r="M191" s="1" t="s">
        <v>31</v>
      </c>
      <c r="N191" s="1" t="s">
        <v>29</v>
      </c>
      <c r="O191" s="1" t="s">
        <v>37</v>
      </c>
      <c r="P191" s="1" t="s">
        <v>43</v>
      </c>
      <c r="Q191" s="1" t="s">
        <v>45</v>
      </c>
      <c r="R191" s="1" t="s">
        <v>37</v>
      </c>
      <c r="S191" s="1" t="s">
        <v>56</v>
      </c>
      <c r="T191" s="1" t="s">
        <v>21</v>
      </c>
      <c r="U191" s="1" t="s">
        <v>25</v>
      </c>
      <c r="V191" s="1" t="s">
        <v>71</v>
      </c>
      <c r="W191" s="1" t="s">
        <v>76</v>
      </c>
      <c r="X191" s="1" t="s">
        <v>37</v>
      </c>
      <c r="Y191" s="1" t="s">
        <v>43</v>
      </c>
      <c r="Z191" s="1" t="s">
        <v>63</v>
      </c>
      <c r="AA191" s="1" t="s">
        <v>62</v>
      </c>
      <c r="AB191" s="1" t="s">
        <v>98</v>
      </c>
      <c r="AC191" s="1" t="s">
        <v>103</v>
      </c>
      <c r="AD191" s="1" t="s">
        <v>111</v>
      </c>
      <c r="AE191" s="1" t="s">
        <v>63</v>
      </c>
      <c r="AF191" s="1" t="s">
        <v>120</v>
      </c>
      <c r="AG191" s="1" t="s">
        <v>125</v>
      </c>
      <c r="AH191" s="1" t="s">
        <v>129</v>
      </c>
      <c r="AI191" s="1" t="s">
        <v>129</v>
      </c>
      <c r="AJ191" s="1" t="s">
        <v>129</v>
      </c>
      <c r="AK191" s="1" t="s">
        <v>63</v>
      </c>
      <c r="AL191" s="1" t="s">
        <v>144</v>
      </c>
      <c r="AM191" s="1" t="s">
        <v>63</v>
      </c>
      <c r="AN191" s="1" t="s">
        <v>31</v>
      </c>
      <c r="AO191" s="1" t="s">
        <v>155</v>
      </c>
      <c r="AP191" s="1" t="s">
        <v>159</v>
      </c>
      <c r="AQ191" s="1" t="s">
        <v>31</v>
      </c>
      <c r="AR191" s="1" t="s">
        <v>21</v>
      </c>
      <c r="AS191" s="1" t="s">
        <v>21</v>
      </c>
      <c r="AT191" s="1" t="s">
        <v>21</v>
      </c>
      <c r="AV191" s="1">
        <f>_xlfn.XLOOKUP(K191,[6]cmmiScoringModel!$G$2:$G$6, [6]cmmiScoringModel!$I$2:$I$6,0,0,1)</f>
        <v>1</v>
      </c>
      <c r="AW191" s="1">
        <f>_xlfn.XLOOKUP(L191,[6]cmmiScoringModel!$G$7:$G$9,[6]cmmiScoringModel!$I$7:$I$9,0,0,1)</f>
        <v>1</v>
      </c>
      <c r="AX191" s="1">
        <f>_xlfn.XLOOKUP(M191,[6]cmmiScoringModel!$G$10:$G$14,[6]cmmiScoringModel!$I$10:$I$14,0,0,1)</f>
        <v>1</v>
      </c>
      <c r="AY191" s="1">
        <f>_xlfn.XLOOKUP(N191,[6]cmmiScoringModel!$G$15:$G$19,[6]cmmiScoringModel!$I$15:$I$19,0,0,1)</f>
        <v>0.5</v>
      </c>
      <c r="AZ191" s="1">
        <f>_xlfn.XLOOKUP(O191,[6]cmmiScoringModel!$G$20:$G$24,[6]cmmiScoringModel!$I$20:$I$24,0,0,1)</f>
        <v>0.75</v>
      </c>
      <c r="BA191" s="1">
        <f>_xlfn.XLOOKUP(P191,[6]cmmiScoringModel!$G$25:$G$28,[6]cmmiScoringModel!$I$25:$I$28,0,0,1)</f>
        <v>1</v>
      </c>
      <c r="BB191" s="1">
        <f>_xlfn.XLOOKUP(Q191,[6]cmmiScoringModel!$G$29:$G$33,[6]cmmiScoringModel!$I$29:$I$33,0,0,1)</f>
        <v>0.5</v>
      </c>
      <c r="BC191" s="1">
        <f>_xlfn.XLOOKUP(R191,[6]cmmiScoringModel!$G$34:$G$37,[6]cmmiScoringModel!$I$34:$I$37,0,0,1)</f>
        <v>1</v>
      </c>
      <c r="BD191" s="1">
        <f>_xlfn.XLOOKUP(S191,[6]cmmiScoringModel!$G$38:$G$44,[6]cmmiScoringModel!$I$38:$I$44,0,0,1)</f>
        <v>0.2</v>
      </c>
      <c r="BE191" s="1">
        <f>_xlfn.XLOOKUP(T191,[6]cmmiScoringModel!$G$45:$G$51,[6]cmmiScoringModel!$I$45:$I$51,0,0,1)</f>
        <v>0.01</v>
      </c>
      <c r="BF191" s="1" t="str">
        <f>_xlfn.XLOOKUP(U191,[6]cmmiScoringModel!$G$52:$G$56,[6]cmmiScoringModel!$I$52:$I$56,0,0,1)</f>
        <v>NA</v>
      </c>
      <c r="BG191" s="1">
        <f>_xlfn.XLOOKUP(V191,[6]cmmiScoringModel!$G$57:$G$61,[6]cmmiScoringModel!$I$57:$I$61,0,0,1)</f>
        <v>0.6</v>
      </c>
      <c r="BH191" s="1">
        <f>_xlfn.XLOOKUP(W191,[6]cmmiScoringModel!$G$62:$G$67,[6]cmmiScoringModel!$I$62:$I$67,0,0,1)</f>
        <v>0.75</v>
      </c>
      <c r="BI191" s="1">
        <f>_xlfn.XLOOKUP(X191,[6]cmmiScoringModel!$G$68:$G$72,[6]cmmiScoringModel!$I$68:$I$72,0,0,1)</f>
        <v>0.75</v>
      </c>
      <c r="BJ191" s="1">
        <f>_xlfn.XLOOKUP(Y191,[6]cmmiScoringModel!$G$73:$G$77,[6]cmmiScoringModel!$I$73:$I$77,0,0,1)</f>
        <v>1</v>
      </c>
      <c r="BK191" s="1">
        <f>_xlfn.XLOOKUP(Z191,[6]cmmiScoringModel!$G$78:$G$84,[6]cmmiScoringModel!$I$78:$I$84,0,0,1)</f>
        <v>0.75</v>
      </c>
      <c r="BL191" s="1">
        <f>_xlfn.XLOOKUP(AA191,[6]cmmiScoringModel!$G$85:$G$91,[6]cmmiScoringModel!$I$85:$I$91,0,0,1)</f>
        <v>0.5</v>
      </c>
      <c r="BM191" s="1">
        <f>_xlfn.XLOOKUP(AB191,[6]cmmiScoringModel!$G$92:$G$95,[6]cmmiScoringModel!$I$92:$I$95,0,0,1)</f>
        <v>1</v>
      </c>
      <c r="BN191" s="1">
        <f>_xlfn.XLOOKUP(AC191,[6]cmmiScoringModel!$G$96:$G$100,[6]cmmiScoringModel!$I$96:$I$100,0,0,1)</f>
        <v>0.6</v>
      </c>
      <c r="BO191" s="1">
        <f>_xlfn.XLOOKUP(AD191,[6]cmmiScoringModel!$G$101:$G$106,[6]cmmiScoringModel!$I$101:$I$106,0,0,1)</f>
        <v>1</v>
      </c>
      <c r="BP191" s="1">
        <f>_xlfn.XLOOKUP(AE191,[6]cmmiScoringModel!$G$107:$G$113,[6]cmmiScoringModel!$I$107:$I$113,0,0,1)</f>
        <v>0.75</v>
      </c>
      <c r="BQ191" s="1">
        <f>_xlfn.XLOOKUP(AF191,[6]cmmiScoringModel!$G$114:$G$117,[6]cmmiScoringModel!$I$114:$I$117,0,0,1)</f>
        <v>0.85</v>
      </c>
      <c r="BR191" s="1">
        <f>_xlfn.XLOOKUP(AG191,[6]cmmiScoringModel!$G$118:$G$120,[6]cmmiScoringModel!$I$118:$I$120,0,0,1)</f>
        <v>1</v>
      </c>
      <c r="BS191" s="1">
        <f>_xlfn.XLOOKUP(AH191, [6]cmmiScoringModel!$G$121:$G$124,[6]cmmiScoringModel!$I$121:$I$124,0,0,1)</f>
        <v>0.6</v>
      </c>
      <c r="BT191" s="1">
        <f>_xlfn.XLOOKUP(AI191,[6]cmmiScoringModel!$G$125:$G$128,[6]cmmiScoringModel!$I$125:$I$128,0,0,1)</f>
        <v>0.4</v>
      </c>
      <c r="BU191" s="1">
        <f>_xlfn.XLOOKUP(AJ191,[6]cmmiScoringModel!$G$129:$G$132,[6]cmmiScoringModel!$I$129:$I$132,0,0,1)</f>
        <v>0.4</v>
      </c>
      <c r="BV191" s="1">
        <f>_xlfn.XLOOKUP(AK191,[6]cmmiScoringModel!$G$133:$G$138,[6]cmmiScoringModel!$I$133:$I$138,0,0,1)</f>
        <v>0.75</v>
      </c>
      <c r="BW191" s="1">
        <f>_xlfn.XLOOKUP(AL191,[6]cmmiScoringModel!$G$139:$G$142,[6]cmmiScoringModel!$I$139:$I$142,0,0,1)</f>
        <v>1</v>
      </c>
      <c r="BX191" s="1">
        <f>_xlfn.XLOOKUP(AM191,[6]cmmiScoringModel!$G$143:$G$148,[6]cmmiScoringModel!$I$143:$I$148,0,0,1)</f>
        <v>0.75</v>
      </c>
      <c r="BY191" s="1">
        <f>_xlfn.XLOOKUP(AN191,[6]cmmiScoringModel!$G$149:$G$153,[6]cmmiScoringModel!$I$149:$I$153,0,0,1)</f>
        <v>1</v>
      </c>
      <c r="BZ191" s="1">
        <f>_xlfn.XLOOKUP(AO191,[6]cmmiScoringModel!$G$154:$G$157,[6]cmmiScoringModel!$I$154:$I$157,0,0,1)</f>
        <v>1</v>
      </c>
      <c r="CA191" s="1">
        <f>_xlfn.XLOOKUP(AP191,[6]cmmiScoringModel!$G$158:$G$161,[6]cmmiScoringModel!$I$158:$I$161,0,0,1)</f>
        <v>1</v>
      </c>
      <c r="CB191" s="1">
        <f>_xlfn.XLOOKUP(AQ191,[6]cmmiScoringModel!$G$162:$G$166,[6]cmmiScoringModel!$I$162:$I$166,0,0,1)</f>
        <v>1</v>
      </c>
      <c r="CC191" s="1">
        <f>_xlfn.XLOOKUP(AR191,[6]cmmiScoringModel!$G$167:$G$171,[6]cmmiScoringModel!$I$167:$I$171,0,0,1)</f>
        <v>0.01</v>
      </c>
      <c r="CD191" s="1">
        <f>_xlfn.XLOOKUP(AS191,[6]cmmiScoringModel!$G$172:$G$175,[6]cmmiScoringModel!$I$172:$I$175,0,0,1)</f>
        <v>0.01</v>
      </c>
      <c r="CE191" s="1">
        <f>_xlfn.XLOOKUP(AT191,[6]cmmiScoringModel!$G$176:$G$180,[6]cmmiScoringModel!$I$176:$I$180,0,0,1)</f>
        <v>0.01</v>
      </c>
    </row>
    <row r="192" spans="1:83" x14ac:dyDescent="0.25">
      <c r="A192" s="1" t="s">
        <v>3472</v>
      </c>
      <c r="B192" s="1" t="s">
        <v>1492</v>
      </c>
      <c r="C192" s="1" t="s">
        <v>1505</v>
      </c>
      <c r="D192" s="1" t="s">
        <v>1506</v>
      </c>
      <c r="E192" s="1" t="s">
        <v>1507</v>
      </c>
      <c r="G192" s="1" t="s">
        <v>1508</v>
      </c>
      <c r="H192" s="1" t="str" cm="1">
        <f t="array" ref="H192">_xlfn.TEXTJOIN(", ",TRUE,_xlfn._xlws.FILTER('[6]Unique Controls used'!B$2:B$313,mcasAnalysis!D6='[6]Unique Controls used'!A$2:A$313))</f>
        <v xml:space="preserve">source code security
data loss prevention
data encryption
data lifecycle management
cloud compute and storage
data encryption in the cloud
data protection
data loss prevention
data encryption
data lifecycle management
data loss prevention solution and processes
cloud environment
Cloud Environment
information management
quality assurance
data lifecycle management
data loss prevention solution and processes
quality assurance
data privacy
tabletop exercises
bc communication
crisis management
</v>
      </c>
      <c r="K192" s="1" t="s">
        <v>18</v>
      </c>
      <c r="L192" s="1" t="s">
        <v>22</v>
      </c>
      <c r="M192" s="1" t="s">
        <v>31</v>
      </c>
      <c r="N192" s="1" t="s">
        <v>29</v>
      </c>
      <c r="O192" s="1" t="s">
        <v>37</v>
      </c>
      <c r="P192" s="1" t="s">
        <v>43</v>
      </c>
      <c r="Q192" s="1" t="s">
        <v>45</v>
      </c>
      <c r="R192" s="1" t="s">
        <v>37</v>
      </c>
      <c r="S192" s="1" t="s">
        <v>56</v>
      </c>
      <c r="T192" s="1" t="s">
        <v>21</v>
      </c>
      <c r="U192" s="1" t="s">
        <v>25</v>
      </c>
      <c r="V192" s="1" t="s">
        <v>72</v>
      </c>
      <c r="W192" s="1" t="s">
        <v>76</v>
      </c>
      <c r="X192" s="1" t="s">
        <v>37</v>
      </c>
      <c r="Y192" s="1" t="s">
        <v>43</v>
      </c>
      <c r="Z192" s="1" t="s">
        <v>63</v>
      </c>
      <c r="AA192" s="1" t="s">
        <v>62</v>
      </c>
      <c r="AB192" s="1" t="s">
        <v>98</v>
      </c>
      <c r="AC192" s="1" t="s">
        <v>103</v>
      </c>
      <c r="AD192" s="1" t="s">
        <v>111</v>
      </c>
      <c r="AE192" s="1" t="s">
        <v>63</v>
      </c>
      <c r="AF192" s="1" t="s">
        <v>120</v>
      </c>
      <c r="AG192" s="1" t="s">
        <v>125</v>
      </c>
      <c r="AH192" s="1" t="s">
        <v>129</v>
      </c>
      <c r="AI192" s="1" t="s">
        <v>129</v>
      </c>
      <c r="AJ192" s="1" t="s">
        <v>129</v>
      </c>
      <c r="AK192" s="1" t="s">
        <v>63</v>
      </c>
      <c r="AL192" s="1" t="s">
        <v>144</v>
      </c>
      <c r="AM192" s="1" t="s">
        <v>63</v>
      </c>
      <c r="AN192" s="1" t="s">
        <v>31</v>
      </c>
      <c r="AO192" s="1" t="s">
        <v>155</v>
      </c>
      <c r="AP192" s="1" t="s">
        <v>159</v>
      </c>
      <c r="AQ192" s="1" t="s">
        <v>31</v>
      </c>
      <c r="AR192" s="1" t="s">
        <v>21</v>
      </c>
      <c r="AS192" s="1" t="s">
        <v>21</v>
      </c>
      <c r="AT192" s="1" t="s">
        <v>21</v>
      </c>
      <c r="AV192" s="1">
        <f>_xlfn.XLOOKUP(K192,[6]cmmiScoringModel!$G$2:$G$6, [6]cmmiScoringModel!$I$2:$I$6,0,0,1)</f>
        <v>1</v>
      </c>
      <c r="AW192" s="1">
        <f>_xlfn.XLOOKUP(L192,[6]cmmiScoringModel!$G$7:$G$9,[6]cmmiScoringModel!$I$7:$I$9,0,0,1)</f>
        <v>1</v>
      </c>
      <c r="AX192" s="1">
        <f>_xlfn.XLOOKUP(M192,[6]cmmiScoringModel!$G$10:$G$14,[6]cmmiScoringModel!$I$10:$I$14,0,0,1)</f>
        <v>1</v>
      </c>
      <c r="AY192" s="1">
        <f>_xlfn.XLOOKUP(N192,[6]cmmiScoringModel!$G$15:$G$19,[6]cmmiScoringModel!$I$15:$I$19,0,0,1)</f>
        <v>0.5</v>
      </c>
      <c r="AZ192" s="1">
        <f>_xlfn.XLOOKUP(O192,[6]cmmiScoringModel!$G$20:$G$24,[6]cmmiScoringModel!$I$20:$I$24,0,0,1)</f>
        <v>0.75</v>
      </c>
      <c r="BA192" s="1">
        <f>_xlfn.XLOOKUP(P192,[6]cmmiScoringModel!$G$25:$G$28,[6]cmmiScoringModel!$I$25:$I$28,0,0,1)</f>
        <v>1</v>
      </c>
      <c r="BB192" s="1">
        <f>_xlfn.XLOOKUP(Q192,[6]cmmiScoringModel!$G$29:$G$33,[6]cmmiScoringModel!$I$29:$I$33,0,0,1)</f>
        <v>0.5</v>
      </c>
      <c r="BC192" s="1">
        <f>_xlfn.XLOOKUP(R192,[6]cmmiScoringModel!$G$34:$G$37,[6]cmmiScoringModel!$I$34:$I$37,0,0,1)</f>
        <v>1</v>
      </c>
      <c r="BD192" s="1">
        <f>_xlfn.XLOOKUP(S192,[6]cmmiScoringModel!$G$38:$G$44,[6]cmmiScoringModel!$I$38:$I$44,0,0,1)</f>
        <v>0.2</v>
      </c>
      <c r="BE192" s="1">
        <f>_xlfn.XLOOKUP(T192,[6]cmmiScoringModel!$G$45:$G$51,[6]cmmiScoringModel!$I$45:$I$51,0,0,1)</f>
        <v>0.01</v>
      </c>
      <c r="BF192" s="1" t="str">
        <f>_xlfn.XLOOKUP(U192,[6]cmmiScoringModel!$G$52:$G$56,[6]cmmiScoringModel!$I$52:$I$56,0,0,1)</f>
        <v>NA</v>
      </c>
      <c r="BG192" s="1">
        <f>_xlfn.XLOOKUP(V192,[6]cmmiScoringModel!$G$57:$G$61,[6]cmmiScoringModel!$I$57:$I$61,0,0,1)</f>
        <v>1</v>
      </c>
      <c r="BH192" s="1">
        <f>_xlfn.XLOOKUP(W192,[6]cmmiScoringModel!$G$62:$G$67,[6]cmmiScoringModel!$I$62:$I$67,0,0,1)</f>
        <v>0.75</v>
      </c>
      <c r="BI192" s="1">
        <f>_xlfn.XLOOKUP(X192,[6]cmmiScoringModel!$G$68:$G$72,[6]cmmiScoringModel!$I$68:$I$72,0,0,1)</f>
        <v>0.75</v>
      </c>
      <c r="BJ192" s="1">
        <f>_xlfn.XLOOKUP(Y192,[6]cmmiScoringModel!$G$73:$G$77,[6]cmmiScoringModel!$I$73:$I$77,0,0,1)</f>
        <v>1</v>
      </c>
      <c r="BK192" s="1">
        <f>_xlfn.XLOOKUP(Z192,[6]cmmiScoringModel!$G$78:$G$84,[6]cmmiScoringModel!$I$78:$I$84,0,0,1)</f>
        <v>0.75</v>
      </c>
      <c r="BL192" s="1">
        <f>_xlfn.XLOOKUP(AA192,[6]cmmiScoringModel!$G$85:$G$91,[6]cmmiScoringModel!$I$85:$I$91,0,0,1)</f>
        <v>0.5</v>
      </c>
      <c r="BM192" s="1">
        <f>_xlfn.XLOOKUP(AB192,[6]cmmiScoringModel!$G$92:$G$95,[6]cmmiScoringModel!$I$92:$I$95,0,0,1)</f>
        <v>1</v>
      </c>
      <c r="BN192" s="1">
        <f>_xlfn.XLOOKUP(AC192,[6]cmmiScoringModel!$G$96:$G$100,[6]cmmiScoringModel!$I$96:$I$100,0,0,1)</f>
        <v>0.6</v>
      </c>
      <c r="BO192" s="1">
        <f>_xlfn.XLOOKUP(AD192,[6]cmmiScoringModel!$G$101:$G$106,[6]cmmiScoringModel!$I$101:$I$106,0,0,1)</f>
        <v>1</v>
      </c>
      <c r="BP192" s="1">
        <f>_xlfn.XLOOKUP(AE192,[6]cmmiScoringModel!$G$107:$G$113,[6]cmmiScoringModel!$I$107:$I$113,0,0,1)</f>
        <v>0.75</v>
      </c>
      <c r="BQ192" s="1">
        <f>_xlfn.XLOOKUP(AF192,[6]cmmiScoringModel!$G$114:$G$117,[6]cmmiScoringModel!$I$114:$I$117,0,0,1)</f>
        <v>0.85</v>
      </c>
      <c r="BR192" s="1">
        <f>_xlfn.XLOOKUP(AG192,[6]cmmiScoringModel!$G$118:$G$120,[6]cmmiScoringModel!$I$118:$I$120,0,0,1)</f>
        <v>1</v>
      </c>
      <c r="BS192" s="1">
        <f>_xlfn.XLOOKUP(AH192, [6]cmmiScoringModel!$G$121:$G$124,[6]cmmiScoringModel!$I$121:$I$124,0,0,1)</f>
        <v>0.6</v>
      </c>
      <c r="BT192" s="1">
        <f>_xlfn.XLOOKUP(AI192,[6]cmmiScoringModel!$G$125:$G$128,[6]cmmiScoringModel!$I$125:$I$128,0,0,1)</f>
        <v>0.4</v>
      </c>
      <c r="BU192" s="1">
        <f>_xlfn.XLOOKUP(AJ192,[6]cmmiScoringModel!$G$129:$G$132,[6]cmmiScoringModel!$I$129:$I$132,0,0,1)</f>
        <v>0.4</v>
      </c>
      <c r="BV192" s="1">
        <f>_xlfn.XLOOKUP(AK192,[6]cmmiScoringModel!$G$133:$G$138,[6]cmmiScoringModel!$I$133:$I$138,0,0,1)</f>
        <v>0.75</v>
      </c>
      <c r="BW192" s="1">
        <f>_xlfn.XLOOKUP(AL192,[6]cmmiScoringModel!$G$139:$G$142,[6]cmmiScoringModel!$I$139:$I$142,0,0,1)</f>
        <v>1</v>
      </c>
      <c r="BX192" s="1">
        <f>_xlfn.XLOOKUP(AM192,[6]cmmiScoringModel!$G$143:$G$148,[6]cmmiScoringModel!$I$143:$I$148,0,0,1)</f>
        <v>0.75</v>
      </c>
      <c r="BY192" s="1">
        <f>_xlfn.XLOOKUP(AN192,[6]cmmiScoringModel!$G$149:$G$153,[6]cmmiScoringModel!$I$149:$I$153,0,0,1)</f>
        <v>1</v>
      </c>
      <c r="BZ192" s="1">
        <f>_xlfn.XLOOKUP(AO192,[6]cmmiScoringModel!$G$154:$G$157,[6]cmmiScoringModel!$I$154:$I$157,0,0,1)</f>
        <v>1</v>
      </c>
      <c r="CA192" s="1">
        <f>_xlfn.XLOOKUP(AP192,[6]cmmiScoringModel!$G$158:$G$161,[6]cmmiScoringModel!$I$158:$I$161,0,0,1)</f>
        <v>1</v>
      </c>
      <c r="CB192" s="1">
        <f>_xlfn.XLOOKUP(AQ192,[6]cmmiScoringModel!$G$162:$G$166,[6]cmmiScoringModel!$I$162:$I$166,0,0,1)</f>
        <v>1</v>
      </c>
      <c r="CC192" s="1">
        <f>_xlfn.XLOOKUP(AR192,[6]cmmiScoringModel!$G$167:$G$171,[6]cmmiScoringModel!$I$167:$I$171,0,0,1)</f>
        <v>0.01</v>
      </c>
      <c r="CD192" s="1">
        <f>_xlfn.XLOOKUP(AS192,[6]cmmiScoringModel!$G$172:$G$175,[6]cmmiScoringModel!$I$172:$I$175,0,0,1)</f>
        <v>0.01</v>
      </c>
      <c r="CE192" s="1">
        <f>_xlfn.XLOOKUP(AT192,[6]cmmiScoringModel!$G$176:$G$180,[6]cmmiScoringModel!$I$176:$I$180,0,0,1)</f>
        <v>0.01</v>
      </c>
    </row>
    <row r="193" spans="1:83" x14ac:dyDescent="0.25">
      <c r="A193" s="1" t="s">
        <v>3473</v>
      </c>
      <c r="B193" s="1" t="s">
        <v>1492</v>
      </c>
      <c r="C193" s="1" t="s">
        <v>1505</v>
      </c>
      <c r="D193" s="1" t="s">
        <v>1509</v>
      </c>
      <c r="E193" s="1" t="s">
        <v>1510</v>
      </c>
      <c r="G193" s="1" t="s">
        <v>1511</v>
      </c>
      <c r="H193" s="1" t="e" vm="1">
        <v>#VALUE!</v>
      </c>
      <c r="K193" s="1" t="s">
        <v>18</v>
      </c>
      <c r="L193" s="1" t="s">
        <v>22</v>
      </c>
      <c r="M193" s="1" t="s">
        <v>31</v>
      </c>
      <c r="N193" s="1" t="s">
        <v>29</v>
      </c>
      <c r="O193" s="1" t="s">
        <v>37</v>
      </c>
      <c r="P193" s="1" t="s">
        <v>43</v>
      </c>
      <c r="Q193" s="1" t="s">
        <v>45</v>
      </c>
      <c r="R193" s="1" t="s">
        <v>37</v>
      </c>
      <c r="S193" s="1" t="s">
        <v>56</v>
      </c>
      <c r="T193" s="1" t="s">
        <v>21</v>
      </c>
      <c r="U193" s="1" t="s">
        <v>25</v>
      </c>
      <c r="V193" s="1" t="s">
        <v>72</v>
      </c>
      <c r="W193" s="1" t="s">
        <v>76</v>
      </c>
      <c r="X193" s="1" t="s">
        <v>37</v>
      </c>
      <c r="Y193" s="1" t="s">
        <v>43</v>
      </c>
      <c r="Z193" s="1" t="s">
        <v>63</v>
      </c>
      <c r="AA193" s="1" t="s">
        <v>62</v>
      </c>
      <c r="AB193" s="1" t="s">
        <v>98</v>
      </c>
      <c r="AC193" s="1" t="s">
        <v>103</v>
      </c>
      <c r="AD193" s="1" t="s">
        <v>111</v>
      </c>
      <c r="AE193" s="1" t="s">
        <v>63</v>
      </c>
      <c r="AF193" s="1" t="s">
        <v>120</v>
      </c>
      <c r="AG193" s="1" t="s">
        <v>125</v>
      </c>
      <c r="AH193" s="1" t="s">
        <v>129</v>
      </c>
      <c r="AI193" s="1" t="s">
        <v>129</v>
      </c>
      <c r="AJ193" s="1" t="s">
        <v>129</v>
      </c>
      <c r="AK193" s="1" t="s">
        <v>63</v>
      </c>
      <c r="AL193" s="1" t="s">
        <v>144</v>
      </c>
      <c r="AM193" s="1" t="s">
        <v>63</v>
      </c>
      <c r="AN193" s="1" t="s">
        <v>31</v>
      </c>
      <c r="AO193" s="1" t="s">
        <v>155</v>
      </c>
      <c r="AP193" s="1" t="s">
        <v>159</v>
      </c>
      <c r="AQ193" s="1" t="s">
        <v>31</v>
      </c>
      <c r="AR193" s="1" t="s">
        <v>21</v>
      </c>
      <c r="AS193" s="1" t="s">
        <v>21</v>
      </c>
      <c r="AT193" s="1" t="s">
        <v>21</v>
      </c>
      <c r="AV193" s="1">
        <f>_xlfn.XLOOKUP(K193,[6]cmmiScoringModel!$G$2:$G$6, [6]cmmiScoringModel!$I$2:$I$6,0,0,1)</f>
        <v>1</v>
      </c>
      <c r="AW193" s="1">
        <f>_xlfn.XLOOKUP(L193,[6]cmmiScoringModel!$G$7:$G$9,[6]cmmiScoringModel!$I$7:$I$9,0,0,1)</f>
        <v>1</v>
      </c>
      <c r="AX193" s="1">
        <f>_xlfn.XLOOKUP(M193,[6]cmmiScoringModel!$G$10:$G$14,[6]cmmiScoringModel!$I$10:$I$14,0,0,1)</f>
        <v>1</v>
      </c>
      <c r="AY193" s="1">
        <f>_xlfn.XLOOKUP(N193,[6]cmmiScoringModel!$G$15:$G$19,[6]cmmiScoringModel!$I$15:$I$19,0,0,1)</f>
        <v>0.5</v>
      </c>
      <c r="AZ193" s="1">
        <f>_xlfn.XLOOKUP(O193,[6]cmmiScoringModel!$G$20:$G$24,[6]cmmiScoringModel!$I$20:$I$24,0,0,1)</f>
        <v>0.75</v>
      </c>
      <c r="BA193" s="1">
        <f>_xlfn.XLOOKUP(P193,[6]cmmiScoringModel!$G$25:$G$28,[6]cmmiScoringModel!$I$25:$I$28,0,0,1)</f>
        <v>1</v>
      </c>
      <c r="BB193" s="1">
        <f>_xlfn.XLOOKUP(Q193,[6]cmmiScoringModel!$G$29:$G$33,[6]cmmiScoringModel!$I$29:$I$33,0,0,1)</f>
        <v>0.5</v>
      </c>
      <c r="BC193" s="1">
        <f>_xlfn.XLOOKUP(R193,[6]cmmiScoringModel!$G$34:$G$37,[6]cmmiScoringModel!$I$34:$I$37,0,0,1)</f>
        <v>1</v>
      </c>
      <c r="BD193" s="1">
        <f>_xlfn.XLOOKUP(S193,[6]cmmiScoringModel!$G$38:$G$44,[6]cmmiScoringModel!$I$38:$I$44,0,0,1)</f>
        <v>0.2</v>
      </c>
      <c r="BE193" s="1">
        <f>_xlfn.XLOOKUP(T193,[6]cmmiScoringModel!$G$45:$G$51,[6]cmmiScoringModel!$I$45:$I$51,0,0,1)</f>
        <v>0.01</v>
      </c>
      <c r="BF193" s="1" t="str">
        <f>_xlfn.XLOOKUP(U193,[6]cmmiScoringModel!$G$52:$G$56,[6]cmmiScoringModel!$I$52:$I$56,0,0,1)</f>
        <v>NA</v>
      </c>
      <c r="BG193" s="1">
        <f>_xlfn.XLOOKUP(V193,[6]cmmiScoringModel!$G$57:$G$61,[6]cmmiScoringModel!$I$57:$I$61,0,0,1)</f>
        <v>1</v>
      </c>
      <c r="BH193" s="1">
        <f>_xlfn.XLOOKUP(W193,[6]cmmiScoringModel!$G$62:$G$67,[6]cmmiScoringModel!$I$62:$I$67,0,0,1)</f>
        <v>0.75</v>
      </c>
      <c r="BI193" s="1">
        <f>_xlfn.XLOOKUP(X193,[6]cmmiScoringModel!$G$68:$G$72,[6]cmmiScoringModel!$I$68:$I$72,0,0,1)</f>
        <v>0.75</v>
      </c>
      <c r="BJ193" s="1">
        <f>_xlfn.XLOOKUP(Y193,[6]cmmiScoringModel!$G$73:$G$77,[6]cmmiScoringModel!$I$73:$I$77,0,0,1)</f>
        <v>1</v>
      </c>
      <c r="BK193" s="1">
        <f>_xlfn.XLOOKUP(Z193,[6]cmmiScoringModel!$G$78:$G$84,[6]cmmiScoringModel!$I$78:$I$84,0,0,1)</f>
        <v>0.75</v>
      </c>
      <c r="BL193" s="1">
        <f>_xlfn.XLOOKUP(AA193,[6]cmmiScoringModel!$G$85:$G$91,[6]cmmiScoringModel!$I$85:$I$91,0,0,1)</f>
        <v>0.5</v>
      </c>
      <c r="BM193" s="1">
        <f>_xlfn.XLOOKUP(AB193,[6]cmmiScoringModel!$G$92:$G$95,[6]cmmiScoringModel!$I$92:$I$95,0,0,1)</f>
        <v>1</v>
      </c>
      <c r="BN193" s="1">
        <f>_xlfn.XLOOKUP(AC193,[6]cmmiScoringModel!$G$96:$G$100,[6]cmmiScoringModel!$I$96:$I$100,0,0,1)</f>
        <v>0.6</v>
      </c>
      <c r="BO193" s="1">
        <f>_xlfn.XLOOKUP(AD193,[6]cmmiScoringModel!$G$101:$G$106,[6]cmmiScoringModel!$I$101:$I$106,0,0,1)</f>
        <v>1</v>
      </c>
      <c r="BP193" s="1">
        <f>_xlfn.XLOOKUP(AE193,[6]cmmiScoringModel!$G$107:$G$113,[6]cmmiScoringModel!$I$107:$I$113,0,0,1)</f>
        <v>0.75</v>
      </c>
      <c r="BQ193" s="1">
        <f>_xlfn.XLOOKUP(AF193,[6]cmmiScoringModel!$G$114:$G$117,[6]cmmiScoringModel!$I$114:$I$117,0,0,1)</f>
        <v>0.85</v>
      </c>
      <c r="BR193" s="1">
        <f>_xlfn.XLOOKUP(AG193,[6]cmmiScoringModel!$G$118:$G$120,[6]cmmiScoringModel!$I$118:$I$120,0,0,1)</f>
        <v>1</v>
      </c>
      <c r="BS193" s="1">
        <f>_xlfn.XLOOKUP(AH193, [6]cmmiScoringModel!$G$121:$G$124,[6]cmmiScoringModel!$I$121:$I$124,0,0,1)</f>
        <v>0.6</v>
      </c>
      <c r="BT193" s="1">
        <f>_xlfn.XLOOKUP(AI193,[6]cmmiScoringModel!$G$125:$G$128,[6]cmmiScoringModel!$I$125:$I$128,0,0,1)</f>
        <v>0.4</v>
      </c>
      <c r="BU193" s="1">
        <f>_xlfn.XLOOKUP(AJ193,[6]cmmiScoringModel!$G$129:$G$132,[6]cmmiScoringModel!$I$129:$I$132,0,0,1)</f>
        <v>0.4</v>
      </c>
      <c r="BV193" s="1">
        <f>_xlfn.XLOOKUP(AK193,[6]cmmiScoringModel!$G$133:$G$138,[6]cmmiScoringModel!$I$133:$I$138,0,0,1)</f>
        <v>0.75</v>
      </c>
      <c r="BW193" s="1">
        <f>_xlfn.XLOOKUP(AL193,[6]cmmiScoringModel!$G$139:$G$142,[6]cmmiScoringModel!$I$139:$I$142,0,0,1)</f>
        <v>1</v>
      </c>
      <c r="BX193" s="1">
        <f>_xlfn.XLOOKUP(AM193,[6]cmmiScoringModel!$G$143:$G$148,[6]cmmiScoringModel!$I$143:$I$148,0,0,1)</f>
        <v>0.75</v>
      </c>
      <c r="BY193" s="1">
        <f>_xlfn.XLOOKUP(AN193,[6]cmmiScoringModel!$G$149:$G$153,[6]cmmiScoringModel!$I$149:$I$153,0,0,1)</f>
        <v>1</v>
      </c>
      <c r="BZ193" s="1">
        <f>_xlfn.XLOOKUP(AO193,[6]cmmiScoringModel!$G$154:$G$157,[6]cmmiScoringModel!$I$154:$I$157,0,0,1)</f>
        <v>1</v>
      </c>
      <c r="CA193" s="1">
        <f>_xlfn.XLOOKUP(AP193,[6]cmmiScoringModel!$G$158:$G$161,[6]cmmiScoringModel!$I$158:$I$161,0,0,1)</f>
        <v>1</v>
      </c>
      <c r="CB193" s="1">
        <f>_xlfn.XLOOKUP(AQ193,[6]cmmiScoringModel!$G$162:$G$166,[6]cmmiScoringModel!$I$162:$I$166,0,0,1)</f>
        <v>1</v>
      </c>
      <c r="CC193" s="1">
        <f>_xlfn.XLOOKUP(AR193,[6]cmmiScoringModel!$G$167:$G$171,[6]cmmiScoringModel!$I$167:$I$171,0,0,1)</f>
        <v>0.01</v>
      </c>
      <c r="CD193" s="1">
        <f>_xlfn.XLOOKUP(AS193,[6]cmmiScoringModel!$G$172:$G$175,[6]cmmiScoringModel!$I$172:$I$175,0,0,1)</f>
        <v>0.01</v>
      </c>
      <c r="CE193" s="1">
        <f>_xlfn.XLOOKUP(AT193,[6]cmmiScoringModel!$G$176:$G$180,[6]cmmiScoringModel!$I$176:$I$180,0,0,1)</f>
        <v>0.01</v>
      </c>
    </row>
    <row r="194" spans="1:83" x14ac:dyDescent="0.25">
      <c r="A194" s="1" t="s">
        <v>3474</v>
      </c>
      <c r="B194" s="1" t="s">
        <v>1492</v>
      </c>
      <c r="C194" s="1" t="s">
        <v>1512</v>
      </c>
      <c r="D194" s="1" t="s">
        <v>1513</v>
      </c>
      <c r="E194" s="1" t="s">
        <v>1514</v>
      </c>
      <c r="G194" s="1" t="s">
        <v>1515</v>
      </c>
      <c r="H194" s="1" t="e" vm="1">
        <v>#VALUE!</v>
      </c>
      <c r="K194" s="1" t="s">
        <v>18</v>
      </c>
      <c r="L194" s="1" t="s">
        <v>22</v>
      </c>
      <c r="M194" s="1" t="s">
        <v>31</v>
      </c>
      <c r="N194" s="1" t="s">
        <v>29</v>
      </c>
      <c r="O194" s="1" t="s">
        <v>37</v>
      </c>
      <c r="P194" s="1" t="s">
        <v>43</v>
      </c>
      <c r="Q194" s="1" t="s">
        <v>45</v>
      </c>
      <c r="R194" s="1" t="s">
        <v>37</v>
      </c>
      <c r="S194" s="1" t="s">
        <v>56</v>
      </c>
      <c r="T194" s="1" t="s">
        <v>61</v>
      </c>
      <c r="U194" s="1" t="s">
        <v>66</v>
      </c>
      <c r="V194" s="1" t="s">
        <v>72</v>
      </c>
      <c r="W194" s="1" t="s">
        <v>76</v>
      </c>
      <c r="X194" s="1" t="s">
        <v>37</v>
      </c>
      <c r="Y194" s="1" t="s">
        <v>43</v>
      </c>
      <c r="Z194" s="1" t="s">
        <v>63</v>
      </c>
      <c r="AA194" s="1" t="s">
        <v>62</v>
      </c>
      <c r="AB194" s="1" t="s">
        <v>98</v>
      </c>
      <c r="AC194" s="1" t="s">
        <v>103</v>
      </c>
      <c r="AD194" s="1" t="s">
        <v>111</v>
      </c>
      <c r="AE194" s="1" t="s">
        <v>63</v>
      </c>
      <c r="AF194" s="1" t="s">
        <v>120</v>
      </c>
      <c r="AG194" s="1" t="s">
        <v>125</v>
      </c>
      <c r="AH194" s="1" t="s">
        <v>129</v>
      </c>
      <c r="AI194" s="1" t="s">
        <v>129</v>
      </c>
      <c r="AJ194" s="1" t="s">
        <v>129</v>
      </c>
      <c r="AK194" s="1" t="s">
        <v>63</v>
      </c>
      <c r="AL194" s="1" t="s">
        <v>144</v>
      </c>
      <c r="AM194" s="1" t="s">
        <v>63</v>
      </c>
      <c r="AN194" s="1" t="s">
        <v>31</v>
      </c>
      <c r="AO194" s="1" t="s">
        <v>155</v>
      </c>
      <c r="AP194" s="1" t="s">
        <v>159</v>
      </c>
      <c r="AQ194" s="1" t="s">
        <v>31</v>
      </c>
      <c r="AR194" s="1" t="s">
        <v>21</v>
      </c>
      <c r="AS194" s="1" t="s">
        <v>21</v>
      </c>
      <c r="AT194" s="1" t="s">
        <v>21</v>
      </c>
      <c r="AV194" s="1">
        <f>_xlfn.XLOOKUP(K194,[6]cmmiScoringModel!$G$2:$G$6, [6]cmmiScoringModel!$I$2:$I$6,0,0,1)</f>
        <v>1</v>
      </c>
      <c r="AW194" s="1">
        <f>_xlfn.XLOOKUP(L194,[6]cmmiScoringModel!$G$7:$G$9,[6]cmmiScoringModel!$I$7:$I$9,0,0,1)</f>
        <v>1</v>
      </c>
      <c r="AX194" s="1">
        <f>_xlfn.XLOOKUP(M194,[6]cmmiScoringModel!$G$10:$G$14,[6]cmmiScoringModel!$I$10:$I$14,0,0,1)</f>
        <v>1</v>
      </c>
      <c r="AY194" s="1">
        <f>_xlfn.XLOOKUP(N194,[6]cmmiScoringModel!$G$15:$G$19,[6]cmmiScoringModel!$I$15:$I$19,0,0,1)</f>
        <v>0.5</v>
      </c>
      <c r="AZ194" s="1">
        <f>_xlfn.XLOOKUP(O194,[6]cmmiScoringModel!$G$20:$G$24,[6]cmmiScoringModel!$I$20:$I$24,0,0,1)</f>
        <v>0.75</v>
      </c>
      <c r="BA194" s="1">
        <f>_xlfn.XLOOKUP(P194,[6]cmmiScoringModel!$G$25:$G$28,[6]cmmiScoringModel!$I$25:$I$28,0,0,1)</f>
        <v>1</v>
      </c>
      <c r="BB194" s="1">
        <f>_xlfn.XLOOKUP(Q194,[6]cmmiScoringModel!$G$29:$G$33,[6]cmmiScoringModel!$I$29:$I$33,0,0,1)</f>
        <v>0.5</v>
      </c>
      <c r="BC194" s="1">
        <f>_xlfn.XLOOKUP(R194,[6]cmmiScoringModel!$G$34:$G$37,[6]cmmiScoringModel!$I$34:$I$37,0,0,1)</f>
        <v>1</v>
      </c>
      <c r="BD194" s="1">
        <f>_xlfn.XLOOKUP(S194,[6]cmmiScoringModel!$G$38:$G$44,[6]cmmiScoringModel!$I$38:$I$44,0,0,1)</f>
        <v>0.2</v>
      </c>
      <c r="BE194" s="1">
        <f>_xlfn.XLOOKUP(T194,[6]cmmiScoringModel!$G$45:$G$51,[6]cmmiScoringModel!$I$45:$I$51,0,0,1)</f>
        <v>0.25</v>
      </c>
      <c r="BF194" s="1">
        <f>_xlfn.XLOOKUP(U194,[6]cmmiScoringModel!$G$52:$G$56,[6]cmmiScoringModel!$I$52:$I$56,0,0,1)</f>
        <v>0.8</v>
      </c>
      <c r="BG194" s="1">
        <f>_xlfn.XLOOKUP(V194,[6]cmmiScoringModel!$G$57:$G$61,[6]cmmiScoringModel!$I$57:$I$61,0,0,1)</f>
        <v>1</v>
      </c>
      <c r="BH194" s="1">
        <f>_xlfn.XLOOKUP(W194,[6]cmmiScoringModel!$G$62:$G$67,[6]cmmiScoringModel!$I$62:$I$67,0,0,1)</f>
        <v>0.75</v>
      </c>
      <c r="BI194" s="1">
        <f>_xlfn.XLOOKUP(X194,[6]cmmiScoringModel!$G$68:$G$72,[6]cmmiScoringModel!$I$68:$I$72,0,0,1)</f>
        <v>0.75</v>
      </c>
      <c r="BJ194" s="1">
        <f>_xlfn.XLOOKUP(Y194,[6]cmmiScoringModel!$G$73:$G$77,[6]cmmiScoringModel!$I$73:$I$77,0,0,1)</f>
        <v>1</v>
      </c>
      <c r="BK194" s="1">
        <f>_xlfn.XLOOKUP(Z194,[6]cmmiScoringModel!$G$78:$G$84,[6]cmmiScoringModel!$I$78:$I$84,0,0,1)</f>
        <v>0.75</v>
      </c>
      <c r="BL194" s="1">
        <f>_xlfn.XLOOKUP(AA194,[6]cmmiScoringModel!$G$85:$G$91,[6]cmmiScoringModel!$I$85:$I$91,0,0,1)</f>
        <v>0.5</v>
      </c>
      <c r="BM194" s="1">
        <f>_xlfn.XLOOKUP(AB194,[6]cmmiScoringModel!$G$92:$G$95,[6]cmmiScoringModel!$I$92:$I$95,0,0,1)</f>
        <v>1</v>
      </c>
      <c r="BN194" s="1">
        <f>_xlfn.XLOOKUP(AC194,[6]cmmiScoringModel!$G$96:$G$100,[6]cmmiScoringModel!$I$96:$I$100,0,0,1)</f>
        <v>0.6</v>
      </c>
      <c r="BO194" s="1">
        <f>_xlfn.XLOOKUP(AD194,[6]cmmiScoringModel!$G$101:$G$106,[6]cmmiScoringModel!$I$101:$I$106,0,0,1)</f>
        <v>1</v>
      </c>
      <c r="BP194" s="1">
        <f>_xlfn.XLOOKUP(AE194,[6]cmmiScoringModel!$G$107:$G$113,[6]cmmiScoringModel!$I$107:$I$113,0,0,1)</f>
        <v>0.75</v>
      </c>
      <c r="BQ194" s="1">
        <f>_xlfn.XLOOKUP(AF194,[6]cmmiScoringModel!$G$114:$G$117,[6]cmmiScoringModel!$I$114:$I$117,0,0,1)</f>
        <v>0.85</v>
      </c>
      <c r="BR194" s="1">
        <f>_xlfn.XLOOKUP(AG194,[6]cmmiScoringModel!$G$118:$G$120,[6]cmmiScoringModel!$I$118:$I$120,0,0,1)</f>
        <v>1</v>
      </c>
      <c r="BS194" s="1">
        <f>_xlfn.XLOOKUP(AH194, [6]cmmiScoringModel!$G$121:$G$124,[6]cmmiScoringModel!$I$121:$I$124,0,0,1)</f>
        <v>0.6</v>
      </c>
      <c r="BT194" s="1">
        <f>_xlfn.XLOOKUP(AI194,[6]cmmiScoringModel!$G$125:$G$128,[6]cmmiScoringModel!$I$125:$I$128,0,0,1)</f>
        <v>0.4</v>
      </c>
      <c r="BU194" s="1">
        <f>_xlfn.XLOOKUP(AJ194,[6]cmmiScoringModel!$G$129:$G$132,[6]cmmiScoringModel!$I$129:$I$132,0,0,1)</f>
        <v>0.4</v>
      </c>
      <c r="BV194" s="1">
        <f>_xlfn.XLOOKUP(AK194,[6]cmmiScoringModel!$G$133:$G$138,[6]cmmiScoringModel!$I$133:$I$138,0,0,1)</f>
        <v>0.75</v>
      </c>
      <c r="BW194" s="1">
        <f>_xlfn.XLOOKUP(AL194,[6]cmmiScoringModel!$G$139:$G$142,[6]cmmiScoringModel!$I$139:$I$142,0,0,1)</f>
        <v>1</v>
      </c>
      <c r="BX194" s="1">
        <f>_xlfn.XLOOKUP(AM194,[6]cmmiScoringModel!$G$143:$G$148,[6]cmmiScoringModel!$I$143:$I$148,0,0,1)</f>
        <v>0.75</v>
      </c>
      <c r="BY194" s="1">
        <f>_xlfn.XLOOKUP(AN194,[6]cmmiScoringModel!$G$149:$G$153,[6]cmmiScoringModel!$I$149:$I$153,0,0,1)</f>
        <v>1</v>
      </c>
      <c r="BZ194" s="1">
        <f>_xlfn.XLOOKUP(AO194,[6]cmmiScoringModel!$G$154:$G$157,[6]cmmiScoringModel!$I$154:$I$157,0,0,1)</f>
        <v>1</v>
      </c>
      <c r="CA194" s="1">
        <f>_xlfn.XLOOKUP(AP194,[6]cmmiScoringModel!$G$158:$G$161,[6]cmmiScoringModel!$I$158:$I$161,0,0,1)</f>
        <v>1</v>
      </c>
      <c r="CB194" s="1">
        <f>_xlfn.XLOOKUP(AQ194,[6]cmmiScoringModel!$G$162:$G$166,[6]cmmiScoringModel!$I$162:$I$166,0,0,1)</f>
        <v>1</v>
      </c>
      <c r="CC194" s="1">
        <f>_xlfn.XLOOKUP(AR194,[6]cmmiScoringModel!$G$167:$G$171,[6]cmmiScoringModel!$I$167:$I$171,0,0,1)</f>
        <v>0.01</v>
      </c>
      <c r="CD194" s="1">
        <f>_xlfn.XLOOKUP(AS194,[6]cmmiScoringModel!$G$172:$G$175,[6]cmmiScoringModel!$I$172:$I$175,0,0,1)</f>
        <v>0.01</v>
      </c>
      <c r="CE194" s="1">
        <f>_xlfn.XLOOKUP(AT194,[6]cmmiScoringModel!$G$176:$G$180,[6]cmmiScoringModel!$I$176:$I$180,0,0,1)</f>
        <v>0.01</v>
      </c>
    </row>
    <row r="195" spans="1:83" x14ac:dyDescent="0.25">
      <c r="A195" s="1" t="s">
        <v>3475</v>
      </c>
      <c r="B195" s="1" t="s">
        <v>1492</v>
      </c>
      <c r="C195" s="1" t="s">
        <v>1512</v>
      </c>
      <c r="D195" s="1" t="s">
        <v>1516</v>
      </c>
      <c r="E195" s="1" t="s">
        <v>1517</v>
      </c>
      <c r="G195" s="1" t="s">
        <v>3476</v>
      </c>
      <c r="H195" s="1" t="s">
        <v>2838</v>
      </c>
      <c r="K195" s="1" t="s">
        <v>18</v>
      </c>
      <c r="L195" s="1" t="s">
        <v>22</v>
      </c>
      <c r="M195" s="1" t="s">
        <v>31</v>
      </c>
      <c r="N195" s="1" t="s">
        <v>29</v>
      </c>
      <c r="O195" s="1" t="s">
        <v>37</v>
      </c>
      <c r="P195" s="1" t="s">
        <v>43</v>
      </c>
      <c r="Q195" s="1" t="s">
        <v>45</v>
      </c>
      <c r="R195" s="1" t="s">
        <v>37</v>
      </c>
      <c r="S195" s="1" t="s">
        <v>56</v>
      </c>
      <c r="T195" s="1" t="s">
        <v>21</v>
      </c>
      <c r="U195" s="1" t="s">
        <v>21</v>
      </c>
      <c r="V195" s="1" t="s">
        <v>72</v>
      </c>
      <c r="W195" s="1" t="s">
        <v>76</v>
      </c>
      <c r="X195" s="1" t="s">
        <v>37</v>
      </c>
      <c r="Y195" s="1" t="s">
        <v>43</v>
      </c>
      <c r="Z195" s="1" t="s">
        <v>62</v>
      </c>
      <c r="AA195" s="1" t="s">
        <v>63</v>
      </c>
      <c r="AB195" s="1" t="s">
        <v>98</v>
      </c>
      <c r="AC195" s="1" t="s">
        <v>103</v>
      </c>
      <c r="AD195" s="1" t="s">
        <v>110</v>
      </c>
      <c r="AE195" s="1" t="s">
        <v>62</v>
      </c>
      <c r="AF195" s="1" t="s">
        <v>120</v>
      </c>
      <c r="AG195" s="1" t="s">
        <v>124</v>
      </c>
      <c r="AH195" s="1" t="s">
        <v>129</v>
      </c>
      <c r="AI195" s="1" t="s">
        <v>129</v>
      </c>
      <c r="AJ195" s="1" t="s">
        <v>22</v>
      </c>
      <c r="AK195" s="1" t="s">
        <v>63</v>
      </c>
      <c r="AL195" s="1" t="s">
        <v>144</v>
      </c>
      <c r="AM195" s="1" t="s">
        <v>62</v>
      </c>
      <c r="AN195" s="1" t="s">
        <v>29</v>
      </c>
      <c r="AO195" s="1" t="s">
        <v>155</v>
      </c>
      <c r="AP195" s="1" t="s">
        <v>159</v>
      </c>
      <c r="AQ195" s="1" t="s">
        <v>31</v>
      </c>
      <c r="AR195" s="1" t="s">
        <v>21</v>
      </c>
      <c r="AS195" s="1" t="s">
        <v>21</v>
      </c>
      <c r="AT195" s="1" t="s">
        <v>170</v>
      </c>
      <c r="AV195" s="1">
        <f>_xlfn.XLOOKUP(K195,[6]cmmiScoringModel!$G$2:$G$6, [6]cmmiScoringModel!$I$2:$I$6,0,0,1)</f>
        <v>1</v>
      </c>
      <c r="AW195" s="1">
        <f>_xlfn.XLOOKUP(L195,[6]cmmiScoringModel!$G$7:$G$9,[6]cmmiScoringModel!$I$7:$I$9,0,0,1)</f>
        <v>1</v>
      </c>
      <c r="AX195" s="1">
        <f>_xlfn.XLOOKUP(M195,[6]cmmiScoringModel!$G$10:$G$14,[6]cmmiScoringModel!$I$10:$I$14,0,0,1)</f>
        <v>1</v>
      </c>
      <c r="AY195" s="1">
        <f>_xlfn.XLOOKUP(N195,[6]cmmiScoringModel!$G$15:$G$19,[6]cmmiScoringModel!$I$15:$I$19,0,0,1)</f>
        <v>0.5</v>
      </c>
      <c r="AZ195" s="1">
        <f>_xlfn.XLOOKUP(O195,[6]cmmiScoringModel!$G$20:$G$24,[6]cmmiScoringModel!$I$20:$I$24,0,0,1)</f>
        <v>0.75</v>
      </c>
      <c r="BA195" s="1">
        <f>_xlfn.XLOOKUP(P195,[6]cmmiScoringModel!$G$25:$G$28,[6]cmmiScoringModel!$I$25:$I$28,0,0,1)</f>
        <v>1</v>
      </c>
      <c r="BB195" s="1">
        <f>_xlfn.XLOOKUP(Q195,[6]cmmiScoringModel!$G$29:$G$33,[6]cmmiScoringModel!$I$29:$I$33,0,0,1)</f>
        <v>0.5</v>
      </c>
      <c r="BC195" s="1">
        <f>_xlfn.XLOOKUP(R195,[6]cmmiScoringModel!$G$34:$G$37,[6]cmmiScoringModel!$I$34:$I$37,0,0,1)</f>
        <v>1</v>
      </c>
      <c r="BD195" s="1">
        <f>_xlfn.XLOOKUP(S195,[6]cmmiScoringModel!$G$38:$G$44,[6]cmmiScoringModel!$I$38:$I$44,0,0,1)</f>
        <v>0.2</v>
      </c>
      <c r="BE195" s="1">
        <f>_xlfn.XLOOKUP(T195,[6]cmmiScoringModel!$G$45:$G$51,[6]cmmiScoringModel!$I$45:$I$51,0,0,1)</f>
        <v>0.01</v>
      </c>
      <c r="BF195" s="1">
        <f>_xlfn.XLOOKUP(U195,[6]cmmiScoringModel!$G$52:$G$56,[6]cmmiScoringModel!$I$52:$I$56,0,0,1)</f>
        <v>0.01</v>
      </c>
      <c r="BG195" s="1">
        <f>_xlfn.XLOOKUP(V195,[6]cmmiScoringModel!$G$57:$G$61,[6]cmmiScoringModel!$I$57:$I$61,0,0,1)</f>
        <v>1</v>
      </c>
      <c r="BH195" s="1">
        <f>_xlfn.XLOOKUP(W195,[6]cmmiScoringModel!$G$62:$G$67,[6]cmmiScoringModel!$I$62:$I$67,0,0,1)</f>
        <v>0.75</v>
      </c>
      <c r="BI195" s="1">
        <f>_xlfn.XLOOKUP(X195,[6]cmmiScoringModel!$G$68:$G$72,[6]cmmiScoringModel!$I$68:$I$72,0,0,1)</f>
        <v>0.75</v>
      </c>
      <c r="BJ195" s="1">
        <f>_xlfn.XLOOKUP(Y195,[6]cmmiScoringModel!$G$73:$G$77,[6]cmmiScoringModel!$I$73:$I$77,0,0,1)</f>
        <v>1</v>
      </c>
      <c r="BK195" s="1">
        <f>_xlfn.XLOOKUP(Z195,[6]cmmiScoringModel!$G$78:$G$84,[6]cmmiScoringModel!$I$78:$I$84,0,0,1)</f>
        <v>0.5</v>
      </c>
      <c r="BL195" s="1">
        <f>_xlfn.XLOOKUP(AA195,[6]cmmiScoringModel!$G$85:$G$91,[6]cmmiScoringModel!$I$85:$I$91,0,0,1)</f>
        <v>0.75</v>
      </c>
      <c r="BM195" s="1">
        <f>_xlfn.XLOOKUP(AB195,[6]cmmiScoringModel!$G$92:$G$95,[6]cmmiScoringModel!$I$92:$I$95,0,0,1)</f>
        <v>1</v>
      </c>
      <c r="BN195" s="1">
        <f>_xlfn.XLOOKUP(AC195,[6]cmmiScoringModel!$G$96:$G$100,[6]cmmiScoringModel!$I$96:$I$100,0,0,1)</f>
        <v>0.6</v>
      </c>
      <c r="BO195" s="1">
        <f>_xlfn.XLOOKUP(AD195,[6]cmmiScoringModel!$G$101:$G$106,[6]cmmiScoringModel!$I$101:$I$106,0,0,1)</f>
        <v>0.75</v>
      </c>
      <c r="BP195" s="1">
        <f>_xlfn.XLOOKUP(AE195,[6]cmmiScoringModel!$G$107:$G$113,[6]cmmiScoringModel!$I$107:$I$113,0,0,1)</f>
        <v>0.5</v>
      </c>
      <c r="BQ195" s="1">
        <f>_xlfn.XLOOKUP(AF195,[6]cmmiScoringModel!$G$114:$G$117,[6]cmmiScoringModel!$I$114:$I$117,0,0,1)</f>
        <v>0.85</v>
      </c>
      <c r="BR195" s="1">
        <f>_xlfn.XLOOKUP(AG195,[6]cmmiScoringModel!$G$118:$G$120,[6]cmmiScoringModel!$I$118:$I$120,0,0,1)</f>
        <v>0.25</v>
      </c>
      <c r="BS195" s="1">
        <f>_xlfn.XLOOKUP(AH195, [6]cmmiScoringModel!$G$121:$G$124,[6]cmmiScoringModel!$I$121:$I$124,0,0,1)</f>
        <v>0.6</v>
      </c>
      <c r="BT195" s="1">
        <f>_xlfn.XLOOKUP(AI195,[6]cmmiScoringModel!$G$125:$G$128,[6]cmmiScoringModel!$I$125:$I$128,0,0,1)</f>
        <v>0.4</v>
      </c>
      <c r="BU195" s="1">
        <f>_xlfn.XLOOKUP(AJ195,[6]cmmiScoringModel!$G$129:$G$132,[6]cmmiScoringModel!$I$129:$I$132,0,0,1)</f>
        <v>1</v>
      </c>
      <c r="BV195" s="1">
        <f>_xlfn.XLOOKUP(AK195,[6]cmmiScoringModel!$G$133:$G$138,[6]cmmiScoringModel!$I$133:$I$138,0,0,1)</f>
        <v>0.75</v>
      </c>
      <c r="BW195" s="1">
        <f>_xlfn.XLOOKUP(AL195,[6]cmmiScoringModel!$G$139:$G$142,[6]cmmiScoringModel!$I$139:$I$142,0,0,1)</f>
        <v>1</v>
      </c>
      <c r="BX195" s="1">
        <f>_xlfn.XLOOKUP(AM195,[6]cmmiScoringModel!$G$143:$G$148,[6]cmmiScoringModel!$I$143:$I$148,0,0,1)</f>
        <v>0.5</v>
      </c>
      <c r="BY195" s="1">
        <f>_xlfn.XLOOKUP(AN195,[6]cmmiScoringModel!$G$149:$G$153,[6]cmmiScoringModel!$I$149:$I$153,0,0,1)</f>
        <v>0.75</v>
      </c>
      <c r="BZ195" s="1">
        <f>_xlfn.XLOOKUP(AO195,[6]cmmiScoringModel!$G$154:$G$157,[6]cmmiScoringModel!$I$154:$I$157,0,0,1)</f>
        <v>1</v>
      </c>
      <c r="CA195" s="1">
        <f>_xlfn.XLOOKUP(AP195,[6]cmmiScoringModel!$G$158:$G$161,[6]cmmiScoringModel!$I$158:$I$161,0,0,1)</f>
        <v>1</v>
      </c>
      <c r="CB195" s="1">
        <f>_xlfn.XLOOKUP(AQ195,[6]cmmiScoringModel!$G$162:$G$166,[6]cmmiScoringModel!$I$162:$I$166,0,0,1)</f>
        <v>1</v>
      </c>
      <c r="CC195" s="1">
        <f>_xlfn.XLOOKUP(AR195,[6]cmmiScoringModel!$G$167:$G$171,[6]cmmiScoringModel!$I$167:$I$171,0,0,1)</f>
        <v>0.01</v>
      </c>
      <c r="CD195" s="1">
        <f>_xlfn.XLOOKUP(AS195,[6]cmmiScoringModel!$G$172:$G$175,[6]cmmiScoringModel!$I$172:$I$175,0,0,1)</f>
        <v>0.01</v>
      </c>
      <c r="CE195" s="1">
        <f>_xlfn.XLOOKUP(AT195,[6]cmmiScoringModel!$G$176:$G$180,[6]cmmiScoringModel!$I$176:$I$180,0,0,1)</f>
        <v>0.5</v>
      </c>
    </row>
    <row r="196" spans="1:83" x14ac:dyDescent="0.25">
      <c r="A196" s="1" t="s">
        <v>3477</v>
      </c>
      <c r="B196" s="1" t="s">
        <v>1492</v>
      </c>
      <c r="C196" s="1" t="s">
        <v>1519</v>
      </c>
      <c r="D196" s="1" t="s">
        <v>1520</v>
      </c>
      <c r="E196" s="1" t="s">
        <v>1521</v>
      </c>
      <c r="G196" s="1" t="s">
        <v>1522</v>
      </c>
      <c r="H196" s="1" t="s">
        <v>2838</v>
      </c>
      <c r="K196" s="1" t="s">
        <v>17</v>
      </c>
      <c r="L196" s="1" t="s">
        <v>22</v>
      </c>
      <c r="M196" s="1" t="s">
        <v>29</v>
      </c>
      <c r="N196" s="1" t="s">
        <v>29</v>
      </c>
      <c r="O196" s="1" t="s">
        <v>37</v>
      </c>
      <c r="P196" s="1" t="s">
        <v>42</v>
      </c>
      <c r="Q196" s="1" t="s">
        <v>45</v>
      </c>
      <c r="R196" s="1" t="s">
        <v>36</v>
      </c>
      <c r="S196" s="1" t="s">
        <v>56</v>
      </c>
      <c r="T196" s="1" t="s">
        <v>61</v>
      </c>
      <c r="U196" s="1" t="s">
        <v>42</v>
      </c>
      <c r="V196" s="1" t="s">
        <v>71</v>
      </c>
      <c r="W196" s="1" t="s">
        <v>76</v>
      </c>
      <c r="X196" s="1" t="s">
        <v>36</v>
      </c>
      <c r="Y196" s="1" t="s">
        <v>66</v>
      </c>
      <c r="Z196" s="1" t="s">
        <v>61</v>
      </c>
      <c r="AA196" s="1" t="s">
        <v>62</v>
      </c>
      <c r="AB196" s="1" t="s">
        <v>97</v>
      </c>
      <c r="AC196" s="1" t="s">
        <v>102</v>
      </c>
      <c r="AD196" s="1" t="s">
        <v>110</v>
      </c>
      <c r="AE196" s="1" t="s">
        <v>62</v>
      </c>
      <c r="AF196" s="1" t="s">
        <v>120</v>
      </c>
      <c r="AG196" s="1" t="s">
        <v>124</v>
      </c>
      <c r="AH196" s="1" t="s">
        <v>129</v>
      </c>
      <c r="AI196" s="1" t="s">
        <v>129</v>
      </c>
      <c r="AJ196" s="1" t="s">
        <v>129</v>
      </c>
      <c r="AK196" s="1" t="s">
        <v>61</v>
      </c>
      <c r="AL196" s="1" t="s">
        <v>140</v>
      </c>
      <c r="AM196" s="1" t="s">
        <v>63</v>
      </c>
      <c r="AN196" s="1" t="s">
        <v>27</v>
      </c>
      <c r="AO196" s="1" t="s">
        <v>154</v>
      </c>
      <c r="AP196" s="1" t="s">
        <v>158</v>
      </c>
      <c r="AQ196" s="1" t="s">
        <v>29</v>
      </c>
      <c r="AR196" s="1" t="s">
        <v>21</v>
      </c>
      <c r="AS196" s="1" t="s">
        <v>21</v>
      </c>
      <c r="AT196" s="1" t="s">
        <v>21</v>
      </c>
      <c r="AV196" s="1">
        <f>_xlfn.XLOOKUP(K196,[6]cmmiScoringModel!$G$2:$G$6, [6]cmmiScoringModel!$I$2:$I$6,0,0,1)</f>
        <v>0.25</v>
      </c>
      <c r="AW196" s="1">
        <f>_xlfn.XLOOKUP(L196,[6]cmmiScoringModel!$G$7:$G$9,[6]cmmiScoringModel!$I$7:$I$9,0,0,1)</f>
        <v>1</v>
      </c>
      <c r="AX196" s="1">
        <f>_xlfn.XLOOKUP(M196,[6]cmmiScoringModel!$G$10:$G$14,[6]cmmiScoringModel!$I$10:$I$14,0,0,1)</f>
        <v>0.8</v>
      </c>
      <c r="AY196" s="1">
        <f>_xlfn.XLOOKUP(N196,[6]cmmiScoringModel!$G$15:$G$19,[6]cmmiScoringModel!$I$15:$I$19,0,0,1)</f>
        <v>0.5</v>
      </c>
      <c r="AZ196" s="1">
        <f>_xlfn.XLOOKUP(O196,[6]cmmiScoringModel!$G$20:$G$24,[6]cmmiScoringModel!$I$20:$I$24,0,0,1)</f>
        <v>0.75</v>
      </c>
      <c r="BA196" s="1">
        <f>_xlfn.XLOOKUP(P196,[6]cmmiScoringModel!$G$25:$G$28,[6]cmmiScoringModel!$I$25:$I$28,0,0,1)</f>
        <v>0.75</v>
      </c>
      <c r="BB196" s="1">
        <f>_xlfn.XLOOKUP(Q196,[6]cmmiScoringModel!$G$29:$G$33,[6]cmmiScoringModel!$I$29:$I$33,0,0,1)</f>
        <v>0.5</v>
      </c>
      <c r="BC196" s="1">
        <f>_xlfn.XLOOKUP(R196,[6]cmmiScoringModel!$G$34:$G$37,[6]cmmiScoringModel!$I$34:$I$37,0,0,1)</f>
        <v>0.25</v>
      </c>
      <c r="BD196" s="1">
        <f>_xlfn.XLOOKUP(S196,[6]cmmiScoringModel!$G$38:$G$44,[6]cmmiScoringModel!$I$38:$I$44,0,0,1)</f>
        <v>0.2</v>
      </c>
      <c r="BE196" s="1">
        <f>_xlfn.XLOOKUP(T196,[6]cmmiScoringModel!$G$45:$G$51,[6]cmmiScoringModel!$I$45:$I$51,0,0,1)</f>
        <v>0.25</v>
      </c>
      <c r="BF196" s="1">
        <f>_xlfn.XLOOKUP(U196,[6]cmmiScoringModel!$G$52:$G$56,[6]cmmiScoringModel!$I$52:$I$56,0,0,1)</f>
        <v>0.6</v>
      </c>
      <c r="BG196" s="1">
        <f>_xlfn.XLOOKUP(V196,[6]cmmiScoringModel!$G$57:$G$61,[6]cmmiScoringModel!$I$57:$I$61,0,0,1)</f>
        <v>0.6</v>
      </c>
      <c r="BH196" s="1">
        <f>_xlfn.XLOOKUP(W196,[6]cmmiScoringModel!$G$62:$G$67,[6]cmmiScoringModel!$I$62:$I$67,0,0,1)</f>
        <v>0.75</v>
      </c>
      <c r="BI196" s="1">
        <f>_xlfn.XLOOKUP(X196,[6]cmmiScoringModel!$G$68:$G$72,[6]cmmiScoringModel!$I$68:$I$72,0,0,1)</f>
        <v>0.25</v>
      </c>
      <c r="BJ196" s="1">
        <f>_xlfn.XLOOKUP(Y196,[6]cmmiScoringModel!$G$73:$G$77,[6]cmmiScoringModel!$I$73:$I$77,0,0,1)</f>
        <v>0.5</v>
      </c>
      <c r="BK196" s="1">
        <f>_xlfn.XLOOKUP(Z196,[6]cmmiScoringModel!$G$78:$G$84,[6]cmmiScoringModel!$I$78:$I$84,0,0,1)</f>
        <v>0.25</v>
      </c>
      <c r="BL196" s="1">
        <f>_xlfn.XLOOKUP(AA196,[6]cmmiScoringModel!$G$85:$G$91,[6]cmmiScoringModel!$I$85:$I$91,0,0,1)</f>
        <v>0.5</v>
      </c>
      <c r="BM196" s="1">
        <f>_xlfn.XLOOKUP(AB196,[6]cmmiScoringModel!$G$92:$G$95,[6]cmmiScoringModel!$I$92:$I$95,0,0,1)</f>
        <v>0.25</v>
      </c>
      <c r="BN196" s="1">
        <f>_xlfn.XLOOKUP(AC196,[6]cmmiScoringModel!$G$96:$G$100,[6]cmmiScoringModel!$I$96:$I$100,0,0,1)</f>
        <v>0.15</v>
      </c>
      <c r="BO196" s="1">
        <f>_xlfn.XLOOKUP(AD196,[6]cmmiScoringModel!$G$101:$G$106,[6]cmmiScoringModel!$I$101:$I$106,0,0,1)</f>
        <v>0.75</v>
      </c>
      <c r="BP196" s="1">
        <f>_xlfn.XLOOKUP(AE196,[6]cmmiScoringModel!$G$107:$G$113,[6]cmmiScoringModel!$I$107:$I$113,0,0,1)</f>
        <v>0.5</v>
      </c>
      <c r="BQ196" s="1">
        <f>_xlfn.XLOOKUP(AF196,[6]cmmiScoringModel!$G$114:$G$117,[6]cmmiScoringModel!$I$114:$I$117,0,0,1)</f>
        <v>0.85</v>
      </c>
      <c r="BR196" s="1">
        <f>_xlfn.XLOOKUP(AG196,[6]cmmiScoringModel!$G$118:$G$120,[6]cmmiScoringModel!$I$118:$I$120,0,0,1)</f>
        <v>0.25</v>
      </c>
      <c r="BS196" s="1">
        <f>_xlfn.XLOOKUP(AH196, [6]cmmiScoringModel!$G$121:$G$124,[6]cmmiScoringModel!$I$121:$I$124,0,0,1)</f>
        <v>0.6</v>
      </c>
      <c r="BT196" s="1">
        <f>_xlfn.XLOOKUP(AI196,[6]cmmiScoringModel!$G$125:$G$128,[6]cmmiScoringModel!$I$125:$I$128,0,0,1)</f>
        <v>0.4</v>
      </c>
      <c r="BU196" s="1">
        <f>_xlfn.XLOOKUP(AJ196,[6]cmmiScoringModel!$G$129:$G$132,[6]cmmiScoringModel!$I$129:$I$132,0,0,1)</f>
        <v>0.4</v>
      </c>
      <c r="BV196" s="1">
        <f>_xlfn.XLOOKUP(AK196,[6]cmmiScoringModel!$G$133:$G$138,[6]cmmiScoringModel!$I$133:$I$138,0,0,1)</f>
        <v>0.25</v>
      </c>
      <c r="BW196" s="1">
        <f>_xlfn.XLOOKUP(AL196,[6]cmmiScoringModel!$G$139:$G$142,[6]cmmiScoringModel!$I$139:$I$142,0,0,1)</f>
        <v>0</v>
      </c>
      <c r="BX196" s="1">
        <f>_xlfn.XLOOKUP(AM196,[6]cmmiScoringModel!$G$143:$G$148,[6]cmmiScoringModel!$I$143:$I$148,0,0,1)</f>
        <v>0.75</v>
      </c>
      <c r="BY196" s="1">
        <f>_xlfn.XLOOKUP(AN196,[6]cmmiScoringModel!$G$149:$G$153,[6]cmmiScoringModel!$I$149:$I$153,0,0,1)</f>
        <v>0.25</v>
      </c>
      <c r="BZ196" s="1">
        <f>_xlfn.XLOOKUP(AO196,[6]cmmiScoringModel!$G$154:$G$157,[6]cmmiScoringModel!$I$154:$I$157,0,0,1)</f>
        <v>0</v>
      </c>
      <c r="CA196" s="1">
        <f>_xlfn.XLOOKUP(AP196,[6]cmmiScoringModel!$G$158:$G$161,[6]cmmiScoringModel!$I$158:$I$161,0,0,1)</f>
        <v>0.5</v>
      </c>
      <c r="CB196" s="1">
        <f>_xlfn.XLOOKUP(AQ196,[6]cmmiScoringModel!$G$162:$G$166,[6]cmmiScoringModel!$I$162:$I$166,0,0,1)</f>
        <v>0.75</v>
      </c>
      <c r="CC196" s="1">
        <f>_xlfn.XLOOKUP(AR196,[6]cmmiScoringModel!$G$167:$G$171,[6]cmmiScoringModel!$I$167:$I$171,0,0,1)</f>
        <v>0.01</v>
      </c>
      <c r="CD196" s="1">
        <f>_xlfn.XLOOKUP(AS196,[6]cmmiScoringModel!$G$172:$G$175,[6]cmmiScoringModel!$I$172:$I$175,0,0,1)</f>
        <v>0.01</v>
      </c>
      <c r="CE196" s="1">
        <f>_xlfn.XLOOKUP(AT196,[6]cmmiScoringModel!$G$176:$G$180,[6]cmmiScoringModel!$I$176:$I$180,0,0,1)</f>
        <v>0.01</v>
      </c>
    </row>
    <row r="197" spans="1:83" x14ac:dyDescent="0.25">
      <c r="A197" s="1" t="s">
        <v>3478</v>
      </c>
      <c r="B197" s="1" t="s">
        <v>1492</v>
      </c>
      <c r="C197" s="1" t="s">
        <v>1519</v>
      </c>
      <c r="D197" s="1" t="s">
        <v>1523</v>
      </c>
      <c r="E197" s="1" t="s">
        <v>1524</v>
      </c>
      <c r="G197" s="1" t="s">
        <v>1525</v>
      </c>
      <c r="H197" s="1" t="e" vm="1">
        <v>#VALUE!</v>
      </c>
      <c r="K197" s="1" t="s">
        <v>17</v>
      </c>
      <c r="L197" s="1" t="s">
        <v>22</v>
      </c>
      <c r="M197" s="1" t="s">
        <v>31</v>
      </c>
      <c r="N197" s="1" t="s">
        <v>29</v>
      </c>
      <c r="O197" s="1" t="s">
        <v>37</v>
      </c>
      <c r="P197" s="1" t="s">
        <v>43</v>
      </c>
      <c r="Q197" s="1" t="s">
        <v>45</v>
      </c>
      <c r="R197" s="1" t="s">
        <v>37</v>
      </c>
      <c r="S197" s="1" t="s">
        <v>56</v>
      </c>
      <c r="T197" s="1" t="s">
        <v>62</v>
      </c>
      <c r="U197" s="1" t="s">
        <v>66</v>
      </c>
      <c r="V197" s="1" t="s">
        <v>71</v>
      </c>
      <c r="W197" s="1" t="s">
        <v>76</v>
      </c>
      <c r="X197" s="1" t="s">
        <v>37</v>
      </c>
      <c r="Y197" s="1" t="s">
        <v>66</v>
      </c>
      <c r="Z197" s="1" t="s">
        <v>62</v>
      </c>
      <c r="AA197" s="1" t="s">
        <v>62</v>
      </c>
      <c r="AB197" s="1" t="s">
        <v>98</v>
      </c>
      <c r="AC197" s="1" t="s">
        <v>102</v>
      </c>
      <c r="AD197" s="1" t="s">
        <v>111</v>
      </c>
      <c r="AE197" s="1" t="s">
        <v>63</v>
      </c>
      <c r="AF197" s="1" t="s">
        <v>120</v>
      </c>
      <c r="AG197" s="1" t="s">
        <v>124</v>
      </c>
      <c r="AH197" s="1" t="s">
        <v>129</v>
      </c>
      <c r="AI197" s="1" t="s">
        <v>129</v>
      </c>
      <c r="AJ197" s="1" t="s">
        <v>129</v>
      </c>
      <c r="AK197" s="1" t="s">
        <v>62</v>
      </c>
      <c r="AL197" s="1" t="s">
        <v>142</v>
      </c>
      <c r="AM197" s="1" t="s">
        <v>63</v>
      </c>
      <c r="AN197" s="1" t="s">
        <v>27</v>
      </c>
      <c r="AO197" s="1" t="s">
        <v>155</v>
      </c>
      <c r="AP197" s="1" t="s">
        <v>159</v>
      </c>
      <c r="AQ197" s="1" t="s">
        <v>29</v>
      </c>
      <c r="AR197" s="1" t="s">
        <v>21</v>
      </c>
      <c r="AS197" s="1" t="s">
        <v>21</v>
      </c>
      <c r="AT197" s="1" t="s">
        <v>21</v>
      </c>
      <c r="AV197" s="1">
        <f>_xlfn.XLOOKUP(K197,[6]cmmiScoringModel!$G$2:$G$6, [6]cmmiScoringModel!$I$2:$I$6,0,0,1)</f>
        <v>0.25</v>
      </c>
      <c r="AW197" s="1">
        <f>_xlfn.XLOOKUP(L197,[6]cmmiScoringModel!$G$7:$G$9,[6]cmmiScoringModel!$I$7:$I$9,0,0,1)</f>
        <v>1</v>
      </c>
      <c r="AX197" s="1">
        <f>_xlfn.XLOOKUP(M197,[6]cmmiScoringModel!$G$10:$G$14,[6]cmmiScoringModel!$I$10:$I$14,0,0,1)</f>
        <v>1</v>
      </c>
      <c r="AY197" s="1">
        <f>_xlfn.XLOOKUP(N197,[6]cmmiScoringModel!$G$15:$G$19,[6]cmmiScoringModel!$I$15:$I$19,0,0,1)</f>
        <v>0.5</v>
      </c>
      <c r="AZ197" s="1">
        <f>_xlfn.XLOOKUP(O197,[6]cmmiScoringModel!$G$20:$G$24,[6]cmmiScoringModel!$I$20:$I$24,0,0,1)</f>
        <v>0.75</v>
      </c>
      <c r="BA197" s="1">
        <f>_xlfn.XLOOKUP(P197,[6]cmmiScoringModel!$G$25:$G$28,[6]cmmiScoringModel!$I$25:$I$28,0,0,1)</f>
        <v>1</v>
      </c>
      <c r="BB197" s="1">
        <f>_xlfn.XLOOKUP(Q197,[6]cmmiScoringModel!$G$29:$G$33,[6]cmmiScoringModel!$I$29:$I$33,0,0,1)</f>
        <v>0.5</v>
      </c>
      <c r="BC197" s="1">
        <f>_xlfn.XLOOKUP(R197,[6]cmmiScoringModel!$G$34:$G$37,[6]cmmiScoringModel!$I$34:$I$37,0,0,1)</f>
        <v>1</v>
      </c>
      <c r="BD197" s="1">
        <f>_xlfn.XLOOKUP(S197,[6]cmmiScoringModel!$G$38:$G$44,[6]cmmiScoringModel!$I$38:$I$44,0,0,1)</f>
        <v>0.2</v>
      </c>
      <c r="BE197" s="1">
        <f>_xlfn.XLOOKUP(T197,[6]cmmiScoringModel!$G$45:$G$51,[6]cmmiScoringModel!$I$45:$I$51,0,0,1)</f>
        <v>0.5</v>
      </c>
      <c r="BF197" s="1">
        <f>_xlfn.XLOOKUP(U197,[6]cmmiScoringModel!$G$52:$G$56,[6]cmmiScoringModel!$I$52:$I$56,0,0,1)</f>
        <v>0.8</v>
      </c>
      <c r="BG197" s="1">
        <f>_xlfn.XLOOKUP(V197,[6]cmmiScoringModel!$G$57:$G$61,[6]cmmiScoringModel!$I$57:$I$61,0,0,1)</f>
        <v>0.6</v>
      </c>
      <c r="BH197" s="1">
        <f>_xlfn.XLOOKUP(W197,[6]cmmiScoringModel!$G$62:$G$67,[6]cmmiScoringModel!$I$62:$I$67,0,0,1)</f>
        <v>0.75</v>
      </c>
      <c r="BI197" s="1">
        <f>_xlfn.XLOOKUP(X197,[6]cmmiScoringModel!$G$68:$G$72,[6]cmmiScoringModel!$I$68:$I$72,0,0,1)</f>
        <v>0.75</v>
      </c>
      <c r="BJ197" s="1">
        <f>_xlfn.XLOOKUP(Y197,[6]cmmiScoringModel!$G$73:$G$77,[6]cmmiScoringModel!$I$73:$I$77,0,0,1)</f>
        <v>0.5</v>
      </c>
      <c r="BK197" s="1">
        <f>_xlfn.XLOOKUP(Z197,[6]cmmiScoringModel!$G$78:$G$84,[6]cmmiScoringModel!$I$78:$I$84,0,0,1)</f>
        <v>0.5</v>
      </c>
      <c r="BL197" s="1">
        <f>_xlfn.XLOOKUP(AA197,[6]cmmiScoringModel!$G$85:$G$91,[6]cmmiScoringModel!$I$85:$I$91,0,0,1)</f>
        <v>0.5</v>
      </c>
      <c r="BM197" s="1">
        <f>_xlfn.XLOOKUP(AB197,[6]cmmiScoringModel!$G$92:$G$95,[6]cmmiScoringModel!$I$92:$I$95,0,0,1)</f>
        <v>1</v>
      </c>
      <c r="BN197" s="1">
        <f>_xlfn.XLOOKUP(AC197,[6]cmmiScoringModel!$G$96:$G$100,[6]cmmiScoringModel!$I$96:$I$100,0,0,1)</f>
        <v>0.15</v>
      </c>
      <c r="BO197" s="1">
        <f>_xlfn.XLOOKUP(AD197,[6]cmmiScoringModel!$G$101:$G$106,[6]cmmiScoringModel!$I$101:$I$106,0,0,1)</f>
        <v>1</v>
      </c>
      <c r="BP197" s="1">
        <f>_xlfn.XLOOKUP(AE197,[6]cmmiScoringModel!$G$107:$G$113,[6]cmmiScoringModel!$I$107:$I$113,0,0,1)</f>
        <v>0.75</v>
      </c>
      <c r="BQ197" s="1">
        <f>_xlfn.XLOOKUP(AF197,[6]cmmiScoringModel!$G$114:$G$117,[6]cmmiScoringModel!$I$114:$I$117,0,0,1)</f>
        <v>0.85</v>
      </c>
      <c r="BR197" s="1">
        <f>_xlfn.XLOOKUP(AG197,[6]cmmiScoringModel!$G$118:$G$120,[6]cmmiScoringModel!$I$118:$I$120,0,0,1)</f>
        <v>0.25</v>
      </c>
      <c r="BS197" s="1">
        <f>_xlfn.XLOOKUP(AH197, [6]cmmiScoringModel!$G$121:$G$124,[6]cmmiScoringModel!$I$121:$I$124,0,0,1)</f>
        <v>0.6</v>
      </c>
      <c r="BT197" s="1">
        <f>_xlfn.XLOOKUP(AI197,[6]cmmiScoringModel!$G$125:$G$128,[6]cmmiScoringModel!$I$125:$I$128,0,0,1)</f>
        <v>0.4</v>
      </c>
      <c r="BU197" s="1">
        <f>_xlfn.XLOOKUP(AJ197,[6]cmmiScoringModel!$G$129:$G$132,[6]cmmiScoringModel!$I$129:$I$132,0,0,1)</f>
        <v>0.4</v>
      </c>
      <c r="BV197" s="1">
        <f>_xlfn.XLOOKUP(AK197,[6]cmmiScoringModel!$G$133:$G$138,[6]cmmiScoringModel!$I$133:$I$138,0,0,1)</f>
        <v>0.5</v>
      </c>
      <c r="BW197" s="1">
        <f>_xlfn.XLOOKUP(AL197,[6]cmmiScoringModel!$G$139:$G$142,[6]cmmiScoringModel!$I$139:$I$142,0,0,1)</f>
        <v>0.25</v>
      </c>
      <c r="BX197" s="1">
        <f>_xlfn.XLOOKUP(AM197,[6]cmmiScoringModel!$G$143:$G$148,[6]cmmiScoringModel!$I$143:$I$148,0,0,1)</f>
        <v>0.75</v>
      </c>
      <c r="BY197" s="1">
        <f>_xlfn.XLOOKUP(AN197,[6]cmmiScoringModel!$G$149:$G$153,[6]cmmiScoringModel!$I$149:$I$153,0,0,1)</f>
        <v>0.25</v>
      </c>
      <c r="BZ197" s="1">
        <f>_xlfn.XLOOKUP(AO197,[6]cmmiScoringModel!$G$154:$G$157,[6]cmmiScoringModel!$I$154:$I$157,0,0,1)</f>
        <v>1</v>
      </c>
      <c r="CA197" s="1">
        <f>_xlfn.XLOOKUP(AP197,[6]cmmiScoringModel!$G$158:$G$161,[6]cmmiScoringModel!$I$158:$I$161,0,0,1)</f>
        <v>1</v>
      </c>
      <c r="CB197" s="1">
        <f>_xlfn.XLOOKUP(AQ197,[6]cmmiScoringModel!$G$162:$G$166,[6]cmmiScoringModel!$I$162:$I$166,0,0,1)</f>
        <v>0.75</v>
      </c>
      <c r="CC197" s="1">
        <f>_xlfn.XLOOKUP(AR197,[6]cmmiScoringModel!$G$167:$G$171,[6]cmmiScoringModel!$I$167:$I$171,0,0,1)</f>
        <v>0.01</v>
      </c>
      <c r="CD197" s="1">
        <f>_xlfn.XLOOKUP(AS197,[6]cmmiScoringModel!$G$172:$G$175,[6]cmmiScoringModel!$I$172:$I$175,0,0,1)</f>
        <v>0.01</v>
      </c>
      <c r="CE197" s="1">
        <f>_xlfn.XLOOKUP(AT197,[6]cmmiScoringModel!$G$176:$G$180,[6]cmmiScoringModel!$I$176:$I$180,0,0,1)</f>
        <v>0.01</v>
      </c>
    </row>
    <row r="198" spans="1:83" x14ac:dyDescent="0.25">
      <c r="A198" s="1" t="s">
        <v>3479</v>
      </c>
      <c r="B198" s="1" t="s">
        <v>1492</v>
      </c>
      <c r="C198" s="1" t="s">
        <v>1401</v>
      </c>
      <c r="D198" s="1" t="s">
        <v>584</v>
      </c>
      <c r="E198" s="1" t="s">
        <v>1526</v>
      </c>
      <c r="G198" s="1" t="s">
        <v>1527</v>
      </c>
      <c r="H198" s="1" t="e" vm="1">
        <v>#VALUE!</v>
      </c>
      <c r="K198" s="1" t="s">
        <v>18</v>
      </c>
      <c r="L198" s="1" t="s">
        <v>22</v>
      </c>
      <c r="M198" s="1" t="s">
        <v>31</v>
      </c>
      <c r="N198" s="1" t="s">
        <v>29</v>
      </c>
      <c r="O198" s="1" t="s">
        <v>37</v>
      </c>
      <c r="P198" s="1" t="s">
        <v>43</v>
      </c>
      <c r="Q198" s="1" t="s">
        <v>45</v>
      </c>
      <c r="R198" s="1" t="s">
        <v>37</v>
      </c>
      <c r="S198" s="1" t="s">
        <v>56</v>
      </c>
      <c r="T198" s="1" t="s">
        <v>61</v>
      </c>
      <c r="U198" s="1" t="s">
        <v>66</v>
      </c>
      <c r="V198" s="1" t="s">
        <v>71</v>
      </c>
      <c r="W198" s="1" t="s">
        <v>76</v>
      </c>
      <c r="X198" s="1" t="s">
        <v>37</v>
      </c>
      <c r="Y198" s="1" t="s">
        <v>66</v>
      </c>
      <c r="Z198" s="1" t="s">
        <v>63</v>
      </c>
      <c r="AA198" s="1" t="s">
        <v>62</v>
      </c>
      <c r="AB198" s="1" t="s">
        <v>98</v>
      </c>
      <c r="AC198" s="1" t="s">
        <v>103</v>
      </c>
      <c r="AD198" s="1" t="s">
        <v>111</v>
      </c>
      <c r="AE198" s="1" t="s">
        <v>63</v>
      </c>
      <c r="AF198" s="1" t="s">
        <v>120</v>
      </c>
      <c r="AG198" s="1" t="s">
        <v>125</v>
      </c>
      <c r="AH198" s="1" t="s">
        <v>129</v>
      </c>
      <c r="AI198" s="1" t="s">
        <v>129</v>
      </c>
      <c r="AJ198" s="1" t="s">
        <v>129</v>
      </c>
      <c r="AK198" s="1" t="s">
        <v>63</v>
      </c>
      <c r="AL198" s="1" t="s">
        <v>144</v>
      </c>
      <c r="AM198" s="1" t="s">
        <v>63</v>
      </c>
      <c r="AN198" s="1" t="s">
        <v>31</v>
      </c>
      <c r="AO198" s="1" t="s">
        <v>155</v>
      </c>
      <c r="AP198" s="1" t="s">
        <v>159</v>
      </c>
      <c r="AQ198" s="1" t="s">
        <v>31</v>
      </c>
      <c r="AR198" s="1" t="s">
        <v>21</v>
      </c>
      <c r="AS198" s="1" t="s">
        <v>21</v>
      </c>
      <c r="AT198" s="1" t="s">
        <v>21</v>
      </c>
      <c r="AV198" s="1">
        <f>_xlfn.XLOOKUP(K198,[6]cmmiScoringModel!$G$2:$G$6, [6]cmmiScoringModel!$I$2:$I$6,0,0,1)</f>
        <v>1</v>
      </c>
      <c r="AW198" s="1">
        <f>_xlfn.XLOOKUP(L198,[6]cmmiScoringModel!$G$7:$G$9,[6]cmmiScoringModel!$I$7:$I$9,0,0,1)</f>
        <v>1</v>
      </c>
      <c r="AX198" s="1">
        <f>_xlfn.XLOOKUP(M198,[6]cmmiScoringModel!$G$10:$G$14,[6]cmmiScoringModel!$I$10:$I$14,0,0,1)</f>
        <v>1</v>
      </c>
      <c r="AY198" s="1">
        <f>_xlfn.XLOOKUP(N198,[6]cmmiScoringModel!$G$15:$G$19,[6]cmmiScoringModel!$I$15:$I$19,0,0,1)</f>
        <v>0.5</v>
      </c>
      <c r="AZ198" s="1">
        <f>_xlfn.XLOOKUP(O198,[6]cmmiScoringModel!$G$20:$G$24,[6]cmmiScoringModel!$I$20:$I$24,0,0,1)</f>
        <v>0.75</v>
      </c>
      <c r="BA198" s="1">
        <f>_xlfn.XLOOKUP(P198,[6]cmmiScoringModel!$G$25:$G$28,[6]cmmiScoringModel!$I$25:$I$28,0,0,1)</f>
        <v>1</v>
      </c>
      <c r="BB198" s="1">
        <f>_xlfn.XLOOKUP(Q198,[6]cmmiScoringModel!$G$29:$G$33,[6]cmmiScoringModel!$I$29:$I$33,0,0,1)</f>
        <v>0.5</v>
      </c>
      <c r="BC198" s="1">
        <f>_xlfn.XLOOKUP(R198,[6]cmmiScoringModel!$G$34:$G$37,[6]cmmiScoringModel!$I$34:$I$37,0,0,1)</f>
        <v>1</v>
      </c>
      <c r="BD198" s="1">
        <f>_xlfn.XLOOKUP(S198,[6]cmmiScoringModel!$G$38:$G$44,[6]cmmiScoringModel!$I$38:$I$44,0,0,1)</f>
        <v>0.2</v>
      </c>
      <c r="BE198" s="1">
        <f>_xlfn.XLOOKUP(T198,[6]cmmiScoringModel!$G$45:$G$51,[6]cmmiScoringModel!$I$45:$I$51,0,0,1)</f>
        <v>0.25</v>
      </c>
      <c r="BF198" s="1">
        <f>_xlfn.XLOOKUP(U198,[6]cmmiScoringModel!$G$52:$G$56,[6]cmmiScoringModel!$I$52:$I$56,0,0,1)</f>
        <v>0.8</v>
      </c>
      <c r="BG198" s="1">
        <f>_xlfn.XLOOKUP(V198,[6]cmmiScoringModel!$G$57:$G$61,[6]cmmiScoringModel!$I$57:$I$61,0,0,1)</f>
        <v>0.6</v>
      </c>
      <c r="BH198" s="1">
        <f>_xlfn.XLOOKUP(W198,[6]cmmiScoringModel!$G$62:$G$67,[6]cmmiScoringModel!$I$62:$I$67,0,0,1)</f>
        <v>0.75</v>
      </c>
      <c r="BI198" s="1">
        <f>_xlfn.XLOOKUP(X198,[6]cmmiScoringModel!$G$68:$G$72,[6]cmmiScoringModel!$I$68:$I$72,0,0,1)</f>
        <v>0.75</v>
      </c>
      <c r="BJ198" s="1">
        <f>_xlfn.XLOOKUP(Y198,[6]cmmiScoringModel!$G$73:$G$77,[6]cmmiScoringModel!$I$73:$I$77,0,0,1)</f>
        <v>0.5</v>
      </c>
      <c r="BK198" s="1">
        <f>_xlfn.XLOOKUP(Z198,[6]cmmiScoringModel!$G$78:$G$84,[6]cmmiScoringModel!$I$78:$I$84,0,0,1)</f>
        <v>0.75</v>
      </c>
      <c r="BL198" s="1">
        <f>_xlfn.XLOOKUP(AA198,[6]cmmiScoringModel!$G$85:$G$91,[6]cmmiScoringModel!$I$85:$I$91,0,0,1)</f>
        <v>0.5</v>
      </c>
      <c r="BM198" s="1">
        <f>_xlfn.XLOOKUP(AB198,[6]cmmiScoringModel!$G$92:$G$95,[6]cmmiScoringModel!$I$92:$I$95,0,0,1)</f>
        <v>1</v>
      </c>
      <c r="BN198" s="1">
        <f>_xlfn.XLOOKUP(AC198,[6]cmmiScoringModel!$G$96:$G$100,[6]cmmiScoringModel!$I$96:$I$100,0,0,1)</f>
        <v>0.6</v>
      </c>
      <c r="BO198" s="1">
        <f>_xlfn.XLOOKUP(AD198,[6]cmmiScoringModel!$G$101:$G$106,[6]cmmiScoringModel!$I$101:$I$106,0,0,1)</f>
        <v>1</v>
      </c>
      <c r="BP198" s="1">
        <f>_xlfn.XLOOKUP(AE198,[6]cmmiScoringModel!$G$107:$G$113,[6]cmmiScoringModel!$I$107:$I$113,0,0,1)</f>
        <v>0.75</v>
      </c>
      <c r="BQ198" s="1">
        <f>_xlfn.XLOOKUP(AF198,[6]cmmiScoringModel!$G$114:$G$117,[6]cmmiScoringModel!$I$114:$I$117,0,0,1)</f>
        <v>0.85</v>
      </c>
      <c r="BR198" s="1">
        <f>_xlfn.XLOOKUP(AG198,[6]cmmiScoringModel!$G$118:$G$120,[6]cmmiScoringModel!$I$118:$I$120,0,0,1)</f>
        <v>1</v>
      </c>
      <c r="BS198" s="1">
        <f>_xlfn.XLOOKUP(AH198, [6]cmmiScoringModel!$G$121:$G$124,[6]cmmiScoringModel!$I$121:$I$124,0,0,1)</f>
        <v>0.6</v>
      </c>
      <c r="BT198" s="1">
        <f>_xlfn.XLOOKUP(AI198,[6]cmmiScoringModel!$G$125:$G$128,[6]cmmiScoringModel!$I$125:$I$128,0,0,1)</f>
        <v>0.4</v>
      </c>
      <c r="BU198" s="1">
        <f>_xlfn.XLOOKUP(AJ198,[6]cmmiScoringModel!$G$129:$G$132,[6]cmmiScoringModel!$I$129:$I$132,0,0,1)</f>
        <v>0.4</v>
      </c>
      <c r="BV198" s="1">
        <f>_xlfn.XLOOKUP(AK198,[6]cmmiScoringModel!$G$133:$G$138,[6]cmmiScoringModel!$I$133:$I$138,0,0,1)</f>
        <v>0.75</v>
      </c>
      <c r="BW198" s="1">
        <f>_xlfn.XLOOKUP(AL198,[6]cmmiScoringModel!$G$139:$G$142,[6]cmmiScoringModel!$I$139:$I$142,0,0,1)</f>
        <v>1</v>
      </c>
      <c r="BX198" s="1">
        <f>_xlfn.XLOOKUP(AM198,[6]cmmiScoringModel!$G$143:$G$148,[6]cmmiScoringModel!$I$143:$I$148,0,0,1)</f>
        <v>0.75</v>
      </c>
      <c r="BY198" s="1">
        <f>_xlfn.XLOOKUP(AN198,[6]cmmiScoringModel!$G$149:$G$153,[6]cmmiScoringModel!$I$149:$I$153,0,0,1)</f>
        <v>1</v>
      </c>
      <c r="BZ198" s="1">
        <f>_xlfn.XLOOKUP(AO198,[6]cmmiScoringModel!$G$154:$G$157,[6]cmmiScoringModel!$I$154:$I$157,0,0,1)</f>
        <v>1</v>
      </c>
      <c r="CA198" s="1">
        <f>_xlfn.XLOOKUP(AP198,[6]cmmiScoringModel!$G$158:$G$161,[6]cmmiScoringModel!$I$158:$I$161,0,0,1)</f>
        <v>1</v>
      </c>
      <c r="CB198" s="1">
        <f>_xlfn.XLOOKUP(AQ198,[6]cmmiScoringModel!$G$162:$G$166,[6]cmmiScoringModel!$I$162:$I$166,0,0,1)</f>
        <v>1</v>
      </c>
      <c r="CC198" s="1">
        <f>_xlfn.XLOOKUP(AR198,[6]cmmiScoringModel!$G$167:$G$171,[6]cmmiScoringModel!$I$167:$I$171,0,0,1)</f>
        <v>0.01</v>
      </c>
      <c r="CD198" s="1">
        <f>_xlfn.XLOOKUP(AS198,[6]cmmiScoringModel!$G$172:$G$175,[6]cmmiScoringModel!$I$172:$I$175,0,0,1)</f>
        <v>0.01</v>
      </c>
      <c r="CE198" s="1">
        <f>_xlfn.XLOOKUP(AT198,[6]cmmiScoringModel!$G$176:$G$180,[6]cmmiScoringModel!$I$176:$I$180,0,0,1)</f>
        <v>0.01</v>
      </c>
    </row>
    <row r="199" spans="1:83" x14ac:dyDescent="0.25">
      <c r="A199" s="1" t="s">
        <v>3480</v>
      </c>
      <c r="B199" s="1" t="s">
        <v>1492</v>
      </c>
      <c r="C199" s="1" t="s">
        <v>1401</v>
      </c>
      <c r="D199" s="1" t="s">
        <v>1528</v>
      </c>
      <c r="E199" s="1" t="s">
        <v>1529</v>
      </c>
      <c r="G199" s="1" t="s">
        <v>1530</v>
      </c>
      <c r="H199" s="1" t="e" vm="1">
        <v>#VALUE!</v>
      </c>
      <c r="K199" s="1" t="s">
        <v>17</v>
      </c>
      <c r="L199" s="1" t="s">
        <v>22</v>
      </c>
      <c r="M199" s="1" t="s">
        <v>31</v>
      </c>
      <c r="N199" s="1" t="s">
        <v>29</v>
      </c>
      <c r="O199" s="1" t="s">
        <v>37</v>
      </c>
      <c r="P199" s="1" t="s">
        <v>43</v>
      </c>
      <c r="Q199" s="1" t="s">
        <v>45</v>
      </c>
      <c r="R199" s="1" t="s">
        <v>36</v>
      </c>
      <c r="S199" s="1" t="s">
        <v>56</v>
      </c>
      <c r="T199" s="1" t="s">
        <v>21</v>
      </c>
      <c r="U199" s="1" t="s">
        <v>21</v>
      </c>
      <c r="V199" s="1" t="s">
        <v>71</v>
      </c>
      <c r="W199" s="1" t="s">
        <v>76</v>
      </c>
      <c r="X199" s="1" t="s">
        <v>37</v>
      </c>
      <c r="Y199" s="1" t="s">
        <v>66</v>
      </c>
      <c r="Z199" s="1" t="s">
        <v>61</v>
      </c>
      <c r="AA199" s="1" t="s">
        <v>63</v>
      </c>
      <c r="AB199" s="1" t="s">
        <v>98</v>
      </c>
      <c r="AC199" s="1" t="s">
        <v>102</v>
      </c>
      <c r="AD199" s="1" t="s">
        <v>110</v>
      </c>
      <c r="AE199" s="1" t="s">
        <v>62</v>
      </c>
      <c r="AF199" s="1" t="s">
        <v>120</v>
      </c>
      <c r="AG199" s="1" t="s">
        <v>124</v>
      </c>
      <c r="AH199" s="1" t="s">
        <v>129</v>
      </c>
      <c r="AI199" s="1" t="s">
        <v>129</v>
      </c>
      <c r="AJ199" s="1" t="s">
        <v>22</v>
      </c>
      <c r="AK199" s="1" t="s">
        <v>62</v>
      </c>
      <c r="AL199" s="1" t="s">
        <v>142</v>
      </c>
      <c r="AM199" s="1" t="s">
        <v>62</v>
      </c>
      <c r="AN199" s="1" t="s">
        <v>29</v>
      </c>
      <c r="AO199" s="1" t="s">
        <v>155</v>
      </c>
      <c r="AP199" s="1" t="s">
        <v>159</v>
      </c>
      <c r="AQ199" s="1" t="s">
        <v>31</v>
      </c>
      <c r="AR199" s="1" t="s">
        <v>21</v>
      </c>
      <c r="AS199" s="1" t="s">
        <v>21</v>
      </c>
      <c r="AT199" s="1" t="s">
        <v>170</v>
      </c>
      <c r="AV199" s="1">
        <f>_xlfn.XLOOKUP(K199,[6]cmmiScoringModel!$G$2:$G$6, [6]cmmiScoringModel!$I$2:$I$6,0,0,1)</f>
        <v>0.25</v>
      </c>
      <c r="AW199" s="1">
        <f>_xlfn.XLOOKUP(L199,[6]cmmiScoringModel!$G$7:$G$9,[6]cmmiScoringModel!$I$7:$I$9,0,0,1)</f>
        <v>1</v>
      </c>
      <c r="AX199" s="1">
        <f>_xlfn.XLOOKUP(M199,[6]cmmiScoringModel!$G$10:$G$14,[6]cmmiScoringModel!$I$10:$I$14,0,0,1)</f>
        <v>1</v>
      </c>
      <c r="AY199" s="1">
        <f>_xlfn.XLOOKUP(N199,[6]cmmiScoringModel!$G$15:$G$19,[6]cmmiScoringModel!$I$15:$I$19,0,0,1)</f>
        <v>0.5</v>
      </c>
      <c r="AZ199" s="1">
        <f>_xlfn.XLOOKUP(O199,[6]cmmiScoringModel!$G$20:$G$24,[6]cmmiScoringModel!$I$20:$I$24,0,0,1)</f>
        <v>0.75</v>
      </c>
      <c r="BA199" s="1">
        <f>_xlfn.XLOOKUP(P199,[6]cmmiScoringModel!$G$25:$G$28,[6]cmmiScoringModel!$I$25:$I$28,0,0,1)</f>
        <v>1</v>
      </c>
      <c r="BB199" s="1">
        <f>_xlfn.XLOOKUP(Q199,[6]cmmiScoringModel!$G$29:$G$33,[6]cmmiScoringModel!$I$29:$I$33,0,0,1)</f>
        <v>0.5</v>
      </c>
      <c r="BC199" s="1">
        <f>_xlfn.XLOOKUP(R199,[6]cmmiScoringModel!$G$34:$G$37,[6]cmmiScoringModel!$I$34:$I$37,0,0,1)</f>
        <v>0.25</v>
      </c>
      <c r="BD199" s="1">
        <f>_xlfn.XLOOKUP(S199,[6]cmmiScoringModel!$G$38:$G$44,[6]cmmiScoringModel!$I$38:$I$44,0,0,1)</f>
        <v>0.2</v>
      </c>
      <c r="BE199" s="1">
        <f>_xlfn.XLOOKUP(T199,[6]cmmiScoringModel!$G$45:$G$51,[6]cmmiScoringModel!$I$45:$I$51,0,0,1)</f>
        <v>0.01</v>
      </c>
      <c r="BF199" s="1">
        <f>_xlfn.XLOOKUP(U199,[6]cmmiScoringModel!$G$52:$G$56,[6]cmmiScoringModel!$I$52:$I$56,0,0,1)</f>
        <v>0.01</v>
      </c>
      <c r="BG199" s="1">
        <f>_xlfn.XLOOKUP(V199,[6]cmmiScoringModel!$G$57:$G$61,[6]cmmiScoringModel!$I$57:$I$61,0,0,1)</f>
        <v>0.6</v>
      </c>
      <c r="BH199" s="1">
        <f>_xlfn.XLOOKUP(W199,[6]cmmiScoringModel!$G$62:$G$67,[6]cmmiScoringModel!$I$62:$I$67,0,0,1)</f>
        <v>0.75</v>
      </c>
      <c r="BI199" s="1">
        <f>_xlfn.XLOOKUP(X199,[6]cmmiScoringModel!$G$68:$G$72,[6]cmmiScoringModel!$I$68:$I$72,0,0,1)</f>
        <v>0.75</v>
      </c>
      <c r="BJ199" s="1">
        <f>_xlfn.XLOOKUP(Y199,[6]cmmiScoringModel!$G$73:$G$77,[6]cmmiScoringModel!$I$73:$I$77,0,0,1)</f>
        <v>0.5</v>
      </c>
      <c r="BK199" s="1">
        <f>_xlfn.XLOOKUP(Z199,[6]cmmiScoringModel!$G$78:$G$84,[6]cmmiScoringModel!$I$78:$I$84,0,0,1)</f>
        <v>0.25</v>
      </c>
      <c r="BL199" s="1">
        <f>_xlfn.XLOOKUP(AA199,[6]cmmiScoringModel!$G$85:$G$91,[6]cmmiScoringModel!$I$85:$I$91,0,0,1)</f>
        <v>0.75</v>
      </c>
      <c r="BM199" s="1">
        <f>_xlfn.XLOOKUP(AB199,[6]cmmiScoringModel!$G$92:$G$95,[6]cmmiScoringModel!$I$92:$I$95,0,0,1)</f>
        <v>1</v>
      </c>
      <c r="BN199" s="1">
        <f>_xlfn.XLOOKUP(AC199,[6]cmmiScoringModel!$G$96:$G$100,[6]cmmiScoringModel!$I$96:$I$100,0,0,1)</f>
        <v>0.15</v>
      </c>
      <c r="BO199" s="1">
        <f>_xlfn.XLOOKUP(AD199,[6]cmmiScoringModel!$G$101:$G$106,[6]cmmiScoringModel!$I$101:$I$106,0,0,1)</f>
        <v>0.75</v>
      </c>
      <c r="BP199" s="1">
        <f>_xlfn.XLOOKUP(AE199,[6]cmmiScoringModel!$G$107:$G$113,[6]cmmiScoringModel!$I$107:$I$113,0,0,1)</f>
        <v>0.5</v>
      </c>
      <c r="BQ199" s="1">
        <f>_xlfn.XLOOKUP(AF199,[6]cmmiScoringModel!$G$114:$G$117,[6]cmmiScoringModel!$I$114:$I$117,0,0,1)</f>
        <v>0.85</v>
      </c>
      <c r="BR199" s="1">
        <f>_xlfn.XLOOKUP(AG199,[6]cmmiScoringModel!$G$118:$G$120,[6]cmmiScoringModel!$I$118:$I$120,0,0,1)</f>
        <v>0.25</v>
      </c>
      <c r="BS199" s="1">
        <f>_xlfn.XLOOKUP(AH199, [6]cmmiScoringModel!$G$121:$G$124,[6]cmmiScoringModel!$I$121:$I$124,0,0,1)</f>
        <v>0.6</v>
      </c>
      <c r="BT199" s="1">
        <f>_xlfn.XLOOKUP(AI199,[6]cmmiScoringModel!$G$125:$G$128,[6]cmmiScoringModel!$I$125:$I$128,0,0,1)</f>
        <v>0.4</v>
      </c>
      <c r="BU199" s="1">
        <f>_xlfn.XLOOKUP(AJ199,[6]cmmiScoringModel!$G$129:$G$132,[6]cmmiScoringModel!$I$129:$I$132,0,0,1)</f>
        <v>1</v>
      </c>
      <c r="BV199" s="1">
        <f>_xlfn.XLOOKUP(AK199,[6]cmmiScoringModel!$G$133:$G$138,[6]cmmiScoringModel!$I$133:$I$138,0,0,1)</f>
        <v>0.5</v>
      </c>
      <c r="BW199" s="1">
        <f>_xlfn.XLOOKUP(AL199,[6]cmmiScoringModel!$G$139:$G$142,[6]cmmiScoringModel!$I$139:$I$142,0,0,1)</f>
        <v>0.25</v>
      </c>
      <c r="BX199" s="1">
        <f>_xlfn.XLOOKUP(AM199,[6]cmmiScoringModel!$G$143:$G$148,[6]cmmiScoringModel!$I$143:$I$148,0,0,1)</f>
        <v>0.5</v>
      </c>
      <c r="BY199" s="1">
        <f>_xlfn.XLOOKUP(AN199,[6]cmmiScoringModel!$G$149:$G$153,[6]cmmiScoringModel!$I$149:$I$153,0,0,1)</f>
        <v>0.75</v>
      </c>
      <c r="BZ199" s="1">
        <f>_xlfn.XLOOKUP(AO199,[6]cmmiScoringModel!$G$154:$G$157,[6]cmmiScoringModel!$I$154:$I$157,0,0,1)</f>
        <v>1</v>
      </c>
      <c r="CA199" s="1">
        <f>_xlfn.XLOOKUP(AP199,[6]cmmiScoringModel!$G$158:$G$161,[6]cmmiScoringModel!$I$158:$I$161,0,0,1)</f>
        <v>1</v>
      </c>
      <c r="CB199" s="1">
        <f>_xlfn.XLOOKUP(AQ199,[6]cmmiScoringModel!$G$162:$G$166,[6]cmmiScoringModel!$I$162:$I$166,0,0,1)</f>
        <v>1</v>
      </c>
      <c r="CC199" s="1">
        <f>_xlfn.XLOOKUP(AR199,[6]cmmiScoringModel!$G$167:$G$171,[6]cmmiScoringModel!$I$167:$I$171,0,0,1)</f>
        <v>0.01</v>
      </c>
      <c r="CD199" s="1">
        <f>_xlfn.XLOOKUP(AS199,[6]cmmiScoringModel!$G$172:$G$175,[6]cmmiScoringModel!$I$172:$I$175,0,0,1)</f>
        <v>0.01</v>
      </c>
      <c r="CE199" s="1">
        <f>_xlfn.XLOOKUP(AT199,[6]cmmiScoringModel!$G$176:$G$180,[6]cmmiScoringModel!$I$176:$I$180,0,0,1)</f>
        <v>0.5</v>
      </c>
    </row>
    <row r="200" spans="1:83" x14ac:dyDescent="0.25">
      <c r="A200" s="1" t="s">
        <v>3481</v>
      </c>
      <c r="B200" s="1" t="s">
        <v>1492</v>
      </c>
      <c r="C200" s="1" t="s">
        <v>1531</v>
      </c>
      <c r="D200" s="1" t="s">
        <v>1532</v>
      </c>
      <c r="E200" s="1" t="s">
        <v>1533</v>
      </c>
      <c r="G200" s="1" t="s">
        <v>3482</v>
      </c>
      <c r="H200" s="1" t="e" vm="1">
        <v>#VALUE!</v>
      </c>
      <c r="K200" s="1" t="s">
        <v>18</v>
      </c>
      <c r="L200" s="1" t="s">
        <v>22</v>
      </c>
      <c r="M200" s="1" t="s">
        <v>31</v>
      </c>
      <c r="N200" s="1" t="s">
        <v>29</v>
      </c>
      <c r="O200" s="1" t="s">
        <v>37</v>
      </c>
      <c r="P200" s="1" t="s">
        <v>43</v>
      </c>
      <c r="Q200" s="1" t="s">
        <v>45</v>
      </c>
      <c r="R200" s="1" t="s">
        <v>37</v>
      </c>
      <c r="S200" s="1" t="s">
        <v>56</v>
      </c>
      <c r="T200" s="1" t="s">
        <v>21</v>
      </c>
      <c r="U200" s="1" t="s">
        <v>25</v>
      </c>
      <c r="V200" s="1" t="s">
        <v>72</v>
      </c>
      <c r="W200" s="1" t="s">
        <v>76</v>
      </c>
      <c r="X200" s="1" t="s">
        <v>37</v>
      </c>
      <c r="Y200" s="1" t="s">
        <v>43</v>
      </c>
      <c r="Z200" s="1" t="s">
        <v>63</v>
      </c>
      <c r="AA200" s="1" t="s">
        <v>62</v>
      </c>
      <c r="AB200" s="1" t="s">
        <v>98</v>
      </c>
      <c r="AC200" s="1" t="s">
        <v>103</v>
      </c>
      <c r="AD200" s="1" t="s">
        <v>111</v>
      </c>
      <c r="AE200" s="1" t="s">
        <v>63</v>
      </c>
      <c r="AF200" s="1" t="s">
        <v>120</v>
      </c>
      <c r="AG200" s="1" t="s">
        <v>125</v>
      </c>
      <c r="AH200" s="1" t="s">
        <v>129</v>
      </c>
      <c r="AI200" s="1" t="s">
        <v>129</v>
      </c>
      <c r="AJ200" s="1" t="s">
        <v>129</v>
      </c>
      <c r="AK200" s="1" t="s">
        <v>63</v>
      </c>
      <c r="AL200" s="1" t="s">
        <v>144</v>
      </c>
      <c r="AM200" s="1" t="s">
        <v>63</v>
      </c>
      <c r="AN200" s="1" t="s">
        <v>31</v>
      </c>
      <c r="AO200" s="1" t="s">
        <v>155</v>
      </c>
      <c r="AP200" s="1" t="s">
        <v>159</v>
      </c>
      <c r="AQ200" s="1" t="s">
        <v>31</v>
      </c>
      <c r="AR200" s="1" t="s">
        <v>21</v>
      </c>
      <c r="AS200" s="1" t="s">
        <v>21</v>
      </c>
      <c r="AT200" s="1" t="s">
        <v>21</v>
      </c>
      <c r="AV200" s="1">
        <f>_xlfn.XLOOKUP(K200,[6]cmmiScoringModel!$G$2:$G$6, [6]cmmiScoringModel!$I$2:$I$6,0,0,1)</f>
        <v>1</v>
      </c>
      <c r="AW200" s="1">
        <f>_xlfn.XLOOKUP(L200,[6]cmmiScoringModel!$G$7:$G$9,[6]cmmiScoringModel!$I$7:$I$9,0,0,1)</f>
        <v>1</v>
      </c>
      <c r="AX200" s="1">
        <f>_xlfn.XLOOKUP(M200,[6]cmmiScoringModel!$G$10:$G$14,[6]cmmiScoringModel!$I$10:$I$14,0,0,1)</f>
        <v>1</v>
      </c>
      <c r="AY200" s="1">
        <f>_xlfn.XLOOKUP(N200,[6]cmmiScoringModel!$G$15:$G$19,[6]cmmiScoringModel!$I$15:$I$19,0,0,1)</f>
        <v>0.5</v>
      </c>
      <c r="AZ200" s="1">
        <f>_xlfn.XLOOKUP(O200,[6]cmmiScoringModel!$G$20:$G$24,[6]cmmiScoringModel!$I$20:$I$24,0,0,1)</f>
        <v>0.75</v>
      </c>
      <c r="BA200" s="1">
        <f>_xlfn.XLOOKUP(P200,[6]cmmiScoringModel!$G$25:$G$28,[6]cmmiScoringModel!$I$25:$I$28,0,0,1)</f>
        <v>1</v>
      </c>
      <c r="BB200" s="1">
        <f>_xlfn.XLOOKUP(Q200,[6]cmmiScoringModel!$G$29:$G$33,[6]cmmiScoringModel!$I$29:$I$33,0,0,1)</f>
        <v>0.5</v>
      </c>
      <c r="BC200" s="1">
        <f>_xlfn.XLOOKUP(R200,[6]cmmiScoringModel!$G$34:$G$37,[6]cmmiScoringModel!$I$34:$I$37,0,0,1)</f>
        <v>1</v>
      </c>
      <c r="BD200" s="1">
        <f>_xlfn.XLOOKUP(S200,[6]cmmiScoringModel!$G$38:$G$44,[6]cmmiScoringModel!$I$38:$I$44,0,0,1)</f>
        <v>0.2</v>
      </c>
      <c r="BE200" s="1">
        <f>_xlfn.XLOOKUP(T200,[6]cmmiScoringModel!$G$45:$G$51,[6]cmmiScoringModel!$I$45:$I$51,0,0,1)</f>
        <v>0.01</v>
      </c>
      <c r="BF200" s="1" t="str">
        <f>_xlfn.XLOOKUP(U200,[6]cmmiScoringModel!$G$52:$G$56,[6]cmmiScoringModel!$I$52:$I$56,0,0,1)</f>
        <v>NA</v>
      </c>
      <c r="BG200" s="1">
        <f>_xlfn.XLOOKUP(V200,[6]cmmiScoringModel!$G$57:$G$61,[6]cmmiScoringModel!$I$57:$I$61,0,0,1)</f>
        <v>1</v>
      </c>
      <c r="BH200" s="1">
        <f>_xlfn.XLOOKUP(W200,[6]cmmiScoringModel!$G$62:$G$67,[6]cmmiScoringModel!$I$62:$I$67,0,0,1)</f>
        <v>0.75</v>
      </c>
      <c r="BI200" s="1">
        <f>_xlfn.XLOOKUP(X200,[6]cmmiScoringModel!$G$68:$G$72,[6]cmmiScoringModel!$I$68:$I$72,0,0,1)</f>
        <v>0.75</v>
      </c>
      <c r="BJ200" s="1">
        <f>_xlfn.XLOOKUP(Y200,[6]cmmiScoringModel!$G$73:$G$77,[6]cmmiScoringModel!$I$73:$I$77,0,0,1)</f>
        <v>1</v>
      </c>
      <c r="BK200" s="1">
        <f>_xlfn.XLOOKUP(Z200,[6]cmmiScoringModel!$G$78:$G$84,[6]cmmiScoringModel!$I$78:$I$84,0,0,1)</f>
        <v>0.75</v>
      </c>
      <c r="BL200" s="1">
        <f>_xlfn.XLOOKUP(AA200,[6]cmmiScoringModel!$G$85:$G$91,[6]cmmiScoringModel!$I$85:$I$91,0,0,1)</f>
        <v>0.5</v>
      </c>
      <c r="BM200" s="1">
        <f>_xlfn.XLOOKUP(AB200,[6]cmmiScoringModel!$G$92:$G$95,[6]cmmiScoringModel!$I$92:$I$95,0,0,1)</f>
        <v>1</v>
      </c>
      <c r="BN200" s="1">
        <f>_xlfn.XLOOKUP(AC200,[6]cmmiScoringModel!$G$96:$G$100,[6]cmmiScoringModel!$I$96:$I$100,0,0,1)</f>
        <v>0.6</v>
      </c>
      <c r="BO200" s="1">
        <f>_xlfn.XLOOKUP(AD200,[6]cmmiScoringModel!$G$101:$G$106,[6]cmmiScoringModel!$I$101:$I$106,0,0,1)</f>
        <v>1</v>
      </c>
      <c r="BP200" s="1">
        <f>_xlfn.XLOOKUP(AE200,[6]cmmiScoringModel!$G$107:$G$113,[6]cmmiScoringModel!$I$107:$I$113,0,0,1)</f>
        <v>0.75</v>
      </c>
      <c r="BQ200" s="1">
        <f>_xlfn.XLOOKUP(AF200,[6]cmmiScoringModel!$G$114:$G$117,[6]cmmiScoringModel!$I$114:$I$117,0,0,1)</f>
        <v>0.85</v>
      </c>
      <c r="BR200" s="1">
        <f>_xlfn.XLOOKUP(AG200,[6]cmmiScoringModel!$G$118:$G$120,[6]cmmiScoringModel!$I$118:$I$120,0,0,1)</f>
        <v>1</v>
      </c>
      <c r="BS200" s="1">
        <f>_xlfn.XLOOKUP(AH200, [6]cmmiScoringModel!$G$121:$G$124,[6]cmmiScoringModel!$I$121:$I$124,0,0,1)</f>
        <v>0.6</v>
      </c>
      <c r="BT200" s="1">
        <f>_xlfn.XLOOKUP(AI200,[6]cmmiScoringModel!$G$125:$G$128,[6]cmmiScoringModel!$I$125:$I$128,0,0,1)</f>
        <v>0.4</v>
      </c>
      <c r="BU200" s="1">
        <f>_xlfn.XLOOKUP(AJ200,[6]cmmiScoringModel!$G$129:$G$132,[6]cmmiScoringModel!$I$129:$I$132,0,0,1)</f>
        <v>0.4</v>
      </c>
      <c r="BV200" s="1">
        <f>_xlfn.XLOOKUP(AK200,[6]cmmiScoringModel!$G$133:$G$138,[6]cmmiScoringModel!$I$133:$I$138,0,0,1)</f>
        <v>0.75</v>
      </c>
      <c r="BW200" s="1">
        <f>_xlfn.XLOOKUP(AL200,[6]cmmiScoringModel!$G$139:$G$142,[6]cmmiScoringModel!$I$139:$I$142,0,0,1)</f>
        <v>1</v>
      </c>
      <c r="BX200" s="1">
        <f>_xlfn.XLOOKUP(AM200,[6]cmmiScoringModel!$G$143:$G$148,[6]cmmiScoringModel!$I$143:$I$148,0,0,1)</f>
        <v>0.75</v>
      </c>
      <c r="BY200" s="1">
        <f>_xlfn.XLOOKUP(AN200,[6]cmmiScoringModel!$G$149:$G$153,[6]cmmiScoringModel!$I$149:$I$153,0,0,1)</f>
        <v>1</v>
      </c>
      <c r="BZ200" s="1">
        <f>_xlfn.XLOOKUP(AO200,[6]cmmiScoringModel!$G$154:$G$157,[6]cmmiScoringModel!$I$154:$I$157,0,0,1)</f>
        <v>1</v>
      </c>
      <c r="CA200" s="1">
        <f>_xlfn.XLOOKUP(AP200,[6]cmmiScoringModel!$G$158:$G$161,[6]cmmiScoringModel!$I$158:$I$161,0,0,1)</f>
        <v>1</v>
      </c>
      <c r="CB200" s="1">
        <f>_xlfn.XLOOKUP(AQ200,[6]cmmiScoringModel!$G$162:$G$166,[6]cmmiScoringModel!$I$162:$I$166,0,0,1)</f>
        <v>1</v>
      </c>
      <c r="CC200" s="1">
        <f>_xlfn.XLOOKUP(AR200,[6]cmmiScoringModel!$G$167:$G$171,[6]cmmiScoringModel!$I$167:$I$171,0,0,1)</f>
        <v>0.01</v>
      </c>
      <c r="CD200" s="1">
        <f>_xlfn.XLOOKUP(AS200,[6]cmmiScoringModel!$G$172:$G$175,[6]cmmiScoringModel!$I$172:$I$175,0,0,1)</f>
        <v>0.01</v>
      </c>
      <c r="CE200" s="1">
        <f>_xlfn.XLOOKUP(AT200,[6]cmmiScoringModel!$G$176:$G$180,[6]cmmiScoringModel!$I$176:$I$180,0,0,1)</f>
        <v>0.01</v>
      </c>
    </row>
    <row r="201" spans="1:83" x14ac:dyDescent="0.25">
      <c r="A201" s="1" t="s">
        <v>3483</v>
      </c>
      <c r="B201" s="1" t="s">
        <v>1492</v>
      </c>
      <c r="C201" s="1" t="s">
        <v>1531</v>
      </c>
      <c r="D201" s="1" t="s">
        <v>1535</v>
      </c>
      <c r="E201" s="1" t="s">
        <v>1536</v>
      </c>
      <c r="G201" s="1" t="s">
        <v>1537</v>
      </c>
      <c r="H201" s="1" t="s">
        <v>3253</v>
      </c>
      <c r="K201" s="1" t="s">
        <v>17</v>
      </c>
      <c r="L201" s="1" t="s">
        <v>22</v>
      </c>
      <c r="M201" s="1" t="s">
        <v>31</v>
      </c>
      <c r="N201" s="1" t="s">
        <v>29</v>
      </c>
      <c r="O201" s="1" t="s">
        <v>37</v>
      </c>
      <c r="P201" s="1" t="s">
        <v>43</v>
      </c>
      <c r="Q201" s="1" t="s">
        <v>45</v>
      </c>
      <c r="R201" s="1" t="s">
        <v>37</v>
      </c>
      <c r="S201" s="1" t="s">
        <v>56</v>
      </c>
      <c r="T201" s="1" t="s">
        <v>62</v>
      </c>
      <c r="U201" s="1" t="s">
        <v>66</v>
      </c>
      <c r="V201" s="1" t="s">
        <v>72</v>
      </c>
      <c r="W201" s="1" t="s">
        <v>76</v>
      </c>
      <c r="X201" s="1" t="s">
        <v>37</v>
      </c>
      <c r="Y201" s="1" t="s">
        <v>43</v>
      </c>
      <c r="Z201" s="1" t="s">
        <v>63</v>
      </c>
      <c r="AA201" s="1" t="s">
        <v>62</v>
      </c>
      <c r="AB201" s="1" t="s">
        <v>98</v>
      </c>
      <c r="AC201" s="1" t="s">
        <v>103</v>
      </c>
      <c r="AD201" s="1" t="s">
        <v>111</v>
      </c>
      <c r="AE201" s="1" t="s">
        <v>62</v>
      </c>
      <c r="AF201" s="1" t="s">
        <v>122</v>
      </c>
      <c r="AG201" s="1" t="s">
        <v>125</v>
      </c>
      <c r="AH201" s="1" t="s">
        <v>129</v>
      </c>
      <c r="AI201" s="1" t="s">
        <v>129</v>
      </c>
      <c r="AJ201" s="1" t="s">
        <v>129</v>
      </c>
      <c r="AK201" s="1" t="s">
        <v>64</v>
      </c>
      <c r="AL201" s="1" t="s">
        <v>144</v>
      </c>
      <c r="AM201" s="1" t="s">
        <v>62</v>
      </c>
      <c r="AN201" s="1" t="s">
        <v>31</v>
      </c>
      <c r="AO201" s="1" t="s">
        <v>155</v>
      </c>
      <c r="AP201" s="1" t="s">
        <v>159</v>
      </c>
      <c r="AQ201" s="1" t="s">
        <v>31</v>
      </c>
      <c r="AR201" s="1" t="s">
        <v>21</v>
      </c>
      <c r="AS201" s="1" t="s">
        <v>21</v>
      </c>
      <c r="AT201" s="1" t="s">
        <v>21</v>
      </c>
      <c r="AV201" s="1">
        <f>_xlfn.XLOOKUP(K201,[6]cmmiScoringModel!$G$2:$G$6, [6]cmmiScoringModel!$I$2:$I$6,0,0,1)</f>
        <v>0.25</v>
      </c>
      <c r="AW201" s="1">
        <f>_xlfn.XLOOKUP(L201,[6]cmmiScoringModel!$G$7:$G$9,[6]cmmiScoringModel!$I$7:$I$9,0,0,1)</f>
        <v>1</v>
      </c>
      <c r="AX201" s="1">
        <f>_xlfn.XLOOKUP(M201,[6]cmmiScoringModel!$G$10:$G$14,[6]cmmiScoringModel!$I$10:$I$14,0,0,1)</f>
        <v>1</v>
      </c>
      <c r="AY201" s="1">
        <f>_xlfn.XLOOKUP(N201,[6]cmmiScoringModel!$G$15:$G$19,[6]cmmiScoringModel!$I$15:$I$19,0,0,1)</f>
        <v>0.5</v>
      </c>
      <c r="AZ201" s="1">
        <f>_xlfn.XLOOKUP(O201,[6]cmmiScoringModel!$G$20:$G$24,[6]cmmiScoringModel!$I$20:$I$24,0,0,1)</f>
        <v>0.75</v>
      </c>
      <c r="BA201" s="1">
        <f>_xlfn.XLOOKUP(P201,[6]cmmiScoringModel!$G$25:$G$28,[6]cmmiScoringModel!$I$25:$I$28,0,0,1)</f>
        <v>1</v>
      </c>
      <c r="BB201" s="1">
        <f>_xlfn.XLOOKUP(Q201,[6]cmmiScoringModel!$G$29:$G$33,[6]cmmiScoringModel!$I$29:$I$33,0,0,1)</f>
        <v>0.5</v>
      </c>
      <c r="BC201" s="1">
        <f>_xlfn.XLOOKUP(R201,[6]cmmiScoringModel!$G$34:$G$37,[6]cmmiScoringModel!$I$34:$I$37,0,0,1)</f>
        <v>1</v>
      </c>
      <c r="BD201" s="1">
        <f>_xlfn.XLOOKUP(S201,[6]cmmiScoringModel!$G$38:$G$44,[6]cmmiScoringModel!$I$38:$I$44,0,0,1)</f>
        <v>0.2</v>
      </c>
      <c r="BE201" s="1">
        <f>_xlfn.XLOOKUP(T201,[6]cmmiScoringModel!$G$45:$G$51,[6]cmmiScoringModel!$I$45:$I$51,0,0,1)</f>
        <v>0.5</v>
      </c>
      <c r="BF201" s="1">
        <f>_xlfn.XLOOKUP(U201,[6]cmmiScoringModel!$G$52:$G$56,[6]cmmiScoringModel!$I$52:$I$56,0,0,1)</f>
        <v>0.8</v>
      </c>
      <c r="BG201" s="1">
        <f>_xlfn.XLOOKUP(V201,[6]cmmiScoringModel!$G$57:$G$61,[6]cmmiScoringModel!$I$57:$I$61,0,0,1)</f>
        <v>1</v>
      </c>
      <c r="BH201" s="1">
        <f>_xlfn.XLOOKUP(W201,[6]cmmiScoringModel!$G$62:$G$67,[6]cmmiScoringModel!$I$62:$I$67,0,0,1)</f>
        <v>0.75</v>
      </c>
      <c r="BI201" s="1">
        <f>_xlfn.XLOOKUP(X201,[6]cmmiScoringModel!$G$68:$G$72,[6]cmmiScoringModel!$I$68:$I$72,0,0,1)</f>
        <v>0.75</v>
      </c>
      <c r="BJ201" s="1">
        <f>_xlfn.XLOOKUP(Y201,[6]cmmiScoringModel!$G$73:$G$77,[6]cmmiScoringModel!$I$73:$I$77,0,0,1)</f>
        <v>1</v>
      </c>
      <c r="BK201" s="1">
        <f>_xlfn.XLOOKUP(Z201,[6]cmmiScoringModel!$G$78:$G$84,[6]cmmiScoringModel!$I$78:$I$84,0,0,1)</f>
        <v>0.75</v>
      </c>
      <c r="BL201" s="1">
        <f>_xlfn.XLOOKUP(AA201,[6]cmmiScoringModel!$G$85:$G$91,[6]cmmiScoringModel!$I$85:$I$91,0,0,1)</f>
        <v>0.5</v>
      </c>
      <c r="BM201" s="1">
        <f>_xlfn.XLOOKUP(AB201,[6]cmmiScoringModel!$G$92:$G$95,[6]cmmiScoringModel!$I$92:$I$95,0,0,1)</f>
        <v>1</v>
      </c>
      <c r="BN201" s="1">
        <f>_xlfn.XLOOKUP(AC201,[6]cmmiScoringModel!$G$96:$G$100,[6]cmmiScoringModel!$I$96:$I$100,0,0,1)</f>
        <v>0.6</v>
      </c>
      <c r="BO201" s="1">
        <f>_xlfn.XLOOKUP(AD201,[6]cmmiScoringModel!$G$101:$G$106,[6]cmmiScoringModel!$I$101:$I$106,0,0,1)</f>
        <v>1</v>
      </c>
      <c r="BP201" s="1">
        <f>_xlfn.XLOOKUP(AE201,[6]cmmiScoringModel!$G$107:$G$113,[6]cmmiScoringModel!$I$107:$I$113,0,0,1)</f>
        <v>0.5</v>
      </c>
      <c r="BQ201" s="1">
        <f>_xlfn.XLOOKUP(AF201,[6]cmmiScoringModel!$G$114:$G$117,[6]cmmiScoringModel!$I$114:$I$117,0,0,1)</f>
        <v>1</v>
      </c>
      <c r="BR201" s="1">
        <f>_xlfn.XLOOKUP(AG201,[6]cmmiScoringModel!$G$118:$G$120,[6]cmmiScoringModel!$I$118:$I$120,0,0,1)</f>
        <v>1</v>
      </c>
      <c r="BS201" s="1">
        <f>_xlfn.XLOOKUP(AH201, [6]cmmiScoringModel!$G$121:$G$124,[6]cmmiScoringModel!$I$121:$I$124,0,0,1)</f>
        <v>0.6</v>
      </c>
      <c r="BT201" s="1">
        <f>_xlfn.XLOOKUP(AI201,[6]cmmiScoringModel!$G$125:$G$128,[6]cmmiScoringModel!$I$125:$I$128,0,0,1)</f>
        <v>0.4</v>
      </c>
      <c r="BU201" s="1">
        <f>_xlfn.XLOOKUP(AJ201,[6]cmmiScoringModel!$G$129:$G$132,[6]cmmiScoringModel!$I$129:$I$132,0,0,1)</f>
        <v>0.4</v>
      </c>
      <c r="BV201" s="1">
        <f>_xlfn.XLOOKUP(AK201,[6]cmmiScoringModel!$G$133:$G$138,[6]cmmiScoringModel!$I$133:$I$138,0,0,1)</f>
        <v>1</v>
      </c>
      <c r="BW201" s="1">
        <f>_xlfn.XLOOKUP(AL201,[6]cmmiScoringModel!$G$139:$G$142,[6]cmmiScoringModel!$I$139:$I$142,0,0,1)</f>
        <v>1</v>
      </c>
      <c r="BX201" s="1">
        <f>_xlfn.XLOOKUP(AM201,[6]cmmiScoringModel!$G$143:$G$148,[6]cmmiScoringModel!$I$143:$I$148,0,0,1)</f>
        <v>0.5</v>
      </c>
      <c r="BY201" s="1">
        <f>_xlfn.XLOOKUP(AN201,[6]cmmiScoringModel!$G$149:$G$153,[6]cmmiScoringModel!$I$149:$I$153,0,0,1)</f>
        <v>1</v>
      </c>
      <c r="BZ201" s="1">
        <f>_xlfn.XLOOKUP(AO201,[6]cmmiScoringModel!$G$154:$G$157,[6]cmmiScoringModel!$I$154:$I$157,0,0,1)</f>
        <v>1</v>
      </c>
      <c r="CA201" s="1">
        <f>_xlfn.XLOOKUP(AP201,[6]cmmiScoringModel!$G$158:$G$161,[6]cmmiScoringModel!$I$158:$I$161,0,0,1)</f>
        <v>1</v>
      </c>
      <c r="CB201" s="1">
        <f>_xlfn.XLOOKUP(AQ201,[6]cmmiScoringModel!$G$162:$G$166,[6]cmmiScoringModel!$I$162:$I$166,0,0,1)</f>
        <v>1</v>
      </c>
      <c r="CC201" s="1">
        <f>_xlfn.XLOOKUP(AR201,[6]cmmiScoringModel!$G$167:$G$171,[6]cmmiScoringModel!$I$167:$I$171,0,0,1)</f>
        <v>0.01</v>
      </c>
      <c r="CD201" s="1">
        <f>_xlfn.XLOOKUP(AS201,[6]cmmiScoringModel!$G$172:$G$175,[6]cmmiScoringModel!$I$172:$I$175,0,0,1)</f>
        <v>0.01</v>
      </c>
      <c r="CE201" s="1">
        <f>_xlfn.XLOOKUP(AT201,[6]cmmiScoringModel!$G$176:$G$180,[6]cmmiScoringModel!$I$176:$I$180,0,0,1)</f>
        <v>0.01</v>
      </c>
    </row>
    <row r="202" spans="1:83" x14ac:dyDescent="0.25">
      <c r="A202" s="1" t="s">
        <v>3484</v>
      </c>
      <c r="B202" s="1" t="s">
        <v>1492</v>
      </c>
      <c r="C202" s="1" t="s">
        <v>2564</v>
      </c>
      <c r="D202" s="1" t="s">
        <v>2567</v>
      </c>
      <c r="E202" s="1" t="s">
        <v>2568</v>
      </c>
      <c r="G202" s="1" t="s">
        <v>2816</v>
      </c>
      <c r="K202" s="1" t="s">
        <v>18</v>
      </c>
      <c r="L202" s="1" t="s">
        <v>22</v>
      </c>
      <c r="M202" s="1" t="s">
        <v>31</v>
      </c>
      <c r="N202" s="1" t="s">
        <v>29</v>
      </c>
      <c r="O202" s="1" t="s">
        <v>37</v>
      </c>
      <c r="P202" s="1" t="s">
        <v>43</v>
      </c>
      <c r="Q202" s="1" t="s">
        <v>45</v>
      </c>
      <c r="R202" s="1" t="s">
        <v>37</v>
      </c>
      <c r="S202" s="1" t="s">
        <v>56</v>
      </c>
      <c r="T202" s="1" t="s">
        <v>63</v>
      </c>
      <c r="U202" s="1" t="s">
        <v>43</v>
      </c>
      <c r="V202" s="1" t="s">
        <v>72</v>
      </c>
      <c r="W202" s="1" t="s">
        <v>76</v>
      </c>
      <c r="X202" s="1" t="s">
        <v>37</v>
      </c>
      <c r="Y202" s="1" t="s">
        <v>43</v>
      </c>
      <c r="Z202" s="1" t="s">
        <v>63</v>
      </c>
      <c r="AA202" s="1" t="s">
        <v>63</v>
      </c>
      <c r="AB202" s="1" t="s">
        <v>98</v>
      </c>
      <c r="AC202" s="1" t="s">
        <v>103</v>
      </c>
      <c r="AD202" s="1" t="s">
        <v>111</v>
      </c>
      <c r="AE202" s="1" t="s">
        <v>63</v>
      </c>
      <c r="AF202" s="1" t="s">
        <v>120</v>
      </c>
      <c r="AG202" s="1" t="s">
        <v>125</v>
      </c>
      <c r="AH202" s="1" t="s">
        <v>129</v>
      </c>
      <c r="AI202" s="1" t="s">
        <v>129</v>
      </c>
      <c r="AJ202" s="1" t="s">
        <v>129</v>
      </c>
      <c r="AK202" s="1" t="s">
        <v>63</v>
      </c>
      <c r="AL202" s="1" t="s">
        <v>144</v>
      </c>
      <c r="AM202" s="1" t="s">
        <v>63</v>
      </c>
      <c r="AN202" s="1" t="s">
        <v>31</v>
      </c>
      <c r="AO202" s="1" t="s">
        <v>155</v>
      </c>
      <c r="AP202" s="1" t="s">
        <v>159</v>
      </c>
      <c r="AQ202" s="1" t="s">
        <v>31</v>
      </c>
      <c r="AR202" s="1" t="s">
        <v>21</v>
      </c>
      <c r="AS202" s="1" t="s">
        <v>21</v>
      </c>
      <c r="AT202" s="1" t="s">
        <v>21</v>
      </c>
      <c r="AV202" s="1">
        <f>_xlfn.XLOOKUP(K202,[6]cmmiScoringModel!$G$2:$G$6, [6]cmmiScoringModel!$I$2:$I$6,0,0,1)</f>
        <v>1</v>
      </c>
      <c r="AW202" s="1">
        <f>_xlfn.XLOOKUP(L202,[6]cmmiScoringModel!$G$7:$G$9,[6]cmmiScoringModel!$I$7:$I$9,0,0,1)</f>
        <v>1</v>
      </c>
      <c r="AX202" s="1">
        <f>_xlfn.XLOOKUP(M202,[6]cmmiScoringModel!$G$10:$G$14,[6]cmmiScoringModel!$I$10:$I$14,0,0,1)</f>
        <v>1</v>
      </c>
      <c r="AY202" s="1">
        <f>_xlfn.XLOOKUP(N202,[6]cmmiScoringModel!$G$15:$G$19,[6]cmmiScoringModel!$I$15:$I$19,0,0,1)</f>
        <v>0.5</v>
      </c>
      <c r="AZ202" s="1">
        <f>_xlfn.XLOOKUP(O202,[6]cmmiScoringModel!$G$20:$G$24,[6]cmmiScoringModel!$I$20:$I$24,0,0,1)</f>
        <v>0.75</v>
      </c>
      <c r="BA202" s="1">
        <f>_xlfn.XLOOKUP(P202,[6]cmmiScoringModel!$G$25:$G$28,[6]cmmiScoringModel!$I$25:$I$28,0,0,1)</f>
        <v>1</v>
      </c>
      <c r="BB202" s="1">
        <f>_xlfn.XLOOKUP(Q202,[6]cmmiScoringModel!$G$29:$G$33,[6]cmmiScoringModel!$I$29:$I$33,0,0,1)</f>
        <v>0.5</v>
      </c>
      <c r="BC202" s="1">
        <f>_xlfn.XLOOKUP(R202,[6]cmmiScoringModel!$G$34:$G$37,[6]cmmiScoringModel!$I$34:$I$37,0,0,1)</f>
        <v>1</v>
      </c>
      <c r="BD202" s="1">
        <f>_xlfn.XLOOKUP(S202,[6]cmmiScoringModel!$G$38:$G$44,[6]cmmiScoringModel!$I$38:$I$44,0,0,1)</f>
        <v>0.2</v>
      </c>
      <c r="BE202" s="1">
        <f>_xlfn.XLOOKUP(T202,[6]cmmiScoringModel!$G$45:$G$51,[6]cmmiScoringModel!$I$45:$I$51,0,0,1)</f>
        <v>0.75</v>
      </c>
      <c r="BF202" s="1">
        <f>_xlfn.XLOOKUP(U202,[6]cmmiScoringModel!$G$52:$G$56,[6]cmmiScoringModel!$I$52:$I$56,0,0,1)</f>
        <v>1</v>
      </c>
      <c r="BG202" s="1">
        <f>_xlfn.XLOOKUP(V202,[6]cmmiScoringModel!$G$57:$G$61,[6]cmmiScoringModel!$I$57:$I$61,0,0,1)</f>
        <v>1</v>
      </c>
      <c r="BH202" s="1">
        <f>_xlfn.XLOOKUP(W202,[6]cmmiScoringModel!$G$62:$G$67,[6]cmmiScoringModel!$I$62:$I$67,0,0,1)</f>
        <v>0.75</v>
      </c>
      <c r="BI202" s="1">
        <f>_xlfn.XLOOKUP(X202,[6]cmmiScoringModel!$G$68:$G$72,[6]cmmiScoringModel!$I$68:$I$72,0,0,1)</f>
        <v>0.75</v>
      </c>
      <c r="BJ202" s="1">
        <f>_xlfn.XLOOKUP(Y202,[6]cmmiScoringModel!$G$73:$G$77,[6]cmmiScoringModel!$I$73:$I$77,0,0,1)</f>
        <v>1</v>
      </c>
      <c r="BK202" s="1">
        <f>_xlfn.XLOOKUP(Z202,[6]cmmiScoringModel!$G$78:$G$84,[6]cmmiScoringModel!$I$78:$I$84,0,0,1)</f>
        <v>0.75</v>
      </c>
      <c r="BL202" s="1">
        <f>_xlfn.XLOOKUP(AA202,[6]cmmiScoringModel!$G$85:$G$91,[6]cmmiScoringModel!$I$85:$I$91,0,0,1)</f>
        <v>0.75</v>
      </c>
      <c r="BM202" s="1">
        <f>_xlfn.XLOOKUP(AB202,[6]cmmiScoringModel!$G$92:$G$95,[6]cmmiScoringModel!$I$92:$I$95,0,0,1)</f>
        <v>1</v>
      </c>
      <c r="BN202" s="1">
        <f>_xlfn.XLOOKUP(AC202,[6]cmmiScoringModel!$G$96:$G$100,[6]cmmiScoringModel!$I$96:$I$100,0,0,1)</f>
        <v>0.6</v>
      </c>
      <c r="BO202" s="1">
        <f>_xlfn.XLOOKUP(AD202,[6]cmmiScoringModel!$G$101:$G$106,[6]cmmiScoringModel!$I$101:$I$106,0,0,1)</f>
        <v>1</v>
      </c>
      <c r="BP202" s="1">
        <f>_xlfn.XLOOKUP(AE202,[6]cmmiScoringModel!$G$107:$G$113,[6]cmmiScoringModel!$I$107:$I$113,0,0,1)</f>
        <v>0.75</v>
      </c>
      <c r="BQ202" s="1">
        <f>_xlfn.XLOOKUP(AF202,[6]cmmiScoringModel!$G$114:$G$117,[6]cmmiScoringModel!$I$114:$I$117,0,0,1)</f>
        <v>0.85</v>
      </c>
      <c r="BR202" s="1">
        <f>_xlfn.XLOOKUP(AG202,[6]cmmiScoringModel!$G$118:$G$120,[6]cmmiScoringModel!$I$118:$I$120,0,0,1)</f>
        <v>1</v>
      </c>
      <c r="BS202" s="1">
        <f>_xlfn.XLOOKUP(AH202, [6]cmmiScoringModel!$G$121:$G$124,[6]cmmiScoringModel!$I$121:$I$124,0,0,1)</f>
        <v>0.6</v>
      </c>
      <c r="BT202" s="1">
        <f>_xlfn.XLOOKUP(AI202,[6]cmmiScoringModel!$G$125:$G$128,[6]cmmiScoringModel!$I$125:$I$128,0,0,1)</f>
        <v>0.4</v>
      </c>
      <c r="BU202" s="1">
        <f>_xlfn.XLOOKUP(AJ202,[6]cmmiScoringModel!$G$129:$G$132,[6]cmmiScoringModel!$I$129:$I$132,0,0,1)</f>
        <v>0.4</v>
      </c>
      <c r="BV202" s="1">
        <f>_xlfn.XLOOKUP(AK202,[6]cmmiScoringModel!$G$133:$G$138,[6]cmmiScoringModel!$I$133:$I$138,0,0,1)</f>
        <v>0.75</v>
      </c>
      <c r="BW202" s="1">
        <f>_xlfn.XLOOKUP(AL202,[6]cmmiScoringModel!$G$139:$G$142,[6]cmmiScoringModel!$I$139:$I$142,0,0,1)</f>
        <v>1</v>
      </c>
      <c r="BX202" s="1">
        <f>_xlfn.XLOOKUP(AM202,[6]cmmiScoringModel!$G$143:$G$148,[6]cmmiScoringModel!$I$143:$I$148,0,0,1)</f>
        <v>0.75</v>
      </c>
      <c r="BY202" s="1">
        <f>_xlfn.XLOOKUP(AN202,[6]cmmiScoringModel!$G$149:$G$153,[6]cmmiScoringModel!$I$149:$I$153,0,0,1)</f>
        <v>1</v>
      </c>
      <c r="BZ202" s="1">
        <f>_xlfn.XLOOKUP(AO202,[6]cmmiScoringModel!$G$154:$G$157,[6]cmmiScoringModel!$I$154:$I$157,0,0,1)</f>
        <v>1</v>
      </c>
      <c r="CA202" s="1">
        <f>_xlfn.XLOOKUP(AP202,[6]cmmiScoringModel!$G$158:$G$161,[6]cmmiScoringModel!$I$158:$I$161,0,0,1)</f>
        <v>1</v>
      </c>
      <c r="CB202" s="1">
        <f>_xlfn.XLOOKUP(AQ202,[6]cmmiScoringModel!$G$162:$G$166,[6]cmmiScoringModel!$I$162:$I$166,0,0,1)</f>
        <v>1</v>
      </c>
      <c r="CC202" s="1">
        <f>_xlfn.XLOOKUP(AR202,[6]cmmiScoringModel!$G$167:$G$171,[6]cmmiScoringModel!$I$167:$I$171,0,0,1)</f>
        <v>0.01</v>
      </c>
      <c r="CD202" s="1">
        <f>_xlfn.XLOOKUP(AS202,[6]cmmiScoringModel!$G$172:$G$175,[6]cmmiScoringModel!$I$172:$I$175,0,0,1)</f>
        <v>0.01</v>
      </c>
      <c r="CE202" s="1">
        <f>_xlfn.XLOOKUP(AT202,[6]cmmiScoringModel!$G$176:$G$180,[6]cmmiScoringModel!$I$176:$I$180,0,0,1)</f>
        <v>0.01</v>
      </c>
    </row>
    <row r="203" spans="1:83" x14ac:dyDescent="0.25">
      <c r="A203" s="1" t="s">
        <v>3485</v>
      </c>
      <c r="B203" s="1" t="s">
        <v>1492</v>
      </c>
      <c r="C203" s="1" t="s">
        <v>1493</v>
      </c>
      <c r="D203" s="1" t="s">
        <v>1494</v>
      </c>
      <c r="E203" s="1" t="s">
        <v>1495</v>
      </c>
      <c r="G203" s="1" t="s">
        <v>1504</v>
      </c>
      <c r="K203" s="1" t="s">
        <v>18</v>
      </c>
      <c r="L203" s="1" t="s">
        <v>22</v>
      </c>
      <c r="M203" s="1" t="s">
        <v>31</v>
      </c>
      <c r="N203" s="1" t="s">
        <v>29</v>
      </c>
      <c r="O203" s="1" t="s">
        <v>37</v>
      </c>
      <c r="P203" s="1" t="s">
        <v>43</v>
      </c>
      <c r="Q203" s="1" t="s">
        <v>45</v>
      </c>
      <c r="R203" s="1" t="s">
        <v>37</v>
      </c>
      <c r="S203" s="1" t="s">
        <v>56</v>
      </c>
      <c r="T203" s="1" t="s">
        <v>21</v>
      </c>
      <c r="U203" s="1" t="s">
        <v>25</v>
      </c>
      <c r="V203" s="1" t="s">
        <v>72</v>
      </c>
      <c r="W203" s="1" t="s">
        <v>76</v>
      </c>
      <c r="X203" s="1" t="s">
        <v>37</v>
      </c>
      <c r="Y203" s="1" t="s">
        <v>43</v>
      </c>
      <c r="Z203" s="1" t="s">
        <v>63</v>
      </c>
      <c r="AA203" s="1" t="s">
        <v>62</v>
      </c>
      <c r="AB203" s="1" t="s">
        <v>98</v>
      </c>
      <c r="AC203" s="1" t="s">
        <v>103</v>
      </c>
      <c r="AD203" s="1" t="s">
        <v>111</v>
      </c>
      <c r="AE203" s="1" t="s">
        <v>63</v>
      </c>
      <c r="AF203" s="1" t="s">
        <v>120</v>
      </c>
      <c r="AG203" s="1" t="s">
        <v>125</v>
      </c>
      <c r="AH203" s="1" t="s">
        <v>129</v>
      </c>
      <c r="AI203" s="1" t="s">
        <v>129</v>
      </c>
      <c r="AJ203" s="1" t="s">
        <v>129</v>
      </c>
      <c r="AK203" s="1" t="s">
        <v>63</v>
      </c>
      <c r="AL203" s="1" t="s">
        <v>144</v>
      </c>
      <c r="AM203" s="1" t="s">
        <v>63</v>
      </c>
      <c r="AN203" s="1" t="s">
        <v>31</v>
      </c>
      <c r="AO203" s="1" t="s">
        <v>155</v>
      </c>
      <c r="AP203" s="1" t="s">
        <v>159</v>
      </c>
      <c r="AQ203" s="1" t="s">
        <v>31</v>
      </c>
      <c r="AR203" s="1" t="s">
        <v>21</v>
      </c>
      <c r="AS203" s="1" t="s">
        <v>21</v>
      </c>
      <c r="AT203" s="1" t="s">
        <v>21</v>
      </c>
      <c r="AV203" s="1">
        <f>_xlfn.XLOOKUP(K203,[6]cmmiScoringModel!$G$2:$G$6, [6]cmmiScoringModel!$I$2:$I$6,0,0,1)</f>
        <v>1</v>
      </c>
      <c r="AW203" s="1">
        <f>_xlfn.XLOOKUP(L203,[6]cmmiScoringModel!$G$7:$G$9,[6]cmmiScoringModel!$I$7:$I$9,0,0,1)</f>
        <v>1</v>
      </c>
      <c r="AX203" s="1">
        <f>_xlfn.XLOOKUP(M203,[6]cmmiScoringModel!$G$10:$G$14,[6]cmmiScoringModel!$I$10:$I$14,0,0,1)</f>
        <v>1</v>
      </c>
      <c r="AY203" s="1">
        <f>_xlfn.XLOOKUP(N203,[6]cmmiScoringModel!$G$15:$G$19,[6]cmmiScoringModel!$I$15:$I$19,0,0,1)</f>
        <v>0.5</v>
      </c>
      <c r="AZ203" s="1">
        <f>_xlfn.XLOOKUP(O203,[6]cmmiScoringModel!$G$20:$G$24,[6]cmmiScoringModel!$I$20:$I$24,0,0,1)</f>
        <v>0.75</v>
      </c>
      <c r="BA203" s="1">
        <f>_xlfn.XLOOKUP(P203,[6]cmmiScoringModel!$G$25:$G$28,[6]cmmiScoringModel!$I$25:$I$28,0,0,1)</f>
        <v>1</v>
      </c>
      <c r="BB203" s="1">
        <f>_xlfn.XLOOKUP(Q203,[6]cmmiScoringModel!$G$29:$G$33,[6]cmmiScoringModel!$I$29:$I$33,0,0,1)</f>
        <v>0.5</v>
      </c>
      <c r="BC203" s="1">
        <f>_xlfn.XLOOKUP(R203,[6]cmmiScoringModel!$G$34:$G$37,[6]cmmiScoringModel!$I$34:$I$37,0,0,1)</f>
        <v>1</v>
      </c>
      <c r="BD203" s="1">
        <f>_xlfn.XLOOKUP(S203,[6]cmmiScoringModel!$G$38:$G$44,[6]cmmiScoringModel!$I$38:$I$44,0,0,1)</f>
        <v>0.2</v>
      </c>
      <c r="BE203" s="1">
        <f>_xlfn.XLOOKUP(T203,[6]cmmiScoringModel!$G$45:$G$51,[6]cmmiScoringModel!$I$45:$I$51,0,0,1)</f>
        <v>0.01</v>
      </c>
      <c r="BF203" s="1" t="str">
        <f>_xlfn.XLOOKUP(U203,[6]cmmiScoringModel!$G$52:$G$56,[6]cmmiScoringModel!$I$52:$I$56,0,0,1)</f>
        <v>NA</v>
      </c>
      <c r="BG203" s="1">
        <f>_xlfn.XLOOKUP(V203,[6]cmmiScoringModel!$G$57:$G$61,[6]cmmiScoringModel!$I$57:$I$61,0,0,1)</f>
        <v>1</v>
      </c>
      <c r="BH203" s="1">
        <f>_xlfn.XLOOKUP(W203,[6]cmmiScoringModel!$G$62:$G$67,[6]cmmiScoringModel!$I$62:$I$67,0,0,1)</f>
        <v>0.75</v>
      </c>
      <c r="BI203" s="1">
        <f>_xlfn.XLOOKUP(X203,[6]cmmiScoringModel!$G$68:$G$72,[6]cmmiScoringModel!$I$68:$I$72,0,0,1)</f>
        <v>0.75</v>
      </c>
      <c r="BJ203" s="1">
        <f>_xlfn.XLOOKUP(Y203,[6]cmmiScoringModel!$G$73:$G$77,[6]cmmiScoringModel!$I$73:$I$77,0,0,1)</f>
        <v>1</v>
      </c>
      <c r="BK203" s="1">
        <f>_xlfn.XLOOKUP(Z203,[6]cmmiScoringModel!$G$78:$G$84,[6]cmmiScoringModel!$I$78:$I$84,0,0,1)</f>
        <v>0.75</v>
      </c>
      <c r="BL203" s="1">
        <f>_xlfn.XLOOKUP(AA203,[6]cmmiScoringModel!$G$85:$G$91,[6]cmmiScoringModel!$I$85:$I$91,0,0,1)</f>
        <v>0.5</v>
      </c>
      <c r="BM203" s="1">
        <f>_xlfn.XLOOKUP(AB203,[6]cmmiScoringModel!$G$92:$G$95,[6]cmmiScoringModel!$I$92:$I$95,0,0,1)</f>
        <v>1</v>
      </c>
      <c r="BN203" s="1">
        <f>_xlfn.XLOOKUP(AC203,[6]cmmiScoringModel!$G$96:$G$100,[6]cmmiScoringModel!$I$96:$I$100,0,0,1)</f>
        <v>0.6</v>
      </c>
      <c r="BO203" s="1">
        <f>_xlfn.XLOOKUP(AD203,[6]cmmiScoringModel!$G$101:$G$106,[6]cmmiScoringModel!$I$101:$I$106,0,0,1)</f>
        <v>1</v>
      </c>
      <c r="BP203" s="1">
        <f>_xlfn.XLOOKUP(AE203,[6]cmmiScoringModel!$G$107:$G$113,[6]cmmiScoringModel!$I$107:$I$113,0,0,1)</f>
        <v>0.75</v>
      </c>
      <c r="BQ203" s="1">
        <f>_xlfn.XLOOKUP(AF203,[6]cmmiScoringModel!$G$114:$G$117,[6]cmmiScoringModel!$I$114:$I$117,0,0,1)</f>
        <v>0.85</v>
      </c>
      <c r="BR203" s="1">
        <f>_xlfn.XLOOKUP(AG203,[6]cmmiScoringModel!$G$118:$G$120,[6]cmmiScoringModel!$I$118:$I$120,0,0,1)</f>
        <v>1</v>
      </c>
      <c r="BS203" s="1">
        <f>_xlfn.XLOOKUP(AH203, [6]cmmiScoringModel!$G$121:$G$124,[6]cmmiScoringModel!$I$121:$I$124,0,0,1)</f>
        <v>0.6</v>
      </c>
      <c r="BT203" s="1">
        <f>_xlfn.XLOOKUP(AI203,[6]cmmiScoringModel!$G$125:$G$128,[6]cmmiScoringModel!$I$125:$I$128,0,0,1)</f>
        <v>0.4</v>
      </c>
      <c r="BU203" s="1">
        <f>_xlfn.XLOOKUP(AJ203,[6]cmmiScoringModel!$G$129:$G$132,[6]cmmiScoringModel!$I$129:$I$132,0,0,1)</f>
        <v>0.4</v>
      </c>
      <c r="BV203" s="1">
        <f>_xlfn.XLOOKUP(AK203,[6]cmmiScoringModel!$G$133:$G$138,[6]cmmiScoringModel!$I$133:$I$138,0,0,1)</f>
        <v>0.75</v>
      </c>
      <c r="BW203" s="1">
        <f>_xlfn.XLOOKUP(AL203,[6]cmmiScoringModel!$G$139:$G$142,[6]cmmiScoringModel!$I$139:$I$142,0,0,1)</f>
        <v>1</v>
      </c>
      <c r="BX203" s="1">
        <f>_xlfn.XLOOKUP(AM203,[6]cmmiScoringModel!$G$143:$G$148,[6]cmmiScoringModel!$I$143:$I$148,0,0,1)</f>
        <v>0.75</v>
      </c>
      <c r="BY203" s="1">
        <f>_xlfn.XLOOKUP(AN203,[6]cmmiScoringModel!$G$149:$G$153,[6]cmmiScoringModel!$I$149:$I$153,0,0,1)</f>
        <v>1</v>
      </c>
      <c r="BZ203" s="1">
        <f>_xlfn.XLOOKUP(AO203,[6]cmmiScoringModel!$G$154:$G$157,[6]cmmiScoringModel!$I$154:$I$157,0,0,1)</f>
        <v>1</v>
      </c>
      <c r="CA203" s="1">
        <f>_xlfn.XLOOKUP(AP203,[6]cmmiScoringModel!$G$158:$G$161,[6]cmmiScoringModel!$I$158:$I$161,0,0,1)</f>
        <v>1</v>
      </c>
      <c r="CB203" s="1">
        <f>_xlfn.XLOOKUP(AQ203,[6]cmmiScoringModel!$G$162:$G$166,[6]cmmiScoringModel!$I$162:$I$166,0,0,1)</f>
        <v>1</v>
      </c>
      <c r="CC203" s="1">
        <f>_xlfn.XLOOKUP(AR203,[6]cmmiScoringModel!$G$167:$G$171,[6]cmmiScoringModel!$I$167:$I$171,0,0,1)</f>
        <v>0.01</v>
      </c>
      <c r="CD203" s="1">
        <f>_xlfn.XLOOKUP(AS203,[6]cmmiScoringModel!$G$172:$G$175,[6]cmmiScoringModel!$I$172:$I$175,0,0,1)</f>
        <v>0.01</v>
      </c>
      <c r="CE203" s="1">
        <f>_xlfn.XLOOKUP(AT203,[6]cmmiScoringModel!$G$176:$G$180,[6]cmmiScoringModel!$I$176:$I$180,0,0,1)</f>
        <v>0.01</v>
      </c>
    </row>
    <row r="204" spans="1:83" x14ac:dyDescent="0.25">
      <c r="A204" s="1" t="s">
        <v>3486</v>
      </c>
      <c r="B204" s="1" t="s">
        <v>1492</v>
      </c>
      <c r="C204" s="1" t="s">
        <v>1493</v>
      </c>
      <c r="D204" s="1" t="s">
        <v>1502</v>
      </c>
      <c r="E204" s="1" t="s">
        <v>1503</v>
      </c>
      <c r="G204" s="1" t="s">
        <v>1504</v>
      </c>
      <c r="K204" s="1" t="s">
        <v>18</v>
      </c>
      <c r="L204" s="1" t="s">
        <v>22</v>
      </c>
      <c r="M204" s="1" t="s">
        <v>31</v>
      </c>
      <c r="N204" s="1" t="s">
        <v>29</v>
      </c>
      <c r="O204" s="1" t="s">
        <v>37</v>
      </c>
      <c r="P204" s="1" t="s">
        <v>43</v>
      </c>
      <c r="Q204" s="1" t="s">
        <v>45</v>
      </c>
      <c r="R204" s="1" t="s">
        <v>37</v>
      </c>
      <c r="S204" s="1" t="s">
        <v>56</v>
      </c>
      <c r="T204" s="1" t="s">
        <v>21</v>
      </c>
      <c r="U204" s="1" t="s">
        <v>25</v>
      </c>
      <c r="V204" s="1" t="s">
        <v>71</v>
      </c>
      <c r="W204" s="1" t="s">
        <v>76</v>
      </c>
      <c r="X204" s="1" t="s">
        <v>37</v>
      </c>
      <c r="Y204" s="1" t="s">
        <v>43</v>
      </c>
      <c r="Z204" s="1" t="s">
        <v>63</v>
      </c>
      <c r="AA204" s="1" t="s">
        <v>62</v>
      </c>
      <c r="AB204" s="1" t="s">
        <v>98</v>
      </c>
      <c r="AC204" s="1" t="s">
        <v>103</v>
      </c>
      <c r="AD204" s="1" t="s">
        <v>111</v>
      </c>
      <c r="AE204" s="1" t="s">
        <v>63</v>
      </c>
      <c r="AF204" s="1" t="s">
        <v>120</v>
      </c>
      <c r="AG204" s="1" t="s">
        <v>125</v>
      </c>
      <c r="AH204" s="1" t="s">
        <v>129</v>
      </c>
      <c r="AI204" s="1" t="s">
        <v>129</v>
      </c>
      <c r="AJ204" s="1" t="s">
        <v>129</v>
      </c>
      <c r="AK204" s="1" t="s">
        <v>63</v>
      </c>
      <c r="AL204" s="1" t="s">
        <v>144</v>
      </c>
      <c r="AM204" s="1" t="s">
        <v>63</v>
      </c>
      <c r="AN204" s="1" t="s">
        <v>31</v>
      </c>
      <c r="AO204" s="1" t="s">
        <v>155</v>
      </c>
      <c r="AP204" s="1" t="s">
        <v>159</v>
      </c>
      <c r="AQ204" s="1" t="s">
        <v>31</v>
      </c>
      <c r="AR204" s="1" t="s">
        <v>21</v>
      </c>
      <c r="AS204" s="1" t="s">
        <v>21</v>
      </c>
      <c r="AT204" s="1" t="s">
        <v>21</v>
      </c>
      <c r="AV204" s="1">
        <f>_xlfn.XLOOKUP(K204,[6]cmmiScoringModel!$G$2:$G$6, [6]cmmiScoringModel!$I$2:$I$6,0,0,1)</f>
        <v>1</v>
      </c>
      <c r="AW204" s="1">
        <f>_xlfn.XLOOKUP(L204,[6]cmmiScoringModel!$G$7:$G$9,[6]cmmiScoringModel!$I$7:$I$9,0,0,1)</f>
        <v>1</v>
      </c>
      <c r="AX204" s="1">
        <f>_xlfn.XLOOKUP(M204,[6]cmmiScoringModel!$G$10:$G$14,[6]cmmiScoringModel!$I$10:$I$14,0,0,1)</f>
        <v>1</v>
      </c>
      <c r="AY204" s="1">
        <f>_xlfn.XLOOKUP(N204,[6]cmmiScoringModel!$G$15:$G$19,[6]cmmiScoringModel!$I$15:$I$19,0,0,1)</f>
        <v>0.5</v>
      </c>
      <c r="AZ204" s="1">
        <f>_xlfn.XLOOKUP(O204,[6]cmmiScoringModel!$G$20:$G$24,[6]cmmiScoringModel!$I$20:$I$24,0,0,1)</f>
        <v>0.75</v>
      </c>
      <c r="BA204" s="1">
        <f>_xlfn.XLOOKUP(P204,[6]cmmiScoringModel!$G$25:$G$28,[6]cmmiScoringModel!$I$25:$I$28,0,0,1)</f>
        <v>1</v>
      </c>
      <c r="BB204" s="1">
        <f>_xlfn.XLOOKUP(Q204,[6]cmmiScoringModel!$G$29:$G$33,[6]cmmiScoringModel!$I$29:$I$33,0,0,1)</f>
        <v>0.5</v>
      </c>
      <c r="BC204" s="1">
        <f>_xlfn.XLOOKUP(R204,[6]cmmiScoringModel!$G$34:$G$37,[6]cmmiScoringModel!$I$34:$I$37,0,0,1)</f>
        <v>1</v>
      </c>
      <c r="BD204" s="1">
        <f>_xlfn.XLOOKUP(S204,[6]cmmiScoringModel!$G$38:$G$44,[6]cmmiScoringModel!$I$38:$I$44,0,0,1)</f>
        <v>0.2</v>
      </c>
      <c r="BE204" s="1">
        <f>_xlfn.XLOOKUP(T204,[6]cmmiScoringModel!$G$45:$G$51,[6]cmmiScoringModel!$I$45:$I$51,0,0,1)</f>
        <v>0.01</v>
      </c>
      <c r="BF204" s="1" t="str">
        <f>_xlfn.XLOOKUP(U204,[6]cmmiScoringModel!$G$52:$G$56,[6]cmmiScoringModel!$I$52:$I$56,0,0,1)</f>
        <v>NA</v>
      </c>
      <c r="BG204" s="1">
        <f>_xlfn.XLOOKUP(V204,[6]cmmiScoringModel!$G$57:$G$61,[6]cmmiScoringModel!$I$57:$I$61,0,0,1)</f>
        <v>0.6</v>
      </c>
      <c r="BH204" s="1">
        <f>_xlfn.XLOOKUP(W204,[6]cmmiScoringModel!$G$62:$G$67,[6]cmmiScoringModel!$I$62:$I$67,0,0,1)</f>
        <v>0.75</v>
      </c>
      <c r="BI204" s="1">
        <f>_xlfn.XLOOKUP(X204,[6]cmmiScoringModel!$G$68:$G$72,[6]cmmiScoringModel!$I$68:$I$72,0,0,1)</f>
        <v>0.75</v>
      </c>
      <c r="BJ204" s="1">
        <f>_xlfn.XLOOKUP(Y204,[6]cmmiScoringModel!$G$73:$G$77,[6]cmmiScoringModel!$I$73:$I$77,0,0,1)</f>
        <v>1</v>
      </c>
      <c r="BK204" s="1">
        <f>_xlfn.XLOOKUP(Z204,[6]cmmiScoringModel!$G$78:$G$84,[6]cmmiScoringModel!$I$78:$I$84,0,0,1)</f>
        <v>0.75</v>
      </c>
      <c r="BL204" s="1">
        <f>_xlfn.XLOOKUP(AA204,[6]cmmiScoringModel!$G$85:$G$91,[6]cmmiScoringModel!$I$85:$I$91,0,0,1)</f>
        <v>0.5</v>
      </c>
      <c r="BM204" s="1">
        <f>_xlfn.XLOOKUP(AB204,[6]cmmiScoringModel!$G$92:$G$95,[6]cmmiScoringModel!$I$92:$I$95,0,0,1)</f>
        <v>1</v>
      </c>
      <c r="BN204" s="1">
        <f>_xlfn.XLOOKUP(AC204,[6]cmmiScoringModel!$G$96:$G$100,[6]cmmiScoringModel!$I$96:$I$100,0,0,1)</f>
        <v>0.6</v>
      </c>
      <c r="BO204" s="1">
        <f>_xlfn.XLOOKUP(AD204,[6]cmmiScoringModel!$G$101:$G$106,[6]cmmiScoringModel!$I$101:$I$106,0,0,1)</f>
        <v>1</v>
      </c>
      <c r="BP204" s="1">
        <f>_xlfn.XLOOKUP(AE204,[6]cmmiScoringModel!$G$107:$G$113,[6]cmmiScoringModel!$I$107:$I$113,0,0,1)</f>
        <v>0.75</v>
      </c>
      <c r="BQ204" s="1">
        <f>_xlfn.XLOOKUP(AF204,[6]cmmiScoringModel!$G$114:$G$117,[6]cmmiScoringModel!$I$114:$I$117,0,0,1)</f>
        <v>0.85</v>
      </c>
      <c r="BR204" s="1">
        <f>_xlfn.XLOOKUP(AG204,[6]cmmiScoringModel!$G$118:$G$120,[6]cmmiScoringModel!$I$118:$I$120,0,0,1)</f>
        <v>1</v>
      </c>
      <c r="BS204" s="1">
        <f>_xlfn.XLOOKUP(AH204, [6]cmmiScoringModel!$G$121:$G$124,[6]cmmiScoringModel!$I$121:$I$124,0,0,1)</f>
        <v>0.6</v>
      </c>
      <c r="BT204" s="1">
        <f>_xlfn.XLOOKUP(AI204,[6]cmmiScoringModel!$G$125:$G$128,[6]cmmiScoringModel!$I$125:$I$128,0,0,1)</f>
        <v>0.4</v>
      </c>
      <c r="BU204" s="1">
        <f>_xlfn.XLOOKUP(AJ204,[6]cmmiScoringModel!$G$129:$G$132,[6]cmmiScoringModel!$I$129:$I$132,0,0,1)</f>
        <v>0.4</v>
      </c>
      <c r="BV204" s="1">
        <f>_xlfn.XLOOKUP(AK204,[6]cmmiScoringModel!$G$133:$G$138,[6]cmmiScoringModel!$I$133:$I$138,0,0,1)</f>
        <v>0.75</v>
      </c>
      <c r="BW204" s="1">
        <f>_xlfn.XLOOKUP(AL204,[6]cmmiScoringModel!$G$139:$G$142,[6]cmmiScoringModel!$I$139:$I$142,0,0,1)</f>
        <v>1</v>
      </c>
      <c r="BX204" s="1">
        <f>_xlfn.XLOOKUP(AM204,[6]cmmiScoringModel!$G$143:$G$148,[6]cmmiScoringModel!$I$143:$I$148,0,0,1)</f>
        <v>0.75</v>
      </c>
      <c r="BY204" s="1">
        <f>_xlfn.XLOOKUP(AN204,[6]cmmiScoringModel!$G$149:$G$153,[6]cmmiScoringModel!$I$149:$I$153,0,0,1)</f>
        <v>1</v>
      </c>
      <c r="BZ204" s="1">
        <f>_xlfn.XLOOKUP(AO204,[6]cmmiScoringModel!$G$154:$G$157,[6]cmmiScoringModel!$I$154:$I$157,0,0,1)</f>
        <v>1</v>
      </c>
      <c r="CA204" s="1">
        <f>_xlfn.XLOOKUP(AP204,[6]cmmiScoringModel!$G$158:$G$161,[6]cmmiScoringModel!$I$158:$I$161,0,0,1)</f>
        <v>1</v>
      </c>
      <c r="CB204" s="1">
        <f>_xlfn.XLOOKUP(AQ204,[6]cmmiScoringModel!$G$162:$G$166,[6]cmmiScoringModel!$I$162:$I$166,0,0,1)</f>
        <v>1</v>
      </c>
      <c r="CC204" s="1">
        <f>_xlfn.XLOOKUP(AR204,[6]cmmiScoringModel!$G$167:$G$171,[6]cmmiScoringModel!$I$167:$I$171,0,0,1)</f>
        <v>0.01</v>
      </c>
      <c r="CD204" s="1">
        <f>_xlfn.XLOOKUP(AS204,[6]cmmiScoringModel!$G$172:$G$175,[6]cmmiScoringModel!$I$172:$I$175,0,0,1)</f>
        <v>0.01</v>
      </c>
      <c r="CE204" s="1">
        <f>_xlfn.XLOOKUP(AT204,[6]cmmiScoringModel!$G$176:$G$180,[6]cmmiScoringModel!$I$176:$I$180,0,0,1)</f>
        <v>0.01</v>
      </c>
    </row>
    <row r="205" spans="1:83" x14ac:dyDescent="0.25">
      <c r="A205" s="1" t="s">
        <v>3487</v>
      </c>
      <c r="B205" s="1" t="s">
        <v>1492</v>
      </c>
      <c r="C205" s="1" t="s">
        <v>1505</v>
      </c>
      <c r="D205" s="1" t="s">
        <v>1506</v>
      </c>
      <c r="E205" s="1" t="s">
        <v>1507</v>
      </c>
      <c r="G205" s="1" t="s">
        <v>1504</v>
      </c>
      <c r="K205" s="1" t="s">
        <v>18</v>
      </c>
      <c r="L205" s="1" t="s">
        <v>22</v>
      </c>
      <c r="M205" s="1" t="s">
        <v>31</v>
      </c>
      <c r="N205" s="1" t="s">
        <v>29</v>
      </c>
      <c r="O205" s="1" t="s">
        <v>37</v>
      </c>
      <c r="P205" s="1" t="s">
        <v>43</v>
      </c>
      <c r="Q205" s="1" t="s">
        <v>45</v>
      </c>
      <c r="R205" s="1" t="s">
        <v>37</v>
      </c>
      <c r="S205" s="1" t="s">
        <v>56</v>
      </c>
      <c r="T205" s="1" t="s">
        <v>21</v>
      </c>
      <c r="U205" s="1" t="s">
        <v>25</v>
      </c>
      <c r="V205" s="1" t="s">
        <v>72</v>
      </c>
      <c r="W205" s="1" t="s">
        <v>76</v>
      </c>
      <c r="X205" s="1" t="s">
        <v>37</v>
      </c>
      <c r="Y205" s="1" t="s">
        <v>43</v>
      </c>
      <c r="Z205" s="1" t="s">
        <v>63</v>
      </c>
      <c r="AA205" s="1" t="s">
        <v>62</v>
      </c>
      <c r="AB205" s="1" t="s">
        <v>98</v>
      </c>
      <c r="AC205" s="1" t="s">
        <v>103</v>
      </c>
      <c r="AD205" s="1" t="s">
        <v>111</v>
      </c>
      <c r="AE205" s="1" t="s">
        <v>63</v>
      </c>
      <c r="AF205" s="1" t="s">
        <v>120</v>
      </c>
      <c r="AG205" s="1" t="s">
        <v>125</v>
      </c>
      <c r="AH205" s="1" t="s">
        <v>129</v>
      </c>
      <c r="AI205" s="1" t="s">
        <v>129</v>
      </c>
      <c r="AJ205" s="1" t="s">
        <v>129</v>
      </c>
      <c r="AK205" s="1" t="s">
        <v>63</v>
      </c>
      <c r="AL205" s="1" t="s">
        <v>144</v>
      </c>
      <c r="AM205" s="1" t="s">
        <v>63</v>
      </c>
      <c r="AN205" s="1" t="s">
        <v>31</v>
      </c>
      <c r="AO205" s="1" t="s">
        <v>155</v>
      </c>
      <c r="AP205" s="1" t="s">
        <v>159</v>
      </c>
      <c r="AQ205" s="1" t="s">
        <v>31</v>
      </c>
      <c r="AR205" s="1" t="s">
        <v>21</v>
      </c>
      <c r="AS205" s="1" t="s">
        <v>21</v>
      </c>
      <c r="AT205" s="1" t="s">
        <v>21</v>
      </c>
      <c r="AV205" s="1">
        <f>_xlfn.XLOOKUP(K205,[6]cmmiScoringModel!$G$2:$G$6, [6]cmmiScoringModel!$I$2:$I$6,0,0,1)</f>
        <v>1</v>
      </c>
      <c r="AW205" s="1">
        <f>_xlfn.XLOOKUP(L205,[6]cmmiScoringModel!$G$7:$G$9,[6]cmmiScoringModel!$I$7:$I$9,0,0,1)</f>
        <v>1</v>
      </c>
      <c r="AX205" s="1">
        <f>_xlfn.XLOOKUP(M205,[6]cmmiScoringModel!$G$10:$G$14,[6]cmmiScoringModel!$I$10:$I$14,0,0,1)</f>
        <v>1</v>
      </c>
      <c r="AY205" s="1">
        <f>_xlfn.XLOOKUP(N205,[6]cmmiScoringModel!$G$15:$G$19,[6]cmmiScoringModel!$I$15:$I$19,0,0,1)</f>
        <v>0.5</v>
      </c>
      <c r="AZ205" s="1">
        <f>_xlfn.XLOOKUP(O205,[6]cmmiScoringModel!$G$20:$G$24,[6]cmmiScoringModel!$I$20:$I$24,0,0,1)</f>
        <v>0.75</v>
      </c>
      <c r="BA205" s="1">
        <f>_xlfn.XLOOKUP(P205,[6]cmmiScoringModel!$G$25:$G$28,[6]cmmiScoringModel!$I$25:$I$28,0,0,1)</f>
        <v>1</v>
      </c>
      <c r="BB205" s="1">
        <f>_xlfn.XLOOKUP(Q205,[6]cmmiScoringModel!$G$29:$G$33,[6]cmmiScoringModel!$I$29:$I$33,0,0,1)</f>
        <v>0.5</v>
      </c>
      <c r="BC205" s="1">
        <f>_xlfn.XLOOKUP(R205,[6]cmmiScoringModel!$G$34:$G$37,[6]cmmiScoringModel!$I$34:$I$37,0,0,1)</f>
        <v>1</v>
      </c>
      <c r="BD205" s="1">
        <f>_xlfn.XLOOKUP(S205,[6]cmmiScoringModel!$G$38:$G$44,[6]cmmiScoringModel!$I$38:$I$44,0,0,1)</f>
        <v>0.2</v>
      </c>
      <c r="BE205" s="1">
        <f>_xlfn.XLOOKUP(T205,[6]cmmiScoringModel!$G$45:$G$51,[6]cmmiScoringModel!$I$45:$I$51,0,0,1)</f>
        <v>0.01</v>
      </c>
      <c r="BF205" s="1" t="str">
        <f>_xlfn.XLOOKUP(U205,[6]cmmiScoringModel!$G$52:$G$56,[6]cmmiScoringModel!$I$52:$I$56,0,0,1)</f>
        <v>NA</v>
      </c>
      <c r="BG205" s="1">
        <f>_xlfn.XLOOKUP(V205,[6]cmmiScoringModel!$G$57:$G$61,[6]cmmiScoringModel!$I$57:$I$61,0,0,1)</f>
        <v>1</v>
      </c>
      <c r="BH205" s="1">
        <f>_xlfn.XLOOKUP(W205,[6]cmmiScoringModel!$G$62:$G$67,[6]cmmiScoringModel!$I$62:$I$67,0,0,1)</f>
        <v>0.75</v>
      </c>
      <c r="BI205" s="1">
        <f>_xlfn.XLOOKUP(X205,[6]cmmiScoringModel!$G$68:$G$72,[6]cmmiScoringModel!$I$68:$I$72,0,0,1)</f>
        <v>0.75</v>
      </c>
      <c r="BJ205" s="1">
        <f>_xlfn.XLOOKUP(Y205,[6]cmmiScoringModel!$G$73:$G$77,[6]cmmiScoringModel!$I$73:$I$77,0,0,1)</f>
        <v>1</v>
      </c>
      <c r="BK205" s="1">
        <f>_xlfn.XLOOKUP(Z205,[6]cmmiScoringModel!$G$78:$G$84,[6]cmmiScoringModel!$I$78:$I$84,0,0,1)</f>
        <v>0.75</v>
      </c>
      <c r="BL205" s="1">
        <f>_xlfn.XLOOKUP(AA205,[6]cmmiScoringModel!$G$85:$G$91,[6]cmmiScoringModel!$I$85:$I$91,0,0,1)</f>
        <v>0.5</v>
      </c>
      <c r="BM205" s="1">
        <f>_xlfn.XLOOKUP(AB205,[6]cmmiScoringModel!$G$92:$G$95,[6]cmmiScoringModel!$I$92:$I$95,0,0,1)</f>
        <v>1</v>
      </c>
      <c r="BN205" s="1">
        <f>_xlfn.XLOOKUP(AC205,[6]cmmiScoringModel!$G$96:$G$100,[6]cmmiScoringModel!$I$96:$I$100,0,0,1)</f>
        <v>0.6</v>
      </c>
      <c r="BO205" s="1">
        <f>_xlfn.XLOOKUP(AD205,[6]cmmiScoringModel!$G$101:$G$106,[6]cmmiScoringModel!$I$101:$I$106,0,0,1)</f>
        <v>1</v>
      </c>
      <c r="BP205" s="1">
        <f>_xlfn.XLOOKUP(AE205,[6]cmmiScoringModel!$G$107:$G$113,[6]cmmiScoringModel!$I$107:$I$113,0,0,1)</f>
        <v>0.75</v>
      </c>
      <c r="BQ205" s="1">
        <f>_xlfn.XLOOKUP(AF205,[6]cmmiScoringModel!$G$114:$G$117,[6]cmmiScoringModel!$I$114:$I$117,0,0,1)</f>
        <v>0.85</v>
      </c>
      <c r="BR205" s="1">
        <f>_xlfn.XLOOKUP(AG205,[6]cmmiScoringModel!$G$118:$G$120,[6]cmmiScoringModel!$I$118:$I$120,0,0,1)</f>
        <v>1</v>
      </c>
      <c r="BS205" s="1">
        <f>_xlfn.XLOOKUP(AH205, [6]cmmiScoringModel!$G$121:$G$124,[6]cmmiScoringModel!$I$121:$I$124,0,0,1)</f>
        <v>0.6</v>
      </c>
      <c r="BT205" s="1">
        <f>_xlfn.XLOOKUP(AI205,[6]cmmiScoringModel!$G$125:$G$128,[6]cmmiScoringModel!$I$125:$I$128,0,0,1)</f>
        <v>0.4</v>
      </c>
      <c r="BU205" s="1">
        <f>_xlfn.XLOOKUP(AJ205,[6]cmmiScoringModel!$G$129:$G$132,[6]cmmiScoringModel!$I$129:$I$132,0,0,1)</f>
        <v>0.4</v>
      </c>
      <c r="BV205" s="1">
        <f>_xlfn.XLOOKUP(AK205,[6]cmmiScoringModel!$G$133:$G$138,[6]cmmiScoringModel!$I$133:$I$138,0,0,1)</f>
        <v>0.75</v>
      </c>
      <c r="BW205" s="1">
        <f>_xlfn.XLOOKUP(AL205,[6]cmmiScoringModel!$G$139:$G$142,[6]cmmiScoringModel!$I$139:$I$142,0,0,1)</f>
        <v>1</v>
      </c>
      <c r="BX205" s="1">
        <f>_xlfn.XLOOKUP(AM205,[6]cmmiScoringModel!$G$143:$G$148,[6]cmmiScoringModel!$I$143:$I$148,0,0,1)</f>
        <v>0.75</v>
      </c>
      <c r="BY205" s="1">
        <f>_xlfn.XLOOKUP(AN205,[6]cmmiScoringModel!$G$149:$G$153,[6]cmmiScoringModel!$I$149:$I$153,0,0,1)</f>
        <v>1</v>
      </c>
      <c r="BZ205" s="1">
        <f>_xlfn.XLOOKUP(AO205,[6]cmmiScoringModel!$G$154:$G$157,[6]cmmiScoringModel!$I$154:$I$157,0,0,1)</f>
        <v>1</v>
      </c>
      <c r="CA205" s="1">
        <f>_xlfn.XLOOKUP(AP205,[6]cmmiScoringModel!$G$158:$G$161,[6]cmmiScoringModel!$I$158:$I$161,0,0,1)</f>
        <v>1</v>
      </c>
      <c r="CB205" s="1">
        <f>_xlfn.XLOOKUP(AQ205,[6]cmmiScoringModel!$G$162:$G$166,[6]cmmiScoringModel!$I$162:$I$166,0,0,1)</f>
        <v>1</v>
      </c>
      <c r="CC205" s="1">
        <f>_xlfn.XLOOKUP(AR205,[6]cmmiScoringModel!$G$167:$G$171,[6]cmmiScoringModel!$I$167:$I$171,0,0,1)</f>
        <v>0.01</v>
      </c>
      <c r="CD205" s="1">
        <f>_xlfn.XLOOKUP(AS205,[6]cmmiScoringModel!$G$172:$G$175,[6]cmmiScoringModel!$I$172:$I$175,0,0,1)</f>
        <v>0.01</v>
      </c>
      <c r="CE205" s="1">
        <f>_xlfn.XLOOKUP(AT205,[6]cmmiScoringModel!$G$176:$G$180,[6]cmmiScoringModel!$I$176:$I$180,0,0,1)</f>
        <v>0.01</v>
      </c>
    </row>
    <row r="206" spans="1:83" x14ac:dyDescent="0.25">
      <c r="A206" s="1" t="s">
        <v>3488</v>
      </c>
      <c r="B206" s="1" t="s">
        <v>1492</v>
      </c>
      <c r="C206" s="1" t="s">
        <v>2564</v>
      </c>
      <c r="D206" s="1" t="s">
        <v>2567</v>
      </c>
      <c r="E206" s="1" t="s">
        <v>2568</v>
      </c>
      <c r="G206" s="1" t="s">
        <v>2816</v>
      </c>
      <c r="K206" s="1" t="s">
        <v>18</v>
      </c>
      <c r="L206" s="1" t="s">
        <v>22</v>
      </c>
      <c r="M206" s="1" t="s">
        <v>31</v>
      </c>
      <c r="N206" s="1" t="s">
        <v>29</v>
      </c>
      <c r="O206" s="1" t="s">
        <v>37</v>
      </c>
      <c r="P206" s="1" t="s">
        <v>43</v>
      </c>
      <c r="Q206" s="1" t="s">
        <v>45</v>
      </c>
      <c r="R206" s="1" t="s">
        <v>37</v>
      </c>
      <c r="S206" s="1" t="s">
        <v>56</v>
      </c>
      <c r="T206" s="1" t="s">
        <v>63</v>
      </c>
      <c r="U206" s="1" t="s">
        <v>43</v>
      </c>
      <c r="V206" s="1" t="s">
        <v>72</v>
      </c>
      <c r="W206" s="1" t="s">
        <v>76</v>
      </c>
      <c r="X206" s="1" t="s">
        <v>37</v>
      </c>
      <c r="Y206" s="1" t="s">
        <v>43</v>
      </c>
      <c r="Z206" s="1" t="s">
        <v>63</v>
      </c>
      <c r="AA206" s="1" t="s">
        <v>63</v>
      </c>
      <c r="AB206" s="1" t="s">
        <v>98</v>
      </c>
      <c r="AC206" s="1" t="s">
        <v>103</v>
      </c>
      <c r="AD206" s="1" t="s">
        <v>111</v>
      </c>
      <c r="AE206" s="1" t="s">
        <v>63</v>
      </c>
      <c r="AF206" s="1" t="s">
        <v>120</v>
      </c>
      <c r="AG206" s="1" t="s">
        <v>125</v>
      </c>
      <c r="AH206" s="1" t="s">
        <v>129</v>
      </c>
      <c r="AI206" s="1" t="s">
        <v>129</v>
      </c>
      <c r="AJ206" s="1" t="s">
        <v>129</v>
      </c>
      <c r="AK206" s="1" t="s">
        <v>63</v>
      </c>
      <c r="AL206" s="1" t="s">
        <v>144</v>
      </c>
      <c r="AM206" s="1" t="s">
        <v>63</v>
      </c>
      <c r="AN206" s="1" t="s">
        <v>31</v>
      </c>
      <c r="AO206" s="1" t="s">
        <v>155</v>
      </c>
      <c r="AP206" s="1" t="s">
        <v>159</v>
      </c>
      <c r="AQ206" s="1" t="s">
        <v>31</v>
      </c>
      <c r="AR206" s="1" t="s">
        <v>21</v>
      </c>
      <c r="AS206" s="1" t="s">
        <v>21</v>
      </c>
      <c r="AT206" s="1" t="s">
        <v>21</v>
      </c>
      <c r="AV206" s="1">
        <f>_xlfn.XLOOKUP(K206,[6]cmmiScoringModel!$G$2:$G$6, [6]cmmiScoringModel!$I$2:$I$6,0,0,1)</f>
        <v>1</v>
      </c>
      <c r="AW206" s="1">
        <f>_xlfn.XLOOKUP(L206,[6]cmmiScoringModel!$G$7:$G$9,[6]cmmiScoringModel!$I$7:$I$9,0,0,1)</f>
        <v>1</v>
      </c>
      <c r="AX206" s="1">
        <f>_xlfn.XLOOKUP(M206,[6]cmmiScoringModel!$G$10:$G$14,[6]cmmiScoringModel!$I$10:$I$14,0,0,1)</f>
        <v>1</v>
      </c>
      <c r="AY206" s="1">
        <f>_xlfn.XLOOKUP(N206,[6]cmmiScoringModel!$G$15:$G$19,[6]cmmiScoringModel!$I$15:$I$19,0,0,1)</f>
        <v>0.5</v>
      </c>
      <c r="AZ206" s="1">
        <f>_xlfn.XLOOKUP(O206,[6]cmmiScoringModel!$G$20:$G$24,[6]cmmiScoringModel!$I$20:$I$24,0,0,1)</f>
        <v>0.75</v>
      </c>
      <c r="BA206" s="1">
        <f>_xlfn.XLOOKUP(P206,[6]cmmiScoringModel!$G$25:$G$28,[6]cmmiScoringModel!$I$25:$I$28,0,0,1)</f>
        <v>1</v>
      </c>
      <c r="BB206" s="1">
        <f>_xlfn.XLOOKUP(Q206,[6]cmmiScoringModel!$G$29:$G$33,[6]cmmiScoringModel!$I$29:$I$33,0,0,1)</f>
        <v>0.5</v>
      </c>
      <c r="BC206" s="1">
        <f>_xlfn.XLOOKUP(R206,[6]cmmiScoringModel!$G$34:$G$37,[6]cmmiScoringModel!$I$34:$I$37,0,0,1)</f>
        <v>1</v>
      </c>
      <c r="BD206" s="1">
        <f>_xlfn.XLOOKUP(S206,[6]cmmiScoringModel!$G$38:$G$44,[6]cmmiScoringModel!$I$38:$I$44,0,0,1)</f>
        <v>0.2</v>
      </c>
      <c r="BE206" s="1">
        <f>_xlfn.XLOOKUP(T206,[6]cmmiScoringModel!$G$45:$G$51,[6]cmmiScoringModel!$I$45:$I$51,0,0,1)</f>
        <v>0.75</v>
      </c>
      <c r="BF206" s="1">
        <f>_xlfn.XLOOKUP(U206,[6]cmmiScoringModel!$G$52:$G$56,[6]cmmiScoringModel!$I$52:$I$56,0,0,1)</f>
        <v>1</v>
      </c>
      <c r="BG206" s="1">
        <f>_xlfn.XLOOKUP(V206,[6]cmmiScoringModel!$G$57:$G$61,[6]cmmiScoringModel!$I$57:$I$61,0,0,1)</f>
        <v>1</v>
      </c>
      <c r="BH206" s="1">
        <f>_xlfn.XLOOKUP(W206,[6]cmmiScoringModel!$G$62:$G$67,[6]cmmiScoringModel!$I$62:$I$67,0,0,1)</f>
        <v>0.75</v>
      </c>
      <c r="BI206" s="1">
        <f>_xlfn.XLOOKUP(X206,[6]cmmiScoringModel!$G$68:$G$72,[6]cmmiScoringModel!$I$68:$I$72,0,0,1)</f>
        <v>0.75</v>
      </c>
      <c r="BJ206" s="1">
        <f>_xlfn.XLOOKUP(Y206,[6]cmmiScoringModel!$G$73:$G$77,[6]cmmiScoringModel!$I$73:$I$77,0,0,1)</f>
        <v>1</v>
      </c>
      <c r="BK206" s="1">
        <f>_xlfn.XLOOKUP(Z206,[6]cmmiScoringModel!$G$78:$G$84,[6]cmmiScoringModel!$I$78:$I$84,0,0,1)</f>
        <v>0.75</v>
      </c>
      <c r="BL206" s="1">
        <f>_xlfn.XLOOKUP(AA206,[6]cmmiScoringModel!$G$85:$G$91,[6]cmmiScoringModel!$I$85:$I$91,0,0,1)</f>
        <v>0.75</v>
      </c>
      <c r="BM206" s="1">
        <f>_xlfn.XLOOKUP(AB206,[6]cmmiScoringModel!$G$92:$G$95,[6]cmmiScoringModel!$I$92:$I$95,0,0,1)</f>
        <v>1</v>
      </c>
      <c r="BN206" s="1">
        <f>_xlfn.XLOOKUP(AC206,[6]cmmiScoringModel!$G$96:$G$100,[6]cmmiScoringModel!$I$96:$I$100,0,0,1)</f>
        <v>0.6</v>
      </c>
      <c r="BO206" s="1">
        <f>_xlfn.XLOOKUP(AD206,[6]cmmiScoringModel!$G$101:$G$106,[6]cmmiScoringModel!$I$101:$I$106,0,0,1)</f>
        <v>1</v>
      </c>
      <c r="BP206" s="1">
        <f>_xlfn.XLOOKUP(AE206,[6]cmmiScoringModel!$G$107:$G$113,[6]cmmiScoringModel!$I$107:$I$113,0,0,1)</f>
        <v>0.75</v>
      </c>
      <c r="BQ206" s="1">
        <f>_xlfn.XLOOKUP(AF206,[6]cmmiScoringModel!$G$114:$G$117,[6]cmmiScoringModel!$I$114:$I$117,0,0,1)</f>
        <v>0.85</v>
      </c>
      <c r="BR206" s="1">
        <f>_xlfn.XLOOKUP(AG206,[6]cmmiScoringModel!$G$118:$G$120,[6]cmmiScoringModel!$I$118:$I$120,0,0,1)</f>
        <v>1</v>
      </c>
      <c r="BS206" s="1">
        <f>_xlfn.XLOOKUP(AH206, [6]cmmiScoringModel!$G$121:$G$124,[6]cmmiScoringModel!$I$121:$I$124,0,0,1)</f>
        <v>0.6</v>
      </c>
      <c r="BT206" s="1">
        <f>_xlfn.XLOOKUP(AI206,[6]cmmiScoringModel!$G$125:$G$128,[6]cmmiScoringModel!$I$125:$I$128,0,0,1)</f>
        <v>0.4</v>
      </c>
      <c r="BU206" s="1">
        <f>_xlfn.XLOOKUP(AJ206,[6]cmmiScoringModel!$G$129:$G$132,[6]cmmiScoringModel!$I$129:$I$132,0,0,1)</f>
        <v>0.4</v>
      </c>
      <c r="BV206" s="1">
        <f>_xlfn.XLOOKUP(AK206,[6]cmmiScoringModel!$G$133:$G$138,[6]cmmiScoringModel!$I$133:$I$138,0,0,1)</f>
        <v>0.75</v>
      </c>
      <c r="BW206" s="1">
        <f>_xlfn.XLOOKUP(AL206,[6]cmmiScoringModel!$G$139:$G$142,[6]cmmiScoringModel!$I$139:$I$142,0,0,1)</f>
        <v>1</v>
      </c>
      <c r="BX206" s="1">
        <f>_xlfn.XLOOKUP(AM206,[6]cmmiScoringModel!$G$143:$G$148,[6]cmmiScoringModel!$I$143:$I$148,0,0,1)</f>
        <v>0.75</v>
      </c>
      <c r="BY206" s="1">
        <f>_xlfn.XLOOKUP(AN206,[6]cmmiScoringModel!$G$149:$G$153,[6]cmmiScoringModel!$I$149:$I$153,0,0,1)</f>
        <v>1</v>
      </c>
      <c r="BZ206" s="1">
        <f>_xlfn.XLOOKUP(AO206,[6]cmmiScoringModel!$G$154:$G$157,[6]cmmiScoringModel!$I$154:$I$157,0,0,1)</f>
        <v>1</v>
      </c>
      <c r="CA206" s="1">
        <f>_xlfn.XLOOKUP(AP206,[6]cmmiScoringModel!$G$158:$G$161,[6]cmmiScoringModel!$I$158:$I$161,0,0,1)</f>
        <v>1</v>
      </c>
      <c r="CB206" s="1">
        <f>_xlfn.XLOOKUP(AQ206,[6]cmmiScoringModel!$G$162:$G$166,[6]cmmiScoringModel!$I$162:$I$166,0,0,1)</f>
        <v>1</v>
      </c>
      <c r="CC206" s="1">
        <f>_xlfn.XLOOKUP(AR206,[6]cmmiScoringModel!$G$167:$G$171,[6]cmmiScoringModel!$I$167:$I$171,0,0,1)</f>
        <v>0.01</v>
      </c>
      <c r="CD206" s="1">
        <f>_xlfn.XLOOKUP(AS206,[6]cmmiScoringModel!$G$172:$G$175,[6]cmmiScoringModel!$I$172:$I$175,0,0,1)</f>
        <v>0.01</v>
      </c>
      <c r="CE206" s="1">
        <f>_xlfn.XLOOKUP(AT206,[6]cmmiScoringModel!$G$176:$G$180,[6]cmmiScoringModel!$I$176:$I$180,0,0,1)</f>
        <v>0.01</v>
      </c>
    </row>
    <row r="207" spans="1:83" x14ac:dyDescent="0.25">
      <c r="A207" s="1" t="s">
        <v>3489</v>
      </c>
      <c r="B207" s="1" t="s">
        <v>1492</v>
      </c>
      <c r="C207" s="1" t="s">
        <v>41</v>
      </c>
      <c r="D207" s="1" t="s">
        <v>1750</v>
      </c>
      <c r="E207" s="1" t="s">
        <v>1751</v>
      </c>
      <c r="G207" s="1" t="s">
        <v>2786</v>
      </c>
      <c r="K207" s="1" t="s">
        <v>18</v>
      </c>
      <c r="L207" s="1" t="s">
        <v>22</v>
      </c>
      <c r="M207" s="1" t="s">
        <v>31</v>
      </c>
      <c r="N207" s="1" t="s">
        <v>31</v>
      </c>
      <c r="O207" s="1" t="s">
        <v>37</v>
      </c>
      <c r="P207" s="1" t="s">
        <v>43</v>
      </c>
      <c r="Q207" s="1" t="s">
        <v>45</v>
      </c>
      <c r="R207" s="1" t="s">
        <v>37</v>
      </c>
      <c r="S207" s="1" t="s">
        <v>56</v>
      </c>
      <c r="T207" s="1" t="s">
        <v>62</v>
      </c>
      <c r="U207" s="1" t="s">
        <v>66</v>
      </c>
      <c r="V207" s="1" t="s">
        <v>72</v>
      </c>
      <c r="W207" s="1" t="s">
        <v>77</v>
      </c>
      <c r="X207" s="1" t="s">
        <v>37</v>
      </c>
      <c r="Y207" s="1" t="s">
        <v>43</v>
      </c>
      <c r="Z207" s="1" t="s">
        <v>63</v>
      </c>
      <c r="AA207" s="1" t="s">
        <v>62</v>
      </c>
      <c r="AB207" s="1" t="s">
        <v>98</v>
      </c>
      <c r="AC207" s="1" t="s">
        <v>103</v>
      </c>
      <c r="AD207" s="1" t="s">
        <v>111</v>
      </c>
      <c r="AE207" s="1" t="s">
        <v>62</v>
      </c>
      <c r="AF207" s="1" t="s">
        <v>120</v>
      </c>
      <c r="AG207" s="1" t="s">
        <v>125</v>
      </c>
      <c r="AH207" s="1" t="s">
        <v>129</v>
      </c>
      <c r="AI207" s="1" t="s">
        <v>129</v>
      </c>
      <c r="AJ207" s="1" t="s">
        <v>129</v>
      </c>
      <c r="AK207" s="1" t="s">
        <v>64</v>
      </c>
      <c r="AL207" s="1" t="s">
        <v>144</v>
      </c>
      <c r="AM207" s="1" t="s">
        <v>63</v>
      </c>
      <c r="AN207" s="1" t="s">
        <v>31</v>
      </c>
      <c r="AO207" s="1" t="s">
        <v>155</v>
      </c>
      <c r="AP207" s="1" t="s">
        <v>159</v>
      </c>
      <c r="AQ207" s="1" t="s">
        <v>31</v>
      </c>
      <c r="AR207" s="1" t="s">
        <v>21</v>
      </c>
      <c r="AS207" s="1" t="s">
        <v>21</v>
      </c>
      <c r="AT207" s="1" t="s">
        <v>21</v>
      </c>
      <c r="AV207" s="1">
        <f>_xlfn.XLOOKUP(K207,[6]cmmiScoringModel!$G$2:$G$6, [6]cmmiScoringModel!$I$2:$I$6,0,0,1)</f>
        <v>1</v>
      </c>
      <c r="AW207" s="1">
        <f>_xlfn.XLOOKUP(L207,[6]cmmiScoringModel!$G$7:$G$9,[6]cmmiScoringModel!$I$7:$I$9,0,0,1)</f>
        <v>1</v>
      </c>
      <c r="AX207" s="1">
        <f>_xlfn.XLOOKUP(M207,[6]cmmiScoringModel!$G$10:$G$14,[6]cmmiScoringModel!$I$10:$I$14,0,0,1)</f>
        <v>1</v>
      </c>
      <c r="AY207" s="1">
        <f>_xlfn.XLOOKUP(N207,[6]cmmiScoringModel!$G$15:$G$19,[6]cmmiScoringModel!$I$15:$I$19,0,0,1)</f>
        <v>1</v>
      </c>
      <c r="AZ207" s="1">
        <f>_xlfn.XLOOKUP(O207,[6]cmmiScoringModel!$G$20:$G$24,[6]cmmiScoringModel!$I$20:$I$24,0,0,1)</f>
        <v>0.75</v>
      </c>
      <c r="BA207" s="1">
        <f>_xlfn.XLOOKUP(P207,[6]cmmiScoringModel!$G$25:$G$28,[6]cmmiScoringModel!$I$25:$I$28,0,0,1)</f>
        <v>1</v>
      </c>
      <c r="BB207" s="1">
        <f>_xlfn.XLOOKUP(Q207,[6]cmmiScoringModel!$G$29:$G$33,[6]cmmiScoringModel!$I$29:$I$33,0,0,1)</f>
        <v>0.5</v>
      </c>
      <c r="BC207" s="1">
        <f>_xlfn.XLOOKUP(R207,[6]cmmiScoringModel!$G$34:$G$37,[6]cmmiScoringModel!$I$34:$I$37,0,0,1)</f>
        <v>1</v>
      </c>
      <c r="BD207" s="1">
        <f>_xlfn.XLOOKUP(S207,[6]cmmiScoringModel!$G$38:$G$44,[6]cmmiScoringModel!$I$38:$I$44,0,0,1)</f>
        <v>0.2</v>
      </c>
      <c r="BE207" s="1">
        <f>_xlfn.XLOOKUP(T207,[6]cmmiScoringModel!$G$45:$G$51,[6]cmmiScoringModel!$I$45:$I$51,0,0,1)</f>
        <v>0.5</v>
      </c>
      <c r="BF207" s="1">
        <f>_xlfn.XLOOKUP(U207,[6]cmmiScoringModel!$G$52:$G$56,[6]cmmiScoringModel!$I$52:$I$56,0,0,1)</f>
        <v>0.8</v>
      </c>
      <c r="BG207" s="1">
        <f>_xlfn.XLOOKUP(V207,[6]cmmiScoringModel!$G$57:$G$61,[6]cmmiScoringModel!$I$57:$I$61,0,0,1)</f>
        <v>1</v>
      </c>
      <c r="BH207" s="1">
        <f>_xlfn.XLOOKUP(W207,[6]cmmiScoringModel!$G$62:$G$67,[6]cmmiScoringModel!$I$62:$I$67,0,0,1)</f>
        <v>1</v>
      </c>
      <c r="BI207" s="1">
        <f>_xlfn.XLOOKUP(X207,[6]cmmiScoringModel!$G$68:$G$72,[6]cmmiScoringModel!$I$68:$I$72,0,0,1)</f>
        <v>0.75</v>
      </c>
      <c r="BJ207" s="1">
        <f>_xlfn.XLOOKUP(Y207,[6]cmmiScoringModel!$G$73:$G$77,[6]cmmiScoringModel!$I$73:$I$77,0,0,1)</f>
        <v>1</v>
      </c>
      <c r="BK207" s="1">
        <f>_xlfn.XLOOKUP(Z207,[6]cmmiScoringModel!$G$78:$G$84,[6]cmmiScoringModel!$I$78:$I$84,0,0,1)</f>
        <v>0.75</v>
      </c>
      <c r="BL207" s="1">
        <f>_xlfn.XLOOKUP(AA207,[6]cmmiScoringModel!$G$85:$G$91,[6]cmmiScoringModel!$I$85:$I$91,0,0,1)</f>
        <v>0.5</v>
      </c>
      <c r="BM207" s="1">
        <f>_xlfn.XLOOKUP(AB207,[6]cmmiScoringModel!$G$92:$G$95,[6]cmmiScoringModel!$I$92:$I$95,0,0,1)</f>
        <v>1</v>
      </c>
      <c r="BN207" s="1">
        <f>_xlfn.XLOOKUP(AC207,[6]cmmiScoringModel!$G$96:$G$100,[6]cmmiScoringModel!$I$96:$I$100,0,0,1)</f>
        <v>0.6</v>
      </c>
      <c r="BO207" s="1">
        <f>_xlfn.XLOOKUP(AD207,[6]cmmiScoringModel!$G$101:$G$106,[6]cmmiScoringModel!$I$101:$I$106,0,0,1)</f>
        <v>1</v>
      </c>
      <c r="BP207" s="1">
        <f>_xlfn.XLOOKUP(AE207,[6]cmmiScoringModel!$G$107:$G$113,[6]cmmiScoringModel!$I$107:$I$113,0,0,1)</f>
        <v>0.5</v>
      </c>
      <c r="BQ207" s="1">
        <f>_xlfn.XLOOKUP(AF207,[6]cmmiScoringModel!$G$114:$G$117,[6]cmmiScoringModel!$I$114:$I$117,0,0,1)</f>
        <v>0.85</v>
      </c>
      <c r="BR207" s="1">
        <f>_xlfn.XLOOKUP(AG207,[6]cmmiScoringModel!$G$118:$G$120,[6]cmmiScoringModel!$I$118:$I$120,0,0,1)</f>
        <v>1</v>
      </c>
      <c r="BS207" s="1">
        <f>_xlfn.XLOOKUP(AH207, [6]cmmiScoringModel!$G$121:$G$124,[6]cmmiScoringModel!$I$121:$I$124,0,0,1)</f>
        <v>0.6</v>
      </c>
      <c r="BT207" s="1">
        <f>_xlfn.XLOOKUP(AI207,[6]cmmiScoringModel!$G$125:$G$128,[6]cmmiScoringModel!$I$125:$I$128,0,0,1)</f>
        <v>0.4</v>
      </c>
      <c r="BU207" s="1">
        <f>_xlfn.XLOOKUP(AJ207,[6]cmmiScoringModel!$G$129:$G$132,[6]cmmiScoringModel!$I$129:$I$132,0,0,1)</f>
        <v>0.4</v>
      </c>
      <c r="BV207" s="1">
        <f>_xlfn.XLOOKUP(AK207,[6]cmmiScoringModel!$G$133:$G$138,[6]cmmiScoringModel!$I$133:$I$138,0,0,1)</f>
        <v>1</v>
      </c>
      <c r="BW207" s="1">
        <f>_xlfn.XLOOKUP(AL207,[6]cmmiScoringModel!$G$139:$G$142,[6]cmmiScoringModel!$I$139:$I$142,0,0,1)</f>
        <v>1</v>
      </c>
      <c r="BX207" s="1">
        <f>_xlfn.XLOOKUP(AM207,[6]cmmiScoringModel!$G$143:$G$148,[6]cmmiScoringModel!$I$143:$I$148,0,0,1)</f>
        <v>0.75</v>
      </c>
      <c r="BY207" s="1">
        <f>_xlfn.XLOOKUP(AN207,[6]cmmiScoringModel!$G$149:$G$153,[6]cmmiScoringModel!$I$149:$I$153,0,0,1)</f>
        <v>1</v>
      </c>
      <c r="BZ207" s="1">
        <f>_xlfn.XLOOKUP(AO207,[6]cmmiScoringModel!$G$154:$G$157,[6]cmmiScoringModel!$I$154:$I$157,0,0,1)</f>
        <v>1</v>
      </c>
      <c r="CA207" s="1">
        <f>_xlfn.XLOOKUP(AP207,[6]cmmiScoringModel!$G$158:$G$161,[6]cmmiScoringModel!$I$158:$I$161,0,0,1)</f>
        <v>1</v>
      </c>
      <c r="CB207" s="1">
        <f>_xlfn.XLOOKUP(AQ207,[6]cmmiScoringModel!$G$162:$G$166,[6]cmmiScoringModel!$I$162:$I$166,0,0,1)</f>
        <v>1</v>
      </c>
      <c r="CC207" s="1">
        <f>_xlfn.XLOOKUP(AR207,[6]cmmiScoringModel!$G$167:$G$171,[6]cmmiScoringModel!$I$167:$I$171,0,0,1)</f>
        <v>0.01</v>
      </c>
      <c r="CD207" s="1">
        <f>_xlfn.XLOOKUP(AS207,[6]cmmiScoringModel!$G$172:$G$175,[6]cmmiScoringModel!$I$172:$I$175,0,0,1)</f>
        <v>0.01</v>
      </c>
      <c r="CE207" s="1">
        <f>_xlfn.XLOOKUP(AT207,[6]cmmiScoringModel!$G$176:$G$180,[6]cmmiScoringModel!$I$176:$I$180,0,0,1)</f>
        <v>0.01</v>
      </c>
    </row>
    <row r="208" spans="1:83" x14ac:dyDescent="0.25">
      <c r="A208" s="1" t="s">
        <v>3490</v>
      </c>
      <c r="B208" s="1" t="s">
        <v>1492</v>
      </c>
      <c r="C208" s="1" t="s">
        <v>41</v>
      </c>
      <c r="D208" s="1" t="s">
        <v>1832</v>
      </c>
      <c r="E208" s="1" t="s">
        <v>1833</v>
      </c>
      <c r="G208" s="1" t="s">
        <v>2786</v>
      </c>
      <c r="K208" s="1" t="s">
        <v>18</v>
      </c>
      <c r="L208" s="1" t="s">
        <v>22</v>
      </c>
      <c r="M208" s="1" t="s">
        <v>31</v>
      </c>
      <c r="N208" s="1" t="s">
        <v>31</v>
      </c>
      <c r="O208" s="1" t="s">
        <v>37</v>
      </c>
      <c r="P208" s="1" t="s">
        <v>43</v>
      </c>
      <c r="Q208" s="1" t="s">
        <v>45</v>
      </c>
      <c r="R208" s="1" t="s">
        <v>37</v>
      </c>
      <c r="S208" s="1" t="s">
        <v>56</v>
      </c>
      <c r="T208" s="1" t="s">
        <v>62</v>
      </c>
      <c r="U208" s="1" t="s">
        <v>66</v>
      </c>
      <c r="V208" s="1" t="s">
        <v>72</v>
      </c>
      <c r="W208" s="1" t="s">
        <v>77</v>
      </c>
      <c r="X208" s="1" t="s">
        <v>37</v>
      </c>
      <c r="Y208" s="1" t="s">
        <v>43</v>
      </c>
      <c r="Z208" s="1" t="s">
        <v>63</v>
      </c>
      <c r="AA208" s="1" t="s">
        <v>62</v>
      </c>
      <c r="AB208" s="1" t="s">
        <v>98</v>
      </c>
      <c r="AC208" s="1" t="s">
        <v>103</v>
      </c>
      <c r="AD208" s="1" t="s">
        <v>111</v>
      </c>
      <c r="AE208" s="1" t="s">
        <v>62</v>
      </c>
      <c r="AF208" s="1" t="s">
        <v>120</v>
      </c>
      <c r="AG208" s="1" t="s">
        <v>125</v>
      </c>
      <c r="AH208" s="1" t="s">
        <v>129</v>
      </c>
      <c r="AI208" s="1" t="s">
        <v>129</v>
      </c>
      <c r="AJ208" s="1" t="s">
        <v>129</v>
      </c>
      <c r="AK208" s="1" t="s">
        <v>64</v>
      </c>
      <c r="AL208" s="1" t="s">
        <v>144</v>
      </c>
      <c r="AM208" s="1" t="s">
        <v>63</v>
      </c>
      <c r="AN208" s="1" t="s">
        <v>31</v>
      </c>
      <c r="AO208" s="1" t="s">
        <v>155</v>
      </c>
      <c r="AP208" s="1" t="s">
        <v>159</v>
      </c>
      <c r="AQ208" s="1" t="s">
        <v>31</v>
      </c>
      <c r="AR208" s="1" t="s">
        <v>21</v>
      </c>
      <c r="AS208" s="1" t="s">
        <v>21</v>
      </c>
      <c r="AT208" s="1" t="s">
        <v>21</v>
      </c>
      <c r="AV208" s="1">
        <f>_xlfn.XLOOKUP(K208,[6]cmmiScoringModel!$G$2:$G$6, [6]cmmiScoringModel!$I$2:$I$6,0,0,1)</f>
        <v>1</v>
      </c>
      <c r="AW208" s="1">
        <f>_xlfn.XLOOKUP(L208,[6]cmmiScoringModel!$G$7:$G$9,[6]cmmiScoringModel!$I$7:$I$9,0,0,1)</f>
        <v>1</v>
      </c>
      <c r="AX208" s="1">
        <f>_xlfn.XLOOKUP(M208,[6]cmmiScoringModel!$G$10:$G$14,[6]cmmiScoringModel!$I$10:$I$14,0,0,1)</f>
        <v>1</v>
      </c>
      <c r="AY208" s="1">
        <f>_xlfn.XLOOKUP(N208,[6]cmmiScoringModel!$G$15:$G$19,[6]cmmiScoringModel!$I$15:$I$19,0,0,1)</f>
        <v>1</v>
      </c>
      <c r="AZ208" s="1">
        <f>_xlfn.XLOOKUP(O208,[6]cmmiScoringModel!$G$20:$G$24,[6]cmmiScoringModel!$I$20:$I$24,0,0,1)</f>
        <v>0.75</v>
      </c>
      <c r="BA208" s="1">
        <f>_xlfn.XLOOKUP(P208,[6]cmmiScoringModel!$G$25:$G$28,[6]cmmiScoringModel!$I$25:$I$28,0,0,1)</f>
        <v>1</v>
      </c>
      <c r="BB208" s="1">
        <f>_xlfn.XLOOKUP(Q208,[6]cmmiScoringModel!$G$29:$G$33,[6]cmmiScoringModel!$I$29:$I$33,0,0,1)</f>
        <v>0.5</v>
      </c>
      <c r="BC208" s="1">
        <f>_xlfn.XLOOKUP(R208,[6]cmmiScoringModel!$G$34:$G$37,[6]cmmiScoringModel!$I$34:$I$37,0,0,1)</f>
        <v>1</v>
      </c>
      <c r="BD208" s="1">
        <f>_xlfn.XLOOKUP(S208,[6]cmmiScoringModel!$G$38:$G$44,[6]cmmiScoringModel!$I$38:$I$44,0,0,1)</f>
        <v>0.2</v>
      </c>
      <c r="BE208" s="1">
        <f>_xlfn.XLOOKUP(T208,[6]cmmiScoringModel!$G$45:$G$51,[6]cmmiScoringModel!$I$45:$I$51,0,0,1)</f>
        <v>0.5</v>
      </c>
      <c r="BF208" s="1">
        <f>_xlfn.XLOOKUP(U208,[6]cmmiScoringModel!$G$52:$G$56,[6]cmmiScoringModel!$I$52:$I$56,0,0,1)</f>
        <v>0.8</v>
      </c>
      <c r="BG208" s="1">
        <f>_xlfn.XLOOKUP(V208,[6]cmmiScoringModel!$G$57:$G$61,[6]cmmiScoringModel!$I$57:$I$61,0,0,1)</f>
        <v>1</v>
      </c>
      <c r="BH208" s="1">
        <f>_xlfn.XLOOKUP(W208,[6]cmmiScoringModel!$G$62:$G$67,[6]cmmiScoringModel!$I$62:$I$67,0,0,1)</f>
        <v>1</v>
      </c>
      <c r="BI208" s="1">
        <f>_xlfn.XLOOKUP(X208,[6]cmmiScoringModel!$G$68:$G$72,[6]cmmiScoringModel!$I$68:$I$72,0,0,1)</f>
        <v>0.75</v>
      </c>
      <c r="BJ208" s="1">
        <f>_xlfn.XLOOKUP(Y208,[6]cmmiScoringModel!$G$73:$G$77,[6]cmmiScoringModel!$I$73:$I$77,0,0,1)</f>
        <v>1</v>
      </c>
      <c r="BK208" s="1">
        <f>_xlfn.XLOOKUP(Z208,[6]cmmiScoringModel!$G$78:$G$84,[6]cmmiScoringModel!$I$78:$I$84,0,0,1)</f>
        <v>0.75</v>
      </c>
      <c r="BL208" s="1">
        <f>_xlfn.XLOOKUP(AA208,[6]cmmiScoringModel!$G$85:$G$91,[6]cmmiScoringModel!$I$85:$I$91,0,0,1)</f>
        <v>0.5</v>
      </c>
      <c r="BM208" s="1">
        <f>_xlfn.XLOOKUP(AB208,[6]cmmiScoringModel!$G$92:$G$95,[6]cmmiScoringModel!$I$92:$I$95,0,0,1)</f>
        <v>1</v>
      </c>
      <c r="BN208" s="1">
        <f>_xlfn.XLOOKUP(AC208,[6]cmmiScoringModel!$G$96:$G$100,[6]cmmiScoringModel!$I$96:$I$100,0,0,1)</f>
        <v>0.6</v>
      </c>
      <c r="BO208" s="1">
        <f>_xlfn.XLOOKUP(AD208,[6]cmmiScoringModel!$G$101:$G$106,[6]cmmiScoringModel!$I$101:$I$106,0,0,1)</f>
        <v>1</v>
      </c>
      <c r="BP208" s="1">
        <f>_xlfn.XLOOKUP(AE208,[6]cmmiScoringModel!$G$107:$G$113,[6]cmmiScoringModel!$I$107:$I$113,0,0,1)</f>
        <v>0.5</v>
      </c>
      <c r="BQ208" s="1">
        <f>_xlfn.XLOOKUP(AF208,[6]cmmiScoringModel!$G$114:$G$117,[6]cmmiScoringModel!$I$114:$I$117,0,0,1)</f>
        <v>0.85</v>
      </c>
      <c r="BR208" s="1">
        <f>_xlfn.XLOOKUP(AG208,[6]cmmiScoringModel!$G$118:$G$120,[6]cmmiScoringModel!$I$118:$I$120,0,0,1)</f>
        <v>1</v>
      </c>
      <c r="BS208" s="1">
        <f>_xlfn.XLOOKUP(AH208, [6]cmmiScoringModel!$G$121:$G$124,[6]cmmiScoringModel!$I$121:$I$124,0,0,1)</f>
        <v>0.6</v>
      </c>
      <c r="BT208" s="1">
        <f>_xlfn.XLOOKUP(AI208,[6]cmmiScoringModel!$G$125:$G$128,[6]cmmiScoringModel!$I$125:$I$128,0,0,1)</f>
        <v>0.4</v>
      </c>
      <c r="BU208" s="1">
        <f>_xlfn.XLOOKUP(AJ208,[6]cmmiScoringModel!$G$129:$G$132,[6]cmmiScoringModel!$I$129:$I$132,0,0,1)</f>
        <v>0.4</v>
      </c>
      <c r="BV208" s="1">
        <f>_xlfn.XLOOKUP(AK208,[6]cmmiScoringModel!$G$133:$G$138,[6]cmmiScoringModel!$I$133:$I$138,0,0,1)</f>
        <v>1</v>
      </c>
      <c r="BW208" s="1">
        <f>_xlfn.XLOOKUP(AL208,[6]cmmiScoringModel!$G$139:$G$142,[6]cmmiScoringModel!$I$139:$I$142,0,0,1)</f>
        <v>1</v>
      </c>
      <c r="BX208" s="1">
        <f>_xlfn.XLOOKUP(AM208,[6]cmmiScoringModel!$G$143:$G$148,[6]cmmiScoringModel!$I$143:$I$148,0,0,1)</f>
        <v>0.75</v>
      </c>
      <c r="BY208" s="1">
        <f>_xlfn.XLOOKUP(AN208,[6]cmmiScoringModel!$G$149:$G$153,[6]cmmiScoringModel!$I$149:$I$153,0,0,1)</f>
        <v>1</v>
      </c>
      <c r="BZ208" s="1">
        <f>_xlfn.XLOOKUP(AO208,[6]cmmiScoringModel!$G$154:$G$157,[6]cmmiScoringModel!$I$154:$I$157,0,0,1)</f>
        <v>1</v>
      </c>
      <c r="CA208" s="1">
        <f>_xlfn.XLOOKUP(AP208,[6]cmmiScoringModel!$G$158:$G$161,[6]cmmiScoringModel!$I$158:$I$161,0,0,1)</f>
        <v>1</v>
      </c>
      <c r="CB208" s="1">
        <f>_xlfn.XLOOKUP(AQ208,[6]cmmiScoringModel!$G$162:$G$166,[6]cmmiScoringModel!$I$162:$I$166,0,0,1)</f>
        <v>1</v>
      </c>
      <c r="CC208" s="1">
        <f>_xlfn.XLOOKUP(AR208,[6]cmmiScoringModel!$G$167:$G$171,[6]cmmiScoringModel!$I$167:$I$171,0,0,1)</f>
        <v>0.01</v>
      </c>
      <c r="CD208" s="1">
        <f>_xlfn.XLOOKUP(AS208,[6]cmmiScoringModel!$G$172:$G$175,[6]cmmiScoringModel!$I$172:$I$175,0,0,1)</f>
        <v>0.01</v>
      </c>
      <c r="CE208" s="1">
        <f>_xlfn.XLOOKUP(AT208,[6]cmmiScoringModel!$G$176:$G$180,[6]cmmiScoringModel!$I$176:$I$180,0,0,1)</f>
        <v>0.01</v>
      </c>
    </row>
    <row r="209" spans="1:83" x14ac:dyDescent="0.25">
      <c r="A209" s="1" t="s">
        <v>3491</v>
      </c>
      <c r="B209" s="1" t="s">
        <v>1492</v>
      </c>
      <c r="C209" s="1" t="s">
        <v>2457</v>
      </c>
      <c r="D209" s="1" t="s">
        <v>2458</v>
      </c>
      <c r="E209" s="1" t="s">
        <v>2459</v>
      </c>
      <c r="G209" s="1" t="s">
        <v>2786</v>
      </c>
      <c r="K209" s="1" t="s">
        <v>17</v>
      </c>
      <c r="L209" s="1" t="s">
        <v>22</v>
      </c>
      <c r="M209" s="1" t="s">
        <v>31</v>
      </c>
      <c r="N209" s="1" t="s">
        <v>27</v>
      </c>
      <c r="O209" s="1" t="s">
        <v>37</v>
      </c>
      <c r="P209" s="1" t="s">
        <v>42</v>
      </c>
      <c r="Q209" s="1" t="s">
        <v>45</v>
      </c>
      <c r="R209" s="1" t="s">
        <v>37</v>
      </c>
      <c r="S209" s="1" t="s">
        <v>56</v>
      </c>
      <c r="T209" s="1" t="s">
        <v>60</v>
      </c>
      <c r="U209" s="1" t="s">
        <v>25</v>
      </c>
      <c r="V209" s="1" t="s">
        <v>71</v>
      </c>
      <c r="W209" s="1" t="s">
        <v>75</v>
      </c>
      <c r="X209" s="1" t="s">
        <v>37</v>
      </c>
      <c r="Y209" s="1" t="s">
        <v>85</v>
      </c>
      <c r="Z209" s="1" t="s">
        <v>60</v>
      </c>
      <c r="AA209" s="1" t="s">
        <v>62</v>
      </c>
      <c r="AB209" s="1" t="s">
        <v>98</v>
      </c>
      <c r="AC209" s="1" t="s">
        <v>102</v>
      </c>
      <c r="AD209" s="1" t="s">
        <v>111</v>
      </c>
      <c r="AE209" s="1" t="s">
        <v>62</v>
      </c>
      <c r="AF209" s="1" t="s">
        <v>25</v>
      </c>
      <c r="AG209" s="1" t="s">
        <v>21</v>
      </c>
      <c r="AH209" s="1" t="s">
        <v>129</v>
      </c>
      <c r="AI209" s="1" t="s">
        <v>129</v>
      </c>
      <c r="AJ209" s="1" t="s">
        <v>129</v>
      </c>
      <c r="AK209" s="1" t="s">
        <v>62</v>
      </c>
      <c r="AL209" s="1" t="s">
        <v>142</v>
      </c>
      <c r="AM209" s="1" t="s">
        <v>63</v>
      </c>
      <c r="AN209" s="1" t="s">
        <v>29</v>
      </c>
      <c r="AO209" s="1" t="s">
        <v>154</v>
      </c>
      <c r="AP209" s="1" t="s">
        <v>159</v>
      </c>
      <c r="AQ209" s="1" t="s">
        <v>31</v>
      </c>
      <c r="AR209" s="1" t="s">
        <v>21</v>
      </c>
      <c r="AS209" s="1" t="s">
        <v>21</v>
      </c>
      <c r="AT209" s="1" t="s">
        <v>21</v>
      </c>
      <c r="AV209" s="1">
        <f>_xlfn.XLOOKUP(K209,[6]cmmiScoringModel!$G$2:$G$6, [6]cmmiScoringModel!$I$2:$I$6,0,0,1)</f>
        <v>0.25</v>
      </c>
      <c r="AW209" s="1">
        <f>_xlfn.XLOOKUP(L209,[6]cmmiScoringModel!$G$7:$G$9,[6]cmmiScoringModel!$I$7:$I$9,0,0,1)</f>
        <v>1</v>
      </c>
      <c r="AX209" s="1">
        <f>_xlfn.XLOOKUP(M209,[6]cmmiScoringModel!$G$10:$G$14,[6]cmmiScoringModel!$I$10:$I$14,0,0,1)</f>
        <v>1</v>
      </c>
      <c r="AY209" s="1">
        <f>_xlfn.XLOOKUP(N209,[6]cmmiScoringModel!$G$15:$G$19,[6]cmmiScoringModel!$I$15:$I$19,0,0,1)</f>
        <v>0.1</v>
      </c>
      <c r="AZ209" s="1">
        <f>_xlfn.XLOOKUP(O209,[6]cmmiScoringModel!$G$20:$G$24,[6]cmmiScoringModel!$I$20:$I$24,0,0,1)</f>
        <v>0.75</v>
      </c>
      <c r="BA209" s="1">
        <f>_xlfn.XLOOKUP(P209,[6]cmmiScoringModel!$G$25:$G$28,[6]cmmiScoringModel!$I$25:$I$28,0,0,1)</f>
        <v>0.75</v>
      </c>
      <c r="BB209" s="1">
        <f>_xlfn.XLOOKUP(Q209,[6]cmmiScoringModel!$G$29:$G$33,[6]cmmiScoringModel!$I$29:$I$33,0,0,1)</f>
        <v>0.5</v>
      </c>
      <c r="BC209" s="1">
        <f>_xlfn.XLOOKUP(R209,[6]cmmiScoringModel!$G$34:$G$37,[6]cmmiScoringModel!$I$34:$I$37,0,0,1)</f>
        <v>1</v>
      </c>
      <c r="BD209" s="1">
        <f>_xlfn.XLOOKUP(S209,[6]cmmiScoringModel!$G$38:$G$44,[6]cmmiScoringModel!$I$38:$I$44,0,0,1)</f>
        <v>0.2</v>
      </c>
      <c r="BE209" s="1">
        <f>_xlfn.XLOOKUP(T209,[6]cmmiScoringModel!$G$45:$G$51,[6]cmmiScoringModel!$I$45:$I$51,0,0,1)</f>
        <v>0</v>
      </c>
      <c r="BF209" s="1" t="str">
        <f>_xlfn.XLOOKUP(U209,[6]cmmiScoringModel!$G$52:$G$56,[6]cmmiScoringModel!$I$52:$I$56,0,0,1)</f>
        <v>NA</v>
      </c>
      <c r="BG209" s="1">
        <f>_xlfn.XLOOKUP(V209,[6]cmmiScoringModel!$G$57:$G$61,[6]cmmiScoringModel!$I$57:$I$61,0,0,1)</f>
        <v>0.6</v>
      </c>
      <c r="BH209" s="1">
        <f>_xlfn.XLOOKUP(W209,[6]cmmiScoringModel!$G$62:$G$67,[6]cmmiScoringModel!$I$62:$I$67,0,0,1)</f>
        <v>0.5</v>
      </c>
      <c r="BI209" s="1">
        <f>_xlfn.XLOOKUP(X209,[6]cmmiScoringModel!$G$68:$G$72,[6]cmmiScoringModel!$I$68:$I$72,0,0,1)</f>
        <v>0.75</v>
      </c>
      <c r="BJ209" s="1">
        <f>_xlfn.XLOOKUP(Y209,[6]cmmiScoringModel!$G$73:$G$77,[6]cmmiScoringModel!$I$73:$I$77,0,0,1)</f>
        <v>0.25</v>
      </c>
      <c r="BK209" s="1">
        <f>_xlfn.XLOOKUP(Z209,[6]cmmiScoringModel!$G$78:$G$84,[6]cmmiScoringModel!$I$78:$I$84,0,0,1)</f>
        <v>0</v>
      </c>
      <c r="BL209" s="1">
        <f>_xlfn.XLOOKUP(AA209,[6]cmmiScoringModel!$G$85:$G$91,[6]cmmiScoringModel!$I$85:$I$91,0,0,1)</f>
        <v>0.5</v>
      </c>
      <c r="BM209" s="1">
        <f>_xlfn.XLOOKUP(AB209,[6]cmmiScoringModel!$G$92:$G$95,[6]cmmiScoringModel!$I$92:$I$95,0,0,1)</f>
        <v>1</v>
      </c>
      <c r="BN209" s="1">
        <f>_xlfn.XLOOKUP(AC209,[6]cmmiScoringModel!$G$96:$G$100,[6]cmmiScoringModel!$I$96:$I$100,0,0,1)</f>
        <v>0.15</v>
      </c>
      <c r="BO209" s="1">
        <f>_xlfn.XLOOKUP(AD209,[6]cmmiScoringModel!$G$101:$G$106,[6]cmmiScoringModel!$I$101:$I$106,0,0,1)</f>
        <v>1</v>
      </c>
      <c r="BP209" s="1">
        <f>_xlfn.XLOOKUP(AE209,[6]cmmiScoringModel!$G$107:$G$113,[6]cmmiScoringModel!$I$107:$I$113,0,0,1)</f>
        <v>0.5</v>
      </c>
      <c r="BQ209" s="1" t="str">
        <f>_xlfn.XLOOKUP(AF209,[6]cmmiScoringModel!$G$114:$G$117,[6]cmmiScoringModel!$I$114:$I$117,0,0,1)</f>
        <v>NA</v>
      </c>
      <c r="BR209" s="1">
        <f>_xlfn.XLOOKUP(AG209,[6]cmmiScoringModel!$G$118:$G$120,[6]cmmiScoringModel!$I$118:$I$120,0,0,1)</f>
        <v>0.01</v>
      </c>
      <c r="BS209" s="1">
        <f>_xlfn.XLOOKUP(AH209, [6]cmmiScoringModel!$G$121:$G$124,[6]cmmiScoringModel!$I$121:$I$124,0,0,1)</f>
        <v>0.6</v>
      </c>
      <c r="BT209" s="1">
        <f>_xlfn.XLOOKUP(AI209,[6]cmmiScoringModel!$G$125:$G$128,[6]cmmiScoringModel!$I$125:$I$128,0,0,1)</f>
        <v>0.4</v>
      </c>
      <c r="BU209" s="1">
        <f>_xlfn.XLOOKUP(AJ209,[6]cmmiScoringModel!$G$129:$G$132,[6]cmmiScoringModel!$I$129:$I$132,0,0,1)</f>
        <v>0.4</v>
      </c>
      <c r="BV209" s="1">
        <f>_xlfn.XLOOKUP(AK209,[6]cmmiScoringModel!$G$133:$G$138,[6]cmmiScoringModel!$I$133:$I$138,0,0,1)</f>
        <v>0.5</v>
      </c>
      <c r="BW209" s="1">
        <f>_xlfn.XLOOKUP(AL209,[6]cmmiScoringModel!$G$139:$G$142,[6]cmmiScoringModel!$I$139:$I$142,0,0,1)</f>
        <v>0.25</v>
      </c>
      <c r="BX209" s="1">
        <f>_xlfn.XLOOKUP(AM209,[6]cmmiScoringModel!$G$143:$G$148,[6]cmmiScoringModel!$I$143:$I$148,0,0,1)</f>
        <v>0.75</v>
      </c>
      <c r="BY209" s="1">
        <f>_xlfn.XLOOKUP(AN209,[6]cmmiScoringModel!$G$149:$G$153,[6]cmmiScoringModel!$I$149:$I$153,0,0,1)</f>
        <v>0.75</v>
      </c>
      <c r="BZ209" s="1">
        <f>_xlfn.XLOOKUP(AO209,[6]cmmiScoringModel!$G$154:$G$157,[6]cmmiScoringModel!$I$154:$I$157,0,0,1)</f>
        <v>0</v>
      </c>
      <c r="CA209" s="1">
        <f>_xlfn.XLOOKUP(AP209,[6]cmmiScoringModel!$G$158:$G$161,[6]cmmiScoringModel!$I$158:$I$161,0,0,1)</f>
        <v>1</v>
      </c>
      <c r="CB209" s="1">
        <f>_xlfn.XLOOKUP(AQ209,[6]cmmiScoringModel!$G$162:$G$166,[6]cmmiScoringModel!$I$162:$I$166,0,0,1)</f>
        <v>1</v>
      </c>
      <c r="CC209" s="1">
        <f>_xlfn.XLOOKUP(AR209,[6]cmmiScoringModel!$G$167:$G$171,[6]cmmiScoringModel!$I$167:$I$171,0,0,1)</f>
        <v>0.01</v>
      </c>
      <c r="CD209" s="1">
        <f>_xlfn.XLOOKUP(AS209,[6]cmmiScoringModel!$G$172:$G$175,[6]cmmiScoringModel!$I$172:$I$175,0,0,1)</f>
        <v>0.01</v>
      </c>
      <c r="CE209" s="1">
        <f>_xlfn.XLOOKUP(AT209,[6]cmmiScoringModel!$G$176:$G$180,[6]cmmiScoringModel!$I$176:$I$180,0,0,1)</f>
        <v>0.01</v>
      </c>
    </row>
    <row r="210" spans="1:83" x14ac:dyDescent="0.25">
      <c r="A210" s="1" t="s">
        <v>3492</v>
      </c>
      <c r="B210" s="1" t="s">
        <v>1492</v>
      </c>
      <c r="C210" s="1" t="s">
        <v>41</v>
      </c>
      <c r="D210" s="1" t="s">
        <v>1750</v>
      </c>
      <c r="E210" s="1" t="s">
        <v>1751</v>
      </c>
      <c r="G210" s="1" t="s">
        <v>2786</v>
      </c>
      <c r="K210" s="1" t="s">
        <v>18</v>
      </c>
      <c r="L210" s="1" t="s">
        <v>22</v>
      </c>
      <c r="M210" s="1" t="s">
        <v>31</v>
      </c>
      <c r="N210" s="1" t="s">
        <v>31</v>
      </c>
      <c r="O210" s="1" t="s">
        <v>37</v>
      </c>
      <c r="P210" s="1" t="s">
        <v>43</v>
      </c>
      <c r="Q210" s="1" t="s">
        <v>45</v>
      </c>
      <c r="R210" s="1" t="s">
        <v>37</v>
      </c>
      <c r="S210" s="1" t="s">
        <v>56</v>
      </c>
      <c r="T210" s="1" t="s">
        <v>62</v>
      </c>
      <c r="U210" s="1" t="s">
        <v>66</v>
      </c>
      <c r="V210" s="1" t="s">
        <v>72</v>
      </c>
      <c r="W210" s="1" t="s">
        <v>77</v>
      </c>
      <c r="X210" s="1" t="s">
        <v>37</v>
      </c>
      <c r="Y210" s="1" t="s">
        <v>43</v>
      </c>
      <c r="Z210" s="1" t="s">
        <v>63</v>
      </c>
      <c r="AA210" s="1" t="s">
        <v>62</v>
      </c>
      <c r="AB210" s="1" t="s">
        <v>98</v>
      </c>
      <c r="AC210" s="1" t="s">
        <v>103</v>
      </c>
      <c r="AD210" s="1" t="s">
        <v>111</v>
      </c>
      <c r="AE210" s="1" t="s">
        <v>62</v>
      </c>
      <c r="AF210" s="1" t="s">
        <v>120</v>
      </c>
      <c r="AG210" s="1" t="s">
        <v>125</v>
      </c>
      <c r="AH210" s="1" t="s">
        <v>129</v>
      </c>
      <c r="AI210" s="1" t="s">
        <v>129</v>
      </c>
      <c r="AJ210" s="1" t="s">
        <v>129</v>
      </c>
      <c r="AK210" s="1" t="s">
        <v>64</v>
      </c>
      <c r="AL210" s="1" t="s">
        <v>144</v>
      </c>
      <c r="AM210" s="1" t="s">
        <v>63</v>
      </c>
      <c r="AN210" s="1" t="s">
        <v>31</v>
      </c>
      <c r="AO210" s="1" t="s">
        <v>155</v>
      </c>
      <c r="AP210" s="1" t="s">
        <v>159</v>
      </c>
      <c r="AQ210" s="1" t="s">
        <v>31</v>
      </c>
      <c r="AR210" s="1" t="s">
        <v>21</v>
      </c>
      <c r="AS210" s="1" t="s">
        <v>21</v>
      </c>
      <c r="AT210" s="1" t="s">
        <v>21</v>
      </c>
      <c r="AV210" s="1">
        <f>_xlfn.XLOOKUP(K210,[6]cmmiScoringModel!$G$2:$G$6, [6]cmmiScoringModel!$I$2:$I$6,0,0,1)</f>
        <v>1</v>
      </c>
      <c r="AW210" s="1">
        <f>_xlfn.XLOOKUP(L210,[6]cmmiScoringModel!$G$7:$G$9,[6]cmmiScoringModel!$I$7:$I$9,0,0,1)</f>
        <v>1</v>
      </c>
      <c r="AX210" s="1">
        <f>_xlfn.XLOOKUP(M210,[6]cmmiScoringModel!$G$10:$G$14,[6]cmmiScoringModel!$I$10:$I$14,0,0,1)</f>
        <v>1</v>
      </c>
      <c r="AY210" s="1">
        <f>_xlfn.XLOOKUP(N210,[6]cmmiScoringModel!$G$15:$G$19,[6]cmmiScoringModel!$I$15:$I$19,0,0,1)</f>
        <v>1</v>
      </c>
      <c r="AZ210" s="1">
        <f>_xlfn.XLOOKUP(O210,[6]cmmiScoringModel!$G$20:$G$24,[6]cmmiScoringModel!$I$20:$I$24,0,0,1)</f>
        <v>0.75</v>
      </c>
      <c r="BA210" s="1">
        <f>_xlfn.XLOOKUP(P210,[6]cmmiScoringModel!$G$25:$G$28,[6]cmmiScoringModel!$I$25:$I$28,0,0,1)</f>
        <v>1</v>
      </c>
      <c r="BB210" s="1">
        <f>_xlfn.XLOOKUP(Q210,[6]cmmiScoringModel!$G$29:$G$33,[6]cmmiScoringModel!$I$29:$I$33,0,0,1)</f>
        <v>0.5</v>
      </c>
      <c r="BC210" s="1">
        <f>_xlfn.XLOOKUP(R210,[6]cmmiScoringModel!$G$34:$G$37,[6]cmmiScoringModel!$I$34:$I$37,0,0,1)</f>
        <v>1</v>
      </c>
      <c r="BD210" s="1">
        <f>_xlfn.XLOOKUP(S210,[6]cmmiScoringModel!$G$38:$G$44,[6]cmmiScoringModel!$I$38:$I$44,0,0,1)</f>
        <v>0.2</v>
      </c>
      <c r="BE210" s="1">
        <f>_xlfn.XLOOKUP(T210,[6]cmmiScoringModel!$G$45:$G$51,[6]cmmiScoringModel!$I$45:$I$51,0,0,1)</f>
        <v>0.5</v>
      </c>
      <c r="BF210" s="1">
        <f>_xlfn.XLOOKUP(U210,[6]cmmiScoringModel!$G$52:$G$56,[6]cmmiScoringModel!$I$52:$I$56,0,0,1)</f>
        <v>0.8</v>
      </c>
      <c r="BG210" s="1">
        <f>_xlfn.XLOOKUP(V210,[6]cmmiScoringModel!$G$57:$G$61,[6]cmmiScoringModel!$I$57:$I$61,0,0,1)</f>
        <v>1</v>
      </c>
      <c r="BH210" s="1">
        <f>_xlfn.XLOOKUP(W210,[6]cmmiScoringModel!$G$62:$G$67,[6]cmmiScoringModel!$I$62:$I$67,0,0,1)</f>
        <v>1</v>
      </c>
      <c r="BI210" s="1">
        <f>_xlfn.XLOOKUP(X210,[6]cmmiScoringModel!$G$68:$G$72,[6]cmmiScoringModel!$I$68:$I$72,0,0,1)</f>
        <v>0.75</v>
      </c>
      <c r="BJ210" s="1">
        <f>_xlfn.XLOOKUP(Y210,[6]cmmiScoringModel!$G$73:$G$77,[6]cmmiScoringModel!$I$73:$I$77,0,0,1)</f>
        <v>1</v>
      </c>
      <c r="BK210" s="1">
        <f>_xlfn.XLOOKUP(Z210,[6]cmmiScoringModel!$G$78:$G$84,[6]cmmiScoringModel!$I$78:$I$84,0,0,1)</f>
        <v>0.75</v>
      </c>
      <c r="BL210" s="1">
        <f>_xlfn.XLOOKUP(AA210,[6]cmmiScoringModel!$G$85:$G$91,[6]cmmiScoringModel!$I$85:$I$91,0,0,1)</f>
        <v>0.5</v>
      </c>
      <c r="BM210" s="1">
        <f>_xlfn.XLOOKUP(AB210,[6]cmmiScoringModel!$G$92:$G$95,[6]cmmiScoringModel!$I$92:$I$95,0,0,1)</f>
        <v>1</v>
      </c>
      <c r="BN210" s="1">
        <f>_xlfn.XLOOKUP(AC210,[6]cmmiScoringModel!$G$96:$G$100,[6]cmmiScoringModel!$I$96:$I$100,0,0,1)</f>
        <v>0.6</v>
      </c>
      <c r="BO210" s="1">
        <f>_xlfn.XLOOKUP(AD210,[6]cmmiScoringModel!$G$101:$G$106,[6]cmmiScoringModel!$I$101:$I$106,0,0,1)</f>
        <v>1</v>
      </c>
      <c r="BP210" s="1">
        <f>_xlfn.XLOOKUP(AE210,[6]cmmiScoringModel!$G$107:$G$113,[6]cmmiScoringModel!$I$107:$I$113,0,0,1)</f>
        <v>0.5</v>
      </c>
      <c r="BQ210" s="1">
        <f>_xlfn.XLOOKUP(AF210,[6]cmmiScoringModel!$G$114:$G$117,[6]cmmiScoringModel!$I$114:$I$117,0,0,1)</f>
        <v>0.85</v>
      </c>
      <c r="BR210" s="1">
        <f>_xlfn.XLOOKUP(AG210,[6]cmmiScoringModel!$G$118:$G$120,[6]cmmiScoringModel!$I$118:$I$120,0,0,1)</f>
        <v>1</v>
      </c>
      <c r="BS210" s="1">
        <f>_xlfn.XLOOKUP(AH210, [6]cmmiScoringModel!$G$121:$G$124,[6]cmmiScoringModel!$I$121:$I$124,0,0,1)</f>
        <v>0.6</v>
      </c>
      <c r="BT210" s="1">
        <f>_xlfn.XLOOKUP(AI210,[6]cmmiScoringModel!$G$125:$G$128,[6]cmmiScoringModel!$I$125:$I$128,0,0,1)</f>
        <v>0.4</v>
      </c>
      <c r="BU210" s="1">
        <f>_xlfn.XLOOKUP(AJ210,[6]cmmiScoringModel!$G$129:$G$132,[6]cmmiScoringModel!$I$129:$I$132,0,0,1)</f>
        <v>0.4</v>
      </c>
      <c r="BV210" s="1">
        <f>_xlfn.XLOOKUP(AK210,[6]cmmiScoringModel!$G$133:$G$138,[6]cmmiScoringModel!$I$133:$I$138,0,0,1)</f>
        <v>1</v>
      </c>
      <c r="BW210" s="1">
        <f>_xlfn.XLOOKUP(AL210,[6]cmmiScoringModel!$G$139:$G$142,[6]cmmiScoringModel!$I$139:$I$142,0,0,1)</f>
        <v>1</v>
      </c>
      <c r="BX210" s="1">
        <f>_xlfn.XLOOKUP(AM210,[6]cmmiScoringModel!$G$143:$G$148,[6]cmmiScoringModel!$I$143:$I$148,0,0,1)</f>
        <v>0.75</v>
      </c>
      <c r="BY210" s="1">
        <f>_xlfn.XLOOKUP(AN210,[6]cmmiScoringModel!$G$149:$G$153,[6]cmmiScoringModel!$I$149:$I$153,0,0,1)</f>
        <v>1</v>
      </c>
      <c r="BZ210" s="1">
        <f>_xlfn.XLOOKUP(AO210,[6]cmmiScoringModel!$G$154:$G$157,[6]cmmiScoringModel!$I$154:$I$157,0,0,1)</f>
        <v>1</v>
      </c>
      <c r="CA210" s="1">
        <f>_xlfn.XLOOKUP(AP210,[6]cmmiScoringModel!$G$158:$G$161,[6]cmmiScoringModel!$I$158:$I$161,0,0,1)</f>
        <v>1</v>
      </c>
      <c r="CB210" s="1">
        <f>_xlfn.XLOOKUP(AQ210,[6]cmmiScoringModel!$G$162:$G$166,[6]cmmiScoringModel!$I$162:$I$166,0,0,1)</f>
        <v>1</v>
      </c>
      <c r="CC210" s="1">
        <f>_xlfn.XLOOKUP(AR210,[6]cmmiScoringModel!$G$167:$G$171,[6]cmmiScoringModel!$I$167:$I$171,0,0,1)</f>
        <v>0.01</v>
      </c>
      <c r="CD210" s="1">
        <f>_xlfn.XLOOKUP(AS210,[6]cmmiScoringModel!$G$172:$G$175,[6]cmmiScoringModel!$I$172:$I$175,0,0,1)</f>
        <v>0.01</v>
      </c>
      <c r="CE210" s="1">
        <f>_xlfn.XLOOKUP(AT210,[6]cmmiScoringModel!$G$176:$G$180,[6]cmmiScoringModel!$I$176:$I$180,0,0,1)</f>
        <v>0.01</v>
      </c>
    </row>
    <row r="211" spans="1:83" x14ac:dyDescent="0.25">
      <c r="A211" s="1" t="s">
        <v>3493</v>
      </c>
      <c r="B211" s="1" t="s">
        <v>1492</v>
      </c>
      <c r="C211" s="1" t="s">
        <v>41</v>
      </c>
      <c r="D211" s="1" t="s">
        <v>1832</v>
      </c>
      <c r="E211" s="1" t="s">
        <v>1833</v>
      </c>
      <c r="G211" s="1" t="s">
        <v>2786</v>
      </c>
      <c r="K211" s="1" t="s">
        <v>18</v>
      </c>
      <c r="L211" s="1" t="s">
        <v>22</v>
      </c>
      <c r="M211" s="1" t="s">
        <v>31</v>
      </c>
      <c r="N211" s="1" t="s">
        <v>31</v>
      </c>
      <c r="O211" s="1" t="s">
        <v>37</v>
      </c>
      <c r="P211" s="1" t="s">
        <v>43</v>
      </c>
      <c r="Q211" s="1" t="s">
        <v>45</v>
      </c>
      <c r="R211" s="1" t="s">
        <v>37</v>
      </c>
      <c r="S211" s="1" t="s">
        <v>56</v>
      </c>
      <c r="T211" s="1" t="s">
        <v>62</v>
      </c>
      <c r="U211" s="1" t="s">
        <v>66</v>
      </c>
      <c r="V211" s="1" t="s">
        <v>72</v>
      </c>
      <c r="W211" s="1" t="s">
        <v>77</v>
      </c>
      <c r="X211" s="1" t="s">
        <v>37</v>
      </c>
      <c r="Y211" s="1" t="s">
        <v>43</v>
      </c>
      <c r="Z211" s="1" t="s">
        <v>63</v>
      </c>
      <c r="AA211" s="1" t="s">
        <v>62</v>
      </c>
      <c r="AB211" s="1" t="s">
        <v>98</v>
      </c>
      <c r="AC211" s="1" t="s">
        <v>103</v>
      </c>
      <c r="AD211" s="1" t="s">
        <v>111</v>
      </c>
      <c r="AE211" s="1" t="s">
        <v>62</v>
      </c>
      <c r="AF211" s="1" t="s">
        <v>120</v>
      </c>
      <c r="AG211" s="1" t="s">
        <v>125</v>
      </c>
      <c r="AH211" s="1" t="s">
        <v>129</v>
      </c>
      <c r="AI211" s="1" t="s">
        <v>129</v>
      </c>
      <c r="AJ211" s="1" t="s">
        <v>129</v>
      </c>
      <c r="AK211" s="1" t="s">
        <v>64</v>
      </c>
      <c r="AL211" s="1" t="s">
        <v>144</v>
      </c>
      <c r="AM211" s="1" t="s">
        <v>63</v>
      </c>
      <c r="AN211" s="1" t="s">
        <v>31</v>
      </c>
      <c r="AO211" s="1" t="s">
        <v>155</v>
      </c>
      <c r="AP211" s="1" t="s">
        <v>159</v>
      </c>
      <c r="AQ211" s="1" t="s">
        <v>31</v>
      </c>
      <c r="AR211" s="1" t="s">
        <v>21</v>
      </c>
      <c r="AS211" s="1" t="s">
        <v>21</v>
      </c>
      <c r="AT211" s="1" t="s">
        <v>21</v>
      </c>
      <c r="AV211" s="1">
        <f>_xlfn.XLOOKUP(K211,[6]cmmiScoringModel!$G$2:$G$6, [6]cmmiScoringModel!$I$2:$I$6,0,0,1)</f>
        <v>1</v>
      </c>
      <c r="AW211" s="1">
        <f>_xlfn.XLOOKUP(L211,[6]cmmiScoringModel!$G$7:$G$9,[6]cmmiScoringModel!$I$7:$I$9,0,0,1)</f>
        <v>1</v>
      </c>
      <c r="AX211" s="1">
        <f>_xlfn.XLOOKUP(M211,[6]cmmiScoringModel!$G$10:$G$14,[6]cmmiScoringModel!$I$10:$I$14,0,0,1)</f>
        <v>1</v>
      </c>
      <c r="AY211" s="1">
        <f>_xlfn.XLOOKUP(N211,[6]cmmiScoringModel!$G$15:$G$19,[6]cmmiScoringModel!$I$15:$I$19,0,0,1)</f>
        <v>1</v>
      </c>
      <c r="AZ211" s="1">
        <f>_xlfn.XLOOKUP(O211,[6]cmmiScoringModel!$G$20:$G$24,[6]cmmiScoringModel!$I$20:$I$24,0,0,1)</f>
        <v>0.75</v>
      </c>
      <c r="BA211" s="1">
        <f>_xlfn.XLOOKUP(P211,[6]cmmiScoringModel!$G$25:$G$28,[6]cmmiScoringModel!$I$25:$I$28,0,0,1)</f>
        <v>1</v>
      </c>
      <c r="BB211" s="1">
        <f>_xlfn.XLOOKUP(Q211,[6]cmmiScoringModel!$G$29:$G$33,[6]cmmiScoringModel!$I$29:$I$33,0,0,1)</f>
        <v>0.5</v>
      </c>
      <c r="BC211" s="1">
        <f>_xlfn.XLOOKUP(R211,[6]cmmiScoringModel!$G$34:$G$37,[6]cmmiScoringModel!$I$34:$I$37,0,0,1)</f>
        <v>1</v>
      </c>
      <c r="BD211" s="1">
        <f>_xlfn.XLOOKUP(S211,[6]cmmiScoringModel!$G$38:$G$44,[6]cmmiScoringModel!$I$38:$I$44,0,0,1)</f>
        <v>0.2</v>
      </c>
      <c r="BE211" s="1">
        <f>_xlfn.XLOOKUP(T211,[6]cmmiScoringModel!$G$45:$G$51,[6]cmmiScoringModel!$I$45:$I$51,0,0,1)</f>
        <v>0.5</v>
      </c>
      <c r="BF211" s="1">
        <f>_xlfn.XLOOKUP(U211,[6]cmmiScoringModel!$G$52:$G$56,[6]cmmiScoringModel!$I$52:$I$56,0,0,1)</f>
        <v>0.8</v>
      </c>
      <c r="BG211" s="1">
        <f>_xlfn.XLOOKUP(V211,[6]cmmiScoringModel!$G$57:$G$61,[6]cmmiScoringModel!$I$57:$I$61,0,0,1)</f>
        <v>1</v>
      </c>
      <c r="BH211" s="1">
        <f>_xlfn.XLOOKUP(W211,[6]cmmiScoringModel!$G$62:$G$67,[6]cmmiScoringModel!$I$62:$I$67,0,0,1)</f>
        <v>1</v>
      </c>
      <c r="BI211" s="1">
        <f>_xlfn.XLOOKUP(X211,[6]cmmiScoringModel!$G$68:$G$72,[6]cmmiScoringModel!$I$68:$I$72,0,0,1)</f>
        <v>0.75</v>
      </c>
      <c r="BJ211" s="1">
        <f>_xlfn.XLOOKUP(Y211,[6]cmmiScoringModel!$G$73:$G$77,[6]cmmiScoringModel!$I$73:$I$77,0,0,1)</f>
        <v>1</v>
      </c>
      <c r="BK211" s="1">
        <f>_xlfn.XLOOKUP(Z211,[6]cmmiScoringModel!$G$78:$G$84,[6]cmmiScoringModel!$I$78:$I$84,0,0,1)</f>
        <v>0.75</v>
      </c>
      <c r="BL211" s="1">
        <f>_xlfn.XLOOKUP(AA211,[6]cmmiScoringModel!$G$85:$G$91,[6]cmmiScoringModel!$I$85:$I$91,0,0,1)</f>
        <v>0.5</v>
      </c>
      <c r="BM211" s="1">
        <f>_xlfn.XLOOKUP(AB211,[6]cmmiScoringModel!$G$92:$G$95,[6]cmmiScoringModel!$I$92:$I$95,0,0,1)</f>
        <v>1</v>
      </c>
      <c r="BN211" s="1">
        <f>_xlfn.XLOOKUP(AC211,[6]cmmiScoringModel!$G$96:$G$100,[6]cmmiScoringModel!$I$96:$I$100,0,0,1)</f>
        <v>0.6</v>
      </c>
      <c r="BO211" s="1">
        <f>_xlfn.XLOOKUP(AD211,[6]cmmiScoringModel!$G$101:$G$106,[6]cmmiScoringModel!$I$101:$I$106,0,0,1)</f>
        <v>1</v>
      </c>
      <c r="BP211" s="1">
        <f>_xlfn.XLOOKUP(AE211,[6]cmmiScoringModel!$G$107:$G$113,[6]cmmiScoringModel!$I$107:$I$113,0,0,1)</f>
        <v>0.5</v>
      </c>
      <c r="BQ211" s="1">
        <f>_xlfn.XLOOKUP(AF211,[6]cmmiScoringModel!$G$114:$G$117,[6]cmmiScoringModel!$I$114:$I$117,0,0,1)</f>
        <v>0.85</v>
      </c>
      <c r="BR211" s="1">
        <f>_xlfn.XLOOKUP(AG211,[6]cmmiScoringModel!$G$118:$G$120,[6]cmmiScoringModel!$I$118:$I$120,0,0,1)</f>
        <v>1</v>
      </c>
      <c r="BS211" s="1">
        <f>_xlfn.XLOOKUP(AH211, [6]cmmiScoringModel!$G$121:$G$124,[6]cmmiScoringModel!$I$121:$I$124,0,0,1)</f>
        <v>0.6</v>
      </c>
      <c r="BT211" s="1">
        <f>_xlfn.XLOOKUP(AI211,[6]cmmiScoringModel!$G$125:$G$128,[6]cmmiScoringModel!$I$125:$I$128,0,0,1)</f>
        <v>0.4</v>
      </c>
      <c r="BU211" s="1">
        <f>_xlfn.XLOOKUP(AJ211,[6]cmmiScoringModel!$G$129:$G$132,[6]cmmiScoringModel!$I$129:$I$132,0,0,1)</f>
        <v>0.4</v>
      </c>
      <c r="BV211" s="1">
        <f>_xlfn.XLOOKUP(AK211,[6]cmmiScoringModel!$G$133:$G$138,[6]cmmiScoringModel!$I$133:$I$138,0,0,1)</f>
        <v>1</v>
      </c>
      <c r="BW211" s="1">
        <f>_xlfn.XLOOKUP(AL211,[6]cmmiScoringModel!$G$139:$G$142,[6]cmmiScoringModel!$I$139:$I$142,0,0,1)</f>
        <v>1</v>
      </c>
      <c r="BX211" s="1">
        <f>_xlfn.XLOOKUP(AM211,[6]cmmiScoringModel!$G$143:$G$148,[6]cmmiScoringModel!$I$143:$I$148,0,0,1)</f>
        <v>0.75</v>
      </c>
      <c r="BY211" s="1">
        <f>_xlfn.XLOOKUP(AN211,[6]cmmiScoringModel!$G$149:$G$153,[6]cmmiScoringModel!$I$149:$I$153,0,0,1)</f>
        <v>1</v>
      </c>
      <c r="BZ211" s="1">
        <f>_xlfn.XLOOKUP(AO211,[6]cmmiScoringModel!$G$154:$G$157,[6]cmmiScoringModel!$I$154:$I$157,0,0,1)</f>
        <v>1</v>
      </c>
      <c r="CA211" s="1">
        <f>_xlfn.XLOOKUP(AP211,[6]cmmiScoringModel!$G$158:$G$161,[6]cmmiScoringModel!$I$158:$I$161,0,0,1)</f>
        <v>1</v>
      </c>
      <c r="CB211" s="1">
        <f>_xlfn.XLOOKUP(AQ211,[6]cmmiScoringModel!$G$162:$G$166,[6]cmmiScoringModel!$I$162:$I$166,0,0,1)</f>
        <v>1</v>
      </c>
      <c r="CC211" s="1">
        <f>_xlfn.XLOOKUP(AR211,[6]cmmiScoringModel!$G$167:$G$171,[6]cmmiScoringModel!$I$167:$I$171,0,0,1)</f>
        <v>0.01</v>
      </c>
      <c r="CD211" s="1">
        <f>_xlfn.XLOOKUP(AS211,[6]cmmiScoringModel!$G$172:$G$175,[6]cmmiScoringModel!$I$172:$I$175,0,0,1)</f>
        <v>0.01</v>
      </c>
      <c r="CE211" s="1">
        <f>_xlfn.XLOOKUP(AT211,[6]cmmiScoringModel!$G$176:$G$180,[6]cmmiScoringModel!$I$176:$I$180,0,0,1)</f>
        <v>0.01</v>
      </c>
    </row>
    <row r="212" spans="1:83" x14ac:dyDescent="0.25">
      <c r="A212" s="1" t="s">
        <v>3494</v>
      </c>
      <c r="B212" s="1" t="s">
        <v>1492</v>
      </c>
      <c r="C212" s="1" t="s">
        <v>2018</v>
      </c>
      <c r="D212" s="1" t="s">
        <v>2296</v>
      </c>
      <c r="E212" s="1" t="s">
        <v>2297</v>
      </c>
      <c r="G212" s="1" t="s">
        <v>875</v>
      </c>
      <c r="K212" s="1" t="s">
        <v>18</v>
      </c>
      <c r="L212" s="1" t="s">
        <v>22</v>
      </c>
      <c r="M212" s="1" t="s">
        <v>31</v>
      </c>
      <c r="N212" s="1" t="s">
        <v>29</v>
      </c>
      <c r="O212" s="1" t="s">
        <v>37</v>
      </c>
      <c r="P212" s="1" t="s">
        <v>43</v>
      </c>
      <c r="Q212" s="1" t="s">
        <v>45</v>
      </c>
      <c r="R212" s="1" t="s">
        <v>37</v>
      </c>
      <c r="S212" s="1" t="s">
        <v>56</v>
      </c>
      <c r="T212" s="1" t="s">
        <v>64</v>
      </c>
      <c r="U212" s="1" t="s">
        <v>43</v>
      </c>
      <c r="V212" s="1" t="s">
        <v>72</v>
      </c>
      <c r="W212" s="1" t="s">
        <v>76</v>
      </c>
      <c r="X212" s="1" t="s">
        <v>37</v>
      </c>
      <c r="Y212" s="1" t="s">
        <v>43</v>
      </c>
      <c r="Z212" s="1" t="s">
        <v>63</v>
      </c>
      <c r="AA212" s="1" t="s">
        <v>62</v>
      </c>
      <c r="AB212" s="1" t="s">
        <v>98</v>
      </c>
      <c r="AC212" s="1" t="s">
        <v>103</v>
      </c>
      <c r="AD212" s="1" t="s">
        <v>111</v>
      </c>
      <c r="AE212" s="1" t="s">
        <v>63</v>
      </c>
      <c r="AF212" s="1" t="s">
        <v>120</v>
      </c>
      <c r="AG212" s="1" t="s">
        <v>125</v>
      </c>
      <c r="AH212" s="1" t="s">
        <v>129</v>
      </c>
      <c r="AI212" s="1" t="s">
        <v>129</v>
      </c>
      <c r="AJ212" s="1" t="s">
        <v>129</v>
      </c>
      <c r="AK212" s="1" t="s">
        <v>64</v>
      </c>
      <c r="AL212" s="1" t="s">
        <v>142</v>
      </c>
      <c r="AM212" s="1" t="s">
        <v>63</v>
      </c>
      <c r="AN212" s="1" t="s">
        <v>31</v>
      </c>
      <c r="AO212" s="1" t="s">
        <v>155</v>
      </c>
      <c r="AP212" s="1" t="s">
        <v>159</v>
      </c>
      <c r="AQ212" s="1" t="s">
        <v>31</v>
      </c>
      <c r="AR212" s="1" t="s">
        <v>21</v>
      </c>
      <c r="AS212" s="1" t="s">
        <v>21</v>
      </c>
      <c r="AT212" s="1" t="s">
        <v>21</v>
      </c>
      <c r="AV212" s="1">
        <f>_xlfn.XLOOKUP(K212,[6]cmmiScoringModel!$G$2:$G$6, [6]cmmiScoringModel!$I$2:$I$6,0,0,1)</f>
        <v>1</v>
      </c>
      <c r="AW212" s="1">
        <f>_xlfn.XLOOKUP(L212,[6]cmmiScoringModel!$G$7:$G$9,[6]cmmiScoringModel!$I$7:$I$9,0,0,1)</f>
        <v>1</v>
      </c>
      <c r="AX212" s="1">
        <f>_xlfn.XLOOKUP(M212,[6]cmmiScoringModel!$G$10:$G$14,[6]cmmiScoringModel!$I$10:$I$14,0,0,1)</f>
        <v>1</v>
      </c>
      <c r="AY212" s="1">
        <f>_xlfn.XLOOKUP(N212,[6]cmmiScoringModel!$G$15:$G$19,[6]cmmiScoringModel!$I$15:$I$19,0,0,1)</f>
        <v>0.5</v>
      </c>
      <c r="AZ212" s="1">
        <f>_xlfn.XLOOKUP(O212,[6]cmmiScoringModel!$G$20:$G$24,[6]cmmiScoringModel!$I$20:$I$24,0,0,1)</f>
        <v>0.75</v>
      </c>
      <c r="BA212" s="1">
        <f>_xlfn.XLOOKUP(P212,[6]cmmiScoringModel!$G$25:$G$28,[6]cmmiScoringModel!$I$25:$I$28,0,0,1)</f>
        <v>1</v>
      </c>
      <c r="BB212" s="1">
        <f>_xlfn.XLOOKUP(Q212,[6]cmmiScoringModel!$G$29:$G$33,[6]cmmiScoringModel!$I$29:$I$33,0,0,1)</f>
        <v>0.5</v>
      </c>
      <c r="BC212" s="1">
        <f>_xlfn.XLOOKUP(R212,[6]cmmiScoringModel!$G$34:$G$37,[6]cmmiScoringModel!$I$34:$I$37,0,0,1)</f>
        <v>1</v>
      </c>
      <c r="BD212" s="1">
        <f>_xlfn.XLOOKUP(S212,[6]cmmiScoringModel!$G$38:$G$44,[6]cmmiScoringModel!$I$38:$I$44,0,0,1)</f>
        <v>0.2</v>
      </c>
      <c r="BE212" s="1">
        <f>_xlfn.XLOOKUP(T212,[6]cmmiScoringModel!$G$45:$G$51,[6]cmmiScoringModel!$I$45:$I$51,0,0,1)</f>
        <v>1</v>
      </c>
      <c r="BF212" s="1">
        <f>_xlfn.XLOOKUP(U212,[6]cmmiScoringModel!$G$52:$G$56,[6]cmmiScoringModel!$I$52:$I$56,0,0,1)</f>
        <v>1</v>
      </c>
      <c r="BG212" s="1">
        <f>_xlfn.XLOOKUP(V212,[6]cmmiScoringModel!$G$57:$G$61,[6]cmmiScoringModel!$I$57:$I$61,0,0,1)</f>
        <v>1</v>
      </c>
      <c r="BH212" s="1">
        <f>_xlfn.XLOOKUP(W212,[6]cmmiScoringModel!$G$62:$G$67,[6]cmmiScoringModel!$I$62:$I$67,0,0,1)</f>
        <v>0.75</v>
      </c>
      <c r="BI212" s="1">
        <f>_xlfn.XLOOKUP(X212,[6]cmmiScoringModel!$G$68:$G$72,[6]cmmiScoringModel!$I$68:$I$72,0,0,1)</f>
        <v>0.75</v>
      </c>
      <c r="BJ212" s="1">
        <f>_xlfn.XLOOKUP(Y212,[6]cmmiScoringModel!$G$73:$G$77,[6]cmmiScoringModel!$I$73:$I$77,0,0,1)</f>
        <v>1</v>
      </c>
      <c r="BK212" s="1">
        <f>_xlfn.XLOOKUP(Z212,[6]cmmiScoringModel!$G$78:$G$84,[6]cmmiScoringModel!$I$78:$I$84,0,0,1)</f>
        <v>0.75</v>
      </c>
      <c r="BL212" s="1">
        <f>_xlfn.XLOOKUP(AA212,[6]cmmiScoringModel!$G$85:$G$91,[6]cmmiScoringModel!$I$85:$I$91,0,0,1)</f>
        <v>0.5</v>
      </c>
      <c r="BM212" s="1">
        <f>_xlfn.XLOOKUP(AB212,[6]cmmiScoringModel!$G$92:$G$95,[6]cmmiScoringModel!$I$92:$I$95,0,0,1)</f>
        <v>1</v>
      </c>
      <c r="BN212" s="1">
        <f>_xlfn.XLOOKUP(AC212,[6]cmmiScoringModel!$G$96:$G$100,[6]cmmiScoringModel!$I$96:$I$100,0,0,1)</f>
        <v>0.6</v>
      </c>
      <c r="BO212" s="1">
        <f>_xlfn.XLOOKUP(AD212,[6]cmmiScoringModel!$G$101:$G$106,[6]cmmiScoringModel!$I$101:$I$106,0,0,1)</f>
        <v>1</v>
      </c>
      <c r="BP212" s="1">
        <f>_xlfn.XLOOKUP(AE212,[6]cmmiScoringModel!$G$107:$G$113,[6]cmmiScoringModel!$I$107:$I$113,0,0,1)</f>
        <v>0.75</v>
      </c>
      <c r="BQ212" s="1">
        <f>_xlfn.XLOOKUP(AF212,[6]cmmiScoringModel!$G$114:$G$117,[6]cmmiScoringModel!$I$114:$I$117,0,0,1)</f>
        <v>0.85</v>
      </c>
      <c r="BR212" s="1">
        <f>_xlfn.XLOOKUP(AG212,[6]cmmiScoringModel!$G$118:$G$120,[6]cmmiScoringModel!$I$118:$I$120,0,0,1)</f>
        <v>1</v>
      </c>
      <c r="BS212" s="1">
        <f>_xlfn.XLOOKUP(AH212, [6]cmmiScoringModel!$G$121:$G$124,[6]cmmiScoringModel!$I$121:$I$124,0,0,1)</f>
        <v>0.6</v>
      </c>
      <c r="BT212" s="1">
        <f>_xlfn.XLOOKUP(AI212,[6]cmmiScoringModel!$G$125:$G$128,[6]cmmiScoringModel!$I$125:$I$128,0,0,1)</f>
        <v>0.4</v>
      </c>
      <c r="BU212" s="1">
        <f>_xlfn.XLOOKUP(AJ212,[6]cmmiScoringModel!$G$129:$G$132,[6]cmmiScoringModel!$I$129:$I$132,0,0,1)</f>
        <v>0.4</v>
      </c>
      <c r="BV212" s="1">
        <f>_xlfn.XLOOKUP(AK212,[6]cmmiScoringModel!$G$133:$G$138,[6]cmmiScoringModel!$I$133:$I$138,0,0,1)</f>
        <v>1</v>
      </c>
      <c r="BW212" s="1">
        <f>_xlfn.XLOOKUP(AL212,[6]cmmiScoringModel!$G$139:$G$142,[6]cmmiScoringModel!$I$139:$I$142,0,0,1)</f>
        <v>0.25</v>
      </c>
      <c r="BX212" s="1">
        <f>_xlfn.XLOOKUP(AM212,[6]cmmiScoringModel!$G$143:$G$148,[6]cmmiScoringModel!$I$143:$I$148,0,0,1)</f>
        <v>0.75</v>
      </c>
      <c r="BY212" s="1">
        <f>_xlfn.XLOOKUP(AN212,[6]cmmiScoringModel!$G$149:$G$153,[6]cmmiScoringModel!$I$149:$I$153,0,0,1)</f>
        <v>1</v>
      </c>
      <c r="BZ212" s="1">
        <f>_xlfn.XLOOKUP(AO212,[6]cmmiScoringModel!$G$154:$G$157,[6]cmmiScoringModel!$I$154:$I$157,0,0,1)</f>
        <v>1</v>
      </c>
      <c r="CA212" s="1">
        <f>_xlfn.XLOOKUP(AP212,[6]cmmiScoringModel!$G$158:$G$161,[6]cmmiScoringModel!$I$158:$I$161,0,0,1)</f>
        <v>1</v>
      </c>
      <c r="CB212" s="1">
        <f>_xlfn.XLOOKUP(AQ212,[6]cmmiScoringModel!$G$162:$G$166,[6]cmmiScoringModel!$I$162:$I$166,0,0,1)</f>
        <v>1</v>
      </c>
      <c r="CC212" s="1">
        <f>_xlfn.XLOOKUP(AR212,[6]cmmiScoringModel!$G$167:$G$171,[6]cmmiScoringModel!$I$167:$I$171,0,0,1)</f>
        <v>0.01</v>
      </c>
      <c r="CD212" s="1">
        <f>_xlfn.XLOOKUP(AS212,[6]cmmiScoringModel!$G$172:$G$175,[6]cmmiScoringModel!$I$172:$I$175,0,0,1)</f>
        <v>0.01</v>
      </c>
      <c r="CE212" s="1">
        <f>_xlfn.XLOOKUP(AT212,[6]cmmiScoringModel!$G$176:$G$180,[6]cmmiScoringModel!$I$176:$I$180,0,0,1)</f>
        <v>0.01</v>
      </c>
    </row>
    <row r="213" spans="1:83" x14ac:dyDescent="0.25">
      <c r="A213" s="1" t="s">
        <v>3495</v>
      </c>
      <c r="B213" s="1" t="s">
        <v>1492</v>
      </c>
      <c r="C213" s="1" t="s">
        <v>2185</v>
      </c>
      <c r="D213" s="1" t="s">
        <v>2189</v>
      </c>
      <c r="E213" s="1" t="s">
        <v>2190</v>
      </c>
      <c r="G213" s="1" t="s">
        <v>2191</v>
      </c>
      <c r="K213" s="1" t="s">
        <v>18</v>
      </c>
      <c r="L213" s="1" t="s">
        <v>22</v>
      </c>
      <c r="M213" s="1" t="s">
        <v>31</v>
      </c>
      <c r="N213" s="1" t="s">
        <v>31</v>
      </c>
      <c r="O213" s="1" t="s">
        <v>37</v>
      </c>
      <c r="P213" s="1" t="s">
        <v>43</v>
      </c>
      <c r="Q213" s="1" t="s">
        <v>45</v>
      </c>
      <c r="R213" s="1" t="s">
        <v>37</v>
      </c>
      <c r="S213" s="1" t="s">
        <v>56</v>
      </c>
      <c r="T213" s="1" t="s">
        <v>62</v>
      </c>
      <c r="U213" s="1" t="s">
        <v>66</v>
      </c>
      <c r="V213" s="1" t="s">
        <v>72</v>
      </c>
      <c r="W213" s="1" t="s">
        <v>77</v>
      </c>
      <c r="X213" s="1" t="s">
        <v>37</v>
      </c>
      <c r="Y213" s="1" t="s">
        <v>43</v>
      </c>
      <c r="Z213" s="1" t="s">
        <v>63</v>
      </c>
      <c r="AA213" s="1" t="s">
        <v>62</v>
      </c>
      <c r="AB213" s="1" t="s">
        <v>98</v>
      </c>
      <c r="AC213" s="1" t="s">
        <v>103</v>
      </c>
      <c r="AD213" s="1" t="s">
        <v>111</v>
      </c>
      <c r="AE213" s="1" t="s">
        <v>62</v>
      </c>
      <c r="AF213" s="1" t="s">
        <v>120</v>
      </c>
      <c r="AG213" s="1" t="s">
        <v>125</v>
      </c>
      <c r="AH213" s="1" t="s">
        <v>129</v>
      </c>
      <c r="AI213" s="1" t="s">
        <v>129</v>
      </c>
      <c r="AJ213" s="1" t="s">
        <v>129</v>
      </c>
      <c r="AK213" s="1" t="s">
        <v>64</v>
      </c>
      <c r="AL213" s="1" t="s">
        <v>144</v>
      </c>
      <c r="AM213" s="1" t="s">
        <v>63</v>
      </c>
      <c r="AN213" s="1" t="s">
        <v>31</v>
      </c>
      <c r="AO213" s="1" t="s">
        <v>155</v>
      </c>
      <c r="AP213" s="1" t="s">
        <v>159</v>
      </c>
      <c r="AQ213" s="1" t="s">
        <v>31</v>
      </c>
      <c r="AR213" s="1" t="s">
        <v>21</v>
      </c>
      <c r="AS213" s="1" t="s">
        <v>21</v>
      </c>
      <c r="AT213" s="1" t="s">
        <v>21</v>
      </c>
      <c r="AV213" s="1">
        <f>_xlfn.XLOOKUP(K213,[6]cmmiScoringModel!$G$2:$G$6, [6]cmmiScoringModel!$I$2:$I$6,0,0,1)</f>
        <v>1</v>
      </c>
      <c r="AW213" s="1">
        <f>_xlfn.XLOOKUP(L213,[6]cmmiScoringModel!$G$7:$G$9,[6]cmmiScoringModel!$I$7:$I$9,0,0,1)</f>
        <v>1</v>
      </c>
      <c r="AX213" s="1">
        <f>_xlfn.XLOOKUP(M213,[6]cmmiScoringModel!$G$10:$G$14,[6]cmmiScoringModel!$I$10:$I$14,0,0,1)</f>
        <v>1</v>
      </c>
      <c r="AY213" s="1">
        <f>_xlfn.XLOOKUP(N213,[6]cmmiScoringModel!$G$15:$G$19,[6]cmmiScoringModel!$I$15:$I$19,0,0,1)</f>
        <v>1</v>
      </c>
      <c r="AZ213" s="1">
        <f>_xlfn.XLOOKUP(O213,[6]cmmiScoringModel!$G$20:$G$24,[6]cmmiScoringModel!$I$20:$I$24,0,0,1)</f>
        <v>0.75</v>
      </c>
      <c r="BA213" s="1">
        <f>_xlfn.XLOOKUP(P213,[6]cmmiScoringModel!$G$25:$G$28,[6]cmmiScoringModel!$I$25:$I$28,0,0,1)</f>
        <v>1</v>
      </c>
      <c r="BB213" s="1">
        <f>_xlfn.XLOOKUP(Q213,[6]cmmiScoringModel!$G$29:$G$33,[6]cmmiScoringModel!$I$29:$I$33,0,0,1)</f>
        <v>0.5</v>
      </c>
      <c r="BC213" s="1">
        <f>_xlfn.XLOOKUP(R213,[6]cmmiScoringModel!$G$34:$G$37,[6]cmmiScoringModel!$I$34:$I$37,0,0,1)</f>
        <v>1</v>
      </c>
      <c r="BD213" s="1">
        <f>_xlfn.XLOOKUP(S213,[6]cmmiScoringModel!$G$38:$G$44,[6]cmmiScoringModel!$I$38:$I$44,0,0,1)</f>
        <v>0.2</v>
      </c>
      <c r="BE213" s="1">
        <f>_xlfn.XLOOKUP(T213,[6]cmmiScoringModel!$G$45:$G$51,[6]cmmiScoringModel!$I$45:$I$51,0,0,1)</f>
        <v>0.5</v>
      </c>
      <c r="BF213" s="1">
        <f>_xlfn.XLOOKUP(U213,[6]cmmiScoringModel!$G$52:$G$56,[6]cmmiScoringModel!$I$52:$I$56,0,0,1)</f>
        <v>0.8</v>
      </c>
      <c r="BG213" s="1">
        <f>_xlfn.XLOOKUP(V213,[6]cmmiScoringModel!$G$57:$G$61,[6]cmmiScoringModel!$I$57:$I$61,0,0,1)</f>
        <v>1</v>
      </c>
      <c r="BH213" s="1">
        <f>_xlfn.XLOOKUP(W213,[6]cmmiScoringModel!$G$62:$G$67,[6]cmmiScoringModel!$I$62:$I$67,0,0,1)</f>
        <v>1</v>
      </c>
      <c r="BI213" s="1">
        <f>_xlfn.XLOOKUP(X213,[6]cmmiScoringModel!$G$68:$G$72,[6]cmmiScoringModel!$I$68:$I$72,0,0,1)</f>
        <v>0.75</v>
      </c>
      <c r="BJ213" s="1">
        <f>_xlfn.XLOOKUP(Y213,[6]cmmiScoringModel!$G$73:$G$77,[6]cmmiScoringModel!$I$73:$I$77,0,0,1)</f>
        <v>1</v>
      </c>
      <c r="BK213" s="1">
        <f>_xlfn.XLOOKUP(Z213,[6]cmmiScoringModel!$G$78:$G$84,[6]cmmiScoringModel!$I$78:$I$84,0,0,1)</f>
        <v>0.75</v>
      </c>
      <c r="BL213" s="1">
        <f>_xlfn.XLOOKUP(AA213,[6]cmmiScoringModel!$G$85:$G$91,[6]cmmiScoringModel!$I$85:$I$91,0,0,1)</f>
        <v>0.5</v>
      </c>
      <c r="BM213" s="1">
        <f>_xlfn.XLOOKUP(AB213,[6]cmmiScoringModel!$G$92:$G$95,[6]cmmiScoringModel!$I$92:$I$95,0,0,1)</f>
        <v>1</v>
      </c>
      <c r="BN213" s="1">
        <f>_xlfn.XLOOKUP(AC213,[6]cmmiScoringModel!$G$96:$G$100,[6]cmmiScoringModel!$I$96:$I$100,0,0,1)</f>
        <v>0.6</v>
      </c>
      <c r="BO213" s="1">
        <f>_xlfn.XLOOKUP(AD213,[6]cmmiScoringModel!$G$101:$G$106,[6]cmmiScoringModel!$I$101:$I$106,0,0,1)</f>
        <v>1</v>
      </c>
      <c r="BP213" s="1">
        <f>_xlfn.XLOOKUP(AE213,[6]cmmiScoringModel!$G$107:$G$113,[6]cmmiScoringModel!$I$107:$I$113,0,0,1)</f>
        <v>0.5</v>
      </c>
      <c r="BQ213" s="1">
        <f>_xlfn.XLOOKUP(AF213,[6]cmmiScoringModel!$G$114:$G$117,[6]cmmiScoringModel!$I$114:$I$117,0,0,1)</f>
        <v>0.85</v>
      </c>
      <c r="BR213" s="1">
        <f>_xlfn.XLOOKUP(AG213,[6]cmmiScoringModel!$G$118:$G$120,[6]cmmiScoringModel!$I$118:$I$120,0,0,1)</f>
        <v>1</v>
      </c>
      <c r="BS213" s="1">
        <f>_xlfn.XLOOKUP(AH213, [6]cmmiScoringModel!$G$121:$G$124,[6]cmmiScoringModel!$I$121:$I$124,0,0,1)</f>
        <v>0.6</v>
      </c>
      <c r="BT213" s="1">
        <f>_xlfn.XLOOKUP(AI213,[6]cmmiScoringModel!$G$125:$G$128,[6]cmmiScoringModel!$I$125:$I$128,0,0,1)</f>
        <v>0.4</v>
      </c>
      <c r="BU213" s="1">
        <f>_xlfn.XLOOKUP(AJ213,[6]cmmiScoringModel!$G$129:$G$132,[6]cmmiScoringModel!$I$129:$I$132,0,0,1)</f>
        <v>0.4</v>
      </c>
      <c r="BV213" s="1">
        <f>_xlfn.XLOOKUP(AK213,[6]cmmiScoringModel!$G$133:$G$138,[6]cmmiScoringModel!$I$133:$I$138,0,0,1)</f>
        <v>1</v>
      </c>
      <c r="BW213" s="1">
        <f>_xlfn.XLOOKUP(AL213,[6]cmmiScoringModel!$G$139:$G$142,[6]cmmiScoringModel!$I$139:$I$142,0,0,1)</f>
        <v>1</v>
      </c>
      <c r="BX213" s="1">
        <f>_xlfn.XLOOKUP(AM213,[6]cmmiScoringModel!$G$143:$G$148,[6]cmmiScoringModel!$I$143:$I$148,0,0,1)</f>
        <v>0.75</v>
      </c>
      <c r="BY213" s="1">
        <f>_xlfn.XLOOKUP(AN213,[6]cmmiScoringModel!$G$149:$G$153,[6]cmmiScoringModel!$I$149:$I$153,0,0,1)</f>
        <v>1</v>
      </c>
      <c r="BZ213" s="1">
        <f>_xlfn.XLOOKUP(AO213,[6]cmmiScoringModel!$G$154:$G$157,[6]cmmiScoringModel!$I$154:$I$157,0,0,1)</f>
        <v>1</v>
      </c>
      <c r="CA213" s="1">
        <f>_xlfn.XLOOKUP(AP213,[6]cmmiScoringModel!$G$158:$G$161,[6]cmmiScoringModel!$I$158:$I$161,0,0,1)</f>
        <v>1</v>
      </c>
      <c r="CB213" s="1">
        <f>_xlfn.XLOOKUP(AQ213,[6]cmmiScoringModel!$G$162:$G$166,[6]cmmiScoringModel!$I$162:$I$166,0,0,1)</f>
        <v>1</v>
      </c>
      <c r="CC213" s="1">
        <f>_xlfn.XLOOKUP(AR213,[6]cmmiScoringModel!$G$167:$G$171,[6]cmmiScoringModel!$I$167:$I$171,0,0,1)</f>
        <v>0.01</v>
      </c>
      <c r="CD213" s="1">
        <f>_xlfn.XLOOKUP(AS213,[6]cmmiScoringModel!$G$172:$G$175,[6]cmmiScoringModel!$I$172:$I$175,0,0,1)</f>
        <v>0.01</v>
      </c>
      <c r="CE213" s="1">
        <f>_xlfn.XLOOKUP(AT213,[6]cmmiScoringModel!$G$176:$G$180,[6]cmmiScoringModel!$I$176:$I$180,0,0,1)</f>
        <v>0.01</v>
      </c>
    </row>
    <row r="214" spans="1:83" x14ac:dyDescent="0.25">
      <c r="A214" s="1" t="s">
        <v>3496</v>
      </c>
      <c r="B214" s="1" t="s">
        <v>3497</v>
      </c>
      <c r="C214" s="1" t="s">
        <v>1667</v>
      </c>
      <c r="D214" s="1" t="s">
        <v>1671</v>
      </c>
      <c r="E214" s="1" t="s">
        <v>1672</v>
      </c>
      <c r="G214" s="1" t="s">
        <v>3498</v>
      </c>
      <c r="K214" s="1" t="s">
        <v>17</v>
      </c>
      <c r="L214" s="1" t="s">
        <v>22</v>
      </c>
      <c r="M214" s="1" t="s">
        <v>31</v>
      </c>
      <c r="N214" s="1" t="s">
        <v>29</v>
      </c>
      <c r="O214" s="1" t="s">
        <v>37</v>
      </c>
      <c r="P214" s="1" t="s">
        <v>43</v>
      </c>
      <c r="Q214" s="1" t="s">
        <v>45</v>
      </c>
      <c r="R214" s="1" t="s">
        <v>37</v>
      </c>
      <c r="S214" s="1" t="s">
        <v>56</v>
      </c>
      <c r="T214" s="1" t="s">
        <v>21</v>
      </c>
      <c r="U214" s="1" t="s">
        <v>25</v>
      </c>
      <c r="V214" s="1" t="s">
        <v>71</v>
      </c>
      <c r="W214" s="1" t="s">
        <v>76</v>
      </c>
      <c r="X214" s="1" t="s">
        <v>37</v>
      </c>
      <c r="Y214" s="1" t="s">
        <v>43</v>
      </c>
      <c r="Z214" s="1" t="s">
        <v>63</v>
      </c>
      <c r="AA214" s="1" t="s">
        <v>63</v>
      </c>
      <c r="AB214" s="1" t="s">
        <v>98</v>
      </c>
      <c r="AC214" s="1" t="s">
        <v>103</v>
      </c>
      <c r="AD214" s="1" t="s">
        <v>111</v>
      </c>
      <c r="AE214" s="1" t="s">
        <v>63</v>
      </c>
      <c r="AF214" s="1" t="s">
        <v>120</v>
      </c>
      <c r="AG214" s="1" t="s">
        <v>125</v>
      </c>
      <c r="AH214" s="1" t="s">
        <v>129</v>
      </c>
      <c r="AI214" s="1" t="s">
        <v>129</v>
      </c>
      <c r="AJ214" s="1" t="s">
        <v>129</v>
      </c>
      <c r="AK214" s="1" t="s">
        <v>62</v>
      </c>
      <c r="AL214" s="1" t="s">
        <v>142</v>
      </c>
      <c r="AM214" s="1" t="s">
        <v>63</v>
      </c>
      <c r="AN214" s="1" t="s">
        <v>31</v>
      </c>
      <c r="AO214" s="1" t="s">
        <v>155</v>
      </c>
      <c r="AP214" s="1" t="s">
        <v>159</v>
      </c>
      <c r="AQ214" s="1" t="s">
        <v>31</v>
      </c>
      <c r="AR214" s="1" t="s">
        <v>21</v>
      </c>
      <c r="AS214" s="1" t="s">
        <v>21</v>
      </c>
      <c r="AT214" s="1" t="s">
        <v>21</v>
      </c>
      <c r="AV214" s="1">
        <f>_xlfn.XLOOKUP(K214,[6]cmmiScoringModel!$G$2:$G$6, [6]cmmiScoringModel!$I$2:$I$6,0,0,1)</f>
        <v>0.25</v>
      </c>
      <c r="AW214" s="1">
        <f>_xlfn.XLOOKUP(L214,[6]cmmiScoringModel!$G$7:$G$9,[6]cmmiScoringModel!$I$7:$I$9,0,0,1)</f>
        <v>1</v>
      </c>
      <c r="AX214" s="1">
        <f>_xlfn.XLOOKUP(M214,[6]cmmiScoringModel!$G$10:$G$14,[6]cmmiScoringModel!$I$10:$I$14,0,0,1)</f>
        <v>1</v>
      </c>
      <c r="AY214" s="1">
        <f>_xlfn.XLOOKUP(N214,[6]cmmiScoringModel!$G$15:$G$19,[6]cmmiScoringModel!$I$15:$I$19,0,0,1)</f>
        <v>0.5</v>
      </c>
      <c r="AZ214" s="1">
        <f>_xlfn.XLOOKUP(O214,[6]cmmiScoringModel!$G$20:$G$24,[6]cmmiScoringModel!$I$20:$I$24,0,0,1)</f>
        <v>0.75</v>
      </c>
      <c r="BA214" s="1">
        <f>_xlfn.XLOOKUP(P214,[6]cmmiScoringModel!$G$25:$G$28,[6]cmmiScoringModel!$I$25:$I$28,0,0,1)</f>
        <v>1</v>
      </c>
      <c r="BB214" s="1">
        <f>_xlfn.XLOOKUP(Q214,[6]cmmiScoringModel!$G$29:$G$33,[6]cmmiScoringModel!$I$29:$I$33,0,0,1)</f>
        <v>0.5</v>
      </c>
      <c r="BC214" s="1">
        <f>_xlfn.XLOOKUP(R214,[6]cmmiScoringModel!$G$34:$G$37,[6]cmmiScoringModel!$I$34:$I$37,0,0,1)</f>
        <v>1</v>
      </c>
      <c r="BD214" s="1">
        <f>_xlfn.XLOOKUP(S214,[6]cmmiScoringModel!$G$38:$G$44,[6]cmmiScoringModel!$I$38:$I$44,0,0,1)</f>
        <v>0.2</v>
      </c>
      <c r="BE214" s="1">
        <f>_xlfn.XLOOKUP(T214,[6]cmmiScoringModel!$G$45:$G$51,[6]cmmiScoringModel!$I$45:$I$51,0,0,1)</f>
        <v>0.01</v>
      </c>
      <c r="BF214" s="1" t="str">
        <f>_xlfn.XLOOKUP(U214,[6]cmmiScoringModel!$G$52:$G$56,[6]cmmiScoringModel!$I$52:$I$56,0,0,1)</f>
        <v>NA</v>
      </c>
      <c r="BG214" s="1">
        <f>_xlfn.XLOOKUP(V214,[6]cmmiScoringModel!$G$57:$G$61,[6]cmmiScoringModel!$I$57:$I$61,0,0,1)</f>
        <v>0.6</v>
      </c>
      <c r="BH214" s="1">
        <f>_xlfn.XLOOKUP(W214,[6]cmmiScoringModel!$G$62:$G$67,[6]cmmiScoringModel!$I$62:$I$67,0,0,1)</f>
        <v>0.75</v>
      </c>
      <c r="BI214" s="1">
        <f>_xlfn.XLOOKUP(X214,[6]cmmiScoringModel!$G$68:$G$72,[6]cmmiScoringModel!$I$68:$I$72,0,0,1)</f>
        <v>0.75</v>
      </c>
      <c r="BJ214" s="1">
        <f>_xlfn.XLOOKUP(Y214,[6]cmmiScoringModel!$G$73:$G$77,[6]cmmiScoringModel!$I$73:$I$77,0,0,1)</f>
        <v>1</v>
      </c>
      <c r="BK214" s="1">
        <f>_xlfn.XLOOKUP(Z214,[6]cmmiScoringModel!$G$78:$G$84,[6]cmmiScoringModel!$I$78:$I$84,0,0,1)</f>
        <v>0.75</v>
      </c>
      <c r="BL214" s="1">
        <f>_xlfn.XLOOKUP(AA214,[6]cmmiScoringModel!$G$85:$G$91,[6]cmmiScoringModel!$I$85:$I$91,0,0,1)</f>
        <v>0.75</v>
      </c>
      <c r="BM214" s="1">
        <f>_xlfn.XLOOKUP(AB214,[6]cmmiScoringModel!$G$92:$G$95,[6]cmmiScoringModel!$I$92:$I$95,0,0,1)</f>
        <v>1</v>
      </c>
      <c r="BN214" s="1">
        <f>_xlfn.XLOOKUP(AC214,[6]cmmiScoringModel!$G$96:$G$100,[6]cmmiScoringModel!$I$96:$I$100,0,0,1)</f>
        <v>0.6</v>
      </c>
      <c r="BO214" s="1">
        <f>_xlfn.XLOOKUP(AD214,[6]cmmiScoringModel!$G$101:$G$106,[6]cmmiScoringModel!$I$101:$I$106,0,0,1)</f>
        <v>1</v>
      </c>
      <c r="BP214" s="1">
        <f>_xlfn.XLOOKUP(AE214,[6]cmmiScoringModel!$G$107:$G$113,[6]cmmiScoringModel!$I$107:$I$113,0,0,1)</f>
        <v>0.75</v>
      </c>
      <c r="BQ214" s="1">
        <f>_xlfn.XLOOKUP(AF214,[6]cmmiScoringModel!$G$114:$G$117,[6]cmmiScoringModel!$I$114:$I$117,0,0,1)</f>
        <v>0.85</v>
      </c>
      <c r="BR214" s="1">
        <f>_xlfn.XLOOKUP(AG214,[6]cmmiScoringModel!$G$118:$G$120,[6]cmmiScoringModel!$I$118:$I$120,0,0,1)</f>
        <v>1</v>
      </c>
      <c r="BS214" s="1">
        <f>_xlfn.XLOOKUP(AH214, [6]cmmiScoringModel!$G$121:$G$124,[6]cmmiScoringModel!$I$121:$I$124,0,0,1)</f>
        <v>0.6</v>
      </c>
      <c r="BT214" s="1">
        <f>_xlfn.XLOOKUP(AI214,[6]cmmiScoringModel!$G$125:$G$128,[6]cmmiScoringModel!$I$125:$I$128,0,0,1)</f>
        <v>0.4</v>
      </c>
      <c r="BU214" s="1">
        <f>_xlfn.XLOOKUP(AJ214,[6]cmmiScoringModel!$G$129:$G$132,[6]cmmiScoringModel!$I$129:$I$132,0,0,1)</f>
        <v>0.4</v>
      </c>
      <c r="BV214" s="1">
        <f>_xlfn.XLOOKUP(AK214,[6]cmmiScoringModel!$G$133:$G$138,[6]cmmiScoringModel!$I$133:$I$138,0,0,1)</f>
        <v>0.5</v>
      </c>
      <c r="BW214" s="1">
        <f>_xlfn.XLOOKUP(AL214,[6]cmmiScoringModel!$G$139:$G$142,[6]cmmiScoringModel!$I$139:$I$142,0,0,1)</f>
        <v>0.25</v>
      </c>
      <c r="BX214" s="1">
        <f>_xlfn.XLOOKUP(AM214,[6]cmmiScoringModel!$G$143:$G$148,[6]cmmiScoringModel!$I$143:$I$148,0,0,1)</f>
        <v>0.75</v>
      </c>
      <c r="BY214" s="1">
        <f>_xlfn.XLOOKUP(AN214,[6]cmmiScoringModel!$G$149:$G$153,[6]cmmiScoringModel!$I$149:$I$153,0,0,1)</f>
        <v>1</v>
      </c>
      <c r="BZ214" s="1">
        <f>_xlfn.XLOOKUP(AO214,[6]cmmiScoringModel!$G$154:$G$157,[6]cmmiScoringModel!$I$154:$I$157,0,0,1)</f>
        <v>1</v>
      </c>
      <c r="CA214" s="1">
        <f>_xlfn.XLOOKUP(AP214,[6]cmmiScoringModel!$G$158:$G$161,[6]cmmiScoringModel!$I$158:$I$161,0,0,1)</f>
        <v>1</v>
      </c>
      <c r="CB214" s="1">
        <f>_xlfn.XLOOKUP(AQ214,[6]cmmiScoringModel!$G$162:$G$166,[6]cmmiScoringModel!$I$162:$I$166,0,0,1)</f>
        <v>1</v>
      </c>
      <c r="CC214" s="1">
        <f>_xlfn.XLOOKUP(AR214,[6]cmmiScoringModel!$G$167:$G$171,[6]cmmiScoringModel!$I$167:$I$171,0,0,1)</f>
        <v>0.01</v>
      </c>
      <c r="CD214" s="1">
        <f>_xlfn.XLOOKUP(AS214,[6]cmmiScoringModel!$G$172:$G$175,[6]cmmiScoringModel!$I$172:$I$175,0,0,1)</f>
        <v>0.01</v>
      </c>
      <c r="CE214" s="1">
        <f>_xlfn.XLOOKUP(AT214,[6]cmmiScoringModel!$G$176:$G$180,[6]cmmiScoringModel!$I$176:$I$180,0,0,1)</f>
        <v>0.01</v>
      </c>
    </row>
    <row r="215" spans="1:83" x14ac:dyDescent="0.25">
      <c r="A215" s="1" t="s">
        <v>3499</v>
      </c>
      <c r="B215" s="1" t="s">
        <v>3497</v>
      </c>
      <c r="C215" s="1" t="s">
        <v>1592</v>
      </c>
      <c r="D215" s="1" t="s">
        <v>1593</v>
      </c>
      <c r="E215" s="1" t="s">
        <v>1594</v>
      </c>
      <c r="G215" s="1" t="s">
        <v>1595</v>
      </c>
      <c r="K215" s="1" t="s">
        <v>17</v>
      </c>
      <c r="L215" s="1" t="s">
        <v>22</v>
      </c>
      <c r="M215" s="1" t="s">
        <v>31</v>
      </c>
      <c r="N215" s="1" t="s">
        <v>29</v>
      </c>
      <c r="O215" s="1" t="s">
        <v>37</v>
      </c>
      <c r="P215" s="1" t="s">
        <v>43</v>
      </c>
      <c r="Q215" s="1" t="s">
        <v>45</v>
      </c>
      <c r="R215" s="1" t="s">
        <v>37</v>
      </c>
      <c r="S215" s="1" t="s">
        <v>56</v>
      </c>
      <c r="T215" s="1" t="s">
        <v>61</v>
      </c>
      <c r="U215" s="1" t="s">
        <v>66</v>
      </c>
      <c r="V215" s="1" t="s">
        <v>71</v>
      </c>
      <c r="W215" s="1" t="s">
        <v>75</v>
      </c>
      <c r="X215" s="1" t="s">
        <v>37</v>
      </c>
      <c r="Y215" s="1" t="s">
        <v>66</v>
      </c>
      <c r="Z215" s="1" t="s">
        <v>62</v>
      </c>
      <c r="AA215" s="1" t="s">
        <v>63</v>
      </c>
      <c r="AB215" s="1" t="s">
        <v>98</v>
      </c>
      <c r="AC215" s="1" t="s">
        <v>102</v>
      </c>
      <c r="AD215" s="1" t="s">
        <v>111</v>
      </c>
      <c r="AE215" s="1" t="s">
        <v>63</v>
      </c>
      <c r="AF215" s="1" t="s">
        <v>120</v>
      </c>
      <c r="AG215" s="1" t="s">
        <v>124</v>
      </c>
      <c r="AH215" s="1" t="s">
        <v>129</v>
      </c>
      <c r="AI215" s="1" t="s">
        <v>129</v>
      </c>
      <c r="AJ215" s="1" t="s">
        <v>129</v>
      </c>
      <c r="AK215" s="1" t="s">
        <v>62</v>
      </c>
      <c r="AL215" s="1" t="s">
        <v>140</v>
      </c>
      <c r="AM215" s="1" t="s">
        <v>63</v>
      </c>
      <c r="AN215" s="1" t="s">
        <v>29</v>
      </c>
      <c r="AO215" s="1" t="s">
        <v>154</v>
      </c>
      <c r="AP215" s="1" t="s">
        <v>159</v>
      </c>
      <c r="AQ215" s="1" t="s">
        <v>31</v>
      </c>
      <c r="AR215" s="1" t="s">
        <v>21</v>
      </c>
      <c r="AS215" s="1" t="s">
        <v>21</v>
      </c>
      <c r="AT215" s="1" t="s">
        <v>21</v>
      </c>
      <c r="AV215" s="1">
        <f>_xlfn.XLOOKUP(K215,[6]cmmiScoringModel!$G$2:$G$6, [6]cmmiScoringModel!$I$2:$I$6,0,0,1)</f>
        <v>0.25</v>
      </c>
      <c r="AW215" s="1">
        <f>_xlfn.XLOOKUP(L215,[6]cmmiScoringModel!$G$7:$G$9,[6]cmmiScoringModel!$I$7:$I$9,0,0,1)</f>
        <v>1</v>
      </c>
      <c r="AX215" s="1">
        <f>_xlfn.XLOOKUP(M215,[6]cmmiScoringModel!$G$10:$G$14,[6]cmmiScoringModel!$I$10:$I$14,0,0,1)</f>
        <v>1</v>
      </c>
      <c r="AY215" s="1">
        <f>_xlfn.XLOOKUP(N215,[6]cmmiScoringModel!$G$15:$G$19,[6]cmmiScoringModel!$I$15:$I$19,0,0,1)</f>
        <v>0.5</v>
      </c>
      <c r="AZ215" s="1">
        <f>_xlfn.XLOOKUP(O215,[6]cmmiScoringModel!$G$20:$G$24,[6]cmmiScoringModel!$I$20:$I$24,0,0,1)</f>
        <v>0.75</v>
      </c>
      <c r="BA215" s="1">
        <f>_xlfn.XLOOKUP(P215,[6]cmmiScoringModel!$G$25:$G$28,[6]cmmiScoringModel!$I$25:$I$28,0,0,1)</f>
        <v>1</v>
      </c>
      <c r="BB215" s="1">
        <f>_xlfn.XLOOKUP(Q215,[6]cmmiScoringModel!$G$29:$G$33,[6]cmmiScoringModel!$I$29:$I$33,0,0,1)</f>
        <v>0.5</v>
      </c>
      <c r="BC215" s="1">
        <f>_xlfn.XLOOKUP(R215,[6]cmmiScoringModel!$G$34:$G$37,[6]cmmiScoringModel!$I$34:$I$37,0,0,1)</f>
        <v>1</v>
      </c>
      <c r="BD215" s="1">
        <f>_xlfn.XLOOKUP(S215,[6]cmmiScoringModel!$G$38:$G$44,[6]cmmiScoringModel!$I$38:$I$44,0,0,1)</f>
        <v>0.2</v>
      </c>
      <c r="BE215" s="1">
        <f>_xlfn.XLOOKUP(T215,[6]cmmiScoringModel!$G$45:$G$51,[6]cmmiScoringModel!$I$45:$I$51,0,0,1)</f>
        <v>0.25</v>
      </c>
      <c r="BF215" s="1">
        <f>_xlfn.XLOOKUP(U215,[6]cmmiScoringModel!$G$52:$G$56,[6]cmmiScoringModel!$I$52:$I$56,0,0,1)</f>
        <v>0.8</v>
      </c>
      <c r="BG215" s="1">
        <f>_xlfn.XLOOKUP(V215,[6]cmmiScoringModel!$G$57:$G$61,[6]cmmiScoringModel!$I$57:$I$61,0,0,1)</f>
        <v>0.6</v>
      </c>
      <c r="BH215" s="1">
        <f>_xlfn.XLOOKUP(W215,[6]cmmiScoringModel!$G$62:$G$67,[6]cmmiScoringModel!$I$62:$I$67,0,0,1)</f>
        <v>0.5</v>
      </c>
      <c r="BI215" s="1">
        <f>_xlfn.XLOOKUP(X215,[6]cmmiScoringModel!$G$68:$G$72,[6]cmmiScoringModel!$I$68:$I$72,0,0,1)</f>
        <v>0.75</v>
      </c>
      <c r="BJ215" s="1">
        <f>_xlfn.XLOOKUP(Y215,[6]cmmiScoringModel!$G$73:$G$77,[6]cmmiScoringModel!$I$73:$I$77,0,0,1)</f>
        <v>0.5</v>
      </c>
      <c r="BK215" s="1">
        <f>_xlfn.XLOOKUP(Z215,[6]cmmiScoringModel!$G$78:$G$84,[6]cmmiScoringModel!$I$78:$I$84,0,0,1)</f>
        <v>0.5</v>
      </c>
      <c r="BL215" s="1">
        <f>_xlfn.XLOOKUP(AA215,[6]cmmiScoringModel!$G$85:$G$91,[6]cmmiScoringModel!$I$85:$I$91,0,0,1)</f>
        <v>0.75</v>
      </c>
      <c r="BM215" s="1">
        <f>_xlfn.XLOOKUP(AB215,[6]cmmiScoringModel!$G$92:$G$95,[6]cmmiScoringModel!$I$92:$I$95,0,0,1)</f>
        <v>1</v>
      </c>
      <c r="BN215" s="1">
        <f>_xlfn.XLOOKUP(AC215,[6]cmmiScoringModel!$G$96:$G$100,[6]cmmiScoringModel!$I$96:$I$100,0,0,1)</f>
        <v>0.15</v>
      </c>
      <c r="BO215" s="1">
        <f>_xlfn.XLOOKUP(AD215,[6]cmmiScoringModel!$G$101:$G$106,[6]cmmiScoringModel!$I$101:$I$106,0,0,1)</f>
        <v>1</v>
      </c>
      <c r="BP215" s="1">
        <f>_xlfn.XLOOKUP(AE215,[6]cmmiScoringModel!$G$107:$G$113,[6]cmmiScoringModel!$I$107:$I$113,0,0,1)</f>
        <v>0.75</v>
      </c>
      <c r="BQ215" s="1">
        <f>_xlfn.XLOOKUP(AF215,[6]cmmiScoringModel!$G$114:$G$117,[6]cmmiScoringModel!$I$114:$I$117,0,0,1)</f>
        <v>0.85</v>
      </c>
      <c r="BR215" s="1">
        <f>_xlfn.XLOOKUP(AG215,[6]cmmiScoringModel!$G$118:$G$120,[6]cmmiScoringModel!$I$118:$I$120,0,0,1)</f>
        <v>0.25</v>
      </c>
      <c r="BS215" s="1">
        <f>_xlfn.XLOOKUP(AH215, [6]cmmiScoringModel!$G$121:$G$124,[6]cmmiScoringModel!$I$121:$I$124,0,0,1)</f>
        <v>0.6</v>
      </c>
      <c r="BT215" s="1">
        <f>_xlfn.XLOOKUP(AI215,[6]cmmiScoringModel!$G$125:$G$128,[6]cmmiScoringModel!$I$125:$I$128,0,0,1)</f>
        <v>0.4</v>
      </c>
      <c r="BU215" s="1">
        <f>_xlfn.XLOOKUP(AJ215,[6]cmmiScoringModel!$G$129:$G$132,[6]cmmiScoringModel!$I$129:$I$132,0,0,1)</f>
        <v>0.4</v>
      </c>
      <c r="BV215" s="1">
        <f>_xlfn.XLOOKUP(AK215,[6]cmmiScoringModel!$G$133:$G$138,[6]cmmiScoringModel!$I$133:$I$138,0,0,1)</f>
        <v>0.5</v>
      </c>
      <c r="BW215" s="1">
        <f>_xlfn.XLOOKUP(AL215,[6]cmmiScoringModel!$G$139:$G$142,[6]cmmiScoringModel!$I$139:$I$142,0,0,1)</f>
        <v>0</v>
      </c>
      <c r="BX215" s="1">
        <f>_xlfn.XLOOKUP(AM215,[6]cmmiScoringModel!$G$143:$G$148,[6]cmmiScoringModel!$I$143:$I$148,0,0,1)</f>
        <v>0.75</v>
      </c>
      <c r="BY215" s="1">
        <f>_xlfn.XLOOKUP(AN215,[6]cmmiScoringModel!$G$149:$G$153,[6]cmmiScoringModel!$I$149:$I$153,0,0,1)</f>
        <v>0.75</v>
      </c>
      <c r="BZ215" s="1">
        <f>_xlfn.XLOOKUP(AO215,[6]cmmiScoringModel!$G$154:$G$157,[6]cmmiScoringModel!$I$154:$I$157,0,0,1)</f>
        <v>0</v>
      </c>
      <c r="CA215" s="1">
        <f>_xlfn.XLOOKUP(AP215,[6]cmmiScoringModel!$G$158:$G$161,[6]cmmiScoringModel!$I$158:$I$161,0,0,1)</f>
        <v>1</v>
      </c>
      <c r="CB215" s="1">
        <f>_xlfn.XLOOKUP(AQ215,[6]cmmiScoringModel!$G$162:$G$166,[6]cmmiScoringModel!$I$162:$I$166,0,0,1)</f>
        <v>1</v>
      </c>
      <c r="CC215" s="1">
        <f>_xlfn.XLOOKUP(AR215,[6]cmmiScoringModel!$G$167:$G$171,[6]cmmiScoringModel!$I$167:$I$171,0,0,1)</f>
        <v>0.01</v>
      </c>
      <c r="CD215" s="1">
        <f>_xlfn.XLOOKUP(AS215,[6]cmmiScoringModel!$G$172:$G$175,[6]cmmiScoringModel!$I$172:$I$175,0,0,1)</f>
        <v>0.01</v>
      </c>
      <c r="CE215" s="1">
        <f>_xlfn.XLOOKUP(AT215,[6]cmmiScoringModel!$G$176:$G$180,[6]cmmiScoringModel!$I$176:$I$180,0,0,1)</f>
        <v>0.01</v>
      </c>
    </row>
    <row r="216" spans="1:83" x14ac:dyDescent="0.25">
      <c r="A216" s="1" t="s">
        <v>3500</v>
      </c>
      <c r="B216" s="1" t="s">
        <v>3497</v>
      </c>
      <c r="C216" s="1" t="s">
        <v>2406</v>
      </c>
      <c r="D216" s="1" t="s">
        <v>2409</v>
      </c>
      <c r="E216" s="1" t="s">
        <v>2410</v>
      </c>
      <c r="G216" s="1" t="s">
        <v>1504</v>
      </c>
      <c r="K216" s="1" t="s">
        <v>18</v>
      </c>
      <c r="L216" s="1" t="s">
        <v>22</v>
      </c>
      <c r="M216" s="1" t="s">
        <v>31</v>
      </c>
      <c r="N216" s="1" t="s">
        <v>29</v>
      </c>
      <c r="O216" s="1" t="s">
        <v>37</v>
      </c>
      <c r="P216" s="1" t="s">
        <v>43</v>
      </c>
      <c r="Q216" s="1" t="s">
        <v>45</v>
      </c>
      <c r="R216" s="1" t="s">
        <v>37</v>
      </c>
      <c r="S216" s="1" t="s">
        <v>56</v>
      </c>
      <c r="T216" s="1" t="s">
        <v>21</v>
      </c>
      <c r="U216" s="1" t="s">
        <v>43</v>
      </c>
      <c r="V216" s="1" t="s">
        <v>72</v>
      </c>
      <c r="W216" s="1" t="s">
        <v>76</v>
      </c>
      <c r="X216" s="1" t="s">
        <v>37</v>
      </c>
      <c r="Y216" s="1" t="s">
        <v>43</v>
      </c>
      <c r="Z216" s="1" t="s">
        <v>62</v>
      </c>
      <c r="AA216" s="1" t="s">
        <v>62</v>
      </c>
      <c r="AB216" s="1" t="s">
        <v>98</v>
      </c>
      <c r="AC216" s="1" t="s">
        <v>103</v>
      </c>
      <c r="AD216" s="1" t="s">
        <v>111</v>
      </c>
      <c r="AE216" s="1" t="s">
        <v>62</v>
      </c>
      <c r="AF216" s="1" t="s">
        <v>120</v>
      </c>
      <c r="AG216" s="1" t="s">
        <v>124</v>
      </c>
      <c r="AH216" s="1" t="s">
        <v>129</v>
      </c>
      <c r="AI216" s="1" t="s">
        <v>129</v>
      </c>
      <c r="AJ216" s="1" t="s">
        <v>129</v>
      </c>
      <c r="AK216" s="1" t="s">
        <v>63</v>
      </c>
      <c r="AL216" s="1" t="s">
        <v>144</v>
      </c>
      <c r="AM216" s="1" t="s">
        <v>62</v>
      </c>
      <c r="AN216" s="1" t="s">
        <v>29</v>
      </c>
      <c r="AO216" s="1" t="s">
        <v>155</v>
      </c>
      <c r="AP216" s="1" t="s">
        <v>158</v>
      </c>
      <c r="AQ216" s="1" t="s">
        <v>29</v>
      </c>
      <c r="AR216" s="1" t="s">
        <v>21</v>
      </c>
      <c r="AS216" s="1" t="s">
        <v>21</v>
      </c>
      <c r="AT216" s="1" t="s">
        <v>21</v>
      </c>
      <c r="AV216" s="1">
        <f>_xlfn.XLOOKUP(K216,[6]cmmiScoringModel!$G$2:$G$6, [6]cmmiScoringModel!$I$2:$I$6,0,0,1)</f>
        <v>1</v>
      </c>
      <c r="AW216" s="1">
        <f>_xlfn.XLOOKUP(L216,[6]cmmiScoringModel!$G$7:$G$9,[6]cmmiScoringModel!$I$7:$I$9,0,0,1)</f>
        <v>1</v>
      </c>
      <c r="AX216" s="1">
        <f>_xlfn.XLOOKUP(M216,[6]cmmiScoringModel!$G$10:$G$14,[6]cmmiScoringModel!$I$10:$I$14,0,0,1)</f>
        <v>1</v>
      </c>
      <c r="AY216" s="1">
        <f>_xlfn.XLOOKUP(N216,[6]cmmiScoringModel!$G$15:$G$19,[6]cmmiScoringModel!$I$15:$I$19,0,0,1)</f>
        <v>0.5</v>
      </c>
      <c r="AZ216" s="1">
        <f>_xlfn.XLOOKUP(O216,[6]cmmiScoringModel!$G$20:$G$24,[6]cmmiScoringModel!$I$20:$I$24,0,0,1)</f>
        <v>0.75</v>
      </c>
      <c r="BA216" s="1">
        <f>_xlfn.XLOOKUP(P216,[6]cmmiScoringModel!$G$25:$G$28,[6]cmmiScoringModel!$I$25:$I$28,0,0,1)</f>
        <v>1</v>
      </c>
      <c r="BB216" s="1">
        <f>_xlfn.XLOOKUP(Q216,[6]cmmiScoringModel!$G$29:$G$33,[6]cmmiScoringModel!$I$29:$I$33,0,0,1)</f>
        <v>0.5</v>
      </c>
      <c r="BC216" s="1">
        <f>_xlfn.XLOOKUP(R216,[6]cmmiScoringModel!$G$34:$G$37,[6]cmmiScoringModel!$I$34:$I$37,0,0,1)</f>
        <v>1</v>
      </c>
      <c r="BD216" s="1">
        <f>_xlfn.XLOOKUP(S216,[6]cmmiScoringModel!$G$38:$G$44,[6]cmmiScoringModel!$I$38:$I$44,0,0,1)</f>
        <v>0.2</v>
      </c>
      <c r="BE216" s="1">
        <f>_xlfn.XLOOKUP(T216,[6]cmmiScoringModel!$G$45:$G$51,[6]cmmiScoringModel!$I$45:$I$51,0,0,1)</f>
        <v>0.01</v>
      </c>
      <c r="BF216" s="1">
        <f>_xlfn.XLOOKUP(U216,[6]cmmiScoringModel!$G$52:$G$56,[6]cmmiScoringModel!$I$52:$I$56,0,0,1)</f>
        <v>1</v>
      </c>
      <c r="BG216" s="1">
        <f>_xlfn.XLOOKUP(V216,[6]cmmiScoringModel!$G$57:$G$61,[6]cmmiScoringModel!$I$57:$I$61,0,0,1)</f>
        <v>1</v>
      </c>
      <c r="BH216" s="1">
        <f>_xlfn.XLOOKUP(W216,[6]cmmiScoringModel!$G$62:$G$67,[6]cmmiScoringModel!$I$62:$I$67,0,0,1)</f>
        <v>0.75</v>
      </c>
      <c r="BI216" s="1">
        <f>_xlfn.XLOOKUP(X216,[6]cmmiScoringModel!$G$68:$G$72,[6]cmmiScoringModel!$I$68:$I$72,0,0,1)</f>
        <v>0.75</v>
      </c>
      <c r="BJ216" s="1">
        <f>_xlfn.XLOOKUP(Y216,[6]cmmiScoringModel!$G$73:$G$77,[6]cmmiScoringModel!$I$73:$I$77,0,0,1)</f>
        <v>1</v>
      </c>
      <c r="BK216" s="1">
        <f>_xlfn.XLOOKUP(Z216,[6]cmmiScoringModel!$G$78:$G$84,[6]cmmiScoringModel!$I$78:$I$84,0,0,1)</f>
        <v>0.5</v>
      </c>
      <c r="BL216" s="1">
        <f>_xlfn.XLOOKUP(AA216,[6]cmmiScoringModel!$G$85:$G$91,[6]cmmiScoringModel!$I$85:$I$91,0,0,1)</f>
        <v>0.5</v>
      </c>
      <c r="BM216" s="1">
        <f>_xlfn.XLOOKUP(AB216,[6]cmmiScoringModel!$G$92:$G$95,[6]cmmiScoringModel!$I$92:$I$95,0,0,1)</f>
        <v>1</v>
      </c>
      <c r="BN216" s="1">
        <f>_xlfn.XLOOKUP(AC216,[6]cmmiScoringModel!$G$96:$G$100,[6]cmmiScoringModel!$I$96:$I$100,0,0,1)</f>
        <v>0.6</v>
      </c>
      <c r="BO216" s="1">
        <f>_xlfn.XLOOKUP(AD216,[6]cmmiScoringModel!$G$101:$G$106,[6]cmmiScoringModel!$I$101:$I$106,0,0,1)</f>
        <v>1</v>
      </c>
      <c r="BP216" s="1">
        <f>_xlfn.XLOOKUP(AE216,[6]cmmiScoringModel!$G$107:$G$113,[6]cmmiScoringModel!$I$107:$I$113,0,0,1)</f>
        <v>0.5</v>
      </c>
      <c r="BQ216" s="1">
        <f>_xlfn.XLOOKUP(AF216,[6]cmmiScoringModel!$G$114:$G$117,[6]cmmiScoringModel!$I$114:$I$117,0,0,1)</f>
        <v>0.85</v>
      </c>
      <c r="BR216" s="1">
        <f>_xlfn.XLOOKUP(AG216,[6]cmmiScoringModel!$G$118:$G$120,[6]cmmiScoringModel!$I$118:$I$120,0,0,1)</f>
        <v>0.25</v>
      </c>
      <c r="BS216" s="1">
        <f>_xlfn.XLOOKUP(AH216, [6]cmmiScoringModel!$G$121:$G$124,[6]cmmiScoringModel!$I$121:$I$124,0,0,1)</f>
        <v>0.6</v>
      </c>
      <c r="BT216" s="1">
        <f>_xlfn.XLOOKUP(AI216,[6]cmmiScoringModel!$G$125:$G$128,[6]cmmiScoringModel!$I$125:$I$128,0,0,1)</f>
        <v>0.4</v>
      </c>
      <c r="BU216" s="1">
        <f>_xlfn.XLOOKUP(AJ216,[6]cmmiScoringModel!$G$129:$G$132,[6]cmmiScoringModel!$I$129:$I$132,0,0,1)</f>
        <v>0.4</v>
      </c>
      <c r="BV216" s="1">
        <f>_xlfn.XLOOKUP(AK216,[6]cmmiScoringModel!$G$133:$G$138,[6]cmmiScoringModel!$I$133:$I$138,0,0,1)</f>
        <v>0.75</v>
      </c>
      <c r="BW216" s="1">
        <f>_xlfn.XLOOKUP(AL216,[6]cmmiScoringModel!$G$139:$G$142,[6]cmmiScoringModel!$I$139:$I$142,0,0,1)</f>
        <v>1</v>
      </c>
      <c r="BX216" s="1">
        <f>_xlfn.XLOOKUP(AM216,[6]cmmiScoringModel!$G$143:$G$148,[6]cmmiScoringModel!$I$143:$I$148,0,0,1)</f>
        <v>0.5</v>
      </c>
      <c r="BY216" s="1">
        <f>_xlfn.XLOOKUP(AN216,[6]cmmiScoringModel!$G$149:$G$153,[6]cmmiScoringModel!$I$149:$I$153,0,0,1)</f>
        <v>0.75</v>
      </c>
      <c r="BZ216" s="1">
        <f>_xlfn.XLOOKUP(AO216,[6]cmmiScoringModel!$G$154:$G$157,[6]cmmiScoringModel!$I$154:$I$157,0,0,1)</f>
        <v>1</v>
      </c>
      <c r="CA216" s="1">
        <f>_xlfn.XLOOKUP(AP216,[6]cmmiScoringModel!$G$158:$G$161,[6]cmmiScoringModel!$I$158:$I$161,0,0,1)</f>
        <v>0.5</v>
      </c>
      <c r="CB216" s="1">
        <f>_xlfn.XLOOKUP(AQ216,[6]cmmiScoringModel!$G$162:$G$166,[6]cmmiScoringModel!$I$162:$I$166,0,0,1)</f>
        <v>0.75</v>
      </c>
      <c r="CC216" s="1">
        <f>_xlfn.XLOOKUP(AR216,[6]cmmiScoringModel!$G$167:$G$171,[6]cmmiScoringModel!$I$167:$I$171,0,0,1)</f>
        <v>0.01</v>
      </c>
      <c r="CD216" s="1">
        <f>_xlfn.XLOOKUP(AS216,[6]cmmiScoringModel!$G$172:$G$175,[6]cmmiScoringModel!$I$172:$I$175,0,0,1)</f>
        <v>0.01</v>
      </c>
      <c r="CE216" s="1">
        <f>_xlfn.XLOOKUP(AT216,[6]cmmiScoringModel!$G$176:$G$180,[6]cmmiScoringModel!$I$176:$I$180,0,0,1)</f>
        <v>0.01</v>
      </c>
    </row>
    <row r="217" spans="1:83" x14ac:dyDescent="0.25">
      <c r="A217" s="1" t="s">
        <v>3501</v>
      </c>
      <c r="B217" s="1" t="s">
        <v>3497</v>
      </c>
      <c r="C217" s="1" t="s">
        <v>1523</v>
      </c>
      <c r="D217" s="1" t="s">
        <v>1908</v>
      </c>
      <c r="E217" s="1" t="s">
        <v>1909</v>
      </c>
      <c r="G217" s="1" t="s">
        <v>1602</v>
      </c>
      <c r="K217" s="1" t="s">
        <v>16</v>
      </c>
      <c r="L217" s="1" t="s">
        <v>22</v>
      </c>
      <c r="M217" s="1" t="s">
        <v>27</v>
      </c>
      <c r="N217" s="1" t="s">
        <v>29</v>
      </c>
      <c r="O217" s="1" t="s">
        <v>37</v>
      </c>
      <c r="P217" s="1" t="s">
        <v>42</v>
      </c>
      <c r="Q217" s="1" t="s">
        <v>45</v>
      </c>
      <c r="R217" s="1" t="s">
        <v>36</v>
      </c>
      <c r="S217" s="1" t="s">
        <v>56</v>
      </c>
      <c r="T217" s="1" t="s">
        <v>60</v>
      </c>
      <c r="U217" s="1" t="s">
        <v>42</v>
      </c>
      <c r="V217" s="1" t="s">
        <v>71</v>
      </c>
      <c r="W217" s="1" t="s">
        <v>75</v>
      </c>
      <c r="X217" s="1" t="s">
        <v>36</v>
      </c>
      <c r="Y217" s="1" t="s">
        <v>66</v>
      </c>
      <c r="Z217" s="1" t="s">
        <v>60</v>
      </c>
      <c r="AA217" s="1" t="s">
        <v>61</v>
      </c>
      <c r="AB217" s="1" t="s">
        <v>98</v>
      </c>
      <c r="AC217" s="1" t="s">
        <v>102</v>
      </c>
      <c r="AD217" s="1" t="s">
        <v>110</v>
      </c>
      <c r="AE217" s="1" t="s">
        <v>61</v>
      </c>
      <c r="AF217" s="1" t="s">
        <v>120</v>
      </c>
      <c r="AG217" s="1" t="s">
        <v>124</v>
      </c>
      <c r="AH217" s="1" t="s">
        <v>129</v>
      </c>
      <c r="AI217" s="1" t="s">
        <v>129</v>
      </c>
      <c r="AJ217" s="1" t="s">
        <v>129</v>
      </c>
      <c r="AK217" s="1" t="s">
        <v>61</v>
      </c>
      <c r="AL217" s="1" t="s">
        <v>140</v>
      </c>
      <c r="AM217" s="1" t="s">
        <v>63</v>
      </c>
      <c r="AN217" s="1" t="s">
        <v>27</v>
      </c>
      <c r="AO217" s="1" t="s">
        <v>154</v>
      </c>
      <c r="AP217" s="1" t="s">
        <v>158</v>
      </c>
      <c r="AQ217" s="1" t="s">
        <v>29</v>
      </c>
      <c r="AR217" s="1" t="s">
        <v>21</v>
      </c>
      <c r="AS217" s="1" t="s">
        <v>21</v>
      </c>
      <c r="AT217" s="1" t="s">
        <v>21</v>
      </c>
      <c r="AV217" s="1">
        <f>_xlfn.XLOOKUP(K217,[6]cmmiScoringModel!$G$2:$G$6, [6]cmmiScoringModel!$I$2:$I$6,0,0,1)</f>
        <v>0.1</v>
      </c>
      <c r="AW217" s="1">
        <f>_xlfn.XLOOKUP(L217,[6]cmmiScoringModel!$G$7:$G$9,[6]cmmiScoringModel!$I$7:$I$9,0,0,1)</f>
        <v>1</v>
      </c>
      <c r="AX217" s="1">
        <f>_xlfn.XLOOKUP(M217,[6]cmmiScoringModel!$G$10:$G$14,[6]cmmiScoringModel!$I$10:$I$14,0,0,1)</f>
        <v>0.2</v>
      </c>
      <c r="AY217" s="1">
        <f>_xlfn.XLOOKUP(N217,[6]cmmiScoringModel!$G$15:$G$19,[6]cmmiScoringModel!$I$15:$I$19,0,0,1)</f>
        <v>0.5</v>
      </c>
      <c r="AZ217" s="1">
        <f>_xlfn.XLOOKUP(O217,[6]cmmiScoringModel!$G$20:$G$24,[6]cmmiScoringModel!$I$20:$I$24,0,0,1)</f>
        <v>0.75</v>
      </c>
      <c r="BA217" s="1">
        <f>_xlfn.XLOOKUP(P217,[6]cmmiScoringModel!$G$25:$G$28,[6]cmmiScoringModel!$I$25:$I$28,0,0,1)</f>
        <v>0.75</v>
      </c>
      <c r="BB217" s="1">
        <f>_xlfn.XLOOKUP(Q217,[6]cmmiScoringModel!$G$29:$G$33,[6]cmmiScoringModel!$I$29:$I$33,0,0,1)</f>
        <v>0.5</v>
      </c>
      <c r="BC217" s="1">
        <f>_xlfn.XLOOKUP(R217,[6]cmmiScoringModel!$G$34:$G$37,[6]cmmiScoringModel!$I$34:$I$37,0,0,1)</f>
        <v>0.25</v>
      </c>
      <c r="BD217" s="1">
        <f>_xlfn.XLOOKUP(S217,[6]cmmiScoringModel!$G$38:$G$44,[6]cmmiScoringModel!$I$38:$I$44,0,0,1)</f>
        <v>0.2</v>
      </c>
      <c r="BE217" s="1">
        <f>_xlfn.XLOOKUP(T217,[6]cmmiScoringModel!$G$45:$G$51,[6]cmmiScoringModel!$I$45:$I$51,0,0,1)</f>
        <v>0</v>
      </c>
      <c r="BF217" s="1">
        <f>_xlfn.XLOOKUP(U217,[6]cmmiScoringModel!$G$52:$G$56,[6]cmmiScoringModel!$I$52:$I$56,0,0,1)</f>
        <v>0.6</v>
      </c>
      <c r="BG217" s="1">
        <f>_xlfn.XLOOKUP(V217,[6]cmmiScoringModel!$G$57:$G$61,[6]cmmiScoringModel!$I$57:$I$61,0,0,1)</f>
        <v>0.6</v>
      </c>
      <c r="BH217" s="1">
        <f>_xlfn.XLOOKUP(W217,[6]cmmiScoringModel!$G$62:$G$67,[6]cmmiScoringModel!$I$62:$I$67,0,0,1)</f>
        <v>0.5</v>
      </c>
      <c r="BI217" s="1">
        <f>_xlfn.XLOOKUP(X217,[6]cmmiScoringModel!$G$68:$G$72,[6]cmmiScoringModel!$I$68:$I$72,0,0,1)</f>
        <v>0.25</v>
      </c>
      <c r="BJ217" s="1">
        <f>_xlfn.XLOOKUP(Y217,[6]cmmiScoringModel!$G$73:$G$77,[6]cmmiScoringModel!$I$73:$I$77,0,0,1)</f>
        <v>0.5</v>
      </c>
      <c r="BK217" s="1">
        <f>_xlfn.XLOOKUP(Z217,[6]cmmiScoringModel!$G$78:$G$84,[6]cmmiScoringModel!$I$78:$I$84,0,0,1)</f>
        <v>0</v>
      </c>
      <c r="BL217" s="1">
        <f>_xlfn.XLOOKUP(AA217,[6]cmmiScoringModel!$G$85:$G$91,[6]cmmiScoringModel!$I$85:$I$91,0,0,1)</f>
        <v>0.25</v>
      </c>
      <c r="BM217" s="1">
        <f>_xlfn.XLOOKUP(AB217,[6]cmmiScoringModel!$G$92:$G$95,[6]cmmiScoringModel!$I$92:$I$95,0,0,1)</f>
        <v>1</v>
      </c>
      <c r="BN217" s="1">
        <f>_xlfn.XLOOKUP(AC217,[6]cmmiScoringModel!$G$96:$G$100,[6]cmmiScoringModel!$I$96:$I$100,0,0,1)</f>
        <v>0.15</v>
      </c>
      <c r="BO217" s="1">
        <f>_xlfn.XLOOKUP(AD217,[6]cmmiScoringModel!$G$101:$G$106,[6]cmmiScoringModel!$I$101:$I$106,0,0,1)</f>
        <v>0.75</v>
      </c>
      <c r="BP217" s="1">
        <f>_xlfn.XLOOKUP(AE217,[6]cmmiScoringModel!$G$107:$G$113,[6]cmmiScoringModel!$I$107:$I$113,0,0,1)</f>
        <v>0.25</v>
      </c>
      <c r="BQ217" s="1">
        <f>_xlfn.XLOOKUP(AF217,[6]cmmiScoringModel!$G$114:$G$117,[6]cmmiScoringModel!$I$114:$I$117,0,0,1)</f>
        <v>0.85</v>
      </c>
      <c r="BR217" s="1">
        <f>_xlfn.XLOOKUP(AG217,[6]cmmiScoringModel!$G$118:$G$120,[6]cmmiScoringModel!$I$118:$I$120,0,0,1)</f>
        <v>0.25</v>
      </c>
      <c r="BS217" s="1">
        <f>_xlfn.XLOOKUP(AH217, [6]cmmiScoringModel!$G$121:$G$124,[6]cmmiScoringModel!$I$121:$I$124,0,0,1)</f>
        <v>0.6</v>
      </c>
      <c r="BT217" s="1">
        <f>_xlfn.XLOOKUP(AI217,[6]cmmiScoringModel!$G$125:$G$128,[6]cmmiScoringModel!$I$125:$I$128,0,0,1)</f>
        <v>0.4</v>
      </c>
      <c r="BU217" s="1">
        <f>_xlfn.XLOOKUP(AJ217,[6]cmmiScoringModel!$G$129:$G$132,[6]cmmiScoringModel!$I$129:$I$132,0,0,1)</f>
        <v>0.4</v>
      </c>
      <c r="BV217" s="1">
        <f>_xlfn.XLOOKUP(AK217,[6]cmmiScoringModel!$G$133:$G$138,[6]cmmiScoringModel!$I$133:$I$138,0,0,1)</f>
        <v>0.25</v>
      </c>
      <c r="BW217" s="1">
        <f>_xlfn.XLOOKUP(AL217,[6]cmmiScoringModel!$G$139:$G$142,[6]cmmiScoringModel!$I$139:$I$142,0,0,1)</f>
        <v>0</v>
      </c>
      <c r="BX217" s="1">
        <f>_xlfn.XLOOKUP(AM217,[6]cmmiScoringModel!$G$143:$G$148,[6]cmmiScoringModel!$I$143:$I$148,0,0,1)</f>
        <v>0.75</v>
      </c>
      <c r="BY217" s="1">
        <f>_xlfn.XLOOKUP(AN217,[6]cmmiScoringModel!$G$149:$G$153,[6]cmmiScoringModel!$I$149:$I$153,0,0,1)</f>
        <v>0.25</v>
      </c>
      <c r="BZ217" s="1">
        <f>_xlfn.XLOOKUP(AO217,[6]cmmiScoringModel!$G$154:$G$157,[6]cmmiScoringModel!$I$154:$I$157,0,0,1)</f>
        <v>0</v>
      </c>
      <c r="CA217" s="1">
        <f>_xlfn.XLOOKUP(AP217,[6]cmmiScoringModel!$G$158:$G$161,[6]cmmiScoringModel!$I$158:$I$161,0,0,1)</f>
        <v>0.5</v>
      </c>
      <c r="CB217" s="1">
        <f>_xlfn.XLOOKUP(AQ217,[6]cmmiScoringModel!$G$162:$G$166,[6]cmmiScoringModel!$I$162:$I$166,0,0,1)</f>
        <v>0.75</v>
      </c>
      <c r="CC217" s="1">
        <f>_xlfn.XLOOKUP(AR217,[6]cmmiScoringModel!$G$167:$G$171,[6]cmmiScoringModel!$I$167:$I$171,0,0,1)</f>
        <v>0.01</v>
      </c>
      <c r="CD217" s="1">
        <f>_xlfn.XLOOKUP(AS217,[6]cmmiScoringModel!$G$172:$G$175,[6]cmmiScoringModel!$I$172:$I$175,0,0,1)</f>
        <v>0.01</v>
      </c>
      <c r="CE217" s="1">
        <f>_xlfn.XLOOKUP(AT217,[6]cmmiScoringModel!$G$176:$G$180,[6]cmmiScoringModel!$I$176:$I$180,0,0,1)</f>
        <v>0.01</v>
      </c>
    </row>
    <row r="218" spans="1:83" x14ac:dyDescent="0.25">
      <c r="A218" s="1" t="s">
        <v>3502</v>
      </c>
      <c r="B218" s="1" t="s">
        <v>3497</v>
      </c>
      <c r="C218" s="1" t="s">
        <v>1982</v>
      </c>
      <c r="D218" s="1" t="s">
        <v>1985</v>
      </c>
      <c r="E218" s="1" t="s">
        <v>1986</v>
      </c>
      <c r="G218" s="1" t="s">
        <v>2783</v>
      </c>
      <c r="K218" s="1" t="s">
        <v>17</v>
      </c>
      <c r="L218" s="1" t="s">
        <v>22</v>
      </c>
      <c r="M218" s="1" t="s">
        <v>31</v>
      </c>
      <c r="N218" s="1" t="s">
        <v>29</v>
      </c>
      <c r="O218" s="1" t="s">
        <v>37</v>
      </c>
      <c r="P218" s="1" t="s">
        <v>42</v>
      </c>
      <c r="Q218" s="1" t="s">
        <v>45</v>
      </c>
      <c r="R218" s="1" t="s">
        <v>37</v>
      </c>
      <c r="S218" s="1" t="s">
        <v>56</v>
      </c>
      <c r="T218" s="1" t="s">
        <v>61</v>
      </c>
      <c r="U218" s="1" t="s">
        <v>66</v>
      </c>
      <c r="V218" s="1" t="s">
        <v>71</v>
      </c>
      <c r="W218" s="1" t="s">
        <v>75</v>
      </c>
      <c r="X218" s="1" t="s">
        <v>37</v>
      </c>
      <c r="Y218" s="1" t="s">
        <v>66</v>
      </c>
      <c r="Z218" s="1" t="s">
        <v>62</v>
      </c>
      <c r="AA218" s="1" t="s">
        <v>63</v>
      </c>
      <c r="AB218" s="1" t="s">
        <v>98</v>
      </c>
      <c r="AC218" s="1" t="s">
        <v>102</v>
      </c>
      <c r="AD218" s="1" t="s">
        <v>111</v>
      </c>
      <c r="AE218" s="1" t="s">
        <v>63</v>
      </c>
      <c r="AF218" s="1" t="s">
        <v>120</v>
      </c>
      <c r="AG218" s="1" t="s">
        <v>124</v>
      </c>
      <c r="AH218" s="1" t="s">
        <v>129</v>
      </c>
      <c r="AI218" s="1" t="s">
        <v>129</v>
      </c>
      <c r="AJ218" s="1" t="s">
        <v>129</v>
      </c>
      <c r="AK218" s="1" t="s">
        <v>62</v>
      </c>
      <c r="AL218" s="1" t="s">
        <v>140</v>
      </c>
      <c r="AM218" s="1" t="s">
        <v>63</v>
      </c>
      <c r="AN218" s="1" t="s">
        <v>31</v>
      </c>
      <c r="AO218" s="1" t="s">
        <v>154</v>
      </c>
      <c r="AP218" s="1" t="s">
        <v>159</v>
      </c>
      <c r="AQ218" s="1" t="s">
        <v>31</v>
      </c>
      <c r="AR218" s="1" t="s">
        <v>21</v>
      </c>
      <c r="AS218" s="1" t="s">
        <v>21</v>
      </c>
      <c r="AT218" s="1" t="s">
        <v>21</v>
      </c>
      <c r="AV218" s="1">
        <f>_xlfn.XLOOKUP(K218,[6]cmmiScoringModel!$G$2:$G$6, [6]cmmiScoringModel!$I$2:$I$6,0,0,1)</f>
        <v>0.25</v>
      </c>
      <c r="AW218" s="1">
        <f>_xlfn.XLOOKUP(L218,[6]cmmiScoringModel!$G$7:$G$9,[6]cmmiScoringModel!$I$7:$I$9,0,0,1)</f>
        <v>1</v>
      </c>
      <c r="AX218" s="1">
        <f>_xlfn.XLOOKUP(M218,[6]cmmiScoringModel!$G$10:$G$14,[6]cmmiScoringModel!$I$10:$I$14,0,0,1)</f>
        <v>1</v>
      </c>
      <c r="AY218" s="1">
        <f>_xlfn.XLOOKUP(N218,[6]cmmiScoringModel!$G$15:$G$19,[6]cmmiScoringModel!$I$15:$I$19,0,0,1)</f>
        <v>0.5</v>
      </c>
      <c r="AZ218" s="1">
        <f>_xlfn.XLOOKUP(O218,[6]cmmiScoringModel!$G$20:$G$24,[6]cmmiScoringModel!$I$20:$I$24,0,0,1)</f>
        <v>0.75</v>
      </c>
      <c r="BA218" s="1">
        <f>_xlfn.XLOOKUP(P218,[6]cmmiScoringModel!$G$25:$G$28,[6]cmmiScoringModel!$I$25:$I$28,0,0,1)</f>
        <v>0.75</v>
      </c>
      <c r="BB218" s="1">
        <f>_xlfn.XLOOKUP(Q218,[6]cmmiScoringModel!$G$29:$G$33,[6]cmmiScoringModel!$I$29:$I$33,0,0,1)</f>
        <v>0.5</v>
      </c>
      <c r="BC218" s="1">
        <f>_xlfn.XLOOKUP(R218,[6]cmmiScoringModel!$G$34:$G$37,[6]cmmiScoringModel!$I$34:$I$37,0,0,1)</f>
        <v>1</v>
      </c>
      <c r="BD218" s="1">
        <f>_xlfn.XLOOKUP(S218,[6]cmmiScoringModel!$G$38:$G$44,[6]cmmiScoringModel!$I$38:$I$44,0,0,1)</f>
        <v>0.2</v>
      </c>
      <c r="BE218" s="1">
        <f>_xlfn.XLOOKUP(T218,[6]cmmiScoringModel!$G$45:$G$51,[6]cmmiScoringModel!$I$45:$I$51,0,0,1)</f>
        <v>0.25</v>
      </c>
      <c r="BF218" s="1">
        <f>_xlfn.XLOOKUP(U218,[6]cmmiScoringModel!$G$52:$G$56,[6]cmmiScoringModel!$I$52:$I$56,0,0,1)</f>
        <v>0.8</v>
      </c>
      <c r="BG218" s="1">
        <f>_xlfn.XLOOKUP(V218,[6]cmmiScoringModel!$G$57:$G$61,[6]cmmiScoringModel!$I$57:$I$61,0,0,1)</f>
        <v>0.6</v>
      </c>
      <c r="BH218" s="1">
        <f>_xlfn.XLOOKUP(W218,[6]cmmiScoringModel!$G$62:$G$67,[6]cmmiScoringModel!$I$62:$I$67,0,0,1)</f>
        <v>0.5</v>
      </c>
      <c r="BI218" s="1">
        <f>_xlfn.XLOOKUP(X218,[6]cmmiScoringModel!$G$68:$G$72,[6]cmmiScoringModel!$I$68:$I$72,0,0,1)</f>
        <v>0.75</v>
      </c>
      <c r="BJ218" s="1">
        <f>_xlfn.XLOOKUP(Y218,[6]cmmiScoringModel!$G$73:$G$77,[6]cmmiScoringModel!$I$73:$I$77,0,0,1)</f>
        <v>0.5</v>
      </c>
      <c r="BK218" s="1">
        <f>_xlfn.XLOOKUP(Z218,[6]cmmiScoringModel!$G$78:$G$84,[6]cmmiScoringModel!$I$78:$I$84,0,0,1)</f>
        <v>0.5</v>
      </c>
      <c r="BL218" s="1">
        <f>_xlfn.XLOOKUP(AA218,[6]cmmiScoringModel!$G$85:$G$91,[6]cmmiScoringModel!$I$85:$I$91,0,0,1)</f>
        <v>0.75</v>
      </c>
      <c r="BM218" s="1">
        <f>_xlfn.XLOOKUP(AB218,[6]cmmiScoringModel!$G$92:$G$95,[6]cmmiScoringModel!$I$92:$I$95,0,0,1)</f>
        <v>1</v>
      </c>
      <c r="BN218" s="1">
        <f>_xlfn.XLOOKUP(AC218,[6]cmmiScoringModel!$G$96:$G$100,[6]cmmiScoringModel!$I$96:$I$100,0,0,1)</f>
        <v>0.15</v>
      </c>
      <c r="BO218" s="1">
        <f>_xlfn.XLOOKUP(AD218,[6]cmmiScoringModel!$G$101:$G$106,[6]cmmiScoringModel!$I$101:$I$106,0,0,1)</f>
        <v>1</v>
      </c>
      <c r="BP218" s="1">
        <f>_xlfn.XLOOKUP(AE218,[6]cmmiScoringModel!$G$107:$G$113,[6]cmmiScoringModel!$I$107:$I$113,0,0,1)</f>
        <v>0.75</v>
      </c>
      <c r="BQ218" s="1">
        <f>_xlfn.XLOOKUP(AF218,[6]cmmiScoringModel!$G$114:$G$117,[6]cmmiScoringModel!$I$114:$I$117,0,0,1)</f>
        <v>0.85</v>
      </c>
      <c r="BR218" s="1">
        <f>_xlfn.XLOOKUP(AG218,[6]cmmiScoringModel!$G$118:$G$120,[6]cmmiScoringModel!$I$118:$I$120,0,0,1)</f>
        <v>0.25</v>
      </c>
      <c r="BS218" s="1">
        <f>_xlfn.XLOOKUP(AH218, [6]cmmiScoringModel!$G$121:$G$124,[6]cmmiScoringModel!$I$121:$I$124,0,0,1)</f>
        <v>0.6</v>
      </c>
      <c r="BT218" s="1">
        <f>_xlfn.XLOOKUP(AI218,[6]cmmiScoringModel!$G$125:$G$128,[6]cmmiScoringModel!$I$125:$I$128,0,0,1)</f>
        <v>0.4</v>
      </c>
      <c r="BU218" s="1">
        <f>_xlfn.XLOOKUP(AJ218,[6]cmmiScoringModel!$G$129:$G$132,[6]cmmiScoringModel!$I$129:$I$132,0,0,1)</f>
        <v>0.4</v>
      </c>
      <c r="BV218" s="1">
        <f>_xlfn.XLOOKUP(AK218,[6]cmmiScoringModel!$G$133:$G$138,[6]cmmiScoringModel!$I$133:$I$138,0,0,1)</f>
        <v>0.5</v>
      </c>
      <c r="BW218" s="1">
        <f>_xlfn.XLOOKUP(AL218,[6]cmmiScoringModel!$G$139:$G$142,[6]cmmiScoringModel!$I$139:$I$142,0,0,1)</f>
        <v>0</v>
      </c>
      <c r="BX218" s="1">
        <f>_xlfn.XLOOKUP(AM218,[6]cmmiScoringModel!$G$143:$G$148,[6]cmmiScoringModel!$I$143:$I$148,0,0,1)</f>
        <v>0.75</v>
      </c>
      <c r="BY218" s="1">
        <f>_xlfn.XLOOKUP(AN218,[6]cmmiScoringModel!$G$149:$G$153,[6]cmmiScoringModel!$I$149:$I$153,0,0,1)</f>
        <v>1</v>
      </c>
      <c r="BZ218" s="1">
        <f>_xlfn.XLOOKUP(AO218,[6]cmmiScoringModel!$G$154:$G$157,[6]cmmiScoringModel!$I$154:$I$157,0,0,1)</f>
        <v>0</v>
      </c>
      <c r="CA218" s="1">
        <f>_xlfn.XLOOKUP(AP218,[6]cmmiScoringModel!$G$158:$G$161,[6]cmmiScoringModel!$I$158:$I$161,0,0,1)</f>
        <v>1</v>
      </c>
      <c r="CB218" s="1">
        <f>_xlfn.XLOOKUP(AQ218,[6]cmmiScoringModel!$G$162:$G$166,[6]cmmiScoringModel!$I$162:$I$166,0,0,1)</f>
        <v>1</v>
      </c>
      <c r="CC218" s="1">
        <f>_xlfn.XLOOKUP(AR218,[6]cmmiScoringModel!$G$167:$G$171,[6]cmmiScoringModel!$I$167:$I$171,0,0,1)</f>
        <v>0.01</v>
      </c>
      <c r="CD218" s="1">
        <f>_xlfn.XLOOKUP(AS218,[6]cmmiScoringModel!$G$172:$G$175,[6]cmmiScoringModel!$I$172:$I$175,0,0,1)</f>
        <v>0.01</v>
      </c>
      <c r="CE218" s="1">
        <f>_xlfn.XLOOKUP(AT218,[6]cmmiScoringModel!$G$176:$G$180,[6]cmmiScoringModel!$I$176:$I$180,0,0,1)</f>
        <v>0.01</v>
      </c>
    </row>
    <row r="219" spans="1:83" x14ac:dyDescent="0.25">
      <c r="A219" s="1" t="s">
        <v>3503</v>
      </c>
      <c r="B219" s="1" t="s">
        <v>3497</v>
      </c>
      <c r="C219" s="1" t="s">
        <v>2203</v>
      </c>
      <c r="D219" s="1" t="s">
        <v>2210</v>
      </c>
      <c r="E219" s="1" t="s">
        <v>2211</v>
      </c>
      <c r="G219" s="1" t="s">
        <v>2783</v>
      </c>
      <c r="K219" s="1" t="s">
        <v>18</v>
      </c>
      <c r="L219" s="1" t="s">
        <v>22</v>
      </c>
      <c r="M219" s="1" t="s">
        <v>31</v>
      </c>
      <c r="N219" s="1" t="s">
        <v>29</v>
      </c>
      <c r="O219" s="1" t="s">
        <v>37</v>
      </c>
      <c r="P219" s="1" t="s">
        <v>43</v>
      </c>
      <c r="Q219" s="1" t="s">
        <v>45</v>
      </c>
      <c r="R219" s="1" t="s">
        <v>37</v>
      </c>
      <c r="S219" s="1" t="s">
        <v>56</v>
      </c>
      <c r="T219" s="1" t="s">
        <v>62</v>
      </c>
      <c r="U219" s="1" t="s">
        <v>66</v>
      </c>
      <c r="V219" s="1" t="s">
        <v>72</v>
      </c>
      <c r="W219" s="1" t="s">
        <v>77</v>
      </c>
      <c r="X219" s="1" t="s">
        <v>37</v>
      </c>
      <c r="Y219" s="1" t="s">
        <v>43</v>
      </c>
      <c r="Z219" s="1" t="s">
        <v>63</v>
      </c>
      <c r="AA219" s="1" t="s">
        <v>62</v>
      </c>
      <c r="AB219" s="1" t="s">
        <v>98</v>
      </c>
      <c r="AC219" s="1" t="s">
        <v>103</v>
      </c>
      <c r="AD219" s="1" t="s">
        <v>111</v>
      </c>
      <c r="AE219" s="1" t="s">
        <v>62</v>
      </c>
      <c r="AF219" s="1" t="s">
        <v>120</v>
      </c>
      <c r="AG219" s="1" t="s">
        <v>125</v>
      </c>
      <c r="AH219" s="1" t="s">
        <v>129</v>
      </c>
      <c r="AI219" s="1" t="s">
        <v>129</v>
      </c>
      <c r="AJ219" s="1" t="s">
        <v>129</v>
      </c>
      <c r="AK219" s="1" t="s">
        <v>64</v>
      </c>
      <c r="AL219" s="1" t="s">
        <v>144</v>
      </c>
      <c r="AM219" s="1" t="s">
        <v>63</v>
      </c>
      <c r="AN219" s="1" t="s">
        <v>31</v>
      </c>
      <c r="AO219" s="1" t="s">
        <v>155</v>
      </c>
      <c r="AP219" s="1" t="s">
        <v>159</v>
      </c>
      <c r="AQ219" s="1" t="s">
        <v>31</v>
      </c>
      <c r="AR219" s="1" t="s">
        <v>21</v>
      </c>
      <c r="AS219" s="1" t="s">
        <v>21</v>
      </c>
      <c r="AT219" s="1" t="s">
        <v>21</v>
      </c>
      <c r="AV219" s="1">
        <f>_xlfn.XLOOKUP(K219,[6]cmmiScoringModel!$G$2:$G$6, [6]cmmiScoringModel!$I$2:$I$6,0,0,1)</f>
        <v>1</v>
      </c>
      <c r="AW219" s="1">
        <f>_xlfn.XLOOKUP(L219,[6]cmmiScoringModel!$G$7:$G$9,[6]cmmiScoringModel!$I$7:$I$9,0,0,1)</f>
        <v>1</v>
      </c>
      <c r="AX219" s="1">
        <f>_xlfn.XLOOKUP(M219,[6]cmmiScoringModel!$G$10:$G$14,[6]cmmiScoringModel!$I$10:$I$14,0,0,1)</f>
        <v>1</v>
      </c>
      <c r="AY219" s="1">
        <f>_xlfn.XLOOKUP(N219,[6]cmmiScoringModel!$G$15:$G$19,[6]cmmiScoringModel!$I$15:$I$19,0,0,1)</f>
        <v>0.5</v>
      </c>
      <c r="AZ219" s="1">
        <f>_xlfn.XLOOKUP(O219,[6]cmmiScoringModel!$G$20:$G$24,[6]cmmiScoringModel!$I$20:$I$24,0,0,1)</f>
        <v>0.75</v>
      </c>
      <c r="BA219" s="1">
        <f>_xlfn.XLOOKUP(P219,[6]cmmiScoringModel!$G$25:$G$28,[6]cmmiScoringModel!$I$25:$I$28,0,0,1)</f>
        <v>1</v>
      </c>
      <c r="BB219" s="1">
        <f>_xlfn.XLOOKUP(Q219,[6]cmmiScoringModel!$G$29:$G$33,[6]cmmiScoringModel!$I$29:$I$33,0,0,1)</f>
        <v>0.5</v>
      </c>
      <c r="BC219" s="1">
        <f>_xlfn.XLOOKUP(R219,[6]cmmiScoringModel!$G$34:$G$37,[6]cmmiScoringModel!$I$34:$I$37,0,0,1)</f>
        <v>1</v>
      </c>
      <c r="BD219" s="1">
        <f>_xlfn.XLOOKUP(S219,[6]cmmiScoringModel!$G$38:$G$44,[6]cmmiScoringModel!$I$38:$I$44,0,0,1)</f>
        <v>0.2</v>
      </c>
      <c r="BE219" s="1">
        <f>_xlfn.XLOOKUP(T219,[6]cmmiScoringModel!$G$45:$G$51,[6]cmmiScoringModel!$I$45:$I$51,0,0,1)</f>
        <v>0.5</v>
      </c>
      <c r="BF219" s="1">
        <f>_xlfn.XLOOKUP(U219,[6]cmmiScoringModel!$G$52:$G$56,[6]cmmiScoringModel!$I$52:$I$56,0,0,1)</f>
        <v>0.8</v>
      </c>
      <c r="BG219" s="1">
        <f>_xlfn.XLOOKUP(V219,[6]cmmiScoringModel!$G$57:$G$61,[6]cmmiScoringModel!$I$57:$I$61,0,0,1)</f>
        <v>1</v>
      </c>
      <c r="BH219" s="1">
        <f>_xlfn.XLOOKUP(W219,[6]cmmiScoringModel!$G$62:$G$67,[6]cmmiScoringModel!$I$62:$I$67,0,0,1)</f>
        <v>1</v>
      </c>
      <c r="BI219" s="1">
        <f>_xlfn.XLOOKUP(X219,[6]cmmiScoringModel!$G$68:$G$72,[6]cmmiScoringModel!$I$68:$I$72,0,0,1)</f>
        <v>0.75</v>
      </c>
      <c r="BJ219" s="1">
        <f>_xlfn.XLOOKUP(Y219,[6]cmmiScoringModel!$G$73:$G$77,[6]cmmiScoringModel!$I$73:$I$77,0,0,1)</f>
        <v>1</v>
      </c>
      <c r="BK219" s="1">
        <f>_xlfn.XLOOKUP(Z219,[6]cmmiScoringModel!$G$78:$G$84,[6]cmmiScoringModel!$I$78:$I$84,0,0,1)</f>
        <v>0.75</v>
      </c>
      <c r="BL219" s="1">
        <f>_xlfn.XLOOKUP(AA219,[6]cmmiScoringModel!$G$85:$G$91,[6]cmmiScoringModel!$I$85:$I$91,0,0,1)</f>
        <v>0.5</v>
      </c>
      <c r="BM219" s="1">
        <f>_xlfn.XLOOKUP(AB219,[6]cmmiScoringModel!$G$92:$G$95,[6]cmmiScoringModel!$I$92:$I$95,0,0,1)</f>
        <v>1</v>
      </c>
      <c r="BN219" s="1">
        <f>_xlfn.XLOOKUP(AC219,[6]cmmiScoringModel!$G$96:$G$100,[6]cmmiScoringModel!$I$96:$I$100,0,0,1)</f>
        <v>0.6</v>
      </c>
      <c r="BO219" s="1">
        <f>_xlfn.XLOOKUP(AD219,[6]cmmiScoringModel!$G$101:$G$106,[6]cmmiScoringModel!$I$101:$I$106,0,0,1)</f>
        <v>1</v>
      </c>
      <c r="BP219" s="1">
        <f>_xlfn.XLOOKUP(AE219,[6]cmmiScoringModel!$G$107:$G$113,[6]cmmiScoringModel!$I$107:$I$113,0,0,1)</f>
        <v>0.5</v>
      </c>
      <c r="BQ219" s="1">
        <f>_xlfn.XLOOKUP(AF219,[6]cmmiScoringModel!$G$114:$G$117,[6]cmmiScoringModel!$I$114:$I$117,0,0,1)</f>
        <v>0.85</v>
      </c>
      <c r="BR219" s="1">
        <f>_xlfn.XLOOKUP(AG219,[6]cmmiScoringModel!$G$118:$G$120,[6]cmmiScoringModel!$I$118:$I$120,0,0,1)</f>
        <v>1</v>
      </c>
      <c r="BS219" s="1">
        <f>_xlfn.XLOOKUP(AH219, [6]cmmiScoringModel!$G$121:$G$124,[6]cmmiScoringModel!$I$121:$I$124,0,0,1)</f>
        <v>0.6</v>
      </c>
      <c r="BT219" s="1">
        <f>_xlfn.XLOOKUP(AI219,[6]cmmiScoringModel!$G$125:$G$128,[6]cmmiScoringModel!$I$125:$I$128,0,0,1)</f>
        <v>0.4</v>
      </c>
      <c r="BU219" s="1">
        <f>_xlfn.XLOOKUP(AJ219,[6]cmmiScoringModel!$G$129:$G$132,[6]cmmiScoringModel!$I$129:$I$132,0,0,1)</f>
        <v>0.4</v>
      </c>
      <c r="BV219" s="1">
        <f>_xlfn.XLOOKUP(AK219,[6]cmmiScoringModel!$G$133:$G$138,[6]cmmiScoringModel!$I$133:$I$138,0,0,1)</f>
        <v>1</v>
      </c>
      <c r="BW219" s="1">
        <f>_xlfn.XLOOKUP(AL219,[6]cmmiScoringModel!$G$139:$G$142,[6]cmmiScoringModel!$I$139:$I$142,0,0,1)</f>
        <v>1</v>
      </c>
      <c r="BX219" s="1">
        <f>_xlfn.XLOOKUP(AM219,[6]cmmiScoringModel!$G$143:$G$148,[6]cmmiScoringModel!$I$143:$I$148,0,0,1)</f>
        <v>0.75</v>
      </c>
      <c r="BY219" s="1">
        <f>_xlfn.XLOOKUP(AN219,[6]cmmiScoringModel!$G$149:$G$153,[6]cmmiScoringModel!$I$149:$I$153,0,0,1)</f>
        <v>1</v>
      </c>
      <c r="BZ219" s="1">
        <f>_xlfn.XLOOKUP(AO219,[6]cmmiScoringModel!$G$154:$G$157,[6]cmmiScoringModel!$I$154:$I$157,0,0,1)</f>
        <v>1</v>
      </c>
      <c r="CA219" s="1">
        <f>_xlfn.XLOOKUP(AP219,[6]cmmiScoringModel!$G$158:$G$161,[6]cmmiScoringModel!$I$158:$I$161,0,0,1)</f>
        <v>1</v>
      </c>
      <c r="CB219" s="1">
        <f>_xlfn.XLOOKUP(AQ219,[6]cmmiScoringModel!$G$162:$G$166,[6]cmmiScoringModel!$I$162:$I$166,0,0,1)</f>
        <v>1</v>
      </c>
      <c r="CC219" s="1">
        <f>_xlfn.XLOOKUP(AR219,[6]cmmiScoringModel!$G$167:$G$171,[6]cmmiScoringModel!$I$167:$I$171,0,0,1)</f>
        <v>0.01</v>
      </c>
      <c r="CD219" s="1">
        <f>_xlfn.XLOOKUP(AS219,[6]cmmiScoringModel!$G$172:$G$175,[6]cmmiScoringModel!$I$172:$I$175,0,0,1)</f>
        <v>0.01</v>
      </c>
      <c r="CE219" s="1">
        <f>_xlfn.XLOOKUP(AT219,[6]cmmiScoringModel!$G$176:$G$180,[6]cmmiScoringModel!$I$176:$I$180,0,0,1)</f>
        <v>0.01</v>
      </c>
    </row>
    <row r="220" spans="1:83" x14ac:dyDescent="0.25">
      <c r="A220" s="1" t="s">
        <v>3504</v>
      </c>
      <c r="B220" s="1" t="s">
        <v>3497</v>
      </c>
      <c r="C220" s="1" t="s">
        <v>1519</v>
      </c>
      <c r="D220" s="1" t="s">
        <v>1520</v>
      </c>
      <c r="E220" s="1" t="s">
        <v>1521</v>
      </c>
      <c r="G220" s="1" t="s">
        <v>1559</v>
      </c>
      <c r="K220" s="1" t="s">
        <v>17</v>
      </c>
      <c r="L220" s="1" t="s">
        <v>22</v>
      </c>
      <c r="M220" s="1" t="s">
        <v>31</v>
      </c>
      <c r="N220" s="1" t="s">
        <v>29</v>
      </c>
      <c r="O220" s="1" t="s">
        <v>37</v>
      </c>
      <c r="P220" s="1" t="s">
        <v>43</v>
      </c>
      <c r="Q220" s="1" t="s">
        <v>45</v>
      </c>
      <c r="R220" s="1" t="s">
        <v>37</v>
      </c>
      <c r="S220" s="1" t="s">
        <v>56</v>
      </c>
      <c r="T220" s="1" t="s">
        <v>61</v>
      </c>
      <c r="U220" s="1" t="s">
        <v>66</v>
      </c>
      <c r="V220" s="1" t="s">
        <v>71</v>
      </c>
      <c r="W220" s="1" t="s">
        <v>76</v>
      </c>
      <c r="X220" s="1" t="s">
        <v>37</v>
      </c>
      <c r="Y220" s="1" t="s">
        <v>66</v>
      </c>
      <c r="Z220" s="1" t="s">
        <v>63</v>
      </c>
      <c r="AA220" s="1" t="s">
        <v>62</v>
      </c>
      <c r="AB220" s="1" t="s">
        <v>98</v>
      </c>
      <c r="AC220" s="1" t="s">
        <v>102</v>
      </c>
      <c r="AD220" s="1" t="s">
        <v>111</v>
      </c>
      <c r="AE220" s="1" t="s">
        <v>63</v>
      </c>
      <c r="AF220" s="1" t="s">
        <v>120</v>
      </c>
      <c r="AG220" s="1" t="s">
        <v>124</v>
      </c>
      <c r="AH220" s="1" t="s">
        <v>129</v>
      </c>
      <c r="AI220" s="1" t="s">
        <v>129</v>
      </c>
      <c r="AJ220" s="1" t="s">
        <v>129</v>
      </c>
      <c r="AK220" s="1" t="s">
        <v>61</v>
      </c>
      <c r="AL220" s="1" t="s">
        <v>140</v>
      </c>
      <c r="AM220" s="1" t="s">
        <v>63</v>
      </c>
      <c r="AN220" s="1" t="s">
        <v>29</v>
      </c>
      <c r="AO220" s="1" t="s">
        <v>154</v>
      </c>
      <c r="AP220" s="1" t="s">
        <v>159</v>
      </c>
      <c r="AQ220" s="1" t="s">
        <v>27</v>
      </c>
      <c r="AR220" s="1" t="s">
        <v>21</v>
      </c>
      <c r="AS220" s="1" t="s">
        <v>21</v>
      </c>
      <c r="AT220" s="1" t="s">
        <v>21</v>
      </c>
      <c r="AV220" s="1">
        <f>_xlfn.XLOOKUP(K220,[6]cmmiScoringModel!$G$2:$G$6, [6]cmmiScoringModel!$I$2:$I$6,0,0,1)</f>
        <v>0.25</v>
      </c>
      <c r="AW220" s="1">
        <f>_xlfn.XLOOKUP(L220,[6]cmmiScoringModel!$G$7:$G$9,[6]cmmiScoringModel!$I$7:$I$9,0,0,1)</f>
        <v>1</v>
      </c>
      <c r="AX220" s="1">
        <f>_xlfn.XLOOKUP(M220,[6]cmmiScoringModel!$G$10:$G$14,[6]cmmiScoringModel!$I$10:$I$14,0,0,1)</f>
        <v>1</v>
      </c>
      <c r="AY220" s="1">
        <f>_xlfn.XLOOKUP(N220,[6]cmmiScoringModel!$G$15:$G$19,[6]cmmiScoringModel!$I$15:$I$19,0,0,1)</f>
        <v>0.5</v>
      </c>
      <c r="AZ220" s="1">
        <f>_xlfn.XLOOKUP(O220,[6]cmmiScoringModel!$G$20:$G$24,[6]cmmiScoringModel!$I$20:$I$24,0,0,1)</f>
        <v>0.75</v>
      </c>
      <c r="BA220" s="1">
        <f>_xlfn.XLOOKUP(P220,[6]cmmiScoringModel!$G$25:$G$28,[6]cmmiScoringModel!$I$25:$I$28,0,0,1)</f>
        <v>1</v>
      </c>
      <c r="BB220" s="1">
        <f>_xlfn.XLOOKUP(Q220,[6]cmmiScoringModel!$G$29:$G$33,[6]cmmiScoringModel!$I$29:$I$33,0,0,1)</f>
        <v>0.5</v>
      </c>
      <c r="BC220" s="1">
        <f>_xlfn.XLOOKUP(R220,[6]cmmiScoringModel!$G$34:$G$37,[6]cmmiScoringModel!$I$34:$I$37,0,0,1)</f>
        <v>1</v>
      </c>
      <c r="BD220" s="1">
        <f>_xlfn.XLOOKUP(S220,[6]cmmiScoringModel!$G$38:$G$44,[6]cmmiScoringModel!$I$38:$I$44,0,0,1)</f>
        <v>0.2</v>
      </c>
      <c r="BE220" s="1">
        <f>_xlfn.XLOOKUP(T220,[6]cmmiScoringModel!$G$45:$G$51,[6]cmmiScoringModel!$I$45:$I$51,0,0,1)</f>
        <v>0.25</v>
      </c>
      <c r="BF220" s="1">
        <f>_xlfn.XLOOKUP(U220,[6]cmmiScoringModel!$G$52:$G$56,[6]cmmiScoringModel!$I$52:$I$56,0,0,1)</f>
        <v>0.8</v>
      </c>
      <c r="BG220" s="1">
        <f>_xlfn.XLOOKUP(V220,[6]cmmiScoringModel!$G$57:$G$61,[6]cmmiScoringModel!$I$57:$I$61,0,0,1)</f>
        <v>0.6</v>
      </c>
      <c r="BH220" s="1">
        <f>_xlfn.XLOOKUP(W220,[6]cmmiScoringModel!$G$62:$G$67,[6]cmmiScoringModel!$I$62:$I$67,0,0,1)</f>
        <v>0.75</v>
      </c>
      <c r="BI220" s="1">
        <f>_xlfn.XLOOKUP(X220,[6]cmmiScoringModel!$G$68:$G$72,[6]cmmiScoringModel!$I$68:$I$72,0,0,1)</f>
        <v>0.75</v>
      </c>
      <c r="BJ220" s="1">
        <f>_xlfn.XLOOKUP(Y220,[6]cmmiScoringModel!$G$73:$G$77,[6]cmmiScoringModel!$I$73:$I$77,0,0,1)</f>
        <v>0.5</v>
      </c>
      <c r="BK220" s="1">
        <f>_xlfn.XLOOKUP(Z220,[6]cmmiScoringModel!$G$78:$G$84,[6]cmmiScoringModel!$I$78:$I$84,0,0,1)</f>
        <v>0.75</v>
      </c>
      <c r="BL220" s="1">
        <f>_xlfn.XLOOKUP(AA220,[6]cmmiScoringModel!$G$85:$G$91,[6]cmmiScoringModel!$I$85:$I$91,0,0,1)</f>
        <v>0.5</v>
      </c>
      <c r="BM220" s="1">
        <f>_xlfn.XLOOKUP(AB220,[6]cmmiScoringModel!$G$92:$G$95,[6]cmmiScoringModel!$I$92:$I$95,0,0,1)</f>
        <v>1</v>
      </c>
      <c r="BN220" s="1">
        <f>_xlfn.XLOOKUP(AC220,[6]cmmiScoringModel!$G$96:$G$100,[6]cmmiScoringModel!$I$96:$I$100,0,0,1)</f>
        <v>0.15</v>
      </c>
      <c r="BO220" s="1">
        <f>_xlfn.XLOOKUP(AD220,[6]cmmiScoringModel!$G$101:$G$106,[6]cmmiScoringModel!$I$101:$I$106,0,0,1)</f>
        <v>1</v>
      </c>
      <c r="BP220" s="1">
        <f>_xlfn.XLOOKUP(AE220,[6]cmmiScoringModel!$G$107:$G$113,[6]cmmiScoringModel!$I$107:$I$113,0,0,1)</f>
        <v>0.75</v>
      </c>
      <c r="BQ220" s="1">
        <f>_xlfn.XLOOKUP(AF220,[6]cmmiScoringModel!$G$114:$G$117,[6]cmmiScoringModel!$I$114:$I$117,0,0,1)</f>
        <v>0.85</v>
      </c>
      <c r="BR220" s="1">
        <f>_xlfn.XLOOKUP(AG220,[6]cmmiScoringModel!$G$118:$G$120,[6]cmmiScoringModel!$I$118:$I$120,0,0,1)</f>
        <v>0.25</v>
      </c>
      <c r="BS220" s="1">
        <f>_xlfn.XLOOKUP(AH220, [6]cmmiScoringModel!$G$121:$G$124,[6]cmmiScoringModel!$I$121:$I$124,0,0,1)</f>
        <v>0.6</v>
      </c>
      <c r="BT220" s="1">
        <f>_xlfn.XLOOKUP(AI220,[6]cmmiScoringModel!$G$125:$G$128,[6]cmmiScoringModel!$I$125:$I$128,0,0,1)</f>
        <v>0.4</v>
      </c>
      <c r="BU220" s="1">
        <f>_xlfn.XLOOKUP(AJ220,[6]cmmiScoringModel!$G$129:$G$132,[6]cmmiScoringModel!$I$129:$I$132,0,0,1)</f>
        <v>0.4</v>
      </c>
      <c r="BV220" s="1">
        <f>_xlfn.XLOOKUP(AK220,[6]cmmiScoringModel!$G$133:$G$138,[6]cmmiScoringModel!$I$133:$I$138,0,0,1)</f>
        <v>0.25</v>
      </c>
      <c r="BW220" s="1">
        <f>_xlfn.XLOOKUP(AL220,[6]cmmiScoringModel!$G$139:$G$142,[6]cmmiScoringModel!$I$139:$I$142,0,0,1)</f>
        <v>0</v>
      </c>
      <c r="BX220" s="1">
        <f>_xlfn.XLOOKUP(AM220,[6]cmmiScoringModel!$G$143:$G$148,[6]cmmiScoringModel!$I$143:$I$148,0,0,1)</f>
        <v>0.75</v>
      </c>
      <c r="BY220" s="1">
        <f>_xlfn.XLOOKUP(AN220,[6]cmmiScoringModel!$G$149:$G$153,[6]cmmiScoringModel!$I$149:$I$153,0,0,1)</f>
        <v>0.75</v>
      </c>
      <c r="BZ220" s="1">
        <f>_xlfn.XLOOKUP(AO220,[6]cmmiScoringModel!$G$154:$G$157,[6]cmmiScoringModel!$I$154:$I$157,0,0,1)</f>
        <v>0</v>
      </c>
      <c r="CA220" s="1">
        <f>_xlfn.XLOOKUP(AP220,[6]cmmiScoringModel!$G$158:$G$161,[6]cmmiScoringModel!$I$158:$I$161,0,0,1)</f>
        <v>1</v>
      </c>
      <c r="CB220" s="1">
        <f>_xlfn.XLOOKUP(AQ220,[6]cmmiScoringModel!$G$162:$G$166,[6]cmmiScoringModel!$I$162:$I$166,0,0,1)</f>
        <v>0.25</v>
      </c>
      <c r="CC220" s="1">
        <f>_xlfn.XLOOKUP(AR220,[6]cmmiScoringModel!$G$167:$G$171,[6]cmmiScoringModel!$I$167:$I$171,0,0,1)</f>
        <v>0.01</v>
      </c>
      <c r="CD220" s="1">
        <f>_xlfn.XLOOKUP(AS220,[6]cmmiScoringModel!$G$172:$G$175,[6]cmmiScoringModel!$I$172:$I$175,0,0,1)</f>
        <v>0.01</v>
      </c>
      <c r="CE220" s="1">
        <f>_xlfn.XLOOKUP(AT220,[6]cmmiScoringModel!$G$176:$G$180,[6]cmmiScoringModel!$I$176:$I$180,0,0,1)</f>
        <v>0.01</v>
      </c>
    </row>
    <row r="221" spans="1:83" x14ac:dyDescent="0.25">
      <c r="A221" s="1" t="s">
        <v>3505</v>
      </c>
      <c r="B221" s="1" t="s">
        <v>3497</v>
      </c>
      <c r="C221" s="1" t="s">
        <v>1982</v>
      </c>
      <c r="D221" s="1" t="s">
        <v>2003</v>
      </c>
      <c r="E221" s="1" t="s">
        <v>2004</v>
      </c>
      <c r="G221" s="1" t="s">
        <v>3506</v>
      </c>
      <c r="K221" s="1" t="s">
        <v>18</v>
      </c>
      <c r="L221" s="1" t="s">
        <v>22</v>
      </c>
      <c r="M221" s="1" t="s">
        <v>31</v>
      </c>
      <c r="N221" s="1" t="s">
        <v>29</v>
      </c>
      <c r="O221" s="1" t="s">
        <v>37</v>
      </c>
      <c r="P221" s="1" t="s">
        <v>43</v>
      </c>
      <c r="Q221" s="1" t="s">
        <v>45</v>
      </c>
      <c r="R221" s="1" t="s">
        <v>37</v>
      </c>
      <c r="S221" s="1" t="s">
        <v>56</v>
      </c>
      <c r="T221" s="1" t="s">
        <v>61</v>
      </c>
      <c r="U221" s="1" t="s">
        <v>66</v>
      </c>
      <c r="V221" s="1" t="s">
        <v>72</v>
      </c>
      <c r="W221" s="1" t="s">
        <v>75</v>
      </c>
      <c r="X221" s="1" t="s">
        <v>37</v>
      </c>
      <c r="Y221" s="1" t="s">
        <v>43</v>
      </c>
      <c r="Z221" s="1" t="s">
        <v>63</v>
      </c>
      <c r="AA221" s="1" t="s">
        <v>63</v>
      </c>
      <c r="AB221" s="1" t="s">
        <v>98</v>
      </c>
      <c r="AC221" s="1" t="s">
        <v>103</v>
      </c>
      <c r="AD221" s="1" t="s">
        <v>111</v>
      </c>
      <c r="AE221" s="1" t="s">
        <v>63</v>
      </c>
      <c r="AF221" s="1" t="s">
        <v>120</v>
      </c>
      <c r="AG221" s="1" t="s">
        <v>125</v>
      </c>
      <c r="AH221" s="1" t="s">
        <v>129</v>
      </c>
      <c r="AI221" s="1" t="s">
        <v>129</v>
      </c>
      <c r="AJ221" s="1" t="s">
        <v>129</v>
      </c>
      <c r="AK221" s="1" t="s">
        <v>63</v>
      </c>
      <c r="AL221" s="1" t="s">
        <v>144</v>
      </c>
      <c r="AM221" s="1" t="s">
        <v>63</v>
      </c>
      <c r="AN221" s="1" t="s">
        <v>31</v>
      </c>
      <c r="AO221" s="1" t="s">
        <v>155</v>
      </c>
      <c r="AP221" s="1" t="s">
        <v>159</v>
      </c>
      <c r="AQ221" s="1" t="s">
        <v>31</v>
      </c>
      <c r="AR221" s="1" t="s">
        <v>21</v>
      </c>
      <c r="AS221" s="1" t="s">
        <v>21</v>
      </c>
      <c r="AT221" s="1" t="s">
        <v>21</v>
      </c>
      <c r="AV221" s="1">
        <f>_xlfn.XLOOKUP(K221,[6]cmmiScoringModel!$G$2:$G$6, [6]cmmiScoringModel!$I$2:$I$6,0,0,1)</f>
        <v>1</v>
      </c>
      <c r="AW221" s="1">
        <f>_xlfn.XLOOKUP(L221,[6]cmmiScoringModel!$G$7:$G$9,[6]cmmiScoringModel!$I$7:$I$9,0,0,1)</f>
        <v>1</v>
      </c>
      <c r="AX221" s="1">
        <f>_xlfn.XLOOKUP(M221,[6]cmmiScoringModel!$G$10:$G$14,[6]cmmiScoringModel!$I$10:$I$14,0,0,1)</f>
        <v>1</v>
      </c>
      <c r="AY221" s="1">
        <f>_xlfn.XLOOKUP(N221,[6]cmmiScoringModel!$G$15:$G$19,[6]cmmiScoringModel!$I$15:$I$19,0,0,1)</f>
        <v>0.5</v>
      </c>
      <c r="AZ221" s="1">
        <f>_xlfn.XLOOKUP(O221,[6]cmmiScoringModel!$G$20:$G$24,[6]cmmiScoringModel!$I$20:$I$24,0,0,1)</f>
        <v>0.75</v>
      </c>
      <c r="BA221" s="1">
        <f>_xlfn.XLOOKUP(P221,[6]cmmiScoringModel!$G$25:$G$28,[6]cmmiScoringModel!$I$25:$I$28,0,0,1)</f>
        <v>1</v>
      </c>
      <c r="BB221" s="1">
        <f>_xlfn.XLOOKUP(Q221,[6]cmmiScoringModel!$G$29:$G$33,[6]cmmiScoringModel!$I$29:$I$33,0,0,1)</f>
        <v>0.5</v>
      </c>
      <c r="BC221" s="1">
        <f>_xlfn.XLOOKUP(R221,[6]cmmiScoringModel!$G$34:$G$37,[6]cmmiScoringModel!$I$34:$I$37,0,0,1)</f>
        <v>1</v>
      </c>
      <c r="BD221" s="1">
        <f>_xlfn.XLOOKUP(S221,[6]cmmiScoringModel!$G$38:$G$44,[6]cmmiScoringModel!$I$38:$I$44,0,0,1)</f>
        <v>0.2</v>
      </c>
      <c r="BE221" s="1">
        <f>_xlfn.XLOOKUP(T221,[6]cmmiScoringModel!$G$45:$G$51,[6]cmmiScoringModel!$I$45:$I$51,0,0,1)</f>
        <v>0.25</v>
      </c>
      <c r="BF221" s="1">
        <f>_xlfn.XLOOKUP(U221,[6]cmmiScoringModel!$G$52:$G$56,[6]cmmiScoringModel!$I$52:$I$56,0,0,1)</f>
        <v>0.8</v>
      </c>
      <c r="BG221" s="1">
        <f>_xlfn.XLOOKUP(V221,[6]cmmiScoringModel!$G$57:$G$61,[6]cmmiScoringModel!$I$57:$I$61,0,0,1)</f>
        <v>1</v>
      </c>
      <c r="BH221" s="1">
        <f>_xlfn.XLOOKUP(W221,[6]cmmiScoringModel!$G$62:$G$67,[6]cmmiScoringModel!$I$62:$I$67,0,0,1)</f>
        <v>0.5</v>
      </c>
      <c r="BI221" s="1">
        <f>_xlfn.XLOOKUP(X221,[6]cmmiScoringModel!$G$68:$G$72,[6]cmmiScoringModel!$I$68:$I$72,0,0,1)</f>
        <v>0.75</v>
      </c>
      <c r="BJ221" s="1">
        <f>_xlfn.XLOOKUP(Y221,[6]cmmiScoringModel!$G$73:$G$77,[6]cmmiScoringModel!$I$73:$I$77,0,0,1)</f>
        <v>1</v>
      </c>
      <c r="BK221" s="1">
        <f>_xlfn.XLOOKUP(Z221,[6]cmmiScoringModel!$G$78:$G$84,[6]cmmiScoringModel!$I$78:$I$84,0,0,1)</f>
        <v>0.75</v>
      </c>
      <c r="BL221" s="1">
        <f>_xlfn.XLOOKUP(AA221,[6]cmmiScoringModel!$G$85:$G$91,[6]cmmiScoringModel!$I$85:$I$91,0,0,1)</f>
        <v>0.75</v>
      </c>
      <c r="BM221" s="1">
        <f>_xlfn.XLOOKUP(AB221,[6]cmmiScoringModel!$G$92:$G$95,[6]cmmiScoringModel!$I$92:$I$95,0,0,1)</f>
        <v>1</v>
      </c>
      <c r="BN221" s="1">
        <f>_xlfn.XLOOKUP(AC221,[6]cmmiScoringModel!$G$96:$G$100,[6]cmmiScoringModel!$I$96:$I$100,0,0,1)</f>
        <v>0.6</v>
      </c>
      <c r="BO221" s="1">
        <f>_xlfn.XLOOKUP(AD221,[6]cmmiScoringModel!$G$101:$G$106,[6]cmmiScoringModel!$I$101:$I$106,0,0,1)</f>
        <v>1</v>
      </c>
      <c r="BP221" s="1">
        <f>_xlfn.XLOOKUP(AE221,[6]cmmiScoringModel!$G$107:$G$113,[6]cmmiScoringModel!$I$107:$I$113,0,0,1)</f>
        <v>0.75</v>
      </c>
      <c r="BQ221" s="1">
        <f>_xlfn.XLOOKUP(AF221,[6]cmmiScoringModel!$G$114:$G$117,[6]cmmiScoringModel!$I$114:$I$117,0,0,1)</f>
        <v>0.85</v>
      </c>
      <c r="BR221" s="1">
        <f>_xlfn.XLOOKUP(AG221,[6]cmmiScoringModel!$G$118:$G$120,[6]cmmiScoringModel!$I$118:$I$120,0,0,1)</f>
        <v>1</v>
      </c>
      <c r="BS221" s="1">
        <f>_xlfn.XLOOKUP(AH221, [6]cmmiScoringModel!$G$121:$G$124,[6]cmmiScoringModel!$I$121:$I$124,0,0,1)</f>
        <v>0.6</v>
      </c>
      <c r="BT221" s="1">
        <f>_xlfn.XLOOKUP(AI221,[6]cmmiScoringModel!$G$125:$G$128,[6]cmmiScoringModel!$I$125:$I$128,0,0,1)</f>
        <v>0.4</v>
      </c>
      <c r="BU221" s="1">
        <f>_xlfn.XLOOKUP(AJ221,[6]cmmiScoringModel!$G$129:$G$132,[6]cmmiScoringModel!$I$129:$I$132,0,0,1)</f>
        <v>0.4</v>
      </c>
      <c r="BV221" s="1">
        <f>_xlfn.XLOOKUP(AK221,[6]cmmiScoringModel!$G$133:$G$138,[6]cmmiScoringModel!$I$133:$I$138,0,0,1)</f>
        <v>0.75</v>
      </c>
      <c r="BW221" s="1">
        <f>_xlfn.XLOOKUP(AL221,[6]cmmiScoringModel!$G$139:$G$142,[6]cmmiScoringModel!$I$139:$I$142,0,0,1)</f>
        <v>1</v>
      </c>
      <c r="BX221" s="1">
        <f>_xlfn.XLOOKUP(AM221,[6]cmmiScoringModel!$G$143:$G$148,[6]cmmiScoringModel!$I$143:$I$148,0,0,1)</f>
        <v>0.75</v>
      </c>
      <c r="BY221" s="1">
        <f>_xlfn.XLOOKUP(AN221,[6]cmmiScoringModel!$G$149:$G$153,[6]cmmiScoringModel!$I$149:$I$153,0,0,1)</f>
        <v>1</v>
      </c>
      <c r="BZ221" s="1">
        <f>_xlfn.XLOOKUP(AO221,[6]cmmiScoringModel!$G$154:$G$157,[6]cmmiScoringModel!$I$154:$I$157,0,0,1)</f>
        <v>1</v>
      </c>
      <c r="CA221" s="1">
        <f>_xlfn.XLOOKUP(AP221,[6]cmmiScoringModel!$G$158:$G$161,[6]cmmiScoringModel!$I$158:$I$161,0,0,1)</f>
        <v>1</v>
      </c>
      <c r="CB221" s="1">
        <f>_xlfn.XLOOKUP(AQ221,[6]cmmiScoringModel!$G$162:$G$166,[6]cmmiScoringModel!$I$162:$I$166,0,0,1)</f>
        <v>1</v>
      </c>
      <c r="CC221" s="1">
        <f>_xlfn.XLOOKUP(AR221,[6]cmmiScoringModel!$G$167:$G$171,[6]cmmiScoringModel!$I$167:$I$171,0,0,1)</f>
        <v>0.01</v>
      </c>
      <c r="CD221" s="1">
        <f>_xlfn.XLOOKUP(AS221,[6]cmmiScoringModel!$G$172:$G$175,[6]cmmiScoringModel!$I$172:$I$175,0,0,1)</f>
        <v>0.01</v>
      </c>
      <c r="CE221" s="1">
        <f>_xlfn.XLOOKUP(AT221,[6]cmmiScoringModel!$G$176:$G$180,[6]cmmiScoringModel!$I$176:$I$180,0,0,1)</f>
        <v>0.01</v>
      </c>
    </row>
    <row r="222" spans="1:83" x14ac:dyDescent="0.25">
      <c r="A222" s="1" t="s">
        <v>3507</v>
      </c>
      <c r="B222" s="1" t="s">
        <v>1974</v>
      </c>
      <c r="C222" s="1" t="s">
        <v>1982</v>
      </c>
      <c r="D222" s="1" t="s">
        <v>1985</v>
      </c>
      <c r="E222" s="1" t="s">
        <v>1986</v>
      </c>
      <c r="G222" s="1" t="s">
        <v>1987</v>
      </c>
      <c r="H222" s="1" t="s">
        <v>2838</v>
      </c>
      <c r="K222" s="1" t="s">
        <v>18</v>
      </c>
      <c r="L222" s="1" t="s">
        <v>22</v>
      </c>
      <c r="M222" s="1" t="s">
        <v>31</v>
      </c>
      <c r="N222" s="1" t="s">
        <v>29</v>
      </c>
      <c r="O222" s="1" t="s">
        <v>37</v>
      </c>
      <c r="P222" s="1" t="s">
        <v>43</v>
      </c>
      <c r="Q222" s="1" t="s">
        <v>45</v>
      </c>
      <c r="R222" s="1" t="s">
        <v>37</v>
      </c>
      <c r="S222" s="1" t="s">
        <v>56</v>
      </c>
      <c r="T222" s="1" t="s">
        <v>64</v>
      </c>
      <c r="U222" s="1" t="s">
        <v>43</v>
      </c>
      <c r="V222" s="1" t="s">
        <v>72</v>
      </c>
      <c r="W222" s="1" t="s">
        <v>75</v>
      </c>
      <c r="X222" s="1" t="s">
        <v>37</v>
      </c>
      <c r="Y222" s="1" t="s">
        <v>43</v>
      </c>
      <c r="Z222" s="1" t="s">
        <v>64</v>
      </c>
      <c r="AA222" s="1" t="s">
        <v>62</v>
      </c>
      <c r="AB222" s="1" t="s">
        <v>98</v>
      </c>
      <c r="AC222" s="1" t="s">
        <v>105</v>
      </c>
      <c r="AD222" s="1" t="s">
        <v>111</v>
      </c>
      <c r="AE222" s="1" t="s">
        <v>62</v>
      </c>
      <c r="AF222" s="1" t="s">
        <v>120</v>
      </c>
      <c r="AG222" s="1" t="s">
        <v>125</v>
      </c>
      <c r="AH222" s="1" t="s">
        <v>129</v>
      </c>
      <c r="AI222" s="1" t="s">
        <v>129</v>
      </c>
      <c r="AJ222" s="1" t="s">
        <v>22</v>
      </c>
      <c r="AK222" s="1" t="s">
        <v>64</v>
      </c>
      <c r="AL222" s="1" t="s">
        <v>144</v>
      </c>
      <c r="AM222" s="1" t="s">
        <v>62</v>
      </c>
      <c r="AN222" s="1" t="s">
        <v>31</v>
      </c>
      <c r="AO222" s="1" t="s">
        <v>155</v>
      </c>
      <c r="AP222" s="1" t="s">
        <v>159</v>
      </c>
      <c r="AQ222" s="1" t="s">
        <v>29</v>
      </c>
      <c r="AR222" s="1" t="s">
        <v>21</v>
      </c>
      <c r="AS222" s="1" t="s">
        <v>21</v>
      </c>
      <c r="AT222" s="1" t="s">
        <v>21</v>
      </c>
      <c r="AV222" s="1">
        <f>_xlfn.XLOOKUP(K222,[6]cmmiScoringModel!$G$2:$G$6, [6]cmmiScoringModel!$I$2:$I$6,0,0,1)</f>
        <v>1</v>
      </c>
      <c r="AW222" s="1">
        <f>_xlfn.XLOOKUP(L222,[6]cmmiScoringModel!$G$7:$G$9,[6]cmmiScoringModel!$I$7:$I$9,0,0,1)</f>
        <v>1</v>
      </c>
      <c r="AX222" s="1">
        <f>_xlfn.XLOOKUP(M222,[6]cmmiScoringModel!$G$10:$G$14,[6]cmmiScoringModel!$I$10:$I$14,0,0,1)</f>
        <v>1</v>
      </c>
      <c r="AY222" s="1">
        <f>_xlfn.XLOOKUP(N222,[6]cmmiScoringModel!$G$15:$G$19,[6]cmmiScoringModel!$I$15:$I$19,0,0,1)</f>
        <v>0.5</v>
      </c>
      <c r="AZ222" s="1">
        <f>_xlfn.XLOOKUP(O222,[6]cmmiScoringModel!$G$20:$G$24,[6]cmmiScoringModel!$I$20:$I$24,0,0,1)</f>
        <v>0.75</v>
      </c>
      <c r="BA222" s="1">
        <f>_xlfn.XLOOKUP(P222,[6]cmmiScoringModel!$G$25:$G$28,[6]cmmiScoringModel!$I$25:$I$28,0,0,1)</f>
        <v>1</v>
      </c>
      <c r="BB222" s="1">
        <f>_xlfn.XLOOKUP(Q222,[6]cmmiScoringModel!$G$29:$G$33,[6]cmmiScoringModel!$I$29:$I$33,0,0,1)</f>
        <v>0.5</v>
      </c>
      <c r="BC222" s="1">
        <f>_xlfn.XLOOKUP(R222,[6]cmmiScoringModel!$G$34:$G$37,[6]cmmiScoringModel!$I$34:$I$37,0,0,1)</f>
        <v>1</v>
      </c>
      <c r="BD222" s="1">
        <f>_xlfn.XLOOKUP(S222,[6]cmmiScoringModel!$G$38:$G$44,[6]cmmiScoringModel!$I$38:$I$44,0,0,1)</f>
        <v>0.2</v>
      </c>
      <c r="BE222" s="1">
        <f>_xlfn.XLOOKUP(T222,[6]cmmiScoringModel!$G$45:$G$51,[6]cmmiScoringModel!$I$45:$I$51,0,0,1)</f>
        <v>1</v>
      </c>
      <c r="BF222" s="1">
        <f>_xlfn.XLOOKUP(U222,[6]cmmiScoringModel!$G$52:$G$56,[6]cmmiScoringModel!$I$52:$I$56,0,0,1)</f>
        <v>1</v>
      </c>
      <c r="BG222" s="1">
        <f>_xlfn.XLOOKUP(V222,[6]cmmiScoringModel!$G$57:$G$61,[6]cmmiScoringModel!$I$57:$I$61,0,0,1)</f>
        <v>1</v>
      </c>
      <c r="BH222" s="1">
        <f>_xlfn.XLOOKUP(W222,[6]cmmiScoringModel!$G$62:$G$67,[6]cmmiScoringModel!$I$62:$I$67,0,0,1)</f>
        <v>0.5</v>
      </c>
      <c r="BI222" s="1">
        <f>_xlfn.XLOOKUP(X222,[6]cmmiScoringModel!$G$68:$G$72,[6]cmmiScoringModel!$I$68:$I$72,0,0,1)</f>
        <v>0.75</v>
      </c>
      <c r="BJ222" s="1">
        <f>_xlfn.XLOOKUP(Y222,[6]cmmiScoringModel!$G$73:$G$77,[6]cmmiScoringModel!$I$73:$I$77,0,0,1)</f>
        <v>1</v>
      </c>
      <c r="BK222" s="1">
        <f>_xlfn.XLOOKUP(Z222,[6]cmmiScoringModel!$G$78:$G$84,[6]cmmiScoringModel!$I$78:$I$84,0,0,1)</f>
        <v>1</v>
      </c>
      <c r="BL222" s="1">
        <f>_xlfn.XLOOKUP(AA222,[6]cmmiScoringModel!$G$85:$G$91,[6]cmmiScoringModel!$I$85:$I$91,0,0,1)</f>
        <v>0.5</v>
      </c>
      <c r="BM222" s="1">
        <f>_xlfn.XLOOKUP(AB222,[6]cmmiScoringModel!$G$92:$G$95,[6]cmmiScoringModel!$I$92:$I$95,0,0,1)</f>
        <v>1</v>
      </c>
      <c r="BN222" s="1">
        <f>_xlfn.XLOOKUP(AC222,[6]cmmiScoringModel!$G$96:$G$100,[6]cmmiScoringModel!$I$96:$I$100,0,0,1)</f>
        <v>1</v>
      </c>
      <c r="BO222" s="1">
        <f>_xlfn.XLOOKUP(AD222,[6]cmmiScoringModel!$G$101:$G$106,[6]cmmiScoringModel!$I$101:$I$106,0,0,1)</f>
        <v>1</v>
      </c>
      <c r="BP222" s="1">
        <f>_xlfn.XLOOKUP(AE222,[6]cmmiScoringModel!$G$107:$G$113,[6]cmmiScoringModel!$I$107:$I$113,0,0,1)</f>
        <v>0.5</v>
      </c>
      <c r="BQ222" s="1">
        <f>_xlfn.XLOOKUP(AF222,[6]cmmiScoringModel!$G$114:$G$117,[6]cmmiScoringModel!$I$114:$I$117,0,0,1)</f>
        <v>0.85</v>
      </c>
      <c r="BR222" s="1">
        <f>_xlfn.XLOOKUP(AG222,[6]cmmiScoringModel!$G$118:$G$120,[6]cmmiScoringModel!$I$118:$I$120,0,0,1)</f>
        <v>1</v>
      </c>
      <c r="BS222" s="1">
        <f>_xlfn.XLOOKUP(AH222, [6]cmmiScoringModel!$G$121:$G$124,[6]cmmiScoringModel!$I$121:$I$124,0,0,1)</f>
        <v>0.6</v>
      </c>
      <c r="BT222" s="1">
        <f>_xlfn.XLOOKUP(AI222,[6]cmmiScoringModel!$G$125:$G$128,[6]cmmiScoringModel!$I$125:$I$128,0,0,1)</f>
        <v>0.4</v>
      </c>
      <c r="BU222" s="1">
        <f>_xlfn.XLOOKUP(AJ222,[6]cmmiScoringModel!$G$129:$G$132,[6]cmmiScoringModel!$I$129:$I$132,0,0,1)</f>
        <v>1</v>
      </c>
      <c r="BV222" s="1">
        <f>_xlfn.XLOOKUP(AK222,[6]cmmiScoringModel!$G$133:$G$138,[6]cmmiScoringModel!$I$133:$I$138,0,0,1)</f>
        <v>1</v>
      </c>
      <c r="BW222" s="1">
        <f>_xlfn.XLOOKUP(AL222,[6]cmmiScoringModel!$G$139:$G$142,[6]cmmiScoringModel!$I$139:$I$142,0,0,1)</f>
        <v>1</v>
      </c>
      <c r="BX222" s="1">
        <f>_xlfn.XLOOKUP(AM222,[6]cmmiScoringModel!$G$143:$G$148,[6]cmmiScoringModel!$I$143:$I$148,0,0,1)</f>
        <v>0.5</v>
      </c>
      <c r="BY222" s="1">
        <f>_xlfn.XLOOKUP(AN222,[6]cmmiScoringModel!$G$149:$G$153,[6]cmmiScoringModel!$I$149:$I$153,0,0,1)</f>
        <v>1</v>
      </c>
      <c r="BZ222" s="1">
        <f>_xlfn.XLOOKUP(AO222,[6]cmmiScoringModel!$G$154:$G$157,[6]cmmiScoringModel!$I$154:$I$157,0,0,1)</f>
        <v>1</v>
      </c>
      <c r="CA222" s="1">
        <f>_xlfn.XLOOKUP(AP222,[6]cmmiScoringModel!$G$158:$G$161,[6]cmmiScoringModel!$I$158:$I$161,0,0,1)</f>
        <v>1</v>
      </c>
      <c r="CB222" s="1">
        <f>_xlfn.XLOOKUP(AQ222,[6]cmmiScoringModel!$G$162:$G$166,[6]cmmiScoringModel!$I$162:$I$166,0,0,1)</f>
        <v>0.75</v>
      </c>
      <c r="CC222" s="1">
        <f>_xlfn.XLOOKUP(AR222,[6]cmmiScoringModel!$G$167:$G$171,[6]cmmiScoringModel!$I$167:$I$171,0,0,1)</f>
        <v>0.01</v>
      </c>
      <c r="CD222" s="1">
        <f>_xlfn.XLOOKUP(AS222,[6]cmmiScoringModel!$G$172:$G$175,[6]cmmiScoringModel!$I$172:$I$175,0,0,1)</f>
        <v>0.01</v>
      </c>
      <c r="CE222" s="1">
        <f>_xlfn.XLOOKUP(AT222,[6]cmmiScoringModel!$G$176:$G$180,[6]cmmiScoringModel!$I$176:$I$180,0,0,1)</f>
        <v>0.01</v>
      </c>
    </row>
    <row r="223" spans="1:83" x14ac:dyDescent="0.25">
      <c r="A223" s="1" t="s">
        <v>3508</v>
      </c>
      <c r="B223" s="1" t="s">
        <v>1974</v>
      </c>
      <c r="C223" s="1" t="s">
        <v>1996</v>
      </c>
      <c r="D223" s="1" t="s">
        <v>1997</v>
      </c>
      <c r="E223" s="1" t="s">
        <v>1998</v>
      </c>
      <c r="G223" s="1" t="s">
        <v>1999</v>
      </c>
      <c r="H223" s="1" t="s">
        <v>3509</v>
      </c>
      <c r="K223" s="1" t="s">
        <v>18</v>
      </c>
      <c r="L223" s="1" t="s">
        <v>22</v>
      </c>
      <c r="M223" s="1" t="s">
        <v>31</v>
      </c>
      <c r="N223" s="1" t="s">
        <v>29</v>
      </c>
      <c r="O223" s="1" t="s">
        <v>37</v>
      </c>
      <c r="P223" s="1" t="s">
        <v>43</v>
      </c>
      <c r="Q223" s="1" t="s">
        <v>45</v>
      </c>
      <c r="R223" s="1" t="s">
        <v>37</v>
      </c>
      <c r="S223" s="1" t="s">
        <v>56</v>
      </c>
      <c r="T223" s="1" t="s">
        <v>64</v>
      </c>
      <c r="U223" s="1" t="s">
        <v>43</v>
      </c>
      <c r="V223" s="1" t="s">
        <v>71</v>
      </c>
      <c r="W223" s="1" t="s">
        <v>76</v>
      </c>
      <c r="X223" s="1" t="s">
        <v>37</v>
      </c>
      <c r="Y223" s="1" t="s">
        <v>43</v>
      </c>
      <c r="Z223" s="1" t="s">
        <v>62</v>
      </c>
      <c r="AA223" s="1" t="s">
        <v>62</v>
      </c>
      <c r="AB223" s="1" t="s">
        <v>98</v>
      </c>
      <c r="AC223" s="1" t="s">
        <v>103</v>
      </c>
      <c r="AD223" s="1" t="s">
        <v>110</v>
      </c>
      <c r="AE223" s="1" t="s">
        <v>62</v>
      </c>
      <c r="AF223" s="1" t="s">
        <v>120</v>
      </c>
      <c r="AG223" s="1" t="s">
        <v>125</v>
      </c>
      <c r="AH223" s="1" t="s">
        <v>129</v>
      </c>
      <c r="AI223" s="1" t="s">
        <v>129</v>
      </c>
      <c r="AJ223" s="1" t="s">
        <v>129</v>
      </c>
      <c r="AK223" s="1" t="s">
        <v>62</v>
      </c>
      <c r="AL223" s="1" t="s">
        <v>144</v>
      </c>
      <c r="AM223" s="1" t="s">
        <v>62</v>
      </c>
      <c r="AN223" s="1" t="s">
        <v>29</v>
      </c>
      <c r="AO223" s="1" t="s">
        <v>155</v>
      </c>
      <c r="AP223" s="1" t="s">
        <v>159</v>
      </c>
      <c r="AQ223" s="1" t="s">
        <v>31</v>
      </c>
      <c r="AR223" s="1" t="s">
        <v>21</v>
      </c>
      <c r="AS223" s="1" t="s">
        <v>21</v>
      </c>
      <c r="AT223" s="1" t="s">
        <v>21</v>
      </c>
      <c r="AV223" s="1">
        <f>_xlfn.XLOOKUP(K223,[6]cmmiScoringModel!$G$2:$G$6, [6]cmmiScoringModel!$I$2:$I$6,0,0,1)</f>
        <v>1</v>
      </c>
      <c r="AW223" s="1">
        <f>_xlfn.XLOOKUP(L223,[6]cmmiScoringModel!$G$7:$G$9,[6]cmmiScoringModel!$I$7:$I$9,0,0,1)</f>
        <v>1</v>
      </c>
      <c r="AX223" s="1">
        <f>_xlfn.XLOOKUP(M223,[6]cmmiScoringModel!$G$10:$G$14,[6]cmmiScoringModel!$I$10:$I$14,0,0,1)</f>
        <v>1</v>
      </c>
      <c r="AY223" s="1">
        <f>_xlfn.XLOOKUP(N223,[6]cmmiScoringModel!$G$15:$G$19,[6]cmmiScoringModel!$I$15:$I$19,0,0,1)</f>
        <v>0.5</v>
      </c>
      <c r="AZ223" s="1">
        <f>_xlfn.XLOOKUP(O223,[6]cmmiScoringModel!$G$20:$G$24,[6]cmmiScoringModel!$I$20:$I$24,0,0,1)</f>
        <v>0.75</v>
      </c>
      <c r="BA223" s="1">
        <f>_xlfn.XLOOKUP(P223,[6]cmmiScoringModel!$G$25:$G$28,[6]cmmiScoringModel!$I$25:$I$28,0,0,1)</f>
        <v>1</v>
      </c>
      <c r="BB223" s="1">
        <f>_xlfn.XLOOKUP(Q223,[6]cmmiScoringModel!$G$29:$G$33,[6]cmmiScoringModel!$I$29:$I$33,0,0,1)</f>
        <v>0.5</v>
      </c>
      <c r="BC223" s="1">
        <f>_xlfn.XLOOKUP(R223,[6]cmmiScoringModel!$G$34:$G$37,[6]cmmiScoringModel!$I$34:$I$37,0,0,1)</f>
        <v>1</v>
      </c>
      <c r="BD223" s="1">
        <f>_xlfn.XLOOKUP(S223,[6]cmmiScoringModel!$G$38:$G$44,[6]cmmiScoringModel!$I$38:$I$44,0,0,1)</f>
        <v>0.2</v>
      </c>
      <c r="BE223" s="1">
        <f>_xlfn.XLOOKUP(T223,[6]cmmiScoringModel!$G$45:$G$51,[6]cmmiScoringModel!$I$45:$I$51,0,0,1)</f>
        <v>1</v>
      </c>
      <c r="BF223" s="1">
        <f>_xlfn.XLOOKUP(U223,[6]cmmiScoringModel!$G$52:$G$56,[6]cmmiScoringModel!$I$52:$I$56,0,0,1)</f>
        <v>1</v>
      </c>
      <c r="BG223" s="1">
        <f>_xlfn.XLOOKUP(V223,[6]cmmiScoringModel!$G$57:$G$61,[6]cmmiScoringModel!$I$57:$I$61,0,0,1)</f>
        <v>0.6</v>
      </c>
      <c r="BH223" s="1">
        <f>_xlfn.XLOOKUP(W223,[6]cmmiScoringModel!$G$62:$G$67,[6]cmmiScoringModel!$I$62:$I$67,0,0,1)</f>
        <v>0.75</v>
      </c>
      <c r="BI223" s="1">
        <f>_xlfn.XLOOKUP(X223,[6]cmmiScoringModel!$G$68:$G$72,[6]cmmiScoringModel!$I$68:$I$72,0,0,1)</f>
        <v>0.75</v>
      </c>
      <c r="BJ223" s="1">
        <f>_xlfn.XLOOKUP(Y223,[6]cmmiScoringModel!$G$73:$G$77,[6]cmmiScoringModel!$I$73:$I$77,0,0,1)</f>
        <v>1</v>
      </c>
      <c r="BK223" s="1">
        <f>_xlfn.XLOOKUP(Z223,[6]cmmiScoringModel!$G$78:$G$84,[6]cmmiScoringModel!$I$78:$I$84,0,0,1)</f>
        <v>0.5</v>
      </c>
      <c r="BL223" s="1">
        <f>_xlfn.XLOOKUP(AA223,[6]cmmiScoringModel!$G$85:$G$91,[6]cmmiScoringModel!$I$85:$I$91,0,0,1)</f>
        <v>0.5</v>
      </c>
      <c r="BM223" s="1">
        <f>_xlfn.XLOOKUP(AB223,[6]cmmiScoringModel!$G$92:$G$95,[6]cmmiScoringModel!$I$92:$I$95,0,0,1)</f>
        <v>1</v>
      </c>
      <c r="BN223" s="1">
        <f>_xlfn.XLOOKUP(AC223,[6]cmmiScoringModel!$G$96:$G$100,[6]cmmiScoringModel!$I$96:$I$100,0,0,1)</f>
        <v>0.6</v>
      </c>
      <c r="BO223" s="1">
        <f>_xlfn.XLOOKUP(AD223,[6]cmmiScoringModel!$G$101:$G$106,[6]cmmiScoringModel!$I$101:$I$106,0,0,1)</f>
        <v>0.75</v>
      </c>
      <c r="BP223" s="1">
        <f>_xlfn.XLOOKUP(AE223,[6]cmmiScoringModel!$G$107:$G$113,[6]cmmiScoringModel!$I$107:$I$113,0,0,1)</f>
        <v>0.5</v>
      </c>
      <c r="BQ223" s="1">
        <f>_xlfn.XLOOKUP(AF223,[6]cmmiScoringModel!$G$114:$G$117,[6]cmmiScoringModel!$I$114:$I$117,0,0,1)</f>
        <v>0.85</v>
      </c>
      <c r="BR223" s="1">
        <f>_xlfn.XLOOKUP(AG223,[6]cmmiScoringModel!$G$118:$G$120,[6]cmmiScoringModel!$I$118:$I$120,0,0,1)</f>
        <v>1</v>
      </c>
      <c r="BS223" s="1">
        <f>_xlfn.XLOOKUP(AH223, [6]cmmiScoringModel!$G$121:$G$124,[6]cmmiScoringModel!$I$121:$I$124,0,0,1)</f>
        <v>0.6</v>
      </c>
      <c r="BT223" s="1">
        <f>_xlfn.XLOOKUP(AI223,[6]cmmiScoringModel!$G$125:$G$128,[6]cmmiScoringModel!$I$125:$I$128,0,0,1)</f>
        <v>0.4</v>
      </c>
      <c r="BU223" s="1">
        <f>_xlfn.XLOOKUP(AJ223,[6]cmmiScoringModel!$G$129:$G$132,[6]cmmiScoringModel!$I$129:$I$132,0,0,1)</f>
        <v>0.4</v>
      </c>
      <c r="BV223" s="1">
        <f>_xlfn.XLOOKUP(AK223,[6]cmmiScoringModel!$G$133:$G$138,[6]cmmiScoringModel!$I$133:$I$138,0,0,1)</f>
        <v>0.5</v>
      </c>
      <c r="BW223" s="1">
        <f>_xlfn.XLOOKUP(AL223,[6]cmmiScoringModel!$G$139:$G$142,[6]cmmiScoringModel!$I$139:$I$142,0,0,1)</f>
        <v>1</v>
      </c>
      <c r="BX223" s="1">
        <f>_xlfn.XLOOKUP(AM223,[6]cmmiScoringModel!$G$143:$G$148,[6]cmmiScoringModel!$I$143:$I$148,0,0,1)</f>
        <v>0.5</v>
      </c>
      <c r="BY223" s="1">
        <f>_xlfn.XLOOKUP(AN223,[6]cmmiScoringModel!$G$149:$G$153,[6]cmmiScoringModel!$I$149:$I$153,0,0,1)</f>
        <v>0.75</v>
      </c>
      <c r="BZ223" s="1">
        <f>_xlfn.XLOOKUP(AO223,[6]cmmiScoringModel!$G$154:$G$157,[6]cmmiScoringModel!$I$154:$I$157,0,0,1)</f>
        <v>1</v>
      </c>
      <c r="CA223" s="1">
        <f>_xlfn.XLOOKUP(AP223,[6]cmmiScoringModel!$G$158:$G$161,[6]cmmiScoringModel!$I$158:$I$161,0,0,1)</f>
        <v>1</v>
      </c>
      <c r="CB223" s="1">
        <f>_xlfn.XLOOKUP(AQ223,[6]cmmiScoringModel!$G$162:$G$166,[6]cmmiScoringModel!$I$162:$I$166,0,0,1)</f>
        <v>1</v>
      </c>
      <c r="CC223" s="1">
        <f>_xlfn.XLOOKUP(AR223,[6]cmmiScoringModel!$G$167:$G$171,[6]cmmiScoringModel!$I$167:$I$171,0,0,1)</f>
        <v>0.01</v>
      </c>
      <c r="CD223" s="1">
        <f>_xlfn.XLOOKUP(AS223,[6]cmmiScoringModel!$G$172:$G$175,[6]cmmiScoringModel!$I$172:$I$175,0,0,1)</f>
        <v>0.01</v>
      </c>
      <c r="CE223" s="1">
        <f>_xlfn.XLOOKUP(AT223,[6]cmmiScoringModel!$G$176:$G$180,[6]cmmiScoringModel!$I$176:$I$180,0,0,1)</f>
        <v>0.01</v>
      </c>
    </row>
    <row r="224" spans="1:83" x14ac:dyDescent="0.25">
      <c r="A224" s="1" t="s">
        <v>3510</v>
      </c>
      <c r="B224" s="1" t="s">
        <v>1974</v>
      </c>
      <c r="C224" s="1" t="s">
        <v>1520</v>
      </c>
      <c r="D224" s="1" t="s">
        <v>1977</v>
      </c>
      <c r="E224" s="1" t="s">
        <v>1978</v>
      </c>
      <c r="G224" s="1" t="s">
        <v>1959</v>
      </c>
      <c r="H224" s="1" t="s">
        <v>2838</v>
      </c>
      <c r="K224" s="1" t="s">
        <v>17</v>
      </c>
      <c r="L224" s="1" t="s">
        <v>22</v>
      </c>
      <c r="M224" s="1" t="s">
        <v>31</v>
      </c>
      <c r="N224" s="1" t="s">
        <v>29</v>
      </c>
      <c r="O224" s="1" t="s">
        <v>37</v>
      </c>
      <c r="P224" s="1" t="s">
        <v>42</v>
      </c>
      <c r="Q224" s="1" t="s">
        <v>45</v>
      </c>
      <c r="R224" s="1" t="s">
        <v>37</v>
      </c>
      <c r="S224" s="1" t="s">
        <v>56</v>
      </c>
      <c r="T224" s="1" t="s">
        <v>62</v>
      </c>
      <c r="U224" s="1" t="s">
        <v>43</v>
      </c>
      <c r="V224" s="1" t="s">
        <v>71</v>
      </c>
      <c r="W224" s="1" t="s">
        <v>75</v>
      </c>
      <c r="X224" s="1" t="s">
        <v>37</v>
      </c>
      <c r="Y224" s="1" t="s">
        <v>43</v>
      </c>
      <c r="Z224" s="1" t="s">
        <v>64</v>
      </c>
      <c r="AA224" s="1" t="s">
        <v>62</v>
      </c>
      <c r="AB224" s="1" t="s">
        <v>98</v>
      </c>
      <c r="AC224" s="1" t="s">
        <v>105</v>
      </c>
      <c r="AD224" s="1" t="s">
        <v>111</v>
      </c>
      <c r="AE224" s="1" t="s">
        <v>62</v>
      </c>
      <c r="AF224" s="1" t="s">
        <v>120</v>
      </c>
      <c r="AG224" s="1" t="s">
        <v>125</v>
      </c>
      <c r="AH224" s="1" t="s">
        <v>129</v>
      </c>
      <c r="AI224" s="1" t="s">
        <v>129</v>
      </c>
      <c r="AJ224" s="1" t="s">
        <v>22</v>
      </c>
      <c r="AK224" s="1" t="s">
        <v>64</v>
      </c>
      <c r="AL224" s="1" t="s">
        <v>144</v>
      </c>
      <c r="AM224" s="1" t="s">
        <v>62</v>
      </c>
      <c r="AN224" s="1" t="s">
        <v>31</v>
      </c>
      <c r="AO224" s="1" t="s">
        <v>155</v>
      </c>
      <c r="AP224" s="1" t="s">
        <v>159</v>
      </c>
      <c r="AQ224" s="1" t="s">
        <v>29</v>
      </c>
      <c r="AR224" s="1" t="s">
        <v>21</v>
      </c>
      <c r="AS224" s="1" t="s">
        <v>21</v>
      </c>
      <c r="AT224" s="1" t="s">
        <v>21</v>
      </c>
      <c r="AV224" s="1">
        <f>_xlfn.XLOOKUP(K224,[6]cmmiScoringModel!$G$2:$G$6, [6]cmmiScoringModel!$I$2:$I$6,0,0,1)</f>
        <v>0.25</v>
      </c>
      <c r="AW224" s="1">
        <f>_xlfn.XLOOKUP(L224,[6]cmmiScoringModel!$G$7:$G$9,[6]cmmiScoringModel!$I$7:$I$9,0,0,1)</f>
        <v>1</v>
      </c>
      <c r="AX224" s="1">
        <f>_xlfn.XLOOKUP(M224,[6]cmmiScoringModel!$G$10:$G$14,[6]cmmiScoringModel!$I$10:$I$14,0,0,1)</f>
        <v>1</v>
      </c>
      <c r="AY224" s="1">
        <f>_xlfn.XLOOKUP(N224,[6]cmmiScoringModel!$G$15:$G$19,[6]cmmiScoringModel!$I$15:$I$19,0,0,1)</f>
        <v>0.5</v>
      </c>
      <c r="AZ224" s="1">
        <f>_xlfn.XLOOKUP(O224,[6]cmmiScoringModel!$G$20:$G$24,[6]cmmiScoringModel!$I$20:$I$24,0,0,1)</f>
        <v>0.75</v>
      </c>
      <c r="BA224" s="1">
        <f>_xlfn.XLOOKUP(P224,[6]cmmiScoringModel!$G$25:$G$28,[6]cmmiScoringModel!$I$25:$I$28,0,0,1)</f>
        <v>0.75</v>
      </c>
      <c r="BB224" s="1">
        <f>_xlfn.XLOOKUP(Q224,[6]cmmiScoringModel!$G$29:$G$33,[6]cmmiScoringModel!$I$29:$I$33,0,0,1)</f>
        <v>0.5</v>
      </c>
      <c r="BC224" s="1">
        <f>_xlfn.XLOOKUP(R224,[6]cmmiScoringModel!$G$34:$G$37,[6]cmmiScoringModel!$I$34:$I$37,0,0,1)</f>
        <v>1</v>
      </c>
      <c r="BD224" s="1">
        <f>_xlfn.XLOOKUP(S224,[6]cmmiScoringModel!$G$38:$G$44,[6]cmmiScoringModel!$I$38:$I$44,0,0,1)</f>
        <v>0.2</v>
      </c>
      <c r="BE224" s="1">
        <f>_xlfn.XLOOKUP(T224,[6]cmmiScoringModel!$G$45:$G$51,[6]cmmiScoringModel!$I$45:$I$51,0,0,1)</f>
        <v>0.5</v>
      </c>
      <c r="BF224" s="1">
        <f>_xlfn.XLOOKUP(U224,[6]cmmiScoringModel!$G$52:$G$56,[6]cmmiScoringModel!$I$52:$I$56,0,0,1)</f>
        <v>1</v>
      </c>
      <c r="BG224" s="1">
        <f>_xlfn.XLOOKUP(V224,[6]cmmiScoringModel!$G$57:$G$61,[6]cmmiScoringModel!$I$57:$I$61,0,0,1)</f>
        <v>0.6</v>
      </c>
      <c r="BH224" s="1">
        <f>_xlfn.XLOOKUP(W224,[6]cmmiScoringModel!$G$62:$G$67,[6]cmmiScoringModel!$I$62:$I$67,0,0,1)</f>
        <v>0.5</v>
      </c>
      <c r="BI224" s="1">
        <f>_xlfn.XLOOKUP(X224,[6]cmmiScoringModel!$G$68:$G$72,[6]cmmiScoringModel!$I$68:$I$72,0,0,1)</f>
        <v>0.75</v>
      </c>
      <c r="BJ224" s="1">
        <f>_xlfn.XLOOKUP(Y224,[6]cmmiScoringModel!$G$73:$G$77,[6]cmmiScoringModel!$I$73:$I$77,0,0,1)</f>
        <v>1</v>
      </c>
      <c r="BK224" s="1">
        <f>_xlfn.XLOOKUP(Z224,[6]cmmiScoringModel!$G$78:$G$84,[6]cmmiScoringModel!$I$78:$I$84,0,0,1)</f>
        <v>1</v>
      </c>
      <c r="BL224" s="1">
        <f>_xlfn.XLOOKUP(AA224,[6]cmmiScoringModel!$G$85:$G$91,[6]cmmiScoringModel!$I$85:$I$91,0,0,1)</f>
        <v>0.5</v>
      </c>
      <c r="BM224" s="1">
        <f>_xlfn.XLOOKUP(AB224,[6]cmmiScoringModel!$G$92:$G$95,[6]cmmiScoringModel!$I$92:$I$95,0,0,1)</f>
        <v>1</v>
      </c>
      <c r="BN224" s="1">
        <f>_xlfn.XLOOKUP(AC224,[6]cmmiScoringModel!$G$96:$G$100,[6]cmmiScoringModel!$I$96:$I$100,0,0,1)</f>
        <v>1</v>
      </c>
      <c r="BO224" s="1">
        <f>_xlfn.XLOOKUP(AD224,[6]cmmiScoringModel!$G$101:$G$106,[6]cmmiScoringModel!$I$101:$I$106,0,0,1)</f>
        <v>1</v>
      </c>
      <c r="BP224" s="1">
        <f>_xlfn.XLOOKUP(AE224,[6]cmmiScoringModel!$G$107:$G$113,[6]cmmiScoringModel!$I$107:$I$113,0,0,1)</f>
        <v>0.5</v>
      </c>
      <c r="BQ224" s="1">
        <f>_xlfn.XLOOKUP(AF224,[6]cmmiScoringModel!$G$114:$G$117,[6]cmmiScoringModel!$I$114:$I$117,0,0,1)</f>
        <v>0.85</v>
      </c>
      <c r="BR224" s="1">
        <f>_xlfn.XLOOKUP(AG224,[6]cmmiScoringModel!$G$118:$G$120,[6]cmmiScoringModel!$I$118:$I$120,0,0,1)</f>
        <v>1</v>
      </c>
      <c r="BS224" s="1">
        <f>_xlfn.XLOOKUP(AH224, [6]cmmiScoringModel!$G$121:$G$124,[6]cmmiScoringModel!$I$121:$I$124,0,0,1)</f>
        <v>0.6</v>
      </c>
      <c r="BT224" s="1">
        <f>_xlfn.XLOOKUP(AI224,[6]cmmiScoringModel!$G$125:$G$128,[6]cmmiScoringModel!$I$125:$I$128,0,0,1)</f>
        <v>0.4</v>
      </c>
      <c r="BU224" s="1">
        <f>_xlfn.XLOOKUP(AJ224,[6]cmmiScoringModel!$G$129:$G$132,[6]cmmiScoringModel!$I$129:$I$132,0,0,1)</f>
        <v>1</v>
      </c>
      <c r="BV224" s="1">
        <f>_xlfn.XLOOKUP(AK224,[6]cmmiScoringModel!$G$133:$G$138,[6]cmmiScoringModel!$I$133:$I$138,0,0,1)</f>
        <v>1</v>
      </c>
      <c r="BW224" s="1">
        <f>_xlfn.XLOOKUP(AL224,[6]cmmiScoringModel!$G$139:$G$142,[6]cmmiScoringModel!$I$139:$I$142,0,0,1)</f>
        <v>1</v>
      </c>
      <c r="BX224" s="1">
        <f>_xlfn.XLOOKUP(AM224,[6]cmmiScoringModel!$G$143:$G$148,[6]cmmiScoringModel!$I$143:$I$148,0,0,1)</f>
        <v>0.5</v>
      </c>
      <c r="BY224" s="1">
        <f>_xlfn.XLOOKUP(AN224,[6]cmmiScoringModel!$G$149:$G$153,[6]cmmiScoringModel!$I$149:$I$153,0,0,1)</f>
        <v>1</v>
      </c>
      <c r="BZ224" s="1">
        <f>_xlfn.XLOOKUP(AO224,[6]cmmiScoringModel!$G$154:$G$157,[6]cmmiScoringModel!$I$154:$I$157,0,0,1)</f>
        <v>1</v>
      </c>
      <c r="CA224" s="1">
        <f>_xlfn.XLOOKUP(AP224,[6]cmmiScoringModel!$G$158:$G$161,[6]cmmiScoringModel!$I$158:$I$161,0,0,1)</f>
        <v>1</v>
      </c>
      <c r="CB224" s="1">
        <f>_xlfn.XLOOKUP(AQ224,[6]cmmiScoringModel!$G$162:$G$166,[6]cmmiScoringModel!$I$162:$I$166,0,0,1)</f>
        <v>0.75</v>
      </c>
      <c r="CC224" s="1">
        <f>_xlfn.XLOOKUP(AR224,[6]cmmiScoringModel!$G$167:$G$171,[6]cmmiScoringModel!$I$167:$I$171,0,0,1)</f>
        <v>0.01</v>
      </c>
      <c r="CD224" s="1">
        <f>_xlfn.XLOOKUP(AS224,[6]cmmiScoringModel!$G$172:$G$175,[6]cmmiScoringModel!$I$172:$I$175,0,0,1)</f>
        <v>0.01</v>
      </c>
      <c r="CE224" s="1">
        <f>_xlfn.XLOOKUP(AT224,[6]cmmiScoringModel!$G$176:$G$180,[6]cmmiScoringModel!$I$176:$I$180,0,0,1)</f>
        <v>0.01</v>
      </c>
    </row>
    <row r="225" spans="1:83" x14ac:dyDescent="0.25">
      <c r="A225" s="1" t="s">
        <v>3511</v>
      </c>
      <c r="B225" s="1" t="s">
        <v>1974</v>
      </c>
      <c r="C225" s="1" t="s">
        <v>1982</v>
      </c>
      <c r="D225" s="1" t="s">
        <v>1991</v>
      </c>
      <c r="E225" s="1" t="s">
        <v>1992</v>
      </c>
      <c r="G225" s="1" t="s">
        <v>1993</v>
      </c>
      <c r="H225" s="1" t="s">
        <v>2838</v>
      </c>
      <c r="K225" s="1" t="s">
        <v>17</v>
      </c>
      <c r="L225" s="1" t="s">
        <v>22</v>
      </c>
      <c r="M225" s="1" t="s">
        <v>31</v>
      </c>
      <c r="N225" s="1" t="s">
        <v>29</v>
      </c>
      <c r="O225" s="1" t="s">
        <v>37</v>
      </c>
      <c r="P225" s="1" t="s">
        <v>43</v>
      </c>
      <c r="Q225" s="1" t="s">
        <v>45</v>
      </c>
      <c r="R225" s="1" t="s">
        <v>37</v>
      </c>
      <c r="S225" s="1" t="s">
        <v>56</v>
      </c>
      <c r="T225" s="1" t="s">
        <v>64</v>
      </c>
      <c r="U225" s="1" t="s">
        <v>43</v>
      </c>
      <c r="V225" s="1" t="s">
        <v>72</v>
      </c>
      <c r="W225" s="1" t="s">
        <v>75</v>
      </c>
      <c r="X225" s="1" t="s">
        <v>37</v>
      </c>
      <c r="Y225" s="1" t="s">
        <v>43</v>
      </c>
      <c r="Z225" s="1" t="s">
        <v>64</v>
      </c>
      <c r="AA225" s="1" t="s">
        <v>62</v>
      </c>
      <c r="AB225" s="1" t="s">
        <v>98</v>
      </c>
      <c r="AC225" s="1" t="s">
        <v>105</v>
      </c>
      <c r="AD225" s="1" t="s">
        <v>111</v>
      </c>
      <c r="AE225" s="1" t="s">
        <v>62</v>
      </c>
      <c r="AF225" s="1" t="s">
        <v>120</v>
      </c>
      <c r="AG225" s="1" t="s">
        <v>125</v>
      </c>
      <c r="AH225" s="1" t="s">
        <v>129</v>
      </c>
      <c r="AI225" s="1" t="s">
        <v>129</v>
      </c>
      <c r="AJ225" s="1" t="s">
        <v>22</v>
      </c>
      <c r="AK225" s="1" t="s">
        <v>64</v>
      </c>
      <c r="AL225" s="1" t="s">
        <v>144</v>
      </c>
      <c r="AM225" s="1" t="s">
        <v>62</v>
      </c>
      <c r="AN225" s="1" t="s">
        <v>31</v>
      </c>
      <c r="AO225" s="1" t="s">
        <v>155</v>
      </c>
      <c r="AP225" s="1" t="s">
        <v>159</v>
      </c>
      <c r="AQ225" s="1" t="s">
        <v>29</v>
      </c>
      <c r="AR225" s="1" t="s">
        <v>21</v>
      </c>
      <c r="AS225" s="1" t="s">
        <v>21</v>
      </c>
      <c r="AT225" s="1" t="s">
        <v>21</v>
      </c>
      <c r="AV225" s="1">
        <f>_xlfn.XLOOKUP(K225,[6]cmmiScoringModel!$G$2:$G$6, [6]cmmiScoringModel!$I$2:$I$6,0,0,1)</f>
        <v>0.25</v>
      </c>
      <c r="AW225" s="1">
        <f>_xlfn.XLOOKUP(L225,[6]cmmiScoringModel!$G$7:$G$9,[6]cmmiScoringModel!$I$7:$I$9,0,0,1)</f>
        <v>1</v>
      </c>
      <c r="AX225" s="1">
        <f>_xlfn.XLOOKUP(M225,[6]cmmiScoringModel!$G$10:$G$14,[6]cmmiScoringModel!$I$10:$I$14,0,0,1)</f>
        <v>1</v>
      </c>
      <c r="AY225" s="1">
        <f>_xlfn.XLOOKUP(N225,[6]cmmiScoringModel!$G$15:$G$19,[6]cmmiScoringModel!$I$15:$I$19,0,0,1)</f>
        <v>0.5</v>
      </c>
      <c r="AZ225" s="1">
        <f>_xlfn.XLOOKUP(O225,[6]cmmiScoringModel!$G$20:$G$24,[6]cmmiScoringModel!$I$20:$I$24,0,0,1)</f>
        <v>0.75</v>
      </c>
      <c r="BA225" s="1">
        <f>_xlfn.XLOOKUP(P225,[6]cmmiScoringModel!$G$25:$G$28,[6]cmmiScoringModel!$I$25:$I$28,0,0,1)</f>
        <v>1</v>
      </c>
      <c r="BB225" s="1">
        <f>_xlfn.XLOOKUP(Q225,[6]cmmiScoringModel!$G$29:$G$33,[6]cmmiScoringModel!$I$29:$I$33,0,0,1)</f>
        <v>0.5</v>
      </c>
      <c r="BC225" s="1">
        <f>_xlfn.XLOOKUP(R225,[6]cmmiScoringModel!$G$34:$G$37,[6]cmmiScoringModel!$I$34:$I$37,0,0,1)</f>
        <v>1</v>
      </c>
      <c r="BD225" s="1">
        <f>_xlfn.XLOOKUP(S225,[6]cmmiScoringModel!$G$38:$G$44,[6]cmmiScoringModel!$I$38:$I$44,0,0,1)</f>
        <v>0.2</v>
      </c>
      <c r="BE225" s="1">
        <f>_xlfn.XLOOKUP(T225,[6]cmmiScoringModel!$G$45:$G$51,[6]cmmiScoringModel!$I$45:$I$51,0,0,1)</f>
        <v>1</v>
      </c>
      <c r="BF225" s="1">
        <f>_xlfn.XLOOKUP(U225,[6]cmmiScoringModel!$G$52:$G$56,[6]cmmiScoringModel!$I$52:$I$56,0,0,1)</f>
        <v>1</v>
      </c>
      <c r="BG225" s="1">
        <f>_xlfn.XLOOKUP(V225,[6]cmmiScoringModel!$G$57:$G$61,[6]cmmiScoringModel!$I$57:$I$61,0,0,1)</f>
        <v>1</v>
      </c>
      <c r="BH225" s="1">
        <f>_xlfn.XLOOKUP(W225,[6]cmmiScoringModel!$G$62:$G$67,[6]cmmiScoringModel!$I$62:$I$67,0,0,1)</f>
        <v>0.5</v>
      </c>
      <c r="BI225" s="1">
        <f>_xlfn.XLOOKUP(X225,[6]cmmiScoringModel!$G$68:$G$72,[6]cmmiScoringModel!$I$68:$I$72,0,0,1)</f>
        <v>0.75</v>
      </c>
      <c r="BJ225" s="1">
        <f>_xlfn.XLOOKUP(Y225,[6]cmmiScoringModel!$G$73:$G$77,[6]cmmiScoringModel!$I$73:$I$77,0,0,1)</f>
        <v>1</v>
      </c>
      <c r="BK225" s="1">
        <f>_xlfn.XLOOKUP(Z225,[6]cmmiScoringModel!$G$78:$G$84,[6]cmmiScoringModel!$I$78:$I$84,0,0,1)</f>
        <v>1</v>
      </c>
      <c r="BL225" s="1">
        <f>_xlfn.XLOOKUP(AA225,[6]cmmiScoringModel!$G$85:$G$91,[6]cmmiScoringModel!$I$85:$I$91,0,0,1)</f>
        <v>0.5</v>
      </c>
      <c r="BM225" s="1">
        <f>_xlfn.XLOOKUP(AB225,[6]cmmiScoringModel!$G$92:$G$95,[6]cmmiScoringModel!$I$92:$I$95,0,0,1)</f>
        <v>1</v>
      </c>
      <c r="BN225" s="1">
        <f>_xlfn.XLOOKUP(AC225,[6]cmmiScoringModel!$G$96:$G$100,[6]cmmiScoringModel!$I$96:$I$100,0,0,1)</f>
        <v>1</v>
      </c>
      <c r="BO225" s="1">
        <f>_xlfn.XLOOKUP(AD225,[6]cmmiScoringModel!$G$101:$G$106,[6]cmmiScoringModel!$I$101:$I$106,0,0,1)</f>
        <v>1</v>
      </c>
      <c r="BP225" s="1">
        <f>_xlfn.XLOOKUP(AE225,[6]cmmiScoringModel!$G$107:$G$113,[6]cmmiScoringModel!$I$107:$I$113,0,0,1)</f>
        <v>0.5</v>
      </c>
      <c r="BQ225" s="1">
        <f>_xlfn.XLOOKUP(AF225,[6]cmmiScoringModel!$G$114:$G$117,[6]cmmiScoringModel!$I$114:$I$117,0,0,1)</f>
        <v>0.85</v>
      </c>
      <c r="BR225" s="1">
        <f>_xlfn.XLOOKUP(AG225,[6]cmmiScoringModel!$G$118:$G$120,[6]cmmiScoringModel!$I$118:$I$120,0,0,1)</f>
        <v>1</v>
      </c>
      <c r="BS225" s="1">
        <f>_xlfn.XLOOKUP(AH225, [6]cmmiScoringModel!$G$121:$G$124,[6]cmmiScoringModel!$I$121:$I$124,0,0,1)</f>
        <v>0.6</v>
      </c>
      <c r="BT225" s="1">
        <f>_xlfn.XLOOKUP(AI225,[6]cmmiScoringModel!$G$125:$G$128,[6]cmmiScoringModel!$I$125:$I$128,0,0,1)</f>
        <v>0.4</v>
      </c>
      <c r="BU225" s="1">
        <f>_xlfn.XLOOKUP(AJ225,[6]cmmiScoringModel!$G$129:$G$132,[6]cmmiScoringModel!$I$129:$I$132,0,0,1)</f>
        <v>1</v>
      </c>
      <c r="BV225" s="1">
        <f>_xlfn.XLOOKUP(AK225,[6]cmmiScoringModel!$G$133:$G$138,[6]cmmiScoringModel!$I$133:$I$138,0,0,1)</f>
        <v>1</v>
      </c>
      <c r="BW225" s="1">
        <f>_xlfn.XLOOKUP(AL225,[6]cmmiScoringModel!$G$139:$G$142,[6]cmmiScoringModel!$I$139:$I$142,0,0,1)</f>
        <v>1</v>
      </c>
      <c r="BX225" s="1">
        <f>_xlfn.XLOOKUP(AM225,[6]cmmiScoringModel!$G$143:$G$148,[6]cmmiScoringModel!$I$143:$I$148,0,0,1)</f>
        <v>0.5</v>
      </c>
      <c r="BY225" s="1">
        <f>_xlfn.XLOOKUP(AN225,[6]cmmiScoringModel!$G$149:$G$153,[6]cmmiScoringModel!$I$149:$I$153,0,0,1)</f>
        <v>1</v>
      </c>
      <c r="BZ225" s="1">
        <f>_xlfn.XLOOKUP(AO225,[6]cmmiScoringModel!$G$154:$G$157,[6]cmmiScoringModel!$I$154:$I$157,0,0,1)</f>
        <v>1</v>
      </c>
      <c r="CA225" s="1">
        <f>_xlfn.XLOOKUP(AP225,[6]cmmiScoringModel!$G$158:$G$161,[6]cmmiScoringModel!$I$158:$I$161,0,0,1)</f>
        <v>1</v>
      </c>
      <c r="CB225" s="1">
        <f>_xlfn.XLOOKUP(AQ225,[6]cmmiScoringModel!$G$162:$G$166,[6]cmmiScoringModel!$I$162:$I$166,0,0,1)</f>
        <v>0.75</v>
      </c>
      <c r="CC225" s="1">
        <f>_xlfn.XLOOKUP(AR225,[6]cmmiScoringModel!$G$167:$G$171,[6]cmmiScoringModel!$I$167:$I$171,0,0,1)</f>
        <v>0.01</v>
      </c>
      <c r="CD225" s="1">
        <f>_xlfn.XLOOKUP(AS225,[6]cmmiScoringModel!$G$172:$G$175,[6]cmmiScoringModel!$I$172:$I$175,0,0,1)</f>
        <v>0.01</v>
      </c>
      <c r="CE225" s="1">
        <f>_xlfn.XLOOKUP(AT225,[6]cmmiScoringModel!$G$176:$G$180,[6]cmmiScoringModel!$I$176:$I$180,0,0,1)</f>
        <v>0.01</v>
      </c>
    </row>
    <row r="226" spans="1:83" x14ac:dyDescent="0.25">
      <c r="A226" s="1" t="s">
        <v>3512</v>
      </c>
      <c r="B226" s="1" t="s">
        <v>1974</v>
      </c>
      <c r="C226" s="1" t="s">
        <v>1982</v>
      </c>
      <c r="D226" s="1" t="s">
        <v>1988</v>
      </c>
      <c r="E226" s="1" t="s">
        <v>1989</v>
      </c>
      <c r="G226" s="1" t="s">
        <v>1990</v>
      </c>
      <c r="H226" s="1" t="s">
        <v>3425</v>
      </c>
      <c r="K226" s="1" t="s">
        <v>18</v>
      </c>
      <c r="L226" s="1" t="s">
        <v>22</v>
      </c>
      <c r="M226" s="1" t="s">
        <v>31</v>
      </c>
      <c r="N226" s="1" t="s">
        <v>29</v>
      </c>
      <c r="O226" s="1" t="s">
        <v>36</v>
      </c>
      <c r="P226" s="1" t="s">
        <v>43</v>
      </c>
      <c r="Q226" s="1" t="s">
        <v>45</v>
      </c>
      <c r="R226" s="1" t="s">
        <v>36</v>
      </c>
      <c r="S226" s="1" t="s">
        <v>56</v>
      </c>
      <c r="T226" s="1" t="s">
        <v>61</v>
      </c>
      <c r="U226" s="1" t="s">
        <v>42</v>
      </c>
      <c r="V226" s="1" t="s">
        <v>71</v>
      </c>
      <c r="W226" s="1" t="s">
        <v>76</v>
      </c>
      <c r="X226" s="1" t="s">
        <v>37</v>
      </c>
      <c r="Y226" s="1" t="s">
        <v>43</v>
      </c>
      <c r="Z226" s="1" t="s">
        <v>62</v>
      </c>
      <c r="AA226" s="1" t="s">
        <v>61</v>
      </c>
      <c r="AB226" s="1" t="s">
        <v>98</v>
      </c>
      <c r="AC226" s="1" t="s">
        <v>103</v>
      </c>
      <c r="AD226" s="1" t="s">
        <v>110</v>
      </c>
      <c r="AE226" s="1" t="s">
        <v>62</v>
      </c>
      <c r="AF226" s="1" t="s">
        <v>120</v>
      </c>
      <c r="AG226" s="1" t="s">
        <v>124</v>
      </c>
      <c r="AH226" s="1" t="s">
        <v>129</v>
      </c>
      <c r="AI226" s="1" t="s">
        <v>129</v>
      </c>
      <c r="AJ226" s="1" t="s">
        <v>129</v>
      </c>
      <c r="AK226" s="1" t="s">
        <v>61</v>
      </c>
      <c r="AL226" s="1" t="s">
        <v>144</v>
      </c>
      <c r="AM226" s="1" t="s">
        <v>62</v>
      </c>
      <c r="AN226" s="1" t="s">
        <v>29</v>
      </c>
      <c r="AO226" s="1" t="s">
        <v>155</v>
      </c>
      <c r="AP226" s="1" t="s">
        <v>159</v>
      </c>
      <c r="AQ226" s="1" t="s">
        <v>29</v>
      </c>
      <c r="AR226" s="1" t="s">
        <v>21</v>
      </c>
      <c r="AS226" s="1" t="s">
        <v>21</v>
      </c>
      <c r="AT226" s="1" t="s">
        <v>170</v>
      </c>
      <c r="AV226" s="1">
        <f>_xlfn.XLOOKUP(K226,[6]cmmiScoringModel!$G$2:$G$6, [6]cmmiScoringModel!$I$2:$I$6,0,0,1)</f>
        <v>1</v>
      </c>
      <c r="AW226" s="1">
        <f>_xlfn.XLOOKUP(L226,[6]cmmiScoringModel!$G$7:$G$9,[6]cmmiScoringModel!$I$7:$I$9,0,0,1)</f>
        <v>1</v>
      </c>
      <c r="AX226" s="1">
        <f>_xlfn.XLOOKUP(M226,[6]cmmiScoringModel!$G$10:$G$14,[6]cmmiScoringModel!$I$10:$I$14,0,0,1)</f>
        <v>1</v>
      </c>
      <c r="AY226" s="1">
        <f>_xlfn.XLOOKUP(N226,[6]cmmiScoringModel!$G$15:$G$19,[6]cmmiScoringModel!$I$15:$I$19,0,0,1)</f>
        <v>0.5</v>
      </c>
      <c r="AZ226" s="1">
        <f>_xlfn.XLOOKUP(O226,[6]cmmiScoringModel!$G$20:$G$24,[6]cmmiScoringModel!$I$20:$I$24,0,0,1)</f>
        <v>0.2</v>
      </c>
      <c r="BA226" s="1">
        <f>_xlfn.XLOOKUP(P226,[6]cmmiScoringModel!$G$25:$G$28,[6]cmmiScoringModel!$I$25:$I$28,0,0,1)</f>
        <v>1</v>
      </c>
      <c r="BB226" s="1">
        <f>_xlfn.XLOOKUP(Q226,[6]cmmiScoringModel!$G$29:$G$33,[6]cmmiScoringModel!$I$29:$I$33,0,0,1)</f>
        <v>0.5</v>
      </c>
      <c r="BC226" s="1">
        <f>_xlfn.XLOOKUP(R226,[6]cmmiScoringModel!$G$34:$G$37,[6]cmmiScoringModel!$I$34:$I$37,0,0,1)</f>
        <v>0.25</v>
      </c>
      <c r="BD226" s="1">
        <f>_xlfn.XLOOKUP(S226,[6]cmmiScoringModel!$G$38:$G$44,[6]cmmiScoringModel!$I$38:$I$44,0,0,1)</f>
        <v>0.2</v>
      </c>
      <c r="BE226" s="1">
        <f>_xlfn.XLOOKUP(T226,[6]cmmiScoringModel!$G$45:$G$51,[6]cmmiScoringModel!$I$45:$I$51,0,0,1)</f>
        <v>0.25</v>
      </c>
      <c r="BF226" s="1">
        <f>_xlfn.XLOOKUP(U226,[6]cmmiScoringModel!$G$52:$G$56,[6]cmmiScoringModel!$I$52:$I$56,0,0,1)</f>
        <v>0.6</v>
      </c>
      <c r="BG226" s="1">
        <f>_xlfn.XLOOKUP(V226,[6]cmmiScoringModel!$G$57:$G$61,[6]cmmiScoringModel!$I$57:$I$61,0,0,1)</f>
        <v>0.6</v>
      </c>
      <c r="BH226" s="1">
        <f>_xlfn.XLOOKUP(W226,[6]cmmiScoringModel!$G$62:$G$67,[6]cmmiScoringModel!$I$62:$I$67,0,0,1)</f>
        <v>0.75</v>
      </c>
      <c r="BI226" s="1">
        <f>_xlfn.XLOOKUP(X226,[6]cmmiScoringModel!$G$68:$G$72,[6]cmmiScoringModel!$I$68:$I$72,0,0,1)</f>
        <v>0.75</v>
      </c>
      <c r="BJ226" s="1">
        <f>_xlfn.XLOOKUP(Y226,[6]cmmiScoringModel!$G$73:$G$77,[6]cmmiScoringModel!$I$73:$I$77,0,0,1)</f>
        <v>1</v>
      </c>
      <c r="BK226" s="1">
        <f>_xlfn.XLOOKUP(Z226,[6]cmmiScoringModel!$G$78:$G$84,[6]cmmiScoringModel!$I$78:$I$84,0,0,1)</f>
        <v>0.5</v>
      </c>
      <c r="BL226" s="1">
        <f>_xlfn.XLOOKUP(AA226,[6]cmmiScoringModel!$G$85:$G$91,[6]cmmiScoringModel!$I$85:$I$91,0,0,1)</f>
        <v>0.25</v>
      </c>
      <c r="BM226" s="1">
        <f>_xlfn.XLOOKUP(AB226,[6]cmmiScoringModel!$G$92:$G$95,[6]cmmiScoringModel!$I$92:$I$95,0,0,1)</f>
        <v>1</v>
      </c>
      <c r="BN226" s="1">
        <f>_xlfn.XLOOKUP(AC226,[6]cmmiScoringModel!$G$96:$G$100,[6]cmmiScoringModel!$I$96:$I$100,0,0,1)</f>
        <v>0.6</v>
      </c>
      <c r="BO226" s="1">
        <f>_xlfn.XLOOKUP(AD226,[6]cmmiScoringModel!$G$101:$G$106,[6]cmmiScoringModel!$I$101:$I$106,0,0,1)</f>
        <v>0.75</v>
      </c>
      <c r="BP226" s="1">
        <f>_xlfn.XLOOKUP(AE226,[6]cmmiScoringModel!$G$107:$G$113,[6]cmmiScoringModel!$I$107:$I$113,0,0,1)</f>
        <v>0.5</v>
      </c>
      <c r="BQ226" s="1">
        <f>_xlfn.XLOOKUP(AF226,[6]cmmiScoringModel!$G$114:$G$117,[6]cmmiScoringModel!$I$114:$I$117,0,0,1)</f>
        <v>0.85</v>
      </c>
      <c r="BR226" s="1">
        <f>_xlfn.XLOOKUP(AG226,[6]cmmiScoringModel!$G$118:$G$120,[6]cmmiScoringModel!$I$118:$I$120,0,0,1)</f>
        <v>0.25</v>
      </c>
      <c r="BS226" s="1">
        <f>_xlfn.XLOOKUP(AH226, [6]cmmiScoringModel!$G$121:$G$124,[6]cmmiScoringModel!$I$121:$I$124,0,0,1)</f>
        <v>0.6</v>
      </c>
      <c r="BT226" s="1">
        <f>_xlfn.XLOOKUP(AI226,[6]cmmiScoringModel!$G$125:$G$128,[6]cmmiScoringModel!$I$125:$I$128,0,0,1)</f>
        <v>0.4</v>
      </c>
      <c r="BU226" s="1">
        <f>_xlfn.XLOOKUP(AJ226,[6]cmmiScoringModel!$G$129:$G$132,[6]cmmiScoringModel!$I$129:$I$132,0,0,1)</f>
        <v>0.4</v>
      </c>
      <c r="BV226" s="1">
        <f>_xlfn.XLOOKUP(AK226,[6]cmmiScoringModel!$G$133:$G$138,[6]cmmiScoringModel!$I$133:$I$138,0,0,1)</f>
        <v>0.25</v>
      </c>
      <c r="BW226" s="1">
        <f>_xlfn.XLOOKUP(AL226,[6]cmmiScoringModel!$G$139:$G$142,[6]cmmiScoringModel!$I$139:$I$142,0,0,1)</f>
        <v>1</v>
      </c>
      <c r="BX226" s="1">
        <f>_xlfn.XLOOKUP(AM226,[6]cmmiScoringModel!$G$143:$G$148,[6]cmmiScoringModel!$I$143:$I$148,0,0,1)</f>
        <v>0.5</v>
      </c>
      <c r="BY226" s="1">
        <f>_xlfn.XLOOKUP(AN226,[6]cmmiScoringModel!$G$149:$G$153,[6]cmmiScoringModel!$I$149:$I$153,0,0,1)</f>
        <v>0.75</v>
      </c>
      <c r="BZ226" s="1">
        <f>_xlfn.XLOOKUP(AO226,[6]cmmiScoringModel!$G$154:$G$157,[6]cmmiScoringModel!$I$154:$I$157,0,0,1)</f>
        <v>1</v>
      </c>
      <c r="CA226" s="1">
        <f>_xlfn.XLOOKUP(AP226,[6]cmmiScoringModel!$G$158:$G$161,[6]cmmiScoringModel!$I$158:$I$161,0,0,1)</f>
        <v>1</v>
      </c>
      <c r="CB226" s="1">
        <f>_xlfn.XLOOKUP(AQ226,[6]cmmiScoringModel!$G$162:$G$166,[6]cmmiScoringModel!$I$162:$I$166,0,0,1)</f>
        <v>0.75</v>
      </c>
      <c r="CC226" s="1">
        <f>_xlfn.XLOOKUP(AR226,[6]cmmiScoringModel!$G$167:$G$171,[6]cmmiScoringModel!$I$167:$I$171,0,0,1)</f>
        <v>0.01</v>
      </c>
      <c r="CD226" s="1">
        <f>_xlfn.XLOOKUP(AS226,[6]cmmiScoringModel!$G$172:$G$175,[6]cmmiScoringModel!$I$172:$I$175,0,0,1)</f>
        <v>0.01</v>
      </c>
      <c r="CE226" s="1">
        <f>_xlfn.XLOOKUP(AT226,[6]cmmiScoringModel!$G$176:$G$180,[6]cmmiScoringModel!$I$176:$I$180,0,0,1)</f>
        <v>0.5</v>
      </c>
    </row>
    <row r="227" spans="1:83" x14ac:dyDescent="0.25">
      <c r="A227" s="1" t="s">
        <v>3513</v>
      </c>
      <c r="B227" s="1" t="s">
        <v>1974</v>
      </c>
      <c r="C227" s="1" t="s">
        <v>2006</v>
      </c>
      <c r="D227" s="1" t="s">
        <v>2007</v>
      </c>
      <c r="E227" s="1" t="s">
        <v>2008</v>
      </c>
      <c r="G227" s="1" t="s">
        <v>2009</v>
      </c>
      <c r="H227" s="1" t="s">
        <v>2838</v>
      </c>
      <c r="K227" s="1" t="s">
        <v>18</v>
      </c>
      <c r="L227" s="1" t="s">
        <v>22</v>
      </c>
      <c r="M227" s="1" t="s">
        <v>31</v>
      </c>
      <c r="N227" s="1" t="s">
        <v>29</v>
      </c>
      <c r="O227" s="1" t="s">
        <v>37</v>
      </c>
      <c r="P227" s="1" t="s">
        <v>43</v>
      </c>
      <c r="Q227" s="1" t="s">
        <v>45</v>
      </c>
      <c r="R227" s="1" t="s">
        <v>37</v>
      </c>
      <c r="S227" s="1" t="s">
        <v>56</v>
      </c>
      <c r="T227" s="1" t="s">
        <v>64</v>
      </c>
      <c r="U227" s="1" t="s">
        <v>43</v>
      </c>
      <c r="V227" s="1" t="s">
        <v>72</v>
      </c>
      <c r="W227" s="1" t="s">
        <v>75</v>
      </c>
      <c r="X227" s="1" t="s">
        <v>37</v>
      </c>
      <c r="Y227" s="1" t="s">
        <v>43</v>
      </c>
      <c r="Z227" s="1" t="s">
        <v>64</v>
      </c>
      <c r="AA227" s="1" t="s">
        <v>62</v>
      </c>
      <c r="AB227" s="1" t="s">
        <v>98</v>
      </c>
      <c r="AC227" s="1" t="s">
        <v>105</v>
      </c>
      <c r="AD227" s="1" t="s">
        <v>111</v>
      </c>
      <c r="AE227" s="1" t="s">
        <v>62</v>
      </c>
      <c r="AF227" s="1" t="s">
        <v>120</v>
      </c>
      <c r="AG227" s="1" t="s">
        <v>125</v>
      </c>
      <c r="AH227" s="1" t="s">
        <v>129</v>
      </c>
      <c r="AI227" s="1" t="s">
        <v>129</v>
      </c>
      <c r="AJ227" s="1" t="s">
        <v>22</v>
      </c>
      <c r="AK227" s="1" t="s">
        <v>64</v>
      </c>
      <c r="AL227" s="1" t="s">
        <v>144</v>
      </c>
      <c r="AM227" s="1" t="s">
        <v>62</v>
      </c>
      <c r="AN227" s="1" t="s">
        <v>31</v>
      </c>
      <c r="AO227" s="1" t="s">
        <v>155</v>
      </c>
      <c r="AP227" s="1" t="s">
        <v>159</v>
      </c>
      <c r="AQ227" s="1" t="s">
        <v>29</v>
      </c>
      <c r="AR227" s="1" t="s">
        <v>21</v>
      </c>
      <c r="AS227" s="1" t="s">
        <v>21</v>
      </c>
      <c r="AT227" s="1" t="s">
        <v>21</v>
      </c>
      <c r="AV227" s="1">
        <f>_xlfn.XLOOKUP(K227,[6]cmmiScoringModel!$G$2:$G$6, [6]cmmiScoringModel!$I$2:$I$6,0,0,1)</f>
        <v>1</v>
      </c>
      <c r="AW227" s="1">
        <f>_xlfn.XLOOKUP(L227,[6]cmmiScoringModel!$G$7:$G$9,[6]cmmiScoringModel!$I$7:$I$9,0,0,1)</f>
        <v>1</v>
      </c>
      <c r="AX227" s="1">
        <f>_xlfn.XLOOKUP(M227,[6]cmmiScoringModel!$G$10:$G$14,[6]cmmiScoringModel!$I$10:$I$14,0,0,1)</f>
        <v>1</v>
      </c>
      <c r="AY227" s="1">
        <f>_xlfn.XLOOKUP(N227,[6]cmmiScoringModel!$G$15:$G$19,[6]cmmiScoringModel!$I$15:$I$19,0,0,1)</f>
        <v>0.5</v>
      </c>
      <c r="AZ227" s="1">
        <f>_xlfn.XLOOKUP(O227,[6]cmmiScoringModel!$G$20:$G$24,[6]cmmiScoringModel!$I$20:$I$24,0,0,1)</f>
        <v>0.75</v>
      </c>
      <c r="BA227" s="1">
        <f>_xlfn.XLOOKUP(P227,[6]cmmiScoringModel!$G$25:$G$28,[6]cmmiScoringModel!$I$25:$I$28,0,0,1)</f>
        <v>1</v>
      </c>
      <c r="BB227" s="1">
        <f>_xlfn.XLOOKUP(Q227,[6]cmmiScoringModel!$G$29:$G$33,[6]cmmiScoringModel!$I$29:$I$33,0,0,1)</f>
        <v>0.5</v>
      </c>
      <c r="BC227" s="1">
        <f>_xlfn.XLOOKUP(R227,[6]cmmiScoringModel!$G$34:$G$37,[6]cmmiScoringModel!$I$34:$I$37,0,0,1)</f>
        <v>1</v>
      </c>
      <c r="BD227" s="1">
        <f>_xlfn.XLOOKUP(S227,[6]cmmiScoringModel!$G$38:$G$44,[6]cmmiScoringModel!$I$38:$I$44,0,0,1)</f>
        <v>0.2</v>
      </c>
      <c r="BE227" s="1">
        <f>_xlfn.XLOOKUP(T227,[6]cmmiScoringModel!$G$45:$G$51,[6]cmmiScoringModel!$I$45:$I$51,0,0,1)</f>
        <v>1</v>
      </c>
      <c r="BF227" s="1">
        <f>_xlfn.XLOOKUP(U227,[6]cmmiScoringModel!$G$52:$G$56,[6]cmmiScoringModel!$I$52:$I$56,0,0,1)</f>
        <v>1</v>
      </c>
      <c r="BG227" s="1">
        <f>_xlfn.XLOOKUP(V227,[6]cmmiScoringModel!$G$57:$G$61,[6]cmmiScoringModel!$I$57:$I$61,0,0,1)</f>
        <v>1</v>
      </c>
      <c r="BH227" s="1">
        <f>_xlfn.XLOOKUP(W227,[6]cmmiScoringModel!$G$62:$G$67,[6]cmmiScoringModel!$I$62:$I$67,0,0,1)</f>
        <v>0.5</v>
      </c>
      <c r="BI227" s="1">
        <f>_xlfn.XLOOKUP(X227,[6]cmmiScoringModel!$G$68:$G$72,[6]cmmiScoringModel!$I$68:$I$72,0,0,1)</f>
        <v>0.75</v>
      </c>
      <c r="BJ227" s="1">
        <f>_xlfn.XLOOKUP(Y227,[6]cmmiScoringModel!$G$73:$G$77,[6]cmmiScoringModel!$I$73:$I$77,0,0,1)</f>
        <v>1</v>
      </c>
      <c r="BK227" s="1">
        <f>_xlfn.XLOOKUP(Z227,[6]cmmiScoringModel!$G$78:$G$84,[6]cmmiScoringModel!$I$78:$I$84,0,0,1)</f>
        <v>1</v>
      </c>
      <c r="BL227" s="1">
        <f>_xlfn.XLOOKUP(AA227,[6]cmmiScoringModel!$G$85:$G$91,[6]cmmiScoringModel!$I$85:$I$91,0,0,1)</f>
        <v>0.5</v>
      </c>
      <c r="BM227" s="1">
        <f>_xlfn.XLOOKUP(AB227,[6]cmmiScoringModel!$G$92:$G$95,[6]cmmiScoringModel!$I$92:$I$95,0,0,1)</f>
        <v>1</v>
      </c>
      <c r="BN227" s="1">
        <f>_xlfn.XLOOKUP(AC227,[6]cmmiScoringModel!$G$96:$G$100,[6]cmmiScoringModel!$I$96:$I$100,0,0,1)</f>
        <v>1</v>
      </c>
      <c r="BO227" s="1">
        <f>_xlfn.XLOOKUP(AD227,[6]cmmiScoringModel!$G$101:$G$106,[6]cmmiScoringModel!$I$101:$I$106,0,0,1)</f>
        <v>1</v>
      </c>
      <c r="BP227" s="1">
        <f>_xlfn.XLOOKUP(AE227,[6]cmmiScoringModel!$G$107:$G$113,[6]cmmiScoringModel!$I$107:$I$113,0,0,1)</f>
        <v>0.5</v>
      </c>
      <c r="BQ227" s="1">
        <f>_xlfn.XLOOKUP(AF227,[6]cmmiScoringModel!$G$114:$G$117,[6]cmmiScoringModel!$I$114:$I$117,0,0,1)</f>
        <v>0.85</v>
      </c>
      <c r="BR227" s="1">
        <f>_xlfn.XLOOKUP(AG227,[6]cmmiScoringModel!$G$118:$G$120,[6]cmmiScoringModel!$I$118:$I$120,0,0,1)</f>
        <v>1</v>
      </c>
      <c r="BS227" s="1">
        <f>_xlfn.XLOOKUP(AH227, [6]cmmiScoringModel!$G$121:$G$124,[6]cmmiScoringModel!$I$121:$I$124,0,0,1)</f>
        <v>0.6</v>
      </c>
      <c r="BT227" s="1">
        <f>_xlfn.XLOOKUP(AI227,[6]cmmiScoringModel!$G$125:$G$128,[6]cmmiScoringModel!$I$125:$I$128,0,0,1)</f>
        <v>0.4</v>
      </c>
      <c r="BU227" s="1">
        <f>_xlfn.XLOOKUP(AJ227,[6]cmmiScoringModel!$G$129:$G$132,[6]cmmiScoringModel!$I$129:$I$132,0,0,1)</f>
        <v>1</v>
      </c>
      <c r="BV227" s="1">
        <f>_xlfn.XLOOKUP(AK227,[6]cmmiScoringModel!$G$133:$G$138,[6]cmmiScoringModel!$I$133:$I$138,0,0,1)</f>
        <v>1</v>
      </c>
      <c r="BW227" s="1">
        <f>_xlfn.XLOOKUP(AL227,[6]cmmiScoringModel!$G$139:$G$142,[6]cmmiScoringModel!$I$139:$I$142,0,0,1)</f>
        <v>1</v>
      </c>
      <c r="BX227" s="1">
        <f>_xlfn.XLOOKUP(AM227,[6]cmmiScoringModel!$G$143:$G$148,[6]cmmiScoringModel!$I$143:$I$148,0,0,1)</f>
        <v>0.5</v>
      </c>
      <c r="BY227" s="1">
        <f>_xlfn.XLOOKUP(AN227,[6]cmmiScoringModel!$G$149:$G$153,[6]cmmiScoringModel!$I$149:$I$153,0,0,1)</f>
        <v>1</v>
      </c>
      <c r="BZ227" s="1">
        <f>_xlfn.XLOOKUP(AO227,[6]cmmiScoringModel!$G$154:$G$157,[6]cmmiScoringModel!$I$154:$I$157,0,0,1)</f>
        <v>1</v>
      </c>
      <c r="CA227" s="1">
        <f>_xlfn.XLOOKUP(AP227,[6]cmmiScoringModel!$G$158:$G$161,[6]cmmiScoringModel!$I$158:$I$161,0,0,1)</f>
        <v>1</v>
      </c>
      <c r="CB227" s="1">
        <f>_xlfn.XLOOKUP(AQ227,[6]cmmiScoringModel!$G$162:$G$166,[6]cmmiScoringModel!$I$162:$I$166,0,0,1)</f>
        <v>0.75</v>
      </c>
      <c r="CC227" s="1">
        <f>_xlfn.XLOOKUP(AR227,[6]cmmiScoringModel!$G$167:$G$171,[6]cmmiScoringModel!$I$167:$I$171,0,0,1)</f>
        <v>0.01</v>
      </c>
      <c r="CD227" s="1">
        <f>_xlfn.XLOOKUP(AS227,[6]cmmiScoringModel!$G$172:$G$175,[6]cmmiScoringModel!$I$172:$I$175,0,0,1)</f>
        <v>0.01</v>
      </c>
      <c r="CE227" s="1">
        <f>_xlfn.XLOOKUP(AT227,[6]cmmiScoringModel!$G$176:$G$180,[6]cmmiScoringModel!$I$176:$I$180,0,0,1)</f>
        <v>0.01</v>
      </c>
    </row>
    <row r="228" spans="1:83" x14ac:dyDescent="0.25">
      <c r="A228" s="1" t="s">
        <v>3514</v>
      </c>
      <c r="B228" s="1" t="s">
        <v>1974</v>
      </c>
      <c r="C228" s="1" t="s">
        <v>1982</v>
      </c>
      <c r="D228" s="1" t="s">
        <v>1994</v>
      </c>
      <c r="E228" s="1" t="s">
        <v>1995</v>
      </c>
      <c r="G228" s="1" t="s">
        <v>1935</v>
      </c>
      <c r="H228" s="1" t="s">
        <v>2838</v>
      </c>
      <c r="K228" s="1" t="s">
        <v>18</v>
      </c>
      <c r="L228" s="1" t="s">
        <v>22</v>
      </c>
      <c r="M228" s="1" t="s">
        <v>31</v>
      </c>
      <c r="N228" s="1" t="s">
        <v>29</v>
      </c>
      <c r="O228" s="1" t="s">
        <v>37</v>
      </c>
      <c r="P228" s="1" t="s">
        <v>43</v>
      </c>
      <c r="Q228" s="1" t="s">
        <v>45</v>
      </c>
      <c r="R228" s="1" t="s">
        <v>37</v>
      </c>
      <c r="S228" s="1" t="s">
        <v>56</v>
      </c>
      <c r="T228" s="1" t="s">
        <v>64</v>
      </c>
      <c r="U228" s="1" t="s">
        <v>43</v>
      </c>
      <c r="V228" s="1" t="s">
        <v>72</v>
      </c>
      <c r="W228" s="1" t="s">
        <v>75</v>
      </c>
      <c r="X228" s="1" t="s">
        <v>37</v>
      </c>
      <c r="Y228" s="1" t="s">
        <v>43</v>
      </c>
      <c r="Z228" s="1" t="s">
        <v>64</v>
      </c>
      <c r="AA228" s="1" t="s">
        <v>62</v>
      </c>
      <c r="AB228" s="1" t="s">
        <v>98</v>
      </c>
      <c r="AC228" s="1" t="s">
        <v>105</v>
      </c>
      <c r="AD228" s="1" t="s">
        <v>111</v>
      </c>
      <c r="AE228" s="1" t="s">
        <v>62</v>
      </c>
      <c r="AF228" s="1" t="s">
        <v>120</v>
      </c>
      <c r="AG228" s="1" t="s">
        <v>125</v>
      </c>
      <c r="AH228" s="1" t="s">
        <v>129</v>
      </c>
      <c r="AI228" s="1" t="s">
        <v>129</v>
      </c>
      <c r="AJ228" s="1" t="s">
        <v>22</v>
      </c>
      <c r="AK228" s="1" t="s">
        <v>64</v>
      </c>
      <c r="AL228" s="1" t="s">
        <v>144</v>
      </c>
      <c r="AM228" s="1" t="s">
        <v>62</v>
      </c>
      <c r="AN228" s="1" t="s">
        <v>31</v>
      </c>
      <c r="AO228" s="1" t="s">
        <v>155</v>
      </c>
      <c r="AP228" s="1" t="s">
        <v>159</v>
      </c>
      <c r="AQ228" s="1" t="s">
        <v>29</v>
      </c>
      <c r="AR228" s="1" t="s">
        <v>21</v>
      </c>
      <c r="AS228" s="1" t="s">
        <v>21</v>
      </c>
      <c r="AT228" s="1" t="s">
        <v>21</v>
      </c>
      <c r="AV228" s="1">
        <f>_xlfn.XLOOKUP(K228,[6]cmmiScoringModel!$G$2:$G$6, [6]cmmiScoringModel!$I$2:$I$6,0,0,1)</f>
        <v>1</v>
      </c>
      <c r="AW228" s="1">
        <f>_xlfn.XLOOKUP(L228,[6]cmmiScoringModel!$G$7:$G$9,[6]cmmiScoringModel!$I$7:$I$9,0,0,1)</f>
        <v>1</v>
      </c>
      <c r="AX228" s="1">
        <f>_xlfn.XLOOKUP(M228,[6]cmmiScoringModel!$G$10:$G$14,[6]cmmiScoringModel!$I$10:$I$14,0,0,1)</f>
        <v>1</v>
      </c>
      <c r="AY228" s="1">
        <f>_xlfn.XLOOKUP(N228,[6]cmmiScoringModel!$G$15:$G$19,[6]cmmiScoringModel!$I$15:$I$19,0,0,1)</f>
        <v>0.5</v>
      </c>
      <c r="AZ228" s="1">
        <f>_xlfn.XLOOKUP(O228,[6]cmmiScoringModel!$G$20:$G$24,[6]cmmiScoringModel!$I$20:$I$24,0,0,1)</f>
        <v>0.75</v>
      </c>
      <c r="BA228" s="1">
        <f>_xlfn.XLOOKUP(P228,[6]cmmiScoringModel!$G$25:$G$28,[6]cmmiScoringModel!$I$25:$I$28,0,0,1)</f>
        <v>1</v>
      </c>
      <c r="BB228" s="1">
        <f>_xlfn.XLOOKUP(Q228,[6]cmmiScoringModel!$G$29:$G$33,[6]cmmiScoringModel!$I$29:$I$33,0,0,1)</f>
        <v>0.5</v>
      </c>
      <c r="BC228" s="1">
        <f>_xlfn.XLOOKUP(R228,[6]cmmiScoringModel!$G$34:$G$37,[6]cmmiScoringModel!$I$34:$I$37,0,0,1)</f>
        <v>1</v>
      </c>
      <c r="BD228" s="1">
        <f>_xlfn.XLOOKUP(S228,[6]cmmiScoringModel!$G$38:$G$44,[6]cmmiScoringModel!$I$38:$I$44,0,0,1)</f>
        <v>0.2</v>
      </c>
      <c r="BE228" s="1">
        <f>_xlfn.XLOOKUP(T228,[6]cmmiScoringModel!$G$45:$G$51,[6]cmmiScoringModel!$I$45:$I$51,0,0,1)</f>
        <v>1</v>
      </c>
      <c r="BF228" s="1">
        <f>_xlfn.XLOOKUP(U228,[6]cmmiScoringModel!$G$52:$G$56,[6]cmmiScoringModel!$I$52:$I$56,0,0,1)</f>
        <v>1</v>
      </c>
      <c r="BG228" s="1">
        <f>_xlfn.XLOOKUP(V228,[6]cmmiScoringModel!$G$57:$G$61,[6]cmmiScoringModel!$I$57:$I$61,0,0,1)</f>
        <v>1</v>
      </c>
      <c r="BH228" s="1">
        <f>_xlfn.XLOOKUP(W228,[6]cmmiScoringModel!$G$62:$G$67,[6]cmmiScoringModel!$I$62:$I$67,0,0,1)</f>
        <v>0.5</v>
      </c>
      <c r="BI228" s="1">
        <f>_xlfn.XLOOKUP(X228,[6]cmmiScoringModel!$G$68:$G$72,[6]cmmiScoringModel!$I$68:$I$72,0,0,1)</f>
        <v>0.75</v>
      </c>
      <c r="BJ228" s="1">
        <f>_xlfn.XLOOKUP(Y228,[6]cmmiScoringModel!$G$73:$G$77,[6]cmmiScoringModel!$I$73:$I$77,0,0,1)</f>
        <v>1</v>
      </c>
      <c r="BK228" s="1">
        <f>_xlfn.XLOOKUP(Z228,[6]cmmiScoringModel!$G$78:$G$84,[6]cmmiScoringModel!$I$78:$I$84,0,0,1)</f>
        <v>1</v>
      </c>
      <c r="BL228" s="1">
        <f>_xlfn.XLOOKUP(AA228,[6]cmmiScoringModel!$G$85:$G$91,[6]cmmiScoringModel!$I$85:$I$91,0,0,1)</f>
        <v>0.5</v>
      </c>
      <c r="BM228" s="1">
        <f>_xlfn.XLOOKUP(AB228,[6]cmmiScoringModel!$G$92:$G$95,[6]cmmiScoringModel!$I$92:$I$95,0,0,1)</f>
        <v>1</v>
      </c>
      <c r="BN228" s="1">
        <f>_xlfn.XLOOKUP(AC228,[6]cmmiScoringModel!$G$96:$G$100,[6]cmmiScoringModel!$I$96:$I$100,0,0,1)</f>
        <v>1</v>
      </c>
      <c r="BO228" s="1">
        <f>_xlfn.XLOOKUP(AD228,[6]cmmiScoringModel!$G$101:$G$106,[6]cmmiScoringModel!$I$101:$I$106,0,0,1)</f>
        <v>1</v>
      </c>
      <c r="BP228" s="1">
        <f>_xlfn.XLOOKUP(AE228,[6]cmmiScoringModel!$G$107:$G$113,[6]cmmiScoringModel!$I$107:$I$113,0,0,1)</f>
        <v>0.5</v>
      </c>
      <c r="BQ228" s="1">
        <f>_xlfn.XLOOKUP(AF228,[6]cmmiScoringModel!$G$114:$G$117,[6]cmmiScoringModel!$I$114:$I$117,0,0,1)</f>
        <v>0.85</v>
      </c>
      <c r="BR228" s="1">
        <f>_xlfn.XLOOKUP(AG228,[6]cmmiScoringModel!$G$118:$G$120,[6]cmmiScoringModel!$I$118:$I$120,0,0,1)</f>
        <v>1</v>
      </c>
      <c r="BS228" s="1">
        <f>_xlfn.XLOOKUP(AH228, [6]cmmiScoringModel!$G$121:$G$124,[6]cmmiScoringModel!$I$121:$I$124,0,0,1)</f>
        <v>0.6</v>
      </c>
      <c r="BT228" s="1">
        <f>_xlfn.XLOOKUP(AI228,[6]cmmiScoringModel!$G$125:$G$128,[6]cmmiScoringModel!$I$125:$I$128,0,0,1)</f>
        <v>0.4</v>
      </c>
      <c r="BU228" s="1">
        <f>_xlfn.XLOOKUP(AJ228,[6]cmmiScoringModel!$G$129:$G$132,[6]cmmiScoringModel!$I$129:$I$132,0,0,1)</f>
        <v>1</v>
      </c>
      <c r="BV228" s="1">
        <f>_xlfn.XLOOKUP(AK228,[6]cmmiScoringModel!$G$133:$G$138,[6]cmmiScoringModel!$I$133:$I$138,0,0,1)</f>
        <v>1</v>
      </c>
      <c r="BW228" s="1">
        <f>_xlfn.XLOOKUP(AL228,[6]cmmiScoringModel!$G$139:$G$142,[6]cmmiScoringModel!$I$139:$I$142,0,0,1)</f>
        <v>1</v>
      </c>
      <c r="BX228" s="1">
        <f>_xlfn.XLOOKUP(AM228,[6]cmmiScoringModel!$G$143:$G$148,[6]cmmiScoringModel!$I$143:$I$148,0,0,1)</f>
        <v>0.5</v>
      </c>
      <c r="BY228" s="1">
        <f>_xlfn.XLOOKUP(AN228,[6]cmmiScoringModel!$G$149:$G$153,[6]cmmiScoringModel!$I$149:$I$153,0,0,1)</f>
        <v>1</v>
      </c>
      <c r="BZ228" s="1">
        <f>_xlfn.XLOOKUP(AO228,[6]cmmiScoringModel!$G$154:$G$157,[6]cmmiScoringModel!$I$154:$I$157,0,0,1)</f>
        <v>1</v>
      </c>
      <c r="CA228" s="1">
        <f>_xlfn.XLOOKUP(AP228,[6]cmmiScoringModel!$G$158:$G$161,[6]cmmiScoringModel!$I$158:$I$161,0,0,1)</f>
        <v>1</v>
      </c>
      <c r="CB228" s="1">
        <f>_xlfn.XLOOKUP(AQ228,[6]cmmiScoringModel!$G$162:$G$166,[6]cmmiScoringModel!$I$162:$I$166,0,0,1)</f>
        <v>0.75</v>
      </c>
      <c r="CC228" s="1">
        <f>_xlfn.XLOOKUP(AR228,[6]cmmiScoringModel!$G$167:$G$171,[6]cmmiScoringModel!$I$167:$I$171,0,0,1)</f>
        <v>0.01</v>
      </c>
      <c r="CD228" s="1">
        <f>_xlfn.XLOOKUP(AS228,[6]cmmiScoringModel!$G$172:$G$175,[6]cmmiScoringModel!$I$172:$I$175,0,0,1)</f>
        <v>0.01</v>
      </c>
      <c r="CE228" s="1">
        <f>_xlfn.XLOOKUP(AT228,[6]cmmiScoringModel!$G$176:$G$180,[6]cmmiScoringModel!$I$176:$I$180,0,0,1)</f>
        <v>0.01</v>
      </c>
    </row>
    <row r="229" spans="1:83" x14ac:dyDescent="0.25">
      <c r="A229" s="1" t="s">
        <v>3515</v>
      </c>
      <c r="B229" s="1" t="s">
        <v>1974</v>
      </c>
      <c r="C229" s="1" t="s">
        <v>1520</v>
      </c>
      <c r="D229" s="1" t="s">
        <v>1975</v>
      </c>
      <c r="E229" s="1" t="s">
        <v>1521</v>
      </c>
      <c r="G229" s="1" t="s">
        <v>1976</v>
      </c>
      <c r="H229" s="1" t="s">
        <v>3425</v>
      </c>
      <c r="K229" s="1" t="s">
        <v>17</v>
      </c>
      <c r="L229" s="1" t="s">
        <v>22</v>
      </c>
      <c r="M229" s="1" t="s">
        <v>31</v>
      </c>
      <c r="N229" s="1" t="s">
        <v>29</v>
      </c>
      <c r="O229" s="1" t="s">
        <v>36</v>
      </c>
      <c r="P229" s="1" t="s">
        <v>43</v>
      </c>
      <c r="Q229" s="1" t="s">
        <v>45</v>
      </c>
      <c r="R229" s="1" t="s">
        <v>36</v>
      </c>
      <c r="S229" s="1" t="s">
        <v>56</v>
      </c>
      <c r="T229" s="1" t="s">
        <v>61</v>
      </c>
      <c r="U229" s="1" t="s">
        <v>42</v>
      </c>
      <c r="V229" s="1" t="s">
        <v>71</v>
      </c>
      <c r="W229" s="1" t="s">
        <v>76</v>
      </c>
      <c r="X229" s="1" t="s">
        <v>37</v>
      </c>
      <c r="Y229" s="1" t="s">
        <v>66</v>
      </c>
      <c r="Z229" s="1" t="s">
        <v>61</v>
      </c>
      <c r="AA229" s="1" t="s">
        <v>61</v>
      </c>
      <c r="AB229" s="1" t="s">
        <v>98</v>
      </c>
      <c r="AC229" s="1" t="s">
        <v>102</v>
      </c>
      <c r="AD229" s="1" t="s">
        <v>110</v>
      </c>
      <c r="AE229" s="1" t="s">
        <v>61</v>
      </c>
      <c r="AF229" s="1" t="s">
        <v>120</v>
      </c>
      <c r="AG229" s="1" t="s">
        <v>124</v>
      </c>
      <c r="AH229" s="1" t="s">
        <v>129</v>
      </c>
      <c r="AI229" s="1" t="s">
        <v>129</v>
      </c>
      <c r="AJ229" s="1" t="s">
        <v>22</v>
      </c>
      <c r="AK229" s="1" t="s">
        <v>61</v>
      </c>
      <c r="AL229" s="1" t="s">
        <v>140</v>
      </c>
      <c r="AM229" s="1" t="s">
        <v>62</v>
      </c>
      <c r="AN229" s="1" t="s">
        <v>29</v>
      </c>
      <c r="AO229" s="1" t="s">
        <v>154</v>
      </c>
      <c r="AP229" s="1" t="s">
        <v>159</v>
      </c>
      <c r="AQ229" s="1" t="s">
        <v>27</v>
      </c>
      <c r="AR229" s="1" t="s">
        <v>21</v>
      </c>
      <c r="AS229" s="1" t="s">
        <v>21</v>
      </c>
      <c r="AT229" s="1" t="s">
        <v>170</v>
      </c>
      <c r="AV229" s="1">
        <f>_xlfn.XLOOKUP(K229,[6]cmmiScoringModel!$G$2:$G$6, [6]cmmiScoringModel!$I$2:$I$6,0,0,1)</f>
        <v>0.25</v>
      </c>
      <c r="AW229" s="1">
        <f>_xlfn.XLOOKUP(L229,[6]cmmiScoringModel!$G$7:$G$9,[6]cmmiScoringModel!$I$7:$I$9,0,0,1)</f>
        <v>1</v>
      </c>
      <c r="AX229" s="1">
        <f>_xlfn.XLOOKUP(M229,[6]cmmiScoringModel!$G$10:$G$14,[6]cmmiScoringModel!$I$10:$I$14,0,0,1)</f>
        <v>1</v>
      </c>
      <c r="AY229" s="1">
        <f>_xlfn.XLOOKUP(N229,[6]cmmiScoringModel!$G$15:$G$19,[6]cmmiScoringModel!$I$15:$I$19,0,0,1)</f>
        <v>0.5</v>
      </c>
      <c r="AZ229" s="1">
        <f>_xlfn.XLOOKUP(O229,[6]cmmiScoringModel!$G$20:$G$24,[6]cmmiScoringModel!$I$20:$I$24,0,0,1)</f>
        <v>0.2</v>
      </c>
      <c r="BA229" s="1">
        <f>_xlfn.XLOOKUP(P229,[6]cmmiScoringModel!$G$25:$G$28,[6]cmmiScoringModel!$I$25:$I$28,0,0,1)</f>
        <v>1</v>
      </c>
      <c r="BB229" s="1">
        <f>_xlfn.XLOOKUP(Q229,[6]cmmiScoringModel!$G$29:$G$33,[6]cmmiScoringModel!$I$29:$I$33,0,0,1)</f>
        <v>0.5</v>
      </c>
      <c r="BC229" s="1">
        <f>_xlfn.XLOOKUP(R229,[6]cmmiScoringModel!$G$34:$G$37,[6]cmmiScoringModel!$I$34:$I$37,0,0,1)</f>
        <v>0.25</v>
      </c>
      <c r="BD229" s="1">
        <f>_xlfn.XLOOKUP(S229,[6]cmmiScoringModel!$G$38:$G$44,[6]cmmiScoringModel!$I$38:$I$44,0,0,1)</f>
        <v>0.2</v>
      </c>
      <c r="BE229" s="1">
        <f>_xlfn.XLOOKUP(T229,[6]cmmiScoringModel!$G$45:$G$51,[6]cmmiScoringModel!$I$45:$I$51,0,0,1)</f>
        <v>0.25</v>
      </c>
      <c r="BF229" s="1">
        <f>_xlfn.XLOOKUP(U229,[6]cmmiScoringModel!$G$52:$G$56,[6]cmmiScoringModel!$I$52:$I$56,0,0,1)</f>
        <v>0.6</v>
      </c>
      <c r="BG229" s="1">
        <f>_xlfn.XLOOKUP(V229,[6]cmmiScoringModel!$G$57:$G$61,[6]cmmiScoringModel!$I$57:$I$61,0,0,1)</f>
        <v>0.6</v>
      </c>
      <c r="BH229" s="1">
        <f>_xlfn.XLOOKUP(W229,[6]cmmiScoringModel!$G$62:$G$67,[6]cmmiScoringModel!$I$62:$I$67,0,0,1)</f>
        <v>0.75</v>
      </c>
      <c r="BI229" s="1">
        <f>_xlfn.XLOOKUP(X229,[6]cmmiScoringModel!$G$68:$G$72,[6]cmmiScoringModel!$I$68:$I$72,0,0,1)</f>
        <v>0.75</v>
      </c>
      <c r="BJ229" s="1">
        <f>_xlfn.XLOOKUP(Y229,[6]cmmiScoringModel!$G$73:$G$77,[6]cmmiScoringModel!$I$73:$I$77,0,0,1)</f>
        <v>0.5</v>
      </c>
      <c r="BK229" s="1">
        <f>_xlfn.XLOOKUP(Z229,[6]cmmiScoringModel!$G$78:$G$84,[6]cmmiScoringModel!$I$78:$I$84,0,0,1)</f>
        <v>0.25</v>
      </c>
      <c r="BL229" s="1">
        <f>_xlfn.XLOOKUP(AA229,[6]cmmiScoringModel!$G$85:$G$91,[6]cmmiScoringModel!$I$85:$I$91,0,0,1)</f>
        <v>0.25</v>
      </c>
      <c r="BM229" s="1">
        <f>_xlfn.XLOOKUP(AB229,[6]cmmiScoringModel!$G$92:$G$95,[6]cmmiScoringModel!$I$92:$I$95,0,0,1)</f>
        <v>1</v>
      </c>
      <c r="BN229" s="1">
        <f>_xlfn.XLOOKUP(AC229,[6]cmmiScoringModel!$G$96:$G$100,[6]cmmiScoringModel!$I$96:$I$100,0,0,1)</f>
        <v>0.15</v>
      </c>
      <c r="BO229" s="1">
        <f>_xlfn.XLOOKUP(AD229,[6]cmmiScoringModel!$G$101:$G$106,[6]cmmiScoringModel!$I$101:$I$106,0,0,1)</f>
        <v>0.75</v>
      </c>
      <c r="BP229" s="1">
        <f>_xlfn.XLOOKUP(AE229,[6]cmmiScoringModel!$G$107:$G$113,[6]cmmiScoringModel!$I$107:$I$113,0,0,1)</f>
        <v>0.25</v>
      </c>
      <c r="BQ229" s="1">
        <f>_xlfn.XLOOKUP(AF229,[6]cmmiScoringModel!$G$114:$G$117,[6]cmmiScoringModel!$I$114:$I$117,0,0,1)</f>
        <v>0.85</v>
      </c>
      <c r="BR229" s="1">
        <f>_xlfn.XLOOKUP(AG229,[6]cmmiScoringModel!$G$118:$G$120,[6]cmmiScoringModel!$I$118:$I$120,0,0,1)</f>
        <v>0.25</v>
      </c>
      <c r="BS229" s="1">
        <f>_xlfn.XLOOKUP(AH229, [6]cmmiScoringModel!$G$121:$G$124,[6]cmmiScoringModel!$I$121:$I$124,0,0,1)</f>
        <v>0.6</v>
      </c>
      <c r="BT229" s="1">
        <f>_xlfn.XLOOKUP(AI229,[6]cmmiScoringModel!$G$125:$G$128,[6]cmmiScoringModel!$I$125:$I$128,0,0,1)</f>
        <v>0.4</v>
      </c>
      <c r="BU229" s="1">
        <f>_xlfn.XLOOKUP(AJ229,[6]cmmiScoringModel!$G$129:$G$132,[6]cmmiScoringModel!$I$129:$I$132,0,0,1)</f>
        <v>1</v>
      </c>
      <c r="BV229" s="1">
        <f>_xlfn.XLOOKUP(AK229,[6]cmmiScoringModel!$G$133:$G$138,[6]cmmiScoringModel!$I$133:$I$138,0,0,1)</f>
        <v>0.25</v>
      </c>
      <c r="BW229" s="1">
        <f>_xlfn.XLOOKUP(AL229,[6]cmmiScoringModel!$G$139:$G$142,[6]cmmiScoringModel!$I$139:$I$142,0,0,1)</f>
        <v>0</v>
      </c>
      <c r="BX229" s="1">
        <f>_xlfn.XLOOKUP(AM229,[6]cmmiScoringModel!$G$143:$G$148,[6]cmmiScoringModel!$I$143:$I$148,0,0,1)</f>
        <v>0.5</v>
      </c>
      <c r="BY229" s="1">
        <f>_xlfn.XLOOKUP(AN229,[6]cmmiScoringModel!$G$149:$G$153,[6]cmmiScoringModel!$I$149:$I$153,0,0,1)</f>
        <v>0.75</v>
      </c>
      <c r="BZ229" s="1">
        <f>_xlfn.XLOOKUP(AO229,[6]cmmiScoringModel!$G$154:$G$157,[6]cmmiScoringModel!$I$154:$I$157,0,0,1)</f>
        <v>0</v>
      </c>
      <c r="CA229" s="1">
        <f>_xlfn.XLOOKUP(AP229,[6]cmmiScoringModel!$G$158:$G$161,[6]cmmiScoringModel!$I$158:$I$161,0,0,1)</f>
        <v>1</v>
      </c>
      <c r="CB229" s="1">
        <f>_xlfn.XLOOKUP(AQ229,[6]cmmiScoringModel!$G$162:$G$166,[6]cmmiScoringModel!$I$162:$I$166,0,0,1)</f>
        <v>0.25</v>
      </c>
      <c r="CC229" s="1">
        <f>_xlfn.XLOOKUP(AR229,[6]cmmiScoringModel!$G$167:$G$171,[6]cmmiScoringModel!$I$167:$I$171,0,0,1)</f>
        <v>0.01</v>
      </c>
      <c r="CD229" s="1">
        <f>_xlfn.XLOOKUP(AS229,[6]cmmiScoringModel!$G$172:$G$175,[6]cmmiScoringModel!$I$172:$I$175,0,0,1)</f>
        <v>0.01</v>
      </c>
      <c r="CE229" s="1">
        <f>_xlfn.XLOOKUP(AT229,[6]cmmiScoringModel!$G$176:$G$180,[6]cmmiScoringModel!$I$176:$I$180,0,0,1)</f>
        <v>0.5</v>
      </c>
    </row>
    <row r="230" spans="1:83" x14ac:dyDescent="0.25">
      <c r="A230" s="1" t="s">
        <v>3516</v>
      </c>
      <c r="B230" s="1" t="s">
        <v>1974</v>
      </c>
      <c r="C230" s="1" t="s">
        <v>1523</v>
      </c>
      <c r="D230" s="1" t="s">
        <v>2000</v>
      </c>
      <c r="E230" s="1" t="s">
        <v>1784</v>
      </c>
      <c r="G230" s="1" t="s">
        <v>1615</v>
      </c>
      <c r="H230" s="1" t="s">
        <v>2838</v>
      </c>
      <c r="K230" s="1" t="s">
        <v>17</v>
      </c>
      <c r="L230" s="1" t="s">
        <v>22</v>
      </c>
      <c r="M230" s="1" t="s">
        <v>31</v>
      </c>
      <c r="N230" s="1" t="s">
        <v>29</v>
      </c>
      <c r="O230" s="1" t="s">
        <v>37</v>
      </c>
      <c r="P230" s="1" t="s">
        <v>42</v>
      </c>
      <c r="Q230" s="1" t="s">
        <v>45</v>
      </c>
      <c r="R230" s="1" t="s">
        <v>37</v>
      </c>
      <c r="S230" s="1" t="s">
        <v>56</v>
      </c>
      <c r="T230" s="1" t="s">
        <v>64</v>
      </c>
      <c r="U230" s="1" t="s">
        <v>43</v>
      </c>
      <c r="V230" s="1" t="s">
        <v>72</v>
      </c>
      <c r="W230" s="1" t="s">
        <v>75</v>
      </c>
      <c r="X230" s="1" t="s">
        <v>37</v>
      </c>
      <c r="Y230" s="1" t="s">
        <v>43</v>
      </c>
      <c r="Z230" s="1" t="s">
        <v>64</v>
      </c>
      <c r="AA230" s="1" t="s">
        <v>62</v>
      </c>
      <c r="AB230" s="1" t="s">
        <v>98</v>
      </c>
      <c r="AC230" s="1" t="s">
        <v>105</v>
      </c>
      <c r="AD230" s="1" t="s">
        <v>111</v>
      </c>
      <c r="AE230" s="1" t="s">
        <v>62</v>
      </c>
      <c r="AF230" s="1" t="s">
        <v>120</v>
      </c>
      <c r="AG230" s="1" t="s">
        <v>125</v>
      </c>
      <c r="AH230" s="1" t="s">
        <v>129</v>
      </c>
      <c r="AI230" s="1" t="s">
        <v>129</v>
      </c>
      <c r="AJ230" s="1" t="s">
        <v>22</v>
      </c>
      <c r="AK230" s="1" t="s">
        <v>64</v>
      </c>
      <c r="AL230" s="1" t="s">
        <v>144</v>
      </c>
      <c r="AM230" s="1" t="s">
        <v>62</v>
      </c>
      <c r="AN230" s="1" t="s">
        <v>31</v>
      </c>
      <c r="AO230" s="1" t="s">
        <v>155</v>
      </c>
      <c r="AP230" s="1" t="s">
        <v>158</v>
      </c>
      <c r="AQ230" s="1" t="s">
        <v>29</v>
      </c>
      <c r="AR230" s="1" t="s">
        <v>21</v>
      </c>
      <c r="AS230" s="1" t="s">
        <v>21</v>
      </c>
      <c r="AT230" s="1" t="s">
        <v>21</v>
      </c>
      <c r="AV230" s="1">
        <f>_xlfn.XLOOKUP(K230,[6]cmmiScoringModel!$G$2:$G$6, [6]cmmiScoringModel!$I$2:$I$6,0,0,1)</f>
        <v>0.25</v>
      </c>
      <c r="AW230" s="1">
        <f>_xlfn.XLOOKUP(L230,[6]cmmiScoringModel!$G$7:$G$9,[6]cmmiScoringModel!$I$7:$I$9,0,0,1)</f>
        <v>1</v>
      </c>
      <c r="AX230" s="1">
        <f>_xlfn.XLOOKUP(M230,[6]cmmiScoringModel!$G$10:$G$14,[6]cmmiScoringModel!$I$10:$I$14,0,0,1)</f>
        <v>1</v>
      </c>
      <c r="AY230" s="1">
        <f>_xlfn.XLOOKUP(N230,[6]cmmiScoringModel!$G$15:$G$19,[6]cmmiScoringModel!$I$15:$I$19,0,0,1)</f>
        <v>0.5</v>
      </c>
      <c r="AZ230" s="1">
        <f>_xlfn.XLOOKUP(O230,[6]cmmiScoringModel!$G$20:$G$24,[6]cmmiScoringModel!$I$20:$I$24,0,0,1)</f>
        <v>0.75</v>
      </c>
      <c r="BA230" s="1">
        <f>_xlfn.XLOOKUP(P230,[6]cmmiScoringModel!$G$25:$G$28,[6]cmmiScoringModel!$I$25:$I$28,0,0,1)</f>
        <v>0.75</v>
      </c>
      <c r="BB230" s="1">
        <f>_xlfn.XLOOKUP(Q230,[6]cmmiScoringModel!$G$29:$G$33,[6]cmmiScoringModel!$I$29:$I$33,0,0,1)</f>
        <v>0.5</v>
      </c>
      <c r="BC230" s="1">
        <f>_xlfn.XLOOKUP(R230,[6]cmmiScoringModel!$G$34:$G$37,[6]cmmiScoringModel!$I$34:$I$37,0,0,1)</f>
        <v>1</v>
      </c>
      <c r="BD230" s="1">
        <f>_xlfn.XLOOKUP(S230,[6]cmmiScoringModel!$G$38:$G$44,[6]cmmiScoringModel!$I$38:$I$44,0,0,1)</f>
        <v>0.2</v>
      </c>
      <c r="BE230" s="1">
        <f>_xlfn.XLOOKUP(T230,[6]cmmiScoringModel!$G$45:$G$51,[6]cmmiScoringModel!$I$45:$I$51,0,0,1)</f>
        <v>1</v>
      </c>
      <c r="BF230" s="1">
        <f>_xlfn.XLOOKUP(U230,[6]cmmiScoringModel!$G$52:$G$56,[6]cmmiScoringModel!$I$52:$I$56,0,0,1)</f>
        <v>1</v>
      </c>
      <c r="BG230" s="1">
        <f>_xlfn.XLOOKUP(V230,[6]cmmiScoringModel!$G$57:$G$61,[6]cmmiScoringModel!$I$57:$I$61,0,0,1)</f>
        <v>1</v>
      </c>
      <c r="BH230" s="1">
        <f>_xlfn.XLOOKUP(W230,[6]cmmiScoringModel!$G$62:$G$67,[6]cmmiScoringModel!$I$62:$I$67,0,0,1)</f>
        <v>0.5</v>
      </c>
      <c r="BI230" s="1">
        <f>_xlfn.XLOOKUP(X230,[6]cmmiScoringModel!$G$68:$G$72,[6]cmmiScoringModel!$I$68:$I$72,0,0,1)</f>
        <v>0.75</v>
      </c>
      <c r="BJ230" s="1">
        <f>_xlfn.XLOOKUP(Y230,[6]cmmiScoringModel!$G$73:$G$77,[6]cmmiScoringModel!$I$73:$I$77,0,0,1)</f>
        <v>1</v>
      </c>
      <c r="BK230" s="1">
        <f>_xlfn.XLOOKUP(Z230,[6]cmmiScoringModel!$G$78:$G$84,[6]cmmiScoringModel!$I$78:$I$84,0,0,1)</f>
        <v>1</v>
      </c>
      <c r="BL230" s="1">
        <f>_xlfn.XLOOKUP(AA230,[6]cmmiScoringModel!$G$85:$G$91,[6]cmmiScoringModel!$I$85:$I$91,0,0,1)</f>
        <v>0.5</v>
      </c>
      <c r="BM230" s="1">
        <f>_xlfn.XLOOKUP(AB230,[6]cmmiScoringModel!$G$92:$G$95,[6]cmmiScoringModel!$I$92:$I$95,0,0,1)</f>
        <v>1</v>
      </c>
      <c r="BN230" s="1">
        <f>_xlfn.XLOOKUP(AC230,[6]cmmiScoringModel!$G$96:$G$100,[6]cmmiScoringModel!$I$96:$I$100,0,0,1)</f>
        <v>1</v>
      </c>
      <c r="BO230" s="1">
        <f>_xlfn.XLOOKUP(AD230,[6]cmmiScoringModel!$G$101:$G$106,[6]cmmiScoringModel!$I$101:$I$106,0,0,1)</f>
        <v>1</v>
      </c>
      <c r="BP230" s="1">
        <f>_xlfn.XLOOKUP(AE230,[6]cmmiScoringModel!$G$107:$G$113,[6]cmmiScoringModel!$I$107:$I$113,0,0,1)</f>
        <v>0.5</v>
      </c>
      <c r="BQ230" s="1">
        <f>_xlfn.XLOOKUP(AF230,[6]cmmiScoringModel!$G$114:$G$117,[6]cmmiScoringModel!$I$114:$I$117,0,0,1)</f>
        <v>0.85</v>
      </c>
      <c r="BR230" s="1">
        <f>_xlfn.XLOOKUP(AG230,[6]cmmiScoringModel!$G$118:$G$120,[6]cmmiScoringModel!$I$118:$I$120,0,0,1)</f>
        <v>1</v>
      </c>
      <c r="BS230" s="1">
        <f>_xlfn.XLOOKUP(AH230, [6]cmmiScoringModel!$G$121:$G$124,[6]cmmiScoringModel!$I$121:$I$124,0,0,1)</f>
        <v>0.6</v>
      </c>
      <c r="BT230" s="1">
        <f>_xlfn.XLOOKUP(AI230,[6]cmmiScoringModel!$G$125:$G$128,[6]cmmiScoringModel!$I$125:$I$128,0,0,1)</f>
        <v>0.4</v>
      </c>
      <c r="BU230" s="1">
        <f>_xlfn.XLOOKUP(AJ230,[6]cmmiScoringModel!$G$129:$G$132,[6]cmmiScoringModel!$I$129:$I$132,0,0,1)</f>
        <v>1</v>
      </c>
      <c r="BV230" s="1">
        <f>_xlfn.XLOOKUP(AK230,[6]cmmiScoringModel!$G$133:$G$138,[6]cmmiScoringModel!$I$133:$I$138,0,0,1)</f>
        <v>1</v>
      </c>
      <c r="BW230" s="1">
        <f>_xlfn.XLOOKUP(AL230,[6]cmmiScoringModel!$G$139:$G$142,[6]cmmiScoringModel!$I$139:$I$142,0,0,1)</f>
        <v>1</v>
      </c>
      <c r="BX230" s="1">
        <f>_xlfn.XLOOKUP(AM230,[6]cmmiScoringModel!$G$143:$G$148,[6]cmmiScoringModel!$I$143:$I$148,0,0,1)</f>
        <v>0.5</v>
      </c>
      <c r="BY230" s="1">
        <f>_xlfn.XLOOKUP(AN230,[6]cmmiScoringModel!$G$149:$G$153,[6]cmmiScoringModel!$I$149:$I$153,0,0,1)</f>
        <v>1</v>
      </c>
      <c r="BZ230" s="1">
        <f>_xlfn.XLOOKUP(AO230,[6]cmmiScoringModel!$G$154:$G$157,[6]cmmiScoringModel!$I$154:$I$157,0,0,1)</f>
        <v>1</v>
      </c>
      <c r="CA230" s="1">
        <f>_xlfn.XLOOKUP(AP230,[6]cmmiScoringModel!$G$158:$G$161,[6]cmmiScoringModel!$I$158:$I$161,0,0,1)</f>
        <v>0.5</v>
      </c>
      <c r="CB230" s="1">
        <f>_xlfn.XLOOKUP(AQ230,[6]cmmiScoringModel!$G$162:$G$166,[6]cmmiScoringModel!$I$162:$I$166,0,0,1)</f>
        <v>0.75</v>
      </c>
      <c r="CC230" s="1">
        <f>_xlfn.XLOOKUP(AR230,[6]cmmiScoringModel!$G$167:$G$171,[6]cmmiScoringModel!$I$167:$I$171,0,0,1)</f>
        <v>0.01</v>
      </c>
      <c r="CD230" s="1">
        <f>_xlfn.XLOOKUP(AS230,[6]cmmiScoringModel!$G$172:$G$175,[6]cmmiScoringModel!$I$172:$I$175,0,0,1)</f>
        <v>0.01</v>
      </c>
      <c r="CE230" s="1">
        <f>_xlfn.XLOOKUP(AT230,[6]cmmiScoringModel!$G$176:$G$180,[6]cmmiScoringModel!$I$176:$I$180,0,0,1)</f>
        <v>0.01</v>
      </c>
    </row>
    <row r="231" spans="1:83" x14ac:dyDescent="0.25">
      <c r="A231" s="1" t="s">
        <v>3517</v>
      </c>
      <c r="B231" s="1" t="s">
        <v>1974</v>
      </c>
      <c r="C231" s="1" t="s">
        <v>1982</v>
      </c>
      <c r="D231" s="1" t="s">
        <v>1983</v>
      </c>
      <c r="E231" s="1" t="s">
        <v>1984</v>
      </c>
      <c r="G231" s="1" t="s">
        <v>1782</v>
      </c>
      <c r="H231" s="1" t="s">
        <v>3366</v>
      </c>
      <c r="K231" s="1" t="s">
        <v>18</v>
      </c>
      <c r="L231" s="1" t="s">
        <v>22</v>
      </c>
      <c r="M231" s="1" t="s">
        <v>31</v>
      </c>
      <c r="N231" s="1" t="s">
        <v>29</v>
      </c>
      <c r="O231" s="1" t="s">
        <v>37</v>
      </c>
      <c r="P231" s="1" t="s">
        <v>42</v>
      </c>
      <c r="Q231" s="1" t="s">
        <v>45</v>
      </c>
      <c r="R231" s="1" t="s">
        <v>36</v>
      </c>
      <c r="S231" s="1" t="s">
        <v>56</v>
      </c>
      <c r="T231" s="1" t="s">
        <v>64</v>
      </c>
      <c r="U231" s="1" t="s">
        <v>66</v>
      </c>
      <c r="V231" s="1" t="s">
        <v>72</v>
      </c>
      <c r="W231" s="1" t="s">
        <v>75</v>
      </c>
      <c r="X231" s="1" t="s">
        <v>37</v>
      </c>
      <c r="Y231" s="1" t="s">
        <v>43</v>
      </c>
      <c r="Z231" s="1" t="s">
        <v>63</v>
      </c>
      <c r="AA231" s="1" t="s">
        <v>63</v>
      </c>
      <c r="AB231" s="1" t="s">
        <v>98</v>
      </c>
      <c r="AC231" s="1" t="s">
        <v>103</v>
      </c>
      <c r="AD231" s="1" t="s">
        <v>111</v>
      </c>
      <c r="AE231" s="1" t="s">
        <v>63</v>
      </c>
      <c r="AF231" s="1" t="s">
        <v>122</v>
      </c>
      <c r="AG231" s="1" t="s">
        <v>125</v>
      </c>
      <c r="AH231" s="1" t="s">
        <v>22</v>
      </c>
      <c r="AI231" s="1" t="s">
        <v>22</v>
      </c>
      <c r="AJ231" s="1" t="s">
        <v>22</v>
      </c>
      <c r="AK231" s="1" t="s">
        <v>63</v>
      </c>
      <c r="AL231" s="1" t="s">
        <v>144</v>
      </c>
      <c r="AM231" s="1" t="s">
        <v>63</v>
      </c>
      <c r="AN231" s="1" t="s">
        <v>31</v>
      </c>
      <c r="AO231" s="1" t="s">
        <v>155</v>
      </c>
      <c r="AP231" s="1" t="s">
        <v>159</v>
      </c>
      <c r="AQ231" s="1" t="s">
        <v>31</v>
      </c>
      <c r="AR231" s="1" t="s">
        <v>29</v>
      </c>
      <c r="AS231" s="1" t="s">
        <v>111</v>
      </c>
      <c r="AT231" s="1" t="s">
        <v>170</v>
      </c>
      <c r="AV231" s="1">
        <f>_xlfn.XLOOKUP(K231,[6]cmmiScoringModel!$G$2:$G$6, [6]cmmiScoringModel!$I$2:$I$6,0,0,1)</f>
        <v>1</v>
      </c>
      <c r="AW231" s="1">
        <f>_xlfn.XLOOKUP(L231,[6]cmmiScoringModel!$G$7:$G$9,[6]cmmiScoringModel!$I$7:$I$9,0,0,1)</f>
        <v>1</v>
      </c>
      <c r="AX231" s="1">
        <f>_xlfn.XLOOKUP(M231,[6]cmmiScoringModel!$G$10:$G$14,[6]cmmiScoringModel!$I$10:$I$14,0,0,1)</f>
        <v>1</v>
      </c>
      <c r="AY231" s="1">
        <f>_xlfn.XLOOKUP(N231,[6]cmmiScoringModel!$G$15:$G$19,[6]cmmiScoringModel!$I$15:$I$19,0,0,1)</f>
        <v>0.5</v>
      </c>
      <c r="AZ231" s="1">
        <f>_xlfn.XLOOKUP(O231,[6]cmmiScoringModel!$G$20:$G$24,[6]cmmiScoringModel!$I$20:$I$24,0,0,1)</f>
        <v>0.75</v>
      </c>
      <c r="BA231" s="1">
        <f>_xlfn.XLOOKUP(P231,[6]cmmiScoringModel!$G$25:$G$28,[6]cmmiScoringModel!$I$25:$I$28,0,0,1)</f>
        <v>0.75</v>
      </c>
      <c r="BB231" s="1">
        <f>_xlfn.XLOOKUP(Q231,[6]cmmiScoringModel!$G$29:$G$33,[6]cmmiScoringModel!$I$29:$I$33,0,0,1)</f>
        <v>0.5</v>
      </c>
      <c r="BC231" s="1">
        <f>_xlfn.XLOOKUP(R231,[6]cmmiScoringModel!$G$34:$G$37,[6]cmmiScoringModel!$I$34:$I$37,0,0,1)</f>
        <v>0.25</v>
      </c>
      <c r="BD231" s="1">
        <f>_xlfn.XLOOKUP(S231,[6]cmmiScoringModel!$G$38:$G$44,[6]cmmiScoringModel!$I$38:$I$44,0,0,1)</f>
        <v>0.2</v>
      </c>
      <c r="BE231" s="1">
        <f>_xlfn.XLOOKUP(T231,[6]cmmiScoringModel!$G$45:$G$51,[6]cmmiScoringModel!$I$45:$I$51,0,0,1)</f>
        <v>1</v>
      </c>
      <c r="BF231" s="1">
        <f>_xlfn.XLOOKUP(U231,[6]cmmiScoringModel!$G$52:$G$56,[6]cmmiScoringModel!$I$52:$I$56,0,0,1)</f>
        <v>0.8</v>
      </c>
      <c r="BG231" s="1">
        <f>_xlfn.XLOOKUP(V231,[6]cmmiScoringModel!$G$57:$G$61,[6]cmmiScoringModel!$I$57:$I$61,0,0,1)</f>
        <v>1</v>
      </c>
      <c r="BH231" s="1">
        <f>_xlfn.XLOOKUP(W231,[6]cmmiScoringModel!$G$62:$G$67,[6]cmmiScoringModel!$I$62:$I$67,0,0,1)</f>
        <v>0.5</v>
      </c>
      <c r="BI231" s="1">
        <f>_xlfn.XLOOKUP(X231,[6]cmmiScoringModel!$G$68:$G$72,[6]cmmiScoringModel!$I$68:$I$72,0,0,1)</f>
        <v>0.75</v>
      </c>
      <c r="BJ231" s="1">
        <f>_xlfn.XLOOKUP(Y231,[6]cmmiScoringModel!$G$73:$G$77,[6]cmmiScoringModel!$I$73:$I$77,0,0,1)</f>
        <v>1</v>
      </c>
      <c r="BK231" s="1">
        <f>_xlfn.XLOOKUP(Z231,[6]cmmiScoringModel!$G$78:$G$84,[6]cmmiScoringModel!$I$78:$I$84,0,0,1)</f>
        <v>0.75</v>
      </c>
      <c r="BL231" s="1">
        <f>_xlfn.XLOOKUP(AA231,[6]cmmiScoringModel!$G$85:$G$91,[6]cmmiScoringModel!$I$85:$I$91,0,0,1)</f>
        <v>0.75</v>
      </c>
      <c r="BM231" s="1">
        <f>_xlfn.XLOOKUP(AB231,[6]cmmiScoringModel!$G$92:$G$95,[6]cmmiScoringModel!$I$92:$I$95,0,0,1)</f>
        <v>1</v>
      </c>
      <c r="BN231" s="1">
        <f>_xlfn.XLOOKUP(AC231,[6]cmmiScoringModel!$G$96:$G$100,[6]cmmiScoringModel!$I$96:$I$100,0,0,1)</f>
        <v>0.6</v>
      </c>
      <c r="BO231" s="1">
        <f>_xlfn.XLOOKUP(AD231,[6]cmmiScoringModel!$G$101:$G$106,[6]cmmiScoringModel!$I$101:$I$106,0,0,1)</f>
        <v>1</v>
      </c>
      <c r="BP231" s="1">
        <f>_xlfn.XLOOKUP(AE231,[6]cmmiScoringModel!$G$107:$G$113,[6]cmmiScoringModel!$I$107:$I$113,0,0,1)</f>
        <v>0.75</v>
      </c>
      <c r="BQ231" s="1">
        <f>_xlfn.XLOOKUP(AF231,[6]cmmiScoringModel!$G$114:$G$117,[6]cmmiScoringModel!$I$114:$I$117,0,0,1)</f>
        <v>1</v>
      </c>
      <c r="BR231" s="1">
        <f>_xlfn.XLOOKUP(AG231,[6]cmmiScoringModel!$G$118:$G$120,[6]cmmiScoringModel!$I$118:$I$120,0,0,1)</f>
        <v>1</v>
      </c>
      <c r="BS231" s="1">
        <f>_xlfn.XLOOKUP(AH231, [6]cmmiScoringModel!$G$121:$G$124,[6]cmmiScoringModel!$I$121:$I$124,0,0,1)</f>
        <v>1</v>
      </c>
      <c r="BT231" s="1">
        <f>_xlfn.XLOOKUP(AI231,[6]cmmiScoringModel!$G$125:$G$128,[6]cmmiScoringModel!$I$125:$I$128,0,0,1)</f>
        <v>1</v>
      </c>
      <c r="BU231" s="1">
        <f>_xlfn.XLOOKUP(AJ231,[6]cmmiScoringModel!$G$129:$G$132,[6]cmmiScoringModel!$I$129:$I$132,0,0,1)</f>
        <v>1</v>
      </c>
      <c r="BV231" s="1">
        <f>_xlfn.XLOOKUP(AK231,[6]cmmiScoringModel!$G$133:$G$138,[6]cmmiScoringModel!$I$133:$I$138,0,0,1)</f>
        <v>0.75</v>
      </c>
      <c r="BW231" s="1">
        <f>_xlfn.XLOOKUP(AL231,[6]cmmiScoringModel!$G$139:$G$142,[6]cmmiScoringModel!$I$139:$I$142,0,0,1)</f>
        <v>1</v>
      </c>
      <c r="BX231" s="1">
        <f>_xlfn.XLOOKUP(AM231,[6]cmmiScoringModel!$G$143:$G$148,[6]cmmiScoringModel!$I$143:$I$148,0,0,1)</f>
        <v>0.75</v>
      </c>
      <c r="BY231" s="1">
        <f>_xlfn.XLOOKUP(AN231,[6]cmmiScoringModel!$G$149:$G$153,[6]cmmiScoringModel!$I$149:$I$153,0,0,1)</f>
        <v>1</v>
      </c>
      <c r="BZ231" s="1">
        <f>_xlfn.XLOOKUP(AO231,[6]cmmiScoringModel!$G$154:$G$157,[6]cmmiScoringModel!$I$154:$I$157,0,0,1)</f>
        <v>1</v>
      </c>
      <c r="CA231" s="1">
        <f>_xlfn.XLOOKUP(AP231,[6]cmmiScoringModel!$G$158:$G$161,[6]cmmiScoringModel!$I$158:$I$161,0,0,1)</f>
        <v>1</v>
      </c>
      <c r="CB231" s="1">
        <f>_xlfn.XLOOKUP(AQ231,[6]cmmiScoringModel!$G$162:$G$166,[6]cmmiScoringModel!$I$162:$I$166,0,0,1)</f>
        <v>1</v>
      </c>
      <c r="CC231" s="1">
        <f>_xlfn.XLOOKUP(AR231,[6]cmmiScoringModel!$G$167:$G$171,[6]cmmiScoringModel!$I$167:$I$171,0,0,1)</f>
        <v>0.5</v>
      </c>
      <c r="CD231" s="1">
        <f>_xlfn.XLOOKUP(AS231,[6]cmmiScoringModel!$G$172:$G$175,[6]cmmiScoringModel!$I$172:$I$175,0,0,1)</f>
        <v>1</v>
      </c>
      <c r="CE231" s="1">
        <f>_xlfn.XLOOKUP(AT231,[6]cmmiScoringModel!$G$176:$G$180,[6]cmmiScoringModel!$I$176:$I$180,0,0,1)</f>
        <v>0.5</v>
      </c>
    </row>
    <row r="232" spans="1:83" x14ac:dyDescent="0.25">
      <c r="A232" s="1" t="s">
        <v>3518</v>
      </c>
      <c r="B232" s="1" t="s">
        <v>1974</v>
      </c>
      <c r="C232" s="1" t="s">
        <v>1982</v>
      </c>
      <c r="D232" s="1" t="s">
        <v>2003</v>
      </c>
      <c r="E232" s="1" t="s">
        <v>2004</v>
      </c>
      <c r="G232" s="1" t="s">
        <v>3519</v>
      </c>
      <c r="H232" s="1" t="s">
        <v>3420</v>
      </c>
      <c r="K232" s="1" t="s">
        <v>18</v>
      </c>
      <c r="L232" s="1" t="s">
        <v>22</v>
      </c>
      <c r="M232" s="1" t="s">
        <v>31</v>
      </c>
      <c r="N232" s="1" t="s">
        <v>29</v>
      </c>
      <c r="O232" s="1" t="s">
        <v>37</v>
      </c>
      <c r="P232" s="1" t="s">
        <v>43</v>
      </c>
      <c r="Q232" s="1" t="s">
        <v>45</v>
      </c>
      <c r="R232" s="1" t="s">
        <v>37</v>
      </c>
      <c r="S232" s="1" t="s">
        <v>56</v>
      </c>
      <c r="T232" s="1" t="s">
        <v>21</v>
      </c>
      <c r="U232" s="1" t="s">
        <v>21</v>
      </c>
      <c r="V232" s="1" t="s">
        <v>72</v>
      </c>
      <c r="W232" s="1" t="s">
        <v>76</v>
      </c>
      <c r="X232" s="1" t="s">
        <v>37</v>
      </c>
      <c r="Y232" s="1" t="s">
        <v>43</v>
      </c>
      <c r="Z232" s="1" t="s">
        <v>62</v>
      </c>
      <c r="AA232" s="1" t="s">
        <v>63</v>
      </c>
      <c r="AB232" s="1" t="s">
        <v>98</v>
      </c>
      <c r="AC232" s="1" t="s">
        <v>103</v>
      </c>
      <c r="AD232" s="1" t="s">
        <v>110</v>
      </c>
      <c r="AE232" s="1" t="s">
        <v>62</v>
      </c>
      <c r="AF232" s="1" t="s">
        <v>120</v>
      </c>
      <c r="AG232" s="1" t="s">
        <v>124</v>
      </c>
      <c r="AH232" s="1" t="s">
        <v>129</v>
      </c>
      <c r="AI232" s="1" t="s">
        <v>129</v>
      </c>
      <c r="AJ232" s="1" t="s">
        <v>22</v>
      </c>
      <c r="AK232" s="1" t="s">
        <v>63</v>
      </c>
      <c r="AL232" s="1" t="s">
        <v>144</v>
      </c>
      <c r="AM232" s="1" t="s">
        <v>62</v>
      </c>
      <c r="AN232" s="1" t="s">
        <v>29</v>
      </c>
      <c r="AO232" s="1" t="s">
        <v>155</v>
      </c>
      <c r="AP232" s="1" t="s">
        <v>159</v>
      </c>
      <c r="AQ232" s="1" t="s">
        <v>31</v>
      </c>
      <c r="AR232" s="1" t="s">
        <v>21</v>
      </c>
      <c r="AS232" s="1" t="s">
        <v>21</v>
      </c>
      <c r="AT232" s="1" t="s">
        <v>170</v>
      </c>
      <c r="AV232" s="1">
        <f>_xlfn.XLOOKUP(K232,[6]cmmiScoringModel!$G$2:$G$6, [6]cmmiScoringModel!$I$2:$I$6,0,0,1)</f>
        <v>1</v>
      </c>
      <c r="AW232" s="1">
        <f>_xlfn.XLOOKUP(L232,[6]cmmiScoringModel!$G$7:$G$9,[6]cmmiScoringModel!$I$7:$I$9,0,0,1)</f>
        <v>1</v>
      </c>
      <c r="AX232" s="1">
        <f>_xlfn.XLOOKUP(M232,[6]cmmiScoringModel!$G$10:$G$14,[6]cmmiScoringModel!$I$10:$I$14,0,0,1)</f>
        <v>1</v>
      </c>
      <c r="AY232" s="1">
        <f>_xlfn.XLOOKUP(N232,[6]cmmiScoringModel!$G$15:$G$19,[6]cmmiScoringModel!$I$15:$I$19,0,0,1)</f>
        <v>0.5</v>
      </c>
      <c r="AZ232" s="1">
        <f>_xlfn.XLOOKUP(O232,[6]cmmiScoringModel!$G$20:$G$24,[6]cmmiScoringModel!$I$20:$I$24,0,0,1)</f>
        <v>0.75</v>
      </c>
      <c r="BA232" s="1">
        <f>_xlfn.XLOOKUP(P232,[6]cmmiScoringModel!$G$25:$G$28,[6]cmmiScoringModel!$I$25:$I$28,0,0,1)</f>
        <v>1</v>
      </c>
      <c r="BB232" s="1">
        <f>_xlfn.XLOOKUP(Q232,[6]cmmiScoringModel!$G$29:$G$33,[6]cmmiScoringModel!$I$29:$I$33,0,0,1)</f>
        <v>0.5</v>
      </c>
      <c r="BC232" s="1">
        <f>_xlfn.XLOOKUP(R232,[6]cmmiScoringModel!$G$34:$G$37,[6]cmmiScoringModel!$I$34:$I$37,0,0,1)</f>
        <v>1</v>
      </c>
      <c r="BD232" s="1">
        <f>_xlfn.XLOOKUP(S232,[6]cmmiScoringModel!$G$38:$G$44,[6]cmmiScoringModel!$I$38:$I$44,0,0,1)</f>
        <v>0.2</v>
      </c>
      <c r="BE232" s="1">
        <f>_xlfn.XLOOKUP(T232,[6]cmmiScoringModel!$G$45:$G$51,[6]cmmiScoringModel!$I$45:$I$51,0,0,1)</f>
        <v>0.01</v>
      </c>
      <c r="BF232" s="1">
        <f>_xlfn.XLOOKUP(U232,[6]cmmiScoringModel!$G$52:$G$56,[6]cmmiScoringModel!$I$52:$I$56,0,0,1)</f>
        <v>0.01</v>
      </c>
      <c r="BG232" s="1">
        <f>_xlfn.XLOOKUP(V232,[6]cmmiScoringModel!$G$57:$G$61,[6]cmmiScoringModel!$I$57:$I$61,0,0,1)</f>
        <v>1</v>
      </c>
      <c r="BH232" s="1">
        <f>_xlfn.XLOOKUP(W232,[6]cmmiScoringModel!$G$62:$G$67,[6]cmmiScoringModel!$I$62:$I$67,0,0,1)</f>
        <v>0.75</v>
      </c>
      <c r="BI232" s="1">
        <f>_xlfn.XLOOKUP(X232,[6]cmmiScoringModel!$G$68:$G$72,[6]cmmiScoringModel!$I$68:$I$72,0,0,1)</f>
        <v>0.75</v>
      </c>
      <c r="BJ232" s="1">
        <f>_xlfn.XLOOKUP(Y232,[6]cmmiScoringModel!$G$73:$G$77,[6]cmmiScoringModel!$I$73:$I$77,0,0,1)</f>
        <v>1</v>
      </c>
      <c r="BK232" s="1">
        <f>_xlfn.XLOOKUP(Z232,[6]cmmiScoringModel!$G$78:$G$84,[6]cmmiScoringModel!$I$78:$I$84,0,0,1)</f>
        <v>0.5</v>
      </c>
      <c r="BL232" s="1">
        <f>_xlfn.XLOOKUP(AA232,[6]cmmiScoringModel!$G$85:$G$91,[6]cmmiScoringModel!$I$85:$I$91,0,0,1)</f>
        <v>0.75</v>
      </c>
      <c r="BM232" s="1">
        <f>_xlfn.XLOOKUP(AB232,[6]cmmiScoringModel!$G$92:$G$95,[6]cmmiScoringModel!$I$92:$I$95,0,0,1)</f>
        <v>1</v>
      </c>
      <c r="BN232" s="1">
        <f>_xlfn.XLOOKUP(AC232,[6]cmmiScoringModel!$G$96:$G$100,[6]cmmiScoringModel!$I$96:$I$100,0,0,1)</f>
        <v>0.6</v>
      </c>
      <c r="BO232" s="1">
        <f>_xlfn.XLOOKUP(AD232,[6]cmmiScoringModel!$G$101:$G$106,[6]cmmiScoringModel!$I$101:$I$106,0,0,1)</f>
        <v>0.75</v>
      </c>
      <c r="BP232" s="1">
        <f>_xlfn.XLOOKUP(AE232,[6]cmmiScoringModel!$G$107:$G$113,[6]cmmiScoringModel!$I$107:$I$113,0,0,1)</f>
        <v>0.5</v>
      </c>
      <c r="BQ232" s="1">
        <f>_xlfn.XLOOKUP(AF232,[6]cmmiScoringModel!$G$114:$G$117,[6]cmmiScoringModel!$I$114:$I$117,0,0,1)</f>
        <v>0.85</v>
      </c>
      <c r="BR232" s="1">
        <f>_xlfn.XLOOKUP(AG232,[6]cmmiScoringModel!$G$118:$G$120,[6]cmmiScoringModel!$I$118:$I$120,0,0,1)</f>
        <v>0.25</v>
      </c>
      <c r="BS232" s="1">
        <f>_xlfn.XLOOKUP(AH232, [6]cmmiScoringModel!$G$121:$G$124,[6]cmmiScoringModel!$I$121:$I$124,0,0,1)</f>
        <v>0.6</v>
      </c>
      <c r="BT232" s="1">
        <f>_xlfn.XLOOKUP(AI232,[6]cmmiScoringModel!$G$125:$G$128,[6]cmmiScoringModel!$I$125:$I$128,0,0,1)</f>
        <v>0.4</v>
      </c>
      <c r="BU232" s="1">
        <f>_xlfn.XLOOKUP(AJ232,[6]cmmiScoringModel!$G$129:$G$132,[6]cmmiScoringModel!$I$129:$I$132,0,0,1)</f>
        <v>1</v>
      </c>
      <c r="BV232" s="1">
        <f>_xlfn.XLOOKUP(AK232,[6]cmmiScoringModel!$G$133:$G$138,[6]cmmiScoringModel!$I$133:$I$138,0,0,1)</f>
        <v>0.75</v>
      </c>
      <c r="BW232" s="1">
        <f>_xlfn.XLOOKUP(AL232,[6]cmmiScoringModel!$G$139:$G$142,[6]cmmiScoringModel!$I$139:$I$142,0,0,1)</f>
        <v>1</v>
      </c>
      <c r="BX232" s="1">
        <f>_xlfn.XLOOKUP(AM232,[6]cmmiScoringModel!$G$143:$G$148,[6]cmmiScoringModel!$I$143:$I$148,0,0,1)</f>
        <v>0.5</v>
      </c>
      <c r="BY232" s="1">
        <f>_xlfn.XLOOKUP(AN232,[6]cmmiScoringModel!$G$149:$G$153,[6]cmmiScoringModel!$I$149:$I$153,0,0,1)</f>
        <v>0.75</v>
      </c>
      <c r="BZ232" s="1">
        <f>_xlfn.XLOOKUP(AO232,[6]cmmiScoringModel!$G$154:$G$157,[6]cmmiScoringModel!$I$154:$I$157,0,0,1)</f>
        <v>1</v>
      </c>
      <c r="CA232" s="1">
        <f>_xlfn.XLOOKUP(AP232,[6]cmmiScoringModel!$G$158:$G$161,[6]cmmiScoringModel!$I$158:$I$161,0,0,1)</f>
        <v>1</v>
      </c>
      <c r="CB232" s="1">
        <f>_xlfn.XLOOKUP(AQ232,[6]cmmiScoringModel!$G$162:$G$166,[6]cmmiScoringModel!$I$162:$I$166,0,0,1)</f>
        <v>1</v>
      </c>
      <c r="CC232" s="1">
        <f>_xlfn.XLOOKUP(AR232,[6]cmmiScoringModel!$G$167:$G$171,[6]cmmiScoringModel!$I$167:$I$171,0,0,1)</f>
        <v>0.01</v>
      </c>
      <c r="CD232" s="1">
        <f>_xlfn.XLOOKUP(AS232,[6]cmmiScoringModel!$G$172:$G$175,[6]cmmiScoringModel!$I$172:$I$175,0,0,1)</f>
        <v>0.01</v>
      </c>
      <c r="CE232" s="1">
        <f>_xlfn.XLOOKUP(AT232,[6]cmmiScoringModel!$G$176:$G$180,[6]cmmiScoringModel!$I$176:$I$180,0,0,1)</f>
        <v>0.5</v>
      </c>
    </row>
    <row r="233" spans="1:83" x14ac:dyDescent="0.25">
      <c r="A233" s="1" t="s">
        <v>3520</v>
      </c>
      <c r="B233" s="1" t="s">
        <v>1974</v>
      </c>
      <c r="C233" s="1" t="s">
        <v>1979</v>
      </c>
      <c r="D233" s="1" t="s">
        <v>1980</v>
      </c>
      <c r="E233" s="1" t="s">
        <v>1981</v>
      </c>
      <c r="G233" s="1" t="s">
        <v>1615</v>
      </c>
      <c r="H233" s="1" t="s">
        <v>2838</v>
      </c>
      <c r="K233" s="1" t="s">
        <v>18</v>
      </c>
      <c r="L233" s="1" t="s">
        <v>22</v>
      </c>
      <c r="M233" s="1" t="s">
        <v>31</v>
      </c>
      <c r="N233" s="1" t="s">
        <v>29</v>
      </c>
      <c r="O233" s="1" t="s">
        <v>37</v>
      </c>
      <c r="P233" s="1" t="s">
        <v>43</v>
      </c>
      <c r="Q233" s="1" t="s">
        <v>45</v>
      </c>
      <c r="R233" s="1" t="s">
        <v>37</v>
      </c>
      <c r="S233" s="1" t="s">
        <v>56</v>
      </c>
      <c r="T233" s="1" t="s">
        <v>62</v>
      </c>
      <c r="U233" s="1" t="s">
        <v>42</v>
      </c>
      <c r="V233" s="1" t="s">
        <v>71</v>
      </c>
      <c r="W233" s="1" t="s">
        <v>75</v>
      </c>
      <c r="X233" s="1" t="s">
        <v>37</v>
      </c>
      <c r="Y233" s="1" t="s">
        <v>85</v>
      </c>
      <c r="Z233" s="1" t="s">
        <v>60</v>
      </c>
      <c r="AA233" s="1" t="s">
        <v>62</v>
      </c>
      <c r="AB233" s="1" t="s">
        <v>98</v>
      </c>
      <c r="AC233" s="1" t="s">
        <v>102</v>
      </c>
      <c r="AD233" s="1" t="s">
        <v>111</v>
      </c>
      <c r="AE233" s="1" t="s">
        <v>62</v>
      </c>
      <c r="AF233" s="1" t="s">
        <v>120</v>
      </c>
      <c r="AG233" s="1" t="s">
        <v>125</v>
      </c>
      <c r="AH233" s="1" t="s">
        <v>129</v>
      </c>
      <c r="AI233" s="1" t="s">
        <v>129</v>
      </c>
      <c r="AJ233" s="1" t="s">
        <v>22</v>
      </c>
      <c r="AK233" s="1" t="s">
        <v>64</v>
      </c>
      <c r="AL233" s="1" t="s">
        <v>144</v>
      </c>
      <c r="AM233" s="1" t="s">
        <v>62</v>
      </c>
      <c r="AN233" s="1" t="s">
        <v>31</v>
      </c>
      <c r="AO233" s="1" t="s">
        <v>154</v>
      </c>
      <c r="AP233" s="1" t="s">
        <v>159</v>
      </c>
      <c r="AQ233" s="1" t="s">
        <v>29</v>
      </c>
      <c r="AR233" s="1" t="s">
        <v>21</v>
      </c>
      <c r="AS233" s="1" t="s">
        <v>21</v>
      </c>
      <c r="AT233" s="1" t="s">
        <v>21</v>
      </c>
      <c r="AV233" s="1">
        <f>_xlfn.XLOOKUP(K233,[6]cmmiScoringModel!$G$2:$G$6, [6]cmmiScoringModel!$I$2:$I$6,0,0,1)</f>
        <v>1</v>
      </c>
      <c r="AW233" s="1">
        <f>_xlfn.XLOOKUP(L233,[6]cmmiScoringModel!$G$7:$G$9,[6]cmmiScoringModel!$I$7:$I$9,0,0,1)</f>
        <v>1</v>
      </c>
      <c r="AX233" s="1">
        <f>_xlfn.XLOOKUP(M233,[6]cmmiScoringModel!$G$10:$G$14,[6]cmmiScoringModel!$I$10:$I$14,0,0,1)</f>
        <v>1</v>
      </c>
      <c r="AY233" s="1">
        <f>_xlfn.XLOOKUP(N233,[6]cmmiScoringModel!$G$15:$G$19,[6]cmmiScoringModel!$I$15:$I$19,0,0,1)</f>
        <v>0.5</v>
      </c>
      <c r="AZ233" s="1">
        <f>_xlfn.XLOOKUP(O233,[6]cmmiScoringModel!$G$20:$G$24,[6]cmmiScoringModel!$I$20:$I$24,0,0,1)</f>
        <v>0.75</v>
      </c>
      <c r="BA233" s="1">
        <f>_xlfn.XLOOKUP(P233,[6]cmmiScoringModel!$G$25:$G$28,[6]cmmiScoringModel!$I$25:$I$28,0,0,1)</f>
        <v>1</v>
      </c>
      <c r="BB233" s="1">
        <f>_xlfn.XLOOKUP(Q233,[6]cmmiScoringModel!$G$29:$G$33,[6]cmmiScoringModel!$I$29:$I$33,0,0,1)</f>
        <v>0.5</v>
      </c>
      <c r="BC233" s="1">
        <f>_xlfn.XLOOKUP(R233,[6]cmmiScoringModel!$G$34:$G$37,[6]cmmiScoringModel!$I$34:$I$37,0,0,1)</f>
        <v>1</v>
      </c>
      <c r="BD233" s="1">
        <f>_xlfn.XLOOKUP(S233,[6]cmmiScoringModel!$G$38:$G$44,[6]cmmiScoringModel!$I$38:$I$44,0,0,1)</f>
        <v>0.2</v>
      </c>
      <c r="BE233" s="1">
        <f>_xlfn.XLOOKUP(T233,[6]cmmiScoringModel!$G$45:$G$51,[6]cmmiScoringModel!$I$45:$I$51,0,0,1)</f>
        <v>0.5</v>
      </c>
      <c r="BF233" s="1">
        <f>_xlfn.XLOOKUP(U233,[6]cmmiScoringModel!$G$52:$G$56,[6]cmmiScoringModel!$I$52:$I$56,0,0,1)</f>
        <v>0.6</v>
      </c>
      <c r="BG233" s="1">
        <f>_xlfn.XLOOKUP(V233,[6]cmmiScoringModel!$G$57:$G$61,[6]cmmiScoringModel!$I$57:$I$61,0,0,1)</f>
        <v>0.6</v>
      </c>
      <c r="BH233" s="1">
        <f>_xlfn.XLOOKUP(W233,[6]cmmiScoringModel!$G$62:$G$67,[6]cmmiScoringModel!$I$62:$I$67,0,0,1)</f>
        <v>0.5</v>
      </c>
      <c r="BI233" s="1">
        <f>_xlfn.XLOOKUP(X233,[6]cmmiScoringModel!$G$68:$G$72,[6]cmmiScoringModel!$I$68:$I$72,0,0,1)</f>
        <v>0.75</v>
      </c>
      <c r="BJ233" s="1">
        <f>_xlfn.XLOOKUP(Y233,[6]cmmiScoringModel!$G$73:$G$77,[6]cmmiScoringModel!$I$73:$I$77,0,0,1)</f>
        <v>0.25</v>
      </c>
      <c r="BK233" s="1">
        <f>_xlfn.XLOOKUP(Z233,[6]cmmiScoringModel!$G$78:$G$84,[6]cmmiScoringModel!$I$78:$I$84,0,0,1)</f>
        <v>0</v>
      </c>
      <c r="BL233" s="1">
        <f>_xlfn.XLOOKUP(AA233,[6]cmmiScoringModel!$G$85:$G$91,[6]cmmiScoringModel!$I$85:$I$91,0,0,1)</f>
        <v>0.5</v>
      </c>
      <c r="BM233" s="1">
        <f>_xlfn.XLOOKUP(AB233,[6]cmmiScoringModel!$G$92:$G$95,[6]cmmiScoringModel!$I$92:$I$95,0,0,1)</f>
        <v>1</v>
      </c>
      <c r="BN233" s="1">
        <f>_xlfn.XLOOKUP(AC233,[6]cmmiScoringModel!$G$96:$G$100,[6]cmmiScoringModel!$I$96:$I$100,0,0,1)</f>
        <v>0.15</v>
      </c>
      <c r="BO233" s="1">
        <f>_xlfn.XLOOKUP(AD233,[6]cmmiScoringModel!$G$101:$G$106,[6]cmmiScoringModel!$I$101:$I$106,0,0,1)</f>
        <v>1</v>
      </c>
      <c r="BP233" s="1">
        <f>_xlfn.XLOOKUP(AE233,[6]cmmiScoringModel!$G$107:$G$113,[6]cmmiScoringModel!$I$107:$I$113,0,0,1)</f>
        <v>0.5</v>
      </c>
      <c r="BQ233" s="1">
        <f>_xlfn.XLOOKUP(AF233,[6]cmmiScoringModel!$G$114:$G$117,[6]cmmiScoringModel!$I$114:$I$117,0,0,1)</f>
        <v>0.85</v>
      </c>
      <c r="BR233" s="1">
        <f>_xlfn.XLOOKUP(AG233,[6]cmmiScoringModel!$G$118:$G$120,[6]cmmiScoringModel!$I$118:$I$120,0,0,1)</f>
        <v>1</v>
      </c>
      <c r="BS233" s="1">
        <f>_xlfn.XLOOKUP(AH233, [6]cmmiScoringModel!$G$121:$G$124,[6]cmmiScoringModel!$I$121:$I$124,0,0,1)</f>
        <v>0.6</v>
      </c>
      <c r="BT233" s="1">
        <f>_xlfn.XLOOKUP(AI233,[6]cmmiScoringModel!$G$125:$G$128,[6]cmmiScoringModel!$I$125:$I$128,0,0,1)</f>
        <v>0.4</v>
      </c>
      <c r="BU233" s="1">
        <f>_xlfn.XLOOKUP(AJ233,[6]cmmiScoringModel!$G$129:$G$132,[6]cmmiScoringModel!$I$129:$I$132,0,0,1)</f>
        <v>1</v>
      </c>
      <c r="BV233" s="1">
        <f>_xlfn.XLOOKUP(AK233,[6]cmmiScoringModel!$G$133:$G$138,[6]cmmiScoringModel!$I$133:$I$138,0,0,1)</f>
        <v>1</v>
      </c>
      <c r="BW233" s="1">
        <f>_xlfn.XLOOKUP(AL233,[6]cmmiScoringModel!$G$139:$G$142,[6]cmmiScoringModel!$I$139:$I$142,0,0,1)</f>
        <v>1</v>
      </c>
      <c r="BX233" s="1">
        <f>_xlfn.XLOOKUP(AM233,[6]cmmiScoringModel!$G$143:$G$148,[6]cmmiScoringModel!$I$143:$I$148,0,0,1)</f>
        <v>0.5</v>
      </c>
      <c r="BY233" s="1">
        <f>_xlfn.XLOOKUP(AN233,[6]cmmiScoringModel!$G$149:$G$153,[6]cmmiScoringModel!$I$149:$I$153,0,0,1)</f>
        <v>1</v>
      </c>
      <c r="BZ233" s="1">
        <f>_xlfn.XLOOKUP(AO233,[6]cmmiScoringModel!$G$154:$G$157,[6]cmmiScoringModel!$I$154:$I$157,0,0,1)</f>
        <v>0</v>
      </c>
      <c r="CA233" s="1">
        <f>_xlfn.XLOOKUP(AP233,[6]cmmiScoringModel!$G$158:$G$161,[6]cmmiScoringModel!$I$158:$I$161,0,0,1)</f>
        <v>1</v>
      </c>
      <c r="CB233" s="1">
        <f>_xlfn.XLOOKUP(AQ233,[6]cmmiScoringModel!$G$162:$G$166,[6]cmmiScoringModel!$I$162:$I$166,0,0,1)</f>
        <v>0.75</v>
      </c>
      <c r="CC233" s="1">
        <f>_xlfn.XLOOKUP(AR233,[6]cmmiScoringModel!$G$167:$G$171,[6]cmmiScoringModel!$I$167:$I$171,0,0,1)</f>
        <v>0.01</v>
      </c>
      <c r="CD233" s="1">
        <f>_xlfn.XLOOKUP(AS233,[6]cmmiScoringModel!$G$172:$G$175,[6]cmmiScoringModel!$I$172:$I$175,0,0,1)</f>
        <v>0.01</v>
      </c>
      <c r="CE233" s="1">
        <f>_xlfn.XLOOKUP(AT233,[6]cmmiScoringModel!$G$176:$G$180,[6]cmmiScoringModel!$I$176:$I$180,0,0,1)</f>
        <v>0.01</v>
      </c>
    </row>
    <row r="234" spans="1:83" x14ac:dyDescent="0.25">
      <c r="A234" s="1" t="s">
        <v>3521</v>
      </c>
      <c r="B234" s="1" t="s">
        <v>1974</v>
      </c>
      <c r="C234" s="1" t="s">
        <v>1982</v>
      </c>
      <c r="D234" s="1" t="s">
        <v>2001</v>
      </c>
      <c r="E234" s="1" t="s">
        <v>2002</v>
      </c>
      <c r="G234" s="1" t="s">
        <v>1966</v>
      </c>
      <c r="H234" s="1" t="s">
        <v>3465</v>
      </c>
      <c r="K234" s="1" t="s">
        <v>18</v>
      </c>
      <c r="L234" s="1" t="s">
        <v>22</v>
      </c>
      <c r="M234" s="1" t="s">
        <v>31</v>
      </c>
      <c r="N234" s="1" t="s">
        <v>29</v>
      </c>
      <c r="O234" s="1" t="s">
        <v>37</v>
      </c>
      <c r="P234" s="1" t="s">
        <v>43</v>
      </c>
      <c r="Q234" s="1" t="s">
        <v>45</v>
      </c>
      <c r="R234" s="1" t="s">
        <v>37</v>
      </c>
      <c r="S234" s="1" t="s">
        <v>56</v>
      </c>
      <c r="T234" s="1" t="s">
        <v>64</v>
      </c>
      <c r="U234" s="1" t="s">
        <v>66</v>
      </c>
      <c r="V234" s="1" t="s">
        <v>72</v>
      </c>
      <c r="W234" s="1" t="s">
        <v>75</v>
      </c>
      <c r="X234" s="1" t="s">
        <v>37</v>
      </c>
      <c r="Y234" s="1" t="s">
        <v>43</v>
      </c>
      <c r="Z234" s="1" t="s">
        <v>63</v>
      </c>
      <c r="AA234" s="1" t="s">
        <v>63</v>
      </c>
      <c r="AB234" s="1" t="s">
        <v>98</v>
      </c>
      <c r="AC234" s="1" t="s">
        <v>103</v>
      </c>
      <c r="AD234" s="1" t="s">
        <v>111</v>
      </c>
      <c r="AE234" s="1" t="s">
        <v>63</v>
      </c>
      <c r="AF234" s="1" t="s">
        <v>122</v>
      </c>
      <c r="AG234" s="1" t="s">
        <v>125</v>
      </c>
      <c r="AH234" s="1" t="s">
        <v>22</v>
      </c>
      <c r="AI234" s="1" t="s">
        <v>22</v>
      </c>
      <c r="AJ234" s="1" t="s">
        <v>22</v>
      </c>
      <c r="AK234" s="1" t="s">
        <v>63</v>
      </c>
      <c r="AL234" s="1" t="s">
        <v>144</v>
      </c>
      <c r="AM234" s="1" t="s">
        <v>63</v>
      </c>
      <c r="AN234" s="1" t="s">
        <v>31</v>
      </c>
      <c r="AO234" s="1" t="s">
        <v>155</v>
      </c>
      <c r="AP234" s="1" t="s">
        <v>159</v>
      </c>
      <c r="AQ234" s="1" t="s">
        <v>31</v>
      </c>
      <c r="AR234" s="1" t="s">
        <v>29</v>
      </c>
      <c r="AS234" s="1" t="s">
        <v>111</v>
      </c>
      <c r="AT234" s="1" t="s">
        <v>170</v>
      </c>
      <c r="AV234" s="1">
        <f>_xlfn.XLOOKUP(K234,[6]cmmiScoringModel!$G$2:$G$6, [6]cmmiScoringModel!$I$2:$I$6,0,0,1)</f>
        <v>1</v>
      </c>
      <c r="AW234" s="1">
        <f>_xlfn.XLOOKUP(L234,[6]cmmiScoringModel!$G$7:$G$9,[6]cmmiScoringModel!$I$7:$I$9,0,0,1)</f>
        <v>1</v>
      </c>
      <c r="AX234" s="1">
        <f>_xlfn.XLOOKUP(M234,[6]cmmiScoringModel!$G$10:$G$14,[6]cmmiScoringModel!$I$10:$I$14,0,0,1)</f>
        <v>1</v>
      </c>
      <c r="AY234" s="1">
        <f>_xlfn.XLOOKUP(N234,[6]cmmiScoringModel!$G$15:$G$19,[6]cmmiScoringModel!$I$15:$I$19,0,0,1)</f>
        <v>0.5</v>
      </c>
      <c r="AZ234" s="1">
        <f>_xlfn.XLOOKUP(O234,[6]cmmiScoringModel!$G$20:$G$24,[6]cmmiScoringModel!$I$20:$I$24,0,0,1)</f>
        <v>0.75</v>
      </c>
      <c r="BA234" s="1">
        <f>_xlfn.XLOOKUP(P234,[6]cmmiScoringModel!$G$25:$G$28,[6]cmmiScoringModel!$I$25:$I$28,0,0,1)</f>
        <v>1</v>
      </c>
      <c r="BB234" s="1">
        <f>_xlfn.XLOOKUP(Q234,[6]cmmiScoringModel!$G$29:$G$33,[6]cmmiScoringModel!$I$29:$I$33,0,0,1)</f>
        <v>0.5</v>
      </c>
      <c r="BC234" s="1">
        <f>_xlfn.XLOOKUP(R234,[6]cmmiScoringModel!$G$34:$G$37,[6]cmmiScoringModel!$I$34:$I$37,0,0,1)</f>
        <v>1</v>
      </c>
      <c r="BD234" s="1">
        <f>_xlfn.XLOOKUP(S234,[6]cmmiScoringModel!$G$38:$G$44,[6]cmmiScoringModel!$I$38:$I$44,0,0,1)</f>
        <v>0.2</v>
      </c>
      <c r="BE234" s="1">
        <f>_xlfn.XLOOKUP(T234,[6]cmmiScoringModel!$G$45:$G$51,[6]cmmiScoringModel!$I$45:$I$51,0,0,1)</f>
        <v>1</v>
      </c>
      <c r="BF234" s="1">
        <f>_xlfn.XLOOKUP(U234,[6]cmmiScoringModel!$G$52:$G$56,[6]cmmiScoringModel!$I$52:$I$56,0,0,1)</f>
        <v>0.8</v>
      </c>
      <c r="BG234" s="1">
        <f>_xlfn.XLOOKUP(V234,[6]cmmiScoringModel!$G$57:$G$61,[6]cmmiScoringModel!$I$57:$I$61,0,0,1)</f>
        <v>1</v>
      </c>
      <c r="BH234" s="1">
        <f>_xlfn.XLOOKUP(W234,[6]cmmiScoringModel!$G$62:$G$67,[6]cmmiScoringModel!$I$62:$I$67,0,0,1)</f>
        <v>0.5</v>
      </c>
      <c r="BI234" s="1">
        <f>_xlfn.XLOOKUP(X234,[6]cmmiScoringModel!$G$68:$G$72,[6]cmmiScoringModel!$I$68:$I$72,0,0,1)</f>
        <v>0.75</v>
      </c>
      <c r="BJ234" s="1">
        <f>_xlfn.XLOOKUP(Y234,[6]cmmiScoringModel!$G$73:$G$77,[6]cmmiScoringModel!$I$73:$I$77,0,0,1)</f>
        <v>1</v>
      </c>
      <c r="BK234" s="1">
        <f>_xlfn.XLOOKUP(Z234,[6]cmmiScoringModel!$G$78:$G$84,[6]cmmiScoringModel!$I$78:$I$84,0,0,1)</f>
        <v>0.75</v>
      </c>
      <c r="BL234" s="1">
        <f>_xlfn.XLOOKUP(AA234,[6]cmmiScoringModel!$G$85:$G$91,[6]cmmiScoringModel!$I$85:$I$91,0,0,1)</f>
        <v>0.75</v>
      </c>
      <c r="BM234" s="1">
        <f>_xlfn.XLOOKUP(AB234,[6]cmmiScoringModel!$G$92:$G$95,[6]cmmiScoringModel!$I$92:$I$95,0,0,1)</f>
        <v>1</v>
      </c>
      <c r="BN234" s="1">
        <f>_xlfn.XLOOKUP(AC234,[6]cmmiScoringModel!$G$96:$G$100,[6]cmmiScoringModel!$I$96:$I$100,0,0,1)</f>
        <v>0.6</v>
      </c>
      <c r="BO234" s="1">
        <f>_xlfn.XLOOKUP(AD234,[6]cmmiScoringModel!$G$101:$G$106,[6]cmmiScoringModel!$I$101:$I$106,0,0,1)</f>
        <v>1</v>
      </c>
      <c r="BP234" s="1">
        <f>_xlfn.XLOOKUP(AE234,[6]cmmiScoringModel!$G$107:$G$113,[6]cmmiScoringModel!$I$107:$I$113,0,0,1)</f>
        <v>0.75</v>
      </c>
      <c r="BQ234" s="1">
        <f>_xlfn.XLOOKUP(AF234,[6]cmmiScoringModel!$G$114:$G$117,[6]cmmiScoringModel!$I$114:$I$117,0,0,1)</f>
        <v>1</v>
      </c>
      <c r="BR234" s="1">
        <f>_xlfn.XLOOKUP(AG234,[6]cmmiScoringModel!$G$118:$G$120,[6]cmmiScoringModel!$I$118:$I$120,0,0,1)</f>
        <v>1</v>
      </c>
      <c r="BS234" s="1">
        <f>_xlfn.XLOOKUP(AH234, [6]cmmiScoringModel!$G$121:$G$124,[6]cmmiScoringModel!$I$121:$I$124,0,0,1)</f>
        <v>1</v>
      </c>
      <c r="BT234" s="1">
        <f>_xlfn.XLOOKUP(AI234,[6]cmmiScoringModel!$G$125:$G$128,[6]cmmiScoringModel!$I$125:$I$128,0,0,1)</f>
        <v>1</v>
      </c>
      <c r="BU234" s="1">
        <f>_xlfn.XLOOKUP(AJ234,[6]cmmiScoringModel!$G$129:$G$132,[6]cmmiScoringModel!$I$129:$I$132,0,0,1)</f>
        <v>1</v>
      </c>
      <c r="BV234" s="1">
        <f>_xlfn.XLOOKUP(AK234,[6]cmmiScoringModel!$G$133:$G$138,[6]cmmiScoringModel!$I$133:$I$138,0,0,1)</f>
        <v>0.75</v>
      </c>
      <c r="BW234" s="1">
        <f>_xlfn.XLOOKUP(AL234,[6]cmmiScoringModel!$G$139:$G$142,[6]cmmiScoringModel!$I$139:$I$142,0,0,1)</f>
        <v>1</v>
      </c>
      <c r="BX234" s="1">
        <f>_xlfn.XLOOKUP(AM234,[6]cmmiScoringModel!$G$143:$G$148,[6]cmmiScoringModel!$I$143:$I$148,0,0,1)</f>
        <v>0.75</v>
      </c>
      <c r="BY234" s="1">
        <f>_xlfn.XLOOKUP(AN234,[6]cmmiScoringModel!$G$149:$G$153,[6]cmmiScoringModel!$I$149:$I$153,0,0,1)</f>
        <v>1</v>
      </c>
      <c r="BZ234" s="1">
        <f>_xlfn.XLOOKUP(AO234,[6]cmmiScoringModel!$G$154:$G$157,[6]cmmiScoringModel!$I$154:$I$157,0,0,1)</f>
        <v>1</v>
      </c>
      <c r="CA234" s="1">
        <f>_xlfn.XLOOKUP(AP234,[6]cmmiScoringModel!$G$158:$G$161,[6]cmmiScoringModel!$I$158:$I$161,0,0,1)</f>
        <v>1</v>
      </c>
      <c r="CB234" s="1">
        <f>_xlfn.XLOOKUP(AQ234,[6]cmmiScoringModel!$G$162:$G$166,[6]cmmiScoringModel!$I$162:$I$166,0,0,1)</f>
        <v>1</v>
      </c>
      <c r="CC234" s="1">
        <f>_xlfn.XLOOKUP(AR234,[6]cmmiScoringModel!$G$167:$G$171,[6]cmmiScoringModel!$I$167:$I$171,0,0,1)</f>
        <v>0.5</v>
      </c>
      <c r="CD234" s="1">
        <f>_xlfn.XLOOKUP(AS234,[6]cmmiScoringModel!$G$172:$G$175,[6]cmmiScoringModel!$I$172:$I$175,0,0,1)</f>
        <v>1</v>
      </c>
      <c r="CE234" s="1">
        <f>_xlfn.XLOOKUP(AT234,[6]cmmiScoringModel!$G$176:$G$180,[6]cmmiScoringModel!$I$176:$I$180,0,0,1)</f>
        <v>0.5</v>
      </c>
    </row>
    <row r="235" spans="1:83" x14ac:dyDescent="0.25">
      <c r="A235" s="1" t="s">
        <v>3522</v>
      </c>
      <c r="B235" s="1" t="s">
        <v>1546</v>
      </c>
      <c r="C235" s="1" t="s">
        <v>1836</v>
      </c>
      <c r="D235" s="1" t="s">
        <v>2075</v>
      </c>
      <c r="E235" s="1" t="s">
        <v>2403</v>
      </c>
      <c r="G235" s="1" t="s">
        <v>1565</v>
      </c>
      <c r="H235" s="1" t="s">
        <v>3523</v>
      </c>
      <c r="K235" s="1" t="s">
        <v>18</v>
      </c>
      <c r="L235" s="1" t="s">
        <v>22</v>
      </c>
      <c r="M235" s="1" t="s">
        <v>31</v>
      </c>
      <c r="N235" s="1" t="s">
        <v>29</v>
      </c>
      <c r="O235" s="1" t="s">
        <v>37</v>
      </c>
      <c r="P235" s="1" t="s">
        <v>43</v>
      </c>
      <c r="Q235" s="1" t="s">
        <v>45</v>
      </c>
      <c r="R235" s="1" t="s">
        <v>37</v>
      </c>
      <c r="S235" s="1" t="s">
        <v>56</v>
      </c>
      <c r="T235" s="1" t="s">
        <v>64</v>
      </c>
      <c r="U235" s="1" t="s">
        <v>43</v>
      </c>
      <c r="V235" s="1" t="s">
        <v>72</v>
      </c>
      <c r="W235" s="1" t="s">
        <v>75</v>
      </c>
      <c r="X235" s="1" t="s">
        <v>37</v>
      </c>
      <c r="Y235" s="1" t="s">
        <v>43</v>
      </c>
      <c r="Z235" s="1" t="s">
        <v>64</v>
      </c>
      <c r="AA235" s="1" t="s">
        <v>62</v>
      </c>
      <c r="AB235" s="1" t="s">
        <v>98</v>
      </c>
      <c r="AC235" s="1" t="s">
        <v>105</v>
      </c>
      <c r="AD235" s="1" t="s">
        <v>111</v>
      </c>
      <c r="AE235" s="1" t="s">
        <v>62</v>
      </c>
      <c r="AF235" s="1" t="s">
        <v>120</v>
      </c>
      <c r="AG235" s="1" t="s">
        <v>125</v>
      </c>
      <c r="AH235" s="1" t="s">
        <v>129</v>
      </c>
      <c r="AI235" s="1" t="s">
        <v>129</v>
      </c>
      <c r="AJ235" s="1" t="s">
        <v>22</v>
      </c>
      <c r="AK235" s="1" t="s">
        <v>64</v>
      </c>
      <c r="AL235" s="1" t="s">
        <v>144</v>
      </c>
      <c r="AM235" s="1" t="s">
        <v>62</v>
      </c>
      <c r="AN235" s="1" t="s">
        <v>31</v>
      </c>
      <c r="AO235" s="1" t="s">
        <v>155</v>
      </c>
      <c r="AP235" s="1" t="s">
        <v>159</v>
      </c>
      <c r="AQ235" s="1" t="s">
        <v>29</v>
      </c>
      <c r="AR235" s="1" t="s">
        <v>21</v>
      </c>
      <c r="AS235" s="1" t="s">
        <v>21</v>
      </c>
      <c r="AT235" s="1" t="s">
        <v>21</v>
      </c>
      <c r="AV235" s="1">
        <f>_xlfn.XLOOKUP(K235,[6]cmmiScoringModel!$G$2:$G$6, [6]cmmiScoringModel!$I$2:$I$6,0,0,1)</f>
        <v>1</v>
      </c>
      <c r="AW235" s="1">
        <f>_xlfn.XLOOKUP(L235,[6]cmmiScoringModel!$G$7:$G$9,[6]cmmiScoringModel!$I$7:$I$9,0,0,1)</f>
        <v>1</v>
      </c>
      <c r="AX235" s="1">
        <f>_xlfn.XLOOKUP(M235,[6]cmmiScoringModel!$G$10:$G$14,[6]cmmiScoringModel!$I$10:$I$14,0,0,1)</f>
        <v>1</v>
      </c>
      <c r="AY235" s="1">
        <f>_xlfn.XLOOKUP(N235,[6]cmmiScoringModel!$G$15:$G$19,[6]cmmiScoringModel!$I$15:$I$19,0,0,1)</f>
        <v>0.5</v>
      </c>
      <c r="AZ235" s="1">
        <f>_xlfn.XLOOKUP(O235,[6]cmmiScoringModel!$G$20:$G$24,[6]cmmiScoringModel!$I$20:$I$24,0,0,1)</f>
        <v>0.75</v>
      </c>
      <c r="BA235" s="1">
        <f>_xlfn.XLOOKUP(P235,[6]cmmiScoringModel!$G$25:$G$28,[6]cmmiScoringModel!$I$25:$I$28,0,0,1)</f>
        <v>1</v>
      </c>
      <c r="BB235" s="1">
        <f>_xlfn.XLOOKUP(Q235,[6]cmmiScoringModel!$G$29:$G$33,[6]cmmiScoringModel!$I$29:$I$33,0,0,1)</f>
        <v>0.5</v>
      </c>
      <c r="BC235" s="1">
        <f>_xlfn.XLOOKUP(R235,[6]cmmiScoringModel!$G$34:$G$37,[6]cmmiScoringModel!$I$34:$I$37,0,0,1)</f>
        <v>1</v>
      </c>
      <c r="BD235" s="1">
        <f>_xlfn.XLOOKUP(S235,[6]cmmiScoringModel!$G$38:$G$44,[6]cmmiScoringModel!$I$38:$I$44,0,0,1)</f>
        <v>0.2</v>
      </c>
      <c r="BE235" s="1">
        <f>_xlfn.XLOOKUP(T235,[6]cmmiScoringModel!$G$45:$G$51,[6]cmmiScoringModel!$I$45:$I$51,0,0,1)</f>
        <v>1</v>
      </c>
      <c r="BF235" s="1">
        <f>_xlfn.XLOOKUP(U235,[6]cmmiScoringModel!$G$52:$G$56,[6]cmmiScoringModel!$I$52:$I$56,0,0,1)</f>
        <v>1</v>
      </c>
      <c r="BG235" s="1">
        <f>_xlfn.XLOOKUP(V235,[6]cmmiScoringModel!$G$57:$G$61,[6]cmmiScoringModel!$I$57:$I$61,0,0,1)</f>
        <v>1</v>
      </c>
      <c r="BH235" s="1">
        <f>_xlfn.XLOOKUP(W235,[6]cmmiScoringModel!$G$62:$G$67,[6]cmmiScoringModel!$I$62:$I$67,0,0,1)</f>
        <v>0.5</v>
      </c>
      <c r="BI235" s="1">
        <f>_xlfn.XLOOKUP(X235,[6]cmmiScoringModel!$G$68:$G$72,[6]cmmiScoringModel!$I$68:$I$72,0,0,1)</f>
        <v>0.75</v>
      </c>
      <c r="BJ235" s="1">
        <f>_xlfn.XLOOKUP(Y235,[6]cmmiScoringModel!$G$73:$G$77,[6]cmmiScoringModel!$I$73:$I$77,0,0,1)</f>
        <v>1</v>
      </c>
      <c r="BK235" s="1">
        <f>_xlfn.XLOOKUP(Z235,[6]cmmiScoringModel!$G$78:$G$84,[6]cmmiScoringModel!$I$78:$I$84,0,0,1)</f>
        <v>1</v>
      </c>
      <c r="BL235" s="1">
        <f>_xlfn.XLOOKUP(AA235,[6]cmmiScoringModel!$G$85:$G$91,[6]cmmiScoringModel!$I$85:$I$91,0,0,1)</f>
        <v>0.5</v>
      </c>
      <c r="BM235" s="1">
        <f>_xlfn.XLOOKUP(AB235,[6]cmmiScoringModel!$G$92:$G$95,[6]cmmiScoringModel!$I$92:$I$95,0,0,1)</f>
        <v>1</v>
      </c>
      <c r="BN235" s="1">
        <f>_xlfn.XLOOKUP(AC235,[6]cmmiScoringModel!$G$96:$G$100,[6]cmmiScoringModel!$I$96:$I$100,0,0,1)</f>
        <v>1</v>
      </c>
      <c r="BO235" s="1">
        <f>_xlfn.XLOOKUP(AD235,[6]cmmiScoringModel!$G$101:$G$106,[6]cmmiScoringModel!$I$101:$I$106,0,0,1)</f>
        <v>1</v>
      </c>
      <c r="BP235" s="1">
        <f>_xlfn.XLOOKUP(AE235,[6]cmmiScoringModel!$G$107:$G$113,[6]cmmiScoringModel!$I$107:$I$113,0,0,1)</f>
        <v>0.5</v>
      </c>
      <c r="BQ235" s="1">
        <f>_xlfn.XLOOKUP(AF235,[6]cmmiScoringModel!$G$114:$G$117,[6]cmmiScoringModel!$I$114:$I$117,0,0,1)</f>
        <v>0.85</v>
      </c>
      <c r="BR235" s="1">
        <f>_xlfn.XLOOKUP(AG235,[6]cmmiScoringModel!$G$118:$G$120,[6]cmmiScoringModel!$I$118:$I$120,0,0,1)</f>
        <v>1</v>
      </c>
      <c r="BS235" s="1">
        <f>_xlfn.XLOOKUP(AH235, [6]cmmiScoringModel!$G$121:$G$124,[6]cmmiScoringModel!$I$121:$I$124,0,0,1)</f>
        <v>0.6</v>
      </c>
      <c r="BT235" s="1">
        <f>_xlfn.XLOOKUP(AI235,[6]cmmiScoringModel!$G$125:$G$128,[6]cmmiScoringModel!$I$125:$I$128,0,0,1)</f>
        <v>0.4</v>
      </c>
      <c r="BU235" s="1">
        <f>_xlfn.XLOOKUP(AJ235,[6]cmmiScoringModel!$G$129:$G$132,[6]cmmiScoringModel!$I$129:$I$132,0,0,1)</f>
        <v>1</v>
      </c>
      <c r="BV235" s="1">
        <f>_xlfn.XLOOKUP(AK235,[6]cmmiScoringModel!$G$133:$G$138,[6]cmmiScoringModel!$I$133:$I$138,0,0,1)</f>
        <v>1</v>
      </c>
      <c r="BW235" s="1">
        <f>_xlfn.XLOOKUP(AL235,[6]cmmiScoringModel!$G$139:$G$142,[6]cmmiScoringModel!$I$139:$I$142,0,0,1)</f>
        <v>1</v>
      </c>
      <c r="BX235" s="1">
        <f>_xlfn.XLOOKUP(AM235,[6]cmmiScoringModel!$G$143:$G$148,[6]cmmiScoringModel!$I$143:$I$148,0,0,1)</f>
        <v>0.5</v>
      </c>
      <c r="BY235" s="1">
        <f>_xlfn.XLOOKUP(AN235,[6]cmmiScoringModel!$G$149:$G$153,[6]cmmiScoringModel!$I$149:$I$153,0,0,1)</f>
        <v>1</v>
      </c>
      <c r="BZ235" s="1">
        <f>_xlfn.XLOOKUP(AO235,[6]cmmiScoringModel!$G$154:$G$157,[6]cmmiScoringModel!$I$154:$I$157,0,0,1)</f>
        <v>1</v>
      </c>
      <c r="CA235" s="1">
        <f>_xlfn.XLOOKUP(AP235,[6]cmmiScoringModel!$G$158:$G$161,[6]cmmiScoringModel!$I$158:$I$161,0,0,1)</f>
        <v>1</v>
      </c>
      <c r="CB235" s="1">
        <f>_xlfn.XLOOKUP(AQ235,[6]cmmiScoringModel!$G$162:$G$166,[6]cmmiScoringModel!$I$162:$I$166,0,0,1)</f>
        <v>0.75</v>
      </c>
      <c r="CC235" s="1">
        <f>_xlfn.XLOOKUP(AR235,[6]cmmiScoringModel!$G$167:$G$171,[6]cmmiScoringModel!$I$167:$I$171,0,0,1)</f>
        <v>0.01</v>
      </c>
      <c r="CD235" s="1">
        <f>_xlfn.XLOOKUP(AS235,[6]cmmiScoringModel!$G$172:$G$175,[6]cmmiScoringModel!$I$172:$I$175,0,0,1)</f>
        <v>0.01</v>
      </c>
      <c r="CE235" s="1">
        <f>_xlfn.XLOOKUP(AT235,[6]cmmiScoringModel!$G$176:$G$180,[6]cmmiScoringModel!$I$176:$I$180,0,0,1)</f>
        <v>0.01</v>
      </c>
    </row>
    <row r="236" spans="1:83" x14ac:dyDescent="0.25">
      <c r="A236" s="1" t="s">
        <v>3524</v>
      </c>
      <c r="B236" s="1" t="s">
        <v>1546</v>
      </c>
      <c r="C236" s="1" t="s">
        <v>1836</v>
      </c>
      <c r="D236" s="1" t="s">
        <v>2404</v>
      </c>
      <c r="E236" s="1" t="s">
        <v>2405</v>
      </c>
      <c r="G236" s="1" t="s">
        <v>1935</v>
      </c>
      <c r="H236" s="1" t="s">
        <v>3525</v>
      </c>
      <c r="K236" s="1" t="s">
        <v>18</v>
      </c>
      <c r="L236" s="1" t="s">
        <v>22</v>
      </c>
      <c r="M236" s="1" t="s">
        <v>31</v>
      </c>
      <c r="N236" s="1" t="s">
        <v>29</v>
      </c>
      <c r="O236" s="1" t="s">
        <v>37</v>
      </c>
      <c r="P236" s="1" t="s">
        <v>43</v>
      </c>
      <c r="Q236" s="1" t="s">
        <v>45</v>
      </c>
      <c r="R236" s="1" t="s">
        <v>37</v>
      </c>
      <c r="S236" s="1" t="s">
        <v>56</v>
      </c>
      <c r="T236" s="1" t="s">
        <v>64</v>
      </c>
      <c r="U236" s="1" t="s">
        <v>43</v>
      </c>
      <c r="V236" s="1" t="s">
        <v>72</v>
      </c>
      <c r="W236" s="1" t="s">
        <v>76</v>
      </c>
      <c r="X236" s="1" t="s">
        <v>37</v>
      </c>
      <c r="Y236" s="1" t="s">
        <v>43</v>
      </c>
      <c r="Z236" s="1" t="s">
        <v>64</v>
      </c>
      <c r="AA236" s="1" t="s">
        <v>62</v>
      </c>
      <c r="AB236" s="1" t="s">
        <v>98</v>
      </c>
      <c r="AC236" s="1" t="s">
        <v>103</v>
      </c>
      <c r="AD236" s="1" t="s">
        <v>111</v>
      </c>
      <c r="AE236" s="1" t="s">
        <v>62</v>
      </c>
      <c r="AF236" s="1" t="s">
        <v>120</v>
      </c>
      <c r="AG236" s="1" t="s">
        <v>125</v>
      </c>
      <c r="AH236" s="1" t="s">
        <v>129</v>
      </c>
      <c r="AI236" s="1" t="s">
        <v>129</v>
      </c>
      <c r="AJ236" s="1" t="s">
        <v>129</v>
      </c>
      <c r="AK236" s="1" t="s">
        <v>64</v>
      </c>
      <c r="AL236" s="1" t="s">
        <v>144</v>
      </c>
      <c r="AM236" s="1" t="s">
        <v>62</v>
      </c>
      <c r="AN236" s="1" t="s">
        <v>31</v>
      </c>
      <c r="AO236" s="1" t="s">
        <v>155</v>
      </c>
      <c r="AP236" s="1" t="s">
        <v>159</v>
      </c>
      <c r="AQ236" s="1" t="s">
        <v>31</v>
      </c>
      <c r="AR236" s="1" t="s">
        <v>21</v>
      </c>
      <c r="AS236" s="1" t="s">
        <v>21</v>
      </c>
      <c r="AT236" s="1" t="s">
        <v>21</v>
      </c>
      <c r="AV236" s="1">
        <f>_xlfn.XLOOKUP(K236,[6]cmmiScoringModel!$G$2:$G$6, [6]cmmiScoringModel!$I$2:$I$6,0,0,1)</f>
        <v>1</v>
      </c>
      <c r="AW236" s="1">
        <f>_xlfn.XLOOKUP(L236,[6]cmmiScoringModel!$G$7:$G$9,[6]cmmiScoringModel!$I$7:$I$9,0,0,1)</f>
        <v>1</v>
      </c>
      <c r="AX236" s="1">
        <f>_xlfn.XLOOKUP(M236,[6]cmmiScoringModel!$G$10:$G$14,[6]cmmiScoringModel!$I$10:$I$14,0,0,1)</f>
        <v>1</v>
      </c>
      <c r="AY236" s="1">
        <f>_xlfn.XLOOKUP(N236,[6]cmmiScoringModel!$G$15:$G$19,[6]cmmiScoringModel!$I$15:$I$19,0,0,1)</f>
        <v>0.5</v>
      </c>
      <c r="AZ236" s="1">
        <f>_xlfn.XLOOKUP(O236,[6]cmmiScoringModel!$G$20:$G$24,[6]cmmiScoringModel!$I$20:$I$24,0,0,1)</f>
        <v>0.75</v>
      </c>
      <c r="BA236" s="1">
        <f>_xlfn.XLOOKUP(P236,[6]cmmiScoringModel!$G$25:$G$28,[6]cmmiScoringModel!$I$25:$I$28,0,0,1)</f>
        <v>1</v>
      </c>
      <c r="BB236" s="1">
        <f>_xlfn.XLOOKUP(Q236,[6]cmmiScoringModel!$G$29:$G$33,[6]cmmiScoringModel!$I$29:$I$33,0,0,1)</f>
        <v>0.5</v>
      </c>
      <c r="BC236" s="1">
        <f>_xlfn.XLOOKUP(R236,[6]cmmiScoringModel!$G$34:$G$37,[6]cmmiScoringModel!$I$34:$I$37,0,0,1)</f>
        <v>1</v>
      </c>
      <c r="BD236" s="1">
        <f>_xlfn.XLOOKUP(S236,[6]cmmiScoringModel!$G$38:$G$44,[6]cmmiScoringModel!$I$38:$I$44,0,0,1)</f>
        <v>0.2</v>
      </c>
      <c r="BE236" s="1">
        <f>_xlfn.XLOOKUP(T236,[6]cmmiScoringModel!$G$45:$G$51,[6]cmmiScoringModel!$I$45:$I$51,0,0,1)</f>
        <v>1</v>
      </c>
      <c r="BF236" s="1">
        <f>_xlfn.XLOOKUP(U236,[6]cmmiScoringModel!$G$52:$G$56,[6]cmmiScoringModel!$I$52:$I$56,0,0,1)</f>
        <v>1</v>
      </c>
      <c r="BG236" s="1">
        <f>_xlfn.XLOOKUP(V236,[6]cmmiScoringModel!$G$57:$G$61,[6]cmmiScoringModel!$I$57:$I$61,0,0,1)</f>
        <v>1</v>
      </c>
      <c r="BH236" s="1">
        <f>_xlfn.XLOOKUP(W236,[6]cmmiScoringModel!$G$62:$G$67,[6]cmmiScoringModel!$I$62:$I$67,0,0,1)</f>
        <v>0.75</v>
      </c>
      <c r="BI236" s="1">
        <f>_xlfn.XLOOKUP(X236,[6]cmmiScoringModel!$G$68:$G$72,[6]cmmiScoringModel!$I$68:$I$72,0,0,1)</f>
        <v>0.75</v>
      </c>
      <c r="BJ236" s="1">
        <f>_xlfn.XLOOKUP(Y236,[6]cmmiScoringModel!$G$73:$G$77,[6]cmmiScoringModel!$I$73:$I$77,0,0,1)</f>
        <v>1</v>
      </c>
      <c r="BK236" s="1">
        <f>_xlfn.XLOOKUP(Z236,[6]cmmiScoringModel!$G$78:$G$84,[6]cmmiScoringModel!$I$78:$I$84,0,0,1)</f>
        <v>1</v>
      </c>
      <c r="BL236" s="1">
        <f>_xlfn.XLOOKUP(AA236,[6]cmmiScoringModel!$G$85:$G$91,[6]cmmiScoringModel!$I$85:$I$91,0,0,1)</f>
        <v>0.5</v>
      </c>
      <c r="BM236" s="1">
        <f>_xlfn.XLOOKUP(AB236,[6]cmmiScoringModel!$G$92:$G$95,[6]cmmiScoringModel!$I$92:$I$95,0,0,1)</f>
        <v>1</v>
      </c>
      <c r="BN236" s="1">
        <f>_xlfn.XLOOKUP(AC236,[6]cmmiScoringModel!$G$96:$G$100,[6]cmmiScoringModel!$I$96:$I$100,0,0,1)</f>
        <v>0.6</v>
      </c>
      <c r="BO236" s="1">
        <f>_xlfn.XLOOKUP(AD236,[6]cmmiScoringModel!$G$101:$G$106,[6]cmmiScoringModel!$I$101:$I$106,0,0,1)</f>
        <v>1</v>
      </c>
      <c r="BP236" s="1">
        <f>_xlfn.XLOOKUP(AE236,[6]cmmiScoringModel!$G$107:$G$113,[6]cmmiScoringModel!$I$107:$I$113,0,0,1)</f>
        <v>0.5</v>
      </c>
      <c r="BQ236" s="1">
        <f>_xlfn.XLOOKUP(AF236,[6]cmmiScoringModel!$G$114:$G$117,[6]cmmiScoringModel!$I$114:$I$117,0,0,1)</f>
        <v>0.85</v>
      </c>
      <c r="BR236" s="1">
        <f>_xlfn.XLOOKUP(AG236,[6]cmmiScoringModel!$G$118:$G$120,[6]cmmiScoringModel!$I$118:$I$120,0,0,1)</f>
        <v>1</v>
      </c>
      <c r="BS236" s="1">
        <f>_xlfn.XLOOKUP(AH236, [6]cmmiScoringModel!$G$121:$G$124,[6]cmmiScoringModel!$I$121:$I$124,0,0,1)</f>
        <v>0.6</v>
      </c>
      <c r="BT236" s="1">
        <f>_xlfn.XLOOKUP(AI236,[6]cmmiScoringModel!$G$125:$G$128,[6]cmmiScoringModel!$I$125:$I$128,0,0,1)</f>
        <v>0.4</v>
      </c>
      <c r="BU236" s="1">
        <f>_xlfn.XLOOKUP(AJ236,[6]cmmiScoringModel!$G$129:$G$132,[6]cmmiScoringModel!$I$129:$I$132,0,0,1)</f>
        <v>0.4</v>
      </c>
      <c r="BV236" s="1">
        <f>_xlfn.XLOOKUP(AK236,[6]cmmiScoringModel!$G$133:$G$138,[6]cmmiScoringModel!$I$133:$I$138,0,0,1)</f>
        <v>1</v>
      </c>
      <c r="BW236" s="1">
        <f>_xlfn.XLOOKUP(AL236,[6]cmmiScoringModel!$G$139:$G$142,[6]cmmiScoringModel!$I$139:$I$142,0,0,1)</f>
        <v>1</v>
      </c>
      <c r="BX236" s="1">
        <f>_xlfn.XLOOKUP(AM236,[6]cmmiScoringModel!$G$143:$G$148,[6]cmmiScoringModel!$I$143:$I$148,0,0,1)</f>
        <v>0.5</v>
      </c>
      <c r="BY236" s="1">
        <f>_xlfn.XLOOKUP(AN236,[6]cmmiScoringModel!$G$149:$G$153,[6]cmmiScoringModel!$I$149:$I$153,0,0,1)</f>
        <v>1</v>
      </c>
      <c r="BZ236" s="1">
        <f>_xlfn.XLOOKUP(AO236,[6]cmmiScoringModel!$G$154:$G$157,[6]cmmiScoringModel!$I$154:$I$157,0,0,1)</f>
        <v>1</v>
      </c>
      <c r="CA236" s="1">
        <f>_xlfn.XLOOKUP(AP236,[6]cmmiScoringModel!$G$158:$G$161,[6]cmmiScoringModel!$I$158:$I$161,0,0,1)</f>
        <v>1</v>
      </c>
      <c r="CB236" s="1">
        <f>_xlfn.XLOOKUP(AQ236,[6]cmmiScoringModel!$G$162:$G$166,[6]cmmiScoringModel!$I$162:$I$166,0,0,1)</f>
        <v>1</v>
      </c>
      <c r="CC236" s="1">
        <f>_xlfn.XLOOKUP(AR236,[6]cmmiScoringModel!$G$167:$G$171,[6]cmmiScoringModel!$I$167:$I$171,0,0,1)</f>
        <v>0.01</v>
      </c>
      <c r="CD236" s="1">
        <f>_xlfn.XLOOKUP(AS236,[6]cmmiScoringModel!$G$172:$G$175,[6]cmmiScoringModel!$I$172:$I$175,0,0,1)</f>
        <v>0.01</v>
      </c>
      <c r="CE236" s="1">
        <f>_xlfn.XLOOKUP(AT236,[6]cmmiScoringModel!$G$176:$G$180,[6]cmmiScoringModel!$I$176:$I$180,0,0,1)</f>
        <v>0.01</v>
      </c>
    </row>
    <row r="237" spans="1:83" x14ac:dyDescent="0.25">
      <c r="A237" s="1" t="s">
        <v>3526</v>
      </c>
      <c r="B237" s="1" t="s">
        <v>1546</v>
      </c>
      <c r="C237" s="1" t="s">
        <v>2406</v>
      </c>
      <c r="D237" s="1" t="s">
        <v>2407</v>
      </c>
      <c r="E237" s="1" t="s">
        <v>2408</v>
      </c>
      <c r="G237" s="1" t="s">
        <v>2206</v>
      </c>
      <c r="H237" s="1" t="s">
        <v>3527</v>
      </c>
      <c r="K237" s="1" t="s">
        <v>18</v>
      </c>
      <c r="L237" s="1" t="s">
        <v>22</v>
      </c>
      <c r="M237" s="1" t="s">
        <v>31</v>
      </c>
      <c r="N237" s="1" t="s">
        <v>29</v>
      </c>
      <c r="O237" s="1" t="s">
        <v>37</v>
      </c>
      <c r="P237" s="1" t="s">
        <v>43</v>
      </c>
      <c r="Q237" s="1" t="s">
        <v>45</v>
      </c>
      <c r="R237" s="1" t="s">
        <v>37</v>
      </c>
      <c r="S237" s="1" t="s">
        <v>56</v>
      </c>
      <c r="T237" s="1" t="s">
        <v>62</v>
      </c>
      <c r="U237" s="1" t="s">
        <v>66</v>
      </c>
      <c r="V237" s="1" t="s">
        <v>71</v>
      </c>
      <c r="W237" s="1" t="s">
        <v>76</v>
      </c>
      <c r="X237" s="1" t="s">
        <v>37</v>
      </c>
      <c r="Y237" s="1" t="s">
        <v>43</v>
      </c>
      <c r="Z237" s="1" t="s">
        <v>62</v>
      </c>
      <c r="AA237" s="1" t="s">
        <v>62</v>
      </c>
      <c r="AB237" s="1" t="s">
        <v>98</v>
      </c>
      <c r="AC237" s="1" t="s">
        <v>103</v>
      </c>
      <c r="AD237" s="1" t="s">
        <v>110</v>
      </c>
      <c r="AE237" s="1" t="s">
        <v>62</v>
      </c>
      <c r="AF237" s="1" t="s">
        <v>120</v>
      </c>
      <c r="AG237" s="1" t="s">
        <v>124</v>
      </c>
      <c r="AH237" s="1" t="s">
        <v>129</v>
      </c>
      <c r="AI237" s="1" t="s">
        <v>129</v>
      </c>
      <c r="AJ237" s="1" t="s">
        <v>22</v>
      </c>
      <c r="AK237" s="1" t="s">
        <v>63</v>
      </c>
      <c r="AL237" s="1" t="s">
        <v>144</v>
      </c>
      <c r="AM237" s="1" t="s">
        <v>62</v>
      </c>
      <c r="AN237" s="1" t="s">
        <v>31</v>
      </c>
      <c r="AO237" s="1" t="s">
        <v>155</v>
      </c>
      <c r="AP237" s="1" t="s">
        <v>159</v>
      </c>
      <c r="AQ237" s="1" t="s">
        <v>31</v>
      </c>
      <c r="AR237" s="1" t="s">
        <v>21</v>
      </c>
      <c r="AS237" s="1" t="s">
        <v>21</v>
      </c>
      <c r="AT237" s="1" t="s">
        <v>21</v>
      </c>
      <c r="AV237" s="1">
        <f>_xlfn.XLOOKUP(K237,[6]cmmiScoringModel!$G$2:$G$6, [6]cmmiScoringModel!$I$2:$I$6,0,0,1)</f>
        <v>1</v>
      </c>
      <c r="AW237" s="1">
        <f>_xlfn.XLOOKUP(L237,[6]cmmiScoringModel!$G$7:$G$9,[6]cmmiScoringModel!$I$7:$I$9,0,0,1)</f>
        <v>1</v>
      </c>
      <c r="AX237" s="1">
        <f>_xlfn.XLOOKUP(M237,[6]cmmiScoringModel!$G$10:$G$14,[6]cmmiScoringModel!$I$10:$I$14,0,0,1)</f>
        <v>1</v>
      </c>
      <c r="AY237" s="1">
        <f>_xlfn.XLOOKUP(N237,[6]cmmiScoringModel!$G$15:$G$19,[6]cmmiScoringModel!$I$15:$I$19,0,0,1)</f>
        <v>0.5</v>
      </c>
      <c r="AZ237" s="1">
        <f>_xlfn.XLOOKUP(O237,[6]cmmiScoringModel!$G$20:$G$24,[6]cmmiScoringModel!$I$20:$I$24,0,0,1)</f>
        <v>0.75</v>
      </c>
      <c r="BA237" s="1">
        <f>_xlfn.XLOOKUP(P237,[6]cmmiScoringModel!$G$25:$G$28,[6]cmmiScoringModel!$I$25:$I$28,0,0,1)</f>
        <v>1</v>
      </c>
      <c r="BB237" s="1">
        <f>_xlfn.XLOOKUP(Q237,[6]cmmiScoringModel!$G$29:$G$33,[6]cmmiScoringModel!$I$29:$I$33,0,0,1)</f>
        <v>0.5</v>
      </c>
      <c r="BC237" s="1">
        <f>_xlfn.XLOOKUP(R237,[6]cmmiScoringModel!$G$34:$G$37,[6]cmmiScoringModel!$I$34:$I$37,0,0,1)</f>
        <v>1</v>
      </c>
      <c r="BD237" s="1">
        <f>_xlfn.XLOOKUP(S237,[6]cmmiScoringModel!$G$38:$G$44,[6]cmmiScoringModel!$I$38:$I$44,0,0,1)</f>
        <v>0.2</v>
      </c>
      <c r="BE237" s="1">
        <f>_xlfn.XLOOKUP(T237,[6]cmmiScoringModel!$G$45:$G$51,[6]cmmiScoringModel!$I$45:$I$51,0,0,1)</f>
        <v>0.5</v>
      </c>
      <c r="BF237" s="1">
        <f>_xlfn.XLOOKUP(U237,[6]cmmiScoringModel!$G$52:$G$56,[6]cmmiScoringModel!$I$52:$I$56,0,0,1)</f>
        <v>0.8</v>
      </c>
      <c r="BG237" s="1">
        <f>_xlfn.XLOOKUP(V237,[6]cmmiScoringModel!$G$57:$G$61,[6]cmmiScoringModel!$I$57:$I$61,0,0,1)</f>
        <v>0.6</v>
      </c>
      <c r="BH237" s="1">
        <f>_xlfn.XLOOKUP(W237,[6]cmmiScoringModel!$G$62:$G$67,[6]cmmiScoringModel!$I$62:$I$67,0,0,1)</f>
        <v>0.75</v>
      </c>
      <c r="BI237" s="1">
        <f>_xlfn.XLOOKUP(X237,[6]cmmiScoringModel!$G$68:$G$72,[6]cmmiScoringModel!$I$68:$I$72,0,0,1)</f>
        <v>0.75</v>
      </c>
      <c r="BJ237" s="1">
        <f>_xlfn.XLOOKUP(Y237,[6]cmmiScoringModel!$G$73:$G$77,[6]cmmiScoringModel!$I$73:$I$77,0,0,1)</f>
        <v>1</v>
      </c>
      <c r="BK237" s="1">
        <f>_xlfn.XLOOKUP(Z237,[6]cmmiScoringModel!$G$78:$G$84,[6]cmmiScoringModel!$I$78:$I$84,0,0,1)</f>
        <v>0.5</v>
      </c>
      <c r="BL237" s="1">
        <f>_xlfn.XLOOKUP(AA237,[6]cmmiScoringModel!$G$85:$G$91,[6]cmmiScoringModel!$I$85:$I$91,0,0,1)</f>
        <v>0.5</v>
      </c>
      <c r="BM237" s="1">
        <f>_xlfn.XLOOKUP(AB237,[6]cmmiScoringModel!$G$92:$G$95,[6]cmmiScoringModel!$I$92:$I$95,0,0,1)</f>
        <v>1</v>
      </c>
      <c r="BN237" s="1">
        <f>_xlfn.XLOOKUP(AC237,[6]cmmiScoringModel!$G$96:$G$100,[6]cmmiScoringModel!$I$96:$I$100,0,0,1)</f>
        <v>0.6</v>
      </c>
      <c r="BO237" s="1">
        <f>_xlfn.XLOOKUP(AD237,[6]cmmiScoringModel!$G$101:$G$106,[6]cmmiScoringModel!$I$101:$I$106,0,0,1)</f>
        <v>0.75</v>
      </c>
      <c r="BP237" s="1">
        <f>_xlfn.XLOOKUP(AE237,[6]cmmiScoringModel!$G$107:$G$113,[6]cmmiScoringModel!$I$107:$I$113,0,0,1)</f>
        <v>0.5</v>
      </c>
      <c r="BQ237" s="1">
        <f>_xlfn.XLOOKUP(AF237,[6]cmmiScoringModel!$G$114:$G$117,[6]cmmiScoringModel!$I$114:$I$117,0,0,1)</f>
        <v>0.85</v>
      </c>
      <c r="BR237" s="1">
        <f>_xlfn.XLOOKUP(AG237,[6]cmmiScoringModel!$G$118:$G$120,[6]cmmiScoringModel!$I$118:$I$120,0,0,1)</f>
        <v>0.25</v>
      </c>
      <c r="BS237" s="1">
        <f>_xlfn.XLOOKUP(AH237, [6]cmmiScoringModel!$G$121:$G$124,[6]cmmiScoringModel!$I$121:$I$124,0,0,1)</f>
        <v>0.6</v>
      </c>
      <c r="BT237" s="1">
        <f>_xlfn.XLOOKUP(AI237,[6]cmmiScoringModel!$G$125:$G$128,[6]cmmiScoringModel!$I$125:$I$128,0,0,1)</f>
        <v>0.4</v>
      </c>
      <c r="BU237" s="1">
        <f>_xlfn.XLOOKUP(AJ237,[6]cmmiScoringModel!$G$129:$G$132,[6]cmmiScoringModel!$I$129:$I$132,0,0,1)</f>
        <v>1</v>
      </c>
      <c r="BV237" s="1">
        <f>_xlfn.XLOOKUP(AK237,[6]cmmiScoringModel!$G$133:$G$138,[6]cmmiScoringModel!$I$133:$I$138,0,0,1)</f>
        <v>0.75</v>
      </c>
      <c r="BW237" s="1">
        <f>_xlfn.XLOOKUP(AL237,[6]cmmiScoringModel!$G$139:$G$142,[6]cmmiScoringModel!$I$139:$I$142,0,0,1)</f>
        <v>1</v>
      </c>
      <c r="BX237" s="1">
        <f>_xlfn.XLOOKUP(AM237,[6]cmmiScoringModel!$G$143:$G$148,[6]cmmiScoringModel!$I$143:$I$148,0,0,1)</f>
        <v>0.5</v>
      </c>
      <c r="BY237" s="1">
        <f>_xlfn.XLOOKUP(AN237,[6]cmmiScoringModel!$G$149:$G$153,[6]cmmiScoringModel!$I$149:$I$153,0,0,1)</f>
        <v>1</v>
      </c>
      <c r="BZ237" s="1">
        <f>_xlfn.XLOOKUP(AO237,[6]cmmiScoringModel!$G$154:$G$157,[6]cmmiScoringModel!$I$154:$I$157,0,0,1)</f>
        <v>1</v>
      </c>
      <c r="CA237" s="1">
        <f>_xlfn.XLOOKUP(AP237,[6]cmmiScoringModel!$G$158:$G$161,[6]cmmiScoringModel!$I$158:$I$161,0,0,1)</f>
        <v>1</v>
      </c>
      <c r="CB237" s="1">
        <f>_xlfn.XLOOKUP(AQ237,[6]cmmiScoringModel!$G$162:$G$166,[6]cmmiScoringModel!$I$162:$I$166,0,0,1)</f>
        <v>1</v>
      </c>
      <c r="CC237" s="1">
        <f>_xlfn.XLOOKUP(AR237,[6]cmmiScoringModel!$G$167:$G$171,[6]cmmiScoringModel!$I$167:$I$171,0,0,1)</f>
        <v>0.01</v>
      </c>
      <c r="CD237" s="1">
        <f>_xlfn.XLOOKUP(AS237,[6]cmmiScoringModel!$G$172:$G$175,[6]cmmiScoringModel!$I$172:$I$175,0,0,1)</f>
        <v>0.01</v>
      </c>
      <c r="CE237" s="1">
        <f>_xlfn.XLOOKUP(AT237,[6]cmmiScoringModel!$G$176:$G$180,[6]cmmiScoringModel!$I$176:$I$180,0,0,1)</f>
        <v>0.01</v>
      </c>
    </row>
    <row r="238" spans="1:83" x14ac:dyDescent="0.25">
      <c r="A238" s="1" t="s">
        <v>3528</v>
      </c>
      <c r="B238" s="1" t="s">
        <v>1546</v>
      </c>
      <c r="C238" s="1" t="s">
        <v>2406</v>
      </c>
      <c r="D238" s="1" t="s">
        <v>2409</v>
      </c>
      <c r="E238" s="1" t="s">
        <v>2410</v>
      </c>
      <c r="G238" s="1" t="s">
        <v>2411</v>
      </c>
      <c r="H238" s="1" t="s">
        <v>3529</v>
      </c>
      <c r="K238" s="1" t="s">
        <v>18</v>
      </c>
      <c r="L238" s="1" t="s">
        <v>22</v>
      </c>
      <c r="M238" s="1" t="s">
        <v>31</v>
      </c>
      <c r="N238" s="1" t="s">
        <v>29</v>
      </c>
      <c r="O238" s="1" t="s">
        <v>37</v>
      </c>
      <c r="P238" s="1" t="s">
        <v>43</v>
      </c>
      <c r="Q238" s="1" t="s">
        <v>45</v>
      </c>
      <c r="R238" s="1" t="s">
        <v>37</v>
      </c>
      <c r="S238" s="1" t="s">
        <v>56</v>
      </c>
      <c r="T238" s="1" t="s">
        <v>62</v>
      </c>
      <c r="U238" s="1" t="s">
        <v>66</v>
      </c>
      <c r="V238" s="1" t="s">
        <v>71</v>
      </c>
      <c r="W238" s="1" t="s">
        <v>76</v>
      </c>
      <c r="X238" s="1" t="s">
        <v>37</v>
      </c>
      <c r="Y238" s="1" t="s">
        <v>43</v>
      </c>
      <c r="Z238" s="1" t="s">
        <v>62</v>
      </c>
      <c r="AA238" s="1" t="s">
        <v>62</v>
      </c>
      <c r="AB238" s="1" t="s">
        <v>98</v>
      </c>
      <c r="AC238" s="1" t="s">
        <v>103</v>
      </c>
      <c r="AD238" s="1" t="s">
        <v>110</v>
      </c>
      <c r="AE238" s="1" t="s">
        <v>62</v>
      </c>
      <c r="AF238" s="1" t="s">
        <v>120</v>
      </c>
      <c r="AG238" s="1" t="s">
        <v>124</v>
      </c>
      <c r="AH238" s="1" t="s">
        <v>129</v>
      </c>
      <c r="AI238" s="1" t="s">
        <v>129</v>
      </c>
      <c r="AJ238" s="1" t="s">
        <v>22</v>
      </c>
      <c r="AK238" s="1" t="s">
        <v>63</v>
      </c>
      <c r="AL238" s="1" t="s">
        <v>144</v>
      </c>
      <c r="AM238" s="1" t="s">
        <v>62</v>
      </c>
      <c r="AN238" s="1" t="s">
        <v>31</v>
      </c>
      <c r="AO238" s="1" t="s">
        <v>155</v>
      </c>
      <c r="AP238" s="1" t="s">
        <v>159</v>
      </c>
      <c r="AQ238" s="1" t="s">
        <v>31</v>
      </c>
      <c r="AR238" s="1" t="s">
        <v>21</v>
      </c>
      <c r="AS238" s="1" t="s">
        <v>21</v>
      </c>
      <c r="AT238" s="1" t="s">
        <v>21</v>
      </c>
      <c r="AV238" s="1">
        <f>_xlfn.XLOOKUP(K238,[6]cmmiScoringModel!$G$2:$G$6, [6]cmmiScoringModel!$I$2:$I$6,0,0,1)</f>
        <v>1</v>
      </c>
      <c r="AW238" s="1">
        <f>_xlfn.XLOOKUP(L238,[6]cmmiScoringModel!$G$7:$G$9,[6]cmmiScoringModel!$I$7:$I$9,0,0,1)</f>
        <v>1</v>
      </c>
      <c r="AX238" s="1">
        <f>_xlfn.XLOOKUP(M238,[6]cmmiScoringModel!$G$10:$G$14,[6]cmmiScoringModel!$I$10:$I$14,0,0,1)</f>
        <v>1</v>
      </c>
      <c r="AY238" s="1">
        <f>_xlfn.XLOOKUP(N238,[6]cmmiScoringModel!$G$15:$G$19,[6]cmmiScoringModel!$I$15:$I$19,0,0,1)</f>
        <v>0.5</v>
      </c>
      <c r="AZ238" s="1">
        <f>_xlfn.XLOOKUP(O238,[6]cmmiScoringModel!$G$20:$G$24,[6]cmmiScoringModel!$I$20:$I$24,0,0,1)</f>
        <v>0.75</v>
      </c>
      <c r="BA238" s="1">
        <f>_xlfn.XLOOKUP(P238,[6]cmmiScoringModel!$G$25:$G$28,[6]cmmiScoringModel!$I$25:$I$28,0,0,1)</f>
        <v>1</v>
      </c>
      <c r="BB238" s="1">
        <f>_xlfn.XLOOKUP(Q238,[6]cmmiScoringModel!$G$29:$G$33,[6]cmmiScoringModel!$I$29:$I$33,0,0,1)</f>
        <v>0.5</v>
      </c>
      <c r="BC238" s="1">
        <f>_xlfn.XLOOKUP(R238,[6]cmmiScoringModel!$G$34:$G$37,[6]cmmiScoringModel!$I$34:$I$37,0,0,1)</f>
        <v>1</v>
      </c>
      <c r="BD238" s="1">
        <f>_xlfn.XLOOKUP(S238,[6]cmmiScoringModel!$G$38:$G$44,[6]cmmiScoringModel!$I$38:$I$44,0,0,1)</f>
        <v>0.2</v>
      </c>
      <c r="BE238" s="1">
        <f>_xlfn.XLOOKUP(T238,[6]cmmiScoringModel!$G$45:$G$51,[6]cmmiScoringModel!$I$45:$I$51,0,0,1)</f>
        <v>0.5</v>
      </c>
      <c r="BF238" s="1">
        <f>_xlfn.XLOOKUP(U238,[6]cmmiScoringModel!$G$52:$G$56,[6]cmmiScoringModel!$I$52:$I$56,0,0,1)</f>
        <v>0.8</v>
      </c>
      <c r="BG238" s="1">
        <f>_xlfn.XLOOKUP(V238,[6]cmmiScoringModel!$G$57:$G$61,[6]cmmiScoringModel!$I$57:$I$61,0,0,1)</f>
        <v>0.6</v>
      </c>
      <c r="BH238" s="1">
        <f>_xlfn.XLOOKUP(W238,[6]cmmiScoringModel!$G$62:$G$67,[6]cmmiScoringModel!$I$62:$I$67,0,0,1)</f>
        <v>0.75</v>
      </c>
      <c r="BI238" s="1">
        <f>_xlfn.XLOOKUP(X238,[6]cmmiScoringModel!$G$68:$G$72,[6]cmmiScoringModel!$I$68:$I$72,0,0,1)</f>
        <v>0.75</v>
      </c>
      <c r="BJ238" s="1">
        <f>_xlfn.XLOOKUP(Y238,[6]cmmiScoringModel!$G$73:$G$77,[6]cmmiScoringModel!$I$73:$I$77,0,0,1)</f>
        <v>1</v>
      </c>
      <c r="BK238" s="1">
        <f>_xlfn.XLOOKUP(Z238,[6]cmmiScoringModel!$G$78:$G$84,[6]cmmiScoringModel!$I$78:$I$84,0,0,1)</f>
        <v>0.5</v>
      </c>
      <c r="BL238" s="1">
        <f>_xlfn.XLOOKUP(AA238,[6]cmmiScoringModel!$G$85:$G$91,[6]cmmiScoringModel!$I$85:$I$91,0,0,1)</f>
        <v>0.5</v>
      </c>
      <c r="BM238" s="1">
        <f>_xlfn.XLOOKUP(AB238,[6]cmmiScoringModel!$G$92:$G$95,[6]cmmiScoringModel!$I$92:$I$95,0,0,1)</f>
        <v>1</v>
      </c>
      <c r="BN238" s="1">
        <f>_xlfn.XLOOKUP(AC238,[6]cmmiScoringModel!$G$96:$G$100,[6]cmmiScoringModel!$I$96:$I$100,0,0,1)</f>
        <v>0.6</v>
      </c>
      <c r="BO238" s="1">
        <f>_xlfn.XLOOKUP(AD238,[6]cmmiScoringModel!$G$101:$G$106,[6]cmmiScoringModel!$I$101:$I$106,0,0,1)</f>
        <v>0.75</v>
      </c>
      <c r="BP238" s="1">
        <f>_xlfn.XLOOKUP(AE238,[6]cmmiScoringModel!$G$107:$G$113,[6]cmmiScoringModel!$I$107:$I$113,0,0,1)</f>
        <v>0.5</v>
      </c>
      <c r="BQ238" s="1">
        <f>_xlfn.XLOOKUP(AF238,[6]cmmiScoringModel!$G$114:$G$117,[6]cmmiScoringModel!$I$114:$I$117,0,0,1)</f>
        <v>0.85</v>
      </c>
      <c r="BR238" s="1">
        <f>_xlfn.XLOOKUP(AG238,[6]cmmiScoringModel!$G$118:$G$120,[6]cmmiScoringModel!$I$118:$I$120,0,0,1)</f>
        <v>0.25</v>
      </c>
      <c r="BS238" s="1">
        <f>_xlfn.XLOOKUP(AH238, [6]cmmiScoringModel!$G$121:$G$124,[6]cmmiScoringModel!$I$121:$I$124,0,0,1)</f>
        <v>0.6</v>
      </c>
      <c r="BT238" s="1">
        <f>_xlfn.XLOOKUP(AI238,[6]cmmiScoringModel!$G$125:$G$128,[6]cmmiScoringModel!$I$125:$I$128,0,0,1)</f>
        <v>0.4</v>
      </c>
      <c r="BU238" s="1">
        <f>_xlfn.XLOOKUP(AJ238,[6]cmmiScoringModel!$G$129:$G$132,[6]cmmiScoringModel!$I$129:$I$132,0,0,1)</f>
        <v>1</v>
      </c>
      <c r="BV238" s="1">
        <f>_xlfn.XLOOKUP(AK238,[6]cmmiScoringModel!$G$133:$G$138,[6]cmmiScoringModel!$I$133:$I$138,0,0,1)</f>
        <v>0.75</v>
      </c>
      <c r="BW238" s="1">
        <f>_xlfn.XLOOKUP(AL238,[6]cmmiScoringModel!$G$139:$G$142,[6]cmmiScoringModel!$I$139:$I$142,0,0,1)</f>
        <v>1</v>
      </c>
      <c r="BX238" s="1">
        <f>_xlfn.XLOOKUP(AM238,[6]cmmiScoringModel!$G$143:$G$148,[6]cmmiScoringModel!$I$143:$I$148,0,0,1)</f>
        <v>0.5</v>
      </c>
      <c r="BY238" s="1">
        <f>_xlfn.XLOOKUP(AN238,[6]cmmiScoringModel!$G$149:$G$153,[6]cmmiScoringModel!$I$149:$I$153,0,0,1)</f>
        <v>1</v>
      </c>
      <c r="BZ238" s="1">
        <f>_xlfn.XLOOKUP(AO238,[6]cmmiScoringModel!$G$154:$G$157,[6]cmmiScoringModel!$I$154:$I$157,0,0,1)</f>
        <v>1</v>
      </c>
      <c r="CA238" s="1">
        <f>_xlfn.XLOOKUP(AP238,[6]cmmiScoringModel!$G$158:$G$161,[6]cmmiScoringModel!$I$158:$I$161,0,0,1)</f>
        <v>1</v>
      </c>
      <c r="CB238" s="1">
        <f>_xlfn.XLOOKUP(AQ238,[6]cmmiScoringModel!$G$162:$G$166,[6]cmmiScoringModel!$I$162:$I$166,0,0,1)</f>
        <v>1</v>
      </c>
      <c r="CC238" s="1">
        <f>_xlfn.XLOOKUP(AR238,[6]cmmiScoringModel!$G$167:$G$171,[6]cmmiScoringModel!$I$167:$I$171,0,0,1)</f>
        <v>0.01</v>
      </c>
      <c r="CD238" s="1">
        <f>_xlfn.XLOOKUP(AS238,[6]cmmiScoringModel!$G$172:$G$175,[6]cmmiScoringModel!$I$172:$I$175,0,0,1)</f>
        <v>0.01</v>
      </c>
      <c r="CE238" s="1">
        <f>_xlfn.XLOOKUP(AT238,[6]cmmiScoringModel!$G$176:$G$180,[6]cmmiScoringModel!$I$176:$I$180,0,0,1)</f>
        <v>0.01</v>
      </c>
    </row>
    <row r="239" spans="1:83" x14ac:dyDescent="0.25">
      <c r="A239" s="1" t="s">
        <v>3530</v>
      </c>
      <c r="B239" s="1" t="s">
        <v>1546</v>
      </c>
      <c r="C239" s="1" t="s">
        <v>2412</v>
      </c>
      <c r="D239" s="1" t="s">
        <v>2413</v>
      </c>
      <c r="E239" s="1" t="s">
        <v>2414</v>
      </c>
      <c r="G239" s="1" t="s">
        <v>2415</v>
      </c>
      <c r="H239" s="1" t="s">
        <v>3531</v>
      </c>
      <c r="K239" s="1" t="s">
        <v>16</v>
      </c>
      <c r="L239" s="1" t="s">
        <v>22</v>
      </c>
      <c r="M239" s="1" t="s">
        <v>29</v>
      </c>
      <c r="N239" s="1" t="s">
        <v>29</v>
      </c>
      <c r="O239" s="1" t="s">
        <v>37</v>
      </c>
      <c r="P239" s="1" t="s">
        <v>42</v>
      </c>
      <c r="Q239" s="1" t="s">
        <v>45</v>
      </c>
      <c r="R239" s="1" t="s">
        <v>37</v>
      </c>
      <c r="S239" s="1" t="s">
        <v>56</v>
      </c>
      <c r="T239" s="1" t="s">
        <v>62</v>
      </c>
      <c r="U239" s="1" t="s">
        <v>66</v>
      </c>
      <c r="V239" s="1" t="s">
        <v>71</v>
      </c>
      <c r="W239" s="1" t="s">
        <v>76</v>
      </c>
      <c r="X239" s="1" t="s">
        <v>37</v>
      </c>
      <c r="Y239" s="1" t="s">
        <v>85</v>
      </c>
      <c r="Z239" s="1" t="s">
        <v>62</v>
      </c>
      <c r="AA239" s="1" t="s">
        <v>62</v>
      </c>
      <c r="AB239" s="1" t="s">
        <v>98</v>
      </c>
      <c r="AC239" s="1" t="s">
        <v>103</v>
      </c>
      <c r="AD239" s="1" t="s">
        <v>110</v>
      </c>
      <c r="AE239" s="1" t="s">
        <v>62</v>
      </c>
      <c r="AF239" s="1" t="s">
        <v>120</v>
      </c>
      <c r="AG239" s="1" t="s">
        <v>124</v>
      </c>
      <c r="AH239" s="1" t="s">
        <v>129</v>
      </c>
      <c r="AI239" s="1" t="s">
        <v>129</v>
      </c>
      <c r="AJ239" s="1" t="s">
        <v>22</v>
      </c>
      <c r="AK239" s="1" t="s">
        <v>61</v>
      </c>
      <c r="AL239" s="1" t="s">
        <v>142</v>
      </c>
      <c r="AM239" s="1" t="s">
        <v>62</v>
      </c>
      <c r="AN239" s="1" t="s">
        <v>31</v>
      </c>
      <c r="AO239" s="1" t="s">
        <v>155</v>
      </c>
      <c r="AP239" s="1" t="s">
        <v>159</v>
      </c>
      <c r="AQ239" s="1" t="s">
        <v>31</v>
      </c>
      <c r="AR239" s="1" t="s">
        <v>21</v>
      </c>
      <c r="AS239" s="1" t="s">
        <v>21</v>
      </c>
      <c r="AT239" s="1" t="s">
        <v>21</v>
      </c>
      <c r="AV239" s="1">
        <f>_xlfn.XLOOKUP(K239,[6]cmmiScoringModel!$G$2:$G$6, [6]cmmiScoringModel!$I$2:$I$6,0,0,1)</f>
        <v>0.1</v>
      </c>
      <c r="AW239" s="1">
        <f>_xlfn.XLOOKUP(L239,[6]cmmiScoringModel!$G$7:$G$9,[6]cmmiScoringModel!$I$7:$I$9,0,0,1)</f>
        <v>1</v>
      </c>
      <c r="AX239" s="1">
        <f>_xlfn.XLOOKUP(M239,[6]cmmiScoringModel!$G$10:$G$14,[6]cmmiScoringModel!$I$10:$I$14,0,0,1)</f>
        <v>0.8</v>
      </c>
      <c r="AY239" s="1">
        <f>_xlfn.XLOOKUP(N239,[6]cmmiScoringModel!$G$15:$G$19,[6]cmmiScoringModel!$I$15:$I$19,0,0,1)</f>
        <v>0.5</v>
      </c>
      <c r="AZ239" s="1">
        <f>_xlfn.XLOOKUP(O239,[6]cmmiScoringModel!$G$20:$G$24,[6]cmmiScoringModel!$I$20:$I$24,0,0,1)</f>
        <v>0.75</v>
      </c>
      <c r="BA239" s="1">
        <f>_xlfn.XLOOKUP(P239,[6]cmmiScoringModel!$G$25:$G$28,[6]cmmiScoringModel!$I$25:$I$28,0,0,1)</f>
        <v>0.75</v>
      </c>
      <c r="BB239" s="1">
        <f>_xlfn.XLOOKUP(Q239,[6]cmmiScoringModel!$G$29:$G$33,[6]cmmiScoringModel!$I$29:$I$33,0,0,1)</f>
        <v>0.5</v>
      </c>
      <c r="BC239" s="1">
        <f>_xlfn.XLOOKUP(R239,[6]cmmiScoringModel!$G$34:$G$37,[6]cmmiScoringModel!$I$34:$I$37,0,0,1)</f>
        <v>1</v>
      </c>
      <c r="BD239" s="1">
        <f>_xlfn.XLOOKUP(S239,[6]cmmiScoringModel!$G$38:$G$44,[6]cmmiScoringModel!$I$38:$I$44,0,0,1)</f>
        <v>0.2</v>
      </c>
      <c r="BE239" s="1">
        <f>_xlfn.XLOOKUP(T239,[6]cmmiScoringModel!$G$45:$G$51,[6]cmmiScoringModel!$I$45:$I$51,0,0,1)</f>
        <v>0.5</v>
      </c>
      <c r="BF239" s="1">
        <f>_xlfn.XLOOKUP(U239,[6]cmmiScoringModel!$G$52:$G$56,[6]cmmiScoringModel!$I$52:$I$56,0,0,1)</f>
        <v>0.8</v>
      </c>
      <c r="BG239" s="1">
        <f>_xlfn.XLOOKUP(V239,[6]cmmiScoringModel!$G$57:$G$61,[6]cmmiScoringModel!$I$57:$I$61,0,0,1)</f>
        <v>0.6</v>
      </c>
      <c r="BH239" s="1">
        <f>_xlfn.XLOOKUP(W239,[6]cmmiScoringModel!$G$62:$G$67,[6]cmmiScoringModel!$I$62:$I$67,0,0,1)</f>
        <v>0.75</v>
      </c>
      <c r="BI239" s="1">
        <f>_xlfn.XLOOKUP(X239,[6]cmmiScoringModel!$G$68:$G$72,[6]cmmiScoringModel!$I$68:$I$72,0,0,1)</f>
        <v>0.75</v>
      </c>
      <c r="BJ239" s="1">
        <f>_xlfn.XLOOKUP(Y239,[6]cmmiScoringModel!$G$73:$G$77,[6]cmmiScoringModel!$I$73:$I$77,0,0,1)</f>
        <v>0.25</v>
      </c>
      <c r="BK239" s="1">
        <f>_xlfn.XLOOKUP(Z239,[6]cmmiScoringModel!$G$78:$G$84,[6]cmmiScoringModel!$I$78:$I$84,0,0,1)</f>
        <v>0.5</v>
      </c>
      <c r="BL239" s="1">
        <f>_xlfn.XLOOKUP(AA239,[6]cmmiScoringModel!$G$85:$G$91,[6]cmmiScoringModel!$I$85:$I$91,0,0,1)</f>
        <v>0.5</v>
      </c>
      <c r="BM239" s="1">
        <f>_xlfn.XLOOKUP(AB239,[6]cmmiScoringModel!$G$92:$G$95,[6]cmmiScoringModel!$I$92:$I$95,0,0,1)</f>
        <v>1</v>
      </c>
      <c r="BN239" s="1">
        <f>_xlfn.XLOOKUP(AC239,[6]cmmiScoringModel!$G$96:$G$100,[6]cmmiScoringModel!$I$96:$I$100,0,0,1)</f>
        <v>0.6</v>
      </c>
      <c r="BO239" s="1">
        <f>_xlfn.XLOOKUP(AD239,[6]cmmiScoringModel!$G$101:$G$106,[6]cmmiScoringModel!$I$101:$I$106,0,0,1)</f>
        <v>0.75</v>
      </c>
      <c r="BP239" s="1">
        <f>_xlfn.XLOOKUP(AE239,[6]cmmiScoringModel!$G$107:$G$113,[6]cmmiScoringModel!$I$107:$I$113,0,0,1)</f>
        <v>0.5</v>
      </c>
      <c r="BQ239" s="1">
        <f>_xlfn.XLOOKUP(AF239,[6]cmmiScoringModel!$G$114:$G$117,[6]cmmiScoringModel!$I$114:$I$117,0,0,1)</f>
        <v>0.85</v>
      </c>
      <c r="BR239" s="1">
        <f>_xlfn.XLOOKUP(AG239,[6]cmmiScoringModel!$G$118:$G$120,[6]cmmiScoringModel!$I$118:$I$120,0,0,1)</f>
        <v>0.25</v>
      </c>
      <c r="BS239" s="1">
        <f>_xlfn.XLOOKUP(AH239, [6]cmmiScoringModel!$G$121:$G$124,[6]cmmiScoringModel!$I$121:$I$124,0,0,1)</f>
        <v>0.6</v>
      </c>
      <c r="BT239" s="1">
        <f>_xlfn.XLOOKUP(AI239,[6]cmmiScoringModel!$G$125:$G$128,[6]cmmiScoringModel!$I$125:$I$128,0,0,1)</f>
        <v>0.4</v>
      </c>
      <c r="BU239" s="1">
        <f>_xlfn.XLOOKUP(AJ239,[6]cmmiScoringModel!$G$129:$G$132,[6]cmmiScoringModel!$I$129:$I$132,0,0,1)</f>
        <v>1</v>
      </c>
      <c r="BV239" s="1">
        <f>_xlfn.XLOOKUP(AK239,[6]cmmiScoringModel!$G$133:$G$138,[6]cmmiScoringModel!$I$133:$I$138,0,0,1)</f>
        <v>0.25</v>
      </c>
      <c r="BW239" s="1">
        <f>_xlfn.XLOOKUP(AL239,[6]cmmiScoringModel!$G$139:$G$142,[6]cmmiScoringModel!$I$139:$I$142,0,0,1)</f>
        <v>0.25</v>
      </c>
      <c r="BX239" s="1">
        <f>_xlfn.XLOOKUP(AM239,[6]cmmiScoringModel!$G$143:$G$148,[6]cmmiScoringModel!$I$143:$I$148,0,0,1)</f>
        <v>0.5</v>
      </c>
      <c r="BY239" s="1">
        <f>_xlfn.XLOOKUP(AN239,[6]cmmiScoringModel!$G$149:$G$153,[6]cmmiScoringModel!$I$149:$I$153,0,0,1)</f>
        <v>1</v>
      </c>
      <c r="BZ239" s="1">
        <f>_xlfn.XLOOKUP(AO239,[6]cmmiScoringModel!$G$154:$G$157,[6]cmmiScoringModel!$I$154:$I$157,0,0,1)</f>
        <v>1</v>
      </c>
      <c r="CA239" s="1">
        <f>_xlfn.XLOOKUP(AP239,[6]cmmiScoringModel!$G$158:$G$161,[6]cmmiScoringModel!$I$158:$I$161,0,0,1)</f>
        <v>1</v>
      </c>
      <c r="CB239" s="1">
        <f>_xlfn.XLOOKUP(AQ239,[6]cmmiScoringModel!$G$162:$G$166,[6]cmmiScoringModel!$I$162:$I$166,0,0,1)</f>
        <v>1</v>
      </c>
      <c r="CC239" s="1">
        <f>_xlfn.XLOOKUP(AR239,[6]cmmiScoringModel!$G$167:$G$171,[6]cmmiScoringModel!$I$167:$I$171,0,0,1)</f>
        <v>0.01</v>
      </c>
      <c r="CD239" s="1">
        <f>_xlfn.XLOOKUP(AS239,[6]cmmiScoringModel!$G$172:$G$175,[6]cmmiScoringModel!$I$172:$I$175,0,0,1)</f>
        <v>0.01</v>
      </c>
      <c r="CE239" s="1">
        <f>_xlfn.XLOOKUP(AT239,[6]cmmiScoringModel!$G$176:$G$180,[6]cmmiScoringModel!$I$176:$I$180,0,0,1)</f>
        <v>0.01</v>
      </c>
    </row>
    <row r="240" spans="1:83" x14ac:dyDescent="0.25">
      <c r="A240" s="1" t="s">
        <v>3532</v>
      </c>
      <c r="B240" s="1" t="s">
        <v>1546</v>
      </c>
      <c r="C240" s="1" t="s">
        <v>2412</v>
      </c>
      <c r="D240" s="1" t="s">
        <v>2416</v>
      </c>
      <c r="E240" s="1" t="s">
        <v>2417</v>
      </c>
      <c r="G240" s="1" t="s">
        <v>1565</v>
      </c>
      <c r="H240" s="1" t="s">
        <v>3533</v>
      </c>
      <c r="K240" s="1" t="s">
        <v>18</v>
      </c>
      <c r="L240" s="1" t="s">
        <v>21</v>
      </c>
      <c r="M240" s="1" t="s">
        <v>21</v>
      </c>
      <c r="N240" s="1" t="s">
        <v>29</v>
      </c>
      <c r="O240" s="1" t="s">
        <v>37</v>
      </c>
      <c r="P240" s="1" t="s">
        <v>43</v>
      </c>
      <c r="Q240" s="1" t="s">
        <v>45</v>
      </c>
      <c r="R240" s="1" t="s">
        <v>37</v>
      </c>
      <c r="S240" s="1" t="s">
        <v>56</v>
      </c>
      <c r="T240" s="1" t="s">
        <v>62</v>
      </c>
      <c r="U240" s="1" t="s">
        <v>66</v>
      </c>
      <c r="V240" s="1" t="s">
        <v>72</v>
      </c>
      <c r="W240" s="1" t="s">
        <v>76</v>
      </c>
      <c r="X240" s="1" t="s">
        <v>37</v>
      </c>
      <c r="Y240" s="1" t="s">
        <v>66</v>
      </c>
      <c r="Z240" s="1" t="s">
        <v>61</v>
      </c>
      <c r="AA240" s="1" t="s">
        <v>62</v>
      </c>
      <c r="AB240" s="1" t="s">
        <v>98</v>
      </c>
      <c r="AC240" s="1" t="s">
        <v>103</v>
      </c>
      <c r="AD240" s="1" t="s">
        <v>111</v>
      </c>
      <c r="AE240" s="1" t="s">
        <v>62</v>
      </c>
      <c r="AF240" s="1" t="s">
        <v>120</v>
      </c>
      <c r="AG240" s="1" t="s">
        <v>125</v>
      </c>
      <c r="AH240" s="1" t="s">
        <v>129</v>
      </c>
      <c r="AI240" s="1" t="s">
        <v>129</v>
      </c>
      <c r="AJ240" s="1" t="s">
        <v>129</v>
      </c>
      <c r="AK240" s="1" t="s">
        <v>63</v>
      </c>
      <c r="AL240" s="1" t="s">
        <v>142</v>
      </c>
      <c r="AM240" s="1" t="s">
        <v>62</v>
      </c>
      <c r="AN240" s="1" t="s">
        <v>31</v>
      </c>
      <c r="AO240" s="1" t="s">
        <v>155</v>
      </c>
      <c r="AP240" s="1" t="s">
        <v>159</v>
      </c>
      <c r="AQ240" s="1" t="s">
        <v>31</v>
      </c>
      <c r="AR240" s="1" t="s">
        <v>21</v>
      </c>
      <c r="AS240" s="1" t="s">
        <v>21</v>
      </c>
      <c r="AT240" s="1" t="s">
        <v>21</v>
      </c>
      <c r="AV240" s="1">
        <f>_xlfn.XLOOKUP(K240,[6]cmmiScoringModel!$G$2:$G$6, [6]cmmiScoringModel!$I$2:$I$6,0,0,1)</f>
        <v>1</v>
      </c>
      <c r="AW240" s="1">
        <f>_xlfn.XLOOKUP(L240,[6]cmmiScoringModel!$G$7:$G$9,[6]cmmiScoringModel!$I$7:$I$9,0,0,1)</f>
        <v>0.01</v>
      </c>
      <c r="AX240" s="1">
        <f>_xlfn.XLOOKUP(M240,[6]cmmiScoringModel!$G$10:$G$14,[6]cmmiScoringModel!$I$10:$I$14,0,0,1)</f>
        <v>0.01</v>
      </c>
      <c r="AY240" s="1">
        <f>_xlfn.XLOOKUP(N240,[6]cmmiScoringModel!$G$15:$G$19,[6]cmmiScoringModel!$I$15:$I$19,0,0,1)</f>
        <v>0.5</v>
      </c>
      <c r="AZ240" s="1">
        <f>_xlfn.XLOOKUP(O240,[6]cmmiScoringModel!$G$20:$G$24,[6]cmmiScoringModel!$I$20:$I$24,0,0,1)</f>
        <v>0.75</v>
      </c>
      <c r="BA240" s="1">
        <f>_xlfn.XLOOKUP(P240,[6]cmmiScoringModel!$G$25:$G$28,[6]cmmiScoringModel!$I$25:$I$28,0,0,1)</f>
        <v>1</v>
      </c>
      <c r="BB240" s="1">
        <f>_xlfn.XLOOKUP(Q240,[6]cmmiScoringModel!$G$29:$G$33,[6]cmmiScoringModel!$I$29:$I$33,0,0,1)</f>
        <v>0.5</v>
      </c>
      <c r="BC240" s="1">
        <f>_xlfn.XLOOKUP(R240,[6]cmmiScoringModel!$G$34:$G$37,[6]cmmiScoringModel!$I$34:$I$37,0,0,1)</f>
        <v>1</v>
      </c>
      <c r="BD240" s="1">
        <f>_xlfn.XLOOKUP(S240,[6]cmmiScoringModel!$G$38:$G$44,[6]cmmiScoringModel!$I$38:$I$44,0,0,1)</f>
        <v>0.2</v>
      </c>
      <c r="BE240" s="1">
        <f>_xlfn.XLOOKUP(T240,[6]cmmiScoringModel!$G$45:$G$51,[6]cmmiScoringModel!$I$45:$I$51,0,0,1)</f>
        <v>0.5</v>
      </c>
      <c r="BF240" s="1">
        <f>_xlfn.XLOOKUP(U240,[6]cmmiScoringModel!$G$52:$G$56,[6]cmmiScoringModel!$I$52:$I$56,0,0,1)</f>
        <v>0.8</v>
      </c>
      <c r="BG240" s="1">
        <f>_xlfn.XLOOKUP(V240,[6]cmmiScoringModel!$G$57:$G$61,[6]cmmiScoringModel!$I$57:$I$61,0,0,1)</f>
        <v>1</v>
      </c>
      <c r="BH240" s="1">
        <f>_xlfn.XLOOKUP(W240,[6]cmmiScoringModel!$G$62:$G$67,[6]cmmiScoringModel!$I$62:$I$67,0,0,1)</f>
        <v>0.75</v>
      </c>
      <c r="BI240" s="1">
        <f>_xlfn.XLOOKUP(X240,[6]cmmiScoringModel!$G$68:$G$72,[6]cmmiScoringModel!$I$68:$I$72,0,0,1)</f>
        <v>0.75</v>
      </c>
      <c r="BJ240" s="1">
        <f>_xlfn.XLOOKUP(Y240,[6]cmmiScoringModel!$G$73:$G$77,[6]cmmiScoringModel!$I$73:$I$77,0,0,1)</f>
        <v>0.5</v>
      </c>
      <c r="BK240" s="1">
        <f>_xlfn.XLOOKUP(Z240,[6]cmmiScoringModel!$G$78:$G$84,[6]cmmiScoringModel!$I$78:$I$84,0,0,1)</f>
        <v>0.25</v>
      </c>
      <c r="BL240" s="1">
        <f>_xlfn.XLOOKUP(AA240,[6]cmmiScoringModel!$G$85:$G$91,[6]cmmiScoringModel!$I$85:$I$91,0,0,1)</f>
        <v>0.5</v>
      </c>
      <c r="BM240" s="1">
        <f>_xlfn.XLOOKUP(AB240,[6]cmmiScoringModel!$G$92:$G$95,[6]cmmiScoringModel!$I$92:$I$95,0,0,1)</f>
        <v>1</v>
      </c>
      <c r="BN240" s="1">
        <f>_xlfn.XLOOKUP(AC240,[6]cmmiScoringModel!$G$96:$G$100,[6]cmmiScoringModel!$I$96:$I$100,0,0,1)</f>
        <v>0.6</v>
      </c>
      <c r="BO240" s="1">
        <f>_xlfn.XLOOKUP(AD240,[6]cmmiScoringModel!$G$101:$G$106,[6]cmmiScoringModel!$I$101:$I$106,0,0,1)</f>
        <v>1</v>
      </c>
      <c r="BP240" s="1">
        <f>_xlfn.XLOOKUP(AE240,[6]cmmiScoringModel!$G$107:$G$113,[6]cmmiScoringModel!$I$107:$I$113,0,0,1)</f>
        <v>0.5</v>
      </c>
      <c r="BQ240" s="1">
        <f>_xlfn.XLOOKUP(AF240,[6]cmmiScoringModel!$G$114:$G$117,[6]cmmiScoringModel!$I$114:$I$117,0,0,1)</f>
        <v>0.85</v>
      </c>
      <c r="BR240" s="1">
        <f>_xlfn.XLOOKUP(AG240,[6]cmmiScoringModel!$G$118:$G$120,[6]cmmiScoringModel!$I$118:$I$120,0,0,1)</f>
        <v>1</v>
      </c>
      <c r="BS240" s="1">
        <f>_xlfn.XLOOKUP(AH240, [6]cmmiScoringModel!$G$121:$G$124,[6]cmmiScoringModel!$I$121:$I$124,0,0,1)</f>
        <v>0.6</v>
      </c>
      <c r="BT240" s="1">
        <f>_xlfn.XLOOKUP(AI240,[6]cmmiScoringModel!$G$125:$G$128,[6]cmmiScoringModel!$I$125:$I$128,0,0,1)</f>
        <v>0.4</v>
      </c>
      <c r="BU240" s="1">
        <f>_xlfn.XLOOKUP(AJ240,[6]cmmiScoringModel!$G$129:$G$132,[6]cmmiScoringModel!$I$129:$I$132,0,0,1)</f>
        <v>0.4</v>
      </c>
      <c r="BV240" s="1">
        <f>_xlfn.XLOOKUP(AK240,[6]cmmiScoringModel!$G$133:$G$138,[6]cmmiScoringModel!$I$133:$I$138,0,0,1)</f>
        <v>0.75</v>
      </c>
      <c r="BW240" s="1">
        <f>_xlfn.XLOOKUP(AL240,[6]cmmiScoringModel!$G$139:$G$142,[6]cmmiScoringModel!$I$139:$I$142,0,0,1)</f>
        <v>0.25</v>
      </c>
      <c r="BX240" s="1">
        <f>_xlfn.XLOOKUP(AM240,[6]cmmiScoringModel!$G$143:$G$148,[6]cmmiScoringModel!$I$143:$I$148,0,0,1)</f>
        <v>0.5</v>
      </c>
      <c r="BY240" s="1">
        <f>_xlfn.XLOOKUP(AN240,[6]cmmiScoringModel!$G$149:$G$153,[6]cmmiScoringModel!$I$149:$I$153,0,0,1)</f>
        <v>1</v>
      </c>
      <c r="BZ240" s="1">
        <f>_xlfn.XLOOKUP(AO240,[6]cmmiScoringModel!$G$154:$G$157,[6]cmmiScoringModel!$I$154:$I$157,0,0,1)</f>
        <v>1</v>
      </c>
      <c r="CA240" s="1">
        <f>_xlfn.XLOOKUP(AP240,[6]cmmiScoringModel!$G$158:$G$161,[6]cmmiScoringModel!$I$158:$I$161,0,0,1)</f>
        <v>1</v>
      </c>
      <c r="CB240" s="1">
        <f>_xlfn.XLOOKUP(AQ240,[6]cmmiScoringModel!$G$162:$G$166,[6]cmmiScoringModel!$I$162:$I$166,0,0,1)</f>
        <v>1</v>
      </c>
      <c r="CC240" s="1">
        <f>_xlfn.XLOOKUP(AR240,[6]cmmiScoringModel!$G$167:$G$171,[6]cmmiScoringModel!$I$167:$I$171,0,0,1)</f>
        <v>0.01</v>
      </c>
      <c r="CD240" s="1">
        <f>_xlfn.XLOOKUP(AS240,[6]cmmiScoringModel!$G$172:$G$175,[6]cmmiScoringModel!$I$172:$I$175,0,0,1)</f>
        <v>0.01</v>
      </c>
      <c r="CE240" s="1">
        <f>_xlfn.XLOOKUP(AT240,[6]cmmiScoringModel!$G$176:$G$180,[6]cmmiScoringModel!$I$176:$I$180,0,0,1)</f>
        <v>0.01</v>
      </c>
    </row>
    <row r="241" spans="1:83" x14ac:dyDescent="0.25">
      <c r="A241" s="1" t="s">
        <v>3534</v>
      </c>
      <c r="B241" s="1" t="s">
        <v>1546</v>
      </c>
      <c r="C241" s="1" t="s">
        <v>2418</v>
      </c>
      <c r="D241" s="1" t="s">
        <v>2419</v>
      </c>
      <c r="E241" s="1" t="s">
        <v>2420</v>
      </c>
      <c r="G241" s="1" t="s">
        <v>1565</v>
      </c>
      <c r="H241" s="1" t="s">
        <v>3533</v>
      </c>
      <c r="K241" s="1" t="s">
        <v>17</v>
      </c>
      <c r="L241" s="1" t="s">
        <v>21</v>
      </c>
      <c r="M241" s="1" t="s">
        <v>21</v>
      </c>
      <c r="N241" s="1" t="s">
        <v>29</v>
      </c>
      <c r="O241" s="1" t="s">
        <v>37</v>
      </c>
      <c r="P241" s="1" t="s">
        <v>43</v>
      </c>
      <c r="Q241" s="1" t="s">
        <v>45</v>
      </c>
      <c r="R241" s="1" t="s">
        <v>37</v>
      </c>
      <c r="S241" s="1" t="s">
        <v>56</v>
      </c>
      <c r="T241" s="1" t="s">
        <v>62</v>
      </c>
      <c r="U241" s="1" t="s">
        <v>66</v>
      </c>
      <c r="V241" s="1" t="s">
        <v>72</v>
      </c>
      <c r="W241" s="1" t="s">
        <v>76</v>
      </c>
      <c r="X241" s="1" t="s">
        <v>37</v>
      </c>
      <c r="Y241" s="1" t="s">
        <v>66</v>
      </c>
      <c r="Z241" s="1" t="s">
        <v>61</v>
      </c>
      <c r="AA241" s="1" t="s">
        <v>62</v>
      </c>
      <c r="AB241" s="1" t="s">
        <v>98</v>
      </c>
      <c r="AC241" s="1" t="s">
        <v>103</v>
      </c>
      <c r="AD241" s="1" t="s">
        <v>111</v>
      </c>
      <c r="AE241" s="1" t="s">
        <v>62</v>
      </c>
      <c r="AF241" s="1" t="s">
        <v>120</v>
      </c>
      <c r="AG241" s="1" t="s">
        <v>125</v>
      </c>
      <c r="AH241" s="1" t="s">
        <v>129</v>
      </c>
      <c r="AI241" s="1" t="s">
        <v>129</v>
      </c>
      <c r="AJ241" s="1" t="s">
        <v>129</v>
      </c>
      <c r="AK241" s="1" t="s">
        <v>63</v>
      </c>
      <c r="AL241" s="1" t="s">
        <v>142</v>
      </c>
      <c r="AM241" s="1" t="s">
        <v>62</v>
      </c>
      <c r="AN241" s="1" t="s">
        <v>31</v>
      </c>
      <c r="AO241" s="1" t="s">
        <v>155</v>
      </c>
      <c r="AP241" s="1" t="s">
        <v>159</v>
      </c>
      <c r="AQ241" s="1" t="s">
        <v>31</v>
      </c>
      <c r="AR241" s="1" t="s">
        <v>21</v>
      </c>
      <c r="AS241" s="1" t="s">
        <v>21</v>
      </c>
      <c r="AT241" s="1" t="s">
        <v>21</v>
      </c>
      <c r="AV241" s="1">
        <f>_xlfn.XLOOKUP(K241,[6]cmmiScoringModel!$G$2:$G$6, [6]cmmiScoringModel!$I$2:$I$6,0,0,1)</f>
        <v>0.25</v>
      </c>
      <c r="AW241" s="1">
        <f>_xlfn.XLOOKUP(L241,[6]cmmiScoringModel!$G$7:$G$9,[6]cmmiScoringModel!$I$7:$I$9,0,0,1)</f>
        <v>0.01</v>
      </c>
      <c r="AX241" s="1">
        <f>_xlfn.XLOOKUP(M241,[6]cmmiScoringModel!$G$10:$G$14,[6]cmmiScoringModel!$I$10:$I$14,0,0,1)</f>
        <v>0.01</v>
      </c>
      <c r="AY241" s="1">
        <f>_xlfn.XLOOKUP(N241,[6]cmmiScoringModel!$G$15:$G$19,[6]cmmiScoringModel!$I$15:$I$19,0,0,1)</f>
        <v>0.5</v>
      </c>
      <c r="AZ241" s="1">
        <f>_xlfn.XLOOKUP(O241,[6]cmmiScoringModel!$G$20:$G$24,[6]cmmiScoringModel!$I$20:$I$24,0,0,1)</f>
        <v>0.75</v>
      </c>
      <c r="BA241" s="1">
        <f>_xlfn.XLOOKUP(P241,[6]cmmiScoringModel!$G$25:$G$28,[6]cmmiScoringModel!$I$25:$I$28,0,0,1)</f>
        <v>1</v>
      </c>
      <c r="BB241" s="1">
        <f>_xlfn.XLOOKUP(Q241,[6]cmmiScoringModel!$G$29:$G$33,[6]cmmiScoringModel!$I$29:$I$33,0,0,1)</f>
        <v>0.5</v>
      </c>
      <c r="BC241" s="1">
        <f>_xlfn.XLOOKUP(R241,[6]cmmiScoringModel!$G$34:$G$37,[6]cmmiScoringModel!$I$34:$I$37,0,0,1)</f>
        <v>1</v>
      </c>
      <c r="BD241" s="1">
        <f>_xlfn.XLOOKUP(S241,[6]cmmiScoringModel!$G$38:$G$44,[6]cmmiScoringModel!$I$38:$I$44,0,0,1)</f>
        <v>0.2</v>
      </c>
      <c r="BE241" s="1">
        <f>_xlfn.XLOOKUP(T241,[6]cmmiScoringModel!$G$45:$G$51,[6]cmmiScoringModel!$I$45:$I$51,0,0,1)</f>
        <v>0.5</v>
      </c>
      <c r="BF241" s="1">
        <f>_xlfn.XLOOKUP(U241,[6]cmmiScoringModel!$G$52:$G$56,[6]cmmiScoringModel!$I$52:$I$56,0,0,1)</f>
        <v>0.8</v>
      </c>
      <c r="BG241" s="1">
        <f>_xlfn.XLOOKUP(V241,[6]cmmiScoringModel!$G$57:$G$61,[6]cmmiScoringModel!$I$57:$I$61,0,0,1)</f>
        <v>1</v>
      </c>
      <c r="BH241" s="1">
        <f>_xlfn.XLOOKUP(W241,[6]cmmiScoringModel!$G$62:$G$67,[6]cmmiScoringModel!$I$62:$I$67,0,0,1)</f>
        <v>0.75</v>
      </c>
      <c r="BI241" s="1">
        <f>_xlfn.XLOOKUP(X241,[6]cmmiScoringModel!$G$68:$G$72,[6]cmmiScoringModel!$I$68:$I$72,0,0,1)</f>
        <v>0.75</v>
      </c>
      <c r="BJ241" s="1">
        <f>_xlfn.XLOOKUP(Y241,[6]cmmiScoringModel!$G$73:$G$77,[6]cmmiScoringModel!$I$73:$I$77,0,0,1)</f>
        <v>0.5</v>
      </c>
      <c r="BK241" s="1">
        <f>_xlfn.XLOOKUP(Z241,[6]cmmiScoringModel!$G$78:$G$84,[6]cmmiScoringModel!$I$78:$I$84,0,0,1)</f>
        <v>0.25</v>
      </c>
      <c r="BL241" s="1">
        <f>_xlfn.XLOOKUP(AA241,[6]cmmiScoringModel!$G$85:$G$91,[6]cmmiScoringModel!$I$85:$I$91,0,0,1)</f>
        <v>0.5</v>
      </c>
      <c r="BM241" s="1">
        <f>_xlfn.XLOOKUP(AB241,[6]cmmiScoringModel!$G$92:$G$95,[6]cmmiScoringModel!$I$92:$I$95,0,0,1)</f>
        <v>1</v>
      </c>
      <c r="BN241" s="1">
        <f>_xlfn.XLOOKUP(AC241,[6]cmmiScoringModel!$G$96:$G$100,[6]cmmiScoringModel!$I$96:$I$100,0,0,1)</f>
        <v>0.6</v>
      </c>
      <c r="BO241" s="1">
        <f>_xlfn.XLOOKUP(AD241,[6]cmmiScoringModel!$G$101:$G$106,[6]cmmiScoringModel!$I$101:$I$106,0,0,1)</f>
        <v>1</v>
      </c>
      <c r="BP241" s="1">
        <f>_xlfn.XLOOKUP(AE241,[6]cmmiScoringModel!$G$107:$G$113,[6]cmmiScoringModel!$I$107:$I$113,0,0,1)</f>
        <v>0.5</v>
      </c>
      <c r="BQ241" s="1">
        <f>_xlfn.XLOOKUP(AF241,[6]cmmiScoringModel!$G$114:$G$117,[6]cmmiScoringModel!$I$114:$I$117,0,0,1)</f>
        <v>0.85</v>
      </c>
      <c r="BR241" s="1">
        <f>_xlfn.XLOOKUP(AG241,[6]cmmiScoringModel!$G$118:$G$120,[6]cmmiScoringModel!$I$118:$I$120,0,0,1)</f>
        <v>1</v>
      </c>
      <c r="BS241" s="1">
        <f>_xlfn.XLOOKUP(AH241, [6]cmmiScoringModel!$G$121:$G$124,[6]cmmiScoringModel!$I$121:$I$124,0,0,1)</f>
        <v>0.6</v>
      </c>
      <c r="BT241" s="1">
        <f>_xlfn.XLOOKUP(AI241,[6]cmmiScoringModel!$G$125:$G$128,[6]cmmiScoringModel!$I$125:$I$128,0,0,1)</f>
        <v>0.4</v>
      </c>
      <c r="BU241" s="1">
        <f>_xlfn.XLOOKUP(AJ241,[6]cmmiScoringModel!$G$129:$G$132,[6]cmmiScoringModel!$I$129:$I$132,0,0,1)</f>
        <v>0.4</v>
      </c>
      <c r="BV241" s="1">
        <f>_xlfn.XLOOKUP(AK241,[6]cmmiScoringModel!$G$133:$G$138,[6]cmmiScoringModel!$I$133:$I$138,0,0,1)</f>
        <v>0.75</v>
      </c>
      <c r="BW241" s="1">
        <f>_xlfn.XLOOKUP(AL241,[6]cmmiScoringModel!$G$139:$G$142,[6]cmmiScoringModel!$I$139:$I$142,0,0,1)</f>
        <v>0.25</v>
      </c>
      <c r="BX241" s="1">
        <f>_xlfn.XLOOKUP(AM241,[6]cmmiScoringModel!$G$143:$G$148,[6]cmmiScoringModel!$I$143:$I$148,0,0,1)</f>
        <v>0.5</v>
      </c>
      <c r="BY241" s="1">
        <f>_xlfn.XLOOKUP(AN241,[6]cmmiScoringModel!$G$149:$G$153,[6]cmmiScoringModel!$I$149:$I$153,0,0,1)</f>
        <v>1</v>
      </c>
      <c r="BZ241" s="1">
        <f>_xlfn.XLOOKUP(AO241,[6]cmmiScoringModel!$G$154:$G$157,[6]cmmiScoringModel!$I$154:$I$157,0,0,1)</f>
        <v>1</v>
      </c>
      <c r="CA241" s="1">
        <f>_xlfn.XLOOKUP(AP241,[6]cmmiScoringModel!$G$158:$G$161,[6]cmmiScoringModel!$I$158:$I$161,0,0,1)</f>
        <v>1</v>
      </c>
      <c r="CB241" s="1">
        <f>_xlfn.XLOOKUP(AQ241,[6]cmmiScoringModel!$G$162:$G$166,[6]cmmiScoringModel!$I$162:$I$166,0,0,1)</f>
        <v>1</v>
      </c>
      <c r="CC241" s="1">
        <f>_xlfn.XLOOKUP(AR241,[6]cmmiScoringModel!$G$167:$G$171,[6]cmmiScoringModel!$I$167:$I$171,0,0,1)</f>
        <v>0.01</v>
      </c>
      <c r="CD241" s="1">
        <f>_xlfn.XLOOKUP(AS241,[6]cmmiScoringModel!$G$172:$G$175,[6]cmmiScoringModel!$I$172:$I$175,0,0,1)</f>
        <v>0.01</v>
      </c>
      <c r="CE241" s="1">
        <f>_xlfn.XLOOKUP(AT241,[6]cmmiScoringModel!$G$176:$G$180,[6]cmmiScoringModel!$I$176:$I$180,0,0,1)</f>
        <v>0.01</v>
      </c>
    </row>
    <row r="242" spans="1:83" x14ac:dyDescent="0.25">
      <c r="A242" s="1" t="s">
        <v>3535</v>
      </c>
      <c r="B242" s="1" t="s">
        <v>1546</v>
      </c>
      <c r="C242" s="1" t="s">
        <v>2418</v>
      </c>
      <c r="D242" s="1" t="s">
        <v>2421</v>
      </c>
      <c r="E242" s="1" t="s">
        <v>2422</v>
      </c>
      <c r="G242" s="1" t="s">
        <v>2415</v>
      </c>
      <c r="H242" s="1" t="s">
        <v>3531</v>
      </c>
      <c r="K242" s="1" t="s">
        <v>18</v>
      </c>
      <c r="L242" s="1" t="s">
        <v>22</v>
      </c>
      <c r="M242" s="1" t="s">
        <v>31</v>
      </c>
      <c r="N242" s="1" t="s">
        <v>29</v>
      </c>
      <c r="O242" s="1" t="s">
        <v>37</v>
      </c>
      <c r="P242" s="1" t="s">
        <v>43</v>
      </c>
      <c r="Q242" s="1" t="s">
        <v>45</v>
      </c>
      <c r="R242" s="1" t="s">
        <v>37</v>
      </c>
      <c r="S242" s="1" t="s">
        <v>56</v>
      </c>
      <c r="T242" s="1" t="s">
        <v>62</v>
      </c>
      <c r="U242" s="1" t="s">
        <v>66</v>
      </c>
      <c r="V242" s="1" t="s">
        <v>71</v>
      </c>
      <c r="W242" s="1" t="s">
        <v>76</v>
      </c>
      <c r="X242" s="1" t="s">
        <v>37</v>
      </c>
      <c r="Y242" s="1" t="s">
        <v>43</v>
      </c>
      <c r="Z242" s="1" t="s">
        <v>62</v>
      </c>
      <c r="AA242" s="1" t="s">
        <v>62</v>
      </c>
      <c r="AB242" s="1" t="s">
        <v>98</v>
      </c>
      <c r="AC242" s="1" t="s">
        <v>103</v>
      </c>
      <c r="AD242" s="1" t="s">
        <v>110</v>
      </c>
      <c r="AE242" s="1" t="s">
        <v>62</v>
      </c>
      <c r="AF242" s="1" t="s">
        <v>120</v>
      </c>
      <c r="AG242" s="1" t="s">
        <v>124</v>
      </c>
      <c r="AH242" s="1" t="s">
        <v>129</v>
      </c>
      <c r="AI242" s="1" t="s">
        <v>129</v>
      </c>
      <c r="AJ242" s="1" t="s">
        <v>22</v>
      </c>
      <c r="AK242" s="1" t="s">
        <v>62</v>
      </c>
      <c r="AL242" s="1" t="s">
        <v>144</v>
      </c>
      <c r="AM242" s="1" t="s">
        <v>62</v>
      </c>
      <c r="AN242" s="1" t="s">
        <v>31</v>
      </c>
      <c r="AO242" s="1" t="s">
        <v>155</v>
      </c>
      <c r="AP242" s="1" t="s">
        <v>159</v>
      </c>
      <c r="AQ242" s="1" t="s">
        <v>31</v>
      </c>
      <c r="AR242" s="1" t="s">
        <v>21</v>
      </c>
      <c r="AS242" s="1" t="s">
        <v>21</v>
      </c>
      <c r="AT242" s="1" t="s">
        <v>21</v>
      </c>
      <c r="AV242" s="1">
        <f>_xlfn.XLOOKUP(K242,[6]cmmiScoringModel!$G$2:$G$6, [6]cmmiScoringModel!$I$2:$I$6,0,0,1)</f>
        <v>1</v>
      </c>
      <c r="AW242" s="1">
        <f>_xlfn.XLOOKUP(L242,[6]cmmiScoringModel!$G$7:$G$9,[6]cmmiScoringModel!$I$7:$I$9,0,0,1)</f>
        <v>1</v>
      </c>
      <c r="AX242" s="1">
        <f>_xlfn.XLOOKUP(M242,[6]cmmiScoringModel!$G$10:$G$14,[6]cmmiScoringModel!$I$10:$I$14,0,0,1)</f>
        <v>1</v>
      </c>
      <c r="AY242" s="1">
        <f>_xlfn.XLOOKUP(N242,[6]cmmiScoringModel!$G$15:$G$19,[6]cmmiScoringModel!$I$15:$I$19,0,0,1)</f>
        <v>0.5</v>
      </c>
      <c r="AZ242" s="1">
        <f>_xlfn.XLOOKUP(O242,[6]cmmiScoringModel!$G$20:$G$24,[6]cmmiScoringModel!$I$20:$I$24,0,0,1)</f>
        <v>0.75</v>
      </c>
      <c r="BA242" s="1">
        <f>_xlfn.XLOOKUP(P242,[6]cmmiScoringModel!$G$25:$G$28,[6]cmmiScoringModel!$I$25:$I$28,0,0,1)</f>
        <v>1</v>
      </c>
      <c r="BB242" s="1">
        <f>_xlfn.XLOOKUP(Q242,[6]cmmiScoringModel!$G$29:$G$33,[6]cmmiScoringModel!$I$29:$I$33,0,0,1)</f>
        <v>0.5</v>
      </c>
      <c r="BC242" s="1">
        <f>_xlfn.XLOOKUP(R242,[6]cmmiScoringModel!$G$34:$G$37,[6]cmmiScoringModel!$I$34:$I$37,0,0,1)</f>
        <v>1</v>
      </c>
      <c r="BD242" s="1">
        <f>_xlfn.XLOOKUP(S242,[6]cmmiScoringModel!$G$38:$G$44,[6]cmmiScoringModel!$I$38:$I$44,0,0,1)</f>
        <v>0.2</v>
      </c>
      <c r="BE242" s="1">
        <f>_xlfn.XLOOKUP(T242,[6]cmmiScoringModel!$G$45:$G$51,[6]cmmiScoringModel!$I$45:$I$51,0,0,1)</f>
        <v>0.5</v>
      </c>
      <c r="BF242" s="1">
        <f>_xlfn.XLOOKUP(U242,[6]cmmiScoringModel!$G$52:$G$56,[6]cmmiScoringModel!$I$52:$I$56,0,0,1)</f>
        <v>0.8</v>
      </c>
      <c r="BG242" s="1">
        <f>_xlfn.XLOOKUP(V242,[6]cmmiScoringModel!$G$57:$G$61,[6]cmmiScoringModel!$I$57:$I$61,0,0,1)</f>
        <v>0.6</v>
      </c>
      <c r="BH242" s="1">
        <f>_xlfn.XLOOKUP(W242,[6]cmmiScoringModel!$G$62:$G$67,[6]cmmiScoringModel!$I$62:$I$67,0,0,1)</f>
        <v>0.75</v>
      </c>
      <c r="BI242" s="1">
        <f>_xlfn.XLOOKUP(X242,[6]cmmiScoringModel!$G$68:$G$72,[6]cmmiScoringModel!$I$68:$I$72,0,0,1)</f>
        <v>0.75</v>
      </c>
      <c r="BJ242" s="1">
        <f>_xlfn.XLOOKUP(Y242,[6]cmmiScoringModel!$G$73:$G$77,[6]cmmiScoringModel!$I$73:$I$77,0,0,1)</f>
        <v>1</v>
      </c>
      <c r="BK242" s="1">
        <f>_xlfn.XLOOKUP(Z242,[6]cmmiScoringModel!$G$78:$G$84,[6]cmmiScoringModel!$I$78:$I$84,0,0,1)</f>
        <v>0.5</v>
      </c>
      <c r="BL242" s="1">
        <f>_xlfn.XLOOKUP(AA242,[6]cmmiScoringModel!$G$85:$G$91,[6]cmmiScoringModel!$I$85:$I$91,0,0,1)</f>
        <v>0.5</v>
      </c>
      <c r="BM242" s="1">
        <f>_xlfn.XLOOKUP(AB242,[6]cmmiScoringModel!$G$92:$G$95,[6]cmmiScoringModel!$I$92:$I$95,0,0,1)</f>
        <v>1</v>
      </c>
      <c r="BN242" s="1">
        <f>_xlfn.XLOOKUP(AC242,[6]cmmiScoringModel!$G$96:$G$100,[6]cmmiScoringModel!$I$96:$I$100,0,0,1)</f>
        <v>0.6</v>
      </c>
      <c r="BO242" s="1">
        <f>_xlfn.XLOOKUP(AD242,[6]cmmiScoringModel!$G$101:$G$106,[6]cmmiScoringModel!$I$101:$I$106,0,0,1)</f>
        <v>0.75</v>
      </c>
      <c r="BP242" s="1">
        <f>_xlfn.XLOOKUP(AE242,[6]cmmiScoringModel!$G$107:$G$113,[6]cmmiScoringModel!$I$107:$I$113,0,0,1)</f>
        <v>0.5</v>
      </c>
      <c r="BQ242" s="1">
        <f>_xlfn.XLOOKUP(AF242,[6]cmmiScoringModel!$G$114:$G$117,[6]cmmiScoringModel!$I$114:$I$117,0,0,1)</f>
        <v>0.85</v>
      </c>
      <c r="BR242" s="1">
        <f>_xlfn.XLOOKUP(AG242,[6]cmmiScoringModel!$G$118:$G$120,[6]cmmiScoringModel!$I$118:$I$120,0,0,1)</f>
        <v>0.25</v>
      </c>
      <c r="BS242" s="1">
        <f>_xlfn.XLOOKUP(AH242, [6]cmmiScoringModel!$G$121:$G$124,[6]cmmiScoringModel!$I$121:$I$124,0,0,1)</f>
        <v>0.6</v>
      </c>
      <c r="BT242" s="1">
        <f>_xlfn.XLOOKUP(AI242,[6]cmmiScoringModel!$G$125:$G$128,[6]cmmiScoringModel!$I$125:$I$128,0,0,1)</f>
        <v>0.4</v>
      </c>
      <c r="BU242" s="1">
        <f>_xlfn.XLOOKUP(AJ242,[6]cmmiScoringModel!$G$129:$G$132,[6]cmmiScoringModel!$I$129:$I$132,0,0,1)</f>
        <v>1</v>
      </c>
      <c r="BV242" s="1">
        <f>_xlfn.XLOOKUP(AK242,[6]cmmiScoringModel!$G$133:$G$138,[6]cmmiScoringModel!$I$133:$I$138,0,0,1)</f>
        <v>0.5</v>
      </c>
      <c r="BW242" s="1">
        <f>_xlfn.XLOOKUP(AL242,[6]cmmiScoringModel!$G$139:$G$142,[6]cmmiScoringModel!$I$139:$I$142,0,0,1)</f>
        <v>1</v>
      </c>
      <c r="BX242" s="1">
        <f>_xlfn.XLOOKUP(AM242,[6]cmmiScoringModel!$G$143:$G$148,[6]cmmiScoringModel!$I$143:$I$148,0,0,1)</f>
        <v>0.5</v>
      </c>
      <c r="BY242" s="1">
        <f>_xlfn.XLOOKUP(AN242,[6]cmmiScoringModel!$G$149:$G$153,[6]cmmiScoringModel!$I$149:$I$153,0,0,1)</f>
        <v>1</v>
      </c>
      <c r="BZ242" s="1">
        <f>_xlfn.XLOOKUP(AO242,[6]cmmiScoringModel!$G$154:$G$157,[6]cmmiScoringModel!$I$154:$I$157,0,0,1)</f>
        <v>1</v>
      </c>
      <c r="CA242" s="1">
        <f>_xlfn.XLOOKUP(AP242,[6]cmmiScoringModel!$G$158:$G$161,[6]cmmiScoringModel!$I$158:$I$161,0,0,1)</f>
        <v>1</v>
      </c>
      <c r="CB242" s="1">
        <f>_xlfn.XLOOKUP(AQ242,[6]cmmiScoringModel!$G$162:$G$166,[6]cmmiScoringModel!$I$162:$I$166,0,0,1)</f>
        <v>1</v>
      </c>
      <c r="CC242" s="1">
        <f>_xlfn.XLOOKUP(AR242,[6]cmmiScoringModel!$G$167:$G$171,[6]cmmiScoringModel!$I$167:$I$171,0,0,1)</f>
        <v>0.01</v>
      </c>
      <c r="CD242" s="1">
        <f>_xlfn.XLOOKUP(AS242,[6]cmmiScoringModel!$G$172:$G$175,[6]cmmiScoringModel!$I$172:$I$175,0,0,1)</f>
        <v>0.01</v>
      </c>
      <c r="CE242" s="1">
        <f>_xlfn.XLOOKUP(AT242,[6]cmmiScoringModel!$G$176:$G$180,[6]cmmiScoringModel!$I$176:$I$180,0,0,1)</f>
        <v>0.01</v>
      </c>
    </row>
    <row r="243" spans="1:83" x14ac:dyDescent="0.25">
      <c r="A243" s="1" t="s">
        <v>3536</v>
      </c>
      <c r="B243" s="1" t="s">
        <v>1546</v>
      </c>
      <c r="C243" s="1" t="s">
        <v>1549</v>
      </c>
      <c r="D243" s="1" t="s">
        <v>2423</v>
      </c>
      <c r="E243" s="1" t="s">
        <v>2424</v>
      </c>
      <c r="G243" s="1" t="s">
        <v>2425</v>
      </c>
      <c r="H243" s="1" t="s">
        <v>3537</v>
      </c>
      <c r="K243" s="1" t="s">
        <v>17</v>
      </c>
      <c r="L243" s="1" t="s">
        <v>22</v>
      </c>
      <c r="M243" s="1" t="s">
        <v>31</v>
      </c>
      <c r="N243" s="1" t="s">
        <v>29</v>
      </c>
      <c r="O243" s="1" t="s">
        <v>37</v>
      </c>
      <c r="P243" s="1" t="s">
        <v>43</v>
      </c>
      <c r="Q243" s="1" t="s">
        <v>45</v>
      </c>
      <c r="R243" s="1" t="s">
        <v>37</v>
      </c>
      <c r="S243" s="1" t="s">
        <v>56</v>
      </c>
      <c r="T243" s="1" t="s">
        <v>61</v>
      </c>
      <c r="U243" s="1" t="s">
        <v>43</v>
      </c>
      <c r="V243" s="1" t="s">
        <v>72</v>
      </c>
      <c r="W243" s="1" t="s">
        <v>76</v>
      </c>
      <c r="X243" s="1" t="s">
        <v>37</v>
      </c>
      <c r="Y243" s="1" t="s">
        <v>43</v>
      </c>
      <c r="Z243" s="1" t="s">
        <v>62</v>
      </c>
      <c r="AA243" s="1" t="s">
        <v>62</v>
      </c>
      <c r="AB243" s="1" t="s">
        <v>98</v>
      </c>
      <c r="AC243" s="1" t="s">
        <v>103</v>
      </c>
      <c r="AD243" s="1" t="s">
        <v>111</v>
      </c>
      <c r="AE243" s="1" t="s">
        <v>62</v>
      </c>
      <c r="AF243" s="1" t="s">
        <v>120</v>
      </c>
      <c r="AG243" s="1" t="s">
        <v>124</v>
      </c>
      <c r="AH243" s="1" t="s">
        <v>129</v>
      </c>
      <c r="AI243" s="1" t="s">
        <v>129</v>
      </c>
      <c r="AJ243" s="1" t="s">
        <v>129</v>
      </c>
      <c r="AK243" s="1" t="s">
        <v>62</v>
      </c>
      <c r="AL243" s="1" t="s">
        <v>140</v>
      </c>
      <c r="AM243" s="1" t="s">
        <v>62</v>
      </c>
      <c r="AN243" s="1" t="s">
        <v>29</v>
      </c>
      <c r="AO243" s="1" t="s">
        <v>155</v>
      </c>
      <c r="AP243" s="1" t="s">
        <v>158</v>
      </c>
      <c r="AQ243" s="1" t="s">
        <v>29</v>
      </c>
      <c r="AR243" s="1" t="s">
        <v>21</v>
      </c>
      <c r="AS243" s="1" t="s">
        <v>21</v>
      </c>
      <c r="AT243" s="1" t="s">
        <v>21</v>
      </c>
      <c r="AV243" s="1">
        <f>_xlfn.XLOOKUP(K243,[6]cmmiScoringModel!$G$2:$G$6, [6]cmmiScoringModel!$I$2:$I$6,0,0,1)</f>
        <v>0.25</v>
      </c>
      <c r="AW243" s="1">
        <f>_xlfn.XLOOKUP(L243,[6]cmmiScoringModel!$G$7:$G$9,[6]cmmiScoringModel!$I$7:$I$9,0,0,1)</f>
        <v>1</v>
      </c>
      <c r="AX243" s="1">
        <f>_xlfn.XLOOKUP(M243,[6]cmmiScoringModel!$G$10:$G$14,[6]cmmiScoringModel!$I$10:$I$14,0,0,1)</f>
        <v>1</v>
      </c>
      <c r="AY243" s="1">
        <f>_xlfn.XLOOKUP(N243,[6]cmmiScoringModel!$G$15:$G$19,[6]cmmiScoringModel!$I$15:$I$19,0,0,1)</f>
        <v>0.5</v>
      </c>
      <c r="AZ243" s="1">
        <f>_xlfn.XLOOKUP(O243,[6]cmmiScoringModel!$G$20:$G$24,[6]cmmiScoringModel!$I$20:$I$24,0,0,1)</f>
        <v>0.75</v>
      </c>
      <c r="BA243" s="1">
        <f>_xlfn.XLOOKUP(P243,[6]cmmiScoringModel!$G$25:$G$28,[6]cmmiScoringModel!$I$25:$I$28,0,0,1)</f>
        <v>1</v>
      </c>
      <c r="BB243" s="1">
        <f>_xlfn.XLOOKUP(Q243,[6]cmmiScoringModel!$G$29:$G$33,[6]cmmiScoringModel!$I$29:$I$33,0,0,1)</f>
        <v>0.5</v>
      </c>
      <c r="BC243" s="1">
        <f>_xlfn.XLOOKUP(R243,[6]cmmiScoringModel!$G$34:$G$37,[6]cmmiScoringModel!$I$34:$I$37,0,0,1)</f>
        <v>1</v>
      </c>
      <c r="BD243" s="1">
        <f>_xlfn.XLOOKUP(S243,[6]cmmiScoringModel!$G$38:$G$44,[6]cmmiScoringModel!$I$38:$I$44,0,0,1)</f>
        <v>0.2</v>
      </c>
      <c r="BE243" s="1">
        <f>_xlfn.XLOOKUP(T243,[6]cmmiScoringModel!$G$45:$G$51,[6]cmmiScoringModel!$I$45:$I$51,0,0,1)</f>
        <v>0.25</v>
      </c>
      <c r="BF243" s="1">
        <f>_xlfn.XLOOKUP(U243,[6]cmmiScoringModel!$G$52:$G$56,[6]cmmiScoringModel!$I$52:$I$56,0,0,1)</f>
        <v>1</v>
      </c>
      <c r="BG243" s="1">
        <f>_xlfn.XLOOKUP(V243,[6]cmmiScoringModel!$G$57:$G$61,[6]cmmiScoringModel!$I$57:$I$61,0,0,1)</f>
        <v>1</v>
      </c>
      <c r="BH243" s="1">
        <f>_xlfn.XLOOKUP(W243,[6]cmmiScoringModel!$G$62:$G$67,[6]cmmiScoringModel!$I$62:$I$67,0,0,1)</f>
        <v>0.75</v>
      </c>
      <c r="BI243" s="1">
        <f>_xlfn.XLOOKUP(X243,[6]cmmiScoringModel!$G$68:$G$72,[6]cmmiScoringModel!$I$68:$I$72,0,0,1)</f>
        <v>0.75</v>
      </c>
      <c r="BJ243" s="1">
        <f>_xlfn.XLOOKUP(Y243,[6]cmmiScoringModel!$G$73:$G$77,[6]cmmiScoringModel!$I$73:$I$77,0,0,1)</f>
        <v>1</v>
      </c>
      <c r="BK243" s="1">
        <f>_xlfn.XLOOKUP(Z243,[6]cmmiScoringModel!$G$78:$G$84,[6]cmmiScoringModel!$I$78:$I$84,0,0,1)</f>
        <v>0.5</v>
      </c>
      <c r="BL243" s="1">
        <f>_xlfn.XLOOKUP(AA243,[6]cmmiScoringModel!$G$85:$G$91,[6]cmmiScoringModel!$I$85:$I$91,0,0,1)</f>
        <v>0.5</v>
      </c>
      <c r="BM243" s="1">
        <f>_xlfn.XLOOKUP(AB243,[6]cmmiScoringModel!$G$92:$G$95,[6]cmmiScoringModel!$I$92:$I$95,0,0,1)</f>
        <v>1</v>
      </c>
      <c r="BN243" s="1">
        <f>_xlfn.XLOOKUP(AC243,[6]cmmiScoringModel!$G$96:$G$100,[6]cmmiScoringModel!$I$96:$I$100,0,0,1)</f>
        <v>0.6</v>
      </c>
      <c r="BO243" s="1">
        <f>_xlfn.XLOOKUP(AD243,[6]cmmiScoringModel!$G$101:$G$106,[6]cmmiScoringModel!$I$101:$I$106,0,0,1)</f>
        <v>1</v>
      </c>
      <c r="BP243" s="1">
        <f>_xlfn.XLOOKUP(AE243,[6]cmmiScoringModel!$G$107:$G$113,[6]cmmiScoringModel!$I$107:$I$113,0,0,1)</f>
        <v>0.5</v>
      </c>
      <c r="BQ243" s="1">
        <f>_xlfn.XLOOKUP(AF243,[6]cmmiScoringModel!$G$114:$G$117,[6]cmmiScoringModel!$I$114:$I$117,0,0,1)</f>
        <v>0.85</v>
      </c>
      <c r="BR243" s="1">
        <f>_xlfn.XLOOKUP(AG243,[6]cmmiScoringModel!$G$118:$G$120,[6]cmmiScoringModel!$I$118:$I$120,0,0,1)</f>
        <v>0.25</v>
      </c>
      <c r="BS243" s="1">
        <f>_xlfn.XLOOKUP(AH243, [6]cmmiScoringModel!$G$121:$G$124,[6]cmmiScoringModel!$I$121:$I$124,0,0,1)</f>
        <v>0.6</v>
      </c>
      <c r="BT243" s="1">
        <f>_xlfn.XLOOKUP(AI243,[6]cmmiScoringModel!$G$125:$G$128,[6]cmmiScoringModel!$I$125:$I$128,0,0,1)</f>
        <v>0.4</v>
      </c>
      <c r="BU243" s="1">
        <f>_xlfn.XLOOKUP(AJ243,[6]cmmiScoringModel!$G$129:$G$132,[6]cmmiScoringModel!$I$129:$I$132,0,0,1)</f>
        <v>0.4</v>
      </c>
      <c r="BV243" s="1">
        <f>_xlfn.XLOOKUP(AK243,[6]cmmiScoringModel!$G$133:$G$138,[6]cmmiScoringModel!$I$133:$I$138,0,0,1)</f>
        <v>0.5</v>
      </c>
      <c r="BW243" s="1">
        <f>_xlfn.XLOOKUP(AL243,[6]cmmiScoringModel!$G$139:$G$142,[6]cmmiScoringModel!$I$139:$I$142,0,0,1)</f>
        <v>0</v>
      </c>
      <c r="BX243" s="1">
        <f>_xlfn.XLOOKUP(AM243,[6]cmmiScoringModel!$G$143:$G$148,[6]cmmiScoringModel!$I$143:$I$148,0,0,1)</f>
        <v>0.5</v>
      </c>
      <c r="BY243" s="1">
        <f>_xlfn.XLOOKUP(AN243,[6]cmmiScoringModel!$G$149:$G$153,[6]cmmiScoringModel!$I$149:$I$153,0,0,1)</f>
        <v>0.75</v>
      </c>
      <c r="BZ243" s="1">
        <f>_xlfn.XLOOKUP(AO243,[6]cmmiScoringModel!$G$154:$G$157,[6]cmmiScoringModel!$I$154:$I$157,0,0,1)</f>
        <v>1</v>
      </c>
      <c r="CA243" s="1">
        <f>_xlfn.XLOOKUP(AP243,[6]cmmiScoringModel!$G$158:$G$161,[6]cmmiScoringModel!$I$158:$I$161,0,0,1)</f>
        <v>0.5</v>
      </c>
      <c r="CB243" s="1">
        <f>_xlfn.XLOOKUP(AQ243,[6]cmmiScoringModel!$G$162:$G$166,[6]cmmiScoringModel!$I$162:$I$166,0,0,1)</f>
        <v>0.75</v>
      </c>
      <c r="CC243" s="1">
        <f>_xlfn.XLOOKUP(AR243,[6]cmmiScoringModel!$G$167:$G$171,[6]cmmiScoringModel!$I$167:$I$171,0,0,1)</f>
        <v>0.01</v>
      </c>
      <c r="CD243" s="1">
        <f>_xlfn.XLOOKUP(AS243,[6]cmmiScoringModel!$G$172:$G$175,[6]cmmiScoringModel!$I$172:$I$175,0,0,1)</f>
        <v>0.01</v>
      </c>
      <c r="CE243" s="1">
        <f>_xlfn.XLOOKUP(AT243,[6]cmmiScoringModel!$G$176:$G$180,[6]cmmiScoringModel!$I$176:$I$180,0,0,1)</f>
        <v>0.01</v>
      </c>
    </row>
    <row r="244" spans="1:83" x14ac:dyDescent="0.25">
      <c r="A244" s="1" t="s">
        <v>3538</v>
      </c>
      <c r="B244" s="1" t="s">
        <v>1546</v>
      </c>
      <c r="C244" s="1" t="s">
        <v>2426</v>
      </c>
      <c r="D244" s="1" t="s">
        <v>2427</v>
      </c>
      <c r="E244" s="1" t="s">
        <v>2428</v>
      </c>
      <c r="G244" s="1" t="s">
        <v>2251</v>
      </c>
      <c r="H244" s="1" t="s">
        <v>3539</v>
      </c>
      <c r="K244" s="1" t="s">
        <v>17</v>
      </c>
      <c r="L244" s="1" t="s">
        <v>22</v>
      </c>
      <c r="M244" s="1" t="s">
        <v>31</v>
      </c>
      <c r="N244" s="1" t="s">
        <v>29</v>
      </c>
      <c r="O244" s="1" t="s">
        <v>37</v>
      </c>
      <c r="P244" s="1" t="s">
        <v>43</v>
      </c>
      <c r="Q244" s="1" t="s">
        <v>45</v>
      </c>
      <c r="R244" s="1" t="s">
        <v>37</v>
      </c>
      <c r="S244" s="1" t="s">
        <v>56</v>
      </c>
      <c r="T244" s="1" t="s">
        <v>64</v>
      </c>
      <c r="U244" s="1" t="s">
        <v>43</v>
      </c>
      <c r="V244" s="1" t="s">
        <v>72</v>
      </c>
      <c r="W244" s="1" t="s">
        <v>76</v>
      </c>
      <c r="X244" s="1" t="s">
        <v>37</v>
      </c>
      <c r="Y244" s="1" t="s">
        <v>43</v>
      </c>
      <c r="Z244" s="1" t="s">
        <v>63</v>
      </c>
      <c r="AA244" s="1" t="s">
        <v>62</v>
      </c>
      <c r="AB244" s="1" t="s">
        <v>98</v>
      </c>
      <c r="AC244" s="1" t="s">
        <v>105</v>
      </c>
      <c r="AD244" s="1" t="s">
        <v>111</v>
      </c>
      <c r="AE244" s="1" t="s">
        <v>62</v>
      </c>
      <c r="AF244" s="1" t="s">
        <v>120</v>
      </c>
      <c r="AG244" s="1" t="s">
        <v>125</v>
      </c>
      <c r="AH244" s="1" t="s">
        <v>129</v>
      </c>
      <c r="AI244" s="1" t="s">
        <v>129</v>
      </c>
      <c r="AJ244" s="1" t="s">
        <v>129</v>
      </c>
      <c r="AK244" s="1" t="s">
        <v>63</v>
      </c>
      <c r="AL244" s="1" t="s">
        <v>142</v>
      </c>
      <c r="AM244" s="1" t="s">
        <v>62</v>
      </c>
      <c r="AN244" s="1" t="s">
        <v>29</v>
      </c>
      <c r="AO244" s="1" t="s">
        <v>155</v>
      </c>
      <c r="AP244" s="1" t="s">
        <v>159</v>
      </c>
      <c r="AQ244" s="1" t="s">
        <v>29</v>
      </c>
      <c r="AR244" s="1" t="s">
        <v>21</v>
      </c>
      <c r="AS244" s="1" t="s">
        <v>21</v>
      </c>
      <c r="AT244" s="1" t="s">
        <v>21</v>
      </c>
      <c r="AV244" s="1">
        <f>_xlfn.XLOOKUP(K244,[6]cmmiScoringModel!$G$2:$G$6, [6]cmmiScoringModel!$I$2:$I$6,0,0,1)</f>
        <v>0.25</v>
      </c>
      <c r="AW244" s="1">
        <f>_xlfn.XLOOKUP(L244,[6]cmmiScoringModel!$G$7:$G$9,[6]cmmiScoringModel!$I$7:$I$9,0,0,1)</f>
        <v>1</v>
      </c>
      <c r="AX244" s="1">
        <f>_xlfn.XLOOKUP(M244,[6]cmmiScoringModel!$G$10:$G$14,[6]cmmiScoringModel!$I$10:$I$14,0,0,1)</f>
        <v>1</v>
      </c>
      <c r="AY244" s="1">
        <f>_xlfn.XLOOKUP(N244,[6]cmmiScoringModel!$G$15:$G$19,[6]cmmiScoringModel!$I$15:$I$19,0,0,1)</f>
        <v>0.5</v>
      </c>
      <c r="AZ244" s="1">
        <f>_xlfn.XLOOKUP(O244,[6]cmmiScoringModel!$G$20:$G$24,[6]cmmiScoringModel!$I$20:$I$24,0,0,1)</f>
        <v>0.75</v>
      </c>
      <c r="BA244" s="1">
        <f>_xlfn.XLOOKUP(P244,[6]cmmiScoringModel!$G$25:$G$28,[6]cmmiScoringModel!$I$25:$I$28,0,0,1)</f>
        <v>1</v>
      </c>
      <c r="BB244" s="1">
        <f>_xlfn.XLOOKUP(Q244,[6]cmmiScoringModel!$G$29:$G$33,[6]cmmiScoringModel!$I$29:$I$33,0,0,1)</f>
        <v>0.5</v>
      </c>
      <c r="BC244" s="1">
        <f>_xlfn.XLOOKUP(R244,[6]cmmiScoringModel!$G$34:$G$37,[6]cmmiScoringModel!$I$34:$I$37,0,0,1)</f>
        <v>1</v>
      </c>
      <c r="BD244" s="1">
        <f>_xlfn.XLOOKUP(S244,[6]cmmiScoringModel!$G$38:$G$44,[6]cmmiScoringModel!$I$38:$I$44,0,0,1)</f>
        <v>0.2</v>
      </c>
      <c r="BE244" s="1">
        <f>_xlfn.XLOOKUP(T244,[6]cmmiScoringModel!$G$45:$G$51,[6]cmmiScoringModel!$I$45:$I$51,0,0,1)</f>
        <v>1</v>
      </c>
      <c r="BF244" s="1">
        <f>_xlfn.XLOOKUP(U244,[6]cmmiScoringModel!$G$52:$G$56,[6]cmmiScoringModel!$I$52:$I$56,0,0,1)</f>
        <v>1</v>
      </c>
      <c r="BG244" s="1">
        <f>_xlfn.XLOOKUP(V244,[6]cmmiScoringModel!$G$57:$G$61,[6]cmmiScoringModel!$I$57:$I$61,0,0,1)</f>
        <v>1</v>
      </c>
      <c r="BH244" s="1">
        <f>_xlfn.XLOOKUP(W244,[6]cmmiScoringModel!$G$62:$G$67,[6]cmmiScoringModel!$I$62:$I$67,0,0,1)</f>
        <v>0.75</v>
      </c>
      <c r="BI244" s="1">
        <f>_xlfn.XLOOKUP(X244,[6]cmmiScoringModel!$G$68:$G$72,[6]cmmiScoringModel!$I$68:$I$72,0,0,1)</f>
        <v>0.75</v>
      </c>
      <c r="BJ244" s="1">
        <f>_xlfn.XLOOKUP(Y244,[6]cmmiScoringModel!$G$73:$G$77,[6]cmmiScoringModel!$I$73:$I$77,0,0,1)</f>
        <v>1</v>
      </c>
      <c r="BK244" s="1">
        <f>_xlfn.XLOOKUP(Z244,[6]cmmiScoringModel!$G$78:$G$84,[6]cmmiScoringModel!$I$78:$I$84,0,0,1)</f>
        <v>0.75</v>
      </c>
      <c r="BL244" s="1">
        <f>_xlfn.XLOOKUP(AA244,[6]cmmiScoringModel!$G$85:$G$91,[6]cmmiScoringModel!$I$85:$I$91,0,0,1)</f>
        <v>0.5</v>
      </c>
      <c r="BM244" s="1">
        <f>_xlfn.XLOOKUP(AB244,[6]cmmiScoringModel!$G$92:$G$95,[6]cmmiScoringModel!$I$92:$I$95,0,0,1)</f>
        <v>1</v>
      </c>
      <c r="BN244" s="1">
        <f>_xlfn.XLOOKUP(AC244,[6]cmmiScoringModel!$G$96:$G$100,[6]cmmiScoringModel!$I$96:$I$100,0,0,1)</f>
        <v>1</v>
      </c>
      <c r="BO244" s="1">
        <f>_xlfn.XLOOKUP(AD244,[6]cmmiScoringModel!$G$101:$G$106,[6]cmmiScoringModel!$I$101:$I$106,0,0,1)</f>
        <v>1</v>
      </c>
      <c r="BP244" s="1">
        <f>_xlfn.XLOOKUP(AE244,[6]cmmiScoringModel!$G$107:$G$113,[6]cmmiScoringModel!$I$107:$I$113,0,0,1)</f>
        <v>0.5</v>
      </c>
      <c r="BQ244" s="1">
        <f>_xlfn.XLOOKUP(AF244,[6]cmmiScoringModel!$G$114:$G$117,[6]cmmiScoringModel!$I$114:$I$117,0,0,1)</f>
        <v>0.85</v>
      </c>
      <c r="BR244" s="1">
        <f>_xlfn.XLOOKUP(AG244,[6]cmmiScoringModel!$G$118:$G$120,[6]cmmiScoringModel!$I$118:$I$120,0,0,1)</f>
        <v>1</v>
      </c>
      <c r="BS244" s="1">
        <f>_xlfn.XLOOKUP(AH244, [6]cmmiScoringModel!$G$121:$G$124,[6]cmmiScoringModel!$I$121:$I$124,0,0,1)</f>
        <v>0.6</v>
      </c>
      <c r="BT244" s="1">
        <f>_xlfn.XLOOKUP(AI244,[6]cmmiScoringModel!$G$125:$G$128,[6]cmmiScoringModel!$I$125:$I$128,0,0,1)</f>
        <v>0.4</v>
      </c>
      <c r="BU244" s="1">
        <f>_xlfn.XLOOKUP(AJ244,[6]cmmiScoringModel!$G$129:$G$132,[6]cmmiScoringModel!$I$129:$I$132,0,0,1)</f>
        <v>0.4</v>
      </c>
      <c r="BV244" s="1">
        <f>_xlfn.XLOOKUP(AK244,[6]cmmiScoringModel!$G$133:$G$138,[6]cmmiScoringModel!$I$133:$I$138,0,0,1)</f>
        <v>0.75</v>
      </c>
      <c r="BW244" s="1">
        <f>_xlfn.XLOOKUP(AL244,[6]cmmiScoringModel!$G$139:$G$142,[6]cmmiScoringModel!$I$139:$I$142,0,0,1)</f>
        <v>0.25</v>
      </c>
      <c r="BX244" s="1">
        <f>_xlfn.XLOOKUP(AM244,[6]cmmiScoringModel!$G$143:$G$148,[6]cmmiScoringModel!$I$143:$I$148,0,0,1)</f>
        <v>0.5</v>
      </c>
      <c r="BY244" s="1">
        <f>_xlfn.XLOOKUP(AN244,[6]cmmiScoringModel!$G$149:$G$153,[6]cmmiScoringModel!$I$149:$I$153,0,0,1)</f>
        <v>0.75</v>
      </c>
      <c r="BZ244" s="1">
        <f>_xlfn.XLOOKUP(AO244,[6]cmmiScoringModel!$G$154:$G$157,[6]cmmiScoringModel!$I$154:$I$157,0,0,1)</f>
        <v>1</v>
      </c>
      <c r="CA244" s="1">
        <f>_xlfn.XLOOKUP(AP244,[6]cmmiScoringModel!$G$158:$G$161,[6]cmmiScoringModel!$I$158:$I$161,0,0,1)</f>
        <v>1</v>
      </c>
      <c r="CB244" s="1">
        <f>_xlfn.XLOOKUP(AQ244,[6]cmmiScoringModel!$G$162:$G$166,[6]cmmiScoringModel!$I$162:$I$166,0,0,1)</f>
        <v>0.75</v>
      </c>
      <c r="CC244" s="1">
        <f>_xlfn.XLOOKUP(AR244,[6]cmmiScoringModel!$G$167:$G$171,[6]cmmiScoringModel!$I$167:$I$171,0,0,1)</f>
        <v>0.01</v>
      </c>
      <c r="CD244" s="1">
        <f>_xlfn.XLOOKUP(AS244,[6]cmmiScoringModel!$G$172:$G$175,[6]cmmiScoringModel!$I$172:$I$175,0,0,1)</f>
        <v>0.01</v>
      </c>
      <c r="CE244" s="1">
        <f>_xlfn.XLOOKUP(AT244,[6]cmmiScoringModel!$G$176:$G$180,[6]cmmiScoringModel!$I$176:$I$180,0,0,1)</f>
        <v>0.01</v>
      </c>
    </row>
    <row r="245" spans="1:83" x14ac:dyDescent="0.25">
      <c r="A245" s="1" t="s">
        <v>3540</v>
      </c>
      <c r="B245" s="1" t="s">
        <v>1546</v>
      </c>
      <c r="C245" s="1" t="s">
        <v>2426</v>
      </c>
      <c r="D245" s="1" t="s">
        <v>2429</v>
      </c>
      <c r="E245" s="1" t="s">
        <v>2430</v>
      </c>
      <c r="G245" s="1" t="s">
        <v>1677</v>
      </c>
      <c r="H245" s="1" t="s">
        <v>3541</v>
      </c>
      <c r="K245" s="1" t="s">
        <v>18</v>
      </c>
      <c r="L245" s="1" t="s">
        <v>22</v>
      </c>
      <c r="M245" s="1" t="s">
        <v>31</v>
      </c>
      <c r="N245" s="1" t="s">
        <v>29</v>
      </c>
      <c r="O245" s="1" t="s">
        <v>37</v>
      </c>
      <c r="P245" s="1" t="s">
        <v>43</v>
      </c>
      <c r="Q245" s="1" t="s">
        <v>45</v>
      </c>
      <c r="R245" s="1" t="s">
        <v>37</v>
      </c>
      <c r="S245" s="1" t="s">
        <v>56</v>
      </c>
      <c r="T245" s="1" t="s">
        <v>64</v>
      </c>
      <c r="U245" s="1" t="s">
        <v>43</v>
      </c>
      <c r="V245" s="1" t="s">
        <v>72</v>
      </c>
      <c r="W245" s="1" t="s">
        <v>76</v>
      </c>
      <c r="X245" s="1" t="s">
        <v>37</v>
      </c>
      <c r="Y245" s="1" t="s">
        <v>43</v>
      </c>
      <c r="Z245" s="1" t="s">
        <v>63</v>
      </c>
      <c r="AA245" s="1" t="s">
        <v>62</v>
      </c>
      <c r="AB245" s="1" t="s">
        <v>98</v>
      </c>
      <c r="AC245" s="1" t="s">
        <v>105</v>
      </c>
      <c r="AD245" s="1" t="s">
        <v>111</v>
      </c>
      <c r="AE245" s="1" t="s">
        <v>62</v>
      </c>
      <c r="AF245" s="1" t="s">
        <v>120</v>
      </c>
      <c r="AG245" s="1" t="s">
        <v>125</v>
      </c>
      <c r="AH245" s="1" t="s">
        <v>129</v>
      </c>
      <c r="AI245" s="1" t="s">
        <v>129</v>
      </c>
      <c r="AJ245" s="1" t="s">
        <v>129</v>
      </c>
      <c r="AK245" s="1" t="s">
        <v>63</v>
      </c>
      <c r="AL245" s="1" t="s">
        <v>142</v>
      </c>
      <c r="AM245" s="1" t="s">
        <v>62</v>
      </c>
      <c r="AN245" s="1" t="s">
        <v>29</v>
      </c>
      <c r="AO245" s="1" t="s">
        <v>155</v>
      </c>
      <c r="AP245" s="1" t="s">
        <v>159</v>
      </c>
      <c r="AQ245" s="1" t="s">
        <v>29</v>
      </c>
      <c r="AR245" s="1" t="s">
        <v>21</v>
      </c>
      <c r="AS245" s="1" t="s">
        <v>21</v>
      </c>
      <c r="AT245" s="1" t="s">
        <v>21</v>
      </c>
      <c r="AV245" s="1">
        <f>_xlfn.XLOOKUP(K245,[6]cmmiScoringModel!$G$2:$G$6, [6]cmmiScoringModel!$I$2:$I$6,0,0,1)</f>
        <v>1</v>
      </c>
      <c r="AW245" s="1">
        <f>_xlfn.XLOOKUP(L245,[6]cmmiScoringModel!$G$7:$G$9,[6]cmmiScoringModel!$I$7:$I$9,0,0,1)</f>
        <v>1</v>
      </c>
      <c r="AX245" s="1">
        <f>_xlfn.XLOOKUP(M245,[6]cmmiScoringModel!$G$10:$G$14,[6]cmmiScoringModel!$I$10:$I$14,0,0,1)</f>
        <v>1</v>
      </c>
      <c r="AY245" s="1">
        <f>_xlfn.XLOOKUP(N245,[6]cmmiScoringModel!$G$15:$G$19,[6]cmmiScoringModel!$I$15:$I$19,0,0,1)</f>
        <v>0.5</v>
      </c>
      <c r="AZ245" s="1">
        <f>_xlfn.XLOOKUP(O245,[6]cmmiScoringModel!$G$20:$G$24,[6]cmmiScoringModel!$I$20:$I$24,0,0,1)</f>
        <v>0.75</v>
      </c>
      <c r="BA245" s="1">
        <f>_xlfn.XLOOKUP(P245,[6]cmmiScoringModel!$G$25:$G$28,[6]cmmiScoringModel!$I$25:$I$28,0,0,1)</f>
        <v>1</v>
      </c>
      <c r="BB245" s="1">
        <f>_xlfn.XLOOKUP(Q245,[6]cmmiScoringModel!$G$29:$G$33,[6]cmmiScoringModel!$I$29:$I$33,0,0,1)</f>
        <v>0.5</v>
      </c>
      <c r="BC245" s="1">
        <f>_xlfn.XLOOKUP(R245,[6]cmmiScoringModel!$G$34:$G$37,[6]cmmiScoringModel!$I$34:$I$37,0,0,1)</f>
        <v>1</v>
      </c>
      <c r="BD245" s="1">
        <f>_xlfn.XLOOKUP(S245,[6]cmmiScoringModel!$G$38:$G$44,[6]cmmiScoringModel!$I$38:$I$44,0,0,1)</f>
        <v>0.2</v>
      </c>
      <c r="BE245" s="1">
        <f>_xlfn.XLOOKUP(T245,[6]cmmiScoringModel!$G$45:$G$51,[6]cmmiScoringModel!$I$45:$I$51,0,0,1)</f>
        <v>1</v>
      </c>
      <c r="BF245" s="1">
        <f>_xlfn.XLOOKUP(U245,[6]cmmiScoringModel!$G$52:$G$56,[6]cmmiScoringModel!$I$52:$I$56,0,0,1)</f>
        <v>1</v>
      </c>
      <c r="BG245" s="1">
        <f>_xlfn.XLOOKUP(V245,[6]cmmiScoringModel!$G$57:$G$61,[6]cmmiScoringModel!$I$57:$I$61,0,0,1)</f>
        <v>1</v>
      </c>
      <c r="BH245" s="1">
        <f>_xlfn.XLOOKUP(W245,[6]cmmiScoringModel!$G$62:$G$67,[6]cmmiScoringModel!$I$62:$I$67,0,0,1)</f>
        <v>0.75</v>
      </c>
      <c r="BI245" s="1">
        <f>_xlfn.XLOOKUP(X245,[6]cmmiScoringModel!$G$68:$G$72,[6]cmmiScoringModel!$I$68:$I$72,0,0,1)</f>
        <v>0.75</v>
      </c>
      <c r="BJ245" s="1">
        <f>_xlfn.XLOOKUP(Y245,[6]cmmiScoringModel!$G$73:$G$77,[6]cmmiScoringModel!$I$73:$I$77,0,0,1)</f>
        <v>1</v>
      </c>
      <c r="BK245" s="1">
        <f>_xlfn.XLOOKUP(Z245,[6]cmmiScoringModel!$G$78:$G$84,[6]cmmiScoringModel!$I$78:$I$84,0,0,1)</f>
        <v>0.75</v>
      </c>
      <c r="BL245" s="1">
        <f>_xlfn.XLOOKUP(AA245,[6]cmmiScoringModel!$G$85:$G$91,[6]cmmiScoringModel!$I$85:$I$91,0,0,1)</f>
        <v>0.5</v>
      </c>
      <c r="BM245" s="1">
        <f>_xlfn.XLOOKUP(AB245,[6]cmmiScoringModel!$G$92:$G$95,[6]cmmiScoringModel!$I$92:$I$95,0,0,1)</f>
        <v>1</v>
      </c>
      <c r="BN245" s="1">
        <f>_xlfn.XLOOKUP(AC245,[6]cmmiScoringModel!$G$96:$G$100,[6]cmmiScoringModel!$I$96:$I$100,0,0,1)</f>
        <v>1</v>
      </c>
      <c r="BO245" s="1">
        <f>_xlfn.XLOOKUP(AD245,[6]cmmiScoringModel!$G$101:$G$106,[6]cmmiScoringModel!$I$101:$I$106,0,0,1)</f>
        <v>1</v>
      </c>
      <c r="BP245" s="1">
        <f>_xlfn.XLOOKUP(AE245,[6]cmmiScoringModel!$G$107:$G$113,[6]cmmiScoringModel!$I$107:$I$113,0,0,1)</f>
        <v>0.5</v>
      </c>
      <c r="BQ245" s="1">
        <f>_xlfn.XLOOKUP(AF245,[6]cmmiScoringModel!$G$114:$G$117,[6]cmmiScoringModel!$I$114:$I$117,0,0,1)</f>
        <v>0.85</v>
      </c>
      <c r="BR245" s="1">
        <f>_xlfn.XLOOKUP(AG245,[6]cmmiScoringModel!$G$118:$G$120,[6]cmmiScoringModel!$I$118:$I$120,0,0,1)</f>
        <v>1</v>
      </c>
      <c r="BS245" s="1">
        <f>_xlfn.XLOOKUP(AH245, [6]cmmiScoringModel!$G$121:$G$124,[6]cmmiScoringModel!$I$121:$I$124,0,0,1)</f>
        <v>0.6</v>
      </c>
      <c r="BT245" s="1">
        <f>_xlfn.XLOOKUP(AI245,[6]cmmiScoringModel!$G$125:$G$128,[6]cmmiScoringModel!$I$125:$I$128,0,0,1)</f>
        <v>0.4</v>
      </c>
      <c r="BU245" s="1">
        <f>_xlfn.XLOOKUP(AJ245,[6]cmmiScoringModel!$G$129:$G$132,[6]cmmiScoringModel!$I$129:$I$132,0,0,1)</f>
        <v>0.4</v>
      </c>
      <c r="BV245" s="1">
        <f>_xlfn.XLOOKUP(AK245,[6]cmmiScoringModel!$G$133:$G$138,[6]cmmiScoringModel!$I$133:$I$138,0,0,1)</f>
        <v>0.75</v>
      </c>
      <c r="BW245" s="1">
        <f>_xlfn.XLOOKUP(AL245,[6]cmmiScoringModel!$G$139:$G$142,[6]cmmiScoringModel!$I$139:$I$142,0,0,1)</f>
        <v>0.25</v>
      </c>
      <c r="BX245" s="1">
        <f>_xlfn.XLOOKUP(AM245,[6]cmmiScoringModel!$G$143:$G$148,[6]cmmiScoringModel!$I$143:$I$148,0,0,1)</f>
        <v>0.5</v>
      </c>
      <c r="BY245" s="1">
        <f>_xlfn.XLOOKUP(AN245,[6]cmmiScoringModel!$G$149:$G$153,[6]cmmiScoringModel!$I$149:$I$153,0,0,1)</f>
        <v>0.75</v>
      </c>
      <c r="BZ245" s="1">
        <f>_xlfn.XLOOKUP(AO245,[6]cmmiScoringModel!$G$154:$G$157,[6]cmmiScoringModel!$I$154:$I$157,0,0,1)</f>
        <v>1</v>
      </c>
      <c r="CA245" s="1">
        <f>_xlfn.XLOOKUP(AP245,[6]cmmiScoringModel!$G$158:$G$161,[6]cmmiScoringModel!$I$158:$I$161,0,0,1)</f>
        <v>1</v>
      </c>
      <c r="CB245" s="1">
        <f>_xlfn.XLOOKUP(AQ245,[6]cmmiScoringModel!$G$162:$G$166,[6]cmmiScoringModel!$I$162:$I$166,0,0,1)</f>
        <v>0.75</v>
      </c>
      <c r="CC245" s="1">
        <f>_xlfn.XLOOKUP(AR245,[6]cmmiScoringModel!$G$167:$G$171,[6]cmmiScoringModel!$I$167:$I$171,0,0,1)</f>
        <v>0.01</v>
      </c>
      <c r="CD245" s="1">
        <f>_xlfn.XLOOKUP(AS245,[6]cmmiScoringModel!$G$172:$G$175,[6]cmmiScoringModel!$I$172:$I$175,0,0,1)</f>
        <v>0.01</v>
      </c>
      <c r="CE245" s="1">
        <f>_xlfn.XLOOKUP(AT245,[6]cmmiScoringModel!$G$176:$G$180,[6]cmmiScoringModel!$I$176:$I$180,0,0,1)</f>
        <v>0.01</v>
      </c>
    </row>
    <row r="246" spans="1:83" x14ac:dyDescent="0.25">
      <c r="A246" s="1" t="s">
        <v>3542</v>
      </c>
      <c r="B246" s="1" t="s">
        <v>1546</v>
      </c>
      <c r="C246" s="1" t="s">
        <v>2431</v>
      </c>
      <c r="D246" s="1" t="s">
        <v>2432</v>
      </c>
      <c r="E246" s="1" t="s">
        <v>2433</v>
      </c>
      <c r="G246" s="1" t="s">
        <v>2434</v>
      </c>
      <c r="H246" s="1" t="s">
        <v>3543</v>
      </c>
      <c r="K246" s="1" t="s">
        <v>18</v>
      </c>
      <c r="L246" s="1" t="s">
        <v>22</v>
      </c>
      <c r="M246" s="1" t="s">
        <v>31</v>
      </c>
      <c r="N246" s="1" t="s">
        <v>29</v>
      </c>
      <c r="O246" s="1" t="s">
        <v>37</v>
      </c>
      <c r="P246" s="1" t="s">
        <v>43</v>
      </c>
      <c r="Q246" s="1" t="s">
        <v>45</v>
      </c>
      <c r="R246" s="1" t="s">
        <v>37</v>
      </c>
      <c r="S246" s="1" t="s">
        <v>56</v>
      </c>
      <c r="T246" s="1" t="s">
        <v>61</v>
      </c>
      <c r="U246" s="1" t="s">
        <v>43</v>
      </c>
      <c r="V246" s="1" t="s">
        <v>72</v>
      </c>
      <c r="W246" s="1" t="s">
        <v>76</v>
      </c>
      <c r="X246" s="1" t="s">
        <v>37</v>
      </c>
      <c r="Y246" s="1" t="s">
        <v>43</v>
      </c>
      <c r="Z246" s="1" t="s">
        <v>62</v>
      </c>
      <c r="AA246" s="1" t="s">
        <v>62</v>
      </c>
      <c r="AB246" s="1" t="s">
        <v>98</v>
      </c>
      <c r="AC246" s="1" t="s">
        <v>103</v>
      </c>
      <c r="AD246" s="1" t="s">
        <v>111</v>
      </c>
      <c r="AE246" s="1" t="s">
        <v>62</v>
      </c>
      <c r="AF246" s="1" t="s">
        <v>120</v>
      </c>
      <c r="AG246" s="1" t="s">
        <v>124</v>
      </c>
      <c r="AH246" s="1" t="s">
        <v>129</v>
      </c>
      <c r="AI246" s="1" t="s">
        <v>129</v>
      </c>
      <c r="AJ246" s="1" t="s">
        <v>129</v>
      </c>
      <c r="AK246" s="1" t="s">
        <v>63</v>
      </c>
      <c r="AL246" s="1" t="s">
        <v>144</v>
      </c>
      <c r="AM246" s="1" t="s">
        <v>62</v>
      </c>
      <c r="AN246" s="1" t="s">
        <v>31</v>
      </c>
      <c r="AO246" s="1" t="s">
        <v>155</v>
      </c>
      <c r="AP246" s="1" t="s">
        <v>158</v>
      </c>
      <c r="AQ246" s="1" t="s">
        <v>29</v>
      </c>
      <c r="AR246" s="1" t="s">
        <v>21</v>
      </c>
      <c r="AS246" s="1" t="s">
        <v>21</v>
      </c>
      <c r="AT246" s="1" t="s">
        <v>21</v>
      </c>
      <c r="AV246" s="1">
        <f>_xlfn.XLOOKUP(K246,[6]cmmiScoringModel!$G$2:$G$6, [6]cmmiScoringModel!$I$2:$I$6,0,0,1)</f>
        <v>1</v>
      </c>
      <c r="AW246" s="1">
        <f>_xlfn.XLOOKUP(L246,[6]cmmiScoringModel!$G$7:$G$9,[6]cmmiScoringModel!$I$7:$I$9,0,0,1)</f>
        <v>1</v>
      </c>
      <c r="AX246" s="1">
        <f>_xlfn.XLOOKUP(M246,[6]cmmiScoringModel!$G$10:$G$14,[6]cmmiScoringModel!$I$10:$I$14,0,0,1)</f>
        <v>1</v>
      </c>
      <c r="AY246" s="1">
        <f>_xlfn.XLOOKUP(N246,[6]cmmiScoringModel!$G$15:$G$19,[6]cmmiScoringModel!$I$15:$I$19,0,0,1)</f>
        <v>0.5</v>
      </c>
      <c r="AZ246" s="1">
        <f>_xlfn.XLOOKUP(O246,[6]cmmiScoringModel!$G$20:$G$24,[6]cmmiScoringModel!$I$20:$I$24,0,0,1)</f>
        <v>0.75</v>
      </c>
      <c r="BA246" s="1">
        <f>_xlfn.XLOOKUP(P246,[6]cmmiScoringModel!$G$25:$G$28,[6]cmmiScoringModel!$I$25:$I$28,0,0,1)</f>
        <v>1</v>
      </c>
      <c r="BB246" s="1">
        <f>_xlfn.XLOOKUP(Q246,[6]cmmiScoringModel!$G$29:$G$33,[6]cmmiScoringModel!$I$29:$I$33,0,0,1)</f>
        <v>0.5</v>
      </c>
      <c r="BC246" s="1">
        <f>_xlfn.XLOOKUP(R246,[6]cmmiScoringModel!$G$34:$G$37,[6]cmmiScoringModel!$I$34:$I$37,0,0,1)</f>
        <v>1</v>
      </c>
      <c r="BD246" s="1">
        <f>_xlfn.XLOOKUP(S246,[6]cmmiScoringModel!$G$38:$G$44,[6]cmmiScoringModel!$I$38:$I$44,0,0,1)</f>
        <v>0.2</v>
      </c>
      <c r="BE246" s="1">
        <f>_xlfn.XLOOKUP(T246,[6]cmmiScoringModel!$G$45:$G$51,[6]cmmiScoringModel!$I$45:$I$51,0,0,1)</f>
        <v>0.25</v>
      </c>
      <c r="BF246" s="1">
        <f>_xlfn.XLOOKUP(U246,[6]cmmiScoringModel!$G$52:$G$56,[6]cmmiScoringModel!$I$52:$I$56,0,0,1)</f>
        <v>1</v>
      </c>
      <c r="BG246" s="1">
        <f>_xlfn.XLOOKUP(V246,[6]cmmiScoringModel!$G$57:$G$61,[6]cmmiScoringModel!$I$57:$I$61,0,0,1)</f>
        <v>1</v>
      </c>
      <c r="BH246" s="1">
        <f>_xlfn.XLOOKUP(W246,[6]cmmiScoringModel!$G$62:$G$67,[6]cmmiScoringModel!$I$62:$I$67,0,0,1)</f>
        <v>0.75</v>
      </c>
      <c r="BI246" s="1">
        <f>_xlfn.XLOOKUP(X246,[6]cmmiScoringModel!$G$68:$G$72,[6]cmmiScoringModel!$I$68:$I$72,0,0,1)</f>
        <v>0.75</v>
      </c>
      <c r="BJ246" s="1">
        <f>_xlfn.XLOOKUP(Y246,[6]cmmiScoringModel!$G$73:$G$77,[6]cmmiScoringModel!$I$73:$I$77,0,0,1)</f>
        <v>1</v>
      </c>
      <c r="BK246" s="1">
        <f>_xlfn.XLOOKUP(Z246,[6]cmmiScoringModel!$G$78:$G$84,[6]cmmiScoringModel!$I$78:$I$84,0,0,1)</f>
        <v>0.5</v>
      </c>
      <c r="BL246" s="1">
        <f>_xlfn.XLOOKUP(AA246,[6]cmmiScoringModel!$G$85:$G$91,[6]cmmiScoringModel!$I$85:$I$91,0,0,1)</f>
        <v>0.5</v>
      </c>
      <c r="BM246" s="1">
        <f>_xlfn.XLOOKUP(AB246,[6]cmmiScoringModel!$G$92:$G$95,[6]cmmiScoringModel!$I$92:$I$95,0,0,1)</f>
        <v>1</v>
      </c>
      <c r="BN246" s="1">
        <f>_xlfn.XLOOKUP(AC246,[6]cmmiScoringModel!$G$96:$G$100,[6]cmmiScoringModel!$I$96:$I$100,0,0,1)</f>
        <v>0.6</v>
      </c>
      <c r="BO246" s="1">
        <f>_xlfn.XLOOKUP(AD246,[6]cmmiScoringModel!$G$101:$G$106,[6]cmmiScoringModel!$I$101:$I$106,0,0,1)</f>
        <v>1</v>
      </c>
      <c r="BP246" s="1">
        <f>_xlfn.XLOOKUP(AE246,[6]cmmiScoringModel!$G$107:$G$113,[6]cmmiScoringModel!$I$107:$I$113,0,0,1)</f>
        <v>0.5</v>
      </c>
      <c r="BQ246" s="1">
        <f>_xlfn.XLOOKUP(AF246,[6]cmmiScoringModel!$G$114:$G$117,[6]cmmiScoringModel!$I$114:$I$117,0,0,1)</f>
        <v>0.85</v>
      </c>
      <c r="BR246" s="1">
        <f>_xlfn.XLOOKUP(AG246,[6]cmmiScoringModel!$G$118:$G$120,[6]cmmiScoringModel!$I$118:$I$120,0,0,1)</f>
        <v>0.25</v>
      </c>
      <c r="BS246" s="1">
        <f>_xlfn.XLOOKUP(AH246, [6]cmmiScoringModel!$G$121:$G$124,[6]cmmiScoringModel!$I$121:$I$124,0,0,1)</f>
        <v>0.6</v>
      </c>
      <c r="BT246" s="1">
        <f>_xlfn.XLOOKUP(AI246,[6]cmmiScoringModel!$G$125:$G$128,[6]cmmiScoringModel!$I$125:$I$128,0,0,1)</f>
        <v>0.4</v>
      </c>
      <c r="BU246" s="1">
        <f>_xlfn.XLOOKUP(AJ246,[6]cmmiScoringModel!$G$129:$G$132,[6]cmmiScoringModel!$I$129:$I$132,0,0,1)</f>
        <v>0.4</v>
      </c>
      <c r="BV246" s="1">
        <f>_xlfn.XLOOKUP(AK246,[6]cmmiScoringModel!$G$133:$G$138,[6]cmmiScoringModel!$I$133:$I$138,0,0,1)</f>
        <v>0.75</v>
      </c>
      <c r="BW246" s="1">
        <f>_xlfn.XLOOKUP(AL246,[6]cmmiScoringModel!$G$139:$G$142,[6]cmmiScoringModel!$I$139:$I$142,0,0,1)</f>
        <v>1</v>
      </c>
      <c r="BX246" s="1">
        <f>_xlfn.XLOOKUP(AM246,[6]cmmiScoringModel!$G$143:$G$148,[6]cmmiScoringModel!$I$143:$I$148,0,0,1)</f>
        <v>0.5</v>
      </c>
      <c r="BY246" s="1">
        <f>_xlfn.XLOOKUP(AN246,[6]cmmiScoringModel!$G$149:$G$153,[6]cmmiScoringModel!$I$149:$I$153,0,0,1)</f>
        <v>1</v>
      </c>
      <c r="BZ246" s="1">
        <f>_xlfn.XLOOKUP(AO246,[6]cmmiScoringModel!$G$154:$G$157,[6]cmmiScoringModel!$I$154:$I$157,0,0,1)</f>
        <v>1</v>
      </c>
      <c r="CA246" s="1">
        <f>_xlfn.XLOOKUP(AP246,[6]cmmiScoringModel!$G$158:$G$161,[6]cmmiScoringModel!$I$158:$I$161,0,0,1)</f>
        <v>0.5</v>
      </c>
      <c r="CB246" s="1">
        <f>_xlfn.XLOOKUP(AQ246,[6]cmmiScoringModel!$G$162:$G$166,[6]cmmiScoringModel!$I$162:$I$166,0,0,1)</f>
        <v>0.75</v>
      </c>
      <c r="CC246" s="1">
        <f>_xlfn.XLOOKUP(AR246,[6]cmmiScoringModel!$G$167:$G$171,[6]cmmiScoringModel!$I$167:$I$171,0,0,1)</f>
        <v>0.01</v>
      </c>
      <c r="CD246" s="1">
        <f>_xlfn.XLOOKUP(AS246,[6]cmmiScoringModel!$G$172:$G$175,[6]cmmiScoringModel!$I$172:$I$175,0,0,1)</f>
        <v>0.01</v>
      </c>
      <c r="CE246" s="1">
        <f>_xlfn.XLOOKUP(AT246,[6]cmmiScoringModel!$G$176:$G$180,[6]cmmiScoringModel!$I$176:$I$180,0,0,1)</f>
        <v>0.01</v>
      </c>
    </row>
    <row r="247" spans="1:83" x14ac:dyDescent="0.25">
      <c r="A247" s="1" t="s">
        <v>3544</v>
      </c>
      <c r="B247" s="1" t="s">
        <v>1546</v>
      </c>
      <c r="C247" s="1" t="s">
        <v>2431</v>
      </c>
      <c r="D247" s="1" t="s">
        <v>2435</v>
      </c>
      <c r="E247" s="1" t="s">
        <v>2436</v>
      </c>
      <c r="G247" s="1" t="s">
        <v>1611</v>
      </c>
      <c r="H247" s="1" t="s">
        <v>3545</v>
      </c>
      <c r="K247" s="1" t="s">
        <v>18</v>
      </c>
      <c r="L247" s="1" t="s">
        <v>22</v>
      </c>
      <c r="M247" s="1" t="s">
        <v>31</v>
      </c>
      <c r="N247" s="1" t="s">
        <v>29</v>
      </c>
      <c r="O247" s="1" t="s">
        <v>37</v>
      </c>
      <c r="P247" s="1" t="s">
        <v>43</v>
      </c>
      <c r="Q247" s="1" t="s">
        <v>45</v>
      </c>
      <c r="R247" s="1" t="s">
        <v>37</v>
      </c>
      <c r="S247" s="1" t="s">
        <v>56</v>
      </c>
      <c r="T247" s="1" t="s">
        <v>64</v>
      </c>
      <c r="U247" s="1" t="s">
        <v>43</v>
      </c>
      <c r="V247" s="1" t="s">
        <v>71</v>
      </c>
      <c r="W247" s="1" t="s">
        <v>76</v>
      </c>
      <c r="X247" s="1" t="s">
        <v>37</v>
      </c>
      <c r="Y247" s="1" t="s">
        <v>43</v>
      </c>
      <c r="Z247" s="1" t="s">
        <v>62</v>
      </c>
      <c r="AA247" s="1" t="s">
        <v>62</v>
      </c>
      <c r="AB247" s="1" t="s">
        <v>98</v>
      </c>
      <c r="AC247" s="1" t="s">
        <v>103</v>
      </c>
      <c r="AD247" s="1" t="s">
        <v>110</v>
      </c>
      <c r="AE247" s="1" t="s">
        <v>62</v>
      </c>
      <c r="AF247" s="1" t="s">
        <v>122</v>
      </c>
      <c r="AG247" s="1" t="s">
        <v>125</v>
      </c>
      <c r="AH247" s="1" t="s">
        <v>129</v>
      </c>
      <c r="AI247" s="1" t="s">
        <v>129</v>
      </c>
      <c r="AJ247" s="1" t="s">
        <v>129</v>
      </c>
      <c r="AK247" s="1" t="s">
        <v>62</v>
      </c>
      <c r="AL247" s="1" t="s">
        <v>144</v>
      </c>
      <c r="AM247" s="1" t="s">
        <v>62</v>
      </c>
      <c r="AN247" s="1" t="s">
        <v>29</v>
      </c>
      <c r="AO247" s="1" t="s">
        <v>155</v>
      </c>
      <c r="AP247" s="1" t="s">
        <v>159</v>
      </c>
      <c r="AQ247" s="1" t="s">
        <v>31</v>
      </c>
      <c r="AR247" s="1" t="s">
        <v>21</v>
      </c>
      <c r="AS247" s="1" t="s">
        <v>21</v>
      </c>
      <c r="AT247" s="1" t="s">
        <v>21</v>
      </c>
      <c r="AV247" s="1">
        <f>_xlfn.XLOOKUP(K247,[6]cmmiScoringModel!$G$2:$G$6, [6]cmmiScoringModel!$I$2:$I$6,0,0,1)</f>
        <v>1</v>
      </c>
      <c r="AW247" s="1">
        <f>_xlfn.XLOOKUP(L247,[6]cmmiScoringModel!$G$7:$G$9,[6]cmmiScoringModel!$I$7:$I$9,0,0,1)</f>
        <v>1</v>
      </c>
      <c r="AX247" s="1">
        <f>_xlfn.XLOOKUP(M247,[6]cmmiScoringModel!$G$10:$G$14,[6]cmmiScoringModel!$I$10:$I$14,0,0,1)</f>
        <v>1</v>
      </c>
      <c r="AY247" s="1">
        <f>_xlfn.XLOOKUP(N247,[6]cmmiScoringModel!$G$15:$G$19,[6]cmmiScoringModel!$I$15:$I$19,0,0,1)</f>
        <v>0.5</v>
      </c>
      <c r="AZ247" s="1">
        <f>_xlfn.XLOOKUP(O247,[6]cmmiScoringModel!$G$20:$G$24,[6]cmmiScoringModel!$I$20:$I$24,0,0,1)</f>
        <v>0.75</v>
      </c>
      <c r="BA247" s="1">
        <f>_xlfn.XLOOKUP(P247,[6]cmmiScoringModel!$G$25:$G$28,[6]cmmiScoringModel!$I$25:$I$28,0,0,1)</f>
        <v>1</v>
      </c>
      <c r="BB247" s="1">
        <f>_xlfn.XLOOKUP(Q247,[6]cmmiScoringModel!$G$29:$G$33,[6]cmmiScoringModel!$I$29:$I$33,0,0,1)</f>
        <v>0.5</v>
      </c>
      <c r="BC247" s="1">
        <f>_xlfn.XLOOKUP(R247,[6]cmmiScoringModel!$G$34:$G$37,[6]cmmiScoringModel!$I$34:$I$37,0,0,1)</f>
        <v>1</v>
      </c>
      <c r="BD247" s="1">
        <f>_xlfn.XLOOKUP(S247,[6]cmmiScoringModel!$G$38:$G$44,[6]cmmiScoringModel!$I$38:$I$44,0,0,1)</f>
        <v>0.2</v>
      </c>
      <c r="BE247" s="1">
        <f>_xlfn.XLOOKUP(T247,[6]cmmiScoringModel!$G$45:$G$51,[6]cmmiScoringModel!$I$45:$I$51,0,0,1)</f>
        <v>1</v>
      </c>
      <c r="BF247" s="1">
        <f>_xlfn.XLOOKUP(U247,[6]cmmiScoringModel!$G$52:$G$56,[6]cmmiScoringModel!$I$52:$I$56,0,0,1)</f>
        <v>1</v>
      </c>
      <c r="BG247" s="1">
        <f>_xlfn.XLOOKUP(V247,[6]cmmiScoringModel!$G$57:$G$61,[6]cmmiScoringModel!$I$57:$I$61,0,0,1)</f>
        <v>0.6</v>
      </c>
      <c r="BH247" s="1">
        <f>_xlfn.XLOOKUP(W247,[6]cmmiScoringModel!$G$62:$G$67,[6]cmmiScoringModel!$I$62:$I$67,0,0,1)</f>
        <v>0.75</v>
      </c>
      <c r="BI247" s="1">
        <f>_xlfn.XLOOKUP(X247,[6]cmmiScoringModel!$G$68:$G$72,[6]cmmiScoringModel!$I$68:$I$72,0,0,1)</f>
        <v>0.75</v>
      </c>
      <c r="BJ247" s="1">
        <f>_xlfn.XLOOKUP(Y247,[6]cmmiScoringModel!$G$73:$G$77,[6]cmmiScoringModel!$I$73:$I$77,0,0,1)</f>
        <v>1</v>
      </c>
      <c r="BK247" s="1">
        <f>_xlfn.XLOOKUP(Z247,[6]cmmiScoringModel!$G$78:$G$84,[6]cmmiScoringModel!$I$78:$I$84,0,0,1)</f>
        <v>0.5</v>
      </c>
      <c r="BL247" s="1">
        <f>_xlfn.XLOOKUP(AA247,[6]cmmiScoringModel!$G$85:$G$91,[6]cmmiScoringModel!$I$85:$I$91,0,0,1)</f>
        <v>0.5</v>
      </c>
      <c r="BM247" s="1">
        <f>_xlfn.XLOOKUP(AB247,[6]cmmiScoringModel!$G$92:$G$95,[6]cmmiScoringModel!$I$92:$I$95,0,0,1)</f>
        <v>1</v>
      </c>
      <c r="BN247" s="1">
        <f>_xlfn.XLOOKUP(AC247,[6]cmmiScoringModel!$G$96:$G$100,[6]cmmiScoringModel!$I$96:$I$100,0,0,1)</f>
        <v>0.6</v>
      </c>
      <c r="BO247" s="1">
        <f>_xlfn.XLOOKUP(AD247,[6]cmmiScoringModel!$G$101:$G$106,[6]cmmiScoringModel!$I$101:$I$106,0,0,1)</f>
        <v>0.75</v>
      </c>
      <c r="BP247" s="1">
        <f>_xlfn.XLOOKUP(AE247,[6]cmmiScoringModel!$G$107:$G$113,[6]cmmiScoringModel!$I$107:$I$113,0,0,1)</f>
        <v>0.5</v>
      </c>
      <c r="BQ247" s="1">
        <f>_xlfn.XLOOKUP(AF247,[6]cmmiScoringModel!$G$114:$G$117,[6]cmmiScoringModel!$I$114:$I$117,0,0,1)</f>
        <v>1</v>
      </c>
      <c r="BR247" s="1">
        <f>_xlfn.XLOOKUP(AG247,[6]cmmiScoringModel!$G$118:$G$120,[6]cmmiScoringModel!$I$118:$I$120,0,0,1)</f>
        <v>1</v>
      </c>
      <c r="BS247" s="1">
        <f>_xlfn.XLOOKUP(AH247, [6]cmmiScoringModel!$G$121:$G$124,[6]cmmiScoringModel!$I$121:$I$124,0,0,1)</f>
        <v>0.6</v>
      </c>
      <c r="BT247" s="1">
        <f>_xlfn.XLOOKUP(AI247,[6]cmmiScoringModel!$G$125:$G$128,[6]cmmiScoringModel!$I$125:$I$128,0,0,1)</f>
        <v>0.4</v>
      </c>
      <c r="BU247" s="1">
        <f>_xlfn.XLOOKUP(AJ247,[6]cmmiScoringModel!$G$129:$G$132,[6]cmmiScoringModel!$I$129:$I$132,0,0,1)</f>
        <v>0.4</v>
      </c>
      <c r="BV247" s="1">
        <f>_xlfn.XLOOKUP(AK247,[6]cmmiScoringModel!$G$133:$G$138,[6]cmmiScoringModel!$I$133:$I$138,0,0,1)</f>
        <v>0.5</v>
      </c>
      <c r="BW247" s="1">
        <f>_xlfn.XLOOKUP(AL247,[6]cmmiScoringModel!$G$139:$G$142,[6]cmmiScoringModel!$I$139:$I$142,0,0,1)</f>
        <v>1</v>
      </c>
      <c r="BX247" s="1">
        <f>_xlfn.XLOOKUP(AM247,[6]cmmiScoringModel!$G$143:$G$148,[6]cmmiScoringModel!$I$143:$I$148,0,0,1)</f>
        <v>0.5</v>
      </c>
      <c r="BY247" s="1">
        <f>_xlfn.XLOOKUP(AN247,[6]cmmiScoringModel!$G$149:$G$153,[6]cmmiScoringModel!$I$149:$I$153,0,0,1)</f>
        <v>0.75</v>
      </c>
      <c r="BZ247" s="1">
        <f>_xlfn.XLOOKUP(AO247,[6]cmmiScoringModel!$G$154:$G$157,[6]cmmiScoringModel!$I$154:$I$157,0,0,1)</f>
        <v>1</v>
      </c>
      <c r="CA247" s="1">
        <f>_xlfn.XLOOKUP(AP247,[6]cmmiScoringModel!$G$158:$G$161,[6]cmmiScoringModel!$I$158:$I$161,0,0,1)</f>
        <v>1</v>
      </c>
      <c r="CB247" s="1">
        <f>_xlfn.XLOOKUP(AQ247,[6]cmmiScoringModel!$G$162:$G$166,[6]cmmiScoringModel!$I$162:$I$166,0,0,1)</f>
        <v>1</v>
      </c>
      <c r="CC247" s="1">
        <f>_xlfn.XLOOKUP(AR247,[6]cmmiScoringModel!$G$167:$G$171,[6]cmmiScoringModel!$I$167:$I$171,0,0,1)</f>
        <v>0.01</v>
      </c>
      <c r="CD247" s="1">
        <f>_xlfn.XLOOKUP(AS247,[6]cmmiScoringModel!$G$172:$G$175,[6]cmmiScoringModel!$I$172:$I$175,0,0,1)</f>
        <v>0.01</v>
      </c>
      <c r="CE247" s="1">
        <f>_xlfn.XLOOKUP(AT247,[6]cmmiScoringModel!$G$176:$G$180,[6]cmmiScoringModel!$I$176:$I$180,0,0,1)</f>
        <v>0.01</v>
      </c>
    </row>
    <row r="248" spans="1:83" x14ac:dyDescent="0.25">
      <c r="A248" s="1" t="s">
        <v>3546</v>
      </c>
      <c r="B248" s="1" t="s">
        <v>1546</v>
      </c>
      <c r="C248" s="1" t="s">
        <v>2437</v>
      </c>
      <c r="D248" s="1" t="s">
        <v>2438</v>
      </c>
      <c r="E248" s="1" t="s">
        <v>2439</v>
      </c>
      <c r="G248" s="1" t="s">
        <v>2440</v>
      </c>
      <c r="H248" s="1" t="s">
        <v>3547</v>
      </c>
      <c r="K248" s="1" t="s">
        <v>15</v>
      </c>
      <c r="L248" s="1" t="s">
        <v>22</v>
      </c>
      <c r="M248" s="1" t="s">
        <v>31</v>
      </c>
      <c r="N248" s="1" t="s">
        <v>29</v>
      </c>
      <c r="O248" s="1" t="s">
        <v>36</v>
      </c>
      <c r="P248" s="1" t="s">
        <v>42</v>
      </c>
      <c r="Q248" s="1" t="s">
        <v>45</v>
      </c>
      <c r="R248" s="1" t="s">
        <v>36</v>
      </c>
      <c r="S248" s="1" t="s">
        <v>56</v>
      </c>
      <c r="T248" s="1" t="s">
        <v>60</v>
      </c>
      <c r="U248" s="1" t="s">
        <v>42</v>
      </c>
      <c r="V248" s="1" t="s">
        <v>70</v>
      </c>
      <c r="W248" s="1" t="s">
        <v>76</v>
      </c>
      <c r="X248" s="1" t="s">
        <v>37</v>
      </c>
      <c r="Y248" s="1" t="s">
        <v>85</v>
      </c>
      <c r="Z248" s="1" t="s">
        <v>60</v>
      </c>
      <c r="AA248" s="1" t="s">
        <v>61</v>
      </c>
      <c r="AB248" s="1" t="s">
        <v>21</v>
      </c>
      <c r="AC248" s="1" t="s">
        <v>102</v>
      </c>
      <c r="AD248" s="1" t="s">
        <v>110</v>
      </c>
      <c r="AE248" s="1" t="s">
        <v>63</v>
      </c>
      <c r="AF248" s="1" t="s">
        <v>25</v>
      </c>
      <c r="AG248" s="1" t="s">
        <v>21</v>
      </c>
      <c r="AH248" s="1" t="s">
        <v>14</v>
      </c>
      <c r="AI248" s="1" t="s">
        <v>14</v>
      </c>
      <c r="AJ248" s="1" t="s">
        <v>129</v>
      </c>
      <c r="AK248" s="1" t="s">
        <v>60</v>
      </c>
      <c r="AL248" s="1" t="s">
        <v>140</v>
      </c>
      <c r="AM248" s="1" t="s">
        <v>21</v>
      </c>
      <c r="AN248" s="1" t="s">
        <v>21</v>
      </c>
      <c r="AO248" s="1" t="s">
        <v>154</v>
      </c>
      <c r="AP248" s="1" t="s">
        <v>158</v>
      </c>
      <c r="AQ248" s="1" t="s">
        <v>21</v>
      </c>
      <c r="AR248" s="1" t="s">
        <v>21</v>
      </c>
      <c r="AS248" s="1" t="s">
        <v>21</v>
      </c>
      <c r="AT248" s="1" t="s">
        <v>21</v>
      </c>
      <c r="AV248" s="1">
        <f>_xlfn.XLOOKUP(K248,[6]cmmiScoringModel!$G$2:$G$6, [6]cmmiScoringModel!$I$2:$I$6,0,0,1)</f>
        <v>0.05</v>
      </c>
      <c r="AW248" s="1">
        <f>_xlfn.XLOOKUP(L248,[6]cmmiScoringModel!$G$7:$G$9,[6]cmmiScoringModel!$I$7:$I$9,0,0,1)</f>
        <v>1</v>
      </c>
      <c r="AX248" s="1">
        <f>_xlfn.XLOOKUP(M248,[6]cmmiScoringModel!$G$10:$G$14,[6]cmmiScoringModel!$I$10:$I$14,0,0,1)</f>
        <v>1</v>
      </c>
      <c r="AY248" s="1">
        <f>_xlfn.XLOOKUP(N248,[6]cmmiScoringModel!$G$15:$G$19,[6]cmmiScoringModel!$I$15:$I$19,0,0,1)</f>
        <v>0.5</v>
      </c>
      <c r="AZ248" s="1">
        <f>_xlfn.XLOOKUP(O248,[6]cmmiScoringModel!$G$20:$G$24,[6]cmmiScoringModel!$I$20:$I$24,0,0,1)</f>
        <v>0.2</v>
      </c>
      <c r="BA248" s="1">
        <f>_xlfn.XLOOKUP(P248,[6]cmmiScoringModel!$G$25:$G$28,[6]cmmiScoringModel!$I$25:$I$28,0,0,1)</f>
        <v>0.75</v>
      </c>
      <c r="BB248" s="1">
        <f>_xlfn.XLOOKUP(Q248,[6]cmmiScoringModel!$G$29:$G$33,[6]cmmiScoringModel!$I$29:$I$33,0,0,1)</f>
        <v>0.5</v>
      </c>
      <c r="BC248" s="1">
        <f>_xlfn.XLOOKUP(R248,[6]cmmiScoringModel!$G$34:$G$37,[6]cmmiScoringModel!$I$34:$I$37,0,0,1)</f>
        <v>0.25</v>
      </c>
      <c r="BD248" s="1">
        <f>_xlfn.XLOOKUP(S248,[6]cmmiScoringModel!$G$38:$G$44,[6]cmmiScoringModel!$I$38:$I$44,0,0,1)</f>
        <v>0.2</v>
      </c>
      <c r="BE248" s="1">
        <f>_xlfn.XLOOKUP(T248,[6]cmmiScoringModel!$G$45:$G$51,[6]cmmiScoringModel!$I$45:$I$51,0,0,1)</f>
        <v>0</v>
      </c>
      <c r="BF248" s="1">
        <f>_xlfn.XLOOKUP(U248,[6]cmmiScoringModel!$G$52:$G$56,[6]cmmiScoringModel!$I$52:$I$56,0,0,1)</f>
        <v>0.6</v>
      </c>
      <c r="BG248" s="1">
        <f>_xlfn.XLOOKUP(V248,[6]cmmiScoringModel!$G$57:$G$61,[6]cmmiScoringModel!$I$57:$I$61,0,0,1)</f>
        <v>0.2</v>
      </c>
      <c r="BH248" s="1">
        <f>_xlfn.XLOOKUP(W248,[6]cmmiScoringModel!$G$62:$G$67,[6]cmmiScoringModel!$I$62:$I$67,0,0,1)</f>
        <v>0.75</v>
      </c>
      <c r="BI248" s="1">
        <f>_xlfn.XLOOKUP(X248,[6]cmmiScoringModel!$G$68:$G$72,[6]cmmiScoringModel!$I$68:$I$72,0,0,1)</f>
        <v>0.75</v>
      </c>
      <c r="BJ248" s="1">
        <f>_xlfn.XLOOKUP(Y248,[6]cmmiScoringModel!$G$73:$G$77,[6]cmmiScoringModel!$I$73:$I$77,0,0,1)</f>
        <v>0.25</v>
      </c>
      <c r="BK248" s="1">
        <f>_xlfn.XLOOKUP(Z248,[6]cmmiScoringModel!$G$78:$G$84,[6]cmmiScoringModel!$I$78:$I$84,0,0,1)</f>
        <v>0</v>
      </c>
      <c r="BL248" s="1">
        <f>_xlfn.XLOOKUP(AA248,[6]cmmiScoringModel!$G$85:$G$91,[6]cmmiScoringModel!$I$85:$I$91,0,0,1)</f>
        <v>0.25</v>
      </c>
      <c r="BM248" s="1">
        <f>_xlfn.XLOOKUP(AB248,[6]cmmiScoringModel!$G$92:$G$95,[6]cmmiScoringModel!$I$92:$I$95,0,0,1)</f>
        <v>0.01</v>
      </c>
      <c r="BN248" s="1">
        <f>_xlfn.XLOOKUP(AC248,[6]cmmiScoringModel!$G$96:$G$100,[6]cmmiScoringModel!$I$96:$I$100,0,0,1)</f>
        <v>0.15</v>
      </c>
      <c r="BO248" s="1">
        <f>_xlfn.XLOOKUP(AD248,[6]cmmiScoringModel!$G$101:$G$106,[6]cmmiScoringModel!$I$101:$I$106,0,0,1)</f>
        <v>0.75</v>
      </c>
      <c r="BP248" s="1">
        <f>_xlfn.XLOOKUP(AE248,[6]cmmiScoringModel!$G$107:$G$113,[6]cmmiScoringModel!$I$107:$I$113,0,0,1)</f>
        <v>0.75</v>
      </c>
      <c r="BQ248" s="1" t="str">
        <f>_xlfn.XLOOKUP(AF248,[6]cmmiScoringModel!$G$114:$G$117,[6]cmmiScoringModel!$I$114:$I$117,0,0,1)</f>
        <v>NA</v>
      </c>
      <c r="BR248" s="1">
        <f>_xlfn.XLOOKUP(AG248,[6]cmmiScoringModel!$G$118:$G$120,[6]cmmiScoringModel!$I$118:$I$120,0,0,1)</f>
        <v>0.01</v>
      </c>
      <c r="BS248" s="1">
        <f>_xlfn.XLOOKUP(AH248, [6]cmmiScoringModel!$G$121:$G$124,[6]cmmiScoringModel!$I$121:$I$124,0,0,1)</f>
        <v>0</v>
      </c>
      <c r="BT248" s="1">
        <f>_xlfn.XLOOKUP(AI248,[6]cmmiScoringModel!$G$125:$G$128,[6]cmmiScoringModel!$I$125:$I$128,0,0,1)</f>
        <v>0</v>
      </c>
      <c r="BU248" s="1">
        <f>_xlfn.XLOOKUP(AJ248,[6]cmmiScoringModel!$G$129:$G$132,[6]cmmiScoringModel!$I$129:$I$132,0,0,1)</f>
        <v>0.4</v>
      </c>
      <c r="BV248" s="1">
        <f>_xlfn.XLOOKUP(AK248,[6]cmmiScoringModel!$G$133:$G$138,[6]cmmiScoringModel!$I$133:$I$138,0,0,1)</f>
        <v>0</v>
      </c>
      <c r="BW248" s="1">
        <f>_xlfn.XLOOKUP(AL248,[6]cmmiScoringModel!$G$139:$G$142,[6]cmmiScoringModel!$I$139:$I$142,0,0,1)</f>
        <v>0</v>
      </c>
      <c r="BX248" s="1">
        <f>_xlfn.XLOOKUP(AM248,[6]cmmiScoringModel!$G$143:$G$148,[6]cmmiScoringModel!$I$143:$I$148,0,0,1)</f>
        <v>0.01</v>
      </c>
      <c r="BY248" s="1">
        <f>_xlfn.XLOOKUP(AN248,[6]cmmiScoringModel!$G$149:$G$153,[6]cmmiScoringModel!$I$149:$I$153,0,0,1)</f>
        <v>0.01</v>
      </c>
      <c r="BZ248" s="1">
        <f>_xlfn.XLOOKUP(AO248,[6]cmmiScoringModel!$G$154:$G$157,[6]cmmiScoringModel!$I$154:$I$157,0,0,1)</f>
        <v>0</v>
      </c>
      <c r="CA248" s="1">
        <f>_xlfn.XLOOKUP(AP248,[6]cmmiScoringModel!$G$158:$G$161,[6]cmmiScoringModel!$I$158:$I$161,0,0,1)</f>
        <v>0.5</v>
      </c>
      <c r="CB248" s="1">
        <f>_xlfn.XLOOKUP(AQ248,[6]cmmiScoringModel!$G$162:$G$166,[6]cmmiScoringModel!$I$162:$I$166,0,0,1)</f>
        <v>0.01</v>
      </c>
      <c r="CC248" s="1">
        <f>_xlfn.XLOOKUP(AR248,[6]cmmiScoringModel!$G$167:$G$171,[6]cmmiScoringModel!$I$167:$I$171,0,0,1)</f>
        <v>0.01</v>
      </c>
      <c r="CD248" s="1">
        <f>_xlfn.XLOOKUP(AS248,[6]cmmiScoringModel!$G$172:$G$175,[6]cmmiScoringModel!$I$172:$I$175,0,0,1)</f>
        <v>0.01</v>
      </c>
      <c r="CE248" s="1">
        <f>_xlfn.XLOOKUP(AT248,[6]cmmiScoringModel!$G$176:$G$180,[6]cmmiScoringModel!$I$176:$I$180,0,0,1)</f>
        <v>0.01</v>
      </c>
    </row>
    <row r="249" spans="1:83" x14ac:dyDescent="0.25">
      <c r="A249" s="1" t="s">
        <v>3548</v>
      </c>
      <c r="B249" s="1" t="s">
        <v>1546</v>
      </c>
      <c r="C249" s="1" t="s">
        <v>1549</v>
      </c>
      <c r="D249" s="1" t="s">
        <v>3549</v>
      </c>
      <c r="E249" s="1" t="s">
        <v>2424</v>
      </c>
      <c r="G249" s="1" t="s">
        <v>1504</v>
      </c>
      <c r="K249" s="1" t="s">
        <v>17</v>
      </c>
      <c r="L249" s="1" t="s">
        <v>22</v>
      </c>
      <c r="M249" s="1" t="s">
        <v>31</v>
      </c>
      <c r="N249" s="1" t="s">
        <v>29</v>
      </c>
      <c r="O249" s="1" t="s">
        <v>37</v>
      </c>
      <c r="P249" s="1" t="s">
        <v>43</v>
      </c>
      <c r="Q249" s="1" t="s">
        <v>45</v>
      </c>
      <c r="R249" s="1" t="s">
        <v>37</v>
      </c>
      <c r="S249" s="1" t="s">
        <v>56</v>
      </c>
      <c r="T249" s="1" t="s">
        <v>60</v>
      </c>
      <c r="U249" s="1" t="s">
        <v>66</v>
      </c>
      <c r="V249" s="1" t="s">
        <v>72</v>
      </c>
      <c r="W249" s="1" t="s">
        <v>76</v>
      </c>
      <c r="X249" s="1" t="s">
        <v>37</v>
      </c>
      <c r="Y249" s="1" t="s">
        <v>43</v>
      </c>
      <c r="Z249" s="1" t="s">
        <v>62</v>
      </c>
      <c r="AA249" s="1" t="s">
        <v>62</v>
      </c>
      <c r="AB249" s="1" t="s">
        <v>98</v>
      </c>
      <c r="AC249" s="1" t="s">
        <v>103</v>
      </c>
      <c r="AD249" s="1" t="s">
        <v>111</v>
      </c>
      <c r="AE249" s="1" t="s">
        <v>62</v>
      </c>
      <c r="AF249" s="1" t="s">
        <v>120</v>
      </c>
      <c r="AG249" s="1" t="s">
        <v>124</v>
      </c>
      <c r="AH249" s="1" t="s">
        <v>129</v>
      </c>
      <c r="AI249" s="1" t="s">
        <v>129</v>
      </c>
      <c r="AJ249" s="1" t="s">
        <v>129</v>
      </c>
      <c r="AK249" s="1" t="s">
        <v>62</v>
      </c>
      <c r="AL249" s="1" t="s">
        <v>142</v>
      </c>
      <c r="AM249" s="1" t="s">
        <v>62</v>
      </c>
      <c r="AN249" s="1" t="s">
        <v>29</v>
      </c>
      <c r="AO249" s="1" t="s">
        <v>155</v>
      </c>
      <c r="AP249" s="1" t="s">
        <v>158</v>
      </c>
      <c r="AQ249" s="1" t="s">
        <v>29</v>
      </c>
      <c r="AR249" s="1" t="s">
        <v>21</v>
      </c>
      <c r="AS249" s="1" t="s">
        <v>21</v>
      </c>
      <c r="AT249" s="1" t="s">
        <v>21</v>
      </c>
      <c r="AV249" s="1">
        <f>_xlfn.XLOOKUP(K249,[6]cmmiScoringModel!$G$2:$G$6, [6]cmmiScoringModel!$I$2:$I$6,0,0,1)</f>
        <v>0.25</v>
      </c>
      <c r="AW249" s="1">
        <f>_xlfn.XLOOKUP(L249,[6]cmmiScoringModel!$G$7:$G$9,[6]cmmiScoringModel!$I$7:$I$9,0,0,1)</f>
        <v>1</v>
      </c>
      <c r="AX249" s="1">
        <f>_xlfn.XLOOKUP(M249,[6]cmmiScoringModel!$G$10:$G$14,[6]cmmiScoringModel!$I$10:$I$14,0,0,1)</f>
        <v>1</v>
      </c>
      <c r="AY249" s="1">
        <f>_xlfn.XLOOKUP(N249,[6]cmmiScoringModel!$G$15:$G$19,[6]cmmiScoringModel!$I$15:$I$19,0,0,1)</f>
        <v>0.5</v>
      </c>
      <c r="AZ249" s="1">
        <f>_xlfn.XLOOKUP(O249,[6]cmmiScoringModel!$G$20:$G$24,[6]cmmiScoringModel!$I$20:$I$24,0,0,1)</f>
        <v>0.75</v>
      </c>
      <c r="BA249" s="1">
        <f>_xlfn.XLOOKUP(P249,[6]cmmiScoringModel!$G$25:$G$28,[6]cmmiScoringModel!$I$25:$I$28,0,0,1)</f>
        <v>1</v>
      </c>
      <c r="BB249" s="1">
        <f>_xlfn.XLOOKUP(Q249,[6]cmmiScoringModel!$G$29:$G$33,[6]cmmiScoringModel!$I$29:$I$33,0,0,1)</f>
        <v>0.5</v>
      </c>
      <c r="BC249" s="1">
        <f>_xlfn.XLOOKUP(R249,[6]cmmiScoringModel!$G$34:$G$37,[6]cmmiScoringModel!$I$34:$I$37,0,0,1)</f>
        <v>1</v>
      </c>
      <c r="BD249" s="1">
        <f>_xlfn.XLOOKUP(S249,[6]cmmiScoringModel!$G$38:$G$44,[6]cmmiScoringModel!$I$38:$I$44,0,0,1)</f>
        <v>0.2</v>
      </c>
      <c r="BE249" s="1">
        <f>_xlfn.XLOOKUP(T249,[6]cmmiScoringModel!$G$45:$G$51,[6]cmmiScoringModel!$I$45:$I$51,0,0,1)</f>
        <v>0</v>
      </c>
      <c r="BF249" s="1">
        <f>_xlfn.XLOOKUP(U249,[6]cmmiScoringModel!$G$52:$G$56,[6]cmmiScoringModel!$I$52:$I$56,0,0,1)</f>
        <v>0.8</v>
      </c>
      <c r="BG249" s="1">
        <f>_xlfn.XLOOKUP(V249,[6]cmmiScoringModel!$G$57:$G$61,[6]cmmiScoringModel!$I$57:$I$61,0,0,1)</f>
        <v>1</v>
      </c>
      <c r="BH249" s="1">
        <f>_xlfn.XLOOKUP(W249,[6]cmmiScoringModel!$G$62:$G$67,[6]cmmiScoringModel!$I$62:$I$67,0,0,1)</f>
        <v>0.75</v>
      </c>
      <c r="BI249" s="1">
        <f>_xlfn.XLOOKUP(X249,[6]cmmiScoringModel!$G$68:$G$72,[6]cmmiScoringModel!$I$68:$I$72,0,0,1)</f>
        <v>0.75</v>
      </c>
      <c r="BJ249" s="1">
        <f>_xlfn.XLOOKUP(Y249,[6]cmmiScoringModel!$G$73:$G$77,[6]cmmiScoringModel!$I$73:$I$77,0,0,1)</f>
        <v>1</v>
      </c>
      <c r="BK249" s="1">
        <f>_xlfn.XLOOKUP(Z249,[6]cmmiScoringModel!$G$78:$G$84,[6]cmmiScoringModel!$I$78:$I$84,0,0,1)</f>
        <v>0.5</v>
      </c>
      <c r="BL249" s="1">
        <f>_xlfn.XLOOKUP(AA249,[6]cmmiScoringModel!$G$85:$G$91,[6]cmmiScoringModel!$I$85:$I$91,0,0,1)</f>
        <v>0.5</v>
      </c>
      <c r="BM249" s="1">
        <f>_xlfn.XLOOKUP(AB249,[6]cmmiScoringModel!$G$92:$G$95,[6]cmmiScoringModel!$I$92:$I$95,0,0,1)</f>
        <v>1</v>
      </c>
      <c r="BN249" s="1">
        <f>_xlfn.XLOOKUP(AC249,[6]cmmiScoringModel!$G$96:$G$100,[6]cmmiScoringModel!$I$96:$I$100,0,0,1)</f>
        <v>0.6</v>
      </c>
      <c r="BO249" s="1">
        <f>_xlfn.XLOOKUP(AD249,[6]cmmiScoringModel!$G$101:$G$106,[6]cmmiScoringModel!$I$101:$I$106,0,0,1)</f>
        <v>1</v>
      </c>
      <c r="BP249" s="1">
        <f>_xlfn.XLOOKUP(AE249,[6]cmmiScoringModel!$G$107:$G$113,[6]cmmiScoringModel!$I$107:$I$113,0,0,1)</f>
        <v>0.5</v>
      </c>
      <c r="BQ249" s="1">
        <f>_xlfn.XLOOKUP(AF249,[6]cmmiScoringModel!$G$114:$G$117,[6]cmmiScoringModel!$I$114:$I$117,0,0,1)</f>
        <v>0.85</v>
      </c>
      <c r="BR249" s="1">
        <f>_xlfn.XLOOKUP(AG249,[6]cmmiScoringModel!$G$118:$G$120,[6]cmmiScoringModel!$I$118:$I$120,0,0,1)</f>
        <v>0.25</v>
      </c>
      <c r="BS249" s="1">
        <f>_xlfn.XLOOKUP(AH249, [6]cmmiScoringModel!$G$121:$G$124,[6]cmmiScoringModel!$I$121:$I$124,0,0,1)</f>
        <v>0.6</v>
      </c>
      <c r="BT249" s="1">
        <f>_xlfn.XLOOKUP(AI249,[6]cmmiScoringModel!$G$125:$G$128,[6]cmmiScoringModel!$I$125:$I$128,0,0,1)</f>
        <v>0.4</v>
      </c>
      <c r="BU249" s="1">
        <f>_xlfn.XLOOKUP(AJ249,[6]cmmiScoringModel!$G$129:$G$132,[6]cmmiScoringModel!$I$129:$I$132,0,0,1)</f>
        <v>0.4</v>
      </c>
      <c r="BV249" s="1">
        <f>_xlfn.XLOOKUP(AK249,[6]cmmiScoringModel!$G$133:$G$138,[6]cmmiScoringModel!$I$133:$I$138,0,0,1)</f>
        <v>0.5</v>
      </c>
      <c r="BW249" s="1">
        <f>_xlfn.XLOOKUP(AL249,[6]cmmiScoringModel!$G$139:$G$142,[6]cmmiScoringModel!$I$139:$I$142,0,0,1)</f>
        <v>0.25</v>
      </c>
      <c r="BX249" s="1">
        <f>_xlfn.XLOOKUP(AM249,[6]cmmiScoringModel!$G$143:$G$148,[6]cmmiScoringModel!$I$143:$I$148,0,0,1)</f>
        <v>0.5</v>
      </c>
      <c r="BY249" s="1">
        <f>_xlfn.XLOOKUP(AN249,[6]cmmiScoringModel!$G$149:$G$153,[6]cmmiScoringModel!$I$149:$I$153,0,0,1)</f>
        <v>0.75</v>
      </c>
      <c r="BZ249" s="1">
        <f>_xlfn.XLOOKUP(AO249,[6]cmmiScoringModel!$G$154:$G$157,[6]cmmiScoringModel!$I$154:$I$157,0,0,1)</f>
        <v>1</v>
      </c>
      <c r="CA249" s="1">
        <f>_xlfn.XLOOKUP(AP249,[6]cmmiScoringModel!$G$158:$G$161,[6]cmmiScoringModel!$I$158:$I$161,0,0,1)</f>
        <v>0.5</v>
      </c>
      <c r="CB249" s="1">
        <f>_xlfn.XLOOKUP(AQ249,[6]cmmiScoringModel!$G$162:$G$166,[6]cmmiScoringModel!$I$162:$I$166,0,0,1)</f>
        <v>0.75</v>
      </c>
      <c r="CC249" s="1">
        <f>_xlfn.XLOOKUP(AR249,[6]cmmiScoringModel!$G$167:$G$171,[6]cmmiScoringModel!$I$167:$I$171,0,0,1)</f>
        <v>0.01</v>
      </c>
      <c r="CD249" s="1">
        <f>_xlfn.XLOOKUP(AS249,[6]cmmiScoringModel!$G$172:$G$175,[6]cmmiScoringModel!$I$172:$I$175,0,0,1)</f>
        <v>0.01</v>
      </c>
      <c r="CE249" s="1">
        <f>_xlfn.XLOOKUP(AT249,[6]cmmiScoringModel!$G$176:$G$180,[6]cmmiScoringModel!$I$176:$I$180,0,0,1)</f>
        <v>0.01</v>
      </c>
    </row>
    <row r="250" spans="1:83" x14ac:dyDescent="0.25">
      <c r="A250" s="1" t="s">
        <v>3550</v>
      </c>
      <c r="B250" s="1" t="s">
        <v>3551</v>
      </c>
      <c r="C250" s="1" t="s">
        <v>1736</v>
      </c>
      <c r="D250" s="1" t="s">
        <v>2317</v>
      </c>
      <c r="E250" s="1" t="s">
        <v>2318</v>
      </c>
      <c r="G250" s="1" t="s">
        <v>1602</v>
      </c>
      <c r="K250" s="1" t="s">
        <v>18</v>
      </c>
      <c r="L250" s="1" t="s">
        <v>22</v>
      </c>
      <c r="M250" s="1" t="s">
        <v>31</v>
      </c>
      <c r="N250" s="1" t="s">
        <v>29</v>
      </c>
      <c r="O250" s="1" t="s">
        <v>37</v>
      </c>
      <c r="P250" s="1" t="s">
        <v>43</v>
      </c>
      <c r="Q250" s="1" t="s">
        <v>45</v>
      </c>
      <c r="R250" s="1" t="s">
        <v>37</v>
      </c>
      <c r="S250" s="1" t="s">
        <v>56</v>
      </c>
      <c r="T250" s="1" t="s">
        <v>64</v>
      </c>
      <c r="U250" s="1" t="s">
        <v>43</v>
      </c>
      <c r="V250" s="1" t="s">
        <v>72</v>
      </c>
      <c r="W250" s="1" t="s">
        <v>76</v>
      </c>
      <c r="X250" s="1" t="s">
        <v>37</v>
      </c>
      <c r="Y250" s="1" t="s">
        <v>43</v>
      </c>
      <c r="Z250" s="1" t="s">
        <v>63</v>
      </c>
      <c r="AA250" s="1" t="s">
        <v>63</v>
      </c>
      <c r="AB250" s="1" t="s">
        <v>98</v>
      </c>
      <c r="AC250" s="1" t="s">
        <v>103</v>
      </c>
      <c r="AD250" s="1" t="s">
        <v>111</v>
      </c>
      <c r="AE250" s="1" t="s">
        <v>63</v>
      </c>
      <c r="AF250" s="1" t="s">
        <v>120</v>
      </c>
      <c r="AG250" s="1" t="s">
        <v>125</v>
      </c>
      <c r="AH250" s="1" t="s">
        <v>129</v>
      </c>
      <c r="AI250" s="1" t="s">
        <v>129</v>
      </c>
      <c r="AJ250" s="1" t="s">
        <v>129</v>
      </c>
      <c r="AK250" s="1" t="s">
        <v>64</v>
      </c>
      <c r="AL250" s="1" t="s">
        <v>144</v>
      </c>
      <c r="AM250" s="1" t="s">
        <v>63</v>
      </c>
      <c r="AN250" s="1" t="s">
        <v>31</v>
      </c>
      <c r="AO250" s="1" t="s">
        <v>155</v>
      </c>
      <c r="AP250" s="1" t="s">
        <v>159</v>
      </c>
      <c r="AQ250" s="1" t="s">
        <v>31</v>
      </c>
      <c r="AR250" s="1" t="s">
        <v>21</v>
      </c>
      <c r="AS250" s="1" t="s">
        <v>21</v>
      </c>
      <c r="AT250" s="1" t="s">
        <v>21</v>
      </c>
      <c r="AV250" s="1">
        <f>_xlfn.XLOOKUP(K250,[6]cmmiScoringModel!$G$2:$G$6, [6]cmmiScoringModel!$I$2:$I$6,0,0,1)</f>
        <v>1</v>
      </c>
      <c r="AW250" s="1">
        <f>_xlfn.XLOOKUP(L250,[6]cmmiScoringModel!$G$7:$G$9,[6]cmmiScoringModel!$I$7:$I$9,0,0,1)</f>
        <v>1</v>
      </c>
      <c r="AX250" s="1">
        <f>_xlfn.XLOOKUP(M250,[6]cmmiScoringModel!$G$10:$G$14,[6]cmmiScoringModel!$I$10:$I$14,0,0,1)</f>
        <v>1</v>
      </c>
      <c r="AY250" s="1">
        <f>_xlfn.XLOOKUP(N250,[6]cmmiScoringModel!$G$15:$G$19,[6]cmmiScoringModel!$I$15:$I$19,0,0,1)</f>
        <v>0.5</v>
      </c>
      <c r="AZ250" s="1">
        <f>_xlfn.XLOOKUP(O250,[6]cmmiScoringModel!$G$20:$G$24,[6]cmmiScoringModel!$I$20:$I$24,0,0,1)</f>
        <v>0.75</v>
      </c>
      <c r="BA250" s="1">
        <f>_xlfn.XLOOKUP(P250,[6]cmmiScoringModel!$G$25:$G$28,[6]cmmiScoringModel!$I$25:$I$28,0,0,1)</f>
        <v>1</v>
      </c>
      <c r="BB250" s="1">
        <f>_xlfn.XLOOKUP(Q250,[6]cmmiScoringModel!$G$29:$G$33,[6]cmmiScoringModel!$I$29:$I$33,0,0,1)</f>
        <v>0.5</v>
      </c>
      <c r="BC250" s="1">
        <f>_xlfn.XLOOKUP(R250,[6]cmmiScoringModel!$G$34:$G$37,[6]cmmiScoringModel!$I$34:$I$37,0,0,1)</f>
        <v>1</v>
      </c>
      <c r="BD250" s="1">
        <f>_xlfn.XLOOKUP(S250,[6]cmmiScoringModel!$G$38:$G$44,[6]cmmiScoringModel!$I$38:$I$44,0,0,1)</f>
        <v>0.2</v>
      </c>
      <c r="BE250" s="1">
        <f>_xlfn.XLOOKUP(T250,[6]cmmiScoringModel!$G$45:$G$51,[6]cmmiScoringModel!$I$45:$I$51,0,0,1)</f>
        <v>1</v>
      </c>
      <c r="BF250" s="1">
        <f>_xlfn.XLOOKUP(U250,[6]cmmiScoringModel!$G$52:$G$56,[6]cmmiScoringModel!$I$52:$I$56,0,0,1)</f>
        <v>1</v>
      </c>
      <c r="BG250" s="1">
        <f>_xlfn.XLOOKUP(V250,[6]cmmiScoringModel!$G$57:$G$61,[6]cmmiScoringModel!$I$57:$I$61,0,0,1)</f>
        <v>1</v>
      </c>
      <c r="BH250" s="1">
        <f>_xlfn.XLOOKUP(W250,[6]cmmiScoringModel!$G$62:$G$67,[6]cmmiScoringModel!$I$62:$I$67,0,0,1)</f>
        <v>0.75</v>
      </c>
      <c r="BI250" s="1">
        <f>_xlfn.XLOOKUP(X250,[6]cmmiScoringModel!$G$68:$G$72,[6]cmmiScoringModel!$I$68:$I$72,0,0,1)</f>
        <v>0.75</v>
      </c>
      <c r="BJ250" s="1">
        <f>_xlfn.XLOOKUP(Y250,[6]cmmiScoringModel!$G$73:$G$77,[6]cmmiScoringModel!$I$73:$I$77,0,0,1)</f>
        <v>1</v>
      </c>
      <c r="BK250" s="1">
        <f>_xlfn.XLOOKUP(Z250,[6]cmmiScoringModel!$G$78:$G$84,[6]cmmiScoringModel!$I$78:$I$84,0,0,1)</f>
        <v>0.75</v>
      </c>
      <c r="BL250" s="1">
        <f>_xlfn.XLOOKUP(AA250,[6]cmmiScoringModel!$G$85:$G$91,[6]cmmiScoringModel!$I$85:$I$91,0,0,1)</f>
        <v>0.75</v>
      </c>
      <c r="BM250" s="1">
        <f>_xlfn.XLOOKUP(AB250,[6]cmmiScoringModel!$G$92:$G$95,[6]cmmiScoringModel!$I$92:$I$95,0,0,1)</f>
        <v>1</v>
      </c>
      <c r="BN250" s="1">
        <f>_xlfn.XLOOKUP(AC250,[6]cmmiScoringModel!$G$96:$G$100,[6]cmmiScoringModel!$I$96:$I$100,0,0,1)</f>
        <v>0.6</v>
      </c>
      <c r="BO250" s="1">
        <f>_xlfn.XLOOKUP(AD250,[6]cmmiScoringModel!$G$101:$G$106,[6]cmmiScoringModel!$I$101:$I$106,0,0,1)</f>
        <v>1</v>
      </c>
      <c r="BP250" s="1">
        <f>_xlfn.XLOOKUP(AE250,[6]cmmiScoringModel!$G$107:$G$113,[6]cmmiScoringModel!$I$107:$I$113,0,0,1)</f>
        <v>0.75</v>
      </c>
      <c r="BQ250" s="1">
        <f>_xlfn.XLOOKUP(AF250,[6]cmmiScoringModel!$G$114:$G$117,[6]cmmiScoringModel!$I$114:$I$117,0,0,1)</f>
        <v>0.85</v>
      </c>
      <c r="BR250" s="1">
        <f>_xlfn.XLOOKUP(AG250,[6]cmmiScoringModel!$G$118:$G$120,[6]cmmiScoringModel!$I$118:$I$120,0,0,1)</f>
        <v>1</v>
      </c>
      <c r="BS250" s="1">
        <f>_xlfn.XLOOKUP(AH250, [6]cmmiScoringModel!$G$121:$G$124,[6]cmmiScoringModel!$I$121:$I$124,0,0,1)</f>
        <v>0.6</v>
      </c>
      <c r="BT250" s="1">
        <f>_xlfn.XLOOKUP(AI250,[6]cmmiScoringModel!$G$125:$G$128,[6]cmmiScoringModel!$I$125:$I$128,0,0,1)</f>
        <v>0.4</v>
      </c>
      <c r="BU250" s="1">
        <f>_xlfn.XLOOKUP(AJ250,[6]cmmiScoringModel!$G$129:$G$132,[6]cmmiScoringModel!$I$129:$I$132,0,0,1)</f>
        <v>0.4</v>
      </c>
      <c r="BV250" s="1">
        <f>_xlfn.XLOOKUP(AK250,[6]cmmiScoringModel!$G$133:$G$138,[6]cmmiScoringModel!$I$133:$I$138,0,0,1)</f>
        <v>1</v>
      </c>
      <c r="BW250" s="1">
        <f>_xlfn.XLOOKUP(AL250,[6]cmmiScoringModel!$G$139:$G$142,[6]cmmiScoringModel!$I$139:$I$142,0,0,1)</f>
        <v>1</v>
      </c>
      <c r="BX250" s="1">
        <f>_xlfn.XLOOKUP(AM250,[6]cmmiScoringModel!$G$143:$G$148,[6]cmmiScoringModel!$I$143:$I$148,0,0,1)</f>
        <v>0.75</v>
      </c>
      <c r="BY250" s="1">
        <f>_xlfn.XLOOKUP(AN250,[6]cmmiScoringModel!$G$149:$G$153,[6]cmmiScoringModel!$I$149:$I$153,0,0,1)</f>
        <v>1</v>
      </c>
      <c r="BZ250" s="1">
        <f>_xlfn.XLOOKUP(AO250,[6]cmmiScoringModel!$G$154:$G$157,[6]cmmiScoringModel!$I$154:$I$157,0,0,1)</f>
        <v>1</v>
      </c>
      <c r="CA250" s="1">
        <f>_xlfn.XLOOKUP(AP250,[6]cmmiScoringModel!$G$158:$G$161,[6]cmmiScoringModel!$I$158:$I$161,0,0,1)</f>
        <v>1</v>
      </c>
      <c r="CB250" s="1">
        <f>_xlfn.XLOOKUP(AQ250,[6]cmmiScoringModel!$G$162:$G$166,[6]cmmiScoringModel!$I$162:$I$166,0,0,1)</f>
        <v>1</v>
      </c>
      <c r="CC250" s="1">
        <f>_xlfn.XLOOKUP(AR250,[6]cmmiScoringModel!$G$167:$G$171,[6]cmmiScoringModel!$I$167:$I$171,0,0,1)</f>
        <v>0.01</v>
      </c>
      <c r="CD250" s="1">
        <f>_xlfn.XLOOKUP(AS250,[6]cmmiScoringModel!$G$172:$G$175,[6]cmmiScoringModel!$I$172:$I$175,0,0,1)</f>
        <v>0.01</v>
      </c>
      <c r="CE250" s="1">
        <f>_xlfn.XLOOKUP(AT250,[6]cmmiScoringModel!$G$176:$G$180,[6]cmmiScoringModel!$I$176:$I$180,0,0,1)</f>
        <v>0.01</v>
      </c>
    </row>
    <row r="251" spans="1:83" x14ac:dyDescent="0.25">
      <c r="A251" s="1" t="s">
        <v>3552</v>
      </c>
      <c r="B251" s="1" t="s">
        <v>3551</v>
      </c>
      <c r="C251" s="1" t="s">
        <v>1791</v>
      </c>
      <c r="D251" s="1" t="s">
        <v>2353</v>
      </c>
      <c r="E251" s="1" t="s">
        <v>2354</v>
      </c>
      <c r="G251" s="1" t="s">
        <v>2783</v>
      </c>
      <c r="K251" s="1" t="s">
        <v>18</v>
      </c>
      <c r="L251" s="1" t="s">
        <v>22</v>
      </c>
      <c r="M251" s="1" t="s">
        <v>31</v>
      </c>
      <c r="N251" s="1" t="s">
        <v>29</v>
      </c>
      <c r="O251" s="1" t="s">
        <v>37</v>
      </c>
      <c r="P251" s="1" t="s">
        <v>43</v>
      </c>
      <c r="Q251" s="1" t="s">
        <v>45</v>
      </c>
      <c r="R251" s="1" t="s">
        <v>37</v>
      </c>
      <c r="S251" s="1" t="s">
        <v>56</v>
      </c>
      <c r="T251" s="1" t="s">
        <v>64</v>
      </c>
      <c r="U251" s="1" t="s">
        <v>43</v>
      </c>
      <c r="V251" s="1" t="s">
        <v>72</v>
      </c>
      <c r="W251" s="1" t="s">
        <v>76</v>
      </c>
      <c r="X251" s="1" t="s">
        <v>37</v>
      </c>
      <c r="Y251" s="1" t="s">
        <v>43</v>
      </c>
      <c r="Z251" s="1" t="s">
        <v>62</v>
      </c>
      <c r="AA251" s="1" t="s">
        <v>62</v>
      </c>
      <c r="AB251" s="1" t="s">
        <v>98</v>
      </c>
      <c r="AC251" s="1" t="s">
        <v>103</v>
      </c>
      <c r="AD251" s="1" t="s">
        <v>111</v>
      </c>
      <c r="AE251" s="1" t="s">
        <v>62</v>
      </c>
      <c r="AF251" s="1" t="s">
        <v>120</v>
      </c>
      <c r="AG251" s="1" t="s">
        <v>124</v>
      </c>
      <c r="AH251" s="1" t="s">
        <v>129</v>
      </c>
      <c r="AI251" s="1" t="s">
        <v>129</v>
      </c>
      <c r="AJ251" s="1" t="s">
        <v>129</v>
      </c>
      <c r="AK251" s="1" t="s">
        <v>63</v>
      </c>
      <c r="AL251" s="1" t="s">
        <v>144</v>
      </c>
      <c r="AM251" s="1" t="s">
        <v>62</v>
      </c>
      <c r="AN251" s="1" t="s">
        <v>29</v>
      </c>
      <c r="AO251" s="1" t="s">
        <v>155</v>
      </c>
      <c r="AP251" s="1" t="s">
        <v>158</v>
      </c>
      <c r="AQ251" s="1" t="s">
        <v>29</v>
      </c>
      <c r="AR251" s="1" t="s">
        <v>21</v>
      </c>
      <c r="AS251" s="1" t="s">
        <v>21</v>
      </c>
      <c r="AT251" s="1" t="s">
        <v>21</v>
      </c>
      <c r="AV251" s="1">
        <f>_xlfn.XLOOKUP(K251,[6]cmmiScoringModel!$G$2:$G$6, [6]cmmiScoringModel!$I$2:$I$6,0,0,1)</f>
        <v>1</v>
      </c>
      <c r="AW251" s="1">
        <f>_xlfn.XLOOKUP(L251,[6]cmmiScoringModel!$G$7:$G$9,[6]cmmiScoringModel!$I$7:$I$9,0,0,1)</f>
        <v>1</v>
      </c>
      <c r="AX251" s="1">
        <f>_xlfn.XLOOKUP(M251,[6]cmmiScoringModel!$G$10:$G$14,[6]cmmiScoringModel!$I$10:$I$14,0,0,1)</f>
        <v>1</v>
      </c>
      <c r="AY251" s="1">
        <f>_xlfn.XLOOKUP(N251,[6]cmmiScoringModel!$G$15:$G$19,[6]cmmiScoringModel!$I$15:$I$19,0,0,1)</f>
        <v>0.5</v>
      </c>
      <c r="AZ251" s="1">
        <f>_xlfn.XLOOKUP(O251,[6]cmmiScoringModel!$G$20:$G$24,[6]cmmiScoringModel!$I$20:$I$24,0,0,1)</f>
        <v>0.75</v>
      </c>
      <c r="BA251" s="1">
        <f>_xlfn.XLOOKUP(P251,[6]cmmiScoringModel!$G$25:$G$28,[6]cmmiScoringModel!$I$25:$I$28,0,0,1)</f>
        <v>1</v>
      </c>
      <c r="BB251" s="1">
        <f>_xlfn.XLOOKUP(Q251,[6]cmmiScoringModel!$G$29:$G$33,[6]cmmiScoringModel!$I$29:$I$33,0,0,1)</f>
        <v>0.5</v>
      </c>
      <c r="BC251" s="1">
        <f>_xlfn.XLOOKUP(R251,[6]cmmiScoringModel!$G$34:$G$37,[6]cmmiScoringModel!$I$34:$I$37,0,0,1)</f>
        <v>1</v>
      </c>
      <c r="BD251" s="1">
        <f>_xlfn.XLOOKUP(S251,[6]cmmiScoringModel!$G$38:$G$44,[6]cmmiScoringModel!$I$38:$I$44,0,0,1)</f>
        <v>0.2</v>
      </c>
      <c r="BE251" s="1">
        <f>_xlfn.XLOOKUP(T251,[6]cmmiScoringModel!$G$45:$G$51,[6]cmmiScoringModel!$I$45:$I$51,0,0,1)</f>
        <v>1</v>
      </c>
      <c r="BF251" s="1">
        <f>_xlfn.XLOOKUP(U251,[6]cmmiScoringModel!$G$52:$G$56,[6]cmmiScoringModel!$I$52:$I$56,0,0,1)</f>
        <v>1</v>
      </c>
      <c r="BG251" s="1">
        <f>_xlfn.XLOOKUP(V251,[6]cmmiScoringModel!$G$57:$G$61,[6]cmmiScoringModel!$I$57:$I$61,0,0,1)</f>
        <v>1</v>
      </c>
      <c r="BH251" s="1">
        <f>_xlfn.XLOOKUP(W251,[6]cmmiScoringModel!$G$62:$G$67,[6]cmmiScoringModel!$I$62:$I$67,0,0,1)</f>
        <v>0.75</v>
      </c>
      <c r="BI251" s="1">
        <f>_xlfn.XLOOKUP(X251,[6]cmmiScoringModel!$G$68:$G$72,[6]cmmiScoringModel!$I$68:$I$72,0,0,1)</f>
        <v>0.75</v>
      </c>
      <c r="BJ251" s="1">
        <f>_xlfn.XLOOKUP(Y251,[6]cmmiScoringModel!$G$73:$G$77,[6]cmmiScoringModel!$I$73:$I$77,0,0,1)</f>
        <v>1</v>
      </c>
      <c r="BK251" s="1">
        <f>_xlfn.XLOOKUP(Z251,[6]cmmiScoringModel!$G$78:$G$84,[6]cmmiScoringModel!$I$78:$I$84,0,0,1)</f>
        <v>0.5</v>
      </c>
      <c r="BL251" s="1">
        <f>_xlfn.XLOOKUP(AA251,[6]cmmiScoringModel!$G$85:$G$91,[6]cmmiScoringModel!$I$85:$I$91,0,0,1)</f>
        <v>0.5</v>
      </c>
      <c r="BM251" s="1">
        <f>_xlfn.XLOOKUP(AB251,[6]cmmiScoringModel!$G$92:$G$95,[6]cmmiScoringModel!$I$92:$I$95,0,0,1)</f>
        <v>1</v>
      </c>
      <c r="BN251" s="1">
        <f>_xlfn.XLOOKUP(AC251,[6]cmmiScoringModel!$G$96:$G$100,[6]cmmiScoringModel!$I$96:$I$100,0,0,1)</f>
        <v>0.6</v>
      </c>
      <c r="BO251" s="1">
        <f>_xlfn.XLOOKUP(AD251,[6]cmmiScoringModel!$G$101:$G$106,[6]cmmiScoringModel!$I$101:$I$106,0,0,1)</f>
        <v>1</v>
      </c>
      <c r="BP251" s="1">
        <f>_xlfn.XLOOKUP(AE251,[6]cmmiScoringModel!$G$107:$G$113,[6]cmmiScoringModel!$I$107:$I$113,0,0,1)</f>
        <v>0.5</v>
      </c>
      <c r="BQ251" s="1">
        <f>_xlfn.XLOOKUP(AF251,[6]cmmiScoringModel!$G$114:$G$117,[6]cmmiScoringModel!$I$114:$I$117,0,0,1)</f>
        <v>0.85</v>
      </c>
      <c r="BR251" s="1">
        <f>_xlfn.XLOOKUP(AG251,[6]cmmiScoringModel!$G$118:$G$120,[6]cmmiScoringModel!$I$118:$I$120,0,0,1)</f>
        <v>0.25</v>
      </c>
      <c r="BS251" s="1">
        <f>_xlfn.XLOOKUP(AH251, [6]cmmiScoringModel!$G$121:$G$124,[6]cmmiScoringModel!$I$121:$I$124,0,0,1)</f>
        <v>0.6</v>
      </c>
      <c r="BT251" s="1">
        <f>_xlfn.XLOOKUP(AI251,[6]cmmiScoringModel!$G$125:$G$128,[6]cmmiScoringModel!$I$125:$I$128,0,0,1)</f>
        <v>0.4</v>
      </c>
      <c r="BU251" s="1">
        <f>_xlfn.XLOOKUP(AJ251,[6]cmmiScoringModel!$G$129:$G$132,[6]cmmiScoringModel!$I$129:$I$132,0,0,1)</f>
        <v>0.4</v>
      </c>
      <c r="BV251" s="1">
        <f>_xlfn.XLOOKUP(AK251,[6]cmmiScoringModel!$G$133:$G$138,[6]cmmiScoringModel!$I$133:$I$138,0,0,1)</f>
        <v>0.75</v>
      </c>
      <c r="BW251" s="1">
        <f>_xlfn.XLOOKUP(AL251,[6]cmmiScoringModel!$G$139:$G$142,[6]cmmiScoringModel!$I$139:$I$142,0,0,1)</f>
        <v>1</v>
      </c>
      <c r="BX251" s="1">
        <f>_xlfn.XLOOKUP(AM251,[6]cmmiScoringModel!$G$143:$G$148,[6]cmmiScoringModel!$I$143:$I$148,0,0,1)</f>
        <v>0.5</v>
      </c>
      <c r="BY251" s="1">
        <f>_xlfn.XLOOKUP(AN251,[6]cmmiScoringModel!$G$149:$G$153,[6]cmmiScoringModel!$I$149:$I$153,0,0,1)</f>
        <v>0.75</v>
      </c>
      <c r="BZ251" s="1">
        <f>_xlfn.XLOOKUP(AO251,[6]cmmiScoringModel!$G$154:$G$157,[6]cmmiScoringModel!$I$154:$I$157,0,0,1)</f>
        <v>1</v>
      </c>
      <c r="CA251" s="1">
        <f>_xlfn.XLOOKUP(AP251,[6]cmmiScoringModel!$G$158:$G$161,[6]cmmiScoringModel!$I$158:$I$161,0,0,1)</f>
        <v>0.5</v>
      </c>
      <c r="CB251" s="1">
        <f>_xlfn.XLOOKUP(AQ251,[6]cmmiScoringModel!$G$162:$G$166,[6]cmmiScoringModel!$I$162:$I$166,0,0,1)</f>
        <v>0.75</v>
      </c>
      <c r="CC251" s="1">
        <f>_xlfn.XLOOKUP(AR251,[6]cmmiScoringModel!$G$167:$G$171,[6]cmmiScoringModel!$I$167:$I$171,0,0,1)</f>
        <v>0.01</v>
      </c>
      <c r="CD251" s="1">
        <f>_xlfn.XLOOKUP(AS251,[6]cmmiScoringModel!$G$172:$G$175,[6]cmmiScoringModel!$I$172:$I$175,0,0,1)</f>
        <v>0.01</v>
      </c>
      <c r="CE251" s="1">
        <f>_xlfn.XLOOKUP(AT251,[6]cmmiScoringModel!$G$176:$G$180,[6]cmmiScoringModel!$I$176:$I$180,0,0,1)</f>
        <v>0.01</v>
      </c>
    </row>
    <row r="252" spans="1:83" x14ac:dyDescent="0.25">
      <c r="A252" s="1" t="s">
        <v>3553</v>
      </c>
      <c r="B252" s="1" t="s">
        <v>3551</v>
      </c>
      <c r="C252" s="1" t="s">
        <v>2011</v>
      </c>
      <c r="D252" s="1" t="s">
        <v>2012</v>
      </c>
      <c r="E252" s="1" t="s">
        <v>2013</v>
      </c>
      <c r="G252" s="1" t="s">
        <v>2782</v>
      </c>
      <c r="K252" s="1" t="s">
        <v>18</v>
      </c>
      <c r="L252" s="1" t="s">
        <v>22</v>
      </c>
      <c r="M252" s="1" t="s">
        <v>31</v>
      </c>
      <c r="N252" s="1" t="s">
        <v>29</v>
      </c>
      <c r="O252" s="1" t="s">
        <v>37</v>
      </c>
      <c r="P252" s="1" t="s">
        <v>43</v>
      </c>
      <c r="Q252" s="1" t="s">
        <v>45</v>
      </c>
      <c r="R252" s="1" t="s">
        <v>37</v>
      </c>
      <c r="S252" s="1" t="s">
        <v>56</v>
      </c>
      <c r="T252" s="1" t="s">
        <v>64</v>
      </c>
      <c r="U252" s="1" t="s">
        <v>43</v>
      </c>
      <c r="V252" s="1" t="s">
        <v>72</v>
      </c>
      <c r="W252" s="1" t="s">
        <v>76</v>
      </c>
      <c r="X252" s="1" t="s">
        <v>37</v>
      </c>
      <c r="Y252" s="1" t="s">
        <v>43</v>
      </c>
      <c r="Z252" s="1" t="s">
        <v>63</v>
      </c>
      <c r="AA252" s="1" t="s">
        <v>62</v>
      </c>
      <c r="AB252" s="1" t="s">
        <v>98</v>
      </c>
      <c r="AC252" s="1" t="s">
        <v>103</v>
      </c>
      <c r="AD252" s="1" t="s">
        <v>111</v>
      </c>
      <c r="AE252" s="1" t="s">
        <v>63</v>
      </c>
      <c r="AF252" s="1" t="s">
        <v>120</v>
      </c>
      <c r="AG252" s="1" t="s">
        <v>125</v>
      </c>
      <c r="AH252" s="1" t="s">
        <v>129</v>
      </c>
      <c r="AI252" s="1" t="s">
        <v>129</v>
      </c>
      <c r="AJ252" s="1" t="s">
        <v>129</v>
      </c>
      <c r="AK252" s="1" t="s">
        <v>64</v>
      </c>
      <c r="AL252" s="1" t="s">
        <v>144</v>
      </c>
      <c r="AM252" s="1" t="s">
        <v>63</v>
      </c>
      <c r="AN252" s="1" t="s">
        <v>31</v>
      </c>
      <c r="AO252" s="1" t="s">
        <v>155</v>
      </c>
      <c r="AP252" s="1" t="s">
        <v>159</v>
      </c>
      <c r="AQ252" s="1" t="s">
        <v>31</v>
      </c>
      <c r="AR252" s="1" t="s">
        <v>21</v>
      </c>
      <c r="AS252" s="1" t="s">
        <v>21</v>
      </c>
      <c r="AT252" s="1" t="s">
        <v>21</v>
      </c>
      <c r="AV252" s="1">
        <f>_xlfn.XLOOKUP(K252,[6]cmmiScoringModel!$G$2:$G$6, [6]cmmiScoringModel!$I$2:$I$6,0,0,1)</f>
        <v>1</v>
      </c>
      <c r="AW252" s="1">
        <f>_xlfn.XLOOKUP(L252,[6]cmmiScoringModel!$G$7:$G$9,[6]cmmiScoringModel!$I$7:$I$9,0,0,1)</f>
        <v>1</v>
      </c>
      <c r="AX252" s="1">
        <f>_xlfn.XLOOKUP(M252,[6]cmmiScoringModel!$G$10:$G$14,[6]cmmiScoringModel!$I$10:$I$14,0,0,1)</f>
        <v>1</v>
      </c>
      <c r="AY252" s="1">
        <f>_xlfn.XLOOKUP(N252,[6]cmmiScoringModel!$G$15:$G$19,[6]cmmiScoringModel!$I$15:$I$19,0,0,1)</f>
        <v>0.5</v>
      </c>
      <c r="AZ252" s="1">
        <f>_xlfn.XLOOKUP(O252,[6]cmmiScoringModel!$G$20:$G$24,[6]cmmiScoringModel!$I$20:$I$24,0,0,1)</f>
        <v>0.75</v>
      </c>
      <c r="BA252" s="1">
        <f>_xlfn.XLOOKUP(P252,[6]cmmiScoringModel!$G$25:$G$28,[6]cmmiScoringModel!$I$25:$I$28,0,0,1)</f>
        <v>1</v>
      </c>
      <c r="BB252" s="1">
        <f>_xlfn.XLOOKUP(Q252,[6]cmmiScoringModel!$G$29:$G$33,[6]cmmiScoringModel!$I$29:$I$33,0,0,1)</f>
        <v>0.5</v>
      </c>
      <c r="BC252" s="1">
        <f>_xlfn.XLOOKUP(R252,[6]cmmiScoringModel!$G$34:$G$37,[6]cmmiScoringModel!$I$34:$I$37,0,0,1)</f>
        <v>1</v>
      </c>
      <c r="BD252" s="1">
        <f>_xlfn.XLOOKUP(S252,[6]cmmiScoringModel!$G$38:$G$44,[6]cmmiScoringModel!$I$38:$I$44,0,0,1)</f>
        <v>0.2</v>
      </c>
      <c r="BE252" s="1">
        <f>_xlfn.XLOOKUP(T252,[6]cmmiScoringModel!$G$45:$G$51,[6]cmmiScoringModel!$I$45:$I$51,0,0,1)</f>
        <v>1</v>
      </c>
      <c r="BF252" s="1">
        <f>_xlfn.XLOOKUP(U252,[6]cmmiScoringModel!$G$52:$G$56,[6]cmmiScoringModel!$I$52:$I$56,0,0,1)</f>
        <v>1</v>
      </c>
      <c r="BG252" s="1">
        <f>_xlfn.XLOOKUP(V252,[6]cmmiScoringModel!$G$57:$G$61,[6]cmmiScoringModel!$I$57:$I$61,0,0,1)</f>
        <v>1</v>
      </c>
      <c r="BH252" s="1">
        <f>_xlfn.XLOOKUP(W252,[6]cmmiScoringModel!$G$62:$G$67,[6]cmmiScoringModel!$I$62:$I$67,0,0,1)</f>
        <v>0.75</v>
      </c>
      <c r="BI252" s="1">
        <f>_xlfn.XLOOKUP(X252,[6]cmmiScoringModel!$G$68:$G$72,[6]cmmiScoringModel!$I$68:$I$72,0,0,1)</f>
        <v>0.75</v>
      </c>
      <c r="BJ252" s="1">
        <f>_xlfn.XLOOKUP(Y252,[6]cmmiScoringModel!$G$73:$G$77,[6]cmmiScoringModel!$I$73:$I$77,0,0,1)</f>
        <v>1</v>
      </c>
      <c r="BK252" s="1">
        <f>_xlfn.XLOOKUP(Z252,[6]cmmiScoringModel!$G$78:$G$84,[6]cmmiScoringModel!$I$78:$I$84,0,0,1)</f>
        <v>0.75</v>
      </c>
      <c r="BL252" s="1">
        <f>_xlfn.XLOOKUP(AA252,[6]cmmiScoringModel!$G$85:$G$91,[6]cmmiScoringModel!$I$85:$I$91,0,0,1)</f>
        <v>0.5</v>
      </c>
      <c r="BM252" s="1">
        <f>_xlfn.XLOOKUP(AB252,[6]cmmiScoringModel!$G$92:$G$95,[6]cmmiScoringModel!$I$92:$I$95,0,0,1)</f>
        <v>1</v>
      </c>
      <c r="BN252" s="1">
        <f>_xlfn.XLOOKUP(AC252,[6]cmmiScoringModel!$G$96:$G$100,[6]cmmiScoringModel!$I$96:$I$100,0,0,1)</f>
        <v>0.6</v>
      </c>
      <c r="BO252" s="1">
        <f>_xlfn.XLOOKUP(AD252,[6]cmmiScoringModel!$G$101:$G$106,[6]cmmiScoringModel!$I$101:$I$106,0,0,1)</f>
        <v>1</v>
      </c>
      <c r="BP252" s="1">
        <f>_xlfn.XLOOKUP(AE252,[6]cmmiScoringModel!$G$107:$G$113,[6]cmmiScoringModel!$I$107:$I$113,0,0,1)</f>
        <v>0.75</v>
      </c>
      <c r="BQ252" s="1">
        <f>_xlfn.XLOOKUP(AF252,[6]cmmiScoringModel!$G$114:$G$117,[6]cmmiScoringModel!$I$114:$I$117,0,0,1)</f>
        <v>0.85</v>
      </c>
      <c r="BR252" s="1">
        <f>_xlfn.XLOOKUP(AG252,[6]cmmiScoringModel!$G$118:$G$120,[6]cmmiScoringModel!$I$118:$I$120,0,0,1)</f>
        <v>1</v>
      </c>
      <c r="BS252" s="1">
        <f>_xlfn.XLOOKUP(AH252, [6]cmmiScoringModel!$G$121:$G$124,[6]cmmiScoringModel!$I$121:$I$124,0,0,1)</f>
        <v>0.6</v>
      </c>
      <c r="BT252" s="1">
        <f>_xlfn.XLOOKUP(AI252,[6]cmmiScoringModel!$G$125:$G$128,[6]cmmiScoringModel!$I$125:$I$128,0,0,1)</f>
        <v>0.4</v>
      </c>
      <c r="BU252" s="1">
        <f>_xlfn.XLOOKUP(AJ252,[6]cmmiScoringModel!$G$129:$G$132,[6]cmmiScoringModel!$I$129:$I$132,0,0,1)</f>
        <v>0.4</v>
      </c>
      <c r="BV252" s="1">
        <f>_xlfn.XLOOKUP(AK252,[6]cmmiScoringModel!$G$133:$G$138,[6]cmmiScoringModel!$I$133:$I$138,0,0,1)</f>
        <v>1</v>
      </c>
      <c r="BW252" s="1">
        <f>_xlfn.XLOOKUP(AL252,[6]cmmiScoringModel!$G$139:$G$142,[6]cmmiScoringModel!$I$139:$I$142,0,0,1)</f>
        <v>1</v>
      </c>
      <c r="BX252" s="1">
        <f>_xlfn.XLOOKUP(AM252,[6]cmmiScoringModel!$G$143:$G$148,[6]cmmiScoringModel!$I$143:$I$148,0,0,1)</f>
        <v>0.75</v>
      </c>
      <c r="BY252" s="1">
        <f>_xlfn.XLOOKUP(AN252,[6]cmmiScoringModel!$G$149:$G$153,[6]cmmiScoringModel!$I$149:$I$153,0,0,1)</f>
        <v>1</v>
      </c>
      <c r="BZ252" s="1">
        <f>_xlfn.XLOOKUP(AO252,[6]cmmiScoringModel!$G$154:$G$157,[6]cmmiScoringModel!$I$154:$I$157,0,0,1)</f>
        <v>1</v>
      </c>
      <c r="CA252" s="1">
        <f>_xlfn.XLOOKUP(AP252,[6]cmmiScoringModel!$G$158:$G$161,[6]cmmiScoringModel!$I$158:$I$161,0,0,1)</f>
        <v>1</v>
      </c>
      <c r="CB252" s="1">
        <f>_xlfn.XLOOKUP(AQ252,[6]cmmiScoringModel!$G$162:$G$166,[6]cmmiScoringModel!$I$162:$I$166,0,0,1)</f>
        <v>1</v>
      </c>
      <c r="CC252" s="1">
        <f>_xlfn.XLOOKUP(AR252,[6]cmmiScoringModel!$G$167:$G$171,[6]cmmiScoringModel!$I$167:$I$171,0,0,1)</f>
        <v>0.01</v>
      </c>
      <c r="CD252" s="1">
        <f>_xlfn.XLOOKUP(AS252,[6]cmmiScoringModel!$G$172:$G$175,[6]cmmiScoringModel!$I$172:$I$175,0,0,1)</f>
        <v>0.01</v>
      </c>
      <c r="CE252" s="1">
        <f>_xlfn.XLOOKUP(AT252,[6]cmmiScoringModel!$G$176:$G$180,[6]cmmiScoringModel!$I$176:$I$180,0,0,1)</f>
        <v>0.01</v>
      </c>
    </row>
    <row r="253" spans="1:83" x14ac:dyDescent="0.25">
      <c r="A253" s="1" t="s">
        <v>3554</v>
      </c>
      <c r="B253" s="1" t="s">
        <v>3551</v>
      </c>
      <c r="C253" s="1" t="s">
        <v>1862</v>
      </c>
      <c r="D253" s="1" t="s">
        <v>2351</v>
      </c>
      <c r="E253" s="1" t="s">
        <v>2352</v>
      </c>
      <c r="G253" s="1" t="s">
        <v>875</v>
      </c>
      <c r="K253" s="1" t="s">
        <v>18</v>
      </c>
      <c r="L253" s="1" t="s">
        <v>22</v>
      </c>
      <c r="M253" s="1" t="s">
        <v>31</v>
      </c>
      <c r="N253" s="1" t="s">
        <v>29</v>
      </c>
      <c r="O253" s="1" t="s">
        <v>37</v>
      </c>
      <c r="P253" s="1" t="s">
        <v>43</v>
      </c>
      <c r="Q253" s="1" t="s">
        <v>45</v>
      </c>
      <c r="R253" s="1" t="s">
        <v>37</v>
      </c>
      <c r="S253" s="1" t="s">
        <v>56</v>
      </c>
      <c r="T253" s="1" t="s">
        <v>63</v>
      </c>
      <c r="U253" s="1" t="s">
        <v>66</v>
      </c>
      <c r="V253" s="1" t="s">
        <v>72</v>
      </c>
      <c r="W253" s="1" t="s">
        <v>76</v>
      </c>
      <c r="X253" s="1" t="s">
        <v>37</v>
      </c>
      <c r="Y253" s="1" t="s">
        <v>43</v>
      </c>
      <c r="Z253" s="1" t="s">
        <v>62</v>
      </c>
      <c r="AA253" s="1" t="s">
        <v>63</v>
      </c>
      <c r="AB253" s="1" t="s">
        <v>98</v>
      </c>
      <c r="AC253" s="1" t="s">
        <v>103</v>
      </c>
      <c r="AD253" s="1" t="s">
        <v>111</v>
      </c>
      <c r="AE253" s="1" t="s">
        <v>63</v>
      </c>
      <c r="AF253" s="1" t="s">
        <v>120</v>
      </c>
      <c r="AG253" s="1" t="s">
        <v>125</v>
      </c>
      <c r="AH253" s="1" t="s">
        <v>129</v>
      </c>
      <c r="AI253" s="1" t="s">
        <v>129</v>
      </c>
      <c r="AJ253" s="1" t="s">
        <v>129</v>
      </c>
      <c r="AK253" s="1" t="s">
        <v>63</v>
      </c>
      <c r="AL253" s="1" t="s">
        <v>142</v>
      </c>
      <c r="AM253" s="1" t="s">
        <v>63</v>
      </c>
      <c r="AN253" s="1" t="s">
        <v>31</v>
      </c>
      <c r="AO253" s="1" t="s">
        <v>155</v>
      </c>
      <c r="AP253" s="1" t="s">
        <v>159</v>
      </c>
      <c r="AQ253" s="1" t="s">
        <v>31</v>
      </c>
      <c r="AR253" s="1" t="s">
        <v>21</v>
      </c>
      <c r="AS253" s="1" t="s">
        <v>21</v>
      </c>
      <c r="AT253" s="1" t="s">
        <v>21</v>
      </c>
      <c r="AV253" s="1">
        <f>_xlfn.XLOOKUP(K253,[6]cmmiScoringModel!$G$2:$G$6, [6]cmmiScoringModel!$I$2:$I$6,0,0,1)</f>
        <v>1</v>
      </c>
      <c r="AW253" s="1">
        <f>_xlfn.XLOOKUP(L253,[6]cmmiScoringModel!$G$7:$G$9,[6]cmmiScoringModel!$I$7:$I$9,0,0,1)</f>
        <v>1</v>
      </c>
      <c r="AX253" s="1">
        <f>_xlfn.XLOOKUP(M253,[6]cmmiScoringModel!$G$10:$G$14,[6]cmmiScoringModel!$I$10:$I$14,0,0,1)</f>
        <v>1</v>
      </c>
      <c r="AY253" s="1">
        <f>_xlfn.XLOOKUP(N253,[6]cmmiScoringModel!$G$15:$G$19,[6]cmmiScoringModel!$I$15:$I$19,0,0,1)</f>
        <v>0.5</v>
      </c>
      <c r="AZ253" s="1">
        <f>_xlfn.XLOOKUP(O253,[6]cmmiScoringModel!$G$20:$G$24,[6]cmmiScoringModel!$I$20:$I$24,0,0,1)</f>
        <v>0.75</v>
      </c>
      <c r="BA253" s="1">
        <f>_xlfn.XLOOKUP(P253,[6]cmmiScoringModel!$G$25:$G$28,[6]cmmiScoringModel!$I$25:$I$28,0,0,1)</f>
        <v>1</v>
      </c>
      <c r="BB253" s="1">
        <f>_xlfn.XLOOKUP(Q253,[6]cmmiScoringModel!$G$29:$G$33,[6]cmmiScoringModel!$I$29:$I$33,0,0,1)</f>
        <v>0.5</v>
      </c>
      <c r="BC253" s="1">
        <f>_xlfn.XLOOKUP(R253,[6]cmmiScoringModel!$G$34:$G$37,[6]cmmiScoringModel!$I$34:$I$37,0,0,1)</f>
        <v>1</v>
      </c>
      <c r="BD253" s="1">
        <f>_xlfn.XLOOKUP(S253,[6]cmmiScoringModel!$G$38:$G$44,[6]cmmiScoringModel!$I$38:$I$44,0,0,1)</f>
        <v>0.2</v>
      </c>
      <c r="BE253" s="1">
        <f>_xlfn.XLOOKUP(T253,[6]cmmiScoringModel!$G$45:$G$51,[6]cmmiScoringModel!$I$45:$I$51,0,0,1)</f>
        <v>0.75</v>
      </c>
      <c r="BF253" s="1">
        <f>_xlfn.XLOOKUP(U253,[6]cmmiScoringModel!$G$52:$G$56,[6]cmmiScoringModel!$I$52:$I$56,0,0,1)</f>
        <v>0.8</v>
      </c>
      <c r="BG253" s="1">
        <f>_xlfn.XLOOKUP(V253,[6]cmmiScoringModel!$G$57:$G$61,[6]cmmiScoringModel!$I$57:$I$61,0,0,1)</f>
        <v>1</v>
      </c>
      <c r="BH253" s="1">
        <f>_xlfn.XLOOKUP(W253,[6]cmmiScoringModel!$G$62:$G$67,[6]cmmiScoringModel!$I$62:$I$67,0,0,1)</f>
        <v>0.75</v>
      </c>
      <c r="BI253" s="1">
        <f>_xlfn.XLOOKUP(X253,[6]cmmiScoringModel!$G$68:$G$72,[6]cmmiScoringModel!$I$68:$I$72,0,0,1)</f>
        <v>0.75</v>
      </c>
      <c r="BJ253" s="1">
        <f>_xlfn.XLOOKUP(Y253,[6]cmmiScoringModel!$G$73:$G$77,[6]cmmiScoringModel!$I$73:$I$77,0,0,1)</f>
        <v>1</v>
      </c>
      <c r="BK253" s="1">
        <f>_xlfn.XLOOKUP(Z253,[6]cmmiScoringModel!$G$78:$G$84,[6]cmmiScoringModel!$I$78:$I$84,0,0,1)</f>
        <v>0.5</v>
      </c>
      <c r="BL253" s="1">
        <f>_xlfn.XLOOKUP(AA253,[6]cmmiScoringModel!$G$85:$G$91,[6]cmmiScoringModel!$I$85:$I$91,0,0,1)</f>
        <v>0.75</v>
      </c>
      <c r="BM253" s="1">
        <f>_xlfn.XLOOKUP(AB253,[6]cmmiScoringModel!$G$92:$G$95,[6]cmmiScoringModel!$I$92:$I$95,0,0,1)</f>
        <v>1</v>
      </c>
      <c r="BN253" s="1">
        <f>_xlfn.XLOOKUP(AC253,[6]cmmiScoringModel!$G$96:$G$100,[6]cmmiScoringModel!$I$96:$I$100,0,0,1)</f>
        <v>0.6</v>
      </c>
      <c r="BO253" s="1">
        <f>_xlfn.XLOOKUP(AD253,[6]cmmiScoringModel!$G$101:$G$106,[6]cmmiScoringModel!$I$101:$I$106,0,0,1)</f>
        <v>1</v>
      </c>
      <c r="BP253" s="1">
        <f>_xlfn.XLOOKUP(AE253,[6]cmmiScoringModel!$G$107:$G$113,[6]cmmiScoringModel!$I$107:$I$113,0,0,1)</f>
        <v>0.75</v>
      </c>
      <c r="BQ253" s="1">
        <f>_xlfn.XLOOKUP(AF253,[6]cmmiScoringModel!$G$114:$G$117,[6]cmmiScoringModel!$I$114:$I$117,0,0,1)</f>
        <v>0.85</v>
      </c>
      <c r="BR253" s="1">
        <f>_xlfn.XLOOKUP(AG253,[6]cmmiScoringModel!$G$118:$G$120,[6]cmmiScoringModel!$I$118:$I$120,0,0,1)</f>
        <v>1</v>
      </c>
      <c r="BS253" s="1">
        <f>_xlfn.XLOOKUP(AH253, [6]cmmiScoringModel!$G$121:$G$124,[6]cmmiScoringModel!$I$121:$I$124,0,0,1)</f>
        <v>0.6</v>
      </c>
      <c r="BT253" s="1">
        <f>_xlfn.XLOOKUP(AI253,[6]cmmiScoringModel!$G$125:$G$128,[6]cmmiScoringModel!$I$125:$I$128,0,0,1)</f>
        <v>0.4</v>
      </c>
      <c r="BU253" s="1">
        <f>_xlfn.XLOOKUP(AJ253,[6]cmmiScoringModel!$G$129:$G$132,[6]cmmiScoringModel!$I$129:$I$132,0,0,1)</f>
        <v>0.4</v>
      </c>
      <c r="BV253" s="1">
        <f>_xlfn.XLOOKUP(AK253,[6]cmmiScoringModel!$G$133:$G$138,[6]cmmiScoringModel!$I$133:$I$138,0,0,1)</f>
        <v>0.75</v>
      </c>
      <c r="BW253" s="1">
        <f>_xlfn.XLOOKUP(AL253,[6]cmmiScoringModel!$G$139:$G$142,[6]cmmiScoringModel!$I$139:$I$142,0,0,1)</f>
        <v>0.25</v>
      </c>
      <c r="BX253" s="1">
        <f>_xlfn.XLOOKUP(AM253,[6]cmmiScoringModel!$G$143:$G$148,[6]cmmiScoringModel!$I$143:$I$148,0,0,1)</f>
        <v>0.75</v>
      </c>
      <c r="BY253" s="1">
        <f>_xlfn.XLOOKUP(AN253,[6]cmmiScoringModel!$G$149:$G$153,[6]cmmiScoringModel!$I$149:$I$153,0,0,1)</f>
        <v>1</v>
      </c>
      <c r="BZ253" s="1">
        <f>_xlfn.XLOOKUP(AO253,[6]cmmiScoringModel!$G$154:$G$157,[6]cmmiScoringModel!$I$154:$I$157,0,0,1)</f>
        <v>1</v>
      </c>
      <c r="CA253" s="1">
        <f>_xlfn.XLOOKUP(AP253,[6]cmmiScoringModel!$G$158:$G$161,[6]cmmiScoringModel!$I$158:$I$161,0,0,1)</f>
        <v>1</v>
      </c>
      <c r="CB253" s="1">
        <f>_xlfn.XLOOKUP(AQ253,[6]cmmiScoringModel!$G$162:$G$166,[6]cmmiScoringModel!$I$162:$I$166,0,0,1)</f>
        <v>1</v>
      </c>
      <c r="CC253" s="1">
        <f>_xlfn.XLOOKUP(AR253,[6]cmmiScoringModel!$G$167:$G$171,[6]cmmiScoringModel!$I$167:$I$171,0,0,1)</f>
        <v>0.01</v>
      </c>
      <c r="CD253" s="1">
        <f>_xlfn.XLOOKUP(AS253,[6]cmmiScoringModel!$G$172:$G$175,[6]cmmiScoringModel!$I$172:$I$175,0,0,1)</f>
        <v>0.01</v>
      </c>
      <c r="CE253" s="1">
        <f>_xlfn.XLOOKUP(AT253,[6]cmmiScoringModel!$G$176:$G$180,[6]cmmiScoringModel!$I$176:$I$180,0,0,1)</f>
        <v>0.01</v>
      </c>
    </row>
    <row r="254" spans="1:83" x14ac:dyDescent="0.25">
      <c r="A254" s="1" t="s">
        <v>3555</v>
      </c>
      <c r="B254" s="1" t="s">
        <v>2010</v>
      </c>
      <c r="C254" s="1" t="s">
        <v>2035</v>
      </c>
      <c r="D254" s="1" t="s">
        <v>1794</v>
      </c>
      <c r="E254" s="1" t="s">
        <v>2036</v>
      </c>
      <c r="G254" s="1" t="s">
        <v>2037</v>
      </c>
      <c r="H254" s="1" t="s">
        <v>3206</v>
      </c>
      <c r="K254" s="1" t="s">
        <v>17</v>
      </c>
      <c r="L254" s="1" t="s">
        <v>22</v>
      </c>
      <c r="M254" s="1" t="s">
        <v>31</v>
      </c>
      <c r="N254" s="1" t="s">
        <v>29</v>
      </c>
      <c r="O254" s="1" t="s">
        <v>37</v>
      </c>
      <c r="P254" s="1" t="s">
        <v>43</v>
      </c>
      <c r="Q254" s="1" t="s">
        <v>45</v>
      </c>
      <c r="R254" s="1" t="s">
        <v>37</v>
      </c>
      <c r="S254" s="1" t="s">
        <v>56</v>
      </c>
      <c r="T254" s="1" t="s">
        <v>62</v>
      </c>
      <c r="U254" s="1" t="s">
        <v>66</v>
      </c>
      <c r="V254" s="1" t="s">
        <v>71</v>
      </c>
      <c r="W254" s="1" t="s">
        <v>75</v>
      </c>
      <c r="X254" s="1" t="s">
        <v>37</v>
      </c>
      <c r="Y254" s="1" t="s">
        <v>66</v>
      </c>
      <c r="Z254" s="1" t="s">
        <v>62</v>
      </c>
      <c r="AA254" s="1" t="s">
        <v>62</v>
      </c>
      <c r="AB254" s="1" t="s">
        <v>98</v>
      </c>
      <c r="AC254" s="1" t="s">
        <v>102</v>
      </c>
      <c r="AD254" s="1" t="s">
        <v>111</v>
      </c>
      <c r="AE254" s="1" t="s">
        <v>62</v>
      </c>
      <c r="AF254" s="1" t="s">
        <v>120</v>
      </c>
      <c r="AG254" s="1" t="s">
        <v>124</v>
      </c>
      <c r="AH254" s="1" t="s">
        <v>129</v>
      </c>
      <c r="AI254" s="1" t="s">
        <v>129</v>
      </c>
      <c r="AJ254" s="1" t="s">
        <v>22</v>
      </c>
      <c r="AK254" s="1" t="s">
        <v>61</v>
      </c>
      <c r="AL254" s="1" t="s">
        <v>142</v>
      </c>
      <c r="AM254" s="1" t="s">
        <v>62</v>
      </c>
      <c r="AN254" s="1" t="s">
        <v>31</v>
      </c>
      <c r="AO254" s="1" t="s">
        <v>154</v>
      </c>
      <c r="AP254" s="1" t="s">
        <v>159</v>
      </c>
      <c r="AQ254" s="1" t="s">
        <v>29</v>
      </c>
      <c r="AR254" s="1" t="s">
        <v>21</v>
      </c>
      <c r="AS254" s="1" t="s">
        <v>21</v>
      </c>
      <c r="AT254" s="1" t="s">
        <v>21</v>
      </c>
      <c r="AV254" s="1">
        <f>_xlfn.XLOOKUP(K254,[6]cmmiScoringModel!$G$2:$G$6, [6]cmmiScoringModel!$I$2:$I$6,0,0,1)</f>
        <v>0.25</v>
      </c>
      <c r="AW254" s="1">
        <f>_xlfn.XLOOKUP(L254,[6]cmmiScoringModel!$G$7:$G$9,[6]cmmiScoringModel!$I$7:$I$9,0,0,1)</f>
        <v>1</v>
      </c>
      <c r="AX254" s="1">
        <f>_xlfn.XLOOKUP(M254,[6]cmmiScoringModel!$G$10:$G$14,[6]cmmiScoringModel!$I$10:$I$14,0,0,1)</f>
        <v>1</v>
      </c>
      <c r="AY254" s="1">
        <f>_xlfn.XLOOKUP(N254,[6]cmmiScoringModel!$G$15:$G$19,[6]cmmiScoringModel!$I$15:$I$19,0,0,1)</f>
        <v>0.5</v>
      </c>
      <c r="AZ254" s="1">
        <f>_xlfn.XLOOKUP(O254,[6]cmmiScoringModel!$G$20:$G$24,[6]cmmiScoringModel!$I$20:$I$24,0,0,1)</f>
        <v>0.75</v>
      </c>
      <c r="BA254" s="1">
        <f>_xlfn.XLOOKUP(P254,[6]cmmiScoringModel!$G$25:$G$28,[6]cmmiScoringModel!$I$25:$I$28,0,0,1)</f>
        <v>1</v>
      </c>
      <c r="BB254" s="1">
        <f>_xlfn.XLOOKUP(Q254,[6]cmmiScoringModel!$G$29:$G$33,[6]cmmiScoringModel!$I$29:$I$33,0,0,1)</f>
        <v>0.5</v>
      </c>
      <c r="BC254" s="1">
        <f>_xlfn.XLOOKUP(R254,[6]cmmiScoringModel!$G$34:$G$37,[6]cmmiScoringModel!$I$34:$I$37,0,0,1)</f>
        <v>1</v>
      </c>
      <c r="BD254" s="1">
        <f>_xlfn.XLOOKUP(S254,[6]cmmiScoringModel!$G$38:$G$44,[6]cmmiScoringModel!$I$38:$I$44,0,0,1)</f>
        <v>0.2</v>
      </c>
      <c r="BE254" s="1">
        <f>_xlfn.XLOOKUP(T254,[6]cmmiScoringModel!$G$45:$G$51,[6]cmmiScoringModel!$I$45:$I$51,0,0,1)</f>
        <v>0.5</v>
      </c>
      <c r="BF254" s="1">
        <f>_xlfn.XLOOKUP(U254,[6]cmmiScoringModel!$G$52:$G$56,[6]cmmiScoringModel!$I$52:$I$56,0,0,1)</f>
        <v>0.8</v>
      </c>
      <c r="BG254" s="1">
        <f>_xlfn.XLOOKUP(V254,[6]cmmiScoringModel!$G$57:$G$61,[6]cmmiScoringModel!$I$57:$I$61,0,0,1)</f>
        <v>0.6</v>
      </c>
      <c r="BH254" s="1">
        <f>_xlfn.XLOOKUP(W254,[6]cmmiScoringModel!$G$62:$G$67,[6]cmmiScoringModel!$I$62:$I$67,0,0,1)</f>
        <v>0.5</v>
      </c>
      <c r="BI254" s="1">
        <f>_xlfn.XLOOKUP(X254,[6]cmmiScoringModel!$G$68:$G$72,[6]cmmiScoringModel!$I$68:$I$72,0,0,1)</f>
        <v>0.75</v>
      </c>
      <c r="BJ254" s="1">
        <f>_xlfn.XLOOKUP(Y254,[6]cmmiScoringModel!$G$73:$G$77,[6]cmmiScoringModel!$I$73:$I$77,0,0,1)</f>
        <v>0.5</v>
      </c>
      <c r="BK254" s="1">
        <f>_xlfn.XLOOKUP(Z254,[6]cmmiScoringModel!$G$78:$G$84,[6]cmmiScoringModel!$I$78:$I$84,0,0,1)</f>
        <v>0.5</v>
      </c>
      <c r="BL254" s="1">
        <f>_xlfn.XLOOKUP(AA254,[6]cmmiScoringModel!$G$85:$G$91,[6]cmmiScoringModel!$I$85:$I$91,0,0,1)</f>
        <v>0.5</v>
      </c>
      <c r="BM254" s="1">
        <f>_xlfn.XLOOKUP(AB254,[6]cmmiScoringModel!$G$92:$G$95,[6]cmmiScoringModel!$I$92:$I$95,0,0,1)</f>
        <v>1</v>
      </c>
      <c r="BN254" s="1">
        <f>_xlfn.XLOOKUP(AC254,[6]cmmiScoringModel!$G$96:$G$100,[6]cmmiScoringModel!$I$96:$I$100,0,0,1)</f>
        <v>0.15</v>
      </c>
      <c r="BO254" s="1">
        <f>_xlfn.XLOOKUP(AD254,[6]cmmiScoringModel!$G$101:$G$106,[6]cmmiScoringModel!$I$101:$I$106,0,0,1)</f>
        <v>1</v>
      </c>
      <c r="BP254" s="1">
        <f>_xlfn.XLOOKUP(AE254,[6]cmmiScoringModel!$G$107:$G$113,[6]cmmiScoringModel!$I$107:$I$113,0,0,1)</f>
        <v>0.5</v>
      </c>
      <c r="BQ254" s="1">
        <f>_xlfn.XLOOKUP(AF254,[6]cmmiScoringModel!$G$114:$G$117,[6]cmmiScoringModel!$I$114:$I$117,0,0,1)</f>
        <v>0.85</v>
      </c>
      <c r="BR254" s="1">
        <f>_xlfn.XLOOKUP(AG254,[6]cmmiScoringModel!$G$118:$G$120,[6]cmmiScoringModel!$I$118:$I$120,0,0,1)</f>
        <v>0.25</v>
      </c>
      <c r="BS254" s="1">
        <f>_xlfn.XLOOKUP(AH254, [6]cmmiScoringModel!$G$121:$G$124,[6]cmmiScoringModel!$I$121:$I$124,0,0,1)</f>
        <v>0.6</v>
      </c>
      <c r="BT254" s="1">
        <f>_xlfn.XLOOKUP(AI254,[6]cmmiScoringModel!$G$125:$G$128,[6]cmmiScoringModel!$I$125:$I$128,0,0,1)</f>
        <v>0.4</v>
      </c>
      <c r="BU254" s="1">
        <f>_xlfn.XLOOKUP(AJ254,[6]cmmiScoringModel!$G$129:$G$132,[6]cmmiScoringModel!$I$129:$I$132,0,0,1)</f>
        <v>1</v>
      </c>
      <c r="BV254" s="1">
        <f>_xlfn.XLOOKUP(AK254,[6]cmmiScoringModel!$G$133:$G$138,[6]cmmiScoringModel!$I$133:$I$138,0,0,1)</f>
        <v>0.25</v>
      </c>
      <c r="BW254" s="1">
        <f>_xlfn.XLOOKUP(AL254,[6]cmmiScoringModel!$G$139:$G$142,[6]cmmiScoringModel!$I$139:$I$142,0,0,1)</f>
        <v>0.25</v>
      </c>
      <c r="BX254" s="1">
        <f>_xlfn.XLOOKUP(AM254,[6]cmmiScoringModel!$G$143:$G$148,[6]cmmiScoringModel!$I$143:$I$148,0,0,1)</f>
        <v>0.5</v>
      </c>
      <c r="BY254" s="1">
        <f>_xlfn.XLOOKUP(AN254,[6]cmmiScoringModel!$G$149:$G$153,[6]cmmiScoringModel!$I$149:$I$153,0,0,1)</f>
        <v>1</v>
      </c>
      <c r="BZ254" s="1">
        <f>_xlfn.XLOOKUP(AO254,[6]cmmiScoringModel!$G$154:$G$157,[6]cmmiScoringModel!$I$154:$I$157,0,0,1)</f>
        <v>0</v>
      </c>
      <c r="CA254" s="1">
        <f>_xlfn.XLOOKUP(AP254,[6]cmmiScoringModel!$G$158:$G$161,[6]cmmiScoringModel!$I$158:$I$161,0,0,1)</f>
        <v>1</v>
      </c>
      <c r="CB254" s="1">
        <f>_xlfn.XLOOKUP(AQ254,[6]cmmiScoringModel!$G$162:$G$166,[6]cmmiScoringModel!$I$162:$I$166,0,0,1)</f>
        <v>0.75</v>
      </c>
      <c r="CC254" s="1">
        <f>_xlfn.XLOOKUP(AR254,[6]cmmiScoringModel!$G$167:$G$171,[6]cmmiScoringModel!$I$167:$I$171,0,0,1)</f>
        <v>0.01</v>
      </c>
      <c r="CD254" s="1">
        <f>_xlfn.XLOOKUP(AS254,[6]cmmiScoringModel!$G$172:$G$175,[6]cmmiScoringModel!$I$172:$I$175,0,0,1)</f>
        <v>0.01</v>
      </c>
      <c r="CE254" s="1">
        <f>_xlfn.XLOOKUP(AT254,[6]cmmiScoringModel!$G$176:$G$180,[6]cmmiScoringModel!$I$176:$I$180,0,0,1)</f>
        <v>0.01</v>
      </c>
    </row>
    <row r="255" spans="1:83" x14ac:dyDescent="0.25">
      <c r="A255" s="1" t="s">
        <v>3556</v>
      </c>
      <c r="B255" s="1" t="s">
        <v>2010</v>
      </c>
      <c r="C255" s="1" t="s">
        <v>808</v>
      </c>
      <c r="D255" s="1" t="s">
        <v>1836</v>
      </c>
      <c r="E255" s="1" t="s">
        <v>2024</v>
      </c>
      <c r="G255" s="1" t="s">
        <v>1935</v>
      </c>
      <c r="H255" s="1" t="s">
        <v>3398</v>
      </c>
      <c r="K255" s="1" t="s">
        <v>18</v>
      </c>
      <c r="L255" s="1" t="s">
        <v>22</v>
      </c>
      <c r="M255" s="1" t="s">
        <v>31</v>
      </c>
      <c r="N255" s="1" t="s">
        <v>29</v>
      </c>
      <c r="O255" s="1" t="s">
        <v>37</v>
      </c>
      <c r="P255" s="1" t="s">
        <v>43</v>
      </c>
      <c r="Q255" s="1" t="s">
        <v>45</v>
      </c>
      <c r="R255" s="1" t="s">
        <v>37</v>
      </c>
      <c r="S255" s="1" t="s">
        <v>56</v>
      </c>
      <c r="T255" s="1" t="s">
        <v>64</v>
      </c>
      <c r="U255" s="1" t="s">
        <v>66</v>
      </c>
      <c r="V255" s="1" t="s">
        <v>72</v>
      </c>
      <c r="W255" s="1" t="s">
        <v>75</v>
      </c>
      <c r="X255" s="1" t="s">
        <v>37</v>
      </c>
      <c r="Y255" s="1" t="s">
        <v>43</v>
      </c>
      <c r="Z255" s="1" t="s">
        <v>63</v>
      </c>
      <c r="AA255" s="1" t="s">
        <v>63</v>
      </c>
      <c r="AB255" s="1" t="s">
        <v>98</v>
      </c>
      <c r="AC255" s="1" t="s">
        <v>103</v>
      </c>
      <c r="AD255" s="1" t="s">
        <v>111</v>
      </c>
      <c r="AE255" s="1" t="s">
        <v>63</v>
      </c>
      <c r="AF255" s="1" t="s">
        <v>122</v>
      </c>
      <c r="AG255" s="1" t="s">
        <v>125</v>
      </c>
      <c r="AH255" s="1" t="s">
        <v>22</v>
      </c>
      <c r="AI255" s="1" t="s">
        <v>22</v>
      </c>
      <c r="AJ255" s="1" t="s">
        <v>22</v>
      </c>
      <c r="AK255" s="1" t="s">
        <v>63</v>
      </c>
      <c r="AL255" s="1" t="s">
        <v>144</v>
      </c>
      <c r="AM255" s="1" t="s">
        <v>63</v>
      </c>
      <c r="AN255" s="1" t="s">
        <v>31</v>
      </c>
      <c r="AO255" s="1" t="s">
        <v>155</v>
      </c>
      <c r="AP255" s="1" t="s">
        <v>159</v>
      </c>
      <c r="AQ255" s="1" t="s">
        <v>31</v>
      </c>
      <c r="AR255" s="1" t="s">
        <v>29</v>
      </c>
      <c r="AS255" s="1" t="s">
        <v>111</v>
      </c>
      <c r="AT255" s="1" t="s">
        <v>170</v>
      </c>
      <c r="AV255" s="1">
        <f>_xlfn.XLOOKUP(K255,[6]cmmiScoringModel!$G$2:$G$6, [6]cmmiScoringModel!$I$2:$I$6,0,0,1)</f>
        <v>1</v>
      </c>
      <c r="AW255" s="1">
        <f>_xlfn.XLOOKUP(L255,[6]cmmiScoringModel!$G$7:$G$9,[6]cmmiScoringModel!$I$7:$I$9,0,0,1)</f>
        <v>1</v>
      </c>
      <c r="AX255" s="1">
        <f>_xlfn.XLOOKUP(M255,[6]cmmiScoringModel!$G$10:$G$14,[6]cmmiScoringModel!$I$10:$I$14,0,0,1)</f>
        <v>1</v>
      </c>
      <c r="AY255" s="1">
        <f>_xlfn.XLOOKUP(N255,[6]cmmiScoringModel!$G$15:$G$19,[6]cmmiScoringModel!$I$15:$I$19,0,0,1)</f>
        <v>0.5</v>
      </c>
      <c r="AZ255" s="1">
        <f>_xlfn.XLOOKUP(O255,[6]cmmiScoringModel!$G$20:$G$24,[6]cmmiScoringModel!$I$20:$I$24,0,0,1)</f>
        <v>0.75</v>
      </c>
      <c r="BA255" s="1">
        <f>_xlfn.XLOOKUP(P255,[6]cmmiScoringModel!$G$25:$G$28,[6]cmmiScoringModel!$I$25:$I$28,0,0,1)</f>
        <v>1</v>
      </c>
      <c r="BB255" s="1">
        <f>_xlfn.XLOOKUP(Q255,[6]cmmiScoringModel!$G$29:$G$33,[6]cmmiScoringModel!$I$29:$I$33,0,0,1)</f>
        <v>0.5</v>
      </c>
      <c r="BC255" s="1">
        <f>_xlfn.XLOOKUP(R255,[6]cmmiScoringModel!$G$34:$G$37,[6]cmmiScoringModel!$I$34:$I$37,0,0,1)</f>
        <v>1</v>
      </c>
      <c r="BD255" s="1">
        <f>_xlfn.XLOOKUP(S255,[6]cmmiScoringModel!$G$38:$G$44,[6]cmmiScoringModel!$I$38:$I$44,0,0,1)</f>
        <v>0.2</v>
      </c>
      <c r="BE255" s="1">
        <f>_xlfn.XLOOKUP(T255,[6]cmmiScoringModel!$G$45:$G$51,[6]cmmiScoringModel!$I$45:$I$51,0,0,1)</f>
        <v>1</v>
      </c>
      <c r="BF255" s="1">
        <f>_xlfn.XLOOKUP(U255,[6]cmmiScoringModel!$G$52:$G$56,[6]cmmiScoringModel!$I$52:$I$56,0,0,1)</f>
        <v>0.8</v>
      </c>
      <c r="BG255" s="1">
        <f>_xlfn.XLOOKUP(V255,[6]cmmiScoringModel!$G$57:$G$61,[6]cmmiScoringModel!$I$57:$I$61,0,0,1)</f>
        <v>1</v>
      </c>
      <c r="BH255" s="1">
        <f>_xlfn.XLOOKUP(W255,[6]cmmiScoringModel!$G$62:$G$67,[6]cmmiScoringModel!$I$62:$I$67,0,0,1)</f>
        <v>0.5</v>
      </c>
      <c r="BI255" s="1">
        <f>_xlfn.XLOOKUP(X255,[6]cmmiScoringModel!$G$68:$G$72,[6]cmmiScoringModel!$I$68:$I$72,0,0,1)</f>
        <v>0.75</v>
      </c>
      <c r="BJ255" s="1">
        <f>_xlfn.XLOOKUP(Y255,[6]cmmiScoringModel!$G$73:$G$77,[6]cmmiScoringModel!$I$73:$I$77,0,0,1)</f>
        <v>1</v>
      </c>
      <c r="BK255" s="1">
        <f>_xlfn.XLOOKUP(Z255,[6]cmmiScoringModel!$G$78:$G$84,[6]cmmiScoringModel!$I$78:$I$84,0,0,1)</f>
        <v>0.75</v>
      </c>
      <c r="BL255" s="1">
        <f>_xlfn.XLOOKUP(AA255,[6]cmmiScoringModel!$G$85:$G$91,[6]cmmiScoringModel!$I$85:$I$91,0,0,1)</f>
        <v>0.75</v>
      </c>
      <c r="BM255" s="1">
        <f>_xlfn.XLOOKUP(AB255,[6]cmmiScoringModel!$G$92:$G$95,[6]cmmiScoringModel!$I$92:$I$95,0,0,1)</f>
        <v>1</v>
      </c>
      <c r="BN255" s="1">
        <f>_xlfn.XLOOKUP(AC255,[6]cmmiScoringModel!$G$96:$G$100,[6]cmmiScoringModel!$I$96:$I$100,0,0,1)</f>
        <v>0.6</v>
      </c>
      <c r="BO255" s="1">
        <f>_xlfn.XLOOKUP(AD255,[6]cmmiScoringModel!$G$101:$G$106,[6]cmmiScoringModel!$I$101:$I$106,0,0,1)</f>
        <v>1</v>
      </c>
      <c r="BP255" s="1">
        <f>_xlfn.XLOOKUP(AE255,[6]cmmiScoringModel!$G$107:$G$113,[6]cmmiScoringModel!$I$107:$I$113,0,0,1)</f>
        <v>0.75</v>
      </c>
      <c r="BQ255" s="1">
        <f>_xlfn.XLOOKUP(AF255,[6]cmmiScoringModel!$G$114:$G$117,[6]cmmiScoringModel!$I$114:$I$117,0,0,1)</f>
        <v>1</v>
      </c>
      <c r="BR255" s="1">
        <f>_xlfn.XLOOKUP(AG255,[6]cmmiScoringModel!$G$118:$G$120,[6]cmmiScoringModel!$I$118:$I$120,0,0,1)</f>
        <v>1</v>
      </c>
      <c r="BS255" s="1">
        <f>_xlfn.XLOOKUP(AH255, [6]cmmiScoringModel!$G$121:$G$124,[6]cmmiScoringModel!$I$121:$I$124,0,0,1)</f>
        <v>1</v>
      </c>
      <c r="BT255" s="1">
        <f>_xlfn.XLOOKUP(AI255,[6]cmmiScoringModel!$G$125:$G$128,[6]cmmiScoringModel!$I$125:$I$128,0,0,1)</f>
        <v>1</v>
      </c>
      <c r="BU255" s="1">
        <f>_xlfn.XLOOKUP(AJ255,[6]cmmiScoringModel!$G$129:$G$132,[6]cmmiScoringModel!$I$129:$I$132,0,0,1)</f>
        <v>1</v>
      </c>
      <c r="BV255" s="1">
        <f>_xlfn.XLOOKUP(AK255,[6]cmmiScoringModel!$G$133:$G$138,[6]cmmiScoringModel!$I$133:$I$138,0,0,1)</f>
        <v>0.75</v>
      </c>
      <c r="BW255" s="1">
        <f>_xlfn.XLOOKUP(AL255,[6]cmmiScoringModel!$G$139:$G$142,[6]cmmiScoringModel!$I$139:$I$142,0,0,1)</f>
        <v>1</v>
      </c>
      <c r="BX255" s="1">
        <f>_xlfn.XLOOKUP(AM255,[6]cmmiScoringModel!$G$143:$G$148,[6]cmmiScoringModel!$I$143:$I$148,0,0,1)</f>
        <v>0.75</v>
      </c>
      <c r="BY255" s="1">
        <f>_xlfn.XLOOKUP(AN255,[6]cmmiScoringModel!$G$149:$G$153,[6]cmmiScoringModel!$I$149:$I$153,0,0,1)</f>
        <v>1</v>
      </c>
      <c r="BZ255" s="1">
        <f>_xlfn.XLOOKUP(AO255,[6]cmmiScoringModel!$G$154:$G$157,[6]cmmiScoringModel!$I$154:$I$157,0,0,1)</f>
        <v>1</v>
      </c>
      <c r="CA255" s="1">
        <f>_xlfn.XLOOKUP(AP255,[6]cmmiScoringModel!$G$158:$G$161,[6]cmmiScoringModel!$I$158:$I$161,0,0,1)</f>
        <v>1</v>
      </c>
      <c r="CB255" s="1">
        <f>_xlfn.XLOOKUP(AQ255,[6]cmmiScoringModel!$G$162:$G$166,[6]cmmiScoringModel!$I$162:$I$166,0,0,1)</f>
        <v>1</v>
      </c>
      <c r="CC255" s="1">
        <f>_xlfn.XLOOKUP(AR255,[6]cmmiScoringModel!$G$167:$G$171,[6]cmmiScoringModel!$I$167:$I$171,0,0,1)</f>
        <v>0.5</v>
      </c>
      <c r="CD255" s="1">
        <f>_xlfn.XLOOKUP(AS255,[6]cmmiScoringModel!$G$172:$G$175,[6]cmmiScoringModel!$I$172:$I$175,0,0,1)</f>
        <v>1</v>
      </c>
      <c r="CE255" s="1">
        <f>_xlfn.XLOOKUP(AT255,[6]cmmiScoringModel!$G$176:$G$180,[6]cmmiScoringModel!$I$176:$I$180,0,0,1)</f>
        <v>0.5</v>
      </c>
    </row>
    <row r="256" spans="1:83" x14ac:dyDescent="0.25">
      <c r="A256" s="1" t="s">
        <v>3557</v>
      </c>
      <c r="B256" s="1" t="s">
        <v>2010</v>
      </c>
      <c r="C256" s="1" t="s">
        <v>1771</v>
      </c>
      <c r="D256" s="1" t="s">
        <v>2022</v>
      </c>
      <c r="E256" s="1" t="s">
        <v>2023</v>
      </c>
      <c r="G256" s="1" t="s">
        <v>1987</v>
      </c>
      <c r="H256" s="1" t="s">
        <v>2838</v>
      </c>
      <c r="K256" s="1" t="s">
        <v>18</v>
      </c>
      <c r="L256" s="1" t="s">
        <v>22</v>
      </c>
      <c r="M256" s="1" t="s">
        <v>31</v>
      </c>
      <c r="N256" s="1" t="s">
        <v>29</v>
      </c>
      <c r="O256" s="1" t="s">
        <v>37</v>
      </c>
      <c r="P256" s="1" t="s">
        <v>43</v>
      </c>
      <c r="Q256" s="1" t="s">
        <v>45</v>
      </c>
      <c r="R256" s="1" t="s">
        <v>37</v>
      </c>
      <c r="S256" s="1" t="s">
        <v>56</v>
      </c>
      <c r="T256" s="1" t="s">
        <v>64</v>
      </c>
      <c r="U256" s="1" t="s">
        <v>43</v>
      </c>
      <c r="V256" s="1" t="s">
        <v>72</v>
      </c>
      <c r="W256" s="1" t="s">
        <v>75</v>
      </c>
      <c r="X256" s="1" t="s">
        <v>37</v>
      </c>
      <c r="Y256" s="1" t="s">
        <v>43</v>
      </c>
      <c r="Z256" s="1" t="s">
        <v>64</v>
      </c>
      <c r="AA256" s="1" t="s">
        <v>62</v>
      </c>
      <c r="AB256" s="1" t="s">
        <v>98</v>
      </c>
      <c r="AC256" s="1" t="s">
        <v>105</v>
      </c>
      <c r="AD256" s="1" t="s">
        <v>111</v>
      </c>
      <c r="AE256" s="1" t="s">
        <v>62</v>
      </c>
      <c r="AF256" s="1" t="s">
        <v>120</v>
      </c>
      <c r="AG256" s="1" t="s">
        <v>125</v>
      </c>
      <c r="AH256" s="1" t="s">
        <v>129</v>
      </c>
      <c r="AI256" s="1" t="s">
        <v>129</v>
      </c>
      <c r="AJ256" s="1" t="s">
        <v>22</v>
      </c>
      <c r="AK256" s="1" t="s">
        <v>64</v>
      </c>
      <c r="AL256" s="1" t="s">
        <v>144</v>
      </c>
      <c r="AM256" s="1" t="s">
        <v>62</v>
      </c>
      <c r="AN256" s="1" t="s">
        <v>31</v>
      </c>
      <c r="AO256" s="1" t="s">
        <v>155</v>
      </c>
      <c r="AP256" s="1" t="s">
        <v>159</v>
      </c>
      <c r="AQ256" s="1" t="s">
        <v>29</v>
      </c>
      <c r="AR256" s="1" t="s">
        <v>21</v>
      </c>
      <c r="AS256" s="1" t="s">
        <v>21</v>
      </c>
      <c r="AT256" s="1" t="s">
        <v>21</v>
      </c>
      <c r="AV256" s="1">
        <f>_xlfn.XLOOKUP(K256,[6]cmmiScoringModel!$G$2:$G$6, [6]cmmiScoringModel!$I$2:$I$6,0,0,1)</f>
        <v>1</v>
      </c>
      <c r="AW256" s="1">
        <f>_xlfn.XLOOKUP(L256,[6]cmmiScoringModel!$G$7:$G$9,[6]cmmiScoringModel!$I$7:$I$9,0,0,1)</f>
        <v>1</v>
      </c>
      <c r="AX256" s="1">
        <f>_xlfn.XLOOKUP(M256,[6]cmmiScoringModel!$G$10:$G$14,[6]cmmiScoringModel!$I$10:$I$14,0,0,1)</f>
        <v>1</v>
      </c>
      <c r="AY256" s="1">
        <f>_xlfn.XLOOKUP(N256,[6]cmmiScoringModel!$G$15:$G$19,[6]cmmiScoringModel!$I$15:$I$19,0,0,1)</f>
        <v>0.5</v>
      </c>
      <c r="AZ256" s="1">
        <f>_xlfn.XLOOKUP(O256,[6]cmmiScoringModel!$G$20:$G$24,[6]cmmiScoringModel!$I$20:$I$24,0,0,1)</f>
        <v>0.75</v>
      </c>
      <c r="BA256" s="1">
        <f>_xlfn.XLOOKUP(P256,[6]cmmiScoringModel!$G$25:$G$28,[6]cmmiScoringModel!$I$25:$I$28,0,0,1)</f>
        <v>1</v>
      </c>
      <c r="BB256" s="1">
        <f>_xlfn.XLOOKUP(Q256,[6]cmmiScoringModel!$G$29:$G$33,[6]cmmiScoringModel!$I$29:$I$33,0,0,1)</f>
        <v>0.5</v>
      </c>
      <c r="BC256" s="1">
        <f>_xlfn.XLOOKUP(R256,[6]cmmiScoringModel!$G$34:$G$37,[6]cmmiScoringModel!$I$34:$I$37,0,0,1)</f>
        <v>1</v>
      </c>
      <c r="BD256" s="1">
        <f>_xlfn.XLOOKUP(S256,[6]cmmiScoringModel!$G$38:$G$44,[6]cmmiScoringModel!$I$38:$I$44,0,0,1)</f>
        <v>0.2</v>
      </c>
      <c r="BE256" s="1">
        <f>_xlfn.XLOOKUP(T256,[6]cmmiScoringModel!$G$45:$G$51,[6]cmmiScoringModel!$I$45:$I$51,0,0,1)</f>
        <v>1</v>
      </c>
      <c r="BF256" s="1">
        <f>_xlfn.XLOOKUP(U256,[6]cmmiScoringModel!$G$52:$G$56,[6]cmmiScoringModel!$I$52:$I$56,0,0,1)</f>
        <v>1</v>
      </c>
      <c r="BG256" s="1">
        <f>_xlfn.XLOOKUP(V256,[6]cmmiScoringModel!$G$57:$G$61,[6]cmmiScoringModel!$I$57:$I$61,0,0,1)</f>
        <v>1</v>
      </c>
      <c r="BH256" s="1">
        <f>_xlfn.XLOOKUP(W256,[6]cmmiScoringModel!$G$62:$G$67,[6]cmmiScoringModel!$I$62:$I$67,0,0,1)</f>
        <v>0.5</v>
      </c>
      <c r="BI256" s="1">
        <f>_xlfn.XLOOKUP(X256,[6]cmmiScoringModel!$G$68:$G$72,[6]cmmiScoringModel!$I$68:$I$72,0,0,1)</f>
        <v>0.75</v>
      </c>
      <c r="BJ256" s="1">
        <f>_xlfn.XLOOKUP(Y256,[6]cmmiScoringModel!$G$73:$G$77,[6]cmmiScoringModel!$I$73:$I$77,0,0,1)</f>
        <v>1</v>
      </c>
      <c r="BK256" s="1">
        <f>_xlfn.XLOOKUP(Z256,[6]cmmiScoringModel!$G$78:$G$84,[6]cmmiScoringModel!$I$78:$I$84,0,0,1)</f>
        <v>1</v>
      </c>
      <c r="BL256" s="1">
        <f>_xlfn.XLOOKUP(AA256,[6]cmmiScoringModel!$G$85:$G$91,[6]cmmiScoringModel!$I$85:$I$91,0,0,1)</f>
        <v>0.5</v>
      </c>
      <c r="BM256" s="1">
        <f>_xlfn.XLOOKUP(AB256,[6]cmmiScoringModel!$G$92:$G$95,[6]cmmiScoringModel!$I$92:$I$95,0,0,1)</f>
        <v>1</v>
      </c>
      <c r="BN256" s="1">
        <f>_xlfn.XLOOKUP(AC256,[6]cmmiScoringModel!$G$96:$G$100,[6]cmmiScoringModel!$I$96:$I$100,0,0,1)</f>
        <v>1</v>
      </c>
      <c r="BO256" s="1">
        <f>_xlfn.XLOOKUP(AD256,[6]cmmiScoringModel!$G$101:$G$106,[6]cmmiScoringModel!$I$101:$I$106,0,0,1)</f>
        <v>1</v>
      </c>
      <c r="BP256" s="1">
        <f>_xlfn.XLOOKUP(AE256,[6]cmmiScoringModel!$G$107:$G$113,[6]cmmiScoringModel!$I$107:$I$113,0,0,1)</f>
        <v>0.5</v>
      </c>
      <c r="BQ256" s="1">
        <f>_xlfn.XLOOKUP(AF256,[6]cmmiScoringModel!$G$114:$G$117,[6]cmmiScoringModel!$I$114:$I$117,0,0,1)</f>
        <v>0.85</v>
      </c>
      <c r="BR256" s="1">
        <f>_xlfn.XLOOKUP(AG256,[6]cmmiScoringModel!$G$118:$G$120,[6]cmmiScoringModel!$I$118:$I$120,0,0,1)</f>
        <v>1</v>
      </c>
      <c r="BS256" s="1">
        <f>_xlfn.XLOOKUP(AH256, [6]cmmiScoringModel!$G$121:$G$124,[6]cmmiScoringModel!$I$121:$I$124,0,0,1)</f>
        <v>0.6</v>
      </c>
      <c r="BT256" s="1">
        <f>_xlfn.XLOOKUP(AI256,[6]cmmiScoringModel!$G$125:$G$128,[6]cmmiScoringModel!$I$125:$I$128,0,0,1)</f>
        <v>0.4</v>
      </c>
      <c r="BU256" s="1">
        <f>_xlfn.XLOOKUP(AJ256,[6]cmmiScoringModel!$G$129:$G$132,[6]cmmiScoringModel!$I$129:$I$132,0,0,1)</f>
        <v>1</v>
      </c>
      <c r="BV256" s="1">
        <f>_xlfn.XLOOKUP(AK256,[6]cmmiScoringModel!$G$133:$G$138,[6]cmmiScoringModel!$I$133:$I$138,0,0,1)</f>
        <v>1</v>
      </c>
      <c r="BW256" s="1">
        <f>_xlfn.XLOOKUP(AL256,[6]cmmiScoringModel!$G$139:$G$142,[6]cmmiScoringModel!$I$139:$I$142,0,0,1)</f>
        <v>1</v>
      </c>
      <c r="BX256" s="1">
        <f>_xlfn.XLOOKUP(AM256,[6]cmmiScoringModel!$G$143:$G$148,[6]cmmiScoringModel!$I$143:$I$148,0,0,1)</f>
        <v>0.5</v>
      </c>
      <c r="BY256" s="1">
        <f>_xlfn.XLOOKUP(AN256,[6]cmmiScoringModel!$G$149:$G$153,[6]cmmiScoringModel!$I$149:$I$153,0,0,1)</f>
        <v>1</v>
      </c>
      <c r="BZ256" s="1">
        <f>_xlfn.XLOOKUP(AO256,[6]cmmiScoringModel!$G$154:$G$157,[6]cmmiScoringModel!$I$154:$I$157,0,0,1)</f>
        <v>1</v>
      </c>
      <c r="CA256" s="1">
        <f>_xlfn.XLOOKUP(AP256,[6]cmmiScoringModel!$G$158:$G$161,[6]cmmiScoringModel!$I$158:$I$161,0,0,1)</f>
        <v>1</v>
      </c>
      <c r="CB256" s="1">
        <f>_xlfn.XLOOKUP(AQ256,[6]cmmiScoringModel!$G$162:$G$166,[6]cmmiScoringModel!$I$162:$I$166,0,0,1)</f>
        <v>0.75</v>
      </c>
      <c r="CC256" s="1">
        <f>_xlfn.XLOOKUP(AR256,[6]cmmiScoringModel!$G$167:$G$171,[6]cmmiScoringModel!$I$167:$I$171,0,0,1)</f>
        <v>0.01</v>
      </c>
      <c r="CD256" s="1">
        <f>_xlfn.XLOOKUP(AS256,[6]cmmiScoringModel!$G$172:$G$175,[6]cmmiScoringModel!$I$172:$I$175,0,0,1)</f>
        <v>0.01</v>
      </c>
      <c r="CE256" s="1">
        <f>_xlfn.XLOOKUP(AT256,[6]cmmiScoringModel!$G$176:$G$180,[6]cmmiScoringModel!$I$176:$I$180,0,0,1)</f>
        <v>0.01</v>
      </c>
    </row>
    <row r="257" spans="1:83" x14ac:dyDescent="0.25">
      <c r="A257" s="1" t="s">
        <v>3558</v>
      </c>
      <c r="B257" s="1" t="s">
        <v>2010</v>
      </c>
      <c r="C257" s="1" t="s">
        <v>2018</v>
      </c>
      <c r="D257" s="1" t="s">
        <v>2019</v>
      </c>
      <c r="E257" s="1" t="s">
        <v>2020</v>
      </c>
      <c r="G257" s="1" t="s">
        <v>2021</v>
      </c>
      <c r="H257" s="1" t="s">
        <v>3559</v>
      </c>
      <c r="K257" s="1" t="s">
        <v>18</v>
      </c>
      <c r="L257" s="1" t="s">
        <v>22</v>
      </c>
      <c r="M257" s="1" t="s">
        <v>31</v>
      </c>
      <c r="N257" s="1" t="s">
        <v>29</v>
      </c>
      <c r="O257" s="1" t="s">
        <v>37</v>
      </c>
      <c r="P257" s="1" t="s">
        <v>43</v>
      </c>
      <c r="Q257" s="1" t="s">
        <v>45</v>
      </c>
      <c r="R257" s="1" t="s">
        <v>37</v>
      </c>
      <c r="S257" s="1" t="s">
        <v>56</v>
      </c>
      <c r="T257" s="1" t="s">
        <v>63</v>
      </c>
      <c r="U257" s="1" t="s">
        <v>66</v>
      </c>
      <c r="V257" s="1" t="s">
        <v>71</v>
      </c>
      <c r="W257" s="1" t="s">
        <v>76</v>
      </c>
      <c r="X257" s="1" t="s">
        <v>37</v>
      </c>
      <c r="Y257" s="1" t="s">
        <v>43</v>
      </c>
      <c r="Z257" s="1" t="s">
        <v>62</v>
      </c>
      <c r="AA257" s="1" t="s">
        <v>62</v>
      </c>
      <c r="AB257" s="1" t="s">
        <v>98</v>
      </c>
      <c r="AC257" s="1" t="s">
        <v>103</v>
      </c>
      <c r="AD257" s="1" t="s">
        <v>110</v>
      </c>
      <c r="AE257" s="1" t="s">
        <v>62</v>
      </c>
      <c r="AF257" s="1" t="s">
        <v>120</v>
      </c>
      <c r="AG257" s="1" t="s">
        <v>124</v>
      </c>
      <c r="AH257" s="1" t="s">
        <v>129</v>
      </c>
      <c r="AI257" s="1" t="s">
        <v>129</v>
      </c>
      <c r="AJ257" s="1" t="s">
        <v>22</v>
      </c>
      <c r="AK257" s="1" t="s">
        <v>63</v>
      </c>
      <c r="AL257" s="1" t="s">
        <v>142</v>
      </c>
      <c r="AM257" s="1" t="s">
        <v>62</v>
      </c>
      <c r="AN257" s="1" t="s">
        <v>31</v>
      </c>
      <c r="AO257" s="1" t="s">
        <v>155</v>
      </c>
      <c r="AP257" s="1" t="s">
        <v>159</v>
      </c>
      <c r="AQ257" s="1" t="s">
        <v>31</v>
      </c>
      <c r="AR257" s="1" t="s">
        <v>21</v>
      </c>
      <c r="AS257" s="1" t="s">
        <v>21</v>
      </c>
      <c r="AT257" s="1" t="s">
        <v>21</v>
      </c>
      <c r="AV257" s="1">
        <f>_xlfn.XLOOKUP(K257,[6]cmmiScoringModel!$G$2:$G$6, [6]cmmiScoringModel!$I$2:$I$6,0,0,1)</f>
        <v>1</v>
      </c>
      <c r="AW257" s="1">
        <f>_xlfn.XLOOKUP(L257,[6]cmmiScoringModel!$G$7:$G$9,[6]cmmiScoringModel!$I$7:$I$9,0,0,1)</f>
        <v>1</v>
      </c>
      <c r="AX257" s="1">
        <f>_xlfn.XLOOKUP(M257,[6]cmmiScoringModel!$G$10:$G$14,[6]cmmiScoringModel!$I$10:$I$14,0,0,1)</f>
        <v>1</v>
      </c>
      <c r="AY257" s="1">
        <f>_xlfn.XLOOKUP(N257,[6]cmmiScoringModel!$G$15:$G$19,[6]cmmiScoringModel!$I$15:$I$19,0,0,1)</f>
        <v>0.5</v>
      </c>
      <c r="AZ257" s="1">
        <f>_xlfn.XLOOKUP(O257,[6]cmmiScoringModel!$G$20:$G$24,[6]cmmiScoringModel!$I$20:$I$24,0,0,1)</f>
        <v>0.75</v>
      </c>
      <c r="BA257" s="1">
        <f>_xlfn.XLOOKUP(P257,[6]cmmiScoringModel!$G$25:$G$28,[6]cmmiScoringModel!$I$25:$I$28,0,0,1)</f>
        <v>1</v>
      </c>
      <c r="BB257" s="1">
        <f>_xlfn.XLOOKUP(Q257,[6]cmmiScoringModel!$G$29:$G$33,[6]cmmiScoringModel!$I$29:$I$33,0,0,1)</f>
        <v>0.5</v>
      </c>
      <c r="BC257" s="1">
        <f>_xlfn.XLOOKUP(R257,[6]cmmiScoringModel!$G$34:$G$37,[6]cmmiScoringModel!$I$34:$I$37,0,0,1)</f>
        <v>1</v>
      </c>
      <c r="BD257" s="1">
        <f>_xlfn.XLOOKUP(S257,[6]cmmiScoringModel!$G$38:$G$44,[6]cmmiScoringModel!$I$38:$I$44,0,0,1)</f>
        <v>0.2</v>
      </c>
      <c r="BE257" s="1">
        <f>_xlfn.XLOOKUP(T257,[6]cmmiScoringModel!$G$45:$G$51,[6]cmmiScoringModel!$I$45:$I$51,0,0,1)</f>
        <v>0.75</v>
      </c>
      <c r="BF257" s="1">
        <f>_xlfn.XLOOKUP(U257,[6]cmmiScoringModel!$G$52:$G$56,[6]cmmiScoringModel!$I$52:$I$56,0,0,1)</f>
        <v>0.8</v>
      </c>
      <c r="BG257" s="1">
        <f>_xlfn.XLOOKUP(V257,[6]cmmiScoringModel!$G$57:$G$61,[6]cmmiScoringModel!$I$57:$I$61,0,0,1)</f>
        <v>0.6</v>
      </c>
      <c r="BH257" s="1">
        <f>_xlfn.XLOOKUP(W257,[6]cmmiScoringModel!$G$62:$G$67,[6]cmmiScoringModel!$I$62:$I$67,0,0,1)</f>
        <v>0.75</v>
      </c>
      <c r="BI257" s="1">
        <f>_xlfn.XLOOKUP(X257,[6]cmmiScoringModel!$G$68:$G$72,[6]cmmiScoringModel!$I$68:$I$72,0,0,1)</f>
        <v>0.75</v>
      </c>
      <c r="BJ257" s="1">
        <f>_xlfn.XLOOKUP(Y257,[6]cmmiScoringModel!$G$73:$G$77,[6]cmmiScoringModel!$I$73:$I$77,0,0,1)</f>
        <v>1</v>
      </c>
      <c r="BK257" s="1">
        <f>_xlfn.XLOOKUP(Z257,[6]cmmiScoringModel!$G$78:$G$84,[6]cmmiScoringModel!$I$78:$I$84,0,0,1)</f>
        <v>0.5</v>
      </c>
      <c r="BL257" s="1">
        <f>_xlfn.XLOOKUP(AA257,[6]cmmiScoringModel!$G$85:$G$91,[6]cmmiScoringModel!$I$85:$I$91,0,0,1)</f>
        <v>0.5</v>
      </c>
      <c r="BM257" s="1">
        <f>_xlfn.XLOOKUP(AB257,[6]cmmiScoringModel!$G$92:$G$95,[6]cmmiScoringModel!$I$92:$I$95,0,0,1)</f>
        <v>1</v>
      </c>
      <c r="BN257" s="1">
        <f>_xlfn.XLOOKUP(AC257,[6]cmmiScoringModel!$G$96:$G$100,[6]cmmiScoringModel!$I$96:$I$100,0,0,1)</f>
        <v>0.6</v>
      </c>
      <c r="BO257" s="1">
        <f>_xlfn.XLOOKUP(AD257,[6]cmmiScoringModel!$G$101:$G$106,[6]cmmiScoringModel!$I$101:$I$106,0,0,1)</f>
        <v>0.75</v>
      </c>
      <c r="BP257" s="1">
        <f>_xlfn.XLOOKUP(AE257,[6]cmmiScoringModel!$G$107:$G$113,[6]cmmiScoringModel!$I$107:$I$113,0,0,1)</f>
        <v>0.5</v>
      </c>
      <c r="BQ257" s="1">
        <f>_xlfn.XLOOKUP(AF257,[6]cmmiScoringModel!$G$114:$G$117,[6]cmmiScoringModel!$I$114:$I$117,0,0,1)</f>
        <v>0.85</v>
      </c>
      <c r="BR257" s="1">
        <f>_xlfn.XLOOKUP(AG257,[6]cmmiScoringModel!$G$118:$G$120,[6]cmmiScoringModel!$I$118:$I$120,0,0,1)</f>
        <v>0.25</v>
      </c>
      <c r="BS257" s="1">
        <f>_xlfn.XLOOKUP(AH257, [6]cmmiScoringModel!$G$121:$G$124,[6]cmmiScoringModel!$I$121:$I$124,0,0,1)</f>
        <v>0.6</v>
      </c>
      <c r="BT257" s="1">
        <f>_xlfn.XLOOKUP(AI257,[6]cmmiScoringModel!$G$125:$G$128,[6]cmmiScoringModel!$I$125:$I$128,0,0,1)</f>
        <v>0.4</v>
      </c>
      <c r="BU257" s="1">
        <f>_xlfn.XLOOKUP(AJ257,[6]cmmiScoringModel!$G$129:$G$132,[6]cmmiScoringModel!$I$129:$I$132,0,0,1)</f>
        <v>1</v>
      </c>
      <c r="BV257" s="1">
        <f>_xlfn.XLOOKUP(AK257,[6]cmmiScoringModel!$G$133:$G$138,[6]cmmiScoringModel!$I$133:$I$138,0,0,1)</f>
        <v>0.75</v>
      </c>
      <c r="BW257" s="1">
        <f>_xlfn.XLOOKUP(AL257,[6]cmmiScoringModel!$G$139:$G$142,[6]cmmiScoringModel!$I$139:$I$142,0,0,1)</f>
        <v>0.25</v>
      </c>
      <c r="BX257" s="1">
        <f>_xlfn.XLOOKUP(AM257,[6]cmmiScoringModel!$G$143:$G$148,[6]cmmiScoringModel!$I$143:$I$148,0,0,1)</f>
        <v>0.5</v>
      </c>
      <c r="BY257" s="1">
        <f>_xlfn.XLOOKUP(AN257,[6]cmmiScoringModel!$G$149:$G$153,[6]cmmiScoringModel!$I$149:$I$153,0,0,1)</f>
        <v>1</v>
      </c>
      <c r="BZ257" s="1">
        <f>_xlfn.XLOOKUP(AO257,[6]cmmiScoringModel!$G$154:$G$157,[6]cmmiScoringModel!$I$154:$I$157,0,0,1)</f>
        <v>1</v>
      </c>
      <c r="CA257" s="1">
        <f>_xlfn.XLOOKUP(AP257,[6]cmmiScoringModel!$G$158:$G$161,[6]cmmiScoringModel!$I$158:$I$161,0,0,1)</f>
        <v>1</v>
      </c>
      <c r="CB257" s="1">
        <f>_xlfn.XLOOKUP(AQ257,[6]cmmiScoringModel!$G$162:$G$166,[6]cmmiScoringModel!$I$162:$I$166,0,0,1)</f>
        <v>1</v>
      </c>
      <c r="CC257" s="1">
        <f>_xlfn.XLOOKUP(AR257,[6]cmmiScoringModel!$G$167:$G$171,[6]cmmiScoringModel!$I$167:$I$171,0,0,1)</f>
        <v>0.01</v>
      </c>
      <c r="CD257" s="1">
        <f>_xlfn.XLOOKUP(AS257,[6]cmmiScoringModel!$G$172:$G$175,[6]cmmiScoringModel!$I$172:$I$175,0,0,1)</f>
        <v>0.01</v>
      </c>
      <c r="CE257" s="1">
        <f>_xlfn.XLOOKUP(AT257,[6]cmmiScoringModel!$G$176:$G$180,[6]cmmiScoringModel!$I$176:$I$180,0,0,1)</f>
        <v>0.01</v>
      </c>
    </row>
    <row r="258" spans="1:83" x14ac:dyDescent="0.25">
      <c r="A258" s="1" t="s">
        <v>3560</v>
      </c>
      <c r="B258" s="1" t="s">
        <v>2010</v>
      </c>
      <c r="C258" s="1" t="s">
        <v>2025</v>
      </c>
      <c r="D258" s="1" t="s">
        <v>2026</v>
      </c>
      <c r="E258" s="1" t="s">
        <v>2027</v>
      </c>
      <c r="G258" s="1" t="s">
        <v>1999</v>
      </c>
      <c r="H258" s="1" t="s">
        <v>3561</v>
      </c>
      <c r="K258" s="1" t="s">
        <v>18</v>
      </c>
      <c r="L258" s="1" t="s">
        <v>22</v>
      </c>
      <c r="M258" s="1" t="s">
        <v>31</v>
      </c>
      <c r="N258" s="1" t="s">
        <v>29</v>
      </c>
      <c r="O258" s="1" t="s">
        <v>37</v>
      </c>
      <c r="P258" s="1" t="s">
        <v>43</v>
      </c>
      <c r="Q258" s="1" t="s">
        <v>45</v>
      </c>
      <c r="R258" s="1" t="s">
        <v>37</v>
      </c>
      <c r="S258" s="1" t="s">
        <v>56</v>
      </c>
      <c r="T258" s="1" t="s">
        <v>64</v>
      </c>
      <c r="U258" s="1" t="s">
        <v>43</v>
      </c>
      <c r="V258" s="1" t="s">
        <v>71</v>
      </c>
      <c r="W258" s="1" t="s">
        <v>76</v>
      </c>
      <c r="X258" s="1" t="s">
        <v>37</v>
      </c>
      <c r="Y258" s="1" t="s">
        <v>43</v>
      </c>
      <c r="Z258" s="1" t="s">
        <v>62</v>
      </c>
      <c r="AA258" s="1" t="s">
        <v>62</v>
      </c>
      <c r="AB258" s="1" t="s">
        <v>98</v>
      </c>
      <c r="AC258" s="1" t="s">
        <v>103</v>
      </c>
      <c r="AD258" s="1" t="s">
        <v>110</v>
      </c>
      <c r="AE258" s="1" t="s">
        <v>62</v>
      </c>
      <c r="AF258" s="1" t="s">
        <v>120</v>
      </c>
      <c r="AG258" s="1" t="s">
        <v>125</v>
      </c>
      <c r="AH258" s="1" t="s">
        <v>129</v>
      </c>
      <c r="AI258" s="1" t="s">
        <v>129</v>
      </c>
      <c r="AJ258" s="1" t="s">
        <v>129</v>
      </c>
      <c r="AK258" s="1" t="s">
        <v>62</v>
      </c>
      <c r="AL258" s="1" t="s">
        <v>144</v>
      </c>
      <c r="AM258" s="1" t="s">
        <v>62</v>
      </c>
      <c r="AN258" s="1" t="s">
        <v>29</v>
      </c>
      <c r="AO258" s="1" t="s">
        <v>155</v>
      </c>
      <c r="AP258" s="1" t="s">
        <v>159</v>
      </c>
      <c r="AQ258" s="1" t="s">
        <v>31</v>
      </c>
      <c r="AR258" s="1" t="s">
        <v>21</v>
      </c>
      <c r="AS258" s="1" t="s">
        <v>21</v>
      </c>
      <c r="AT258" s="1" t="s">
        <v>21</v>
      </c>
      <c r="AV258" s="1">
        <f>_xlfn.XLOOKUP(K258,[6]cmmiScoringModel!$G$2:$G$6, [6]cmmiScoringModel!$I$2:$I$6,0,0,1)</f>
        <v>1</v>
      </c>
      <c r="AW258" s="1">
        <f>_xlfn.XLOOKUP(L258,[6]cmmiScoringModel!$G$7:$G$9,[6]cmmiScoringModel!$I$7:$I$9,0,0,1)</f>
        <v>1</v>
      </c>
      <c r="AX258" s="1">
        <f>_xlfn.XLOOKUP(M258,[6]cmmiScoringModel!$G$10:$G$14,[6]cmmiScoringModel!$I$10:$I$14,0,0,1)</f>
        <v>1</v>
      </c>
      <c r="AY258" s="1">
        <f>_xlfn.XLOOKUP(N258,[6]cmmiScoringModel!$G$15:$G$19,[6]cmmiScoringModel!$I$15:$I$19,0,0,1)</f>
        <v>0.5</v>
      </c>
      <c r="AZ258" s="1">
        <f>_xlfn.XLOOKUP(O258,[6]cmmiScoringModel!$G$20:$G$24,[6]cmmiScoringModel!$I$20:$I$24,0,0,1)</f>
        <v>0.75</v>
      </c>
      <c r="BA258" s="1">
        <f>_xlfn.XLOOKUP(P258,[6]cmmiScoringModel!$G$25:$G$28,[6]cmmiScoringModel!$I$25:$I$28,0,0,1)</f>
        <v>1</v>
      </c>
      <c r="BB258" s="1">
        <f>_xlfn.XLOOKUP(Q258,[6]cmmiScoringModel!$G$29:$G$33,[6]cmmiScoringModel!$I$29:$I$33,0,0,1)</f>
        <v>0.5</v>
      </c>
      <c r="BC258" s="1">
        <f>_xlfn.XLOOKUP(R258,[6]cmmiScoringModel!$G$34:$G$37,[6]cmmiScoringModel!$I$34:$I$37,0,0,1)</f>
        <v>1</v>
      </c>
      <c r="BD258" s="1">
        <f>_xlfn.XLOOKUP(S258,[6]cmmiScoringModel!$G$38:$G$44,[6]cmmiScoringModel!$I$38:$I$44,0,0,1)</f>
        <v>0.2</v>
      </c>
      <c r="BE258" s="1">
        <f>_xlfn.XLOOKUP(T258,[6]cmmiScoringModel!$G$45:$G$51,[6]cmmiScoringModel!$I$45:$I$51,0,0,1)</f>
        <v>1</v>
      </c>
      <c r="BF258" s="1">
        <f>_xlfn.XLOOKUP(U258,[6]cmmiScoringModel!$G$52:$G$56,[6]cmmiScoringModel!$I$52:$I$56,0,0,1)</f>
        <v>1</v>
      </c>
      <c r="BG258" s="1">
        <f>_xlfn.XLOOKUP(V258,[6]cmmiScoringModel!$G$57:$G$61,[6]cmmiScoringModel!$I$57:$I$61,0,0,1)</f>
        <v>0.6</v>
      </c>
      <c r="BH258" s="1">
        <f>_xlfn.XLOOKUP(W258,[6]cmmiScoringModel!$G$62:$G$67,[6]cmmiScoringModel!$I$62:$I$67,0,0,1)</f>
        <v>0.75</v>
      </c>
      <c r="BI258" s="1">
        <f>_xlfn.XLOOKUP(X258,[6]cmmiScoringModel!$G$68:$G$72,[6]cmmiScoringModel!$I$68:$I$72,0,0,1)</f>
        <v>0.75</v>
      </c>
      <c r="BJ258" s="1">
        <f>_xlfn.XLOOKUP(Y258,[6]cmmiScoringModel!$G$73:$G$77,[6]cmmiScoringModel!$I$73:$I$77,0,0,1)</f>
        <v>1</v>
      </c>
      <c r="BK258" s="1">
        <f>_xlfn.XLOOKUP(Z258,[6]cmmiScoringModel!$G$78:$G$84,[6]cmmiScoringModel!$I$78:$I$84,0,0,1)</f>
        <v>0.5</v>
      </c>
      <c r="BL258" s="1">
        <f>_xlfn.XLOOKUP(AA258,[6]cmmiScoringModel!$G$85:$G$91,[6]cmmiScoringModel!$I$85:$I$91,0,0,1)</f>
        <v>0.5</v>
      </c>
      <c r="BM258" s="1">
        <f>_xlfn.XLOOKUP(AB258,[6]cmmiScoringModel!$G$92:$G$95,[6]cmmiScoringModel!$I$92:$I$95,0,0,1)</f>
        <v>1</v>
      </c>
      <c r="BN258" s="1">
        <f>_xlfn.XLOOKUP(AC258,[6]cmmiScoringModel!$G$96:$G$100,[6]cmmiScoringModel!$I$96:$I$100,0,0,1)</f>
        <v>0.6</v>
      </c>
      <c r="BO258" s="1">
        <f>_xlfn.XLOOKUP(AD258,[6]cmmiScoringModel!$G$101:$G$106,[6]cmmiScoringModel!$I$101:$I$106,0,0,1)</f>
        <v>0.75</v>
      </c>
      <c r="BP258" s="1">
        <f>_xlfn.XLOOKUP(AE258,[6]cmmiScoringModel!$G$107:$G$113,[6]cmmiScoringModel!$I$107:$I$113,0,0,1)</f>
        <v>0.5</v>
      </c>
      <c r="BQ258" s="1">
        <f>_xlfn.XLOOKUP(AF258,[6]cmmiScoringModel!$G$114:$G$117,[6]cmmiScoringModel!$I$114:$I$117,0,0,1)</f>
        <v>0.85</v>
      </c>
      <c r="BR258" s="1">
        <f>_xlfn.XLOOKUP(AG258,[6]cmmiScoringModel!$G$118:$G$120,[6]cmmiScoringModel!$I$118:$I$120,0,0,1)</f>
        <v>1</v>
      </c>
      <c r="BS258" s="1">
        <f>_xlfn.XLOOKUP(AH258, [6]cmmiScoringModel!$G$121:$G$124,[6]cmmiScoringModel!$I$121:$I$124,0,0,1)</f>
        <v>0.6</v>
      </c>
      <c r="BT258" s="1">
        <f>_xlfn.XLOOKUP(AI258,[6]cmmiScoringModel!$G$125:$G$128,[6]cmmiScoringModel!$I$125:$I$128,0,0,1)</f>
        <v>0.4</v>
      </c>
      <c r="BU258" s="1">
        <f>_xlfn.XLOOKUP(AJ258,[6]cmmiScoringModel!$G$129:$G$132,[6]cmmiScoringModel!$I$129:$I$132,0,0,1)</f>
        <v>0.4</v>
      </c>
      <c r="BV258" s="1">
        <f>_xlfn.XLOOKUP(AK258,[6]cmmiScoringModel!$G$133:$G$138,[6]cmmiScoringModel!$I$133:$I$138,0,0,1)</f>
        <v>0.5</v>
      </c>
      <c r="BW258" s="1">
        <f>_xlfn.XLOOKUP(AL258,[6]cmmiScoringModel!$G$139:$G$142,[6]cmmiScoringModel!$I$139:$I$142,0,0,1)</f>
        <v>1</v>
      </c>
      <c r="BX258" s="1">
        <f>_xlfn.XLOOKUP(AM258,[6]cmmiScoringModel!$G$143:$G$148,[6]cmmiScoringModel!$I$143:$I$148,0,0,1)</f>
        <v>0.5</v>
      </c>
      <c r="BY258" s="1">
        <f>_xlfn.XLOOKUP(AN258,[6]cmmiScoringModel!$G$149:$G$153,[6]cmmiScoringModel!$I$149:$I$153,0,0,1)</f>
        <v>0.75</v>
      </c>
      <c r="BZ258" s="1">
        <f>_xlfn.XLOOKUP(AO258,[6]cmmiScoringModel!$G$154:$G$157,[6]cmmiScoringModel!$I$154:$I$157,0,0,1)</f>
        <v>1</v>
      </c>
      <c r="CA258" s="1">
        <f>_xlfn.XLOOKUP(AP258,[6]cmmiScoringModel!$G$158:$G$161,[6]cmmiScoringModel!$I$158:$I$161,0,0,1)</f>
        <v>1</v>
      </c>
      <c r="CB258" s="1">
        <f>_xlfn.XLOOKUP(AQ258,[6]cmmiScoringModel!$G$162:$G$166,[6]cmmiScoringModel!$I$162:$I$166,0,0,1)</f>
        <v>1</v>
      </c>
      <c r="CC258" s="1">
        <f>_xlfn.XLOOKUP(AR258,[6]cmmiScoringModel!$G$167:$G$171,[6]cmmiScoringModel!$I$167:$I$171,0,0,1)</f>
        <v>0.01</v>
      </c>
      <c r="CD258" s="1">
        <f>_xlfn.XLOOKUP(AS258,[6]cmmiScoringModel!$G$172:$G$175,[6]cmmiScoringModel!$I$172:$I$175,0,0,1)</f>
        <v>0.01</v>
      </c>
      <c r="CE258" s="1">
        <f>_xlfn.XLOOKUP(AT258,[6]cmmiScoringModel!$G$176:$G$180,[6]cmmiScoringModel!$I$176:$I$180,0,0,1)</f>
        <v>0.01</v>
      </c>
    </row>
    <row r="259" spans="1:83" x14ac:dyDescent="0.25">
      <c r="A259" s="1" t="s">
        <v>3562</v>
      </c>
      <c r="B259" s="1" t="s">
        <v>2010</v>
      </c>
      <c r="C259" s="1" t="s">
        <v>2028</v>
      </c>
      <c r="D259" s="1" t="s">
        <v>2029</v>
      </c>
      <c r="E259" s="1" t="s">
        <v>2030</v>
      </c>
      <c r="G259" s="1" t="s">
        <v>2031</v>
      </c>
      <c r="H259" s="1" t="s">
        <v>2838</v>
      </c>
      <c r="K259" s="1" t="s">
        <v>18</v>
      </c>
      <c r="L259" s="1" t="s">
        <v>22</v>
      </c>
      <c r="M259" s="1" t="s">
        <v>21</v>
      </c>
      <c r="N259" s="1" t="s">
        <v>29</v>
      </c>
      <c r="O259" s="1" t="s">
        <v>37</v>
      </c>
      <c r="P259" s="1" t="s">
        <v>21</v>
      </c>
      <c r="Q259" s="1" t="s">
        <v>21</v>
      </c>
      <c r="R259" s="1" t="s">
        <v>21</v>
      </c>
      <c r="S259" s="1" t="s">
        <v>21</v>
      </c>
      <c r="T259" s="1" t="s">
        <v>63</v>
      </c>
      <c r="U259" s="1" t="s">
        <v>66</v>
      </c>
      <c r="V259" s="1" t="s">
        <v>72</v>
      </c>
      <c r="W259" s="1" t="s">
        <v>76</v>
      </c>
      <c r="X259" s="1" t="s">
        <v>37</v>
      </c>
      <c r="Y259" s="1" t="s">
        <v>43</v>
      </c>
      <c r="Z259" s="1" t="s">
        <v>63</v>
      </c>
      <c r="AA259" s="1" t="s">
        <v>63</v>
      </c>
      <c r="AB259" s="1" t="s">
        <v>97</v>
      </c>
      <c r="AC259" s="1" t="s">
        <v>103</v>
      </c>
      <c r="AD259" s="1" t="s">
        <v>110</v>
      </c>
      <c r="AE259" s="1" t="s">
        <v>62</v>
      </c>
      <c r="AF259" s="1" t="s">
        <v>25</v>
      </c>
      <c r="AG259" s="1" t="s">
        <v>21</v>
      </c>
      <c r="AH259" s="1" t="s">
        <v>129</v>
      </c>
      <c r="AI259" s="1" t="s">
        <v>21</v>
      </c>
      <c r="AJ259" s="1" t="s">
        <v>129</v>
      </c>
      <c r="AK259" s="1" t="s">
        <v>63</v>
      </c>
      <c r="AL259" s="1" t="s">
        <v>142</v>
      </c>
      <c r="AM259" s="1" t="s">
        <v>63</v>
      </c>
      <c r="AN259" s="1" t="s">
        <v>29</v>
      </c>
      <c r="AO259" s="1" t="s">
        <v>155</v>
      </c>
      <c r="AP259" s="1" t="s">
        <v>159</v>
      </c>
      <c r="AQ259" s="1" t="s">
        <v>29</v>
      </c>
      <c r="AR259" s="1" t="s">
        <v>21</v>
      </c>
      <c r="AS259" s="1" t="s">
        <v>21</v>
      </c>
      <c r="AT259" s="1" t="s">
        <v>21</v>
      </c>
      <c r="AV259" s="1">
        <f>_xlfn.XLOOKUP(K259,[6]cmmiScoringModel!$G$2:$G$6, [6]cmmiScoringModel!$I$2:$I$6,0,0,1)</f>
        <v>1</v>
      </c>
      <c r="AW259" s="1">
        <f>_xlfn.XLOOKUP(L259,[6]cmmiScoringModel!$G$7:$G$9,[6]cmmiScoringModel!$I$7:$I$9,0,0,1)</f>
        <v>1</v>
      </c>
      <c r="AX259" s="1">
        <f>_xlfn.XLOOKUP(M259,[6]cmmiScoringModel!$G$10:$G$14,[6]cmmiScoringModel!$I$10:$I$14,0,0,1)</f>
        <v>0.01</v>
      </c>
      <c r="AY259" s="1">
        <f>_xlfn.XLOOKUP(N259,[6]cmmiScoringModel!$G$15:$G$19,[6]cmmiScoringModel!$I$15:$I$19,0,0,1)</f>
        <v>0.5</v>
      </c>
      <c r="AZ259" s="1">
        <f>_xlfn.XLOOKUP(O259,[6]cmmiScoringModel!$G$20:$G$24,[6]cmmiScoringModel!$I$20:$I$24,0,0,1)</f>
        <v>0.75</v>
      </c>
      <c r="BA259" s="1">
        <f>_xlfn.XLOOKUP(P259,[6]cmmiScoringModel!$G$25:$G$28,[6]cmmiScoringModel!$I$25:$I$28,0,0,1)</f>
        <v>0.01</v>
      </c>
      <c r="BB259" s="1">
        <f>_xlfn.XLOOKUP(Q259,[6]cmmiScoringModel!$G$29:$G$33,[6]cmmiScoringModel!$I$29:$I$33,0,0,1)</f>
        <v>0.01</v>
      </c>
      <c r="BC259" s="1">
        <f>_xlfn.XLOOKUP(R259,[6]cmmiScoringModel!$G$34:$G$37,[6]cmmiScoringModel!$I$34:$I$37,0,0,1)</f>
        <v>0.01</v>
      </c>
      <c r="BD259" s="1">
        <f>_xlfn.XLOOKUP(S259,[6]cmmiScoringModel!$G$38:$G$44,[6]cmmiScoringModel!$I$38:$I$44,0,0,1)</f>
        <v>0.01</v>
      </c>
      <c r="BE259" s="1">
        <f>_xlfn.XLOOKUP(T259,[6]cmmiScoringModel!$G$45:$G$51,[6]cmmiScoringModel!$I$45:$I$51,0,0,1)</f>
        <v>0.75</v>
      </c>
      <c r="BF259" s="1">
        <f>_xlfn.XLOOKUP(U259,[6]cmmiScoringModel!$G$52:$G$56,[6]cmmiScoringModel!$I$52:$I$56,0,0,1)</f>
        <v>0.8</v>
      </c>
      <c r="BG259" s="1">
        <f>_xlfn.XLOOKUP(V259,[6]cmmiScoringModel!$G$57:$G$61,[6]cmmiScoringModel!$I$57:$I$61,0,0,1)</f>
        <v>1</v>
      </c>
      <c r="BH259" s="1">
        <f>_xlfn.XLOOKUP(W259,[6]cmmiScoringModel!$G$62:$G$67,[6]cmmiScoringModel!$I$62:$I$67,0,0,1)</f>
        <v>0.75</v>
      </c>
      <c r="BI259" s="1">
        <f>_xlfn.XLOOKUP(X259,[6]cmmiScoringModel!$G$68:$G$72,[6]cmmiScoringModel!$I$68:$I$72,0,0,1)</f>
        <v>0.75</v>
      </c>
      <c r="BJ259" s="1">
        <f>_xlfn.XLOOKUP(Y259,[6]cmmiScoringModel!$G$73:$G$77,[6]cmmiScoringModel!$I$73:$I$77,0,0,1)</f>
        <v>1</v>
      </c>
      <c r="BK259" s="1">
        <f>_xlfn.XLOOKUP(Z259,[6]cmmiScoringModel!$G$78:$G$84,[6]cmmiScoringModel!$I$78:$I$84,0,0,1)</f>
        <v>0.75</v>
      </c>
      <c r="BL259" s="1">
        <f>_xlfn.XLOOKUP(AA259,[6]cmmiScoringModel!$G$85:$G$91,[6]cmmiScoringModel!$I$85:$I$91,0,0,1)</f>
        <v>0.75</v>
      </c>
      <c r="BM259" s="1">
        <f>_xlfn.XLOOKUP(AB259,[6]cmmiScoringModel!$G$92:$G$95,[6]cmmiScoringModel!$I$92:$I$95,0,0,1)</f>
        <v>0.25</v>
      </c>
      <c r="BN259" s="1">
        <f>_xlfn.XLOOKUP(AC259,[6]cmmiScoringModel!$G$96:$G$100,[6]cmmiScoringModel!$I$96:$I$100,0,0,1)</f>
        <v>0.6</v>
      </c>
      <c r="BO259" s="1">
        <f>_xlfn.XLOOKUP(AD259,[6]cmmiScoringModel!$G$101:$G$106,[6]cmmiScoringModel!$I$101:$I$106,0,0,1)</f>
        <v>0.75</v>
      </c>
      <c r="BP259" s="1">
        <f>_xlfn.XLOOKUP(AE259,[6]cmmiScoringModel!$G$107:$G$113,[6]cmmiScoringModel!$I$107:$I$113,0,0,1)</f>
        <v>0.5</v>
      </c>
      <c r="BQ259" s="1" t="str">
        <f>_xlfn.XLOOKUP(AF259,[6]cmmiScoringModel!$G$114:$G$117,[6]cmmiScoringModel!$I$114:$I$117,0,0,1)</f>
        <v>NA</v>
      </c>
      <c r="BR259" s="1">
        <f>_xlfn.XLOOKUP(AG259,[6]cmmiScoringModel!$G$118:$G$120,[6]cmmiScoringModel!$I$118:$I$120,0,0,1)</f>
        <v>0.01</v>
      </c>
      <c r="BS259" s="1">
        <f>_xlfn.XLOOKUP(AH259, [6]cmmiScoringModel!$G$121:$G$124,[6]cmmiScoringModel!$I$121:$I$124,0,0,1)</f>
        <v>0.6</v>
      </c>
      <c r="BT259" s="1">
        <f>_xlfn.XLOOKUP(AI259,[6]cmmiScoringModel!$G$125:$G$128,[6]cmmiScoringModel!$I$125:$I$128,0,0,1)</f>
        <v>0.01</v>
      </c>
      <c r="BU259" s="1">
        <f>_xlfn.XLOOKUP(AJ259,[6]cmmiScoringModel!$G$129:$G$132,[6]cmmiScoringModel!$I$129:$I$132,0,0,1)</f>
        <v>0.4</v>
      </c>
      <c r="BV259" s="1">
        <f>_xlfn.XLOOKUP(AK259,[6]cmmiScoringModel!$G$133:$G$138,[6]cmmiScoringModel!$I$133:$I$138,0,0,1)</f>
        <v>0.75</v>
      </c>
      <c r="BW259" s="1">
        <f>_xlfn.XLOOKUP(AL259,[6]cmmiScoringModel!$G$139:$G$142,[6]cmmiScoringModel!$I$139:$I$142,0,0,1)</f>
        <v>0.25</v>
      </c>
      <c r="BX259" s="1">
        <f>_xlfn.XLOOKUP(AM259,[6]cmmiScoringModel!$G$143:$G$148,[6]cmmiScoringModel!$I$143:$I$148,0,0,1)</f>
        <v>0.75</v>
      </c>
      <c r="BY259" s="1">
        <f>_xlfn.XLOOKUP(AN259,[6]cmmiScoringModel!$G$149:$G$153,[6]cmmiScoringModel!$I$149:$I$153,0,0,1)</f>
        <v>0.75</v>
      </c>
      <c r="BZ259" s="1">
        <f>_xlfn.XLOOKUP(AO259,[6]cmmiScoringModel!$G$154:$G$157,[6]cmmiScoringModel!$I$154:$I$157,0,0,1)</f>
        <v>1</v>
      </c>
      <c r="CA259" s="1">
        <f>_xlfn.XLOOKUP(AP259,[6]cmmiScoringModel!$G$158:$G$161,[6]cmmiScoringModel!$I$158:$I$161,0,0,1)</f>
        <v>1</v>
      </c>
      <c r="CB259" s="1">
        <f>_xlfn.XLOOKUP(AQ259,[6]cmmiScoringModel!$G$162:$G$166,[6]cmmiScoringModel!$I$162:$I$166,0,0,1)</f>
        <v>0.75</v>
      </c>
      <c r="CC259" s="1">
        <f>_xlfn.XLOOKUP(AR259,[6]cmmiScoringModel!$G$167:$G$171,[6]cmmiScoringModel!$I$167:$I$171,0,0,1)</f>
        <v>0.01</v>
      </c>
      <c r="CD259" s="1">
        <f>_xlfn.XLOOKUP(AS259,[6]cmmiScoringModel!$G$172:$G$175,[6]cmmiScoringModel!$I$172:$I$175,0,0,1)</f>
        <v>0.01</v>
      </c>
      <c r="CE259" s="1">
        <f>_xlfn.XLOOKUP(AT259,[6]cmmiScoringModel!$G$176:$G$180,[6]cmmiScoringModel!$I$176:$I$180,0,0,1)</f>
        <v>0.01</v>
      </c>
    </row>
    <row r="260" spans="1:83" x14ac:dyDescent="0.25">
      <c r="A260" s="1" t="s">
        <v>3563</v>
      </c>
      <c r="B260" s="1" t="s">
        <v>2010</v>
      </c>
      <c r="C260" s="1" t="s">
        <v>2015</v>
      </c>
      <c r="D260" s="1" t="s">
        <v>2016</v>
      </c>
      <c r="E260" s="1" t="s">
        <v>2017</v>
      </c>
      <c r="G260" s="1" t="s">
        <v>1941</v>
      </c>
      <c r="H260" s="1" t="s">
        <v>3456</v>
      </c>
      <c r="K260" s="1" t="s">
        <v>18</v>
      </c>
      <c r="L260" s="1" t="s">
        <v>22</v>
      </c>
      <c r="M260" s="1" t="s">
        <v>31</v>
      </c>
      <c r="N260" s="1" t="s">
        <v>29</v>
      </c>
      <c r="O260" s="1" t="s">
        <v>37</v>
      </c>
      <c r="P260" s="1" t="s">
        <v>43</v>
      </c>
      <c r="Q260" s="1" t="s">
        <v>45</v>
      </c>
      <c r="R260" s="1" t="s">
        <v>37</v>
      </c>
      <c r="S260" s="1" t="s">
        <v>56</v>
      </c>
      <c r="T260" s="1" t="s">
        <v>64</v>
      </c>
      <c r="U260" s="1" t="s">
        <v>66</v>
      </c>
      <c r="V260" s="1" t="s">
        <v>72</v>
      </c>
      <c r="W260" s="1" t="s">
        <v>75</v>
      </c>
      <c r="X260" s="1" t="s">
        <v>37</v>
      </c>
      <c r="Y260" s="1" t="s">
        <v>43</v>
      </c>
      <c r="Z260" s="1" t="s">
        <v>63</v>
      </c>
      <c r="AA260" s="1" t="s">
        <v>63</v>
      </c>
      <c r="AB260" s="1" t="s">
        <v>98</v>
      </c>
      <c r="AC260" s="1" t="s">
        <v>103</v>
      </c>
      <c r="AD260" s="1" t="s">
        <v>111</v>
      </c>
      <c r="AE260" s="1" t="s">
        <v>63</v>
      </c>
      <c r="AF260" s="1" t="s">
        <v>122</v>
      </c>
      <c r="AG260" s="1" t="s">
        <v>125</v>
      </c>
      <c r="AH260" s="1" t="s">
        <v>22</v>
      </c>
      <c r="AI260" s="1" t="s">
        <v>22</v>
      </c>
      <c r="AJ260" s="1" t="s">
        <v>22</v>
      </c>
      <c r="AK260" s="1" t="s">
        <v>63</v>
      </c>
      <c r="AL260" s="1" t="s">
        <v>144</v>
      </c>
      <c r="AM260" s="1" t="s">
        <v>63</v>
      </c>
      <c r="AN260" s="1" t="s">
        <v>31</v>
      </c>
      <c r="AO260" s="1" t="s">
        <v>155</v>
      </c>
      <c r="AP260" s="1" t="s">
        <v>159</v>
      </c>
      <c r="AQ260" s="1" t="s">
        <v>31</v>
      </c>
      <c r="AR260" s="1" t="s">
        <v>29</v>
      </c>
      <c r="AS260" s="1" t="s">
        <v>111</v>
      </c>
      <c r="AT260" s="1" t="s">
        <v>170</v>
      </c>
      <c r="AV260" s="1">
        <f>_xlfn.XLOOKUP(K260,[6]cmmiScoringModel!$G$2:$G$6, [6]cmmiScoringModel!$I$2:$I$6,0,0,1)</f>
        <v>1</v>
      </c>
      <c r="AW260" s="1">
        <f>_xlfn.XLOOKUP(L260,[6]cmmiScoringModel!$G$7:$G$9,[6]cmmiScoringModel!$I$7:$I$9,0,0,1)</f>
        <v>1</v>
      </c>
      <c r="AX260" s="1">
        <f>_xlfn.XLOOKUP(M260,[6]cmmiScoringModel!$G$10:$G$14,[6]cmmiScoringModel!$I$10:$I$14,0,0,1)</f>
        <v>1</v>
      </c>
      <c r="AY260" s="1">
        <f>_xlfn.XLOOKUP(N260,[6]cmmiScoringModel!$G$15:$G$19,[6]cmmiScoringModel!$I$15:$I$19,0,0,1)</f>
        <v>0.5</v>
      </c>
      <c r="AZ260" s="1">
        <f>_xlfn.XLOOKUP(O260,[6]cmmiScoringModel!$G$20:$G$24,[6]cmmiScoringModel!$I$20:$I$24,0,0,1)</f>
        <v>0.75</v>
      </c>
      <c r="BA260" s="1">
        <f>_xlfn.XLOOKUP(P260,[6]cmmiScoringModel!$G$25:$G$28,[6]cmmiScoringModel!$I$25:$I$28,0,0,1)</f>
        <v>1</v>
      </c>
      <c r="BB260" s="1">
        <f>_xlfn.XLOOKUP(Q260,[6]cmmiScoringModel!$G$29:$G$33,[6]cmmiScoringModel!$I$29:$I$33,0,0,1)</f>
        <v>0.5</v>
      </c>
      <c r="BC260" s="1">
        <f>_xlfn.XLOOKUP(R260,[6]cmmiScoringModel!$G$34:$G$37,[6]cmmiScoringModel!$I$34:$I$37,0,0,1)</f>
        <v>1</v>
      </c>
      <c r="BD260" s="1">
        <f>_xlfn.XLOOKUP(S260,[6]cmmiScoringModel!$G$38:$G$44,[6]cmmiScoringModel!$I$38:$I$44,0,0,1)</f>
        <v>0.2</v>
      </c>
      <c r="BE260" s="1">
        <f>_xlfn.XLOOKUP(T260,[6]cmmiScoringModel!$G$45:$G$51,[6]cmmiScoringModel!$I$45:$I$51,0,0,1)</f>
        <v>1</v>
      </c>
      <c r="BF260" s="1">
        <f>_xlfn.XLOOKUP(U260,[6]cmmiScoringModel!$G$52:$G$56,[6]cmmiScoringModel!$I$52:$I$56,0,0,1)</f>
        <v>0.8</v>
      </c>
      <c r="BG260" s="1">
        <f>_xlfn.XLOOKUP(V260,[6]cmmiScoringModel!$G$57:$G$61,[6]cmmiScoringModel!$I$57:$I$61,0,0,1)</f>
        <v>1</v>
      </c>
      <c r="BH260" s="1">
        <f>_xlfn.XLOOKUP(W260,[6]cmmiScoringModel!$G$62:$G$67,[6]cmmiScoringModel!$I$62:$I$67,0,0,1)</f>
        <v>0.5</v>
      </c>
      <c r="BI260" s="1">
        <f>_xlfn.XLOOKUP(X260,[6]cmmiScoringModel!$G$68:$G$72,[6]cmmiScoringModel!$I$68:$I$72,0,0,1)</f>
        <v>0.75</v>
      </c>
      <c r="BJ260" s="1">
        <f>_xlfn.XLOOKUP(Y260,[6]cmmiScoringModel!$G$73:$G$77,[6]cmmiScoringModel!$I$73:$I$77,0,0,1)</f>
        <v>1</v>
      </c>
      <c r="BK260" s="1">
        <f>_xlfn.XLOOKUP(Z260,[6]cmmiScoringModel!$G$78:$G$84,[6]cmmiScoringModel!$I$78:$I$84,0,0,1)</f>
        <v>0.75</v>
      </c>
      <c r="BL260" s="1">
        <f>_xlfn.XLOOKUP(AA260,[6]cmmiScoringModel!$G$85:$G$91,[6]cmmiScoringModel!$I$85:$I$91,0,0,1)</f>
        <v>0.75</v>
      </c>
      <c r="BM260" s="1">
        <f>_xlfn.XLOOKUP(AB260,[6]cmmiScoringModel!$G$92:$G$95,[6]cmmiScoringModel!$I$92:$I$95,0,0,1)</f>
        <v>1</v>
      </c>
      <c r="BN260" s="1">
        <f>_xlfn.XLOOKUP(AC260,[6]cmmiScoringModel!$G$96:$G$100,[6]cmmiScoringModel!$I$96:$I$100,0,0,1)</f>
        <v>0.6</v>
      </c>
      <c r="BO260" s="1">
        <f>_xlfn.XLOOKUP(AD260,[6]cmmiScoringModel!$G$101:$G$106,[6]cmmiScoringModel!$I$101:$I$106,0,0,1)</f>
        <v>1</v>
      </c>
      <c r="BP260" s="1">
        <f>_xlfn.XLOOKUP(AE260,[6]cmmiScoringModel!$G$107:$G$113,[6]cmmiScoringModel!$I$107:$I$113,0,0,1)</f>
        <v>0.75</v>
      </c>
      <c r="BQ260" s="1">
        <f>_xlfn.XLOOKUP(AF260,[6]cmmiScoringModel!$G$114:$G$117,[6]cmmiScoringModel!$I$114:$I$117,0,0,1)</f>
        <v>1</v>
      </c>
      <c r="BR260" s="1">
        <f>_xlfn.XLOOKUP(AG260,[6]cmmiScoringModel!$G$118:$G$120,[6]cmmiScoringModel!$I$118:$I$120,0,0,1)</f>
        <v>1</v>
      </c>
      <c r="BS260" s="1">
        <f>_xlfn.XLOOKUP(AH260, [6]cmmiScoringModel!$G$121:$G$124,[6]cmmiScoringModel!$I$121:$I$124,0,0,1)</f>
        <v>1</v>
      </c>
      <c r="BT260" s="1">
        <f>_xlfn.XLOOKUP(AI260,[6]cmmiScoringModel!$G$125:$G$128,[6]cmmiScoringModel!$I$125:$I$128,0,0,1)</f>
        <v>1</v>
      </c>
      <c r="BU260" s="1">
        <f>_xlfn.XLOOKUP(AJ260,[6]cmmiScoringModel!$G$129:$G$132,[6]cmmiScoringModel!$I$129:$I$132,0,0,1)</f>
        <v>1</v>
      </c>
      <c r="BV260" s="1">
        <f>_xlfn.XLOOKUP(AK260,[6]cmmiScoringModel!$G$133:$G$138,[6]cmmiScoringModel!$I$133:$I$138,0,0,1)</f>
        <v>0.75</v>
      </c>
      <c r="BW260" s="1">
        <f>_xlfn.XLOOKUP(AL260,[6]cmmiScoringModel!$G$139:$G$142,[6]cmmiScoringModel!$I$139:$I$142,0,0,1)</f>
        <v>1</v>
      </c>
      <c r="BX260" s="1">
        <f>_xlfn.XLOOKUP(AM260,[6]cmmiScoringModel!$G$143:$G$148,[6]cmmiScoringModel!$I$143:$I$148,0,0,1)</f>
        <v>0.75</v>
      </c>
      <c r="BY260" s="1">
        <f>_xlfn.XLOOKUP(AN260,[6]cmmiScoringModel!$G$149:$G$153,[6]cmmiScoringModel!$I$149:$I$153,0,0,1)</f>
        <v>1</v>
      </c>
      <c r="BZ260" s="1">
        <f>_xlfn.XLOOKUP(AO260,[6]cmmiScoringModel!$G$154:$G$157,[6]cmmiScoringModel!$I$154:$I$157,0,0,1)</f>
        <v>1</v>
      </c>
      <c r="CA260" s="1">
        <f>_xlfn.XLOOKUP(AP260,[6]cmmiScoringModel!$G$158:$G$161,[6]cmmiScoringModel!$I$158:$I$161,0,0,1)</f>
        <v>1</v>
      </c>
      <c r="CB260" s="1">
        <f>_xlfn.XLOOKUP(AQ260,[6]cmmiScoringModel!$G$162:$G$166,[6]cmmiScoringModel!$I$162:$I$166,0,0,1)</f>
        <v>1</v>
      </c>
      <c r="CC260" s="1">
        <f>_xlfn.XLOOKUP(AR260,[6]cmmiScoringModel!$G$167:$G$171,[6]cmmiScoringModel!$I$167:$I$171,0,0,1)</f>
        <v>0.5</v>
      </c>
      <c r="CD260" s="1">
        <f>_xlfn.XLOOKUP(AS260,[6]cmmiScoringModel!$G$172:$G$175,[6]cmmiScoringModel!$I$172:$I$175,0,0,1)</f>
        <v>1</v>
      </c>
      <c r="CE260" s="1">
        <f>_xlfn.XLOOKUP(AT260,[6]cmmiScoringModel!$G$176:$G$180,[6]cmmiScoringModel!$I$176:$I$180,0,0,1)</f>
        <v>0.5</v>
      </c>
    </row>
    <row r="261" spans="1:83" x14ac:dyDescent="0.25">
      <c r="A261" s="1" t="s">
        <v>3564</v>
      </c>
      <c r="B261" s="1" t="s">
        <v>2010</v>
      </c>
      <c r="C261" s="1" t="s">
        <v>1402</v>
      </c>
      <c r="D261" s="1" t="s">
        <v>2032</v>
      </c>
      <c r="E261" s="1" t="s">
        <v>2033</v>
      </c>
      <c r="G261" s="1" t="s">
        <v>2034</v>
      </c>
      <c r="H261" s="1" t="s">
        <v>3565</v>
      </c>
      <c r="K261" s="1" t="s">
        <v>18</v>
      </c>
      <c r="L261" s="1" t="s">
        <v>22</v>
      </c>
      <c r="M261" s="1" t="s">
        <v>31</v>
      </c>
      <c r="N261" s="1" t="s">
        <v>29</v>
      </c>
      <c r="O261" s="1" t="s">
        <v>37</v>
      </c>
      <c r="P261" s="1" t="s">
        <v>43</v>
      </c>
      <c r="Q261" s="1" t="s">
        <v>45</v>
      </c>
      <c r="R261" s="1" t="s">
        <v>37</v>
      </c>
      <c r="S261" s="1" t="s">
        <v>56</v>
      </c>
      <c r="T261" s="1" t="s">
        <v>62</v>
      </c>
      <c r="U261" s="1" t="s">
        <v>66</v>
      </c>
      <c r="V261" s="1" t="s">
        <v>71</v>
      </c>
      <c r="W261" s="1" t="s">
        <v>76</v>
      </c>
      <c r="X261" s="1" t="s">
        <v>37</v>
      </c>
      <c r="Y261" s="1" t="s">
        <v>43</v>
      </c>
      <c r="Z261" s="1" t="s">
        <v>62</v>
      </c>
      <c r="AA261" s="1" t="s">
        <v>62</v>
      </c>
      <c r="AB261" s="1" t="s">
        <v>98</v>
      </c>
      <c r="AC261" s="1" t="s">
        <v>103</v>
      </c>
      <c r="AD261" s="1" t="s">
        <v>110</v>
      </c>
      <c r="AE261" s="1" t="s">
        <v>62</v>
      </c>
      <c r="AF261" s="1" t="s">
        <v>120</v>
      </c>
      <c r="AG261" s="1" t="s">
        <v>124</v>
      </c>
      <c r="AH261" s="1" t="s">
        <v>129</v>
      </c>
      <c r="AI261" s="1" t="s">
        <v>129</v>
      </c>
      <c r="AJ261" s="1" t="s">
        <v>22</v>
      </c>
      <c r="AK261" s="1" t="s">
        <v>63</v>
      </c>
      <c r="AL261" s="1" t="s">
        <v>144</v>
      </c>
      <c r="AM261" s="1" t="s">
        <v>62</v>
      </c>
      <c r="AN261" s="1" t="s">
        <v>31</v>
      </c>
      <c r="AO261" s="1" t="s">
        <v>155</v>
      </c>
      <c r="AP261" s="1" t="s">
        <v>159</v>
      </c>
      <c r="AQ261" s="1" t="s">
        <v>31</v>
      </c>
      <c r="AR261" s="1" t="s">
        <v>21</v>
      </c>
      <c r="AS261" s="1" t="s">
        <v>21</v>
      </c>
      <c r="AT261" s="1" t="s">
        <v>21</v>
      </c>
      <c r="AV261" s="1">
        <f>_xlfn.XLOOKUP(K261,[6]cmmiScoringModel!$G$2:$G$6, [6]cmmiScoringModel!$I$2:$I$6,0,0,1)</f>
        <v>1</v>
      </c>
      <c r="AW261" s="1">
        <f>_xlfn.XLOOKUP(L261,[6]cmmiScoringModel!$G$7:$G$9,[6]cmmiScoringModel!$I$7:$I$9,0,0,1)</f>
        <v>1</v>
      </c>
      <c r="AX261" s="1">
        <f>_xlfn.XLOOKUP(M261,[6]cmmiScoringModel!$G$10:$G$14,[6]cmmiScoringModel!$I$10:$I$14,0,0,1)</f>
        <v>1</v>
      </c>
      <c r="AY261" s="1">
        <f>_xlfn.XLOOKUP(N261,[6]cmmiScoringModel!$G$15:$G$19,[6]cmmiScoringModel!$I$15:$I$19,0,0,1)</f>
        <v>0.5</v>
      </c>
      <c r="AZ261" s="1">
        <f>_xlfn.XLOOKUP(O261,[6]cmmiScoringModel!$G$20:$G$24,[6]cmmiScoringModel!$I$20:$I$24,0,0,1)</f>
        <v>0.75</v>
      </c>
      <c r="BA261" s="1">
        <f>_xlfn.XLOOKUP(P261,[6]cmmiScoringModel!$G$25:$G$28,[6]cmmiScoringModel!$I$25:$I$28,0,0,1)</f>
        <v>1</v>
      </c>
      <c r="BB261" s="1">
        <f>_xlfn.XLOOKUP(Q261,[6]cmmiScoringModel!$G$29:$G$33,[6]cmmiScoringModel!$I$29:$I$33,0,0,1)</f>
        <v>0.5</v>
      </c>
      <c r="BC261" s="1">
        <f>_xlfn.XLOOKUP(R261,[6]cmmiScoringModel!$G$34:$G$37,[6]cmmiScoringModel!$I$34:$I$37,0,0,1)</f>
        <v>1</v>
      </c>
      <c r="BD261" s="1">
        <f>_xlfn.XLOOKUP(S261,[6]cmmiScoringModel!$G$38:$G$44,[6]cmmiScoringModel!$I$38:$I$44,0,0,1)</f>
        <v>0.2</v>
      </c>
      <c r="BE261" s="1">
        <f>_xlfn.XLOOKUP(T261,[6]cmmiScoringModel!$G$45:$G$51,[6]cmmiScoringModel!$I$45:$I$51,0,0,1)</f>
        <v>0.5</v>
      </c>
      <c r="BF261" s="1">
        <f>_xlfn.XLOOKUP(U261,[6]cmmiScoringModel!$G$52:$G$56,[6]cmmiScoringModel!$I$52:$I$56,0,0,1)</f>
        <v>0.8</v>
      </c>
      <c r="BG261" s="1">
        <f>_xlfn.XLOOKUP(V261,[6]cmmiScoringModel!$G$57:$G$61,[6]cmmiScoringModel!$I$57:$I$61,0,0,1)</f>
        <v>0.6</v>
      </c>
      <c r="BH261" s="1">
        <f>_xlfn.XLOOKUP(W261,[6]cmmiScoringModel!$G$62:$G$67,[6]cmmiScoringModel!$I$62:$I$67,0,0,1)</f>
        <v>0.75</v>
      </c>
      <c r="BI261" s="1">
        <f>_xlfn.XLOOKUP(X261,[6]cmmiScoringModel!$G$68:$G$72,[6]cmmiScoringModel!$I$68:$I$72,0,0,1)</f>
        <v>0.75</v>
      </c>
      <c r="BJ261" s="1">
        <f>_xlfn.XLOOKUP(Y261,[6]cmmiScoringModel!$G$73:$G$77,[6]cmmiScoringModel!$I$73:$I$77,0,0,1)</f>
        <v>1</v>
      </c>
      <c r="BK261" s="1">
        <f>_xlfn.XLOOKUP(Z261,[6]cmmiScoringModel!$G$78:$G$84,[6]cmmiScoringModel!$I$78:$I$84,0,0,1)</f>
        <v>0.5</v>
      </c>
      <c r="BL261" s="1">
        <f>_xlfn.XLOOKUP(AA261,[6]cmmiScoringModel!$G$85:$G$91,[6]cmmiScoringModel!$I$85:$I$91,0,0,1)</f>
        <v>0.5</v>
      </c>
      <c r="BM261" s="1">
        <f>_xlfn.XLOOKUP(AB261,[6]cmmiScoringModel!$G$92:$G$95,[6]cmmiScoringModel!$I$92:$I$95,0,0,1)</f>
        <v>1</v>
      </c>
      <c r="BN261" s="1">
        <f>_xlfn.XLOOKUP(AC261,[6]cmmiScoringModel!$G$96:$G$100,[6]cmmiScoringModel!$I$96:$I$100,0,0,1)</f>
        <v>0.6</v>
      </c>
      <c r="BO261" s="1">
        <f>_xlfn.XLOOKUP(AD261,[6]cmmiScoringModel!$G$101:$G$106,[6]cmmiScoringModel!$I$101:$I$106,0,0,1)</f>
        <v>0.75</v>
      </c>
      <c r="BP261" s="1">
        <f>_xlfn.XLOOKUP(AE261,[6]cmmiScoringModel!$G$107:$G$113,[6]cmmiScoringModel!$I$107:$I$113,0,0,1)</f>
        <v>0.5</v>
      </c>
      <c r="BQ261" s="1">
        <f>_xlfn.XLOOKUP(AF261,[6]cmmiScoringModel!$G$114:$G$117,[6]cmmiScoringModel!$I$114:$I$117,0,0,1)</f>
        <v>0.85</v>
      </c>
      <c r="BR261" s="1">
        <f>_xlfn.XLOOKUP(AG261,[6]cmmiScoringModel!$G$118:$G$120,[6]cmmiScoringModel!$I$118:$I$120,0,0,1)</f>
        <v>0.25</v>
      </c>
      <c r="BS261" s="1">
        <f>_xlfn.XLOOKUP(AH261, [6]cmmiScoringModel!$G$121:$G$124,[6]cmmiScoringModel!$I$121:$I$124,0,0,1)</f>
        <v>0.6</v>
      </c>
      <c r="BT261" s="1">
        <f>_xlfn.XLOOKUP(AI261,[6]cmmiScoringModel!$G$125:$G$128,[6]cmmiScoringModel!$I$125:$I$128,0,0,1)</f>
        <v>0.4</v>
      </c>
      <c r="BU261" s="1">
        <f>_xlfn.XLOOKUP(AJ261,[6]cmmiScoringModel!$G$129:$G$132,[6]cmmiScoringModel!$I$129:$I$132,0,0,1)</f>
        <v>1</v>
      </c>
      <c r="BV261" s="1">
        <f>_xlfn.XLOOKUP(AK261,[6]cmmiScoringModel!$G$133:$G$138,[6]cmmiScoringModel!$I$133:$I$138,0,0,1)</f>
        <v>0.75</v>
      </c>
      <c r="BW261" s="1">
        <f>_xlfn.XLOOKUP(AL261,[6]cmmiScoringModel!$G$139:$G$142,[6]cmmiScoringModel!$I$139:$I$142,0,0,1)</f>
        <v>1</v>
      </c>
      <c r="BX261" s="1">
        <f>_xlfn.XLOOKUP(AM261,[6]cmmiScoringModel!$G$143:$G$148,[6]cmmiScoringModel!$I$143:$I$148,0,0,1)</f>
        <v>0.5</v>
      </c>
      <c r="BY261" s="1">
        <f>_xlfn.XLOOKUP(AN261,[6]cmmiScoringModel!$G$149:$G$153,[6]cmmiScoringModel!$I$149:$I$153,0,0,1)</f>
        <v>1</v>
      </c>
      <c r="BZ261" s="1">
        <f>_xlfn.XLOOKUP(AO261,[6]cmmiScoringModel!$G$154:$G$157,[6]cmmiScoringModel!$I$154:$I$157,0,0,1)</f>
        <v>1</v>
      </c>
      <c r="CA261" s="1">
        <f>_xlfn.XLOOKUP(AP261,[6]cmmiScoringModel!$G$158:$G$161,[6]cmmiScoringModel!$I$158:$I$161,0,0,1)</f>
        <v>1</v>
      </c>
      <c r="CB261" s="1">
        <f>_xlfn.XLOOKUP(AQ261,[6]cmmiScoringModel!$G$162:$G$166,[6]cmmiScoringModel!$I$162:$I$166,0,0,1)</f>
        <v>1</v>
      </c>
      <c r="CC261" s="1">
        <f>_xlfn.XLOOKUP(AR261,[6]cmmiScoringModel!$G$167:$G$171,[6]cmmiScoringModel!$I$167:$I$171,0,0,1)</f>
        <v>0.01</v>
      </c>
      <c r="CD261" s="1">
        <f>_xlfn.XLOOKUP(AS261,[6]cmmiScoringModel!$G$172:$G$175,[6]cmmiScoringModel!$I$172:$I$175,0,0,1)</f>
        <v>0.01</v>
      </c>
      <c r="CE261" s="1">
        <f>_xlfn.XLOOKUP(AT261,[6]cmmiScoringModel!$G$176:$G$180,[6]cmmiScoringModel!$I$176:$I$180,0,0,1)</f>
        <v>0.01</v>
      </c>
    </row>
    <row r="262" spans="1:83" x14ac:dyDescent="0.25">
      <c r="A262" s="1" t="s">
        <v>3566</v>
      </c>
      <c r="B262" s="1" t="s">
        <v>2010</v>
      </c>
      <c r="C262" s="1" t="s">
        <v>2038</v>
      </c>
      <c r="D262" s="1" t="s">
        <v>2039</v>
      </c>
      <c r="E262" s="1" t="s">
        <v>2040</v>
      </c>
      <c r="G262" s="1" t="s">
        <v>1987</v>
      </c>
      <c r="H262" s="1" t="s">
        <v>2838</v>
      </c>
      <c r="K262" s="1" t="s">
        <v>18</v>
      </c>
      <c r="L262" s="1" t="s">
        <v>22</v>
      </c>
      <c r="M262" s="1" t="s">
        <v>31</v>
      </c>
      <c r="N262" s="1" t="s">
        <v>29</v>
      </c>
      <c r="O262" s="1" t="s">
        <v>37</v>
      </c>
      <c r="P262" s="1" t="s">
        <v>43</v>
      </c>
      <c r="Q262" s="1" t="s">
        <v>45</v>
      </c>
      <c r="R262" s="1" t="s">
        <v>37</v>
      </c>
      <c r="S262" s="1" t="s">
        <v>56</v>
      </c>
      <c r="T262" s="1" t="s">
        <v>64</v>
      </c>
      <c r="U262" s="1" t="s">
        <v>43</v>
      </c>
      <c r="V262" s="1" t="s">
        <v>72</v>
      </c>
      <c r="W262" s="1" t="s">
        <v>75</v>
      </c>
      <c r="X262" s="1" t="s">
        <v>37</v>
      </c>
      <c r="Y262" s="1" t="s">
        <v>43</v>
      </c>
      <c r="Z262" s="1" t="s">
        <v>64</v>
      </c>
      <c r="AA262" s="1" t="s">
        <v>62</v>
      </c>
      <c r="AB262" s="1" t="s">
        <v>98</v>
      </c>
      <c r="AC262" s="1" t="s">
        <v>105</v>
      </c>
      <c r="AD262" s="1" t="s">
        <v>111</v>
      </c>
      <c r="AE262" s="1" t="s">
        <v>62</v>
      </c>
      <c r="AF262" s="1" t="s">
        <v>120</v>
      </c>
      <c r="AG262" s="1" t="s">
        <v>125</v>
      </c>
      <c r="AH262" s="1" t="s">
        <v>129</v>
      </c>
      <c r="AI262" s="1" t="s">
        <v>129</v>
      </c>
      <c r="AJ262" s="1" t="s">
        <v>22</v>
      </c>
      <c r="AK262" s="1" t="s">
        <v>64</v>
      </c>
      <c r="AL262" s="1" t="s">
        <v>144</v>
      </c>
      <c r="AM262" s="1" t="s">
        <v>62</v>
      </c>
      <c r="AN262" s="1" t="s">
        <v>31</v>
      </c>
      <c r="AO262" s="1" t="s">
        <v>155</v>
      </c>
      <c r="AP262" s="1" t="s">
        <v>159</v>
      </c>
      <c r="AQ262" s="1" t="s">
        <v>29</v>
      </c>
      <c r="AR262" s="1" t="s">
        <v>21</v>
      </c>
      <c r="AS262" s="1" t="s">
        <v>21</v>
      </c>
      <c r="AT262" s="1" t="s">
        <v>21</v>
      </c>
      <c r="AV262" s="1">
        <f>_xlfn.XLOOKUP(K262,[6]cmmiScoringModel!$G$2:$G$6, [6]cmmiScoringModel!$I$2:$I$6,0,0,1)</f>
        <v>1</v>
      </c>
      <c r="AW262" s="1">
        <f>_xlfn.XLOOKUP(L262,[6]cmmiScoringModel!$G$7:$G$9,[6]cmmiScoringModel!$I$7:$I$9,0,0,1)</f>
        <v>1</v>
      </c>
      <c r="AX262" s="1">
        <f>_xlfn.XLOOKUP(M262,[6]cmmiScoringModel!$G$10:$G$14,[6]cmmiScoringModel!$I$10:$I$14,0,0,1)</f>
        <v>1</v>
      </c>
      <c r="AY262" s="1">
        <f>_xlfn.XLOOKUP(N262,[6]cmmiScoringModel!$G$15:$G$19,[6]cmmiScoringModel!$I$15:$I$19,0,0,1)</f>
        <v>0.5</v>
      </c>
      <c r="AZ262" s="1">
        <f>_xlfn.XLOOKUP(O262,[6]cmmiScoringModel!$G$20:$G$24,[6]cmmiScoringModel!$I$20:$I$24,0,0,1)</f>
        <v>0.75</v>
      </c>
      <c r="BA262" s="1">
        <f>_xlfn.XLOOKUP(P262,[6]cmmiScoringModel!$G$25:$G$28,[6]cmmiScoringModel!$I$25:$I$28,0,0,1)</f>
        <v>1</v>
      </c>
      <c r="BB262" s="1">
        <f>_xlfn.XLOOKUP(Q262,[6]cmmiScoringModel!$G$29:$G$33,[6]cmmiScoringModel!$I$29:$I$33,0,0,1)</f>
        <v>0.5</v>
      </c>
      <c r="BC262" s="1">
        <f>_xlfn.XLOOKUP(R262,[6]cmmiScoringModel!$G$34:$G$37,[6]cmmiScoringModel!$I$34:$I$37,0,0,1)</f>
        <v>1</v>
      </c>
      <c r="BD262" s="1">
        <f>_xlfn.XLOOKUP(S262,[6]cmmiScoringModel!$G$38:$G$44,[6]cmmiScoringModel!$I$38:$I$44,0,0,1)</f>
        <v>0.2</v>
      </c>
      <c r="BE262" s="1">
        <f>_xlfn.XLOOKUP(T262,[6]cmmiScoringModel!$G$45:$G$51,[6]cmmiScoringModel!$I$45:$I$51,0,0,1)</f>
        <v>1</v>
      </c>
      <c r="BF262" s="1">
        <f>_xlfn.XLOOKUP(U262,[6]cmmiScoringModel!$G$52:$G$56,[6]cmmiScoringModel!$I$52:$I$56,0,0,1)</f>
        <v>1</v>
      </c>
      <c r="BG262" s="1">
        <f>_xlfn.XLOOKUP(V262,[6]cmmiScoringModel!$G$57:$G$61,[6]cmmiScoringModel!$I$57:$I$61,0,0,1)</f>
        <v>1</v>
      </c>
      <c r="BH262" s="1">
        <f>_xlfn.XLOOKUP(W262,[6]cmmiScoringModel!$G$62:$G$67,[6]cmmiScoringModel!$I$62:$I$67,0,0,1)</f>
        <v>0.5</v>
      </c>
      <c r="BI262" s="1">
        <f>_xlfn.XLOOKUP(X262,[6]cmmiScoringModel!$G$68:$G$72,[6]cmmiScoringModel!$I$68:$I$72,0,0,1)</f>
        <v>0.75</v>
      </c>
      <c r="BJ262" s="1">
        <f>_xlfn.XLOOKUP(Y262,[6]cmmiScoringModel!$G$73:$G$77,[6]cmmiScoringModel!$I$73:$I$77,0,0,1)</f>
        <v>1</v>
      </c>
      <c r="BK262" s="1">
        <f>_xlfn.XLOOKUP(Z262,[6]cmmiScoringModel!$G$78:$G$84,[6]cmmiScoringModel!$I$78:$I$84,0,0,1)</f>
        <v>1</v>
      </c>
      <c r="BL262" s="1">
        <f>_xlfn.XLOOKUP(AA262,[6]cmmiScoringModel!$G$85:$G$91,[6]cmmiScoringModel!$I$85:$I$91,0,0,1)</f>
        <v>0.5</v>
      </c>
      <c r="BM262" s="1">
        <f>_xlfn.XLOOKUP(AB262,[6]cmmiScoringModel!$G$92:$G$95,[6]cmmiScoringModel!$I$92:$I$95,0,0,1)</f>
        <v>1</v>
      </c>
      <c r="BN262" s="1">
        <f>_xlfn.XLOOKUP(AC262,[6]cmmiScoringModel!$G$96:$G$100,[6]cmmiScoringModel!$I$96:$I$100,0,0,1)</f>
        <v>1</v>
      </c>
      <c r="BO262" s="1">
        <f>_xlfn.XLOOKUP(AD262,[6]cmmiScoringModel!$G$101:$G$106,[6]cmmiScoringModel!$I$101:$I$106,0,0,1)</f>
        <v>1</v>
      </c>
      <c r="BP262" s="1">
        <f>_xlfn.XLOOKUP(AE262,[6]cmmiScoringModel!$G$107:$G$113,[6]cmmiScoringModel!$I$107:$I$113,0,0,1)</f>
        <v>0.5</v>
      </c>
      <c r="BQ262" s="1">
        <f>_xlfn.XLOOKUP(AF262,[6]cmmiScoringModel!$G$114:$G$117,[6]cmmiScoringModel!$I$114:$I$117,0,0,1)</f>
        <v>0.85</v>
      </c>
      <c r="BR262" s="1">
        <f>_xlfn.XLOOKUP(AG262,[6]cmmiScoringModel!$G$118:$G$120,[6]cmmiScoringModel!$I$118:$I$120,0,0,1)</f>
        <v>1</v>
      </c>
      <c r="BS262" s="1">
        <f>_xlfn.XLOOKUP(AH262, [6]cmmiScoringModel!$G$121:$G$124,[6]cmmiScoringModel!$I$121:$I$124,0,0,1)</f>
        <v>0.6</v>
      </c>
      <c r="BT262" s="1">
        <f>_xlfn.XLOOKUP(AI262,[6]cmmiScoringModel!$G$125:$G$128,[6]cmmiScoringModel!$I$125:$I$128,0,0,1)</f>
        <v>0.4</v>
      </c>
      <c r="BU262" s="1">
        <f>_xlfn.XLOOKUP(AJ262,[6]cmmiScoringModel!$G$129:$G$132,[6]cmmiScoringModel!$I$129:$I$132,0,0,1)</f>
        <v>1</v>
      </c>
      <c r="BV262" s="1">
        <f>_xlfn.XLOOKUP(AK262,[6]cmmiScoringModel!$G$133:$G$138,[6]cmmiScoringModel!$I$133:$I$138,0,0,1)</f>
        <v>1</v>
      </c>
      <c r="BW262" s="1">
        <f>_xlfn.XLOOKUP(AL262,[6]cmmiScoringModel!$G$139:$G$142,[6]cmmiScoringModel!$I$139:$I$142,0,0,1)</f>
        <v>1</v>
      </c>
      <c r="BX262" s="1">
        <f>_xlfn.XLOOKUP(AM262,[6]cmmiScoringModel!$G$143:$G$148,[6]cmmiScoringModel!$I$143:$I$148,0,0,1)</f>
        <v>0.5</v>
      </c>
      <c r="BY262" s="1">
        <f>_xlfn.XLOOKUP(AN262,[6]cmmiScoringModel!$G$149:$G$153,[6]cmmiScoringModel!$I$149:$I$153,0,0,1)</f>
        <v>1</v>
      </c>
      <c r="BZ262" s="1">
        <f>_xlfn.XLOOKUP(AO262,[6]cmmiScoringModel!$G$154:$G$157,[6]cmmiScoringModel!$I$154:$I$157,0,0,1)</f>
        <v>1</v>
      </c>
      <c r="CA262" s="1">
        <f>_xlfn.XLOOKUP(AP262,[6]cmmiScoringModel!$G$158:$G$161,[6]cmmiScoringModel!$I$158:$I$161,0,0,1)</f>
        <v>1</v>
      </c>
      <c r="CB262" s="1">
        <f>_xlfn.XLOOKUP(AQ262,[6]cmmiScoringModel!$G$162:$G$166,[6]cmmiScoringModel!$I$162:$I$166,0,0,1)</f>
        <v>0.75</v>
      </c>
      <c r="CC262" s="1">
        <f>_xlfn.XLOOKUP(AR262,[6]cmmiScoringModel!$G$167:$G$171,[6]cmmiScoringModel!$I$167:$I$171,0,0,1)</f>
        <v>0.01</v>
      </c>
      <c r="CD262" s="1">
        <f>_xlfn.XLOOKUP(AS262,[6]cmmiScoringModel!$G$172:$G$175,[6]cmmiScoringModel!$I$172:$I$175,0,0,1)</f>
        <v>0.01</v>
      </c>
      <c r="CE262" s="1">
        <f>_xlfn.XLOOKUP(AT262,[6]cmmiScoringModel!$G$176:$G$180,[6]cmmiScoringModel!$I$176:$I$180,0,0,1)</f>
        <v>0.01</v>
      </c>
    </row>
    <row r="263" spans="1:83" x14ac:dyDescent="0.25">
      <c r="A263" s="1" t="s">
        <v>3567</v>
      </c>
      <c r="B263" s="1" t="s">
        <v>2010</v>
      </c>
      <c r="C263" s="1" t="s">
        <v>2041</v>
      </c>
      <c r="D263" s="1" t="s">
        <v>2042</v>
      </c>
      <c r="E263" s="1" t="s">
        <v>2043</v>
      </c>
      <c r="G263" s="1" t="s">
        <v>2044</v>
      </c>
      <c r="H263" s="1" t="s">
        <v>3568</v>
      </c>
      <c r="K263" s="1" t="s">
        <v>18</v>
      </c>
      <c r="L263" s="1" t="s">
        <v>22</v>
      </c>
      <c r="M263" s="1" t="s">
        <v>31</v>
      </c>
      <c r="N263" s="1" t="s">
        <v>29</v>
      </c>
      <c r="O263" s="1" t="s">
        <v>37</v>
      </c>
      <c r="P263" s="1" t="s">
        <v>43</v>
      </c>
      <c r="Q263" s="1" t="s">
        <v>45</v>
      </c>
      <c r="R263" s="1" t="s">
        <v>37</v>
      </c>
      <c r="S263" s="1" t="s">
        <v>56</v>
      </c>
      <c r="T263" s="1" t="s">
        <v>21</v>
      </c>
      <c r="U263" s="1" t="s">
        <v>25</v>
      </c>
      <c r="V263" s="1" t="s">
        <v>71</v>
      </c>
      <c r="W263" s="1" t="s">
        <v>76</v>
      </c>
      <c r="X263" s="1" t="s">
        <v>37</v>
      </c>
      <c r="Y263" s="1" t="s">
        <v>43</v>
      </c>
      <c r="Z263" s="1" t="s">
        <v>63</v>
      </c>
      <c r="AA263" s="1" t="s">
        <v>63</v>
      </c>
      <c r="AB263" s="1" t="s">
        <v>97</v>
      </c>
      <c r="AC263" s="1" t="s">
        <v>103</v>
      </c>
      <c r="AD263" s="1" t="s">
        <v>111</v>
      </c>
      <c r="AE263" s="1" t="s">
        <v>62</v>
      </c>
      <c r="AF263" s="1" t="s">
        <v>120</v>
      </c>
      <c r="AG263" s="1" t="s">
        <v>125</v>
      </c>
      <c r="AH263" s="1" t="s">
        <v>129</v>
      </c>
      <c r="AI263" s="1" t="s">
        <v>129</v>
      </c>
      <c r="AJ263" s="1" t="s">
        <v>129</v>
      </c>
      <c r="AK263" s="1" t="s">
        <v>63</v>
      </c>
      <c r="AL263" s="1" t="s">
        <v>144</v>
      </c>
      <c r="AM263" s="1" t="s">
        <v>62</v>
      </c>
      <c r="AN263" s="1" t="s">
        <v>29</v>
      </c>
      <c r="AO263" s="1" t="s">
        <v>155</v>
      </c>
      <c r="AP263" s="1" t="s">
        <v>159</v>
      </c>
      <c r="AQ263" s="1" t="s">
        <v>25</v>
      </c>
      <c r="AR263" s="1" t="s">
        <v>21</v>
      </c>
      <c r="AS263" s="1" t="s">
        <v>21</v>
      </c>
      <c r="AT263" s="1" t="s">
        <v>21</v>
      </c>
      <c r="AV263" s="1">
        <f>_xlfn.XLOOKUP(K263,[6]cmmiScoringModel!$G$2:$G$6, [6]cmmiScoringModel!$I$2:$I$6,0,0,1)</f>
        <v>1</v>
      </c>
      <c r="AW263" s="1">
        <f>_xlfn.XLOOKUP(L263,[6]cmmiScoringModel!$G$7:$G$9,[6]cmmiScoringModel!$I$7:$I$9,0,0,1)</f>
        <v>1</v>
      </c>
      <c r="AX263" s="1">
        <f>_xlfn.XLOOKUP(M263,[6]cmmiScoringModel!$G$10:$G$14,[6]cmmiScoringModel!$I$10:$I$14,0,0,1)</f>
        <v>1</v>
      </c>
      <c r="AY263" s="1">
        <f>_xlfn.XLOOKUP(N263,[6]cmmiScoringModel!$G$15:$G$19,[6]cmmiScoringModel!$I$15:$I$19,0,0,1)</f>
        <v>0.5</v>
      </c>
      <c r="AZ263" s="1">
        <f>_xlfn.XLOOKUP(O263,[6]cmmiScoringModel!$G$20:$G$24,[6]cmmiScoringModel!$I$20:$I$24,0,0,1)</f>
        <v>0.75</v>
      </c>
      <c r="BA263" s="1">
        <f>_xlfn.XLOOKUP(P263,[6]cmmiScoringModel!$G$25:$G$28,[6]cmmiScoringModel!$I$25:$I$28,0,0,1)</f>
        <v>1</v>
      </c>
      <c r="BB263" s="1">
        <f>_xlfn.XLOOKUP(Q263,[6]cmmiScoringModel!$G$29:$G$33,[6]cmmiScoringModel!$I$29:$I$33,0,0,1)</f>
        <v>0.5</v>
      </c>
      <c r="BC263" s="1">
        <f>_xlfn.XLOOKUP(R263,[6]cmmiScoringModel!$G$34:$G$37,[6]cmmiScoringModel!$I$34:$I$37,0,0,1)</f>
        <v>1</v>
      </c>
      <c r="BD263" s="1">
        <f>_xlfn.XLOOKUP(S263,[6]cmmiScoringModel!$G$38:$G$44,[6]cmmiScoringModel!$I$38:$I$44,0,0,1)</f>
        <v>0.2</v>
      </c>
      <c r="BE263" s="1">
        <f>_xlfn.XLOOKUP(T263,[6]cmmiScoringModel!$G$45:$G$51,[6]cmmiScoringModel!$I$45:$I$51,0,0,1)</f>
        <v>0.01</v>
      </c>
      <c r="BF263" s="1" t="str">
        <f>_xlfn.XLOOKUP(U263,[6]cmmiScoringModel!$G$52:$G$56,[6]cmmiScoringModel!$I$52:$I$56,0,0,1)</f>
        <v>NA</v>
      </c>
      <c r="BG263" s="1">
        <f>_xlfn.XLOOKUP(V263,[6]cmmiScoringModel!$G$57:$G$61,[6]cmmiScoringModel!$I$57:$I$61,0,0,1)</f>
        <v>0.6</v>
      </c>
      <c r="BH263" s="1">
        <f>_xlfn.XLOOKUP(W263,[6]cmmiScoringModel!$G$62:$G$67,[6]cmmiScoringModel!$I$62:$I$67,0,0,1)</f>
        <v>0.75</v>
      </c>
      <c r="BI263" s="1">
        <f>_xlfn.XLOOKUP(X263,[6]cmmiScoringModel!$G$68:$G$72,[6]cmmiScoringModel!$I$68:$I$72,0,0,1)</f>
        <v>0.75</v>
      </c>
      <c r="BJ263" s="1">
        <f>_xlfn.XLOOKUP(Y263,[6]cmmiScoringModel!$G$73:$G$77,[6]cmmiScoringModel!$I$73:$I$77,0,0,1)</f>
        <v>1</v>
      </c>
      <c r="BK263" s="1">
        <f>_xlfn.XLOOKUP(Z263,[6]cmmiScoringModel!$G$78:$G$84,[6]cmmiScoringModel!$I$78:$I$84,0,0,1)</f>
        <v>0.75</v>
      </c>
      <c r="BL263" s="1">
        <f>_xlfn.XLOOKUP(AA263,[6]cmmiScoringModel!$G$85:$G$91,[6]cmmiScoringModel!$I$85:$I$91,0,0,1)</f>
        <v>0.75</v>
      </c>
      <c r="BM263" s="1">
        <f>_xlfn.XLOOKUP(AB263,[6]cmmiScoringModel!$G$92:$G$95,[6]cmmiScoringModel!$I$92:$I$95,0,0,1)</f>
        <v>0.25</v>
      </c>
      <c r="BN263" s="1">
        <f>_xlfn.XLOOKUP(AC263,[6]cmmiScoringModel!$G$96:$G$100,[6]cmmiScoringModel!$I$96:$I$100,0,0,1)</f>
        <v>0.6</v>
      </c>
      <c r="BO263" s="1">
        <f>_xlfn.XLOOKUP(AD263,[6]cmmiScoringModel!$G$101:$G$106,[6]cmmiScoringModel!$I$101:$I$106,0,0,1)</f>
        <v>1</v>
      </c>
      <c r="BP263" s="1">
        <f>_xlfn.XLOOKUP(AE263,[6]cmmiScoringModel!$G$107:$G$113,[6]cmmiScoringModel!$I$107:$I$113,0,0,1)</f>
        <v>0.5</v>
      </c>
      <c r="BQ263" s="1">
        <f>_xlfn.XLOOKUP(AF263,[6]cmmiScoringModel!$G$114:$G$117,[6]cmmiScoringModel!$I$114:$I$117,0,0,1)</f>
        <v>0.85</v>
      </c>
      <c r="BR263" s="1">
        <f>_xlfn.XLOOKUP(AG263,[6]cmmiScoringModel!$G$118:$G$120,[6]cmmiScoringModel!$I$118:$I$120,0,0,1)</f>
        <v>1</v>
      </c>
      <c r="BS263" s="1">
        <f>_xlfn.XLOOKUP(AH263, [6]cmmiScoringModel!$G$121:$G$124,[6]cmmiScoringModel!$I$121:$I$124,0,0,1)</f>
        <v>0.6</v>
      </c>
      <c r="BT263" s="1">
        <f>_xlfn.XLOOKUP(AI263,[6]cmmiScoringModel!$G$125:$G$128,[6]cmmiScoringModel!$I$125:$I$128,0,0,1)</f>
        <v>0.4</v>
      </c>
      <c r="BU263" s="1">
        <f>_xlfn.XLOOKUP(AJ263,[6]cmmiScoringModel!$G$129:$G$132,[6]cmmiScoringModel!$I$129:$I$132,0,0,1)</f>
        <v>0.4</v>
      </c>
      <c r="BV263" s="1">
        <f>_xlfn.XLOOKUP(AK263,[6]cmmiScoringModel!$G$133:$G$138,[6]cmmiScoringModel!$I$133:$I$138,0,0,1)</f>
        <v>0.75</v>
      </c>
      <c r="BW263" s="1">
        <f>_xlfn.XLOOKUP(AL263,[6]cmmiScoringModel!$G$139:$G$142,[6]cmmiScoringModel!$I$139:$I$142,0,0,1)</f>
        <v>1</v>
      </c>
      <c r="BX263" s="1">
        <f>_xlfn.XLOOKUP(AM263,[6]cmmiScoringModel!$G$143:$G$148,[6]cmmiScoringModel!$I$143:$I$148,0,0,1)</f>
        <v>0.5</v>
      </c>
      <c r="BY263" s="1">
        <f>_xlfn.XLOOKUP(AN263,[6]cmmiScoringModel!$G$149:$G$153,[6]cmmiScoringModel!$I$149:$I$153,0,0,1)</f>
        <v>0.75</v>
      </c>
      <c r="BZ263" s="1">
        <f>_xlfn.XLOOKUP(AO263,[6]cmmiScoringModel!$G$154:$G$157,[6]cmmiScoringModel!$I$154:$I$157,0,0,1)</f>
        <v>1</v>
      </c>
      <c r="CA263" s="1">
        <f>_xlfn.XLOOKUP(AP263,[6]cmmiScoringModel!$G$158:$G$161,[6]cmmiScoringModel!$I$158:$I$161,0,0,1)</f>
        <v>1</v>
      </c>
      <c r="CB263" s="1" t="str">
        <f>_xlfn.XLOOKUP(AQ263,[6]cmmiScoringModel!$G$162:$G$166,[6]cmmiScoringModel!$I$162:$I$166,0,0,1)</f>
        <v>NA</v>
      </c>
      <c r="CC263" s="1">
        <f>_xlfn.XLOOKUP(AR263,[6]cmmiScoringModel!$G$167:$G$171,[6]cmmiScoringModel!$I$167:$I$171,0,0,1)</f>
        <v>0.01</v>
      </c>
      <c r="CD263" s="1">
        <f>_xlfn.XLOOKUP(AS263,[6]cmmiScoringModel!$G$172:$G$175,[6]cmmiScoringModel!$I$172:$I$175,0,0,1)</f>
        <v>0.01</v>
      </c>
      <c r="CE263" s="1">
        <f>_xlfn.XLOOKUP(AT263,[6]cmmiScoringModel!$G$176:$G$180,[6]cmmiScoringModel!$I$176:$I$180,0,0,1)</f>
        <v>0.01</v>
      </c>
    </row>
    <row r="264" spans="1:83" x14ac:dyDescent="0.25">
      <c r="A264" s="1" t="s">
        <v>3569</v>
      </c>
      <c r="B264" s="1" t="s">
        <v>2010</v>
      </c>
      <c r="C264" s="1" t="s">
        <v>2045</v>
      </c>
      <c r="D264" s="1" t="s">
        <v>2046</v>
      </c>
      <c r="E264" s="1" t="s">
        <v>2047</v>
      </c>
      <c r="G264" s="1" t="s">
        <v>3570</v>
      </c>
      <c r="H264" s="1" t="s">
        <v>2838</v>
      </c>
      <c r="K264" s="1" t="s">
        <v>18</v>
      </c>
      <c r="L264" s="1" t="s">
        <v>22</v>
      </c>
      <c r="M264" s="1" t="s">
        <v>31</v>
      </c>
      <c r="N264" s="1" t="s">
        <v>29</v>
      </c>
      <c r="O264" s="1" t="s">
        <v>37</v>
      </c>
      <c r="P264" s="1" t="s">
        <v>43</v>
      </c>
      <c r="Q264" s="1" t="s">
        <v>45</v>
      </c>
      <c r="R264" s="1" t="s">
        <v>37</v>
      </c>
      <c r="S264" s="1" t="s">
        <v>56</v>
      </c>
      <c r="T264" s="1" t="s">
        <v>63</v>
      </c>
      <c r="U264" s="1" t="s">
        <v>43</v>
      </c>
      <c r="V264" s="1" t="s">
        <v>72</v>
      </c>
      <c r="W264" s="1" t="s">
        <v>75</v>
      </c>
      <c r="X264" s="1" t="s">
        <v>37</v>
      </c>
      <c r="Y264" s="1" t="s">
        <v>43</v>
      </c>
      <c r="Z264" s="1" t="s">
        <v>64</v>
      </c>
      <c r="AA264" s="1" t="s">
        <v>62</v>
      </c>
      <c r="AB264" s="1" t="s">
        <v>98</v>
      </c>
      <c r="AC264" s="1" t="s">
        <v>105</v>
      </c>
      <c r="AD264" s="1" t="s">
        <v>111</v>
      </c>
      <c r="AE264" s="1" t="s">
        <v>62</v>
      </c>
      <c r="AF264" s="1" t="s">
        <v>120</v>
      </c>
      <c r="AG264" s="1" t="s">
        <v>125</v>
      </c>
      <c r="AH264" s="1" t="s">
        <v>129</v>
      </c>
      <c r="AI264" s="1" t="s">
        <v>129</v>
      </c>
      <c r="AJ264" s="1" t="s">
        <v>22</v>
      </c>
      <c r="AK264" s="1" t="s">
        <v>61</v>
      </c>
      <c r="AL264" s="1" t="s">
        <v>140</v>
      </c>
      <c r="AM264" s="1" t="s">
        <v>62</v>
      </c>
      <c r="AN264" s="1" t="s">
        <v>31</v>
      </c>
      <c r="AO264" s="1" t="s">
        <v>155</v>
      </c>
      <c r="AP264" s="1" t="s">
        <v>159</v>
      </c>
      <c r="AQ264" s="1" t="s">
        <v>29</v>
      </c>
      <c r="AR264" s="1" t="s">
        <v>21</v>
      </c>
      <c r="AS264" s="1" t="s">
        <v>21</v>
      </c>
      <c r="AT264" s="1" t="s">
        <v>21</v>
      </c>
      <c r="AV264" s="1">
        <f>_xlfn.XLOOKUP(K264,[6]cmmiScoringModel!$G$2:$G$6, [6]cmmiScoringModel!$I$2:$I$6,0,0,1)</f>
        <v>1</v>
      </c>
      <c r="AW264" s="1">
        <f>_xlfn.XLOOKUP(L264,[6]cmmiScoringModel!$G$7:$G$9,[6]cmmiScoringModel!$I$7:$I$9,0,0,1)</f>
        <v>1</v>
      </c>
      <c r="AX264" s="1">
        <f>_xlfn.XLOOKUP(M264,[6]cmmiScoringModel!$G$10:$G$14,[6]cmmiScoringModel!$I$10:$I$14,0,0,1)</f>
        <v>1</v>
      </c>
      <c r="AY264" s="1">
        <f>_xlfn.XLOOKUP(N264,[6]cmmiScoringModel!$G$15:$G$19,[6]cmmiScoringModel!$I$15:$I$19,0,0,1)</f>
        <v>0.5</v>
      </c>
      <c r="AZ264" s="1">
        <f>_xlfn.XLOOKUP(O264,[6]cmmiScoringModel!$G$20:$G$24,[6]cmmiScoringModel!$I$20:$I$24,0,0,1)</f>
        <v>0.75</v>
      </c>
      <c r="BA264" s="1">
        <f>_xlfn.XLOOKUP(P264,[6]cmmiScoringModel!$G$25:$G$28,[6]cmmiScoringModel!$I$25:$I$28,0,0,1)</f>
        <v>1</v>
      </c>
      <c r="BB264" s="1">
        <f>_xlfn.XLOOKUP(Q264,[6]cmmiScoringModel!$G$29:$G$33,[6]cmmiScoringModel!$I$29:$I$33,0,0,1)</f>
        <v>0.5</v>
      </c>
      <c r="BC264" s="1">
        <f>_xlfn.XLOOKUP(R264,[6]cmmiScoringModel!$G$34:$G$37,[6]cmmiScoringModel!$I$34:$I$37,0,0,1)</f>
        <v>1</v>
      </c>
      <c r="BD264" s="1">
        <f>_xlfn.XLOOKUP(S264,[6]cmmiScoringModel!$G$38:$G$44,[6]cmmiScoringModel!$I$38:$I$44,0,0,1)</f>
        <v>0.2</v>
      </c>
      <c r="BE264" s="1">
        <f>_xlfn.XLOOKUP(T264,[6]cmmiScoringModel!$G$45:$G$51,[6]cmmiScoringModel!$I$45:$I$51,0,0,1)</f>
        <v>0.75</v>
      </c>
      <c r="BF264" s="1">
        <f>_xlfn.XLOOKUP(U264,[6]cmmiScoringModel!$G$52:$G$56,[6]cmmiScoringModel!$I$52:$I$56,0,0,1)</f>
        <v>1</v>
      </c>
      <c r="BG264" s="1">
        <f>_xlfn.XLOOKUP(V264,[6]cmmiScoringModel!$G$57:$G$61,[6]cmmiScoringModel!$I$57:$I$61,0,0,1)</f>
        <v>1</v>
      </c>
      <c r="BH264" s="1">
        <f>_xlfn.XLOOKUP(W264,[6]cmmiScoringModel!$G$62:$G$67,[6]cmmiScoringModel!$I$62:$I$67,0,0,1)</f>
        <v>0.5</v>
      </c>
      <c r="BI264" s="1">
        <f>_xlfn.XLOOKUP(X264,[6]cmmiScoringModel!$G$68:$G$72,[6]cmmiScoringModel!$I$68:$I$72,0,0,1)</f>
        <v>0.75</v>
      </c>
      <c r="BJ264" s="1">
        <f>_xlfn.XLOOKUP(Y264,[6]cmmiScoringModel!$G$73:$G$77,[6]cmmiScoringModel!$I$73:$I$77,0,0,1)</f>
        <v>1</v>
      </c>
      <c r="BK264" s="1">
        <f>_xlfn.XLOOKUP(Z264,[6]cmmiScoringModel!$G$78:$G$84,[6]cmmiScoringModel!$I$78:$I$84,0,0,1)</f>
        <v>1</v>
      </c>
      <c r="BL264" s="1">
        <f>_xlfn.XLOOKUP(AA264,[6]cmmiScoringModel!$G$85:$G$91,[6]cmmiScoringModel!$I$85:$I$91,0,0,1)</f>
        <v>0.5</v>
      </c>
      <c r="BM264" s="1">
        <f>_xlfn.XLOOKUP(AB264,[6]cmmiScoringModel!$G$92:$G$95,[6]cmmiScoringModel!$I$92:$I$95,0,0,1)</f>
        <v>1</v>
      </c>
      <c r="BN264" s="1">
        <f>_xlfn.XLOOKUP(AC264,[6]cmmiScoringModel!$G$96:$G$100,[6]cmmiScoringModel!$I$96:$I$100,0,0,1)</f>
        <v>1</v>
      </c>
      <c r="BO264" s="1">
        <f>_xlfn.XLOOKUP(AD264,[6]cmmiScoringModel!$G$101:$G$106,[6]cmmiScoringModel!$I$101:$I$106,0,0,1)</f>
        <v>1</v>
      </c>
      <c r="BP264" s="1">
        <f>_xlfn.XLOOKUP(AE264,[6]cmmiScoringModel!$G$107:$G$113,[6]cmmiScoringModel!$I$107:$I$113,0,0,1)</f>
        <v>0.5</v>
      </c>
      <c r="BQ264" s="1">
        <f>_xlfn.XLOOKUP(AF264,[6]cmmiScoringModel!$G$114:$G$117,[6]cmmiScoringModel!$I$114:$I$117,0,0,1)</f>
        <v>0.85</v>
      </c>
      <c r="BR264" s="1">
        <f>_xlfn.XLOOKUP(AG264,[6]cmmiScoringModel!$G$118:$G$120,[6]cmmiScoringModel!$I$118:$I$120,0,0,1)</f>
        <v>1</v>
      </c>
      <c r="BS264" s="1">
        <f>_xlfn.XLOOKUP(AH264, [6]cmmiScoringModel!$G$121:$G$124,[6]cmmiScoringModel!$I$121:$I$124,0,0,1)</f>
        <v>0.6</v>
      </c>
      <c r="BT264" s="1">
        <f>_xlfn.XLOOKUP(AI264,[6]cmmiScoringModel!$G$125:$G$128,[6]cmmiScoringModel!$I$125:$I$128,0,0,1)</f>
        <v>0.4</v>
      </c>
      <c r="BU264" s="1">
        <f>_xlfn.XLOOKUP(AJ264,[6]cmmiScoringModel!$G$129:$G$132,[6]cmmiScoringModel!$I$129:$I$132,0,0,1)</f>
        <v>1</v>
      </c>
      <c r="BV264" s="1">
        <f>_xlfn.XLOOKUP(AK264,[6]cmmiScoringModel!$G$133:$G$138,[6]cmmiScoringModel!$I$133:$I$138,0,0,1)</f>
        <v>0.25</v>
      </c>
      <c r="BW264" s="1">
        <f>_xlfn.XLOOKUP(AL264,[6]cmmiScoringModel!$G$139:$G$142,[6]cmmiScoringModel!$I$139:$I$142,0,0,1)</f>
        <v>0</v>
      </c>
      <c r="BX264" s="1">
        <f>_xlfn.XLOOKUP(AM264,[6]cmmiScoringModel!$G$143:$G$148,[6]cmmiScoringModel!$I$143:$I$148,0,0,1)</f>
        <v>0.5</v>
      </c>
      <c r="BY264" s="1">
        <f>_xlfn.XLOOKUP(AN264,[6]cmmiScoringModel!$G$149:$G$153,[6]cmmiScoringModel!$I$149:$I$153,0,0,1)</f>
        <v>1</v>
      </c>
      <c r="BZ264" s="1">
        <f>_xlfn.XLOOKUP(AO264,[6]cmmiScoringModel!$G$154:$G$157,[6]cmmiScoringModel!$I$154:$I$157,0,0,1)</f>
        <v>1</v>
      </c>
      <c r="CA264" s="1">
        <f>_xlfn.XLOOKUP(AP264,[6]cmmiScoringModel!$G$158:$G$161,[6]cmmiScoringModel!$I$158:$I$161,0,0,1)</f>
        <v>1</v>
      </c>
      <c r="CB264" s="1">
        <f>_xlfn.XLOOKUP(AQ264,[6]cmmiScoringModel!$G$162:$G$166,[6]cmmiScoringModel!$I$162:$I$166,0,0,1)</f>
        <v>0.75</v>
      </c>
      <c r="CC264" s="1">
        <f>_xlfn.XLOOKUP(AR264,[6]cmmiScoringModel!$G$167:$G$171,[6]cmmiScoringModel!$I$167:$I$171,0,0,1)</f>
        <v>0.01</v>
      </c>
      <c r="CD264" s="1">
        <f>_xlfn.XLOOKUP(AS264,[6]cmmiScoringModel!$G$172:$G$175,[6]cmmiScoringModel!$I$172:$I$175,0,0,1)</f>
        <v>0.01</v>
      </c>
      <c r="CE264" s="1">
        <f>_xlfn.XLOOKUP(AT264,[6]cmmiScoringModel!$G$176:$G$180,[6]cmmiScoringModel!$I$176:$I$180,0,0,1)</f>
        <v>0.01</v>
      </c>
    </row>
    <row r="265" spans="1:83" x14ac:dyDescent="0.25">
      <c r="A265" s="1" t="s">
        <v>3571</v>
      </c>
      <c r="B265" s="1" t="s">
        <v>2010</v>
      </c>
      <c r="C265" s="1" t="s">
        <v>2049</v>
      </c>
      <c r="D265" s="1" t="s">
        <v>2050</v>
      </c>
      <c r="E265" s="1" t="s">
        <v>2051</v>
      </c>
      <c r="G265" s="1" t="s">
        <v>1630</v>
      </c>
      <c r="H265" s="1" t="s">
        <v>3572</v>
      </c>
      <c r="K265" s="1" t="s">
        <v>17</v>
      </c>
      <c r="L265" s="1" t="s">
        <v>22</v>
      </c>
      <c r="M265" s="1" t="s">
        <v>29</v>
      </c>
      <c r="N265" s="1" t="s">
        <v>29</v>
      </c>
      <c r="O265" s="1" t="s">
        <v>37</v>
      </c>
      <c r="P265" s="1" t="s">
        <v>43</v>
      </c>
      <c r="Q265" s="1" t="s">
        <v>45</v>
      </c>
      <c r="R265" s="1" t="s">
        <v>36</v>
      </c>
      <c r="S265" s="1" t="s">
        <v>56</v>
      </c>
      <c r="T265" s="1" t="s">
        <v>21</v>
      </c>
      <c r="U265" s="1" t="s">
        <v>21</v>
      </c>
      <c r="V265" s="1" t="s">
        <v>71</v>
      </c>
      <c r="W265" s="1" t="s">
        <v>76</v>
      </c>
      <c r="X265" s="1" t="s">
        <v>37</v>
      </c>
      <c r="Y265" s="1" t="s">
        <v>66</v>
      </c>
      <c r="Z265" s="1" t="s">
        <v>61</v>
      </c>
      <c r="AA265" s="1" t="s">
        <v>63</v>
      </c>
      <c r="AB265" s="1" t="s">
        <v>98</v>
      </c>
      <c r="AC265" s="1" t="s">
        <v>103</v>
      </c>
      <c r="AD265" s="1" t="s">
        <v>110</v>
      </c>
      <c r="AE265" s="1" t="s">
        <v>62</v>
      </c>
      <c r="AF265" s="1" t="s">
        <v>120</v>
      </c>
      <c r="AG265" s="1" t="s">
        <v>124</v>
      </c>
      <c r="AH265" s="1" t="s">
        <v>129</v>
      </c>
      <c r="AI265" s="1" t="s">
        <v>129</v>
      </c>
      <c r="AJ265" s="1" t="s">
        <v>22</v>
      </c>
      <c r="AK265" s="1" t="s">
        <v>62</v>
      </c>
      <c r="AL265" s="1" t="s">
        <v>140</v>
      </c>
      <c r="AM265" s="1" t="s">
        <v>62</v>
      </c>
      <c r="AN265" s="1" t="s">
        <v>29</v>
      </c>
      <c r="AO265" s="1" t="s">
        <v>155</v>
      </c>
      <c r="AP265" s="1" t="s">
        <v>159</v>
      </c>
      <c r="AQ265" s="1" t="s">
        <v>31</v>
      </c>
      <c r="AR265" s="1" t="s">
        <v>21</v>
      </c>
      <c r="AS265" s="1" t="s">
        <v>21</v>
      </c>
      <c r="AT265" s="1" t="s">
        <v>170</v>
      </c>
      <c r="AV265" s="1">
        <f>_xlfn.XLOOKUP(K265,[6]cmmiScoringModel!$G$2:$G$6, [6]cmmiScoringModel!$I$2:$I$6,0,0,1)</f>
        <v>0.25</v>
      </c>
      <c r="AW265" s="1">
        <f>_xlfn.XLOOKUP(L265,[6]cmmiScoringModel!$G$7:$G$9,[6]cmmiScoringModel!$I$7:$I$9,0,0,1)</f>
        <v>1</v>
      </c>
      <c r="AX265" s="1">
        <f>_xlfn.XLOOKUP(M265,[6]cmmiScoringModel!$G$10:$G$14,[6]cmmiScoringModel!$I$10:$I$14,0,0,1)</f>
        <v>0.8</v>
      </c>
      <c r="AY265" s="1">
        <f>_xlfn.XLOOKUP(N265,[6]cmmiScoringModel!$G$15:$G$19,[6]cmmiScoringModel!$I$15:$I$19,0,0,1)</f>
        <v>0.5</v>
      </c>
      <c r="AZ265" s="1">
        <f>_xlfn.XLOOKUP(O265,[6]cmmiScoringModel!$G$20:$G$24,[6]cmmiScoringModel!$I$20:$I$24,0,0,1)</f>
        <v>0.75</v>
      </c>
      <c r="BA265" s="1">
        <f>_xlfn.XLOOKUP(P265,[6]cmmiScoringModel!$G$25:$G$28,[6]cmmiScoringModel!$I$25:$I$28,0,0,1)</f>
        <v>1</v>
      </c>
      <c r="BB265" s="1">
        <f>_xlfn.XLOOKUP(Q265,[6]cmmiScoringModel!$G$29:$G$33,[6]cmmiScoringModel!$I$29:$I$33,0,0,1)</f>
        <v>0.5</v>
      </c>
      <c r="BC265" s="1">
        <f>_xlfn.XLOOKUP(R265,[6]cmmiScoringModel!$G$34:$G$37,[6]cmmiScoringModel!$I$34:$I$37,0,0,1)</f>
        <v>0.25</v>
      </c>
      <c r="BD265" s="1">
        <f>_xlfn.XLOOKUP(S265,[6]cmmiScoringModel!$G$38:$G$44,[6]cmmiScoringModel!$I$38:$I$44,0,0,1)</f>
        <v>0.2</v>
      </c>
      <c r="BE265" s="1">
        <f>_xlfn.XLOOKUP(T265,[6]cmmiScoringModel!$G$45:$G$51,[6]cmmiScoringModel!$I$45:$I$51,0,0,1)</f>
        <v>0.01</v>
      </c>
      <c r="BF265" s="1">
        <f>_xlfn.XLOOKUP(U265,[6]cmmiScoringModel!$G$52:$G$56,[6]cmmiScoringModel!$I$52:$I$56,0,0,1)</f>
        <v>0.01</v>
      </c>
      <c r="BG265" s="1">
        <f>_xlfn.XLOOKUP(V265,[6]cmmiScoringModel!$G$57:$G$61,[6]cmmiScoringModel!$I$57:$I$61,0,0,1)</f>
        <v>0.6</v>
      </c>
      <c r="BH265" s="1">
        <f>_xlfn.XLOOKUP(W265,[6]cmmiScoringModel!$G$62:$G$67,[6]cmmiScoringModel!$I$62:$I$67,0,0,1)</f>
        <v>0.75</v>
      </c>
      <c r="BI265" s="1">
        <f>_xlfn.XLOOKUP(X265,[6]cmmiScoringModel!$G$68:$G$72,[6]cmmiScoringModel!$I$68:$I$72,0,0,1)</f>
        <v>0.75</v>
      </c>
      <c r="BJ265" s="1">
        <f>_xlfn.XLOOKUP(Y265,[6]cmmiScoringModel!$G$73:$G$77,[6]cmmiScoringModel!$I$73:$I$77,0,0,1)</f>
        <v>0.5</v>
      </c>
      <c r="BK265" s="1">
        <f>_xlfn.XLOOKUP(Z265,[6]cmmiScoringModel!$G$78:$G$84,[6]cmmiScoringModel!$I$78:$I$84,0,0,1)</f>
        <v>0.25</v>
      </c>
      <c r="BL265" s="1">
        <f>_xlfn.XLOOKUP(AA265,[6]cmmiScoringModel!$G$85:$G$91,[6]cmmiScoringModel!$I$85:$I$91,0,0,1)</f>
        <v>0.75</v>
      </c>
      <c r="BM265" s="1">
        <f>_xlfn.XLOOKUP(AB265,[6]cmmiScoringModel!$G$92:$G$95,[6]cmmiScoringModel!$I$92:$I$95,0,0,1)</f>
        <v>1</v>
      </c>
      <c r="BN265" s="1">
        <f>_xlfn.XLOOKUP(AC265,[6]cmmiScoringModel!$G$96:$G$100,[6]cmmiScoringModel!$I$96:$I$100,0,0,1)</f>
        <v>0.6</v>
      </c>
      <c r="BO265" s="1">
        <f>_xlfn.XLOOKUP(AD265,[6]cmmiScoringModel!$G$101:$G$106,[6]cmmiScoringModel!$I$101:$I$106,0,0,1)</f>
        <v>0.75</v>
      </c>
      <c r="BP265" s="1">
        <f>_xlfn.XLOOKUP(AE265,[6]cmmiScoringModel!$G$107:$G$113,[6]cmmiScoringModel!$I$107:$I$113,0,0,1)</f>
        <v>0.5</v>
      </c>
      <c r="BQ265" s="1">
        <f>_xlfn.XLOOKUP(AF265,[6]cmmiScoringModel!$G$114:$G$117,[6]cmmiScoringModel!$I$114:$I$117,0,0,1)</f>
        <v>0.85</v>
      </c>
      <c r="BR265" s="1">
        <f>_xlfn.XLOOKUP(AG265,[6]cmmiScoringModel!$G$118:$G$120,[6]cmmiScoringModel!$I$118:$I$120,0,0,1)</f>
        <v>0.25</v>
      </c>
      <c r="BS265" s="1">
        <f>_xlfn.XLOOKUP(AH265, [6]cmmiScoringModel!$G$121:$G$124,[6]cmmiScoringModel!$I$121:$I$124,0,0,1)</f>
        <v>0.6</v>
      </c>
      <c r="BT265" s="1">
        <f>_xlfn.XLOOKUP(AI265,[6]cmmiScoringModel!$G$125:$G$128,[6]cmmiScoringModel!$I$125:$I$128,0,0,1)</f>
        <v>0.4</v>
      </c>
      <c r="BU265" s="1">
        <f>_xlfn.XLOOKUP(AJ265,[6]cmmiScoringModel!$G$129:$G$132,[6]cmmiScoringModel!$I$129:$I$132,0,0,1)</f>
        <v>1</v>
      </c>
      <c r="BV265" s="1">
        <f>_xlfn.XLOOKUP(AK265,[6]cmmiScoringModel!$G$133:$G$138,[6]cmmiScoringModel!$I$133:$I$138,0,0,1)</f>
        <v>0.5</v>
      </c>
      <c r="BW265" s="1">
        <f>_xlfn.XLOOKUP(AL265,[6]cmmiScoringModel!$G$139:$G$142,[6]cmmiScoringModel!$I$139:$I$142,0,0,1)</f>
        <v>0</v>
      </c>
      <c r="BX265" s="1">
        <f>_xlfn.XLOOKUP(AM265,[6]cmmiScoringModel!$G$143:$G$148,[6]cmmiScoringModel!$I$143:$I$148,0,0,1)</f>
        <v>0.5</v>
      </c>
      <c r="BY265" s="1">
        <f>_xlfn.XLOOKUP(AN265,[6]cmmiScoringModel!$G$149:$G$153,[6]cmmiScoringModel!$I$149:$I$153,0,0,1)</f>
        <v>0.75</v>
      </c>
      <c r="BZ265" s="1">
        <f>_xlfn.XLOOKUP(AO265,[6]cmmiScoringModel!$G$154:$G$157,[6]cmmiScoringModel!$I$154:$I$157,0,0,1)</f>
        <v>1</v>
      </c>
      <c r="CA265" s="1">
        <f>_xlfn.XLOOKUP(AP265,[6]cmmiScoringModel!$G$158:$G$161,[6]cmmiScoringModel!$I$158:$I$161,0,0,1)</f>
        <v>1</v>
      </c>
      <c r="CB265" s="1">
        <f>_xlfn.XLOOKUP(AQ265,[6]cmmiScoringModel!$G$162:$G$166,[6]cmmiScoringModel!$I$162:$I$166,0,0,1)</f>
        <v>1</v>
      </c>
      <c r="CC265" s="1">
        <f>_xlfn.XLOOKUP(AR265,[6]cmmiScoringModel!$G$167:$G$171,[6]cmmiScoringModel!$I$167:$I$171,0,0,1)</f>
        <v>0.01</v>
      </c>
      <c r="CD265" s="1">
        <f>_xlfn.XLOOKUP(AS265,[6]cmmiScoringModel!$G$172:$G$175,[6]cmmiScoringModel!$I$172:$I$175,0,0,1)</f>
        <v>0.01</v>
      </c>
      <c r="CE265" s="1">
        <f>_xlfn.XLOOKUP(AT265,[6]cmmiScoringModel!$G$176:$G$180,[6]cmmiScoringModel!$I$176:$I$180,0,0,1)</f>
        <v>0.5</v>
      </c>
    </row>
    <row r="266" spans="1:83" x14ac:dyDescent="0.25">
      <c r="A266" s="1" t="s">
        <v>3573</v>
      </c>
      <c r="B266" s="1" t="s">
        <v>2010</v>
      </c>
      <c r="C266" s="1" t="s">
        <v>2011</v>
      </c>
      <c r="D266" s="1" t="s">
        <v>2012</v>
      </c>
      <c r="E266" s="1" t="s">
        <v>2013</v>
      </c>
      <c r="G266" s="1" t="s">
        <v>2014</v>
      </c>
      <c r="H266" s="1" t="s">
        <v>2838</v>
      </c>
      <c r="K266" s="1" t="s">
        <v>18</v>
      </c>
      <c r="L266" s="1" t="s">
        <v>22</v>
      </c>
      <c r="M266" s="1" t="s">
        <v>31</v>
      </c>
      <c r="N266" s="1" t="s">
        <v>29</v>
      </c>
      <c r="O266" s="1" t="s">
        <v>37</v>
      </c>
      <c r="P266" s="1" t="s">
        <v>43</v>
      </c>
      <c r="Q266" s="1" t="s">
        <v>45</v>
      </c>
      <c r="R266" s="1" t="s">
        <v>37</v>
      </c>
      <c r="S266" s="1" t="s">
        <v>56</v>
      </c>
      <c r="T266" s="1" t="s">
        <v>64</v>
      </c>
      <c r="U266" s="1" t="s">
        <v>43</v>
      </c>
      <c r="V266" s="1" t="s">
        <v>72</v>
      </c>
      <c r="W266" s="1" t="s">
        <v>75</v>
      </c>
      <c r="X266" s="1" t="s">
        <v>37</v>
      </c>
      <c r="Y266" s="1" t="s">
        <v>43</v>
      </c>
      <c r="Z266" s="1" t="s">
        <v>64</v>
      </c>
      <c r="AA266" s="1" t="s">
        <v>62</v>
      </c>
      <c r="AB266" s="1" t="s">
        <v>98</v>
      </c>
      <c r="AC266" s="1" t="s">
        <v>105</v>
      </c>
      <c r="AD266" s="1" t="s">
        <v>111</v>
      </c>
      <c r="AE266" s="1" t="s">
        <v>62</v>
      </c>
      <c r="AF266" s="1" t="s">
        <v>120</v>
      </c>
      <c r="AG266" s="1" t="s">
        <v>125</v>
      </c>
      <c r="AH266" s="1" t="s">
        <v>129</v>
      </c>
      <c r="AI266" s="1" t="s">
        <v>129</v>
      </c>
      <c r="AJ266" s="1" t="s">
        <v>22</v>
      </c>
      <c r="AK266" s="1" t="s">
        <v>64</v>
      </c>
      <c r="AL266" s="1" t="s">
        <v>144</v>
      </c>
      <c r="AM266" s="1" t="s">
        <v>62</v>
      </c>
      <c r="AN266" s="1" t="s">
        <v>31</v>
      </c>
      <c r="AO266" s="1" t="s">
        <v>155</v>
      </c>
      <c r="AP266" s="1" t="s">
        <v>159</v>
      </c>
      <c r="AQ266" s="1" t="s">
        <v>29</v>
      </c>
      <c r="AR266" s="1" t="s">
        <v>21</v>
      </c>
      <c r="AS266" s="1" t="s">
        <v>21</v>
      </c>
      <c r="AT266" s="1" t="s">
        <v>21</v>
      </c>
      <c r="AV266" s="1">
        <f>_xlfn.XLOOKUP(K266,[6]cmmiScoringModel!$G$2:$G$6, [6]cmmiScoringModel!$I$2:$I$6,0,0,1)</f>
        <v>1</v>
      </c>
      <c r="AW266" s="1">
        <f>_xlfn.XLOOKUP(L266,[6]cmmiScoringModel!$G$7:$G$9,[6]cmmiScoringModel!$I$7:$I$9,0,0,1)</f>
        <v>1</v>
      </c>
      <c r="AX266" s="1">
        <f>_xlfn.XLOOKUP(M266,[6]cmmiScoringModel!$G$10:$G$14,[6]cmmiScoringModel!$I$10:$I$14,0,0,1)</f>
        <v>1</v>
      </c>
      <c r="AY266" s="1">
        <f>_xlfn.XLOOKUP(N266,[6]cmmiScoringModel!$G$15:$G$19,[6]cmmiScoringModel!$I$15:$I$19,0,0,1)</f>
        <v>0.5</v>
      </c>
      <c r="AZ266" s="1">
        <f>_xlfn.XLOOKUP(O266,[6]cmmiScoringModel!$G$20:$G$24,[6]cmmiScoringModel!$I$20:$I$24,0,0,1)</f>
        <v>0.75</v>
      </c>
      <c r="BA266" s="1">
        <f>_xlfn.XLOOKUP(P266,[6]cmmiScoringModel!$G$25:$G$28,[6]cmmiScoringModel!$I$25:$I$28,0,0,1)</f>
        <v>1</v>
      </c>
      <c r="BB266" s="1">
        <f>_xlfn.XLOOKUP(Q266,[6]cmmiScoringModel!$G$29:$G$33,[6]cmmiScoringModel!$I$29:$I$33,0,0,1)</f>
        <v>0.5</v>
      </c>
      <c r="BC266" s="1">
        <f>_xlfn.XLOOKUP(R266,[6]cmmiScoringModel!$G$34:$G$37,[6]cmmiScoringModel!$I$34:$I$37,0,0,1)</f>
        <v>1</v>
      </c>
      <c r="BD266" s="1">
        <f>_xlfn.XLOOKUP(S266,[6]cmmiScoringModel!$G$38:$G$44,[6]cmmiScoringModel!$I$38:$I$44,0,0,1)</f>
        <v>0.2</v>
      </c>
      <c r="BE266" s="1">
        <f>_xlfn.XLOOKUP(T266,[6]cmmiScoringModel!$G$45:$G$51,[6]cmmiScoringModel!$I$45:$I$51,0,0,1)</f>
        <v>1</v>
      </c>
      <c r="BF266" s="1">
        <f>_xlfn.XLOOKUP(U266,[6]cmmiScoringModel!$G$52:$G$56,[6]cmmiScoringModel!$I$52:$I$56,0,0,1)</f>
        <v>1</v>
      </c>
      <c r="BG266" s="1">
        <f>_xlfn.XLOOKUP(V266,[6]cmmiScoringModel!$G$57:$G$61,[6]cmmiScoringModel!$I$57:$I$61,0,0,1)</f>
        <v>1</v>
      </c>
      <c r="BH266" s="1">
        <f>_xlfn.XLOOKUP(W266,[6]cmmiScoringModel!$G$62:$G$67,[6]cmmiScoringModel!$I$62:$I$67,0,0,1)</f>
        <v>0.5</v>
      </c>
      <c r="BI266" s="1">
        <f>_xlfn.XLOOKUP(X266,[6]cmmiScoringModel!$G$68:$G$72,[6]cmmiScoringModel!$I$68:$I$72,0,0,1)</f>
        <v>0.75</v>
      </c>
      <c r="BJ266" s="1">
        <f>_xlfn.XLOOKUP(Y266,[6]cmmiScoringModel!$G$73:$G$77,[6]cmmiScoringModel!$I$73:$I$77,0,0,1)</f>
        <v>1</v>
      </c>
      <c r="BK266" s="1">
        <f>_xlfn.XLOOKUP(Z266,[6]cmmiScoringModel!$G$78:$G$84,[6]cmmiScoringModel!$I$78:$I$84,0,0,1)</f>
        <v>1</v>
      </c>
      <c r="BL266" s="1">
        <f>_xlfn.XLOOKUP(AA266,[6]cmmiScoringModel!$G$85:$G$91,[6]cmmiScoringModel!$I$85:$I$91,0,0,1)</f>
        <v>0.5</v>
      </c>
      <c r="BM266" s="1">
        <f>_xlfn.XLOOKUP(AB266,[6]cmmiScoringModel!$G$92:$G$95,[6]cmmiScoringModel!$I$92:$I$95,0,0,1)</f>
        <v>1</v>
      </c>
      <c r="BN266" s="1">
        <f>_xlfn.XLOOKUP(AC266,[6]cmmiScoringModel!$G$96:$G$100,[6]cmmiScoringModel!$I$96:$I$100,0,0,1)</f>
        <v>1</v>
      </c>
      <c r="BO266" s="1">
        <f>_xlfn.XLOOKUP(AD266,[6]cmmiScoringModel!$G$101:$G$106,[6]cmmiScoringModel!$I$101:$I$106,0,0,1)</f>
        <v>1</v>
      </c>
      <c r="BP266" s="1">
        <f>_xlfn.XLOOKUP(AE266,[6]cmmiScoringModel!$G$107:$G$113,[6]cmmiScoringModel!$I$107:$I$113,0,0,1)</f>
        <v>0.5</v>
      </c>
      <c r="BQ266" s="1">
        <f>_xlfn.XLOOKUP(AF266,[6]cmmiScoringModel!$G$114:$G$117,[6]cmmiScoringModel!$I$114:$I$117,0,0,1)</f>
        <v>0.85</v>
      </c>
      <c r="BR266" s="1">
        <f>_xlfn.XLOOKUP(AG266,[6]cmmiScoringModel!$G$118:$G$120,[6]cmmiScoringModel!$I$118:$I$120,0,0,1)</f>
        <v>1</v>
      </c>
      <c r="BS266" s="1">
        <f>_xlfn.XLOOKUP(AH266, [6]cmmiScoringModel!$G$121:$G$124,[6]cmmiScoringModel!$I$121:$I$124,0,0,1)</f>
        <v>0.6</v>
      </c>
      <c r="BT266" s="1">
        <f>_xlfn.XLOOKUP(AI266,[6]cmmiScoringModel!$G$125:$G$128,[6]cmmiScoringModel!$I$125:$I$128,0,0,1)</f>
        <v>0.4</v>
      </c>
      <c r="BU266" s="1">
        <f>_xlfn.XLOOKUP(AJ266,[6]cmmiScoringModel!$G$129:$G$132,[6]cmmiScoringModel!$I$129:$I$132,0,0,1)</f>
        <v>1</v>
      </c>
      <c r="BV266" s="1">
        <f>_xlfn.XLOOKUP(AK266,[6]cmmiScoringModel!$G$133:$G$138,[6]cmmiScoringModel!$I$133:$I$138,0,0,1)</f>
        <v>1</v>
      </c>
      <c r="BW266" s="1">
        <f>_xlfn.XLOOKUP(AL266,[6]cmmiScoringModel!$G$139:$G$142,[6]cmmiScoringModel!$I$139:$I$142,0,0,1)</f>
        <v>1</v>
      </c>
      <c r="BX266" s="1">
        <f>_xlfn.XLOOKUP(AM266,[6]cmmiScoringModel!$G$143:$G$148,[6]cmmiScoringModel!$I$143:$I$148,0,0,1)</f>
        <v>0.5</v>
      </c>
      <c r="BY266" s="1">
        <f>_xlfn.XLOOKUP(AN266,[6]cmmiScoringModel!$G$149:$G$153,[6]cmmiScoringModel!$I$149:$I$153,0,0,1)</f>
        <v>1</v>
      </c>
      <c r="BZ266" s="1">
        <f>_xlfn.XLOOKUP(AO266,[6]cmmiScoringModel!$G$154:$G$157,[6]cmmiScoringModel!$I$154:$I$157,0,0,1)</f>
        <v>1</v>
      </c>
      <c r="CA266" s="1">
        <f>_xlfn.XLOOKUP(AP266,[6]cmmiScoringModel!$G$158:$G$161,[6]cmmiScoringModel!$I$158:$I$161,0,0,1)</f>
        <v>1</v>
      </c>
      <c r="CB266" s="1">
        <f>_xlfn.XLOOKUP(AQ266,[6]cmmiScoringModel!$G$162:$G$166,[6]cmmiScoringModel!$I$162:$I$166,0,0,1)</f>
        <v>0.75</v>
      </c>
      <c r="CC266" s="1">
        <f>_xlfn.XLOOKUP(AR266,[6]cmmiScoringModel!$G$167:$G$171,[6]cmmiScoringModel!$I$167:$I$171,0,0,1)</f>
        <v>0.01</v>
      </c>
      <c r="CD266" s="1">
        <f>_xlfn.XLOOKUP(AS266,[6]cmmiScoringModel!$G$172:$G$175,[6]cmmiScoringModel!$I$172:$I$175,0,0,1)</f>
        <v>0.01</v>
      </c>
      <c r="CE266" s="1">
        <f>_xlfn.XLOOKUP(AT266,[6]cmmiScoringModel!$G$176:$G$180,[6]cmmiScoringModel!$I$176:$I$180,0,0,1)</f>
        <v>0.01</v>
      </c>
    </row>
    <row r="267" spans="1:83" x14ac:dyDescent="0.25">
      <c r="A267" s="1" t="s">
        <v>3574</v>
      </c>
      <c r="B267" s="1" t="s">
        <v>1791</v>
      </c>
      <c r="C267" s="1" t="s">
        <v>2011</v>
      </c>
      <c r="D267" s="1" t="s">
        <v>1575</v>
      </c>
      <c r="E267" s="1" t="s">
        <v>2052</v>
      </c>
      <c r="G267" s="1" t="s">
        <v>1578</v>
      </c>
      <c r="H267" s="1" t="s">
        <v>3418</v>
      </c>
      <c r="K267" s="1" t="s">
        <v>18</v>
      </c>
      <c r="L267" s="1" t="s">
        <v>22</v>
      </c>
      <c r="M267" s="1" t="s">
        <v>31</v>
      </c>
      <c r="N267" s="1" t="s">
        <v>31</v>
      </c>
      <c r="O267" s="1" t="s">
        <v>37</v>
      </c>
      <c r="P267" s="1" t="s">
        <v>43</v>
      </c>
      <c r="Q267" s="1" t="s">
        <v>45</v>
      </c>
      <c r="R267" s="1" t="s">
        <v>37</v>
      </c>
      <c r="S267" s="1" t="s">
        <v>53</v>
      </c>
      <c r="T267" s="1" t="s">
        <v>64</v>
      </c>
      <c r="U267" s="1" t="s">
        <v>43</v>
      </c>
      <c r="V267" s="1" t="s">
        <v>71</v>
      </c>
      <c r="W267" s="1" t="s">
        <v>77</v>
      </c>
      <c r="X267" s="1" t="s">
        <v>79</v>
      </c>
      <c r="Y267" s="1" t="s">
        <v>43</v>
      </c>
      <c r="Z267" s="1" t="s">
        <v>63</v>
      </c>
      <c r="AA267" s="1" t="s">
        <v>62</v>
      </c>
      <c r="AB267" s="1" t="s">
        <v>98</v>
      </c>
      <c r="AC267" s="1" t="s">
        <v>103</v>
      </c>
      <c r="AD267" s="1" t="s">
        <v>111</v>
      </c>
      <c r="AE267" s="1" t="s">
        <v>63</v>
      </c>
      <c r="AF267" s="1" t="s">
        <v>122</v>
      </c>
      <c r="AG267" s="1" t="s">
        <v>124</v>
      </c>
      <c r="AH267" s="1" t="s">
        <v>22</v>
      </c>
      <c r="AI267" s="1" t="s">
        <v>129</v>
      </c>
      <c r="AJ267" s="1" t="s">
        <v>22</v>
      </c>
      <c r="AK267" s="1" t="s">
        <v>63</v>
      </c>
      <c r="AL267" s="1" t="s">
        <v>144</v>
      </c>
      <c r="AM267" s="1" t="s">
        <v>62</v>
      </c>
      <c r="AN267" s="1" t="s">
        <v>31</v>
      </c>
      <c r="AO267" s="1" t="s">
        <v>155</v>
      </c>
      <c r="AP267" s="1" t="s">
        <v>159</v>
      </c>
      <c r="AQ267" s="1" t="s">
        <v>31</v>
      </c>
      <c r="AR267" s="1" t="s">
        <v>27</v>
      </c>
      <c r="AS267" s="1" t="s">
        <v>111</v>
      </c>
      <c r="AT267" s="1" t="s">
        <v>170</v>
      </c>
      <c r="AV267" s="1">
        <f>_xlfn.XLOOKUP(K267,[6]cmmiScoringModel!$G$2:$G$6, [6]cmmiScoringModel!$I$2:$I$6,0,0,1)</f>
        <v>1</v>
      </c>
      <c r="AW267" s="1">
        <f>_xlfn.XLOOKUP(L267,[6]cmmiScoringModel!$G$7:$G$9,[6]cmmiScoringModel!$I$7:$I$9,0,0,1)</f>
        <v>1</v>
      </c>
      <c r="AX267" s="1">
        <f>_xlfn.XLOOKUP(M267,[6]cmmiScoringModel!$G$10:$G$14,[6]cmmiScoringModel!$I$10:$I$14,0,0,1)</f>
        <v>1</v>
      </c>
      <c r="AY267" s="1">
        <f>_xlfn.XLOOKUP(N267,[6]cmmiScoringModel!$G$15:$G$19,[6]cmmiScoringModel!$I$15:$I$19,0,0,1)</f>
        <v>1</v>
      </c>
      <c r="AZ267" s="1">
        <f>_xlfn.XLOOKUP(O267,[6]cmmiScoringModel!$G$20:$G$24,[6]cmmiScoringModel!$I$20:$I$24,0,0,1)</f>
        <v>0.75</v>
      </c>
      <c r="BA267" s="1">
        <f>_xlfn.XLOOKUP(P267,[6]cmmiScoringModel!$G$25:$G$28,[6]cmmiScoringModel!$I$25:$I$28,0,0,1)</f>
        <v>1</v>
      </c>
      <c r="BB267" s="1">
        <f>_xlfn.XLOOKUP(Q267,[6]cmmiScoringModel!$G$29:$G$33,[6]cmmiScoringModel!$I$29:$I$33,0,0,1)</f>
        <v>0.5</v>
      </c>
      <c r="BC267" s="1">
        <f>_xlfn.XLOOKUP(R267,[6]cmmiScoringModel!$G$34:$G$37,[6]cmmiScoringModel!$I$34:$I$37,0,0,1)</f>
        <v>1</v>
      </c>
      <c r="BD267" s="1">
        <f>_xlfn.XLOOKUP(S267,[6]cmmiScoringModel!$G$38:$G$44,[6]cmmiScoringModel!$I$38:$I$44,0,0,1)</f>
        <v>0.9</v>
      </c>
      <c r="BE267" s="1">
        <f>_xlfn.XLOOKUP(T267,[6]cmmiScoringModel!$G$45:$G$51,[6]cmmiScoringModel!$I$45:$I$51,0,0,1)</f>
        <v>1</v>
      </c>
      <c r="BF267" s="1">
        <f>_xlfn.XLOOKUP(U267,[6]cmmiScoringModel!$G$52:$G$56,[6]cmmiScoringModel!$I$52:$I$56,0,0,1)</f>
        <v>1</v>
      </c>
      <c r="BG267" s="1">
        <f>_xlfn.XLOOKUP(V267,[6]cmmiScoringModel!$G$57:$G$61,[6]cmmiScoringModel!$I$57:$I$61,0,0,1)</f>
        <v>0.6</v>
      </c>
      <c r="BH267" s="1">
        <f>_xlfn.XLOOKUP(W267,[6]cmmiScoringModel!$G$62:$G$67,[6]cmmiScoringModel!$I$62:$I$67,0,0,1)</f>
        <v>1</v>
      </c>
      <c r="BI267" s="1">
        <f>_xlfn.XLOOKUP(X267,[6]cmmiScoringModel!$G$68:$G$72,[6]cmmiScoringModel!$I$68:$I$72,0,0,1)</f>
        <v>1</v>
      </c>
      <c r="BJ267" s="1">
        <f>_xlfn.XLOOKUP(Y267,[6]cmmiScoringModel!$G$73:$G$77,[6]cmmiScoringModel!$I$73:$I$77,0,0,1)</f>
        <v>1</v>
      </c>
      <c r="BK267" s="1">
        <f>_xlfn.XLOOKUP(Z267,[6]cmmiScoringModel!$G$78:$G$84,[6]cmmiScoringModel!$I$78:$I$84,0,0,1)</f>
        <v>0.75</v>
      </c>
      <c r="BL267" s="1">
        <f>_xlfn.XLOOKUP(AA267,[6]cmmiScoringModel!$G$85:$G$91,[6]cmmiScoringModel!$I$85:$I$91,0,0,1)</f>
        <v>0.5</v>
      </c>
      <c r="BM267" s="1">
        <f>_xlfn.XLOOKUP(AB267,[6]cmmiScoringModel!$G$92:$G$95,[6]cmmiScoringModel!$I$92:$I$95,0,0,1)</f>
        <v>1</v>
      </c>
      <c r="BN267" s="1">
        <f>_xlfn.XLOOKUP(AC267,[6]cmmiScoringModel!$G$96:$G$100,[6]cmmiScoringModel!$I$96:$I$100,0,0,1)</f>
        <v>0.6</v>
      </c>
      <c r="BO267" s="1">
        <f>_xlfn.XLOOKUP(AD267,[6]cmmiScoringModel!$G$101:$G$106,[6]cmmiScoringModel!$I$101:$I$106,0,0,1)</f>
        <v>1</v>
      </c>
      <c r="BP267" s="1">
        <f>_xlfn.XLOOKUP(AE267,[6]cmmiScoringModel!$G$107:$G$113,[6]cmmiScoringModel!$I$107:$I$113,0,0,1)</f>
        <v>0.75</v>
      </c>
      <c r="BQ267" s="1">
        <f>_xlfn.XLOOKUP(AF267,[6]cmmiScoringModel!$G$114:$G$117,[6]cmmiScoringModel!$I$114:$I$117,0,0,1)</f>
        <v>1</v>
      </c>
      <c r="BR267" s="1">
        <f>_xlfn.XLOOKUP(AG267,[6]cmmiScoringModel!$G$118:$G$120,[6]cmmiScoringModel!$I$118:$I$120,0,0,1)</f>
        <v>0.25</v>
      </c>
      <c r="BS267" s="1">
        <f>_xlfn.XLOOKUP(AH267, [6]cmmiScoringModel!$G$121:$G$124,[6]cmmiScoringModel!$I$121:$I$124,0,0,1)</f>
        <v>1</v>
      </c>
      <c r="BT267" s="1">
        <f>_xlfn.XLOOKUP(AI267,[6]cmmiScoringModel!$G$125:$G$128,[6]cmmiScoringModel!$I$125:$I$128,0,0,1)</f>
        <v>0.4</v>
      </c>
      <c r="BU267" s="1">
        <f>_xlfn.XLOOKUP(AJ267,[6]cmmiScoringModel!$G$129:$G$132,[6]cmmiScoringModel!$I$129:$I$132,0,0,1)</f>
        <v>1</v>
      </c>
      <c r="BV267" s="1">
        <f>_xlfn.XLOOKUP(AK267,[6]cmmiScoringModel!$G$133:$G$138,[6]cmmiScoringModel!$I$133:$I$138,0,0,1)</f>
        <v>0.75</v>
      </c>
      <c r="BW267" s="1">
        <f>_xlfn.XLOOKUP(AL267,[6]cmmiScoringModel!$G$139:$G$142,[6]cmmiScoringModel!$I$139:$I$142,0,0,1)</f>
        <v>1</v>
      </c>
      <c r="BX267" s="1">
        <f>_xlfn.XLOOKUP(AM267,[6]cmmiScoringModel!$G$143:$G$148,[6]cmmiScoringModel!$I$143:$I$148,0,0,1)</f>
        <v>0.5</v>
      </c>
      <c r="BY267" s="1">
        <f>_xlfn.XLOOKUP(AN267,[6]cmmiScoringModel!$G$149:$G$153,[6]cmmiScoringModel!$I$149:$I$153,0,0,1)</f>
        <v>1</v>
      </c>
      <c r="BZ267" s="1">
        <f>_xlfn.XLOOKUP(AO267,[6]cmmiScoringModel!$G$154:$G$157,[6]cmmiScoringModel!$I$154:$I$157,0,0,1)</f>
        <v>1</v>
      </c>
      <c r="CA267" s="1">
        <f>_xlfn.XLOOKUP(AP267,[6]cmmiScoringModel!$G$158:$G$161,[6]cmmiScoringModel!$I$158:$I$161,0,0,1)</f>
        <v>1</v>
      </c>
      <c r="CB267" s="1">
        <f>_xlfn.XLOOKUP(AQ267,[6]cmmiScoringModel!$G$162:$G$166,[6]cmmiScoringModel!$I$162:$I$166,0,0,1)</f>
        <v>1</v>
      </c>
      <c r="CC267" s="1">
        <f>_xlfn.XLOOKUP(AR267,[6]cmmiScoringModel!$G$167:$G$171,[6]cmmiScoringModel!$I$167:$I$171,0,0,1)</f>
        <v>1</v>
      </c>
      <c r="CD267" s="1">
        <f>_xlfn.XLOOKUP(AS267,[6]cmmiScoringModel!$G$172:$G$175,[6]cmmiScoringModel!$I$172:$I$175,0,0,1)</f>
        <v>1</v>
      </c>
      <c r="CE267" s="1">
        <f>_xlfn.XLOOKUP(AT267,[6]cmmiScoringModel!$G$176:$G$180,[6]cmmiScoringModel!$I$176:$I$180,0,0,1)</f>
        <v>0.5</v>
      </c>
    </row>
    <row r="268" spans="1:83" x14ac:dyDescent="0.25">
      <c r="A268" s="1" t="s">
        <v>3575</v>
      </c>
      <c r="B268" s="1" t="s">
        <v>1791</v>
      </c>
      <c r="C268" s="1" t="s">
        <v>2015</v>
      </c>
      <c r="D268" s="1" t="s">
        <v>1758</v>
      </c>
      <c r="E268" s="1" t="s">
        <v>2053</v>
      </c>
      <c r="G268" s="1" t="s">
        <v>2054</v>
      </c>
      <c r="H268" s="1" t="s">
        <v>3355</v>
      </c>
      <c r="K268" s="1" t="s">
        <v>18</v>
      </c>
      <c r="L268" s="1" t="s">
        <v>22</v>
      </c>
      <c r="M268" s="1" t="s">
        <v>31</v>
      </c>
      <c r="N268" s="1" t="s">
        <v>29</v>
      </c>
      <c r="O268" s="1" t="s">
        <v>37</v>
      </c>
      <c r="P268" s="1" t="s">
        <v>43</v>
      </c>
      <c r="Q268" s="1" t="s">
        <v>45</v>
      </c>
      <c r="R268" s="1" t="s">
        <v>37</v>
      </c>
      <c r="S268" s="1" t="s">
        <v>56</v>
      </c>
      <c r="T268" s="1" t="s">
        <v>64</v>
      </c>
      <c r="U268" s="1" t="s">
        <v>43</v>
      </c>
      <c r="V268" s="1" t="s">
        <v>72</v>
      </c>
      <c r="W268" s="1" t="s">
        <v>75</v>
      </c>
      <c r="X268" s="1" t="s">
        <v>37</v>
      </c>
      <c r="Y268" s="1" t="s">
        <v>43</v>
      </c>
      <c r="Z268" s="1" t="s">
        <v>64</v>
      </c>
      <c r="AA268" s="1" t="s">
        <v>62</v>
      </c>
      <c r="AB268" s="1" t="s">
        <v>98</v>
      </c>
      <c r="AC268" s="1" t="s">
        <v>105</v>
      </c>
      <c r="AD268" s="1" t="s">
        <v>111</v>
      </c>
      <c r="AE268" s="1" t="s">
        <v>62</v>
      </c>
      <c r="AF268" s="1" t="s">
        <v>120</v>
      </c>
      <c r="AG268" s="1" t="s">
        <v>125</v>
      </c>
      <c r="AH268" s="1" t="s">
        <v>129</v>
      </c>
      <c r="AI268" s="1" t="s">
        <v>129</v>
      </c>
      <c r="AJ268" s="1" t="s">
        <v>22</v>
      </c>
      <c r="AK268" s="1" t="s">
        <v>64</v>
      </c>
      <c r="AL268" s="1" t="s">
        <v>144</v>
      </c>
      <c r="AM268" s="1" t="s">
        <v>62</v>
      </c>
      <c r="AN268" s="1" t="s">
        <v>31</v>
      </c>
      <c r="AO268" s="1" t="s">
        <v>155</v>
      </c>
      <c r="AP268" s="1" t="s">
        <v>159</v>
      </c>
      <c r="AQ268" s="1" t="s">
        <v>29</v>
      </c>
      <c r="AR268" s="1" t="s">
        <v>21</v>
      </c>
      <c r="AS268" s="1" t="s">
        <v>21</v>
      </c>
      <c r="AT268" s="1" t="s">
        <v>21</v>
      </c>
      <c r="AV268" s="1">
        <f>_xlfn.XLOOKUP(K268,[6]cmmiScoringModel!$G$2:$G$6, [6]cmmiScoringModel!$I$2:$I$6,0,0,1)</f>
        <v>1</v>
      </c>
      <c r="AW268" s="1">
        <f>_xlfn.XLOOKUP(L268,[6]cmmiScoringModel!$G$7:$G$9,[6]cmmiScoringModel!$I$7:$I$9,0,0,1)</f>
        <v>1</v>
      </c>
      <c r="AX268" s="1">
        <f>_xlfn.XLOOKUP(M268,[6]cmmiScoringModel!$G$10:$G$14,[6]cmmiScoringModel!$I$10:$I$14,0,0,1)</f>
        <v>1</v>
      </c>
      <c r="AY268" s="1">
        <f>_xlfn.XLOOKUP(N268,[6]cmmiScoringModel!$G$15:$G$19,[6]cmmiScoringModel!$I$15:$I$19,0,0,1)</f>
        <v>0.5</v>
      </c>
      <c r="AZ268" s="1">
        <f>_xlfn.XLOOKUP(O268,[6]cmmiScoringModel!$G$20:$G$24,[6]cmmiScoringModel!$I$20:$I$24,0,0,1)</f>
        <v>0.75</v>
      </c>
      <c r="BA268" s="1">
        <f>_xlfn.XLOOKUP(P268,[6]cmmiScoringModel!$G$25:$G$28,[6]cmmiScoringModel!$I$25:$I$28,0,0,1)</f>
        <v>1</v>
      </c>
      <c r="BB268" s="1">
        <f>_xlfn.XLOOKUP(Q268,[6]cmmiScoringModel!$G$29:$G$33,[6]cmmiScoringModel!$I$29:$I$33,0,0,1)</f>
        <v>0.5</v>
      </c>
      <c r="BC268" s="1">
        <f>_xlfn.XLOOKUP(R268,[6]cmmiScoringModel!$G$34:$G$37,[6]cmmiScoringModel!$I$34:$I$37,0,0,1)</f>
        <v>1</v>
      </c>
      <c r="BD268" s="1">
        <f>_xlfn.XLOOKUP(S268,[6]cmmiScoringModel!$G$38:$G$44,[6]cmmiScoringModel!$I$38:$I$44,0,0,1)</f>
        <v>0.2</v>
      </c>
      <c r="BE268" s="1">
        <f>_xlfn.XLOOKUP(T268,[6]cmmiScoringModel!$G$45:$G$51,[6]cmmiScoringModel!$I$45:$I$51,0,0,1)</f>
        <v>1</v>
      </c>
      <c r="BF268" s="1">
        <f>_xlfn.XLOOKUP(U268,[6]cmmiScoringModel!$G$52:$G$56,[6]cmmiScoringModel!$I$52:$I$56,0,0,1)</f>
        <v>1</v>
      </c>
      <c r="BG268" s="1">
        <f>_xlfn.XLOOKUP(V268,[6]cmmiScoringModel!$G$57:$G$61,[6]cmmiScoringModel!$I$57:$I$61,0,0,1)</f>
        <v>1</v>
      </c>
      <c r="BH268" s="1">
        <f>_xlfn.XLOOKUP(W268,[6]cmmiScoringModel!$G$62:$G$67,[6]cmmiScoringModel!$I$62:$I$67,0,0,1)</f>
        <v>0.5</v>
      </c>
      <c r="BI268" s="1">
        <f>_xlfn.XLOOKUP(X268,[6]cmmiScoringModel!$G$68:$G$72,[6]cmmiScoringModel!$I$68:$I$72,0,0,1)</f>
        <v>0.75</v>
      </c>
      <c r="BJ268" s="1">
        <f>_xlfn.XLOOKUP(Y268,[6]cmmiScoringModel!$G$73:$G$77,[6]cmmiScoringModel!$I$73:$I$77,0,0,1)</f>
        <v>1</v>
      </c>
      <c r="BK268" s="1">
        <f>_xlfn.XLOOKUP(Z268,[6]cmmiScoringModel!$G$78:$G$84,[6]cmmiScoringModel!$I$78:$I$84,0,0,1)</f>
        <v>1</v>
      </c>
      <c r="BL268" s="1">
        <f>_xlfn.XLOOKUP(AA268,[6]cmmiScoringModel!$G$85:$G$91,[6]cmmiScoringModel!$I$85:$I$91,0,0,1)</f>
        <v>0.5</v>
      </c>
      <c r="BM268" s="1">
        <f>_xlfn.XLOOKUP(AB268,[6]cmmiScoringModel!$G$92:$G$95,[6]cmmiScoringModel!$I$92:$I$95,0,0,1)</f>
        <v>1</v>
      </c>
      <c r="BN268" s="1">
        <f>_xlfn.XLOOKUP(AC268,[6]cmmiScoringModel!$G$96:$G$100,[6]cmmiScoringModel!$I$96:$I$100,0,0,1)</f>
        <v>1</v>
      </c>
      <c r="BO268" s="1">
        <f>_xlfn.XLOOKUP(AD268,[6]cmmiScoringModel!$G$101:$G$106,[6]cmmiScoringModel!$I$101:$I$106,0,0,1)</f>
        <v>1</v>
      </c>
      <c r="BP268" s="1">
        <f>_xlfn.XLOOKUP(AE268,[6]cmmiScoringModel!$G$107:$G$113,[6]cmmiScoringModel!$I$107:$I$113,0,0,1)</f>
        <v>0.5</v>
      </c>
      <c r="BQ268" s="1">
        <f>_xlfn.XLOOKUP(AF268,[6]cmmiScoringModel!$G$114:$G$117,[6]cmmiScoringModel!$I$114:$I$117,0,0,1)</f>
        <v>0.85</v>
      </c>
      <c r="BR268" s="1">
        <f>_xlfn.XLOOKUP(AG268,[6]cmmiScoringModel!$G$118:$G$120,[6]cmmiScoringModel!$I$118:$I$120,0,0,1)</f>
        <v>1</v>
      </c>
      <c r="BS268" s="1">
        <f>_xlfn.XLOOKUP(AH268, [6]cmmiScoringModel!$G$121:$G$124,[6]cmmiScoringModel!$I$121:$I$124,0,0,1)</f>
        <v>0.6</v>
      </c>
      <c r="BT268" s="1">
        <f>_xlfn.XLOOKUP(AI268,[6]cmmiScoringModel!$G$125:$G$128,[6]cmmiScoringModel!$I$125:$I$128,0,0,1)</f>
        <v>0.4</v>
      </c>
      <c r="BU268" s="1">
        <f>_xlfn.XLOOKUP(AJ268,[6]cmmiScoringModel!$G$129:$G$132,[6]cmmiScoringModel!$I$129:$I$132,0,0,1)</f>
        <v>1</v>
      </c>
      <c r="BV268" s="1">
        <f>_xlfn.XLOOKUP(AK268,[6]cmmiScoringModel!$G$133:$G$138,[6]cmmiScoringModel!$I$133:$I$138,0,0,1)</f>
        <v>1</v>
      </c>
      <c r="BW268" s="1">
        <f>_xlfn.XLOOKUP(AL268,[6]cmmiScoringModel!$G$139:$G$142,[6]cmmiScoringModel!$I$139:$I$142,0,0,1)</f>
        <v>1</v>
      </c>
      <c r="BX268" s="1">
        <f>_xlfn.XLOOKUP(AM268,[6]cmmiScoringModel!$G$143:$G$148,[6]cmmiScoringModel!$I$143:$I$148,0,0,1)</f>
        <v>0.5</v>
      </c>
      <c r="BY268" s="1">
        <f>_xlfn.XLOOKUP(AN268,[6]cmmiScoringModel!$G$149:$G$153,[6]cmmiScoringModel!$I$149:$I$153,0,0,1)</f>
        <v>1</v>
      </c>
      <c r="BZ268" s="1">
        <f>_xlfn.XLOOKUP(AO268,[6]cmmiScoringModel!$G$154:$G$157,[6]cmmiScoringModel!$I$154:$I$157,0,0,1)</f>
        <v>1</v>
      </c>
      <c r="CA268" s="1">
        <f>_xlfn.XLOOKUP(AP268,[6]cmmiScoringModel!$G$158:$G$161,[6]cmmiScoringModel!$I$158:$I$161,0,0,1)</f>
        <v>1</v>
      </c>
      <c r="CB268" s="1">
        <f>_xlfn.XLOOKUP(AQ268,[6]cmmiScoringModel!$G$162:$G$166,[6]cmmiScoringModel!$I$162:$I$166,0,0,1)</f>
        <v>0.75</v>
      </c>
      <c r="CC268" s="1">
        <f>_xlfn.XLOOKUP(AR268,[6]cmmiScoringModel!$G$167:$G$171,[6]cmmiScoringModel!$I$167:$I$171,0,0,1)</f>
        <v>0.01</v>
      </c>
      <c r="CD268" s="1">
        <f>_xlfn.XLOOKUP(AS268,[6]cmmiScoringModel!$G$172:$G$175,[6]cmmiScoringModel!$I$172:$I$175,0,0,1)</f>
        <v>0.01</v>
      </c>
      <c r="CE268" s="1">
        <f>_xlfn.XLOOKUP(AT268,[6]cmmiScoringModel!$G$176:$G$180,[6]cmmiScoringModel!$I$176:$I$180,0,0,1)</f>
        <v>0.01</v>
      </c>
    </row>
    <row r="269" spans="1:83" x14ac:dyDescent="0.25">
      <c r="A269" s="1" t="s">
        <v>3576</v>
      </c>
      <c r="B269" s="1" t="s">
        <v>1791</v>
      </c>
      <c r="C269" s="1" t="s">
        <v>1862</v>
      </c>
      <c r="D269" s="1" t="s">
        <v>2055</v>
      </c>
      <c r="E269" s="1" t="s">
        <v>2056</v>
      </c>
      <c r="G269" s="1" t="s">
        <v>2005</v>
      </c>
      <c r="H269" s="1" t="s">
        <v>3420</v>
      </c>
      <c r="K269" s="1" t="s">
        <v>18</v>
      </c>
      <c r="L269" s="1" t="s">
        <v>22</v>
      </c>
      <c r="M269" s="1" t="s">
        <v>31</v>
      </c>
      <c r="N269" s="1" t="s">
        <v>29</v>
      </c>
      <c r="O269" s="1" t="s">
        <v>37</v>
      </c>
      <c r="P269" s="1" t="s">
        <v>43</v>
      </c>
      <c r="Q269" s="1" t="s">
        <v>45</v>
      </c>
      <c r="R269" s="1" t="s">
        <v>37</v>
      </c>
      <c r="S269" s="1" t="s">
        <v>56</v>
      </c>
      <c r="T269" s="1" t="s">
        <v>62</v>
      </c>
      <c r="U269" s="1" t="s">
        <v>43</v>
      </c>
      <c r="V269" s="1" t="s">
        <v>72</v>
      </c>
      <c r="W269" s="1" t="s">
        <v>76</v>
      </c>
      <c r="X269" s="1" t="s">
        <v>37</v>
      </c>
      <c r="Y269" s="1" t="s">
        <v>43</v>
      </c>
      <c r="Z269" s="1" t="s">
        <v>62</v>
      </c>
      <c r="AA269" s="1" t="s">
        <v>63</v>
      </c>
      <c r="AB269" s="1" t="s">
        <v>98</v>
      </c>
      <c r="AC269" s="1" t="s">
        <v>103</v>
      </c>
      <c r="AD269" s="1" t="s">
        <v>110</v>
      </c>
      <c r="AE269" s="1" t="s">
        <v>62</v>
      </c>
      <c r="AF269" s="1" t="s">
        <v>120</v>
      </c>
      <c r="AG269" s="1" t="s">
        <v>124</v>
      </c>
      <c r="AH269" s="1" t="s">
        <v>129</v>
      </c>
      <c r="AI269" s="1" t="s">
        <v>129</v>
      </c>
      <c r="AJ269" s="1" t="s">
        <v>22</v>
      </c>
      <c r="AK269" s="1" t="s">
        <v>63</v>
      </c>
      <c r="AL269" s="1" t="s">
        <v>144</v>
      </c>
      <c r="AM269" s="1" t="s">
        <v>62</v>
      </c>
      <c r="AN269" s="1" t="s">
        <v>29</v>
      </c>
      <c r="AO269" s="1" t="s">
        <v>155</v>
      </c>
      <c r="AP269" s="1" t="s">
        <v>159</v>
      </c>
      <c r="AQ269" s="1" t="s">
        <v>31</v>
      </c>
      <c r="AR269" s="1" t="s">
        <v>21</v>
      </c>
      <c r="AS269" s="1" t="s">
        <v>21</v>
      </c>
      <c r="AT269" s="1" t="s">
        <v>170</v>
      </c>
      <c r="AV269" s="1">
        <f>_xlfn.XLOOKUP(K269,[6]cmmiScoringModel!$G$2:$G$6, [6]cmmiScoringModel!$I$2:$I$6,0,0,1)</f>
        <v>1</v>
      </c>
      <c r="AW269" s="1">
        <f>_xlfn.XLOOKUP(L269,[6]cmmiScoringModel!$G$7:$G$9,[6]cmmiScoringModel!$I$7:$I$9,0,0,1)</f>
        <v>1</v>
      </c>
      <c r="AX269" s="1">
        <f>_xlfn.XLOOKUP(M269,[6]cmmiScoringModel!$G$10:$G$14,[6]cmmiScoringModel!$I$10:$I$14,0,0,1)</f>
        <v>1</v>
      </c>
      <c r="AY269" s="1">
        <f>_xlfn.XLOOKUP(N269,[6]cmmiScoringModel!$G$15:$G$19,[6]cmmiScoringModel!$I$15:$I$19,0,0,1)</f>
        <v>0.5</v>
      </c>
      <c r="AZ269" s="1">
        <f>_xlfn.XLOOKUP(O269,[6]cmmiScoringModel!$G$20:$G$24,[6]cmmiScoringModel!$I$20:$I$24,0,0,1)</f>
        <v>0.75</v>
      </c>
      <c r="BA269" s="1">
        <f>_xlfn.XLOOKUP(P269,[6]cmmiScoringModel!$G$25:$G$28,[6]cmmiScoringModel!$I$25:$I$28,0,0,1)</f>
        <v>1</v>
      </c>
      <c r="BB269" s="1">
        <f>_xlfn.XLOOKUP(Q269,[6]cmmiScoringModel!$G$29:$G$33,[6]cmmiScoringModel!$I$29:$I$33,0,0,1)</f>
        <v>0.5</v>
      </c>
      <c r="BC269" s="1">
        <f>_xlfn.XLOOKUP(R269,[6]cmmiScoringModel!$G$34:$G$37,[6]cmmiScoringModel!$I$34:$I$37,0,0,1)</f>
        <v>1</v>
      </c>
      <c r="BD269" s="1">
        <f>_xlfn.XLOOKUP(S269,[6]cmmiScoringModel!$G$38:$G$44,[6]cmmiScoringModel!$I$38:$I$44,0,0,1)</f>
        <v>0.2</v>
      </c>
      <c r="BE269" s="1">
        <f>_xlfn.XLOOKUP(T269,[6]cmmiScoringModel!$G$45:$G$51,[6]cmmiScoringModel!$I$45:$I$51,0,0,1)</f>
        <v>0.5</v>
      </c>
      <c r="BF269" s="1">
        <f>_xlfn.XLOOKUP(U269,[6]cmmiScoringModel!$G$52:$G$56,[6]cmmiScoringModel!$I$52:$I$56,0,0,1)</f>
        <v>1</v>
      </c>
      <c r="BG269" s="1">
        <f>_xlfn.XLOOKUP(V269,[6]cmmiScoringModel!$G$57:$G$61,[6]cmmiScoringModel!$I$57:$I$61,0,0,1)</f>
        <v>1</v>
      </c>
      <c r="BH269" s="1">
        <f>_xlfn.XLOOKUP(W269,[6]cmmiScoringModel!$G$62:$G$67,[6]cmmiScoringModel!$I$62:$I$67,0,0,1)</f>
        <v>0.75</v>
      </c>
      <c r="BI269" s="1">
        <f>_xlfn.XLOOKUP(X269,[6]cmmiScoringModel!$G$68:$G$72,[6]cmmiScoringModel!$I$68:$I$72,0,0,1)</f>
        <v>0.75</v>
      </c>
      <c r="BJ269" s="1">
        <f>_xlfn.XLOOKUP(Y269,[6]cmmiScoringModel!$G$73:$G$77,[6]cmmiScoringModel!$I$73:$I$77,0,0,1)</f>
        <v>1</v>
      </c>
      <c r="BK269" s="1">
        <f>_xlfn.XLOOKUP(Z269,[6]cmmiScoringModel!$G$78:$G$84,[6]cmmiScoringModel!$I$78:$I$84,0,0,1)</f>
        <v>0.5</v>
      </c>
      <c r="BL269" s="1">
        <f>_xlfn.XLOOKUP(AA269,[6]cmmiScoringModel!$G$85:$G$91,[6]cmmiScoringModel!$I$85:$I$91,0,0,1)</f>
        <v>0.75</v>
      </c>
      <c r="BM269" s="1">
        <f>_xlfn.XLOOKUP(AB269,[6]cmmiScoringModel!$G$92:$G$95,[6]cmmiScoringModel!$I$92:$I$95,0,0,1)</f>
        <v>1</v>
      </c>
      <c r="BN269" s="1">
        <f>_xlfn.XLOOKUP(AC269,[6]cmmiScoringModel!$G$96:$G$100,[6]cmmiScoringModel!$I$96:$I$100,0,0,1)</f>
        <v>0.6</v>
      </c>
      <c r="BO269" s="1">
        <f>_xlfn.XLOOKUP(AD269,[6]cmmiScoringModel!$G$101:$G$106,[6]cmmiScoringModel!$I$101:$I$106,0,0,1)</f>
        <v>0.75</v>
      </c>
      <c r="BP269" s="1">
        <f>_xlfn.XLOOKUP(AE269,[6]cmmiScoringModel!$G$107:$G$113,[6]cmmiScoringModel!$I$107:$I$113,0,0,1)</f>
        <v>0.5</v>
      </c>
      <c r="BQ269" s="1">
        <f>_xlfn.XLOOKUP(AF269,[6]cmmiScoringModel!$G$114:$G$117,[6]cmmiScoringModel!$I$114:$I$117,0,0,1)</f>
        <v>0.85</v>
      </c>
      <c r="BR269" s="1">
        <f>_xlfn.XLOOKUP(AG269,[6]cmmiScoringModel!$G$118:$G$120,[6]cmmiScoringModel!$I$118:$I$120,0,0,1)</f>
        <v>0.25</v>
      </c>
      <c r="BS269" s="1">
        <f>_xlfn.XLOOKUP(AH269, [6]cmmiScoringModel!$G$121:$G$124,[6]cmmiScoringModel!$I$121:$I$124,0,0,1)</f>
        <v>0.6</v>
      </c>
      <c r="BT269" s="1">
        <f>_xlfn.XLOOKUP(AI269,[6]cmmiScoringModel!$G$125:$G$128,[6]cmmiScoringModel!$I$125:$I$128,0,0,1)</f>
        <v>0.4</v>
      </c>
      <c r="BU269" s="1">
        <f>_xlfn.XLOOKUP(AJ269,[6]cmmiScoringModel!$G$129:$G$132,[6]cmmiScoringModel!$I$129:$I$132,0,0,1)</f>
        <v>1</v>
      </c>
      <c r="BV269" s="1">
        <f>_xlfn.XLOOKUP(AK269,[6]cmmiScoringModel!$G$133:$G$138,[6]cmmiScoringModel!$I$133:$I$138,0,0,1)</f>
        <v>0.75</v>
      </c>
      <c r="BW269" s="1">
        <f>_xlfn.XLOOKUP(AL269,[6]cmmiScoringModel!$G$139:$G$142,[6]cmmiScoringModel!$I$139:$I$142,0,0,1)</f>
        <v>1</v>
      </c>
      <c r="BX269" s="1">
        <f>_xlfn.XLOOKUP(AM269,[6]cmmiScoringModel!$G$143:$G$148,[6]cmmiScoringModel!$I$143:$I$148,0,0,1)</f>
        <v>0.5</v>
      </c>
      <c r="BY269" s="1">
        <f>_xlfn.XLOOKUP(AN269,[6]cmmiScoringModel!$G$149:$G$153,[6]cmmiScoringModel!$I$149:$I$153,0,0,1)</f>
        <v>0.75</v>
      </c>
      <c r="BZ269" s="1">
        <f>_xlfn.XLOOKUP(AO269,[6]cmmiScoringModel!$G$154:$G$157,[6]cmmiScoringModel!$I$154:$I$157,0,0,1)</f>
        <v>1</v>
      </c>
      <c r="CA269" s="1">
        <f>_xlfn.XLOOKUP(AP269,[6]cmmiScoringModel!$G$158:$G$161,[6]cmmiScoringModel!$I$158:$I$161,0,0,1)</f>
        <v>1</v>
      </c>
      <c r="CB269" s="1">
        <f>_xlfn.XLOOKUP(AQ269,[6]cmmiScoringModel!$G$162:$G$166,[6]cmmiScoringModel!$I$162:$I$166,0,0,1)</f>
        <v>1</v>
      </c>
      <c r="CC269" s="1">
        <f>_xlfn.XLOOKUP(AR269,[6]cmmiScoringModel!$G$167:$G$171,[6]cmmiScoringModel!$I$167:$I$171,0,0,1)</f>
        <v>0.01</v>
      </c>
      <c r="CD269" s="1">
        <f>_xlfn.XLOOKUP(AS269,[6]cmmiScoringModel!$G$172:$G$175,[6]cmmiScoringModel!$I$172:$I$175,0,0,1)</f>
        <v>0.01</v>
      </c>
      <c r="CE269" s="1">
        <f>_xlfn.XLOOKUP(AT269,[6]cmmiScoringModel!$G$176:$G$180,[6]cmmiScoringModel!$I$176:$I$180,0,0,1)</f>
        <v>0.5</v>
      </c>
    </row>
    <row r="270" spans="1:83" x14ac:dyDescent="0.25">
      <c r="A270" s="1" t="s">
        <v>3577</v>
      </c>
      <c r="B270" s="1" t="s">
        <v>1791</v>
      </c>
      <c r="C270" s="1" t="s">
        <v>2057</v>
      </c>
      <c r="D270" s="1" t="s">
        <v>2058</v>
      </c>
      <c r="E270" s="1" t="s">
        <v>2059</v>
      </c>
      <c r="G270" s="1" t="s">
        <v>1959</v>
      </c>
      <c r="H270" s="1" t="s">
        <v>3578</v>
      </c>
      <c r="K270" s="1" t="s">
        <v>18</v>
      </c>
      <c r="L270" s="1" t="s">
        <v>22</v>
      </c>
      <c r="M270" s="1" t="s">
        <v>31</v>
      </c>
      <c r="N270" s="1" t="s">
        <v>29</v>
      </c>
      <c r="O270" s="1" t="s">
        <v>37</v>
      </c>
      <c r="P270" s="1" t="s">
        <v>43</v>
      </c>
      <c r="Q270" s="1" t="s">
        <v>45</v>
      </c>
      <c r="R270" s="1" t="s">
        <v>37</v>
      </c>
      <c r="S270" s="1" t="s">
        <v>56</v>
      </c>
      <c r="T270" s="1" t="s">
        <v>64</v>
      </c>
      <c r="U270" s="1" t="s">
        <v>43</v>
      </c>
      <c r="V270" s="1" t="s">
        <v>72</v>
      </c>
      <c r="W270" s="1" t="s">
        <v>75</v>
      </c>
      <c r="X270" s="1" t="s">
        <v>37</v>
      </c>
      <c r="Y270" s="1" t="s">
        <v>43</v>
      </c>
      <c r="Z270" s="1" t="s">
        <v>64</v>
      </c>
      <c r="AA270" s="1" t="s">
        <v>62</v>
      </c>
      <c r="AB270" s="1" t="s">
        <v>98</v>
      </c>
      <c r="AC270" s="1" t="s">
        <v>105</v>
      </c>
      <c r="AD270" s="1" t="s">
        <v>111</v>
      </c>
      <c r="AE270" s="1" t="s">
        <v>62</v>
      </c>
      <c r="AF270" s="1" t="s">
        <v>120</v>
      </c>
      <c r="AG270" s="1" t="s">
        <v>125</v>
      </c>
      <c r="AH270" s="1" t="s">
        <v>129</v>
      </c>
      <c r="AI270" s="1" t="s">
        <v>129</v>
      </c>
      <c r="AJ270" s="1" t="s">
        <v>22</v>
      </c>
      <c r="AK270" s="1" t="s">
        <v>64</v>
      </c>
      <c r="AL270" s="1" t="s">
        <v>144</v>
      </c>
      <c r="AM270" s="1" t="s">
        <v>62</v>
      </c>
      <c r="AN270" s="1" t="s">
        <v>31</v>
      </c>
      <c r="AO270" s="1" t="s">
        <v>155</v>
      </c>
      <c r="AP270" s="1" t="s">
        <v>158</v>
      </c>
      <c r="AQ270" s="1" t="s">
        <v>29</v>
      </c>
      <c r="AR270" s="1" t="s">
        <v>21</v>
      </c>
      <c r="AS270" s="1" t="s">
        <v>21</v>
      </c>
      <c r="AT270" s="1" t="s">
        <v>21</v>
      </c>
      <c r="AV270" s="1">
        <f>_xlfn.XLOOKUP(K270,[6]cmmiScoringModel!$G$2:$G$6, [6]cmmiScoringModel!$I$2:$I$6,0,0,1)</f>
        <v>1</v>
      </c>
      <c r="AW270" s="1">
        <f>_xlfn.XLOOKUP(L270,[6]cmmiScoringModel!$G$7:$G$9,[6]cmmiScoringModel!$I$7:$I$9,0,0,1)</f>
        <v>1</v>
      </c>
      <c r="AX270" s="1">
        <f>_xlfn.XLOOKUP(M270,[6]cmmiScoringModel!$G$10:$G$14,[6]cmmiScoringModel!$I$10:$I$14,0,0,1)</f>
        <v>1</v>
      </c>
      <c r="AY270" s="1">
        <f>_xlfn.XLOOKUP(N270,[6]cmmiScoringModel!$G$15:$G$19,[6]cmmiScoringModel!$I$15:$I$19,0,0,1)</f>
        <v>0.5</v>
      </c>
      <c r="AZ270" s="1">
        <f>_xlfn.XLOOKUP(O270,[6]cmmiScoringModel!$G$20:$G$24,[6]cmmiScoringModel!$I$20:$I$24,0,0,1)</f>
        <v>0.75</v>
      </c>
      <c r="BA270" s="1">
        <f>_xlfn.XLOOKUP(P270,[6]cmmiScoringModel!$G$25:$G$28,[6]cmmiScoringModel!$I$25:$I$28,0,0,1)</f>
        <v>1</v>
      </c>
      <c r="BB270" s="1">
        <f>_xlfn.XLOOKUP(Q270,[6]cmmiScoringModel!$G$29:$G$33,[6]cmmiScoringModel!$I$29:$I$33,0,0,1)</f>
        <v>0.5</v>
      </c>
      <c r="BC270" s="1">
        <f>_xlfn.XLOOKUP(R270,[6]cmmiScoringModel!$G$34:$G$37,[6]cmmiScoringModel!$I$34:$I$37,0,0,1)</f>
        <v>1</v>
      </c>
      <c r="BD270" s="1">
        <f>_xlfn.XLOOKUP(S270,[6]cmmiScoringModel!$G$38:$G$44,[6]cmmiScoringModel!$I$38:$I$44,0,0,1)</f>
        <v>0.2</v>
      </c>
      <c r="BE270" s="1">
        <f>_xlfn.XLOOKUP(T270,[6]cmmiScoringModel!$G$45:$G$51,[6]cmmiScoringModel!$I$45:$I$51,0,0,1)</f>
        <v>1</v>
      </c>
      <c r="BF270" s="1">
        <f>_xlfn.XLOOKUP(U270,[6]cmmiScoringModel!$G$52:$G$56,[6]cmmiScoringModel!$I$52:$I$56,0,0,1)</f>
        <v>1</v>
      </c>
      <c r="BG270" s="1">
        <f>_xlfn.XLOOKUP(V270,[6]cmmiScoringModel!$G$57:$G$61,[6]cmmiScoringModel!$I$57:$I$61,0,0,1)</f>
        <v>1</v>
      </c>
      <c r="BH270" s="1">
        <f>_xlfn.XLOOKUP(W270,[6]cmmiScoringModel!$G$62:$G$67,[6]cmmiScoringModel!$I$62:$I$67,0,0,1)</f>
        <v>0.5</v>
      </c>
      <c r="BI270" s="1">
        <f>_xlfn.XLOOKUP(X270,[6]cmmiScoringModel!$G$68:$G$72,[6]cmmiScoringModel!$I$68:$I$72,0,0,1)</f>
        <v>0.75</v>
      </c>
      <c r="BJ270" s="1">
        <f>_xlfn.XLOOKUP(Y270,[6]cmmiScoringModel!$G$73:$G$77,[6]cmmiScoringModel!$I$73:$I$77,0,0,1)</f>
        <v>1</v>
      </c>
      <c r="BK270" s="1">
        <f>_xlfn.XLOOKUP(Z270,[6]cmmiScoringModel!$G$78:$G$84,[6]cmmiScoringModel!$I$78:$I$84,0,0,1)</f>
        <v>1</v>
      </c>
      <c r="BL270" s="1">
        <f>_xlfn.XLOOKUP(AA270,[6]cmmiScoringModel!$G$85:$G$91,[6]cmmiScoringModel!$I$85:$I$91,0,0,1)</f>
        <v>0.5</v>
      </c>
      <c r="BM270" s="1">
        <f>_xlfn.XLOOKUP(AB270,[6]cmmiScoringModel!$G$92:$G$95,[6]cmmiScoringModel!$I$92:$I$95,0,0,1)</f>
        <v>1</v>
      </c>
      <c r="BN270" s="1">
        <f>_xlfn.XLOOKUP(AC270,[6]cmmiScoringModel!$G$96:$G$100,[6]cmmiScoringModel!$I$96:$I$100,0,0,1)</f>
        <v>1</v>
      </c>
      <c r="BO270" s="1">
        <f>_xlfn.XLOOKUP(AD270,[6]cmmiScoringModel!$G$101:$G$106,[6]cmmiScoringModel!$I$101:$I$106,0,0,1)</f>
        <v>1</v>
      </c>
      <c r="BP270" s="1">
        <f>_xlfn.XLOOKUP(AE270,[6]cmmiScoringModel!$G$107:$G$113,[6]cmmiScoringModel!$I$107:$I$113,0,0,1)</f>
        <v>0.5</v>
      </c>
      <c r="BQ270" s="1">
        <f>_xlfn.XLOOKUP(AF270,[6]cmmiScoringModel!$G$114:$G$117,[6]cmmiScoringModel!$I$114:$I$117,0,0,1)</f>
        <v>0.85</v>
      </c>
      <c r="BR270" s="1">
        <f>_xlfn.XLOOKUP(AG270,[6]cmmiScoringModel!$G$118:$G$120,[6]cmmiScoringModel!$I$118:$I$120,0,0,1)</f>
        <v>1</v>
      </c>
      <c r="BS270" s="1">
        <f>_xlfn.XLOOKUP(AH270, [6]cmmiScoringModel!$G$121:$G$124,[6]cmmiScoringModel!$I$121:$I$124,0,0,1)</f>
        <v>0.6</v>
      </c>
      <c r="BT270" s="1">
        <f>_xlfn.XLOOKUP(AI270,[6]cmmiScoringModel!$G$125:$G$128,[6]cmmiScoringModel!$I$125:$I$128,0,0,1)</f>
        <v>0.4</v>
      </c>
      <c r="BU270" s="1">
        <f>_xlfn.XLOOKUP(AJ270,[6]cmmiScoringModel!$G$129:$G$132,[6]cmmiScoringModel!$I$129:$I$132,0,0,1)</f>
        <v>1</v>
      </c>
      <c r="BV270" s="1">
        <f>_xlfn.XLOOKUP(AK270,[6]cmmiScoringModel!$G$133:$G$138,[6]cmmiScoringModel!$I$133:$I$138,0,0,1)</f>
        <v>1</v>
      </c>
      <c r="BW270" s="1">
        <f>_xlfn.XLOOKUP(AL270,[6]cmmiScoringModel!$G$139:$G$142,[6]cmmiScoringModel!$I$139:$I$142,0,0,1)</f>
        <v>1</v>
      </c>
      <c r="BX270" s="1">
        <f>_xlfn.XLOOKUP(AM270,[6]cmmiScoringModel!$G$143:$G$148,[6]cmmiScoringModel!$I$143:$I$148,0,0,1)</f>
        <v>0.5</v>
      </c>
      <c r="BY270" s="1">
        <f>_xlfn.XLOOKUP(AN270,[6]cmmiScoringModel!$G$149:$G$153,[6]cmmiScoringModel!$I$149:$I$153,0,0,1)</f>
        <v>1</v>
      </c>
      <c r="BZ270" s="1">
        <f>_xlfn.XLOOKUP(AO270,[6]cmmiScoringModel!$G$154:$G$157,[6]cmmiScoringModel!$I$154:$I$157,0,0,1)</f>
        <v>1</v>
      </c>
      <c r="CA270" s="1">
        <f>_xlfn.XLOOKUP(AP270,[6]cmmiScoringModel!$G$158:$G$161,[6]cmmiScoringModel!$I$158:$I$161,0,0,1)</f>
        <v>0.5</v>
      </c>
      <c r="CB270" s="1">
        <f>_xlfn.XLOOKUP(AQ270,[6]cmmiScoringModel!$G$162:$G$166,[6]cmmiScoringModel!$I$162:$I$166,0,0,1)</f>
        <v>0.75</v>
      </c>
      <c r="CC270" s="1">
        <f>_xlfn.XLOOKUP(AR270,[6]cmmiScoringModel!$G$167:$G$171,[6]cmmiScoringModel!$I$167:$I$171,0,0,1)</f>
        <v>0.01</v>
      </c>
      <c r="CD270" s="1">
        <f>_xlfn.XLOOKUP(AS270,[6]cmmiScoringModel!$G$172:$G$175,[6]cmmiScoringModel!$I$172:$I$175,0,0,1)</f>
        <v>0.01</v>
      </c>
      <c r="CE270" s="1">
        <f>_xlfn.XLOOKUP(AT270,[6]cmmiScoringModel!$G$176:$G$180,[6]cmmiScoringModel!$I$176:$I$180,0,0,1)</f>
        <v>0.01</v>
      </c>
    </row>
    <row r="271" spans="1:83" x14ac:dyDescent="0.25">
      <c r="A271" s="1" t="s">
        <v>3579</v>
      </c>
      <c r="B271" s="1" t="s">
        <v>1791</v>
      </c>
      <c r="C271" s="1" t="s">
        <v>2060</v>
      </c>
      <c r="D271" s="1" t="s">
        <v>1870</v>
      </c>
      <c r="E271" s="1" t="s">
        <v>2061</v>
      </c>
      <c r="G271" s="1" t="s">
        <v>2062</v>
      </c>
      <c r="H271" s="1" t="s">
        <v>2838</v>
      </c>
      <c r="K271" s="1" t="s">
        <v>18</v>
      </c>
      <c r="L271" s="1" t="s">
        <v>22</v>
      </c>
      <c r="M271" s="1" t="s">
        <v>31</v>
      </c>
      <c r="N271" s="1" t="s">
        <v>29</v>
      </c>
      <c r="O271" s="1" t="s">
        <v>37</v>
      </c>
      <c r="P271" s="1" t="s">
        <v>43</v>
      </c>
      <c r="Q271" s="1" t="s">
        <v>45</v>
      </c>
      <c r="R271" s="1" t="s">
        <v>37</v>
      </c>
      <c r="S271" s="1" t="s">
        <v>56</v>
      </c>
      <c r="T271" s="1" t="s">
        <v>64</v>
      </c>
      <c r="U271" s="1" t="s">
        <v>43</v>
      </c>
      <c r="V271" s="1" t="s">
        <v>72</v>
      </c>
      <c r="W271" s="1" t="s">
        <v>75</v>
      </c>
      <c r="X271" s="1" t="s">
        <v>37</v>
      </c>
      <c r="Y271" s="1" t="s">
        <v>43</v>
      </c>
      <c r="Z271" s="1" t="s">
        <v>64</v>
      </c>
      <c r="AA271" s="1" t="s">
        <v>62</v>
      </c>
      <c r="AB271" s="1" t="s">
        <v>98</v>
      </c>
      <c r="AC271" s="1" t="s">
        <v>105</v>
      </c>
      <c r="AD271" s="1" t="s">
        <v>111</v>
      </c>
      <c r="AE271" s="1" t="s">
        <v>62</v>
      </c>
      <c r="AF271" s="1" t="s">
        <v>120</v>
      </c>
      <c r="AG271" s="1" t="s">
        <v>125</v>
      </c>
      <c r="AH271" s="1" t="s">
        <v>129</v>
      </c>
      <c r="AI271" s="1" t="s">
        <v>129</v>
      </c>
      <c r="AJ271" s="1" t="s">
        <v>22</v>
      </c>
      <c r="AK271" s="1" t="s">
        <v>64</v>
      </c>
      <c r="AL271" s="1" t="s">
        <v>144</v>
      </c>
      <c r="AM271" s="1" t="s">
        <v>62</v>
      </c>
      <c r="AN271" s="1" t="s">
        <v>31</v>
      </c>
      <c r="AO271" s="1" t="s">
        <v>155</v>
      </c>
      <c r="AP271" s="1" t="s">
        <v>159</v>
      </c>
      <c r="AQ271" s="1" t="s">
        <v>29</v>
      </c>
      <c r="AR271" s="1" t="s">
        <v>21</v>
      </c>
      <c r="AS271" s="1" t="s">
        <v>21</v>
      </c>
      <c r="AT271" s="1" t="s">
        <v>21</v>
      </c>
      <c r="AV271" s="1">
        <f>_xlfn.XLOOKUP(K271,[6]cmmiScoringModel!$G$2:$G$6, [6]cmmiScoringModel!$I$2:$I$6,0,0,1)</f>
        <v>1</v>
      </c>
      <c r="AW271" s="1">
        <f>_xlfn.XLOOKUP(L271,[6]cmmiScoringModel!$G$7:$G$9,[6]cmmiScoringModel!$I$7:$I$9,0,0,1)</f>
        <v>1</v>
      </c>
      <c r="AX271" s="1">
        <f>_xlfn.XLOOKUP(M271,[6]cmmiScoringModel!$G$10:$G$14,[6]cmmiScoringModel!$I$10:$I$14,0,0,1)</f>
        <v>1</v>
      </c>
      <c r="AY271" s="1">
        <f>_xlfn.XLOOKUP(N271,[6]cmmiScoringModel!$G$15:$G$19,[6]cmmiScoringModel!$I$15:$I$19,0,0,1)</f>
        <v>0.5</v>
      </c>
      <c r="AZ271" s="1">
        <f>_xlfn.XLOOKUP(O271,[6]cmmiScoringModel!$G$20:$G$24,[6]cmmiScoringModel!$I$20:$I$24,0,0,1)</f>
        <v>0.75</v>
      </c>
      <c r="BA271" s="1">
        <f>_xlfn.XLOOKUP(P271,[6]cmmiScoringModel!$G$25:$G$28,[6]cmmiScoringModel!$I$25:$I$28,0,0,1)</f>
        <v>1</v>
      </c>
      <c r="BB271" s="1">
        <f>_xlfn.XLOOKUP(Q271,[6]cmmiScoringModel!$G$29:$G$33,[6]cmmiScoringModel!$I$29:$I$33,0,0,1)</f>
        <v>0.5</v>
      </c>
      <c r="BC271" s="1">
        <f>_xlfn.XLOOKUP(R271,[6]cmmiScoringModel!$G$34:$G$37,[6]cmmiScoringModel!$I$34:$I$37,0,0,1)</f>
        <v>1</v>
      </c>
      <c r="BD271" s="1">
        <f>_xlfn.XLOOKUP(S271,[6]cmmiScoringModel!$G$38:$G$44,[6]cmmiScoringModel!$I$38:$I$44,0,0,1)</f>
        <v>0.2</v>
      </c>
      <c r="BE271" s="1">
        <f>_xlfn.XLOOKUP(T271,[6]cmmiScoringModel!$G$45:$G$51,[6]cmmiScoringModel!$I$45:$I$51,0,0,1)</f>
        <v>1</v>
      </c>
      <c r="BF271" s="1">
        <f>_xlfn.XLOOKUP(U271,[6]cmmiScoringModel!$G$52:$G$56,[6]cmmiScoringModel!$I$52:$I$56,0,0,1)</f>
        <v>1</v>
      </c>
      <c r="BG271" s="1">
        <f>_xlfn.XLOOKUP(V271,[6]cmmiScoringModel!$G$57:$G$61,[6]cmmiScoringModel!$I$57:$I$61,0,0,1)</f>
        <v>1</v>
      </c>
      <c r="BH271" s="1">
        <f>_xlfn.XLOOKUP(W271,[6]cmmiScoringModel!$G$62:$G$67,[6]cmmiScoringModel!$I$62:$I$67,0,0,1)</f>
        <v>0.5</v>
      </c>
      <c r="BI271" s="1">
        <f>_xlfn.XLOOKUP(X271,[6]cmmiScoringModel!$G$68:$G$72,[6]cmmiScoringModel!$I$68:$I$72,0,0,1)</f>
        <v>0.75</v>
      </c>
      <c r="BJ271" s="1">
        <f>_xlfn.XLOOKUP(Y271,[6]cmmiScoringModel!$G$73:$G$77,[6]cmmiScoringModel!$I$73:$I$77,0,0,1)</f>
        <v>1</v>
      </c>
      <c r="BK271" s="1">
        <f>_xlfn.XLOOKUP(Z271,[6]cmmiScoringModel!$G$78:$G$84,[6]cmmiScoringModel!$I$78:$I$84,0,0,1)</f>
        <v>1</v>
      </c>
      <c r="BL271" s="1">
        <f>_xlfn.XLOOKUP(AA271,[6]cmmiScoringModel!$G$85:$G$91,[6]cmmiScoringModel!$I$85:$I$91,0,0,1)</f>
        <v>0.5</v>
      </c>
      <c r="BM271" s="1">
        <f>_xlfn.XLOOKUP(AB271,[6]cmmiScoringModel!$G$92:$G$95,[6]cmmiScoringModel!$I$92:$I$95,0,0,1)</f>
        <v>1</v>
      </c>
      <c r="BN271" s="1">
        <f>_xlfn.XLOOKUP(AC271,[6]cmmiScoringModel!$G$96:$G$100,[6]cmmiScoringModel!$I$96:$I$100,0,0,1)</f>
        <v>1</v>
      </c>
      <c r="BO271" s="1">
        <f>_xlfn.XLOOKUP(AD271,[6]cmmiScoringModel!$G$101:$G$106,[6]cmmiScoringModel!$I$101:$I$106,0,0,1)</f>
        <v>1</v>
      </c>
      <c r="BP271" s="1">
        <f>_xlfn.XLOOKUP(AE271,[6]cmmiScoringModel!$G$107:$G$113,[6]cmmiScoringModel!$I$107:$I$113,0,0,1)</f>
        <v>0.5</v>
      </c>
      <c r="BQ271" s="1">
        <f>_xlfn.XLOOKUP(AF271,[6]cmmiScoringModel!$G$114:$G$117,[6]cmmiScoringModel!$I$114:$I$117,0,0,1)</f>
        <v>0.85</v>
      </c>
      <c r="BR271" s="1">
        <f>_xlfn.XLOOKUP(AG271,[6]cmmiScoringModel!$G$118:$G$120,[6]cmmiScoringModel!$I$118:$I$120,0,0,1)</f>
        <v>1</v>
      </c>
      <c r="BS271" s="1">
        <f>_xlfn.XLOOKUP(AH271, [6]cmmiScoringModel!$G$121:$G$124,[6]cmmiScoringModel!$I$121:$I$124,0,0,1)</f>
        <v>0.6</v>
      </c>
      <c r="BT271" s="1">
        <f>_xlfn.XLOOKUP(AI271,[6]cmmiScoringModel!$G$125:$G$128,[6]cmmiScoringModel!$I$125:$I$128,0,0,1)</f>
        <v>0.4</v>
      </c>
      <c r="BU271" s="1">
        <f>_xlfn.XLOOKUP(AJ271,[6]cmmiScoringModel!$G$129:$G$132,[6]cmmiScoringModel!$I$129:$I$132,0,0,1)</f>
        <v>1</v>
      </c>
      <c r="BV271" s="1">
        <f>_xlfn.XLOOKUP(AK271,[6]cmmiScoringModel!$G$133:$G$138,[6]cmmiScoringModel!$I$133:$I$138,0,0,1)</f>
        <v>1</v>
      </c>
      <c r="BW271" s="1">
        <f>_xlfn.XLOOKUP(AL271,[6]cmmiScoringModel!$G$139:$G$142,[6]cmmiScoringModel!$I$139:$I$142,0,0,1)</f>
        <v>1</v>
      </c>
      <c r="BX271" s="1">
        <f>_xlfn.XLOOKUP(AM271,[6]cmmiScoringModel!$G$143:$G$148,[6]cmmiScoringModel!$I$143:$I$148,0,0,1)</f>
        <v>0.5</v>
      </c>
      <c r="BY271" s="1">
        <f>_xlfn.XLOOKUP(AN271,[6]cmmiScoringModel!$G$149:$G$153,[6]cmmiScoringModel!$I$149:$I$153,0,0,1)</f>
        <v>1</v>
      </c>
      <c r="BZ271" s="1">
        <f>_xlfn.XLOOKUP(AO271,[6]cmmiScoringModel!$G$154:$G$157,[6]cmmiScoringModel!$I$154:$I$157,0,0,1)</f>
        <v>1</v>
      </c>
      <c r="CA271" s="1">
        <f>_xlfn.XLOOKUP(AP271,[6]cmmiScoringModel!$G$158:$G$161,[6]cmmiScoringModel!$I$158:$I$161,0,0,1)</f>
        <v>1</v>
      </c>
      <c r="CB271" s="1">
        <f>_xlfn.XLOOKUP(AQ271,[6]cmmiScoringModel!$G$162:$G$166,[6]cmmiScoringModel!$I$162:$I$166,0,0,1)</f>
        <v>0.75</v>
      </c>
      <c r="CC271" s="1">
        <f>_xlfn.XLOOKUP(AR271,[6]cmmiScoringModel!$G$167:$G$171,[6]cmmiScoringModel!$I$167:$I$171,0,0,1)</f>
        <v>0.01</v>
      </c>
      <c r="CD271" s="1">
        <f>_xlfn.XLOOKUP(AS271,[6]cmmiScoringModel!$G$172:$G$175,[6]cmmiScoringModel!$I$172:$I$175,0,0,1)</f>
        <v>0.01</v>
      </c>
      <c r="CE271" s="1">
        <f>_xlfn.XLOOKUP(AT271,[6]cmmiScoringModel!$G$176:$G$180,[6]cmmiScoringModel!$I$176:$I$180,0,0,1)</f>
        <v>0.01</v>
      </c>
    </row>
    <row r="272" spans="1:83" x14ac:dyDescent="0.25">
      <c r="A272" s="1" t="s">
        <v>3580</v>
      </c>
      <c r="B272" s="1" t="s">
        <v>1791</v>
      </c>
      <c r="C272" s="1" t="s">
        <v>2063</v>
      </c>
      <c r="D272" s="1" t="s">
        <v>2064</v>
      </c>
      <c r="E272" s="1" t="s">
        <v>2065</v>
      </c>
      <c r="G272" s="1" t="s">
        <v>2066</v>
      </c>
      <c r="H272" s="1" t="s">
        <v>3436</v>
      </c>
      <c r="K272" s="1" t="s">
        <v>18</v>
      </c>
      <c r="L272" s="1" t="s">
        <v>22</v>
      </c>
      <c r="M272" s="1" t="s">
        <v>31</v>
      </c>
      <c r="N272" s="1" t="s">
        <v>29</v>
      </c>
      <c r="O272" s="1" t="s">
        <v>37</v>
      </c>
      <c r="P272" s="1" t="s">
        <v>43</v>
      </c>
      <c r="Q272" s="1" t="s">
        <v>45</v>
      </c>
      <c r="R272" s="1" t="s">
        <v>37</v>
      </c>
      <c r="S272" s="1" t="s">
        <v>56</v>
      </c>
      <c r="T272" s="1" t="s">
        <v>63</v>
      </c>
      <c r="U272" s="1" t="s">
        <v>66</v>
      </c>
      <c r="V272" s="1" t="s">
        <v>71</v>
      </c>
      <c r="W272" s="1" t="s">
        <v>76</v>
      </c>
      <c r="X272" s="1" t="s">
        <v>37</v>
      </c>
      <c r="Y272" s="1" t="s">
        <v>43</v>
      </c>
      <c r="Z272" s="1" t="s">
        <v>62</v>
      </c>
      <c r="AA272" s="1" t="s">
        <v>62</v>
      </c>
      <c r="AB272" s="1" t="s">
        <v>98</v>
      </c>
      <c r="AC272" s="1" t="s">
        <v>103</v>
      </c>
      <c r="AD272" s="1" t="s">
        <v>110</v>
      </c>
      <c r="AE272" s="1" t="s">
        <v>62</v>
      </c>
      <c r="AF272" s="1" t="s">
        <v>120</v>
      </c>
      <c r="AG272" s="1" t="s">
        <v>124</v>
      </c>
      <c r="AH272" s="1" t="s">
        <v>129</v>
      </c>
      <c r="AI272" s="1" t="s">
        <v>129</v>
      </c>
      <c r="AJ272" s="1" t="s">
        <v>22</v>
      </c>
      <c r="AK272" s="1" t="s">
        <v>63</v>
      </c>
      <c r="AL272" s="1" t="s">
        <v>144</v>
      </c>
      <c r="AM272" s="1" t="s">
        <v>62</v>
      </c>
      <c r="AN272" s="1" t="s">
        <v>31</v>
      </c>
      <c r="AO272" s="1" t="s">
        <v>155</v>
      </c>
      <c r="AP272" s="1" t="s">
        <v>159</v>
      </c>
      <c r="AQ272" s="1" t="s">
        <v>31</v>
      </c>
      <c r="AR272" s="1" t="s">
        <v>21</v>
      </c>
      <c r="AS272" s="1" t="s">
        <v>21</v>
      </c>
      <c r="AT272" s="1" t="s">
        <v>21</v>
      </c>
      <c r="AV272" s="1">
        <f>_xlfn.XLOOKUP(K272,[6]cmmiScoringModel!$G$2:$G$6, [6]cmmiScoringModel!$I$2:$I$6,0,0,1)</f>
        <v>1</v>
      </c>
      <c r="AW272" s="1">
        <f>_xlfn.XLOOKUP(L272,[6]cmmiScoringModel!$G$7:$G$9,[6]cmmiScoringModel!$I$7:$I$9,0,0,1)</f>
        <v>1</v>
      </c>
      <c r="AX272" s="1">
        <f>_xlfn.XLOOKUP(M272,[6]cmmiScoringModel!$G$10:$G$14,[6]cmmiScoringModel!$I$10:$I$14,0,0,1)</f>
        <v>1</v>
      </c>
      <c r="AY272" s="1">
        <f>_xlfn.XLOOKUP(N272,[6]cmmiScoringModel!$G$15:$G$19,[6]cmmiScoringModel!$I$15:$I$19,0,0,1)</f>
        <v>0.5</v>
      </c>
      <c r="AZ272" s="1">
        <f>_xlfn.XLOOKUP(O272,[6]cmmiScoringModel!$G$20:$G$24,[6]cmmiScoringModel!$I$20:$I$24,0,0,1)</f>
        <v>0.75</v>
      </c>
      <c r="BA272" s="1">
        <f>_xlfn.XLOOKUP(P272,[6]cmmiScoringModel!$G$25:$G$28,[6]cmmiScoringModel!$I$25:$I$28,0,0,1)</f>
        <v>1</v>
      </c>
      <c r="BB272" s="1">
        <f>_xlfn.XLOOKUP(Q272,[6]cmmiScoringModel!$G$29:$G$33,[6]cmmiScoringModel!$I$29:$I$33,0,0,1)</f>
        <v>0.5</v>
      </c>
      <c r="BC272" s="1">
        <f>_xlfn.XLOOKUP(R272,[6]cmmiScoringModel!$G$34:$G$37,[6]cmmiScoringModel!$I$34:$I$37,0,0,1)</f>
        <v>1</v>
      </c>
      <c r="BD272" s="1">
        <f>_xlfn.XLOOKUP(S272,[6]cmmiScoringModel!$G$38:$G$44,[6]cmmiScoringModel!$I$38:$I$44,0,0,1)</f>
        <v>0.2</v>
      </c>
      <c r="BE272" s="1">
        <f>_xlfn.XLOOKUP(T272,[6]cmmiScoringModel!$G$45:$G$51,[6]cmmiScoringModel!$I$45:$I$51,0,0,1)</f>
        <v>0.75</v>
      </c>
      <c r="BF272" s="1">
        <f>_xlfn.XLOOKUP(U272,[6]cmmiScoringModel!$G$52:$G$56,[6]cmmiScoringModel!$I$52:$I$56,0,0,1)</f>
        <v>0.8</v>
      </c>
      <c r="BG272" s="1">
        <f>_xlfn.XLOOKUP(V272,[6]cmmiScoringModel!$G$57:$G$61,[6]cmmiScoringModel!$I$57:$I$61,0,0,1)</f>
        <v>0.6</v>
      </c>
      <c r="BH272" s="1">
        <f>_xlfn.XLOOKUP(W272,[6]cmmiScoringModel!$G$62:$G$67,[6]cmmiScoringModel!$I$62:$I$67,0,0,1)</f>
        <v>0.75</v>
      </c>
      <c r="BI272" s="1">
        <f>_xlfn.XLOOKUP(X272,[6]cmmiScoringModel!$G$68:$G$72,[6]cmmiScoringModel!$I$68:$I$72,0,0,1)</f>
        <v>0.75</v>
      </c>
      <c r="BJ272" s="1">
        <f>_xlfn.XLOOKUP(Y272,[6]cmmiScoringModel!$G$73:$G$77,[6]cmmiScoringModel!$I$73:$I$77,0,0,1)</f>
        <v>1</v>
      </c>
      <c r="BK272" s="1">
        <f>_xlfn.XLOOKUP(Z272,[6]cmmiScoringModel!$G$78:$G$84,[6]cmmiScoringModel!$I$78:$I$84,0,0,1)</f>
        <v>0.5</v>
      </c>
      <c r="BL272" s="1">
        <f>_xlfn.XLOOKUP(AA272,[6]cmmiScoringModel!$G$85:$G$91,[6]cmmiScoringModel!$I$85:$I$91,0,0,1)</f>
        <v>0.5</v>
      </c>
      <c r="BM272" s="1">
        <f>_xlfn.XLOOKUP(AB272,[6]cmmiScoringModel!$G$92:$G$95,[6]cmmiScoringModel!$I$92:$I$95,0,0,1)</f>
        <v>1</v>
      </c>
      <c r="BN272" s="1">
        <f>_xlfn.XLOOKUP(AC272,[6]cmmiScoringModel!$G$96:$G$100,[6]cmmiScoringModel!$I$96:$I$100,0,0,1)</f>
        <v>0.6</v>
      </c>
      <c r="BO272" s="1">
        <f>_xlfn.XLOOKUP(AD272,[6]cmmiScoringModel!$G$101:$G$106,[6]cmmiScoringModel!$I$101:$I$106,0,0,1)</f>
        <v>0.75</v>
      </c>
      <c r="BP272" s="1">
        <f>_xlfn.XLOOKUP(AE272,[6]cmmiScoringModel!$G$107:$G$113,[6]cmmiScoringModel!$I$107:$I$113,0,0,1)</f>
        <v>0.5</v>
      </c>
      <c r="BQ272" s="1">
        <f>_xlfn.XLOOKUP(AF272,[6]cmmiScoringModel!$G$114:$G$117,[6]cmmiScoringModel!$I$114:$I$117,0,0,1)</f>
        <v>0.85</v>
      </c>
      <c r="BR272" s="1">
        <f>_xlfn.XLOOKUP(AG272,[6]cmmiScoringModel!$G$118:$G$120,[6]cmmiScoringModel!$I$118:$I$120,0,0,1)</f>
        <v>0.25</v>
      </c>
      <c r="BS272" s="1">
        <f>_xlfn.XLOOKUP(AH272, [6]cmmiScoringModel!$G$121:$G$124,[6]cmmiScoringModel!$I$121:$I$124,0,0,1)</f>
        <v>0.6</v>
      </c>
      <c r="BT272" s="1">
        <f>_xlfn.XLOOKUP(AI272,[6]cmmiScoringModel!$G$125:$G$128,[6]cmmiScoringModel!$I$125:$I$128,0,0,1)</f>
        <v>0.4</v>
      </c>
      <c r="BU272" s="1">
        <f>_xlfn.XLOOKUP(AJ272,[6]cmmiScoringModel!$G$129:$G$132,[6]cmmiScoringModel!$I$129:$I$132,0,0,1)</f>
        <v>1</v>
      </c>
      <c r="BV272" s="1">
        <f>_xlfn.XLOOKUP(AK272,[6]cmmiScoringModel!$G$133:$G$138,[6]cmmiScoringModel!$I$133:$I$138,0,0,1)</f>
        <v>0.75</v>
      </c>
      <c r="BW272" s="1">
        <f>_xlfn.XLOOKUP(AL272,[6]cmmiScoringModel!$G$139:$G$142,[6]cmmiScoringModel!$I$139:$I$142,0,0,1)</f>
        <v>1</v>
      </c>
      <c r="BX272" s="1">
        <f>_xlfn.XLOOKUP(AM272,[6]cmmiScoringModel!$G$143:$G$148,[6]cmmiScoringModel!$I$143:$I$148,0,0,1)</f>
        <v>0.5</v>
      </c>
      <c r="BY272" s="1">
        <f>_xlfn.XLOOKUP(AN272,[6]cmmiScoringModel!$G$149:$G$153,[6]cmmiScoringModel!$I$149:$I$153,0,0,1)</f>
        <v>1</v>
      </c>
      <c r="BZ272" s="1">
        <f>_xlfn.XLOOKUP(AO272,[6]cmmiScoringModel!$G$154:$G$157,[6]cmmiScoringModel!$I$154:$I$157,0,0,1)</f>
        <v>1</v>
      </c>
      <c r="CA272" s="1">
        <f>_xlfn.XLOOKUP(AP272,[6]cmmiScoringModel!$G$158:$G$161,[6]cmmiScoringModel!$I$158:$I$161,0,0,1)</f>
        <v>1</v>
      </c>
      <c r="CB272" s="1">
        <f>_xlfn.XLOOKUP(AQ272,[6]cmmiScoringModel!$G$162:$G$166,[6]cmmiScoringModel!$I$162:$I$166,0,0,1)</f>
        <v>1</v>
      </c>
      <c r="CC272" s="1">
        <f>_xlfn.XLOOKUP(AR272,[6]cmmiScoringModel!$G$167:$G$171,[6]cmmiScoringModel!$I$167:$I$171,0,0,1)</f>
        <v>0.01</v>
      </c>
      <c r="CD272" s="1">
        <f>_xlfn.XLOOKUP(AS272,[6]cmmiScoringModel!$G$172:$G$175,[6]cmmiScoringModel!$I$172:$I$175,0,0,1)</f>
        <v>0.01</v>
      </c>
      <c r="CE272" s="1">
        <f>_xlfn.XLOOKUP(AT272,[6]cmmiScoringModel!$G$176:$G$180,[6]cmmiScoringModel!$I$176:$I$180,0,0,1)</f>
        <v>0.01</v>
      </c>
    </row>
    <row r="273" spans="1:83" x14ac:dyDescent="0.25">
      <c r="A273" s="1" t="s">
        <v>3581</v>
      </c>
      <c r="B273" s="1" t="s">
        <v>1791</v>
      </c>
      <c r="C273" s="1" t="s">
        <v>2067</v>
      </c>
      <c r="D273" s="1" t="s">
        <v>2068</v>
      </c>
      <c r="E273" s="1" t="s">
        <v>2069</v>
      </c>
      <c r="G273" s="1" t="s">
        <v>1611</v>
      </c>
      <c r="H273" s="1" t="s">
        <v>3582</v>
      </c>
      <c r="K273" s="1" t="s">
        <v>18</v>
      </c>
      <c r="L273" s="1" t="s">
        <v>22</v>
      </c>
      <c r="M273" s="1" t="s">
        <v>31</v>
      </c>
      <c r="N273" s="1" t="s">
        <v>29</v>
      </c>
      <c r="O273" s="1" t="s">
        <v>37</v>
      </c>
      <c r="P273" s="1" t="s">
        <v>43</v>
      </c>
      <c r="Q273" s="1" t="s">
        <v>47</v>
      </c>
      <c r="R273" s="1" t="s">
        <v>37</v>
      </c>
      <c r="S273" s="1" t="s">
        <v>56</v>
      </c>
      <c r="T273" s="1" t="s">
        <v>64</v>
      </c>
      <c r="U273" s="1" t="s">
        <v>43</v>
      </c>
      <c r="V273" s="1" t="s">
        <v>71</v>
      </c>
      <c r="W273" s="1" t="s">
        <v>76</v>
      </c>
      <c r="X273" s="1" t="s">
        <v>37</v>
      </c>
      <c r="Y273" s="1" t="s">
        <v>43</v>
      </c>
      <c r="Z273" s="1" t="s">
        <v>62</v>
      </c>
      <c r="AA273" s="1" t="s">
        <v>62</v>
      </c>
      <c r="AB273" s="1" t="s">
        <v>98</v>
      </c>
      <c r="AC273" s="1" t="s">
        <v>102</v>
      </c>
      <c r="AD273" s="1" t="s">
        <v>111</v>
      </c>
      <c r="AE273" s="1" t="s">
        <v>62</v>
      </c>
      <c r="AF273" s="1" t="s">
        <v>122</v>
      </c>
      <c r="AG273" s="1" t="s">
        <v>125</v>
      </c>
      <c r="AH273" s="1" t="s">
        <v>129</v>
      </c>
      <c r="AI273" s="1" t="s">
        <v>129</v>
      </c>
      <c r="AJ273" s="1" t="s">
        <v>129</v>
      </c>
      <c r="AK273" s="1" t="s">
        <v>63</v>
      </c>
      <c r="AL273" s="1" t="s">
        <v>144</v>
      </c>
      <c r="AM273" s="1" t="s">
        <v>62</v>
      </c>
      <c r="AN273" s="1" t="s">
        <v>29</v>
      </c>
      <c r="AO273" s="1" t="s">
        <v>155</v>
      </c>
      <c r="AP273" s="1" t="s">
        <v>159</v>
      </c>
      <c r="AQ273" s="1" t="s">
        <v>31</v>
      </c>
      <c r="AR273" s="1" t="s">
        <v>21</v>
      </c>
      <c r="AS273" s="1" t="s">
        <v>21</v>
      </c>
      <c r="AT273" s="1" t="s">
        <v>21</v>
      </c>
      <c r="AV273" s="1">
        <f>_xlfn.XLOOKUP(K273,[6]cmmiScoringModel!$G$2:$G$6, [6]cmmiScoringModel!$I$2:$I$6,0,0,1)</f>
        <v>1</v>
      </c>
      <c r="AW273" s="1">
        <f>_xlfn.XLOOKUP(L273,[6]cmmiScoringModel!$G$7:$G$9,[6]cmmiScoringModel!$I$7:$I$9,0,0,1)</f>
        <v>1</v>
      </c>
      <c r="AX273" s="1">
        <f>_xlfn.XLOOKUP(M273,[6]cmmiScoringModel!$G$10:$G$14,[6]cmmiScoringModel!$I$10:$I$14,0,0,1)</f>
        <v>1</v>
      </c>
      <c r="AY273" s="1">
        <f>_xlfn.XLOOKUP(N273,[6]cmmiScoringModel!$G$15:$G$19,[6]cmmiScoringModel!$I$15:$I$19,0,0,1)</f>
        <v>0.5</v>
      </c>
      <c r="AZ273" s="1">
        <f>_xlfn.XLOOKUP(O273,[6]cmmiScoringModel!$G$20:$G$24,[6]cmmiScoringModel!$I$20:$I$24,0,0,1)</f>
        <v>0.75</v>
      </c>
      <c r="BA273" s="1">
        <f>_xlfn.XLOOKUP(P273,[6]cmmiScoringModel!$G$25:$G$28,[6]cmmiScoringModel!$I$25:$I$28,0,0,1)</f>
        <v>1</v>
      </c>
      <c r="BB273" s="1">
        <f>_xlfn.XLOOKUP(Q273,[6]cmmiScoringModel!$G$29:$G$33,[6]cmmiScoringModel!$I$29:$I$33,0,0,1)</f>
        <v>0.75</v>
      </c>
      <c r="BC273" s="1">
        <f>_xlfn.XLOOKUP(R273,[6]cmmiScoringModel!$G$34:$G$37,[6]cmmiScoringModel!$I$34:$I$37,0,0,1)</f>
        <v>1</v>
      </c>
      <c r="BD273" s="1">
        <f>_xlfn.XLOOKUP(S273,[6]cmmiScoringModel!$G$38:$G$44,[6]cmmiScoringModel!$I$38:$I$44,0,0,1)</f>
        <v>0.2</v>
      </c>
      <c r="BE273" s="1">
        <f>_xlfn.XLOOKUP(T273,[6]cmmiScoringModel!$G$45:$G$51,[6]cmmiScoringModel!$I$45:$I$51,0,0,1)</f>
        <v>1</v>
      </c>
      <c r="BF273" s="1">
        <f>_xlfn.XLOOKUP(U273,[6]cmmiScoringModel!$G$52:$G$56,[6]cmmiScoringModel!$I$52:$I$56,0,0,1)</f>
        <v>1</v>
      </c>
      <c r="BG273" s="1">
        <f>_xlfn.XLOOKUP(V273,[6]cmmiScoringModel!$G$57:$G$61,[6]cmmiScoringModel!$I$57:$I$61,0,0,1)</f>
        <v>0.6</v>
      </c>
      <c r="BH273" s="1">
        <f>_xlfn.XLOOKUP(W273,[6]cmmiScoringModel!$G$62:$G$67,[6]cmmiScoringModel!$I$62:$I$67,0,0,1)</f>
        <v>0.75</v>
      </c>
      <c r="BI273" s="1">
        <f>_xlfn.XLOOKUP(X273,[6]cmmiScoringModel!$G$68:$G$72,[6]cmmiScoringModel!$I$68:$I$72,0,0,1)</f>
        <v>0.75</v>
      </c>
      <c r="BJ273" s="1">
        <f>_xlfn.XLOOKUP(Y273,[6]cmmiScoringModel!$G$73:$G$77,[6]cmmiScoringModel!$I$73:$I$77,0,0,1)</f>
        <v>1</v>
      </c>
      <c r="BK273" s="1">
        <f>_xlfn.XLOOKUP(Z273,[6]cmmiScoringModel!$G$78:$G$84,[6]cmmiScoringModel!$I$78:$I$84,0,0,1)</f>
        <v>0.5</v>
      </c>
      <c r="BL273" s="1">
        <f>_xlfn.XLOOKUP(AA273,[6]cmmiScoringModel!$G$85:$G$91,[6]cmmiScoringModel!$I$85:$I$91,0,0,1)</f>
        <v>0.5</v>
      </c>
      <c r="BM273" s="1">
        <f>_xlfn.XLOOKUP(AB273,[6]cmmiScoringModel!$G$92:$G$95,[6]cmmiScoringModel!$I$92:$I$95,0,0,1)</f>
        <v>1</v>
      </c>
      <c r="BN273" s="1">
        <f>_xlfn.XLOOKUP(AC273,[6]cmmiScoringModel!$G$96:$G$100,[6]cmmiScoringModel!$I$96:$I$100,0,0,1)</f>
        <v>0.15</v>
      </c>
      <c r="BO273" s="1">
        <f>_xlfn.XLOOKUP(AD273,[6]cmmiScoringModel!$G$101:$G$106,[6]cmmiScoringModel!$I$101:$I$106,0,0,1)</f>
        <v>1</v>
      </c>
      <c r="BP273" s="1">
        <f>_xlfn.XLOOKUP(AE273,[6]cmmiScoringModel!$G$107:$G$113,[6]cmmiScoringModel!$I$107:$I$113,0,0,1)</f>
        <v>0.5</v>
      </c>
      <c r="BQ273" s="1">
        <f>_xlfn.XLOOKUP(AF273,[6]cmmiScoringModel!$G$114:$G$117,[6]cmmiScoringModel!$I$114:$I$117,0,0,1)</f>
        <v>1</v>
      </c>
      <c r="BR273" s="1">
        <f>_xlfn.XLOOKUP(AG273,[6]cmmiScoringModel!$G$118:$G$120,[6]cmmiScoringModel!$I$118:$I$120,0,0,1)</f>
        <v>1</v>
      </c>
      <c r="BS273" s="1">
        <f>_xlfn.XLOOKUP(AH273, [6]cmmiScoringModel!$G$121:$G$124,[6]cmmiScoringModel!$I$121:$I$124,0,0,1)</f>
        <v>0.6</v>
      </c>
      <c r="BT273" s="1">
        <f>_xlfn.XLOOKUP(AI273,[6]cmmiScoringModel!$G$125:$G$128,[6]cmmiScoringModel!$I$125:$I$128,0,0,1)</f>
        <v>0.4</v>
      </c>
      <c r="BU273" s="1">
        <f>_xlfn.XLOOKUP(AJ273,[6]cmmiScoringModel!$G$129:$G$132,[6]cmmiScoringModel!$I$129:$I$132,0,0,1)</f>
        <v>0.4</v>
      </c>
      <c r="BV273" s="1">
        <f>_xlfn.XLOOKUP(AK273,[6]cmmiScoringModel!$G$133:$G$138,[6]cmmiScoringModel!$I$133:$I$138,0,0,1)</f>
        <v>0.75</v>
      </c>
      <c r="BW273" s="1">
        <f>_xlfn.XLOOKUP(AL273,[6]cmmiScoringModel!$G$139:$G$142,[6]cmmiScoringModel!$I$139:$I$142,0,0,1)</f>
        <v>1</v>
      </c>
      <c r="BX273" s="1">
        <f>_xlfn.XLOOKUP(AM273,[6]cmmiScoringModel!$G$143:$G$148,[6]cmmiScoringModel!$I$143:$I$148,0,0,1)</f>
        <v>0.5</v>
      </c>
      <c r="BY273" s="1">
        <f>_xlfn.XLOOKUP(AN273,[6]cmmiScoringModel!$G$149:$G$153,[6]cmmiScoringModel!$I$149:$I$153,0,0,1)</f>
        <v>0.75</v>
      </c>
      <c r="BZ273" s="1">
        <f>_xlfn.XLOOKUP(AO273,[6]cmmiScoringModel!$G$154:$G$157,[6]cmmiScoringModel!$I$154:$I$157,0,0,1)</f>
        <v>1</v>
      </c>
      <c r="CA273" s="1">
        <f>_xlfn.XLOOKUP(AP273,[6]cmmiScoringModel!$G$158:$G$161,[6]cmmiScoringModel!$I$158:$I$161,0,0,1)</f>
        <v>1</v>
      </c>
      <c r="CB273" s="1">
        <f>_xlfn.XLOOKUP(AQ273,[6]cmmiScoringModel!$G$162:$G$166,[6]cmmiScoringModel!$I$162:$I$166,0,0,1)</f>
        <v>1</v>
      </c>
      <c r="CC273" s="1">
        <f>_xlfn.XLOOKUP(AR273,[6]cmmiScoringModel!$G$167:$G$171,[6]cmmiScoringModel!$I$167:$I$171,0,0,1)</f>
        <v>0.01</v>
      </c>
      <c r="CD273" s="1">
        <f>_xlfn.XLOOKUP(AS273,[6]cmmiScoringModel!$G$172:$G$175,[6]cmmiScoringModel!$I$172:$I$175,0,0,1)</f>
        <v>0.01</v>
      </c>
      <c r="CE273" s="1">
        <f>_xlfn.XLOOKUP(AT273,[6]cmmiScoringModel!$G$176:$G$180,[6]cmmiScoringModel!$I$176:$I$180,0,0,1)</f>
        <v>0.01</v>
      </c>
    </row>
    <row r="274" spans="1:83" x14ac:dyDescent="0.25">
      <c r="A274" s="1" t="s">
        <v>3583</v>
      </c>
      <c r="B274" s="1" t="s">
        <v>1791</v>
      </c>
      <c r="C274" s="1" t="s">
        <v>1523</v>
      </c>
      <c r="D274" s="1" t="s">
        <v>2070</v>
      </c>
      <c r="E274" s="1" t="s">
        <v>2071</v>
      </c>
      <c r="G274" s="1" t="s">
        <v>1935</v>
      </c>
      <c r="H274" s="1" t="s">
        <v>2838</v>
      </c>
      <c r="K274" s="1" t="s">
        <v>17</v>
      </c>
      <c r="L274" s="1" t="s">
        <v>22</v>
      </c>
      <c r="M274" s="1" t="s">
        <v>31</v>
      </c>
      <c r="N274" s="1" t="s">
        <v>29</v>
      </c>
      <c r="O274" s="1" t="s">
        <v>37</v>
      </c>
      <c r="P274" s="1" t="s">
        <v>43</v>
      </c>
      <c r="Q274" s="1" t="s">
        <v>45</v>
      </c>
      <c r="R274" s="1" t="s">
        <v>37</v>
      </c>
      <c r="S274" s="1" t="s">
        <v>56</v>
      </c>
      <c r="T274" s="1" t="s">
        <v>21</v>
      </c>
      <c r="U274" s="1" t="s">
        <v>25</v>
      </c>
      <c r="V274" s="1" t="s">
        <v>71</v>
      </c>
      <c r="W274" s="1" t="s">
        <v>75</v>
      </c>
      <c r="X274" s="1" t="s">
        <v>37</v>
      </c>
      <c r="Y274" s="1" t="s">
        <v>66</v>
      </c>
      <c r="Z274" s="1" t="s">
        <v>61</v>
      </c>
      <c r="AA274" s="1" t="s">
        <v>62</v>
      </c>
      <c r="AB274" s="1" t="s">
        <v>98</v>
      </c>
      <c r="AC274" s="1" t="s">
        <v>102</v>
      </c>
      <c r="AD274" s="1" t="s">
        <v>110</v>
      </c>
      <c r="AE274" s="1" t="s">
        <v>62</v>
      </c>
      <c r="AF274" s="1" t="s">
        <v>120</v>
      </c>
      <c r="AG274" s="1" t="s">
        <v>124</v>
      </c>
      <c r="AH274" s="1" t="s">
        <v>129</v>
      </c>
      <c r="AI274" s="1" t="s">
        <v>129</v>
      </c>
      <c r="AJ274" s="1" t="s">
        <v>129</v>
      </c>
      <c r="AK274" s="1" t="s">
        <v>62</v>
      </c>
      <c r="AL274" s="1" t="s">
        <v>142</v>
      </c>
      <c r="AM274" s="1" t="s">
        <v>62</v>
      </c>
      <c r="AN274" s="1" t="s">
        <v>29</v>
      </c>
      <c r="AO274" s="1" t="s">
        <v>154</v>
      </c>
      <c r="AP274" s="1" t="s">
        <v>158</v>
      </c>
      <c r="AQ274" s="1" t="s">
        <v>29</v>
      </c>
      <c r="AR274" s="1" t="s">
        <v>21</v>
      </c>
      <c r="AS274" s="1" t="s">
        <v>21</v>
      </c>
      <c r="AT274" s="1" t="s">
        <v>21</v>
      </c>
      <c r="AV274" s="1">
        <f>_xlfn.XLOOKUP(K274,[6]cmmiScoringModel!$G$2:$G$6, [6]cmmiScoringModel!$I$2:$I$6,0,0,1)</f>
        <v>0.25</v>
      </c>
      <c r="AW274" s="1">
        <f>_xlfn.XLOOKUP(L274,[6]cmmiScoringModel!$G$7:$G$9,[6]cmmiScoringModel!$I$7:$I$9,0,0,1)</f>
        <v>1</v>
      </c>
      <c r="AX274" s="1">
        <f>_xlfn.XLOOKUP(M274,[6]cmmiScoringModel!$G$10:$G$14,[6]cmmiScoringModel!$I$10:$I$14,0,0,1)</f>
        <v>1</v>
      </c>
      <c r="AY274" s="1">
        <f>_xlfn.XLOOKUP(N274,[6]cmmiScoringModel!$G$15:$G$19,[6]cmmiScoringModel!$I$15:$I$19,0,0,1)</f>
        <v>0.5</v>
      </c>
      <c r="AZ274" s="1">
        <f>_xlfn.XLOOKUP(O274,[6]cmmiScoringModel!$G$20:$G$24,[6]cmmiScoringModel!$I$20:$I$24,0,0,1)</f>
        <v>0.75</v>
      </c>
      <c r="BA274" s="1">
        <f>_xlfn.XLOOKUP(P274,[6]cmmiScoringModel!$G$25:$G$28,[6]cmmiScoringModel!$I$25:$I$28,0,0,1)</f>
        <v>1</v>
      </c>
      <c r="BB274" s="1">
        <f>_xlfn.XLOOKUP(Q274,[6]cmmiScoringModel!$G$29:$G$33,[6]cmmiScoringModel!$I$29:$I$33,0,0,1)</f>
        <v>0.5</v>
      </c>
      <c r="BC274" s="1">
        <f>_xlfn.XLOOKUP(R274,[6]cmmiScoringModel!$G$34:$G$37,[6]cmmiScoringModel!$I$34:$I$37,0,0,1)</f>
        <v>1</v>
      </c>
      <c r="BD274" s="1">
        <f>_xlfn.XLOOKUP(S274,[6]cmmiScoringModel!$G$38:$G$44,[6]cmmiScoringModel!$I$38:$I$44,0,0,1)</f>
        <v>0.2</v>
      </c>
      <c r="BE274" s="1">
        <f>_xlfn.XLOOKUP(T274,[6]cmmiScoringModel!$G$45:$G$51,[6]cmmiScoringModel!$I$45:$I$51,0,0,1)</f>
        <v>0.01</v>
      </c>
      <c r="BF274" s="1" t="str">
        <f>_xlfn.XLOOKUP(U274,[6]cmmiScoringModel!$G$52:$G$56,[6]cmmiScoringModel!$I$52:$I$56,0,0,1)</f>
        <v>NA</v>
      </c>
      <c r="BG274" s="1">
        <f>_xlfn.XLOOKUP(V274,[6]cmmiScoringModel!$G$57:$G$61,[6]cmmiScoringModel!$I$57:$I$61,0,0,1)</f>
        <v>0.6</v>
      </c>
      <c r="BH274" s="1">
        <f>_xlfn.XLOOKUP(W274,[6]cmmiScoringModel!$G$62:$G$67,[6]cmmiScoringModel!$I$62:$I$67,0,0,1)</f>
        <v>0.5</v>
      </c>
      <c r="BI274" s="1">
        <f>_xlfn.XLOOKUP(X274,[6]cmmiScoringModel!$G$68:$G$72,[6]cmmiScoringModel!$I$68:$I$72,0,0,1)</f>
        <v>0.75</v>
      </c>
      <c r="BJ274" s="1">
        <f>_xlfn.XLOOKUP(Y274,[6]cmmiScoringModel!$G$73:$G$77,[6]cmmiScoringModel!$I$73:$I$77,0,0,1)</f>
        <v>0.5</v>
      </c>
      <c r="BK274" s="1">
        <f>_xlfn.XLOOKUP(Z274,[6]cmmiScoringModel!$G$78:$G$84,[6]cmmiScoringModel!$I$78:$I$84,0,0,1)</f>
        <v>0.25</v>
      </c>
      <c r="BL274" s="1">
        <f>_xlfn.XLOOKUP(AA274,[6]cmmiScoringModel!$G$85:$G$91,[6]cmmiScoringModel!$I$85:$I$91,0,0,1)</f>
        <v>0.5</v>
      </c>
      <c r="BM274" s="1">
        <f>_xlfn.XLOOKUP(AB274,[6]cmmiScoringModel!$G$92:$G$95,[6]cmmiScoringModel!$I$92:$I$95,0,0,1)</f>
        <v>1</v>
      </c>
      <c r="BN274" s="1">
        <f>_xlfn.XLOOKUP(AC274,[6]cmmiScoringModel!$G$96:$G$100,[6]cmmiScoringModel!$I$96:$I$100,0,0,1)</f>
        <v>0.15</v>
      </c>
      <c r="BO274" s="1">
        <f>_xlfn.XLOOKUP(AD274,[6]cmmiScoringModel!$G$101:$G$106,[6]cmmiScoringModel!$I$101:$I$106,0,0,1)</f>
        <v>0.75</v>
      </c>
      <c r="BP274" s="1">
        <f>_xlfn.XLOOKUP(AE274,[6]cmmiScoringModel!$G$107:$G$113,[6]cmmiScoringModel!$I$107:$I$113,0,0,1)</f>
        <v>0.5</v>
      </c>
      <c r="BQ274" s="1">
        <f>_xlfn.XLOOKUP(AF274,[6]cmmiScoringModel!$G$114:$G$117,[6]cmmiScoringModel!$I$114:$I$117,0,0,1)</f>
        <v>0.85</v>
      </c>
      <c r="BR274" s="1">
        <f>_xlfn.XLOOKUP(AG274,[6]cmmiScoringModel!$G$118:$G$120,[6]cmmiScoringModel!$I$118:$I$120,0,0,1)</f>
        <v>0.25</v>
      </c>
      <c r="BS274" s="1">
        <f>_xlfn.XLOOKUP(AH274, [6]cmmiScoringModel!$G$121:$G$124,[6]cmmiScoringModel!$I$121:$I$124,0,0,1)</f>
        <v>0.6</v>
      </c>
      <c r="BT274" s="1">
        <f>_xlfn.XLOOKUP(AI274,[6]cmmiScoringModel!$G$125:$G$128,[6]cmmiScoringModel!$I$125:$I$128,0,0,1)</f>
        <v>0.4</v>
      </c>
      <c r="BU274" s="1">
        <f>_xlfn.XLOOKUP(AJ274,[6]cmmiScoringModel!$G$129:$G$132,[6]cmmiScoringModel!$I$129:$I$132,0,0,1)</f>
        <v>0.4</v>
      </c>
      <c r="BV274" s="1">
        <f>_xlfn.XLOOKUP(AK274,[6]cmmiScoringModel!$G$133:$G$138,[6]cmmiScoringModel!$I$133:$I$138,0,0,1)</f>
        <v>0.5</v>
      </c>
      <c r="BW274" s="1">
        <f>_xlfn.XLOOKUP(AL274,[6]cmmiScoringModel!$G$139:$G$142,[6]cmmiScoringModel!$I$139:$I$142,0,0,1)</f>
        <v>0.25</v>
      </c>
      <c r="BX274" s="1">
        <f>_xlfn.XLOOKUP(AM274,[6]cmmiScoringModel!$G$143:$G$148,[6]cmmiScoringModel!$I$143:$I$148,0,0,1)</f>
        <v>0.5</v>
      </c>
      <c r="BY274" s="1">
        <f>_xlfn.XLOOKUP(AN274,[6]cmmiScoringModel!$G$149:$G$153,[6]cmmiScoringModel!$I$149:$I$153,0,0,1)</f>
        <v>0.75</v>
      </c>
      <c r="BZ274" s="1">
        <f>_xlfn.XLOOKUP(AO274,[6]cmmiScoringModel!$G$154:$G$157,[6]cmmiScoringModel!$I$154:$I$157,0,0,1)</f>
        <v>0</v>
      </c>
      <c r="CA274" s="1">
        <f>_xlfn.XLOOKUP(AP274,[6]cmmiScoringModel!$G$158:$G$161,[6]cmmiScoringModel!$I$158:$I$161,0,0,1)</f>
        <v>0.5</v>
      </c>
      <c r="CB274" s="1">
        <f>_xlfn.XLOOKUP(AQ274,[6]cmmiScoringModel!$G$162:$G$166,[6]cmmiScoringModel!$I$162:$I$166,0,0,1)</f>
        <v>0.75</v>
      </c>
      <c r="CC274" s="1">
        <f>_xlfn.XLOOKUP(AR274,[6]cmmiScoringModel!$G$167:$G$171,[6]cmmiScoringModel!$I$167:$I$171,0,0,1)</f>
        <v>0.01</v>
      </c>
      <c r="CD274" s="1">
        <f>_xlfn.XLOOKUP(AS274,[6]cmmiScoringModel!$G$172:$G$175,[6]cmmiScoringModel!$I$172:$I$175,0,0,1)</f>
        <v>0.01</v>
      </c>
      <c r="CE274" s="1">
        <f>_xlfn.XLOOKUP(AT274,[6]cmmiScoringModel!$G$176:$G$180,[6]cmmiScoringModel!$I$176:$I$180,0,0,1)</f>
        <v>0.01</v>
      </c>
    </row>
    <row r="275" spans="1:83" x14ac:dyDescent="0.25">
      <c r="A275" s="1" t="s">
        <v>3584</v>
      </c>
      <c r="B275" s="1" t="s">
        <v>1791</v>
      </c>
      <c r="C275" s="1" t="s">
        <v>2072</v>
      </c>
      <c r="D275" s="1" t="s">
        <v>2073</v>
      </c>
      <c r="E275" s="1" t="s">
        <v>2040</v>
      </c>
      <c r="G275" s="1" t="s">
        <v>1987</v>
      </c>
      <c r="H275" s="1" t="s">
        <v>2838</v>
      </c>
      <c r="K275" s="1" t="s">
        <v>18</v>
      </c>
      <c r="L275" s="1" t="s">
        <v>22</v>
      </c>
      <c r="M275" s="1" t="s">
        <v>31</v>
      </c>
      <c r="N275" s="1" t="s">
        <v>29</v>
      </c>
      <c r="O275" s="1" t="s">
        <v>37</v>
      </c>
      <c r="P275" s="1" t="s">
        <v>43</v>
      </c>
      <c r="Q275" s="1" t="s">
        <v>45</v>
      </c>
      <c r="R275" s="1" t="s">
        <v>37</v>
      </c>
      <c r="S275" s="1" t="s">
        <v>56</v>
      </c>
      <c r="T275" s="1" t="s">
        <v>64</v>
      </c>
      <c r="U275" s="1" t="s">
        <v>43</v>
      </c>
      <c r="V275" s="1" t="s">
        <v>72</v>
      </c>
      <c r="W275" s="1" t="s">
        <v>75</v>
      </c>
      <c r="X275" s="1" t="s">
        <v>37</v>
      </c>
      <c r="Y275" s="1" t="s">
        <v>43</v>
      </c>
      <c r="Z275" s="1" t="s">
        <v>64</v>
      </c>
      <c r="AA275" s="1" t="s">
        <v>62</v>
      </c>
      <c r="AB275" s="1" t="s">
        <v>98</v>
      </c>
      <c r="AC275" s="1" t="s">
        <v>105</v>
      </c>
      <c r="AD275" s="1" t="s">
        <v>111</v>
      </c>
      <c r="AE275" s="1" t="s">
        <v>62</v>
      </c>
      <c r="AF275" s="1" t="s">
        <v>120</v>
      </c>
      <c r="AG275" s="1" t="s">
        <v>125</v>
      </c>
      <c r="AH275" s="1" t="s">
        <v>129</v>
      </c>
      <c r="AI275" s="1" t="s">
        <v>129</v>
      </c>
      <c r="AJ275" s="1" t="s">
        <v>22</v>
      </c>
      <c r="AK275" s="1" t="s">
        <v>64</v>
      </c>
      <c r="AL275" s="1" t="s">
        <v>144</v>
      </c>
      <c r="AM275" s="1" t="s">
        <v>62</v>
      </c>
      <c r="AN275" s="1" t="s">
        <v>31</v>
      </c>
      <c r="AO275" s="1" t="s">
        <v>155</v>
      </c>
      <c r="AP275" s="1" t="s">
        <v>159</v>
      </c>
      <c r="AQ275" s="1" t="s">
        <v>29</v>
      </c>
      <c r="AR275" s="1" t="s">
        <v>21</v>
      </c>
      <c r="AS275" s="1" t="s">
        <v>21</v>
      </c>
      <c r="AT275" s="1" t="s">
        <v>21</v>
      </c>
      <c r="AV275" s="1">
        <f>_xlfn.XLOOKUP(K275,[6]cmmiScoringModel!$G$2:$G$6, [6]cmmiScoringModel!$I$2:$I$6,0,0,1)</f>
        <v>1</v>
      </c>
      <c r="AW275" s="1">
        <f>_xlfn.XLOOKUP(L275,[6]cmmiScoringModel!$G$7:$G$9,[6]cmmiScoringModel!$I$7:$I$9,0,0,1)</f>
        <v>1</v>
      </c>
      <c r="AX275" s="1">
        <f>_xlfn.XLOOKUP(M275,[6]cmmiScoringModel!$G$10:$G$14,[6]cmmiScoringModel!$I$10:$I$14,0,0,1)</f>
        <v>1</v>
      </c>
      <c r="AY275" s="1">
        <f>_xlfn.XLOOKUP(N275,[6]cmmiScoringModel!$G$15:$G$19,[6]cmmiScoringModel!$I$15:$I$19,0,0,1)</f>
        <v>0.5</v>
      </c>
      <c r="AZ275" s="1">
        <f>_xlfn.XLOOKUP(O275,[6]cmmiScoringModel!$G$20:$G$24,[6]cmmiScoringModel!$I$20:$I$24,0,0,1)</f>
        <v>0.75</v>
      </c>
      <c r="BA275" s="1">
        <f>_xlfn.XLOOKUP(P275,[6]cmmiScoringModel!$G$25:$G$28,[6]cmmiScoringModel!$I$25:$I$28,0,0,1)</f>
        <v>1</v>
      </c>
      <c r="BB275" s="1">
        <f>_xlfn.XLOOKUP(Q275,[6]cmmiScoringModel!$G$29:$G$33,[6]cmmiScoringModel!$I$29:$I$33,0,0,1)</f>
        <v>0.5</v>
      </c>
      <c r="BC275" s="1">
        <f>_xlfn.XLOOKUP(R275,[6]cmmiScoringModel!$G$34:$G$37,[6]cmmiScoringModel!$I$34:$I$37,0,0,1)</f>
        <v>1</v>
      </c>
      <c r="BD275" s="1">
        <f>_xlfn.XLOOKUP(S275,[6]cmmiScoringModel!$G$38:$G$44,[6]cmmiScoringModel!$I$38:$I$44,0,0,1)</f>
        <v>0.2</v>
      </c>
      <c r="BE275" s="1">
        <f>_xlfn.XLOOKUP(T275,[6]cmmiScoringModel!$G$45:$G$51,[6]cmmiScoringModel!$I$45:$I$51,0,0,1)</f>
        <v>1</v>
      </c>
      <c r="BF275" s="1">
        <f>_xlfn.XLOOKUP(U275,[6]cmmiScoringModel!$G$52:$G$56,[6]cmmiScoringModel!$I$52:$I$56,0,0,1)</f>
        <v>1</v>
      </c>
      <c r="BG275" s="1">
        <f>_xlfn.XLOOKUP(V275,[6]cmmiScoringModel!$G$57:$G$61,[6]cmmiScoringModel!$I$57:$I$61,0,0,1)</f>
        <v>1</v>
      </c>
      <c r="BH275" s="1">
        <f>_xlfn.XLOOKUP(W275,[6]cmmiScoringModel!$G$62:$G$67,[6]cmmiScoringModel!$I$62:$I$67,0,0,1)</f>
        <v>0.5</v>
      </c>
      <c r="BI275" s="1">
        <f>_xlfn.XLOOKUP(X275,[6]cmmiScoringModel!$G$68:$G$72,[6]cmmiScoringModel!$I$68:$I$72,0,0,1)</f>
        <v>0.75</v>
      </c>
      <c r="BJ275" s="1">
        <f>_xlfn.XLOOKUP(Y275,[6]cmmiScoringModel!$G$73:$G$77,[6]cmmiScoringModel!$I$73:$I$77,0,0,1)</f>
        <v>1</v>
      </c>
      <c r="BK275" s="1">
        <f>_xlfn.XLOOKUP(Z275,[6]cmmiScoringModel!$G$78:$G$84,[6]cmmiScoringModel!$I$78:$I$84,0,0,1)</f>
        <v>1</v>
      </c>
      <c r="BL275" s="1">
        <f>_xlfn.XLOOKUP(AA275,[6]cmmiScoringModel!$G$85:$G$91,[6]cmmiScoringModel!$I$85:$I$91,0,0,1)</f>
        <v>0.5</v>
      </c>
      <c r="BM275" s="1">
        <f>_xlfn.XLOOKUP(AB275,[6]cmmiScoringModel!$G$92:$G$95,[6]cmmiScoringModel!$I$92:$I$95,0,0,1)</f>
        <v>1</v>
      </c>
      <c r="BN275" s="1">
        <f>_xlfn.XLOOKUP(AC275,[6]cmmiScoringModel!$G$96:$G$100,[6]cmmiScoringModel!$I$96:$I$100,0,0,1)</f>
        <v>1</v>
      </c>
      <c r="BO275" s="1">
        <f>_xlfn.XLOOKUP(AD275,[6]cmmiScoringModel!$G$101:$G$106,[6]cmmiScoringModel!$I$101:$I$106,0,0,1)</f>
        <v>1</v>
      </c>
      <c r="BP275" s="1">
        <f>_xlfn.XLOOKUP(AE275,[6]cmmiScoringModel!$G$107:$G$113,[6]cmmiScoringModel!$I$107:$I$113,0,0,1)</f>
        <v>0.5</v>
      </c>
      <c r="BQ275" s="1">
        <f>_xlfn.XLOOKUP(AF275,[6]cmmiScoringModel!$G$114:$G$117,[6]cmmiScoringModel!$I$114:$I$117,0,0,1)</f>
        <v>0.85</v>
      </c>
      <c r="BR275" s="1">
        <f>_xlfn.XLOOKUP(AG275,[6]cmmiScoringModel!$G$118:$G$120,[6]cmmiScoringModel!$I$118:$I$120,0,0,1)</f>
        <v>1</v>
      </c>
      <c r="BS275" s="1">
        <f>_xlfn.XLOOKUP(AH275, [6]cmmiScoringModel!$G$121:$G$124,[6]cmmiScoringModel!$I$121:$I$124,0,0,1)</f>
        <v>0.6</v>
      </c>
      <c r="BT275" s="1">
        <f>_xlfn.XLOOKUP(AI275,[6]cmmiScoringModel!$G$125:$G$128,[6]cmmiScoringModel!$I$125:$I$128,0,0,1)</f>
        <v>0.4</v>
      </c>
      <c r="BU275" s="1">
        <f>_xlfn.XLOOKUP(AJ275,[6]cmmiScoringModel!$G$129:$G$132,[6]cmmiScoringModel!$I$129:$I$132,0,0,1)</f>
        <v>1</v>
      </c>
      <c r="BV275" s="1">
        <f>_xlfn.XLOOKUP(AK275,[6]cmmiScoringModel!$G$133:$G$138,[6]cmmiScoringModel!$I$133:$I$138,0,0,1)</f>
        <v>1</v>
      </c>
      <c r="BW275" s="1">
        <f>_xlfn.XLOOKUP(AL275,[6]cmmiScoringModel!$G$139:$G$142,[6]cmmiScoringModel!$I$139:$I$142,0,0,1)</f>
        <v>1</v>
      </c>
      <c r="BX275" s="1">
        <f>_xlfn.XLOOKUP(AM275,[6]cmmiScoringModel!$G$143:$G$148,[6]cmmiScoringModel!$I$143:$I$148,0,0,1)</f>
        <v>0.5</v>
      </c>
      <c r="BY275" s="1">
        <f>_xlfn.XLOOKUP(AN275,[6]cmmiScoringModel!$G$149:$G$153,[6]cmmiScoringModel!$I$149:$I$153,0,0,1)</f>
        <v>1</v>
      </c>
      <c r="BZ275" s="1">
        <f>_xlfn.XLOOKUP(AO275,[6]cmmiScoringModel!$G$154:$G$157,[6]cmmiScoringModel!$I$154:$I$157,0,0,1)</f>
        <v>1</v>
      </c>
      <c r="CA275" s="1">
        <f>_xlfn.XLOOKUP(AP275,[6]cmmiScoringModel!$G$158:$G$161,[6]cmmiScoringModel!$I$158:$I$161,0,0,1)</f>
        <v>1</v>
      </c>
      <c r="CB275" s="1">
        <f>_xlfn.XLOOKUP(AQ275,[6]cmmiScoringModel!$G$162:$G$166,[6]cmmiScoringModel!$I$162:$I$166,0,0,1)</f>
        <v>0.75</v>
      </c>
      <c r="CC275" s="1">
        <f>_xlfn.XLOOKUP(AR275,[6]cmmiScoringModel!$G$167:$G$171,[6]cmmiScoringModel!$I$167:$I$171,0,0,1)</f>
        <v>0.01</v>
      </c>
      <c r="CD275" s="1">
        <f>_xlfn.XLOOKUP(AS275,[6]cmmiScoringModel!$G$172:$G$175,[6]cmmiScoringModel!$I$172:$I$175,0,0,1)</f>
        <v>0.01</v>
      </c>
      <c r="CE275" s="1">
        <f>_xlfn.XLOOKUP(AT275,[6]cmmiScoringModel!$G$176:$G$180,[6]cmmiScoringModel!$I$176:$I$180,0,0,1)</f>
        <v>0.01</v>
      </c>
    </row>
    <row r="276" spans="1:83" x14ac:dyDescent="0.25">
      <c r="A276" s="1" t="s">
        <v>3585</v>
      </c>
      <c r="B276" s="1" t="s">
        <v>1791</v>
      </c>
      <c r="C276" s="1" t="s">
        <v>2074</v>
      </c>
      <c r="D276" s="1" t="s">
        <v>2075</v>
      </c>
      <c r="E276" s="1" t="s">
        <v>2076</v>
      </c>
      <c r="G276" s="1" t="s">
        <v>1935</v>
      </c>
      <c r="H276" s="1" t="s">
        <v>3523</v>
      </c>
      <c r="K276" s="1" t="s">
        <v>18</v>
      </c>
      <c r="L276" s="1" t="s">
        <v>22</v>
      </c>
      <c r="M276" s="1" t="s">
        <v>31</v>
      </c>
      <c r="N276" s="1" t="s">
        <v>29</v>
      </c>
      <c r="O276" s="1" t="s">
        <v>37</v>
      </c>
      <c r="P276" s="1" t="s">
        <v>43</v>
      </c>
      <c r="Q276" s="1" t="s">
        <v>45</v>
      </c>
      <c r="R276" s="1" t="s">
        <v>37</v>
      </c>
      <c r="S276" s="1" t="s">
        <v>56</v>
      </c>
      <c r="T276" s="1" t="s">
        <v>64</v>
      </c>
      <c r="U276" s="1" t="s">
        <v>43</v>
      </c>
      <c r="V276" s="1" t="s">
        <v>72</v>
      </c>
      <c r="W276" s="1" t="s">
        <v>75</v>
      </c>
      <c r="X276" s="1" t="s">
        <v>37</v>
      </c>
      <c r="Y276" s="1" t="s">
        <v>43</v>
      </c>
      <c r="Z276" s="1" t="s">
        <v>64</v>
      </c>
      <c r="AA276" s="1" t="s">
        <v>62</v>
      </c>
      <c r="AB276" s="1" t="s">
        <v>98</v>
      </c>
      <c r="AC276" s="1" t="s">
        <v>105</v>
      </c>
      <c r="AD276" s="1" t="s">
        <v>111</v>
      </c>
      <c r="AE276" s="1" t="s">
        <v>62</v>
      </c>
      <c r="AF276" s="1" t="s">
        <v>120</v>
      </c>
      <c r="AG276" s="1" t="s">
        <v>125</v>
      </c>
      <c r="AH276" s="1" t="s">
        <v>129</v>
      </c>
      <c r="AI276" s="1" t="s">
        <v>129</v>
      </c>
      <c r="AJ276" s="1" t="s">
        <v>22</v>
      </c>
      <c r="AK276" s="1" t="s">
        <v>64</v>
      </c>
      <c r="AL276" s="1" t="s">
        <v>144</v>
      </c>
      <c r="AM276" s="1" t="s">
        <v>62</v>
      </c>
      <c r="AN276" s="1" t="s">
        <v>31</v>
      </c>
      <c r="AO276" s="1" t="s">
        <v>155</v>
      </c>
      <c r="AP276" s="1" t="s">
        <v>159</v>
      </c>
      <c r="AQ276" s="1" t="s">
        <v>29</v>
      </c>
      <c r="AR276" s="1" t="s">
        <v>21</v>
      </c>
      <c r="AS276" s="1" t="s">
        <v>21</v>
      </c>
      <c r="AT276" s="1" t="s">
        <v>21</v>
      </c>
      <c r="AV276" s="1">
        <f>_xlfn.XLOOKUP(K276,[6]cmmiScoringModel!$G$2:$G$6, [6]cmmiScoringModel!$I$2:$I$6,0,0,1)</f>
        <v>1</v>
      </c>
      <c r="AW276" s="1">
        <f>_xlfn.XLOOKUP(L276,[6]cmmiScoringModel!$G$7:$G$9,[6]cmmiScoringModel!$I$7:$I$9,0,0,1)</f>
        <v>1</v>
      </c>
      <c r="AX276" s="1">
        <f>_xlfn.XLOOKUP(M276,[6]cmmiScoringModel!$G$10:$G$14,[6]cmmiScoringModel!$I$10:$I$14,0,0,1)</f>
        <v>1</v>
      </c>
      <c r="AY276" s="1">
        <f>_xlfn.XLOOKUP(N276,[6]cmmiScoringModel!$G$15:$G$19,[6]cmmiScoringModel!$I$15:$I$19,0,0,1)</f>
        <v>0.5</v>
      </c>
      <c r="AZ276" s="1">
        <f>_xlfn.XLOOKUP(O276,[6]cmmiScoringModel!$G$20:$G$24,[6]cmmiScoringModel!$I$20:$I$24,0,0,1)</f>
        <v>0.75</v>
      </c>
      <c r="BA276" s="1">
        <f>_xlfn.XLOOKUP(P276,[6]cmmiScoringModel!$G$25:$G$28,[6]cmmiScoringModel!$I$25:$I$28,0,0,1)</f>
        <v>1</v>
      </c>
      <c r="BB276" s="1">
        <f>_xlfn.XLOOKUP(Q276,[6]cmmiScoringModel!$G$29:$G$33,[6]cmmiScoringModel!$I$29:$I$33,0,0,1)</f>
        <v>0.5</v>
      </c>
      <c r="BC276" s="1">
        <f>_xlfn.XLOOKUP(R276,[6]cmmiScoringModel!$G$34:$G$37,[6]cmmiScoringModel!$I$34:$I$37,0,0,1)</f>
        <v>1</v>
      </c>
      <c r="BD276" s="1">
        <f>_xlfn.XLOOKUP(S276,[6]cmmiScoringModel!$G$38:$G$44,[6]cmmiScoringModel!$I$38:$I$44,0,0,1)</f>
        <v>0.2</v>
      </c>
      <c r="BE276" s="1">
        <f>_xlfn.XLOOKUP(T276,[6]cmmiScoringModel!$G$45:$G$51,[6]cmmiScoringModel!$I$45:$I$51,0,0,1)</f>
        <v>1</v>
      </c>
      <c r="BF276" s="1">
        <f>_xlfn.XLOOKUP(U276,[6]cmmiScoringModel!$G$52:$G$56,[6]cmmiScoringModel!$I$52:$I$56,0,0,1)</f>
        <v>1</v>
      </c>
      <c r="BG276" s="1">
        <f>_xlfn.XLOOKUP(V276,[6]cmmiScoringModel!$G$57:$G$61,[6]cmmiScoringModel!$I$57:$I$61,0,0,1)</f>
        <v>1</v>
      </c>
      <c r="BH276" s="1">
        <f>_xlfn.XLOOKUP(W276,[6]cmmiScoringModel!$G$62:$G$67,[6]cmmiScoringModel!$I$62:$I$67,0,0,1)</f>
        <v>0.5</v>
      </c>
      <c r="BI276" s="1">
        <f>_xlfn.XLOOKUP(X276,[6]cmmiScoringModel!$G$68:$G$72,[6]cmmiScoringModel!$I$68:$I$72,0,0,1)</f>
        <v>0.75</v>
      </c>
      <c r="BJ276" s="1">
        <f>_xlfn.XLOOKUP(Y276,[6]cmmiScoringModel!$G$73:$G$77,[6]cmmiScoringModel!$I$73:$I$77,0,0,1)</f>
        <v>1</v>
      </c>
      <c r="BK276" s="1">
        <f>_xlfn.XLOOKUP(Z276,[6]cmmiScoringModel!$G$78:$G$84,[6]cmmiScoringModel!$I$78:$I$84,0,0,1)</f>
        <v>1</v>
      </c>
      <c r="BL276" s="1">
        <f>_xlfn.XLOOKUP(AA276,[6]cmmiScoringModel!$G$85:$G$91,[6]cmmiScoringModel!$I$85:$I$91,0,0,1)</f>
        <v>0.5</v>
      </c>
      <c r="BM276" s="1">
        <f>_xlfn.XLOOKUP(AB276,[6]cmmiScoringModel!$G$92:$G$95,[6]cmmiScoringModel!$I$92:$I$95,0,0,1)</f>
        <v>1</v>
      </c>
      <c r="BN276" s="1">
        <f>_xlfn.XLOOKUP(AC276,[6]cmmiScoringModel!$G$96:$G$100,[6]cmmiScoringModel!$I$96:$I$100,0,0,1)</f>
        <v>1</v>
      </c>
      <c r="BO276" s="1">
        <f>_xlfn.XLOOKUP(AD276,[6]cmmiScoringModel!$G$101:$G$106,[6]cmmiScoringModel!$I$101:$I$106,0,0,1)</f>
        <v>1</v>
      </c>
      <c r="BP276" s="1">
        <f>_xlfn.XLOOKUP(AE276,[6]cmmiScoringModel!$G$107:$G$113,[6]cmmiScoringModel!$I$107:$I$113,0,0,1)</f>
        <v>0.5</v>
      </c>
      <c r="BQ276" s="1">
        <f>_xlfn.XLOOKUP(AF276,[6]cmmiScoringModel!$G$114:$G$117,[6]cmmiScoringModel!$I$114:$I$117,0,0,1)</f>
        <v>0.85</v>
      </c>
      <c r="BR276" s="1">
        <f>_xlfn.XLOOKUP(AG276,[6]cmmiScoringModel!$G$118:$G$120,[6]cmmiScoringModel!$I$118:$I$120,0,0,1)</f>
        <v>1</v>
      </c>
      <c r="BS276" s="1">
        <f>_xlfn.XLOOKUP(AH276, [6]cmmiScoringModel!$G$121:$G$124,[6]cmmiScoringModel!$I$121:$I$124,0,0,1)</f>
        <v>0.6</v>
      </c>
      <c r="BT276" s="1">
        <f>_xlfn.XLOOKUP(AI276,[6]cmmiScoringModel!$G$125:$G$128,[6]cmmiScoringModel!$I$125:$I$128,0,0,1)</f>
        <v>0.4</v>
      </c>
      <c r="BU276" s="1">
        <f>_xlfn.XLOOKUP(AJ276,[6]cmmiScoringModel!$G$129:$G$132,[6]cmmiScoringModel!$I$129:$I$132,0,0,1)</f>
        <v>1</v>
      </c>
      <c r="BV276" s="1">
        <f>_xlfn.XLOOKUP(AK276,[6]cmmiScoringModel!$G$133:$G$138,[6]cmmiScoringModel!$I$133:$I$138,0,0,1)</f>
        <v>1</v>
      </c>
      <c r="BW276" s="1">
        <f>_xlfn.XLOOKUP(AL276,[6]cmmiScoringModel!$G$139:$G$142,[6]cmmiScoringModel!$I$139:$I$142,0,0,1)</f>
        <v>1</v>
      </c>
      <c r="BX276" s="1">
        <f>_xlfn.XLOOKUP(AM276,[6]cmmiScoringModel!$G$143:$G$148,[6]cmmiScoringModel!$I$143:$I$148,0,0,1)</f>
        <v>0.5</v>
      </c>
      <c r="BY276" s="1">
        <f>_xlfn.XLOOKUP(AN276,[6]cmmiScoringModel!$G$149:$G$153,[6]cmmiScoringModel!$I$149:$I$153,0,0,1)</f>
        <v>1</v>
      </c>
      <c r="BZ276" s="1">
        <f>_xlfn.XLOOKUP(AO276,[6]cmmiScoringModel!$G$154:$G$157,[6]cmmiScoringModel!$I$154:$I$157,0,0,1)</f>
        <v>1</v>
      </c>
      <c r="CA276" s="1">
        <f>_xlfn.XLOOKUP(AP276,[6]cmmiScoringModel!$G$158:$G$161,[6]cmmiScoringModel!$I$158:$I$161,0,0,1)</f>
        <v>1</v>
      </c>
      <c r="CB276" s="1">
        <f>_xlfn.XLOOKUP(AQ276,[6]cmmiScoringModel!$G$162:$G$166,[6]cmmiScoringModel!$I$162:$I$166,0,0,1)</f>
        <v>0.75</v>
      </c>
      <c r="CC276" s="1">
        <f>_xlfn.XLOOKUP(AR276,[6]cmmiScoringModel!$G$167:$G$171,[6]cmmiScoringModel!$I$167:$I$171,0,0,1)</f>
        <v>0.01</v>
      </c>
      <c r="CD276" s="1">
        <f>_xlfn.XLOOKUP(AS276,[6]cmmiScoringModel!$G$172:$G$175,[6]cmmiScoringModel!$I$172:$I$175,0,0,1)</f>
        <v>0.01</v>
      </c>
      <c r="CE276" s="1">
        <f>_xlfn.XLOOKUP(AT276,[6]cmmiScoringModel!$G$176:$G$180,[6]cmmiScoringModel!$I$176:$I$180,0,0,1)</f>
        <v>0.01</v>
      </c>
    </row>
    <row r="277" spans="1:83" x14ac:dyDescent="0.25">
      <c r="A277" s="1" t="s">
        <v>3586</v>
      </c>
      <c r="B277" s="1" t="s">
        <v>1791</v>
      </c>
      <c r="C277" s="1" t="s">
        <v>2077</v>
      </c>
      <c r="D277" s="1" t="s">
        <v>2078</v>
      </c>
      <c r="E277" s="1" t="s">
        <v>2079</v>
      </c>
      <c r="G277" s="1" t="s">
        <v>2080</v>
      </c>
      <c r="H277" s="1" t="s">
        <v>2838</v>
      </c>
      <c r="K277" s="1" t="s">
        <v>18</v>
      </c>
      <c r="L277" s="1" t="s">
        <v>22</v>
      </c>
      <c r="M277" s="1" t="s">
        <v>31</v>
      </c>
      <c r="N277" s="1" t="s">
        <v>29</v>
      </c>
      <c r="O277" s="1" t="s">
        <v>37</v>
      </c>
      <c r="P277" s="1" t="s">
        <v>43</v>
      </c>
      <c r="Q277" s="1" t="s">
        <v>45</v>
      </c>
      <c r="R277" s="1" t="s">
        <v>37</v>
      </c>
      <c r="S277" s="1" t="s">
        <v>56</v>
      </c>
      <c r="T277" s="1" t="s">
        <v>61</v>
      </c>
      <c r="U277" s="1" t="s">
        <v>42</v>
      </c>
      <c r="V277" s="1" t="s">
        <v>72</v>
      </c>
      <c r="W277" s="1" t="s">
        <v>75</v>
      </c>
      <c r="X277" s="1" t="s">
        <v>37</v>
      </c>
      <c r="Y277" s="1" t="s">
        <v>43</v>
      </c>
      <c r="Z277" s="1" t="s">
        <v>64</v>
      </c>
      <c r="AA277" s="1" t="s">
        <v>62</v>
      </c>
      <c r="AB277" s="1" t="s">
        <v>98</v>
      </c>
      <c r="AC277" s="1" t="s">
        <v>105</v>
      </c>
      <c r="AD277" s="1" t="s">
        <v>111</v>
      </c>
      <c r="AE277" s="1" t="s">
        <v>62</v>
      </c>
      <c r="AF277" s="1" t="s">
        <v>120</v>
      </c>
      <c r="AG277" s="1" t="s">
        <v>125</v>
      </c>
      <c r="AH277" s="1" t="s">
        <v>129</v>
      </c>
      <c r="AI277" s="1" t="s">
        <v>129</v>
      </c>
      <c r="AJ277" s="1" t="s">
        <v>22</v>
      </c>
      <c r="AK277" s="1" t="s">
        <v>64</v>
      </c>
      <c r="AL277" s="1" t="s">
        <v>144</v>
      </c>
      <c r="AM277" s="1" t="s">
        <v>62</v>
      </c>
      <c r="AN277" s="1" t="s">
        <v>31</v>
      </c>
      <c r="AO277" s="1" t="s">
        <v>155</v>
      </c>
      <c r="AP277" s="1" t="s">
        <v>159</v>
      </c>
      <c r="AQ277" s="1" t="s">
        <v>29</v>
      </c>
      <c r="AR277" s="1" t="s">
        <v>21</v>
      </c>
      <c r="AS277" s="1" t="s">
        <v>21</v>
      </c>
      <c r="AT277" s="1" t="s">
        <v>21</v>
      </c>
      <c r="AV277" s="1">
        <f>_xlfn.XLOOKUP(K277,[6]cmmiScoringModel!$G$2:$G$6, [6]cmmiScoringModel!$I$2:$I$6,0,0,1)</f>
        <v>1</v>
      </c>
      <c r="AW277" s="1">
        <f>_xlfn.XLOOKUP(L277,[6]cmmiScoringModel!$G$7:$G$9,[6]cmmiScoringModel!$I$7:$I$9,0,0,1)</f>
        <v>1</v>
      </c>
      <c r="AX277" s="1">
        <f>_xlfn.XLOOKUP(M277,[6]cmmiScoringModel!$G$10:$G$14,[6]cmmiScoringModel!$I$10:$I$14,0,0,1)</f>
        <v>1</v>
      </c>
      <c r="AY277" s="1">
        <f>_xlfn.XLOOKUP(N277,[6]cmmiScoringModel!$G$15:$G$19,[6]cmmiScoringModel!$I$15:$I$19,0,0,1)</f>
        <v>0.5</v>
      </c>
      <c r="AZ277" s="1">
        <f>_xlfn.XLOOKUP(O277,[6]cmmiScoringModel!$G$20:$G$24,[6]cmmiScoringModel!$I$20:$I$24,0,0,1)</f>
        <v>0.75</v>
      </c>
      <c r="BA277" s="1">
        <f>_xlfn.XLOOKUP(P277,[6]cmmiScoringModel!$G$25:$G$28,[6]cmmiScoringModel!$I$25:$I$28,0,0,1)</f>
        <v>1</v>
      </c>
      <c r="BB277" s="1">
        <f>_xlfn.XLOOKUP(Q277,[6]cmmiScoringModel!$G$29:$G$33,[6]cmmiScoringModel!$I$29:$I$33,0,0,1)</f>
        <v>0.5</v>
      </c>
      <c r="BC277" s="1">
        <f>_xlfn.XLOOKUP(R277,[6]cmmiScoringModel!$G$34:$G$37,[6]cmmiScoringModel!$I$34:$I$37,0,0,1)</f>
        <v>1</v>
      </c>
      <c r="BD277" s="1">
        <f>_xlfn.XLOOKUP(S277,[6]cmmiScoringModel!$G$38:$G$44,[6]cmmiScoringModel!$I$38:$I$44,0,0,1)</f>
        <v>0.2</v>
      </c>
      <c r="BE277" s="1">
        <f>_xlfn.XLOOKUP(T277,[6]cmmiScoringModel!$G$45:$G$51,[6]cmmiScoringModel!$I$45:$I$51,0,0,1)</f>
        <v>0.25</v>
      </c>
      <c r="BF277" s="1">
        <f>_xlfn.XLOOKUP(U277,[6]cmmiScoringModel!$G$52:$G$56,[6]cmmiScoringModel!$I$52:$I$56,0,0,1)</f>
        <v>0.6</v>
      </c>
      <c r="BG277" s="1">
        <f>_xlfn.XLOOKUP(V277,[6]cmmiScoringModel!$G$57:$G$61,[6]cmmiScoringModel!$I$57:$I$61,0,0,1)</f>
        <v>1</v>
      </c>
      <c r="BH277" s="1">
        <f>_xlfn.XLOOKUP(W277,[6]cmmiScoringModel!$G$62:$G$67,[6]cmmiScoringModel!$I$62:$I$67,0,0,1)</f>
        <v>0.5</v>
      </c>
      <c r="BI277" s="1">
        <f>_xlfn.XLOOKUP(X277,[6]cmmiScoringModel!$G$68:$G$72,[6]cmmiScoringModel!$I$68:$I$72,0,0,1)</f>
        <v>0.75</v>
      </c>
      <c r="BJ277" s="1">
        <f>_xlfn.XLOOKUP(Y277,[6]cmmiScoringModel!$G$73:$G$77,[6]cmmiScoringModel!$I$73:$I$77,0,0,1)</f>
        <v>1</v>
      </c>
      <c r="BK277" s="1">
        <f>_xlfn.XLOOKUP(Z277,[6]cmmiScoringModel!$G$78:$G$84,[6]cmmiScoringModel!$I$78:$I$84,0,0,1)</f>
        <v>1</v>
      </c>
      <c r="BL277" s="1">
        <f>_xlfn.XLOOKUP(AA277,[6]cmmiScoringModel!$G$85:$G$91,[6]cmmiScoringModel!$I$85:$I$91,0,0,1)</f>
        <v>0.5</v>
      </c>
      <c r="BM277" s="1">
        <f>_xlfn.XLOOKUP(AB277,[6]cmmiScoringModel!$G$92:$G$95,[6]cmmiScoringModel!$I$92:$I$95,0,0,1)</f>
        <v>1</v>
      </c>
      <c r="BN277" s="1">
        <f>_xlfn.XLOOKUP(AC277,[6]cmmiScoringModel!$G$96:$G$100,[6]cmmiScoringModel!$I$96:$I$100,0,0,1)</f>
        <v>1</v>
      </c>
      <c r="BO277" s="1">
        <f>_xlfn.XLOOKUP(AD277,[6]cmmiScoringModel!$G$101:$G$106,[6]cmmiScoringModel!$I$101:$I$106,0,0,1)</f>
        <v>1</v>
      </c>
      <c r="BP277" s="1">
        <f>_xlfn.XLOOKUP(AE277,[6]cmmiScoringModel!$G$107:$G$113,[6]cmmiScoringModel!$I$107:$I$113,0,0,1)</f>
        <v>0.5</v>
      </c>
      <c r="BQ277" s="1">
        <f>_xlfn.XLOOKUP(AF277,[6]cmmiScoringModel!$G$114:$G$117,[6]cmmiScoringModel!$I$114:$I$117,0,0,1)</f>
        <v>0.85</v>
      </c>
      <c r="BR277" s="1">
        <f>_xlfn.XLOOKUP(AG277,[6]cmmiScoringModel!$G$118:$G$120,[6]cmmiScoringModel!$I$118:$I$120,0,0,1)</f>
        <v>1</v>
      </c>
      <c r="BS277" s="1">
        <f>_xlfn.XLOOKUP(AH277, [6]cmmiScoringModel!$G$121:$G$124,[6]cmmiScoringModel!$I$121:$I$124,0,0,1)</f>
        <v>0.6</v>
      </c>
      <c r="BT277" s="1">
        <f>_xlfn.XLOOKUP(AI277,[6]cmmiScoringModel!$G$125:$G$128,[6]cmmiScoringModel!$I$125:$I$128,0,0,1)</f>
        <v>0.4</v>
      </c>
      <c r="BU277" s="1">
        <f>_xlfn.XLOOKUP(AJ277,[6]cmmiScoringModel!$G$129:$G$132,[6]cmmiScoringModel!$I$129:$I$132,0,0,1)</f>
        <v>1</v>
      </c>
      <c r="BV277" s="1">
        <f>_xlfn.XLOOKUP(AK277,[6]cmmiScoringModel!$G$133:$G$138,[6]cmmiScoringModel!$I$133:$I$138,0,0,1)</f>
        <v>1</v>
      </c>
      <c r="BW277" s="1">
        <f>_xlfn.XLOOKUP(AL277,[6]cmmiScoringModel!$G$139:$G$142,[6]cmmiScoringModel!$I$139:$I$142,0,0,1)</f>
        <v>1</v>
      </c>
      <c r="BX277" s="1">
        <f>_xlfn.XLOOKUP(AM277,[6]cmmiScoringModel!$G$143:$G$148,[6]cmmiScoringModel!$I$143:$I$148,0,0,1)</f>
        <v>0.5</v>
      </c>
      <c r="BY277" s="1">
        <f>_xlfn.XLOOKUP(AN277,[6]cmmiScoringModel!$G$149:$G$153,[6]cmmiScoringModel!$I$149:$I$153,0,0,1)</f>
        <v>1</v>
      </c>
      <c r="BZ277" s="1">
        <f>_xlfn.XLOOKUP(AO277,[6]cmmiScoringModel!$G$154:$G$157,[6]cmmiScoringModel!$I$154:$I$157,0,0,1)</f>
        <v>1</v>
      </c>
      <c r="CA277" s="1">
        <f>_xlfn.XLOOKUP(AP277,[6]cmmiScoringModel!$G$158:$G$161,[6]cmmiScoringModel!$I$158:$I$161,0,0,1)</f>
        <v>1</v>
      </c>
      <c r="CB277" s="1">
        <f>_xlfn.XLOOKUP(AQ277,[6]cmmiScoringModel!$G$162:$G$166,[6]cmmiScoringModel!$I$162:$I$166,0,0,1)</f>
        <v>0.75</v>
      </c>
      <c r="CC277" s="1">
        <f>_xlfn.XLOOKUP(AR277,[6]cmmiScoringModel!$G$167:$G$171,[6]cmmiScoringModel!$I$167:$I$171,0,0,1)</f>
        <v>0.01</v>
      </c>
      <c r="CD277" s="1">
        <f>_xlfn.XLOOKUP(AS277,[6]cmmiScoringModel!$G$172:$G$175,[6]cmmiScoringModel!$I$172:$I$175,0,0,1)</f>
        <v>0.01</v>
      </c>
      <c r="CE277" s="1">
        <f>_xlfn.XLOOKUP(AT277,[6]cmmiScoringModel!$G$176:$G$180,[6]cmmiScoringModel!$I$176:$I$180,0,0,1)</f>
        <v>0.01</v>
      </c>
    </row>
    <row r="278" spans="1:83" x14ac:dyDescent="0.25">
      <c r="A278" s="1" t="s">
        <v>3587</v>
      </c>
      <c r="B278" s="1" t="s">
        <v>1791</v>
      </c>
      <c r="C278" s="1" t="s">
        <v>1647</v>
      </c>
      <c r="D278" s="1" t="s">
        <v>2081</v>
      </c>
      <c r="E278" s="1" t="s">
        <v>2082</v>
      </c>
      <c r="G278" s="1" t="s">
        <v>1884</v>
      </c>
      <c r="H278" s="1" t="s">
        <v>3329</v>
      </c>
      <c r="K278" s="1" t="s">
        <v>18</v>
      </c>
      <c r="L278" s="1" t="s">
        <v>22</v>
      </c>
      <c r="M278" s="1" t="s">
        <v>31</v>
      </c>
      <c r="N278" s="1" t="s">
        <v>29</v>
      </c>
      <c r="O278" s="1" t="s">
        <v>37</v>
      </c>
      <c r="P278" s="1" t="s">
        <v>43</v>
      </c>
      <c r="Q278" s="1" t="s">
        <v>45</v>
      </c>
      <c r="R278" s="1" t="s">
        <v>37</v>
      </c>
      <c r="S278" s="1" t="s">
        <v>56</v>
      </c>
      <c r="T278" s="1" t="s">
        <v>64</v>
      </c>
      <c r="U278" s="1" t="s">
        <v>43</v>
      </c>
      <c r="V278" s="1" t="s">
        <v>72</v>
      </c>
      <c r="W278" s="1" t="s">
        <v>75</v>
      </c>
      <c r="X278" s="1" t="s">
        <v>37</v>
      </c>
      <c r="Y278" s="1" t="s">
        <v>43</v>
      </c>
      <c r="Z278" s="1" t="s">
        <v>64</v>
      </c>
      <c r="AA278" s="1" t="s">
        <v>62</v>
      </c>
      <c r="AB278" s="1" t="s">
        <v>98</v>
      </c>
      <c r="AC278" s="1" t="s">
        <v>105</v>
      </c>
      <c r="AD278" s="1" t="s">
        <v>111</v>
      </c>
      <c r="AE278" s="1" t="s">
        <v>62</v>
      </c>
      <c r="AF278" s="1" t="s">
        <v>120</v>
      </c>
      <c r="AG278" s="1" t="s">
        <v>125</v>
      </c>
      <c r="AH278" s="1" t="s">
        <v>129</v>
      </c>
      <c r="AI278" s="1" t="s">
        <v>129</v>
      </c>
      <c r="AJ278" s="1" t="s">
        <v>22</v>
      </c>
      <c r="AK278" s="1" t="s">
        <v>64</v>
      </c>
      <c r="AL278" s="1" t="s">
        <v>144</v>
      </c>
      <c r="AM278" s="1" t="s">
        <v>62</v>
      </c>
      <c r="AN278" s="1" t="s">
        <v>31</v>
      </c>
      <c r="AO278" s="1" t="s">
        <v>155</v>
      </c>
      <c r="AP278" s="1" t="s">
        <v>159</v>
      </c>
      <c r="AQ278" s="1" t="s">
        <v>29</v>
      </c>
      <c r="AR278" s="1" t="s">
        <v>21</v>
      </c>
      <c r="AS278" s="1" t="s">
        <v>21</v>
      </c>
      <c r="AT278" s="1" t="s">
        <v>21</v>
      </c>
      <c r="AV278" s="1">
        <f>_xlfn.XLOOKUP(K278,[6]cmmiScoringModel!$G$2:$G$6, [6]cmmiScoringModel!$I$2:$I$6,0,0,1)</f>
        <v>1</v>
      </c>
      <c r="AW278" s="1">
        <f>_xlfn.XLOOKUP(L278,[6]cmmiScoringModel!$G$7:$G$9,[6]cmmiScoringModel!$I$7:$I$9,0,0,1)</f>
        <v>1</v>
      </c>
      <c r="AX278" s="1">
        <f>_xlfn.XLOOKUP(M278,[6]cmmiScoringModel!$G$10:$G$14,[6]cmmiScoringModel!$I$10:$I$14,0,0,1)</f>
        <v>1</v>
      </c>
      <c r="AY278" s="1">
        <f>_xlfn.XLOOKUP(N278,[6]cmmiScoringModel!$G$15:$G$19,[6]cmmiScoringModel!$I$15:$I$19,0,0,1)</f>
        <v>0.5</v>
      </c>
      <c r="AZ278" s="1">
        <f>_xlfn.XLOOKUP(O278,[6]cmmiScoringModel!$G$20:$G$24,[6]cmmiScoringModel!$I$20:$I$24,0,0,1)</f>
        <v>0.75</v>
      </c>
      <c r="BA278" s="1">
        <f>_xlfn.XLOOKUP(P278,[6]cmmiScoringModel!$G$25:$G$28,[6]cmmiScoringModel!$I$25:$I$28,0,0,1)</f>
        <v>1</v>
      </c>
      <c r="BB278" s="1">
        <f>_xlfn.XLOOKUP(Q278,[6]cmmiScoringModel!$G$29:$G$33,[6]cmmiScoringModel!$I$29:$I$33,0,0,1)</f>
        <v>0.5</v>
      </c>
      <c r="BC278" s="1">
        <f>_xlfn.XLOOKUP(R278,[6]cmmiScoringModel!$G$34:$G$37,[6]cmmiScoringModel!$I$34:$I$37,0,0,1)</f>
        <v>1</v>
      </c>
      <c r="BD278" s="1">
        <f>_xlfn.XLOOKUP(S278,[6]cmmiScoringModel!$G$38:$G$44,[6]cmmiScoringModel!$I$38:$I$44,0,0,1)</f>
        <v>0.2</v>
      </c>
      <c r="BE278" s="1">
        <f>_xlfn.XLOOKUP(T278,[6]cmmiScoringModel!$G$45:$G$51,[6]cmmiScoringModel!$I$45:$I$51,0,0,1)</f>
        <v>1</v>
      </c>
      <c r="BF278" s="1">
        <f>_xlfn.XLOOKUP(U278,[6]cmmiScoringModel!$G$52:$G$56,[6]cmmiScoringModel!$I$52:$I$56,0,0,1)</f>
        <v>1</v>
      </c>
      <c r="BG278" s="1">
        <f>_xlfn.XLOOKUP(V278,[6]cmmiScoringModel!$G$57:$G$61,[6]cmmiScoringModel!$I$57:$I$61,0,0,1)</f>
        <v>1</v>
      </c>
      <c r="BH278" s="1">
        <f>_xlfn.XLOOKUP(W278,[6]cmmiScoringModel!$G$62:$G$67,[6]cmmiScoringModel!$I$62:$I$67,0,0,1)</f>
        <v>0.5</v>
      </c>
      <c r="BI278" s="1">
        <f>_xlfn.XLOOKUP(X278,[6]cmmiScoringModel!$G$68:$G$72,[6]cmmiScoringModel!$I$68:$I$72,0,0,1)</f>
        <v>0.75</v>
      </c>
      <c r="BJ278" s="1">
        <f>_xlfn.XLOOKUP(Y278,[6]cmmiScoringModel!$G$73:$G$77,[6]cmmiScoringModel!$I$73:$I$77,0,0,1)</f>
        <v>1</v>
      </c>
      <c r="BK278" s="1">
        <f>_xlfn.XLOOKUP(Z278,[6]cmmiScoringModel!$G$78:$G$84,[6]cmmiScoringModel!$I$78:$I$84,0,0,1)</f>
        <v>1</v>
      </c>
      <c r="BL278" s="1">
        <f>_xlfn.XLOOKUP(AA278,[6]cmmiScoringModel!$G$85:$G$91,[6]cmmiScoringModel!$I$85:$I$91,0,0,1)</f>
        <v>0.5</v>
      </c>
      <c r="BM278" s="1">
        <f>_xlfn.XLOOKUP(AB278,[6]cmmiScoringModel!$G$92:$G$95,[6]cmmiScoringModel!$I$92:$I$95,0,0,1)</f>
        <v>1</v>
      </c>
      <c r="BN278" s="1">
        <f>_xlfn.XLOOKUP(AC278,[6]cmmiScoringModel!$G$96:$G$100,[6]cmmiScoringModel!$I$96:$I$100,0,0,1)</f>
        <v>1</v>
      </c>
      <c r="BO278" s="1">
        <f>_xlfn.XLOOKUP(AD278,[6]cmmiScoringModel!$G$101:$G$106,[6]cmmiScoringModel!$I$101:$I$106,0,0,1)</f>
        <v>1</v>
      </c>
      <c r="BP278" s="1">
        <f>_xlfn.XLOOKUP(AE278,[6]cmmiScoringModel!$G$107:$G$113,[6]cmmiScoringModel!$I$107:$I$113,0,0,1)</f>
        <v>0.5</v>
      </c>
      <c r="BQ278" s="1">
        <f>_xlfn.XLOOKUP(AF278,[6]cmmiScoringModel!$G$114:$G$117,[6]cmmiScoringModel!$I$114:$I$117,0,0,1)</f>
        <v>0.85</v>
      </c>
      <c r="BR278" s="1">
        <f>_xlfn.XLOOKUP(AG278,[6]cmmiScoringModel!$G$118:$G$120,[6]cmmiScoringModel!$I$118:$I$120,0,0,1)</f>
        <v>1</v>
      </c>
      <c r="BS278" s="1">
        <f>_xlfn.XLOOKUP(AH278, [6]cmmiScoringModel!$G$121:$G$124,[6]cmmiScoringModel!$I$121:$I$124,0,0,1)</f>
        <v>0.6</v>
      </c>
      <c r="BT278" s="1">
        <f>_xlfn.XLOOKUP(AI278,[6]cmmiScoringModel!$G$125:$G$128,[6]cmmiScoringModel!$I$125:$I$128,0,0,1)</f>
        <v>0.4</v>
      </c>
      <c r="BU278" s="1">
        <f>_xlfn.XLOOKUP(AJ278,[6]cmmiScoringModel!$G$129:$G$132,[6]cmmiScoringModel!$I$129:$I$132,0,0,1)</f>
        <v>1</v>
      </c>
      <c r="BV278" s="1">
        <f>_xlfn.XLOOKUP(AK278,[6]cmmiScoringModel!$G$133:$G$138,[6]cmmiScoringModel!$I$133:$I$138,0,0,1)</f>
        <v>1</v>
      </c>
      <c r="BW278" s="1">
        <f>_xlfn.XLOOKUP(AL278,[6]cmmiScoringModel!$G$139:$G$142,[6]cmmiScoringModel!$I$139:$I$142,0,0,1)</f>
        <v>1</v>
      </c>
      <c r="BX278" s="1">
        <f>_xlfn.XLOOKUP(AM278,[6]cmmiScoringModel!$G$143:$G$148,[6]cmmiScoringModel!$I$143:$I$148,0,0,1)</f>
        <v>0.5</v>
      </c>
      <c r="BY278" s="1">
        <f>_xlfn.XLOOKUP(AN278,[6]cmmiScoringModel!$G$149:$G$153,[6]cmmiScoringModel!$I$149:$I$153,0,0,1)</f>
        <v>1</v>
      </c>
      <c r="BZ278" s="1">
        <f>_xlfn.XLOOKUP(AO278,[6]cmmiScoringModel!$G$154:$G$157,[6]cmmiScoringModel!$I$154:$I$157,0,0,1)</f>
        <v>1</v>
      </c>
      <c r="CA278" s="1">
        <f>_xlfn.XLOOKUP(AP278,[6]cmmiScoringModel!$G$158:$G$161,[6]cmmiScoringModel!$I$158:$I$161,0,0,1)</f>
        <v>1</v>
      </c>
      <c r="CB278" s="1">
        <f>_xlfn.XLOOKUP(AQ278,[6]cmmiScoringModel!$G$162:$G$166,[6]cmmiScoringModel!$I$162:$I$166,0,0,1)</f>
        <v>0.75</v>
      </c>
      <c r="CC278" s="1">
        <f>_xlfn.XLOOKUP(AR278,[6]cmmiScoringModel!$G$167:$G$171,[6]cmmiScoringModel!$I$167:$I$171,0,0,1)</f>
        <v>0.01</v>
      </c>
      <c r="CD278" s="1">
        <f>_xlfn.XLOOKUP(AS278,[6]cmmiScoringModel!$G$172:$G$175,[6]cmmiScoringModel!$I$172:$I$175,0,0,1)</f>
        <v>0.01</v>
      </c>
      <c r="CE278" s="1">
        <f>_xlfn.XLOOKUP(AT278,[6]cmmiScoringModel!$G$176:$G$180,[6]cmmiScoringModel!$I$176:$I$180,0,0,1)</f>
        <v>0.01</v>
      </c>
    </row>
    <row r="279" spans="1:83" x14ac:dyDescent="0.25">
      <c r="A279" s="1" t="s">
        <v>3588</v>
      </c>
      <c r="B279" s="1" t="s">
        <v>1791</v>
      </c>
      <c r="C279" s="1" t="s">
        <v>2083</v>
      </c>
      <c r="D279" s="1" t="s">
        <v>2084</v>
      </c>
      <c r="E279" s="1" t="s">
        <v>2085</v>
      </c>
      <c r="G279" s="1" t="s">
        <v>1941</v>
      </c>
      <c r="H279" s="1" t="s">
        <v>3456</v>
      </c>
      <c r="K279" s="1" t="s">
        <v>18</v>
      </c>
      <c r="L279" s="1" t="s">
        <v>22</v>
      </c>
      <c r="M279" s="1" t="s">
        <v>31</v>
      </c>
      <c r="N279" s="1" t="s">
        <v>29</v>
      </c>
      <c r="O279" s="1" t="s">
        <v>37</v>
      </c>
      <c r="P279" s="1" t="s">
        <v>43</v>
      </c>
      <c r="Q279" s="1" t="s">
        <v>45</v>
      </c>
      <c r="R279" s="1" t="s">
        <v>37</v>
      </c>
      <c r="S279" s="1" t="s">
        <v>56</v>
      </c>
      <c r="T279" s="1" t="s">
        <v>64</v>
      </c>
      <c r="U279" s="1" t="s">
        <v>66</v>
      </c>
      <c r="V279" s="1" t="s">
        <v>72</v>
      </c>
      <c r="W279" s="1" t="s">
        <v>75</v>
      </c>
      <c r="X279" s="1" t="s">
        <v>37</v>
      </c>
      <c r="Y279" s="1" t="s">
        <v>43</v>
      </c>
      <c r="Z279" s="1" t="s">
        <v>63</v>
      </c>
      <c r="AA279" s="1" t="s">
        <v>63</v>
      </c>
      <c r="AB279" s="1" t="s">
        <v>98</v>
      </c>
      <c r="AC279" s="1" t="s">
        <v>103</v>
      </c>
      <c r="AD279" s="1" t="s">
        <v>111</v>
      </c>
      <c r="AE279" s="1" t="s">
        <v>63</v>
      </c>
      <c r="AF279" s="1" t="s">
        <v>122</v>
      </c>
      <c r="AG279" s="1" t="s">
        <v>125</v>
      </c>
      <c r="AH279" s="1" t="s">
        <v>22</v>
      </c>
      <c r="AI279" s="1" t="s">
        <v>22</v>
      </c>
      <c r="AJ279" s="1" t="s">
        <v>22</v>
      </c>
      <c r="AK279" s="1" t="s">
        <v>63</v>
      </c>
      <c r="AL279" s="1" t="s">
        <v>144</v>
      </c>
      <c r="AM279" s="1" t="s">
        <v>63</v>
      </c>
      <c r="AN279" s="1" t="s">
        <v>31</v>
      </c>
      <c r="AO279" s="1" t="s">
        <v>155</v>
      </c>
      <c r="AP279" s="1" t="s">
        <v>159</v>
      </c>
      <c r="AQ279" s="1" t="s">
        <v>31</v>
      </c>
      <c r="AR279" s="1" t="s">
        <v>29</v>
      </c>
      <c r="AS279" s="1" t="s">
        <v>111</v>
      </c>
      <c r="AT279" s="1" t="s">
        <v>170</v>
      </c>
      <c r="AV279" s="1">
        <f>_xlfn.XLOOKUP(K279,[6]cmmiScoringModel!$G$2:$G$6, [6]cmmiScoringModel!$I$2:$I$6,0,0,1)</f>
        <v>1</v>
      </c>
      <c r="AW279" s="1">
        <f>_xlfn.XLOOKUP(L279,[6]cmmiScoringModel!$G$7:$G$9,[6]cmmiScoringModel!$I$7:$I$9,0,0,1)</f>
        <v>1</v>
      </c>
      <c r="AX279" s="1">
        <f>_xlfn.XLOOKUP(M279,[6]cmmiScoringModel!$G$10:$G$14,[6]cmmiScoringModel!$I$10:$I$14,0,0,1)</f>
        <v>1</v>
      </c>
      <c r="AY279" s="1">
        <f>_xlfn.XLOOKUP(N279,[6]cmmiScoringModel!$G$15:$G$19,[6]cmmiScoringModel!$I$15:$I$19,0,0,1)</f>
        <v>0.5</v>
      </c>
      <c r="AZ279" s="1">
        <f>_xlfn.XLOOKUP(O279,[6]cmmiScoringModel!$G$20:$G$24,[6]cmmiScoringModel!$I$20:$I$24,0,0,1)</f>
        <v>0.75</v>
      </c>
      <c r="BA279" s="1">
        <f>_xlfn.XLOOKUP(P279,[6]cmmiScoringModel!$G$25:$G$28,[6]cmmiScoringModel!$I$25:$I$28,0,0,1)</f>
        <v>1</v>
      </c>
      <c r="BB279" s="1">
        <f>_xlfn.XLOOKUP(Q279,[6]cmmiScoringModel!$G$29:$G$33,[6]cmmiScoringModel!$I$29:$I$33,0,0,1)</f>
        <v>0.5</v>
      </c>
      <c r="BC279" s="1">
        <f>_xlfn.XLOOKUP(R279,[6]cmmiScoringModel!$G$34:$G$37,[6]cmmiScoringModel!$I$34:$I$37,0,0,1)</f>
        <v>1</v>
      </c>
      <c r="BD279" s="1">
        <f>_xlfn.XLOOKUP(S279,[6]cmmiScoringModel!$G$38:$G$44,[6]cmmiScoringModel!$I$38:$I$44,0,0,1)</f>
        <v>0.2</v>
      </c>
      <c r="BE279" s="1">
        <f>_xlfn.XLOOKUP(T279,[6]cmmiScoringModel!$G$45:$G$51,[6]cmmiScoringModel!$I$45:$I$51,0,0,1)</f>
        <v>1</v>
      </c>
      <c r="BF279" s="1">
        <f>_xlfn.XLOOKUP(U279,[6]cmmiScoringModel!$G$52:$G$56,[6]cmmiScoringModel!$I$52:$I$56,0,0,1)</f>
        <v>0.8</v>
      </c>
      <c r="BG279" s="1">
        <f>_xlfn.XLOOKUP(V279,[6]cmmiScoringModel!$G$57:$G$61,[6]cmmiScoringModel!$I$57:$I$61,0,0,1)</f>
        <v>1</v>
      </c>
      <c r="BH279" s="1">
        <f>_xlfn.XLOOKUP(W279,[6]cmmiScoringModel!$G$62:$G$67,[6]cmmiScoringModel!$I$62:$I$67,0,0,1)</f>
        <v>0.5</v>
      </c>
      <c r="BI279" s="1">
        <f>_xlfn.XLOOKUP(X279,[6]cmmiScoringModel!$G$68:$G$72,[6]cmmiScoringModel!$I$68:$I$72,0,0,1)</f>
        <v>0.75</v>
      </c>
      <c r="BJ279" s="1">
        <f>_xlfn.XLOOKUP(Y279,[6]cmmiScoringModel!$G$73:$G$77,[6]cmmiScoringModel!$I$73:$I$77,0,0,1)</f>
        <v>1</v>
      </c>
      <c r="BK279" s="1">
        <f>_xlfn.XLOOKUP(Z279,[6]cmmiScoringModel!$G$78:$G$84,[6]cmmiScoringModel!$I$78:$I$84,0,0,1)</f>
        <v>0.75</v>
      </c>
      <c r="BL279" s="1">
        <f>_xlfn.XLOOKUP(AA279,[6]cmmiScoringModel!$G$85:$G$91,[6]cmmiScoringModel!$I$85:$I$91,0,0,1)</f>
        <v>0.75</v>
      </c>
      <c r="BM279" s="1">
        <f>_xlfn.XLOOKUP(AB279,[6]cmmiScoringModel!$G$92:$G$95,[6]cmmiScoringModel!$I$92:$I$95,0,0,1)</f>
        <v>1</v>
      </c>
      <c r="BN279" s="1">
        <f>_xlfn.XLOOKUP(AC279,[6]cmmiScoringModel!$G$96:$G$100,[6]cmmiScoringModel!$I$96:$I$100,0,0,1)</f>
        <v>0.6</v>
      </c>
      <c r="BO279" s="1">
        <f>_xlfn.XLOOKUP(AD279,[6]cmmiScoringModel!$G$101:$G$106,[6]cmmiScoringModel!$I$101:$I$106,0,0,1)</f>
        <v>1</v>
      </c>
      <c r="BP279" s="1">
        <f>_xlfn.XLOOKUP(AE279,[6]cmmiScoringModel!$G$107:$G$113,[6]cmmiScoringModel!$I$107:$I$113,0,0,1)</f>
        <v>0.75</v>
      </c>
      <c r="BQ279" s="1">
        <f>_xlfn.XLOOKUP(AF279,[6]cmmiScoringModel!$G$114:$G$117,[6]cmmiScoringModel!$I$114:$I$117,0,0,1)</f>
        <v>1</v>
      </c>
      <c r="BR279" s="1">
        <f>_xlfn.XLOOKUP(AG279,[6]cmmiScoringModel!$G$118:$G$120,[6]cmmiScoringModel!$I$118:$I$120,0,0,1)</f>
        <v>1</v>
      </c>
      <c r="BS279" s="1">
        <f>_xlfn.XLOOKUP(AH279, [6]cmmiScoringModel!$G$121:$G$124,[6]cmmiScoringModel!$I$121:$I$124,0,0,1)</f>
        <v>1</v>
      </c>
      <c r="BT279" s="1">
        <f>_xlfn.XLOOKUP(AI279,[6]cmmiScoringModel!$G$125:$G$128,[6]cmmiScoringModel!$I$125:$I$128,0,0,1)</f>
        <v>1</v>
      </c>
      <c r="BU279" s="1">
        <f>_xlfn.XLOOKUP(AJ279,[6]cmmiScoringModel!$G$129:$G$132,[6]cmmiScoringModel!$I$129:$I$132,0,0,1)</f>
        <v>1</v>
      </c>
      <c r="BV279" s="1">
        <f>_xlfn.XLOOKUP(AK279,[6]cmmiScoringModel!$G$133:$G$138,[6]cmmiScoringModel!$I$133:$I$138,0,0,1)</f>
        <v>0.75</v>
      </c>
      <c r="BW279" s="1">
        <f>_xlfn.XLOOKUP(AL279,[6]cmmiScoringModel!$G$139:$G$142,[6]cmmiScoringModel!$I$139:$I$142,0,0,1)</f>
        <v>1</v>
      </c>
      <c r="BX279" s="1">
        <f>_xlfn.XLOOKUP(AM279,[6]cmmiScoringModel!$G$143:$G$148,[6]cmmiScoringModel!$I$143:$I$148,0,0,1)</f>
        <v>0.75</v>
      </c>
      <c r="BY279" s="1">
        <f>_xlfn.XLOOKUP(AN279,[6]cmmiScoringModel!$G$149:$G$153,[6]cmmiScoringModel!$I$149:$I$153,0,0,1)</f>
        <v>1</v>
      </c>
      <c r="BZ279" s="1">
        <f>_xlfn.XLOOKUP(AO279,[6]cmmiScoringModel!$G$154:$G$157,[6]cmmiScoringModel!$I$154:$I$157,0,0,1)</f>
        <v>1</v>
      </c>
      <c r="CA279" s="1">
        <f>_xlfn.XLOOKUP(AP279,[6]cmmiScoringModel!$G$158:$G$161,[6]cmmiScoringModel!$I$158:$I$161,0,0,1)</f>
        <v>1</v>
      </c>
      <c r="CB279" s="1">
        <f>_xlfn.XLOOKUP(AQ279,[6]cmmiScoringModel!$G$162:$G$166,[6]cmmiScoringModel!$I$162:$I$166,0,0,1)</f>
        <v>1</v>
      </c>
      <c r="CC279" s="1">
        <f>_xlfn.XLOOKUP(AR279,[6]cmmiScoringModel!$G$167:$G$171,[6]cmmiScoringModel!$I$167:$I$171,0,0,1)</f>
        <v>0.5</v>
      </c>
      <c r="CD279" s="1">
        <f>_xlfn.XLOOKUP(AS279,[6]cmmiScoringModel!$G$172:$G$175,[6]cmmiScoringModel!$I$172:$I$175,0,0,1)</f>
        <v>1</v>
      </c>
      <c r="CE279" s="1">
        <f>_xlfn.XLOOKUP(AT279,[6]cmmiScoringModel!$G$176:$G$180,[6]cmmiScoringModel!$I$176:$I$180,0,0,1)</f>
        <v>0.5</v>
      </c>
    </row>
    <row r="280" spans="1:83" x14ac:dyDescent="0.25">
      <c r="A280" s="1" t="s">
        <v>3589</v>
      </c>
      <c r="B280" s="1" t="s">
        <v>1791</v>
      </c>
      <c r="C280" s="1" t="s">
        <v>1879</v>
      </c>
      <c r="D280" s="1" t="s">
        <v>1791</v>
      </c>
      <c r="E280" s="1" t="s">
        <v>1880</v>
      </c>
      <c r="G280" s="1" t="s">
        <v>875</v>
      </c>
      <c r="K280" s="1" t="s">
        <v>18</v>
      </c>
      <c r="L280" s="1" t="s">
        <v>22</v>
      </c>
      <c r="M280" s="1" t="s">
        <v>31</v>
      </c>
      <c r="N280" s="1" t="s">
        <v>29</v>
      </c>
      <c r="O280" s="1" t="s">
        <v>37</v>
      </c>
      <c r="P280" s="1" t="s">
        <v>43</v>
      </c>
      <c r="Q280" s="1" t="s">
        <v>45</v>
      </c>
      <c r="R280" s="1" t="s">
        <v>37</v>
      </c>
      <c r="S280" s="1" t="s">
        <v>56</v>
      </c>
      <c r="T280" s="1" t="s">
        <v>64</v>
      </c>
      <c r="U280" s="1" t="s">
        <v>43</v>
      </c>
      <c r="V280" s="1" t="s">
        <v>72</v>
      </c>
      <c r="W280" s="1" t="s">
        <v>76</v>
      </c>
      <c r="X280" s="1" t="s">
        <v>37</v>
      </c>
      <c r="Y280" s="1" t="s">
        <v>43</v>
      </c>
      <c r="Z280" s="1" t="s">
        <v>63</v>
      </c>
      <c r="AA280" s="1" t="s">
        <v>62</v>
      </c>
      <c r="AB280" s="1" t="s">
        <v>98</v>
      </c>
      <c r="AC280" s="1" t="s">
        <v>103</v>
      </c>
      <c r="AD280" s="1" t="s">
        <v>111</v>
      </c>
      <c r="AE280" s="1" t="s">
        <v>63</v>
      </c>
      <c r="AF280" s="1" t="s">
        <v>120</v>
      </c>
      <c r="AG280" s="1" t="s">
        <v>125</v>
      </c>
      <c r="AH280" s="1" t="s">
        <v>129</v>
      </c>
      <c r="AI280" s="1" t="s">
        <v>129</v>
      </c>
      <c r="AJ280" s="1" t="s">
        <v>129</v>
      </c>
      <c r="AK280" s="1" t="s">
        <v>64</v>
      </c>
      <c r="AL280" s="1" t="s">
        <v>144</v>
      </c>
      <c r="AM280" s="1" t="s">
        <v>63</v>
      </c>
      <c r="AN280" s="1" t="s">
        <v>31</v>
      </c>
      <c r="AO280" s="1" t="s">
        <v>155</v>
      </c>
      <c r="AP280" s="1" t="s">
        <v>159</v>
      </c>
      <c r="AQ280" s="1" t="s">
        <v>31</v>
      </c>
      <c r="AR280" s="1" t="s">
        <v>21</v>
      </c>
      <c r="AS280" s="1" t="s">
        <v>21</v>
      </c>
      <c r="AT280" s="1" t="s">
        <v>21</v>
      </c>
      <c r="AV280" s="1">
        <f>_xlfn.XLOOKUP(K280,[6]cmmiScoringModel!$G$2:$G$6, [6]cmmiScoringModel!$I$2:$I$6,0,0,1)</f>
        <v>1</v>
      </c>
      <c r="AW280" s="1">
        <f>_xlfn.XLOOKUP(L280,[6]cmmiScoringModel!$G$7:$G$9,[6]cmmiScoringModel!$I$7:$I$9,0,0,1)</f>
        <v>1</v>
      </c>
      <c r="AX280" s="1">
        <f>_xlfn.XLOOKUP(M280,[6]cmmiScoringModel!$G$10:$G$14,[6]cmmiScoringModel!$I$10:$I$14,0,0,1)</f>
        <v>1</v>
      </c>
      <c r="AY280" s="1">
        <f>_xlfn.XLOOKUP(N280,[6]cmmiScoringModel!$G$15:$G$19,[6]cmmiScoringModel!$I$15:$I$19,0,0,1)</f>
        <v>0.5</v>
      </c>
      <c r="AZ280" s="1">
        <f>_xlfn.XLOOKUP(O280,[6]cmmiScoringModel!$G$20:$G$24,[6]cmmiScoringModel!$I$20:$I$24,0,0,1)</f>
        <v>0.75</v>
      </c>
      <c r="BA280" s="1">
        <f>_xlfn.XLOOKUP(P280,[6]cmmiScoringModel!$G$25:$G$28,[6]cmmiScoringModel!$I$25:$I$28,0,0,1)</f>
        <v>1</v>
      </c>
      <c r="BB280" s="1">
        <f>_xlfn.XLOOKUP(Q280,[6]cmmiScoringModel!$G$29:$G$33,[6]cmmiScoringModel!$I$29:$I$33,0,0,1)</f>
        <v>0.5</v>
      </c>
      <c r="BC280" s="1">
        <f>_xlfn.XLOOKUP(R280,[6]cmmiScoringModel!$G$34:$G$37,[6]cmmiScoringModel!$I$34:$I$37,0,0,1)</f>
        <v>1</v>
      </c>
      <c r="BD280" s="1">
        <f>_xlfn.XLOOKUP(S280,[6]cmmiScoringModel!$G$38:$G$44,[6]cmmiScoringModel!$I$38:$I$44,0,0,1)</f>
        <v>0.2</v>
      </c>
      <c r="BE280" s="1">
        <f>_xlfn.XLOOKUP(T280,[6]cmmiScoringModel!$G$45:$G$51,[6]cmmiScoringModel!$I$45:$I$51,0,0,1)</f>
        <v>1</v>
      </c>
      <c r="BF280" s="1">
        <f>_xlfn.XLOOKUP(U280,[6]cmmiScoringModel!$G$52:$G$56,[6]cmmiScoringModel!$I$52:$I$56,0,0,1)</f>
        <v>1</v>
      </c>
      <c r="BG280" s="1">
        <f>_xlfn.XLOOKUP(V280,[6]cmmiScoringModel!$G$57:$G$61,[6]cmmiScoringModel!$I$57:$I$61,0,0,1)</f>
        <v>1</v>
      </c>
      <c r="BH280" s="1">
        <f>_xlfn.XLOOKUP(W280,[6]cmmiScoringModel!$G$62:$G$67,[6]cmmiScoringModel!$I$62:$I$67,0,0,1)</f>
        <v>0.75</v>
      </c>
      <c r="BI280" s="1">
        <f>_xlfn.XLOOKUP(X280,[6]cmmiScoringModel!$G$68:$G$72,[6]cmmiScoringModel!$I$68:$I$72,0,0,1)</f>
        <v>0.75</v>
      </c>
      <c r="BJ280" s="1">
        <f>_xlfn.XLOOKUP(Y280,[6]cmmiScoringModel!$G$73:$G$77,[6]cmmiScoringModel!$I$73:$I$77,0,0,1)</f>
        <v>1</v>
      </c>
      <c r="BK280" s="1">
        <f>_xlfn.XLOOKUP(Z280,[6]cmmiScoringModel!$G$78:$G$84,[6]cmmiScoringModel!$I$78:$I$84,0,0,1)</f>
        <v>0.75</v>
      </c>
      <c r="BL280" s="1">
        <f>_xlfn.XLOOKUP(AA280,[6]cmmiScoringModel!$G$85:$G$91,[6]cmmiScoringModel!$I$85:$I$91,0,0,1)</f>
        <v>0.5</v>
      </c>
      <c r="BM280" s="1">
        <f>_xlfn.XLOOKUP(AB280,[6]cmmiScoringModel!$G$92:$G$95,[6]cmmiScoringModel!$I$92:$I$95,0,0,1)</f>
        <v>1</v>
      </c>
      <c r="BN280" s="1">
        <f>_xlfn.XLOOKUP(AC280,[6]cmmiScoringModel!$G$96:$G$100,[6]cmmiScoringModel!$I$96:$I$100,0,0,1)</f>
        <v>0.6</v>
      </c>
      <c r="BO280" s="1">
        <f>_xlfn.XLOOKUP(AD280,[6]cmmiScoringModel!$G$101:$G$106,[6]cmmiScoringModel!$I$101:$I$106,0,0,1)</f>
        <v>1</v>
      </c>
      <c r="BP280" s="1">
        <f>_xlfn.XLOOKUP(AE280,[6]cmmiScoringModel!$G$107:$G$113,[6]cmmiScoringModel!$I$107:$I$113,0,0,1)</f>
        <v>0.75</v>
      </c>
      <c r="BQ280" s="1">
        <f>_xlfn.XLOOKUP(AF280,[6]cmmiScoringModel!$G$114:$G$117,[6]cmmiScoringModel!$I$114:$I$117,0,0,1)</f>
        <v>0.85</v>
      </c>
      <c r="BR280" s="1">
        <f>_xlfn.XLOOKUP(AG280,[6]cmmiScoringModel!$G$118:$G$120,[6]cmmiScoringModel!$I$118:$I$120,0,0,1)</f>
        <v>1</v>
      </c>
      <c r="BS280" s="1">
        <f>_xlfn.XLOOKUP(AH280, [6]cmmiScoringModel!$G$121:$G$124,[6]cmmiScoringModel!$I$121:$I$124,0,0,1)</f>
        <v>0.6</v>
      </c>
      <c r="BT280" s="1">
        <f>_xlfn.XLOOKUP(AI280,[6]cmmiScoringModel!$G$125:$G$128,[6]cmmiScoringModel!$I$125:$I$128,0,0,1)</f>
        <v>0.4</v>
      </c>
      <c r="BU280" s="1">
        <f>_xlfn.XLOOKUP(AJ280,[6]cmmiScoringModel!$G$129:$G$132,[6]cmmiScoringModel!$I$129:$I$132,0,0,1)</f>
        <v>0.4</v>
      </c>
      <c r="BV280" s="1">
        <f>_xlfn.XLOOKUP(AK280,[6]cmmiScoringModel!$G$133:$G$138,[6]cmmiScoringModel!$I$133:$I$138,0,0,1)</f>
        <v>1</v>
      </c>
      <c r="BW280" s="1">
        <f>_xlfn.XLOOKUP(AL280,[6]cmmiScoringModel!$G$139:$G$142,[6]cmmiScoringModel!$I$139:$I$142,0,0,1)</f>
        <v>1</v>
      </c>
      <c r="BX280" s="1">
        <f>_xlfn.XLOOKUP(AM280,[6]cmmiScoringModel!$G$143:$G$148,[6]cmmiScoringModel!$I$143:$I$148,0,0,1)</f>
        <v>0.75</v>
      </c>
      <c r="BY280" s="1">
        <f>_xlfn.XLOOKUP(AN280,[6]cmmiScoringModel!$G$149:$G$153,[6]cmmiScoringModel!$I$149:$I$153,0,0,1)</f>
        <v>1</v>
      </c>
      <c r="BZ280" s="1">
        <f>_xlfn.XLOOKUP(AO280,[6]cmmiScoringModel!$G$154:$G$157,[6]cmmiScoringModel!$I$154:$I$157,0,0,1)</f>
        <v>1</v>
      </c>
      <c r="CA280" s="1">
        <f>_xlfn.XLOOKUP(AP280,[6]cmmiScoringModel!$G$158:$G$161,[6]cmmiScoringModel!$I$158:$I$161,0,0,1)</f>
        <v>1</v>
      </c>
      <c r="CB280" s="1">
        <f>_xlfn.XLOOKUP(AQ280,[6]cmmiScoringModel!$G$162:$G$166,[6]cmmiScoringModel!$I$162:$I$166,0,0,1)</f>
        <v>1</v>
      </c>
      <c r="CC280" s="1">
        <f>_xlfn.XLOOKUP(AR280,[6]cmmiScoringModel!$G$167:$G$171,[6]cmmiScoringModel!$I$167:$I$171,0,0,1)</f>
        <v>0.01</v>
      </c>
      <c r="CD280" s="1">
        <f>_xlfn.XLOOKUP(AS280,[6]cmmiScoringModel!$G$172:$G$175,[6]cmmiScoringModel!$I$172:$I$175,0,0,1)</f>
        <v>0.01</v>
      </c>
      <c r="CE280" s="1">
        <f>_xlfn.XLOOKUP(AT280,[6]cmmiScoringModel!$G$176:$G$180,[6]cmmiScoringModel!$I$176:$I$180,0,0,1)</f>
        <v>0.01</v>
      </c>
    </row>
    <row r="281" spans="1:83" x14ac:dyDescent="0.25">
      <c r="A281" s="1" t="s">
        <v>3590</v>
      </c>
      <c r="B281" s="1" t="s">
        <v>2086</v>
      </c>
      <c r="C281" s="1" t="s">
        <v>2087</v>
      </c>
      <c r="D281" s="1" t="s">
        <v>2088</v>
      </c>
      <c r="E281" s="1" t="s">
        <v>2089</v>
      </c>
      <c r="G281" s="1" t="s">
        <v>2090</v>
      </c>
      <c r="H281" s="1" t="s">
        <v>3591</v>
      </c>
      <c r="K281" s="1" t="s">
        <v>18</v>
      </c>
      <c r="L281" s="1" t="s">
        <v>22</v>
      </c>
      <c r="M281" s="1" t="s">
        <v>31</v>
      </c>
      <c r="N281" s="1" t="s">
        <v>29</v>
      </c>
      <c r="O281" s="1" t="s">
        <v>37</v>
      </c>
      <c r="P281" s="1" t="s">
        <v>43</v>
      </c>
      <c r="Q281" s="1" t="s">
        <v>45</v>
      </c>
      <c r="R281" s="1" t="s">
        <v>37</v>
      </c>
      <c r="S281" s="1" t="s">
        <v>56</v>
      </c>
      <c r="T281" s="1" t="s">
        <v>63</v>
      </c>
      <c r="U281" s="1" t="s">
        <v>25</v>
      </c>
      <c r="V281" s="1" t="s">
        <v>72</v>
      </c>
      <c r="W281" s="1" t="s">
        <v>77</v>
      </c>
      <c r="X281" s="1" t="s">
        <v>37</v>
      </c>
      <c r="Y281" s="1" t="s">
        <v>43</v>
      </c>
      <c r="Z281" s="1" t="s">
        <v>63</v>
      </c>
      <c r="AA281" s="1" t="s">
        <v>63</v>
      </c>
      <c r="AB281" s="1" t="s">
        <v>98</v>
      </c>
      <c r="AC281" s="1" t="s">
        <v>103</v>
      </c>
      <c r="AD281" s="1" t="s">
        <v>111</v>
      </c>
      <c r="AE281" s="1" t="s">
        <v>63</v>
      </c>
      <c r="AF281" s="1" t="s">
        <v>120</v>
      </c>
      <c r="AG281" s="1" t="s">
        <v>125</v>
      </c>
      <c r="AH281" s="1" t="s">
        <v>22</v>
      </c>
      <c r="AI281" s="1" t="s">
        <v>22</v>
      </c>
      <c r="AJ281" s="1" t="s">
        <v>22</v>
      </c>
      <c r="AK281" s="1" t="s">
        <v>63</v>
      </c>
      <c r="AL281" s="1" t="s">
        <v>144</v>
      </c>
      <c r="AM281" s="1" t="s">
        <v>62</v>
      </c>
      <c r="AN281" s="1" t="s">
        <v>31</v>
      </c>
      <c r="AO281" s="1" t="s">
        <v>155</v>
      </c>
      <c r="AP281" s="1" t="s">
        <v>158</v>
      </c>
      <c r="AQ281" s="1" t="s">
        <v>29</v>
      </c>
      <c r="AR281" s="1" t="s">
        <v>21</v>
      </c>
      <c r="AS281" s="1" t="s">
        <v>21</v>
      </c>
      <c r="AT281" s="1" t="s">
        <v>170</v>
      </c>
      <c r="AV281" s="1">
        <f>_xlfn.XLOOKUP(K281,[6]cmmiScoringModel!$G$2:$G$6, [6]cmmiScoringModel!$I$2:$I$6,0,0,1)</f>
        <v>1</v>
      </c>
      <c r="AW281" s="1">
        <f>_xlfn.XLOOKUP(L281,[6]cmmiScoringModel!$G$7:$G$9,[6]cmmiScoringModel!$I$7:$I$9,0,0,1)</f>
        <v>1</v>
      </c>
      <c r="AX281" s="1">
        <f>_xlfn.XLOOKUP(M281,[6]cmmiScoringModel!$G$10:$G$14,[6]cmmiScoringModel!$I$10:$I$14,0,0,1)</f>
        <v>1</v>
      </c>
      <c r="AY281" s="1">
        <f>_xlfn.XLOOKUP(N281,[6]cmmiScoringModel!$G$15:$G$19,[6]cmmiScoringModel!$I$15:$I$19,0,0,1)</f>
        <v>0.5</v>
      </c>
      <c r="AZ281" s="1">
        <f>_xlfn.XLOOKUP(O281,[6]cmmiScoringModel!$G$20:$G$24,[6]cmmiScoringModel!$I$20:$I$24,0,0,1)</f>
        <v>0.75</v>
      </c>
      <c r="BA281" s="1">
        <f>_xlfn.XLOOKUP(P281,[6]cmmiScoringModel!$G$25:$G$28,[6]cmmiScoringModel!$I$25:$I$28,0,0,1)</f>
        <v>1</v>
      </c>
      <c r="BB281" s="1">
        <f>_xlfn.XLOOKUP(Q281,[6]cmmiScoringModel!$G$29:$G$33,[6]cmmiScoringModel!$I$29:$I$33,0,0,1)</f>
        <v>0.5</v>
      </c>
      <c r="BC281" s="1">
        <f>_xlfn.XLOOKUP(R281,[6]cmmiScoringModel!$G$34:$G$37,[6]cmmiScoringModel!$I$34:$I$37,0,0,1)</f>
        <v>1</v>
      </c>
      <c r="BD281" s="1">
        <f>_xlfn.XLOOKUP(S281,[6]cmmiScoringModel!$G$38:$G$44,[6]cmmiScoringModel!$I$38:$I$44,0,0,1)</f>
        <v>0.2</v>
      </c>
      <c r="BE281" s="1">
        <f>_xlfn.XLOOKUP(T281,[6]cmmiScoringModel!$G$45:$G$51,[6]cmmiScoringModel!$I$45:$I$51,0,0,1)</f>
        <v>0.75</v>
      </c>
      <c r="BF281" s="1" t="str">
        <f>_xlfn.XLOOKUP(U281,[6]cmmiScoringModel!$G$52:$G$56,[6]cmmiScoringModel!$I$52:$I$56,0,0,1)</f>
        <v>NA</v>
      </c>
      <c r="BG281" s="1">
        <f>_xlfn.XLOOKUP(V281,[6]cmmiScoringModel!$G$57:$G$61,[6]cmmiScoringModel!$I$57:$I$61,0,0,1)</f>
        <v>1</v>
      </c>
      <c r="BH281" s="1">
        <f>_xlfn.XLOOKUP(W281,[6]cmmiScoringModel!$G$62:$G$67,[6]cmmiScoringModel!$I$62:$I$67,0,0,1)</f>
        <v>1</v>
      </c>
      <c r="BI281" s="1">
        <f>_xlfn.XLOOKUP(X281,[6]cmmiScoringModel!$G$68:$G$72,[6]cmmiScoringModel!$I$68:$I$72,0,0,1)</f>
        <v>0.75</v>
      </c>
      <c r="BJ281" s="1">
        <f>_xlfn.XLOOKUP(Y281,[6]cmmiScoringModel!$G$73:$G$77,[6]cmmiScoringModel!$I$73:$I$77,0,0,1)</f>
        <v>1</v>
      </c>
      <c r="BK281" s="1">
        <f>_xlfn.XLOOKUP(Z281,[6]cmmiScoringModel!$G$78:$G$84,[6]cmmiScoringModel!$I$78:$I$84,0,0,1)</f>
        <v>0.75</v>
      </c>
      <c r="BL281" s="1">
        <f>_xlfn.XLOOKUP(AA281,[6]cmmiScoringModel!$G$85:$G$91,[6]cmmiScoringModel!$I$85:$I$91,0,0,1)</f>
        <v>0.75</v>
      </c>
      <c r="BM281" s="1">
        <f>_xlfn.XLOOKUP(AB281,[6]cmmiScoringModel!$G$92:$G$95,[6]cmmiScoringModel!$I$92:$I$95,0,0,1)</f>
        <v>1</v>
      </c>
      <c r="BN281" s="1">
        <f>_xlfn.XLOOKUP(AC281,[6]cmmiScoringModel!$G$96:$G$100,[6]cmmiScoringModel!$I$96:$I$100,0,0,1)</f>
        <v>0.6</v>
      </c>
      <c r="BO281" s="1">
        <f>_xlfn.XLOOKUP(AD281,[6]cmmiScoringModel!$G$101:$G$106,[6]cmmiScoringModel!$I$101:$I$106,0,0,1)</f>
        <v>1</v>
      </c>
      <c r="BP281" s="1">
        <f>_xlfn.XLOOKUP(AE281,[6]cmmiScoringModel!$G$107:$G$113,[6]cmmiScoringModel!$I$107:$I$113,0,0,1)</f>
        <v>0.75</v>
      </c>
      <c r="BQ281" s="1">
        <f>_xlfn.XLOOKUP(AF281,[6]cmmiScoringModel!$G$114:$G$117,[6]cmmiScoringModel!$I$114:$I$117,0,0,1)</f>
        <v>0.85</v>
      </c>
      <c r="BR281" s="1">
        <f>_xlfn.XLOOKUP(AG281,[6]cmmiScoringModel!$G$118:$G$120,[6]cmmiScoringModel!$I$118:$I$120,0,0,1)</f>
        <v>1</v>
      </c>
      <c r="BS281" s="1">
        <f>_xlfn.XLOOKUP(AH281, [6]cmmiScoringModel!$G$121:$G$124,[6]cmmiScoringModel!$I$121:$I$124,0,0,1)</f>
        <v>1</v>
      </c>
      <c r="BT281" s="1">
        <f>_xlfn.XLOOKUP(AI281,[6]cmmiScoringModel!$G$125:$G$128,[6]cmmiScoringModel!$I$125:$I$128,0,0,1)</f>
        <v>1</v>
      </c>
      <c r="BU281" s="1">
        <f>_xlfn.XLOOKUP(AJ281,[6]cmmiScoringModel!$G$129:$G$132,[6]cmmiScoringModel!$I$129:$I$132,0,0,1)</f>
        <v>1</v>
      </c>
      <c r="BV281" s="1">
        <f>_xlfn.XLOOKUP(AK281,[6]cmmiScoringModel!$G$133:$G$138,[6]cmmiScoringModel!$I$133:$I$138,0,0,1)</f>
        <v>0.75</v>
      </c>
      <c r="BW281" s="1">
        <f>_xlfn.XLOOKUP(AL281,[6]cmmiScoringModel!$G$139:$G$142,[6]cmmiScoringModel!$I$139:$I$142,0,0,1)</f>
        <v>1</v>
      </c>
      <c r="BX281" s="1">
        <f>_xlfn.XLOOKUP(AM281,[6]cmmiScoringModel!$G$143:$G$148,[6]cmmiScoringModel!$I$143:$I$148,0,0,1)</f>
        <v>0.5</v>
      </c>
      <c r="BY281" s="1">
        <f>_xlfn.XLOOKUP(AN281,[6]cmmiScoringModel!$G$149:$G$153,[6]cmmiScoringModel!$I$149:$I$153,0,0,1)</f>
        <v>1</v>
      </c>
      <c r="BZ281" s="1">
        <f>_xlfn.XLOOKUP(AO281,[6]cmmiScoringModel!$G$154:$G$157,[6]cmmiScoringModel!$I$154:$I$157,0,0,1)</f>
        <v>1</v>
      </c>
      <c r="CA281" s="1">
        <f>_xlfn.XLOOKUP(AP281,[6]cmmiScoringModel!$G$158:$G$161,[6]cmmiScoringModel!$I$158:$I$161,0,0,1)</f>
        <v>0.5</v>
      </c>
      <c r="CB281" s="1">
        <f>_xlfn.XLOOKUP(AQ281,[6]cmmiScoringModel!$G$162:$G$166,[6]cmmiScoringModel!$I$162:$I$166,0,0,1)</f>
        <v>0.75</v>
      </c>
      <c r="CC281" s="1">
        <f>_xlfn.XLOOKUP(AR281,[6]cmmiScoringModel!$G$167:$G$171,[6]cmmiScoringModel!$I$167:$I$171,0,0,1)</f>
        <v>0.01</v>
      </c>
      <c r="CD281" s="1">
        <f>_xlfn.XLOOKUP(AS281,[6]cmmiScoringModel!$G$172:$G$175,[6]cmmiScoringModel!$I$172:$I$175,0,0,1)</f>
        <v>0.01</v>
      </c>
      <c r="CE281" s="1">
        <f>_xlfn.XLOOKUP(AT281,[6]cmmiScoringModel!$G$176:$G$180,[6]cmmiScoringModel!$I$176:$I$180,0,0,1)</f>
        <v>0.5</v>
      </c>
    </row>
    <row r="282" spans="1:83" x14ac:dyDescent="0.25">
      <c r="A282" s="1" t="s">
        <v>3592</v>
      </c>
      <c r="B282" s="1" t="s">
        <v>2086</v>
      </c>
      <c r="C282" s="1" t="s">
        <v>1732</v>
      </c>
      <c r="D282" s="1" t="s">
        <v>2091</v>
      </c>
      <c r="E282" s="1" t="s">
        <v>2092</v>
      </c>
      <c r="G282" s="1" t="s">
        <v>1872</v>
      </c>
      <c r="H282" s="1" t="s">
        <v>3388</v>
      </c>
      <c r="K282" s="1" t="s">
        <v>18</v>
      </c>
      <c r="L282" s="1" t="s">
        <v>22</v>
      </c>
      <c r="M282" s="1" t="s">
        <v>31</v>
      </c>
      <c r="N282" s="1" t="s">
        <v>29</v>
      </c>
      <c r="O282" s="1" t="s">
        <v>37</v>
      </c>
      <c r="P282" s="1" t="s">
        <v>43</v>
      </c>
      <c r="Q282" s="1" t="s">
        <v>45</v>
      </c>
      <c r="R282" s="1" t="s">
        <v>37</v>
      </c>
      <c r="S282" s="1" t="s">
        <v>56</v>
      </c>
      <c r="T282" s="1" t="s">
        <v>64</v>
      </c>
      <c r="U282" s="1" t="s">
        <v>43</v>
      </c>
      <c r="V282" s="1" t="s">
        <v>72</v>
      </c>
      <c r="W282" s="1" t="s">
        <v>75</v>
      </c>
      <c r="X282" s="1" t="s">
        <v>37</v>
      </c>
      <c r="Y282" s="1" t="s">
        <v>43</v>
      </c>
      <c r="Z282" s="1" t="s">
        <v>64</v>
      </c>
      <c r="AA282" s="1" t="s">
        <v>62</v>
      </c>
      <c r="AB282" s="1" t="s">
        <v>98</v>
      </c>
      <c r="AC282" s="1" t="s">
        <v>105</v>
      </c>
      <c r="AD282" s="1" t="s">
        <v>111</v>
      </c>
      <c r="AE282" s="1" t="s">
        <v>62</v>
      </c>
      <c r="AF282" s="1" t="s">
        <v>120</v>
      </c>
      <c r="AG282" s="1" t="s">
        <v>125</v>
      </c>
      <c r="AH282" s="1" t="s">
        <v>129</v>
      </c>
      <c r="AI282" s="1" t="s">
        <v>129</v>
      </c>
      <c r="AJ282" s="1" t="s">
        <v>22</v>
      </c>
      <c r="AK282" s="1" t="s">
        <v>64</v>
      </c>
      <c r="AL282" s="1" t="s">
        <v>144</v>
      </c>
      <c r="AM282" s="1" t="s">
        <v>62</v>
      </c>
      <c r="AN282" s="1" t="s">
        <v>31</v>
      </c>
      <c r="AO282" s="1" t="s">
        <v>155</v>
      </c>
      <c r="AP282" s="1" t="s">
        <v>159</v>
      </c>
      <c r="AQ282" s="1" t="s">
        <v>29</v>
      </c>
      <c r="AR282" s="1" t="s">
        <v>21</v>
      </c>
      <c r="AS282" s="1" t="s">
        <v>21</v>
      </c>
      <c r="AT282" s="1" t="s">
        <v>21</v>
      </c>
      <c r="AV282" s="1">
        <f>_xlfn.XLOOKUP(K282,[6]cmmiScoringModel!$G$2:$G$6, [6]cmmiScoringModel!$I$2:$I$6,0,0,1)</f>
        <v>1</v>
      </c>
      <c r="AW282" s="1">
        <f>_xlfn.XLOOKUP(L282,[6]cmmiScoringModel!$G$7:$G$9,[6]cmmiScoringModel!$I$7:$I$9,0,0,1)</f>
        <v>1</v>
      </c>
      <c r="AX282" s="1">
        <f>_xlfn.XLOOKUP(M282,[6]cmmiScoringModel!$G$10:$G$14,[6]cmmiScoringModel!$I$10:$I$14,0,0,1)</f>
        <v>1</v>
      </c>
      <c r="AY282" s="1">
        <f>_xlfn.XLOOKUP(N282,[6]cmmiScoringModel!$G$15:$G$19,[6]cmmiScoringModel!$I$15:$I$19,0,0,1)</f>
        <v>0.5</v>
      </c>
      <c r="AZ282" s="1">
        <f>_xlfn.XLOOKUP(O282,[6]cmmiScoringModel!$G$20:$G$24,[6]cmmiScoringModel!$I$20:$I$24,0,0,1)</f>
        <v>0.75</v>
      </c>
      <c r="BA282" s="1">
        <f>_xlfn.XLOOKUP(P282,[6]cmmiScoringModel!$G$25:$G$28,[6]cmmiScoringModel!$I$25:$I$28,0,0,1)</f>
        <v>1</v>
      </c>
      <c r="BB282" s="1">
        <f>_xlfn.XLOOKUP(Q282,[6]cmmiScoringModel!$G$29:$G$33,[6]cmmiScoringModel!$I$29:$I$33,0,0,1)</f>
        <v>0.5</v>
      </c>
      <c r="BC282" s="1">
        <f>_xlfn.XLOOKUP(R282,[6]cmmiScoringModel!$G$34:$G$37,[6]cmmiScoringModel!$I$34:$I$37,0,0,1)</f>
        <v>1</v>
      </c>
      <c r="BD282" s="1">
        <f>_xlfn.XLOOKUP(S282,[6]cmmiScoringModel!$G$38:$G$44,[6]cmmiScoringModel!$I$38:$I$44,0,0,1)</f>
        <v>0.2</v>
      </c>
      <c r="BE282" s="1">
        <f>_xlfn.XLOOKUP(T282,[6]cmmiScoringModel!$G$45:$G$51,[6]cmmiScoringModel!$I$45:$I$51,0,0,1)</f>
        <v>1</v>
      </c>
      <c r="BF282" s="1">
        <f>_xlfn.XLOOKUP(U282,[6]cmmiScoringModel!$G$52:$G$56,[6]cmmiScoringModel!$I$52:$I$56,0,0,1)</f>
        <v>1</v>
      </c>
      <c r="BG282" s="1">
        <f>_xlfn.XLOOKUP(V282,[6]cmmiScoringModel!$G$57:$G$61,[6]cmmiScoringModel!$I$57:$I$61,0,0,1)</f>
        <v>1</v>
      </c>
      <c r="BH282" s="1">
        <f>_xlfn.XLOOKUP(W282,[6]cmmiScoringModel!$G$62:$G$67,[6]cmmiScoringModel!$I$62:$I$67,0,0,1)</f>
        <v>0.5</v>
      </c>
      <c r="BI282" s="1">
        <f>_xlfn.XLOOKUP(X282,[6]cmmiScoringModel!$G$68:$G$72,[6]cmmiScoringModel!$I$68:$I$72,0,0,1)</f>
        <v>0.75</v>
      </c>
      <c r="BJ282" s="1">
        <f>_xlfn.XLOOKUP(Y282,[6]cmmiScoringModel!$G$73:$G$77,[6]cmmiScoringModel!$I$73:$I$77,0,0,1)</f>
        <v>1</v>
      </c>
      <c r="BK282" s="1">
        <f>_xlfn.XLOOKUP(Z282,[6]cmmiScoringModel!$G$78:$G$84,[6]cmmiScoringModel!$I$78:$I$84,0,0,1)</f>
        <v>1</v>
      </c>
      <c r="BL282" s="1">
        <f>_xlfn.XLOOKUP(AA282,[6]cmmiScoringModel!$G$85:$G$91,[6]cmmiScoringModel!$I$85:$I$91,0,0,1)</f>
        <v>0.5</v>
      </c>
      <c r="BM282" s="1">
        <f>_xlfn.XLOOKUP(AB282,[6]cmmiScoringModel!$G$92:$G$95,[6]cmmiScoringModel!$I$92:$I$95,0,0,1)</f>
        <v>1</v>
      </c>
      <c r="BN282" s="1">
        <f>_xlfn.XLOOKUP(AC282,[6]cmmiScoringModel!$G$96:$G$100,[6]cmmiScoringModel!$I$96:$I$100,0,0,1)</f>
        <v>1</v>
      </c>
      <c r="BO282" s="1">
        <f>_xlfn.XLOOKUP(AD282,[6]cmmiScoringModel!$G$101:$G$106,[6]cmmiScoringModel!$I$101:$I$106,0,0,1)</f>
        <v>1</v>
      </c>
      <c r="BP282" s="1">
        <f>_xlfn.XLOOKUP(AE282,[6]cmmiScoringModel!$G$107:$G$113,[6]cmmiScoringModel!$I$107:$I$113,0,0,1)</f>
        <v>0.5</v>
      </c>
      <c r="BQ282" s="1">
        <f>_xlfn.XLOOKUP(AF282,[6]cmmiScoringModel!$G$114:$G$117,[6]cmmiScoringModel!$I$114:$I$117,0,0,1)</f>
        <v>0.85</v>
      </c>
      <c r="BR282" s="1">
        <f>_xlfn.XLOOKUP(AG282,[6]cmmiScoringModel!$G$118:$G$120,[6]cmmiScoringModel!$I$118:$I$120,0,0,1)</f>
        <v>1</v>
      </c>
      <c r="BS282" s="1">
        <f>_xlfn.XLOOKUP(AH282, [6]cmmiScoringModel!$G$121:$G$124,[6]cmmiScoringModel!$I$121:$I$124,0,0,1)</f>
        <v>0.6</v>
      </c>
      <c r="BT282" s="1">
        <f>_xlfn.XLOOKUP(AI282,[6]cmmiScoringModel!$G$125:$G$128,[6]cmmiScoringModel!$I$125:$I$128,0,0,1)</f>
        <v>0.4</v>
      </c>
      <c r="BU282" s="1">
        <f>_xlfn.XLOOKUP(AJ282,[6]cmmiScoringModel!$G$129:$G$132,[6]cmmiScoringModel!$I$129:$I$132,0,0,1)</f>
        <v>1</v>
      </c>
      <c r="BV282" s="1">
        <f>_xlfn.XLOOKUP(AK282,[6]cmmiScoringModel!$G$133:$G$138,[6]cmmiScoringModel!$I$133:$I$138,0,0,1)</f>
        <v>1</v>
      </c>
      <c r="BW282" s="1">
        <f>_xlfn.XLOOKUP(AL282,[6]cmmiScoringModel!$G$139:$G$142,[6]cmmiScoringModel!$I$139:$I$142,0,0,1)</f>
        <v>1</v>
      </c>
      <c r="BX282" s="1">
        <f>_xlfn.XLOOKUP(AM282,[6]cmmiScoringModel!$G$143:$G$148,[6]cmmiScoringModel!$I$143:$I$148,0,0,1)</f>
        <v>0.5</v>
      </c>
      <c r="BY282" s="1">
        <f>_xlfn.XLOOKUP(AN282,[6]cmmiScoringModel!$G$149:$G$153,[6]cmmiScoringModel!$I$149:$I$153,0,0,1)</f>
        <v>1</v>
      </c>
      <c r="BZ282" s="1">
        <f>_xlfn.XLOOKUP(AO282,[6]cmmiScoringModel!$G$154:$G$157,[6]cmmiScoringModel!$I$154:$I$157,0,0,1)</f>
        <v>1</v>
      </c>
      <c r="CA282" s="1">
        <f>_xlfn.XLOOKUP(AP282,[6]cmmiScoringModel!$G$158:$G$161,[6]cmmiScoringModel!$I$158:$I$161,0,0,1)</f>
        <v>1</v>
      </c>
      <c r="CB282" s="1">
        <f>_xlfn.XLOOKUP(AQ282,[6]cmmiScoringModel!$G$162:$G$166,[6]cmmiScoringModel!$I$162:$I$166,0,0,1)</f>
        <v>0.75</v>
      </c>
      <c r="CC282" s="1">
        <f>_xlfn.XLOOKUP(AR282,[6]cmmiScoringModel!$G$167:$G$171,[6]cmmiScoringModel!$I$167:$I$171,0,0,1)</f>
        <v>0.01</v>
      </c>
      <c r="CD282" s="1">
        <f>_xlfn.XLOOKUP(AS282,[6]cmmiScoringModel!$G$172:$G$175,[6]cmmiScoringModel!$I$172:$I$175,0,0,1)</f>
        <v>0.01</v>
      </c>
      <c r="CE282" s="1">
        <f>_xlfn.XLOOKUP(AT282,[6]cmmiScoringModel!$G$176:$G$180,[6]cmmiScoringModel!$I$176:$I$180,0,0,1)</f>
        <v>0.01</v>
      </c>
    </row>
    <row r="283" spans="1:83" x14ac:dyDescent="0.25">
      <c r="A283" s="1" t="s">
        <v>3593</v>
      </c>
      <c r="B283" s="1" t="s">
        <v>2086</v>
      </c>
      <c r="C283" s="1" t="s">
        <v>2093</v>
      </c>
      <c r="D283" s="1" t="s">
        <v>2094</v>
      </c>
      <c r="E283" s="1" t="s">
        <v>2095</v>
      </c>
      <c r="G283" s="1" t="s">
        <v>1834</v>
      </c>
      <c r="H283" s="1" t="s">
        <v>3594</v>
      </c>
      <c r="K283" s="1" t="s">
        <v>18</v>
      </c>
      <c r="L283" s="1" t="s">
        <v>22</v>
      </c>
      <c r="M283" s="1" t="s">
        <v>31</v>
      </c>
      <c r="N283" s="1" t="s">
        <v>29</v>
      </c>
      <c r="O283" s="1" t="s">
        <v>37</v>
      </c>
      <c r="P283" s="1" t="s">
        <v>43</v>
      </c>
      <c r="Q283" s="1" t="s">
        <v>45</v>
      </c>
      <c r="R283" s="1" t="s">
        <v>37</v>
      </c>
      <c r="S283" s="1" t="s">
        <v>56</v>
      </c>
      <c r="T283" s="1" t="s">
        <v>62</v>
      </c>
      <c r="U283" s="1" t="s">
        <v>43</v>
      </c>
      <c r="V283" s="1" t="s">
        <v>72</v>
      </c>
      <c r="W283" s="1" t="s">
        <v>75</v>
      </c>
      <c r="X283" s="1" t="s">
        <v>37</v>
      </c>
      <c r="Y283" s="1" t="s">
        <v>43</v>
      </c>
      <c r="Z283" s="1" t="s">
        <v>64</v>
      </c>
      <c r="AA283" s="1" t="s">
        <v>62</v>
      </c>
      <c r="AB283" s="1" t="s">
        <v>98</v>
      </c>
      <c r="AC283" s="1" t="s">
        <v>105</v>
      </c>
      <c r="AD283" s="1" t="s">
        <v>111</v>
      </c>
      <c r="AE283" s="1" t="s">
        <v>62</v>
      </c>
      <c r="AF283" s="1" t="s">
        <v>120</v>
      </c>
      <c r="AG283" s="1" t="s">
        <v>125</v>
      </c>
      <c r="AH283" s="1" t="s">
        <v>129</v>
      </c>
      <c r="AI283" s="1" t="s">
        <v>129</v>
      </c>
      <c r="AJ283" s="1" t="s">
        <v>22</v>
      </c>
      <c r="AK283" s="1" t="s">
        <v>64</v>
      </c>
      <c r="AL283" s="1" t="s">
        <v>144</v>
      </c>
      <c r="AM283" s="1" t="s">
        <v>62</v>
      </c>
      <c r="AN283" s="1" t="s">
        <v>31</v>
      </c>
      <c r="AO283" s="1" t="s">
        <v>155</v>
      </c>
      <c r="AP283" s="1" t="s">
        <v>159</v>
      </c>
      <c r="AQ283" s="1" t="s">
        <v>29</v>
      </c>
      <c r="AR283" s="1" t="s">
        <v>21</v>
      </c>
      <c r="AS283" s="1" t="s">
        <v>21</v>
      </c>
      <c r="AT283" s="1" t="s">
        <v>21</v>
      </c>
      <c r="AV283" s="1">
        <f>_xlfn.XLOOKUP(K283,[6]cmmiScoringModel!$G$2:$G$6, [6]cmmiScoringModel!$I$2:$I$6,0,0,1)</f>
        <v>1</v>
      </c>
      <c r="AW283" s="1">
        <f>_xlfn.XLOOKUP(L283,[6]cmmiScoringModel!$G$7:$G$9,[6]cmmiScoringModel!$I$7:$I$9,0,0,1)</f>
        <v>1</v>
      </c>
      <c r="AX283" s="1">
        <f>_xlfn.XLOOKUP(M283,[6]cmmiScoringModel!$G$10:$G$14,[6]cmmiScoringModel!$I$10:$I$14,0,0,1)</f>
        <v>1</v>
      </c>
      <c r="AY283" s="1">
        <f>_xlfn.XLOOKUP(N283,[6]cmmiScoringModel!$G$15:$G$19,[6]cmmiScoringModel!$I$15:$I$19,0,0,1)</f>
        <v>0.5</v>
      </c>
      <c r="AZ283" s="1">
        <f>_xlfn.XLOOKUP(O283,[6]cmmiScoringModel!$G$20:$G$24,[6]cmmiScoringModel!$I$20:$I$24,0,0,1)</f>
        <v>0.75</v>
      </c>
      <c r="BA283" s="1">
        <f>_xlfn.XLOOKUP(P283,[6]cmmiScoringModel!$G$25:$G$28,[6]cmmiScoringModel!$I$25:$I$28,0,0,1)</f>
        <v>1</v>
      </c>
      <c r="BB283" s="1">
        <f>_xlfn.XLOOKUP(Q283,[6]cmmiScoringModel!$G$29:$G$33,[6]cmmiScoringModel!$I$29:$I$33,0,0,1)</f>
        <v>0.5</v>
      </c>
      <c r="BC283" s="1">
        <f>_xlfn.XLOOKUP(R283,[6]cmmiScoringModel!$G$34:$G$37,[6]cmmiScoringModel!$I$34:$I$37,0,0,1)</f>
        <v>1</v>
      </c>
      <c r="BD283" s="1">
        <f>_xlfn.XLOOKUP(S283,[6]cmmiScoringModel!$G$38:$G$44,[6]cmmiScoringModel!$I$38:$I$44,0,0,1)</f>
        <v>0.2</v>
      </c>
      <c r="BE283" s="1">
        <f>_xlfn.XLOOKUP(T283,[6]cmmiScoringModel!$G$45:$G$51,[6]cmmiScoringModel!$I$45:$I$51,0,0,1)</f>
        <v>0.5</v>
      </c>
      <c r="BF283" s="1">
        <f>_xlfn.XLOOKUP(U283,[6]cmmiScoringModel!$G$52:$G$56,[6]cmmiScoringModel!$I$52:$I$56,0,0,1)</f>
        <v>1</v>
      </c>
      <c r="BG283" s="1">
        <f>_xlfn.XLOOKUP(V283,[6]cmmiScoringModel!$G$57:$G$61,[6]cmmiScoringModel!$I$57:$I$61,0,0,1)</f>
        <v>1</v>
      </c>
      <c r="BH283" s="1">
        <f>_xlfn.XLOOKUP(W283,[6]cmmiScoringModel!$G$62:$G$67,[6]cmmiScoringModel!$I$62:$I$67,0,0,1)</f>
        <v>0.5</v>
      </c>
      <c r="BI283" s="1">
        <f>_xlfn.XLOOKUP(X283,[6]cmmiScoringModel!$G$68:$G$72,[6]cmmiScoringModel!$I$68:$I$72,0,0,1)</f>
        <v>0.75</v>
      </c>
      <c r="BJ283" s="1">
        <f>_xlfn.XLOOKUP(Y283,[6]cmmiScoringModel!$G$73:$G$77,[6]cmmiScoringModel!$I$73:$I$77,0,0,1)</f>
        <v>1</v>
      </c>
      <c r="BK283" s="1">
        <f>_xlfn.XLOOKUP(Z283,[6]cmmiScoringModel!$G$78:$G$84,[6]cmmiScoringModel!$I$78:$I$84,0,0,1)</f>
        <v>1</v>
      </c>
      <c r="BL283" s="1">
        <f>_xlfn.XLOOKUP(AA283,[6]cmmiScoringModel!$G$85:$G$91,[6]cmmiScoringModel!$I$85:$I$91,0,0,1)</f>
        <v>0.5</v>
      </c>
      <c r="BM283" s="1">
        <f>_xlfn.XLOOKUP(AB283,[6]cmmiScoringModel!$G$92:$G$95,[6]cmmiScoringModel!$I$92:$I$95,0,0,1)</f>
        <v>1</v>
      </c>
      <c r="BN283" s="1">
        <f>_xlfn.XLOOKUP(AC283,[6]cmmiScoringModel!$G$96:$G$100,[6]cmmiScoringModel!$I$96:$I$100,0,0,1)</f>
        <v>1</v>
      </c>
      <c r="BO283" s="1">
        <f>_xlfn.XLOOKUP(AD283,[6]cmmiScoringModel!$G$101:$G$106,[6]cmmiScoringModel!$I$101:$I$106,0,0,1)</f>
        <v>1</v>
      </c>
      <c r="BP283" s="1">
        <f>_xlfn.XLOOKUP(AE283,[6]cmmiScoringModel!$G$107:$G$113,[6]cmmiScoringModel!$I$107:$I$113,0,0,1)</f>
        <v>0.5</v>
      </c>
      <c r="BQ283" s="1">
        <f>_xlfn.XLOOKUP(AF283,[6]cmmiScoringModel!$G$114:$G$117,[6]cmmiScoringModel!$I$114:$I$117,0,0,1)</f>
        <v>0.85</v>
      </c>
      <c r="BR283" s="1">
        <f>_xlfn.XLOOKUP(AG283,[6]cmmiScoringModel!$G$118:$G$120,[6]cmmiScoringModel!$I$118:$I$120,0,0,1)</f>
        <v>1</v>
      </c>
      <c r="BS283" s="1">
        <f>_xlfn.XLOOKUP(AH283, [6]cmmiScoringModel!$G$121:$G$124,[6]cmmiScoringModel!$I$121:$I$124,0,0,1)</f>
        <v>0.6</v>
      </c>
      <c r="BT283" s="1">
        <f>_xlfn.XLOOKUP(AI283,[6]cmmiScoringModel!$G$125:$G$128,[6]cmmiScoringModel!$I$125:$I$128,0,0,1)</f>
        <v>0.4</v>
      </c>
      <c r="BU283" s="1">
        <f>_xlfn.XLOOKUP(AJ283,[6]cmmiScoringModel!$G$129:$G$132,[6]cmmiScoringModel!$I$129:$I$132,0,0,1)</f>
        <v>1</v>
      </c>
      <c r="BV283" s="1">
        <f>_xlfn.XLOOKUP(AK283,[6]cmmiScoringModel!$G$133:$G$138,[6]cmmiScoringModel!$I$133:$I$138,0,0,1)</f>
        <v>1</v>
      </c>
      <c r="BW283" s="1">
        <f>_xlfn.XLOOKUP(AL283,[6]cmmiScoringModel!$G$139:$G$142,[6]cmmiScoringModel!$I$139:$I$142,0,0,1)</f>
        <v>1</v>
      </c>
      <c r="BX283" s="1">
        <f>_xlfn.XLOOKUP(AM283,[6]cmmiScoringModel!$G$143:$G$148,[6]cmmiScoringModel!$I$143:$I$148,0,0,1)</f>
        <v>0.5</v>
      </c>
      <c r="BY283" s="1">
        <f>_xlfn.XLOOKUP(AN283,[6]cmmiScoringModel!$G$149:$G$153,[6]cmmiScoringModel!$I$149:$I$153,0,0,1)</f>
        <v>1</v>
      </c>
      <c r="BZ283" s="1">
        <f>_xlfn.XLOOKUP(AO283,[6]cmmiScoringModel!$G$154:$G$157,[6]cmmiScoringModel!$I$154:$I$157,0,0,1)</f>
        <v>1</v>
      </c>
      <c r="CA283" s="1">
        <f>_xlfn.XLOOKUP(AP283,[6]cmmiScoringModel!$G$158:$G$161,[6]cmmiScoringModel!$I$158:$I$161,0,0,1)</f>
        <v>1</v>
      </c>
      <c r="CB283" s="1">
        <f>_xlfn.XLOOKUP(AQ283,[6]cmmiScoringModel!$G$162:$G$166,[6]cmmiScoringModel!$I$162:$I$166,0,0,1)</f>
        <v>0.75</v>
      </c>
      <c r="CC283" s="1">
        <f>_xlfn.XLOOKUP(AR283,[6]cmmiScoringModel!$G$167:$G$171,[6]cmmiScoringModel!$I$167:$I$171,0,0,1)</f>
        <v>0.01</v>
      </c>
      <c r="CD283" s="1">
        <f>_xlfn.XLOOKUP(AS283,[6]cmmiScoringModel!$G$172:$G$175,[6]cmmiScoringModel!$I$172:$I$175,0,0,1)</f>
        <v>0.01</v>
      </c>
      <c r="CE283" s="1">
        <f>_xlfn.XLOOKUP(AT283,[6]cmmiScoringModel!$G$176:$G$180,[6]cmmiScoringModel!$I$176:$I$180,0,0,1)</f>
        <v>0.01</v>
      </c>
    </row>
    <row r="284" spans="1:83" x14ac:dyDescent="0.25">
      <c r="A284" s="1" t="s">
        <v>3595</v>
      </c>
      <c r="B284" s="1" t="s">
        <v>2086</v>
      </c>
      <c r="C284" s="1" t="s">
        <v>1546</v>
      </c>
      <c r="D284" s="1" t="s">
        <v>2096</v>
      </c>
      <c r="E284" s="1" t="s">
        <v>2097</v>
      </c>
      <c r="G284" s="1" t="s">
        <v>1959</v>
      </c>
      <c r="H284" s="1" t="s">
        <v>3596</v>
      </c>
      <c r="K284" s="1" t="s">
        <v>18</v>
      </c>
      <c r="L284" s="1" t="s">
        <v>22</v>
      </c>
      <c r="M284" s="1" t="s">
        <v>31</v>
      </c>
      <c r="N284" s="1" t="s">
        <v>29</v>
      </c>
      <c r="O284" s="1" t="s">
        <v>37</v>
      </c>
      <c r="P284" s="1" t="s">
        <v>43</v>
      </c>
      <c r="Q284" s="1" t="s">
        <v>45</v>
      </c>
      <c r="R284" s="1" t="s">
        <v>37</v>
      </c>
      <c r="S284" s="1" t="s">
        <v>56</v>
      </c>
      <c r="T284" s="1" t="s">
        <v>21</v>
      </c>
      <c r="U284" s="1" t="s">
        <v>43</v>
      </c>
      <c r="V284" s="1" t="s">
        <v>72</v>
      </c>
      <c r="W284" s="1" t="s">
        <v>75</v>
      </c>
      <c r="X284" s="1" t="s">
        <v>37</v>
      </c>
      <c r="Y284" s="1" t="s">
        <v>43</v>
      </c>
      <c r="Z284" s="1" t="s">
        <v>64</v>
      </c>
      <c r="AA284" s="1" t="s">
        <v>62</v>
      </c>
      <c r="AB284" s="1" t="s">
        <v>98</v>
      </c>
      <c r="AC284" s="1" t="s">
        <v>105</v>
      </c>
      <c r="AD284" s="1" t="s">
        <v>111</v>
      </c>
      <c r="AE284" s="1" t="s">
        <v>62</v>
      </c>
      <c r="AF284" s="1" t="s">
        <v>120</v>
      </c>
      <c r="AG284" s="1" t="s">
        <v>125</v>
      </c>
      <c r="AH284" s="1" t="s">
        <v>129</v>
      </c>
      <c r="AI284" s="1" t="s">
        <v>129</v>
      </c>
      <c r="AJ284" s="1" t="s">
        <v>22</v>
      </c>
      <c r="AK284" s="1" t="s">
        <v>64</v>
      </c>
      <c r="AL284" s="1" t="s">
        <v>144</v>
      </c>
      <c r="AM284" s="1" t="s">
        <v>62</v>
      </c>
      <c r="AN284" s="1" t="s">
        <v>31</v>
      </c>
      <c r="AO284" s="1" t="s">
        <v>155</v>
      </c>
      <c r="AP284" s="1" t="s">
        <v>158</v>
      </c>
      <c r="AQ284" s="1" t="s">
        <v>29</v>
      </c>
      <c r="AR284" s="1" t="s">
        <v>21</v>
      </c>
      <c r="AS284" s="1" t="s">
        <v>21</v>
      </c>
      <c r="AT284" s="1" t="s">
        <v>21</v>
      </c>
      <c r="AV284" s="1">
        <f>_xlfn.XLOOKUP(K284,[6]cmmiScoringModel!$G$2:$G$6, [6]cmmiScoringModel!$I$2:$I$6,0,0,1)</f>
        <v>1</v>
      </c>
      <c r="AW284" s="1">
        <f>_xlfn.XLOOKUP(L284,[6]cmmiScoringModel!$G$7:$G$9,[6]cmmiScoringModel!$I$7:$I$9,0,0,1)</f>
        <v>1</v>
      </c>
      <c r="AX284" s="1">
        <f>_xlfn.XLOOKUP(M284,[6]cmmiScoringModel!$G$10:$G$14,[6]cmmiScoringModel!$I$10:$I$14,0,0,1)</f>
        <v>1</v>
      </c>
      <c r="AY284" s="1">
        <f>_xlfn.XLOOKUP(N284,[6]cmmiScoringModel!$G$15:$G$19,[6]cmmiScoringModel!$I$15:$I$19,0,0,1)</f>
        <v>0.5</v>
      </c>
      <c r="AZ284" s="1">
        <f>_xlfn.XLOOKUP(O284,[6]cmmiScoringModel!$G$20:$G$24,[6]cmmiScoringModel!$I$20:$I$24,0,0,1)</f>
        <v>0.75</v>
      </c>
      <c r="BA284" s="1">
        <f>_xlfn.XLOOKUP(P284,[6]cmmiScoringModel!$G$25:$G$28,[6]cmmiScoringModel!$I$25:$I$28,0,0,1)</f>
        <v>1</v>
      </c>
      <c r="BB284" s="1">
        <f>_xlfn.XLOOKUP(Q284,[6]cmmiScoringModel!$G$29:$G$33,[6]cmmiScoringModel!$I$29:$I$33,0,0,1)</f>
        <v>0.5</v>
      </c>
      <c r="BC284" s="1">
        <f>_xlfn.XLOOKUP(R284,[6]cmmiScoringModel!$G$34:$G$37,[6]cmmiScoringModel!$I$34:$I$37,0,0,1)</f>
        <v>1</v>
      </c>
      <c r="BD284" s="1">
        <f>_xlfn.XLOOKUP(S284,[6]cmmiScoringModel!$G$38:$G$44,[6]cmmiScoringModel!$I$38:$I$44,0,0,1)</f>
        <v>0.2</v>
      </c>
      <c r="BE284" s="1">
        <f>_xlfn.XLOOKUP(T284,[6]cmmiScoringModel!$G$45:$G$51,[6]cmmiScoringModel!$I$45:$I$51,0,0,1)</f>
        <v>0.01</v>
      </c>
      <c r="BF284" s="1">
        <f>_xlfn.XLOOKUP(U284,[6]cmmiScoringModel!$G$52:$G$56,[6]cmmiScoringModel!$I$52:$I$56,0,0,1)</f>
        <v>1</v>
      </c>
      <c r="BG284" s="1">
        <f>_xlfn.XLOOKUP(V284,[6]cmmiScoringModel!$G$57:$G$61,[6]cmmiScoringModel!$I$57:$I$61,0,0,1)</f>
        <v>1</v>
      </c>
      <c r="BH284" s="1">
        <f>_xlfn.XLOOKUP(W284,[6]cmmiScoringModel!$G$62:$G$67,[6]cmmiScoringModel!$I$62:$I$67,0,0,1)</f>
        <v>0.5</v>
      </c>
      <c r="BI284" s="1">
        <f>_xlfn.XLOOKUP(X284,[6]cmmiScoringModel!$G$68:$G$72,[6]cmmiScoringModel!$I$68:$I$72,0,0,1)</f>
        <v>0.75</v>
      </c>
      <c r="BJ284" s="1">
        <f>_xlfn.XLOOKUP(Y284,[6]cmmiScoringModel!$G$73:$G$77,[6]cmmiScoringModel!$I$73:$I$77,0,0,1)</f>
        <v>1</v>
      </c>
      <c r="BK284" s="1">
        <f>_xlfn.XLOOKUP(Z284,[6]cmmiScoringModel!$G$78:$G$84,[6]cmmiScoringModel!$I$78:$I$84,0,0,1)</f>
        <v>1</v>
      </c>
      <c r="BL284" s="1">
        <f>_xlfn.XLOOKUP(AA284,[6]cmmiScoringModel!$G$85:$G$91,[6]cmmiScoringModel!$I$85:$I$91,0,0,1)</f>
        <v>0.5</v>
      </c>
      <c r="BM284" s="1">
        <f>_xlfn.XLOOKUP(AB284,[6]cmmiScoringModel!$G$92:$G$95,[6]cmmiScoringModel!$I$92:$I$95,0,0,1)</f>
        <v>1</v>
      </c>
      <c r="BN284" s="1">
        <f>_xlfn.XLOOKUP(AC284,[6]cmmiScoringModel!$G$96:$G$100,[6]cmmiScoringModel!$I$96:$I$100,0,0,1)</f>
        <v>1</v>
      </c>
      <c r="BO284" s="1">
        <f>_xlfn.XLOOKUP(AD284,[6]cmmiScoringModel!$G$101:$G$106,[6]cmmiScoringModel!$I$101:$I$106,0,0,1)</f>
        <v>1</v>
      </c>
      <c r="BP284" s="1">
        <f>_xlfn.XLOOKUP(AE284,[6]cmmiScoringModel!$G$107:$G$113,[6]cmmiScoringModel!$I$107:$I$113,0,0,1)</f>
        <v>0.5</v>
      </c>
      <c r="BQ284" s="1">
        <f>_xlfn.XLOOKUP(AF284,[6]cmmiScoringModel!$G$114:$G$117,[6]cmmiScoringModel!$I$114:$I$117,0,0,1)</f>
        <v>0.85</v>
      </c>
      <c r="BR284" s="1">
        <f>_xlfn.XLOOKUP(AG284,[6]cmmiScoringModel!$G$118:$G$120,[6]cmmiScoringModel!$I$118:$I$120,0,0,1)</f>
        <v>1</v>
      </c>
      <c r="BS284" s="1">
        <f>_xlfn.XLOOKUP(AH284, [6]cmmiScoringModel!$G$121:$G$124,[6]cmmiScoringModel!$I$121:$I$124,0,0,1)</f>
        <v>0.6</v>
      </c>
      <c r="BT284" s="1">
        <f>_xlfn.XLOOKUP(AI284,[6]cmmiScoringModel!$G$125:$G$128,[6]cmmiScoringModel!$I$125:$I$128,0,0,1)</f>
        <v>0.4</v>
      </c>
      <c r="BU284" s="1">
        <f>_xlfn.XLOOKUP(AJ284,[6]cmmiScoringModel!$G$129:$G$132,[6]cmmiScoringModel!$I$129:$I$132,0,0,1)</f>
        <v>1</v>
      </c>
      <c r="BV284" s="1">
        <f>_xlfn.XLOOKUP(AK284,[6]cmmiScoringModel!$G$133:$G$138,[6]cmmiScoringModel!$I$133:$I$138,0,0,1)</f>
        <v>1</v>
      </c>
      <c r="BW284" s="1">
        <f>_xlfn.XLOOKUP(AL284,[6]cmmiScoringModel!$G$139:$G$142,[6]cmmiScoringModel!$I$139:$I$142,0,0,1)</f>
        <v>1</v>
      </c>
      <c r="BX284" s="1">
        <f>_xlfn.XLOOKUP(AM284,[6]cmmiScoringModel!$G$143:$G$148,[6]cmmiScoringModel!$I$143:$I$148,0,0,1)</f>
        <v>0.5</v>
      </c>
      <c r="BY284" s="1">
        <f>_xlfn.XLOOKUP(AN284,[6]cmmiScoringModel!$G$149:$G$153,[6]cmmiScoringModel!$I$149:$I$153,0,0,1)</f>
        <v>1</v>
      </c>
      <c r="BZ284" s="1">
        <f>_xlfn.XLOOKUP(AO284,[6]cmmiScoringModel!$G$154:$G$157,[6]cmmiScoringModel!$I$154:$I$157,0,0,1)</f>
        <v>1</v>
      </c>
      <c r="CA284" s="1">
        <f>_xlfn.XLOOKUP(AP284,[6]cmmiScoringModel!$G$158:$G$161,[6]cmmiScoringModel!$I$158:$I$161,0,0,1)</f>
        <v>0.5</v>
      </c>
      <c r="CB284" s="1">
        <f>_xlfn.XLOOKUP(AQ284,[6]cmmiScoringModel!$G$162:$G$166,[6]cmmiScoringModel!$I$162:$I$166,0,0,1)</f>
        <v>0.75</v>
      </c>
      <c r="CC284" s="1">
        <f>_xlfn.XLOOKUP(AR284,[6]cmmiScoringModel!$G$167:$G$171,[6]cmmiScoringModel!$I$167:$I$171,0,0,1)</f>
        <v>0.01</v>
      </c>
      <c r="CD284" s="1">
        <f>_xlfn.XLOOKUP(AS284,[6]cmmiScoringModel!$G$172:$G$175,[6]cmmiScoringModel!$I$172:$I$175,0,0,1)</f>
        <v>0.01</v>
      </c>
      <c r="CE284" s="1">
        <f>_xlfn.XLOOKUP(AT284,[6]cmmiScoringModel!$G$176:$G$180,[6]cmmiScoringModel!$I$176:$I$180,0,0,1)</f>
        <v>0.01</v>
      </c>
    </row>
    <row r="285" spans="1:83" x14ac:dyDescent="0.25">
      <c r="A285" s="1" t="s">
        <v>3597</v>
      </c>
      <c r="B285" s="1" t="s">
        <v>2086</v>
      </c>
      <c r="C285" s="1" t="s">
        <v>1647</v>
      </c>
      <c r="D285" s="1" t="s">
        <v>2098</v>
      </c>
      <c r="E285" s="1" t="s">
        <v>2099</v>
      </c>
      <c r="G285" s="1" t="s">
        <v>3598</v>
      </c>
      <c r="H285" s="1" t="s">
        <v>3599</v>
      </c>
      <c r="K285" s="1" t="s">
        <v>18</v>
      </c>
      <c r="L285" s="1" t="s">
        <v>22</v>
      </c>
      <c r="M285" s="1" t="s">
        <v>31</v>
      </c>
      <c r="N285" s="1" t="s">
        <v>29</v>
      </c>
      <c r="O285" s="1" t="s">
        <v>37</v>
      </c>
      <c r="P285" s="1" t="s">
        <v>43</v>
      </c>
      <c r="Q285" s="1" t="s">
        <v>45</v>
      </c>
      <c r="R285" s="1" t="s">
        <v>37</v>
      </c>
      <c r="S285" s="1" t="s">
        <v>56</v>
      </c>
      <c r="T285" s="1" t="s">
        <v>61</v>
      </c>
      <c r="U285" s="1" t="s">
        <v>43</v>
      </c>
      <c r="V285" s="1" t="s">
        <v>72</v>
      </c>
      <c r="W285" s="1" t="s">
        <v>75</v>
      </c>
      <c r="X285" s="1" t="s">
        <v>37</v>
      </c>
      <c r="Y285" s="1" t="s">
        <v>43</v>
      </c>
      <c r="Z285" s="1" t="s">
        <v>64</v>
      </c>
      <c r="AA285" s="1" t="s">
        <v>62</v>
      </c>
      <c r="AB285" s="1" t="s">
        <v>98</v>
      </c>
      <c r="AC285" s="1" t="s">
        <v>103</v>
      </c>
      <c r="AD285" s="1" t="s">
        <v>111</v>
      </c>
      <c r="AE285" s="1" t="s">
        <v>62</v>
      </c>
      <c r="AF285" s="1" t="s">
        <v>120</v>
      </c>
      <c r="AG285" s="1" t="s">
        <v>125</v>
      </c>
      <c r="AH285" s="1" t="s">
        <v>129</v>
      </c>
      <c r="AI285" s="1" t="s">
        <v>129</v>
      </c>
      <c r="AJ285" s="1" t="s">
        <v>22</v>
      </c>
      <c r="AK285" s="1" t="s">
        <v>64</v>
      </c>
      <c r="AL285" s="1" t="s">
        <v>144</v>
      </c>
      <c r="AM285" s="1" t="s">
        <v>62</v>
      </c>
      <c r="AN285" s="1" t="s">
        <v>31</v>
      </c>
      <c r="AO285" s="1" t="s">
        <v>155</v>
      </c>
      <c r="AP285" s="1" t="s">
        <v>159</v>
      </c>
      <c r="AQ285" s="1" t="s">
        <v>29</v>
      </c>
      <c r="AR285" s="1" t="s">
        <v>21</v>
      </c>
      <c r="AS285" s="1" t="s">
        <v>21</v>
      </c>
      <c r="AT285" s="1" t="s">
        <v>21</v>
      </c>
      <c r="AV285" s="1">
        <f>_xlfn.XLOOKUP(K285,[6]cmmiScoringModel!$G$2:$G$6, [6]cmmiScoringModel!$I$2:$I$6,0,0,1)</f>
        <v>1</v>
      </c>
      <c r="AW285" s="1">
        <f>_xlfn.XLOOKUP(L285,[6]cmmiScoringModel!$G$7:$G$9,[6]cmmiScoringModel!$I$7:$I$9,0,0,1)</f>
        <v>1</v>
      </c>
      <c r="AX285" s="1">
        <f>_xlfn.XLOOKUP(M285,[6]cmmiScoringModel!$G$10:$G$14,[6]cmmiScoringModel!$I$10:$I$14,0,0,1)</f>
        <v>1</v>
      </c>
      <c r="AY285" s="1">
        <f>_xlfn.XLOOKUP(N285,[6]cmmiScoringModel!$G$15:$G$19,[6]cmmiScoringModel!$I$15:$I$19,0,0,1)</f>
        <v>0.5</v>
      </c>
      <c r="AZ285" s="1">
        <f>_xlfn.XLOOKUP(O285,[6]cmmiScoringModel!$G$20:$G$24,[6]cmmiScoringModel!$I$20:$I$24,0,0,1)</f>
        <v>0.75</v>
      </c>
      <c r="BA285" s="1">
        <f>_xlfn.XLOOKUP(P285,[6]cmmiScoringModel!$G$25:$G$28,[6]cmmiScoringModel!$I$25:$I$28,0,0,1)</f>
        <v>1</v>
      </c>
      <c r="BB285" s="1">
        <f>_xlfn.XLOOKUP(Q285,[6]cmmiScoringModel!$G$29:$G$33,[6]cmmiScoringModel!$I$29:$I$33,0,0,1)</f>
        <v>0.5</v>
      </c>
      <c r="BC285" s="1">
        <f>_xlfn.XLOOKUP(R285,[6]cmmiScoringModel!$G$34:$G$37,[6]cmmiScoringModel!$I$34:$I$37,0,0,1)</f>
        <v>1</v>
      </c>
      <c r="BD285" s="1">
        <f>_xlfn.XLOOKUP(S285,[6]cmmiScoringModel!$G$38:$G$44,[6]cmmiScoringModel!$I$38:$I$44,0,0,1)</f>
        <v>0.2</v>
      </c>
      <c r="BE285" s="1">
        <f>_xlfn.XLOOKUP(T285,[6]cmmiScoringModel!$G$45:$G$51,[6]cmmiScoringModel!$I$45:$I$51,0,0,1)</f>
        <v>0.25</v>
      </c>
      <c r="BF285" s="1">
        <f>_xlfn.XLOOKUP(U285,[6]cmmiScoringModel!$G$52:$G$56,[6]cmmiScoringModel!$I$52:$I$56,0,0,1)</f>
        <v>1</v>
      </c>
      <c r="BG285" s="1">
        <f>_xlfn.XLOOKUP(V285,[6]cmmiScoringModel!$G$57:$G$61,[6]cmmiScoringModel!$I$57:$I$61,0,0,1)</f>
        <v>1</v>
      </c>
      <c r="BH285" s="1">
        <f>_xlfn.XLOOKUP(W285,[6]cmmiScoringModel!$G$62:$G$67,[6]cmmiScoringModel!$I$62:$I$67,0,0,1)</f>
        <v>0.5</v>
      </c>
      <c r="BI285" s="1">
        <f>_xlfn.XLOOKUP(X285,[6]cmmiScoringModel!$G$68:$G$72,[6]cmmiScoringModel!$I$68:$I$72,0,0,1)</f>
        <v>0.75</v>
      </c>
      <c r="BJ285" s="1">
        <f>_xlfn.XLOOKUP(Y285,[6]cmmiScoringModel!$G$73:$G$77,[6]cmmiScoringModel!$I$73:$I$77,0,0,1)</f>
        <v>1</v>
      </c>
      <c r="BK285" s="1">
        <f>_xlfn.XLOOKUP(Z285,[6]cmmiScoringModel!$G$78:$G$84,[6]cmmiScoringModel!$I$78:$I$84,0,0,1)</f>
        <v>1</v>
      </c>
      <c r="BL285" s="1">
        <f>_xlfn.XLOOKUP(AA285,[6]cmmiScoringModel!$G$85:$G$91,[6]cmmiScoringModel!$I$85:$I$91,0,0,1)</f>
        <v>0.5</v>
      </c>
      <c r="BM285" s="1">
        <f>_xlfn.XLOOKUP(AB285,[6]cmmiScoringModel!$G$92:$G$95,[6]cmmiScoringModel!$I$92:$I$95,0,0,1)</f>
        <v>1</v>
      </c>
      <c r="BN285" s="1">
        <f>_xlfn.XLOOKUP(AC285,[6]cmmiScoringModel!$G$96:$G$100,[6]cmmiScoringModel!$I$96:$I$100,0,0,1)</f>
        <v>0.6</v>
      </c>
      <c r="BO285" s="1">
        <f>_xlfn.XLOOKUP(AD285,[6]cmmiScoringModel!$G$101:$G$106,[6]cmmiScoringModel!$I$101:$I$106,0,0,1)</f>
        <v>1</v>
      </c>
      <c r="BP285" s="1">
        <f>_xlfn.XLOOKUP(AE285,[6]cmmiScoringModel!$G$107:$G$113,[6]cmmiScoringModel!$I$107:$I$113,0,0,1)</f>
        <v>0.5</v>
      </c>
      <c r="BQ285" s="1">
        <f>_xlfn.XLOOKUP(AF285,[6]cmmiScoringModel!$G$114:$G$117,[6]cmmiScoringModel!$I$114:$I$117,0,0,1)</f>
        <v>0.85</v>
      </c>
      <c r="BR285" s="1">
        <f>_xlfn.XLOOKUP(AG285,[6]cmmiScoringModel!$G$118:$G$120,[6]cmmiScoringModel!$I$118:$I$120,0,0,1)</f>
        <v>1</v>
      </c>
      <c r="BS285" s="1">
        <f>_xlfn.XLOOKUP(AH285, [6]cmmiScoringModel!$G$121:$G$124,[6]cmmiScoringModel!$I$121:$I$124,0,0,1)</f>
        <v>0.6</v>
      </c>
      <c r="BT285" s="1">
        <f>_xlfn.XLOOKUP(AI285,[6]cmmiScoringModel!$G$125:$G$128,[6]cmmiScoringModel!$I$125:$I$128,0,0,1)</f>
        <v>0.4</v>
      </c>
      <c r="BU285" s="1">
        <f>_xlfn.XLOOKUP(AJ285,[6]cmmiScoringModel!$G$129:$G$132,[6]cmmiScoringModel!$I$129:$I$132,0,0,1)</f>
        <v>1</v>
      </c>
      <c r="BV285" s="1">
        <f>_xlfn.XLOOKUP(AK285,[6]cmmiScoringModel!$G$133:$G$138,[6]cmmiScoringModel!$I$133:$I$138,0,0,1)</f>
        <v>1</v>
      </c>
      <c r="BW285" s="1">
        <f>_xlfn.XLOOKUP(AL285,[6]cmmiScoringModel!$G$139:$G$142,[6]cmmiScoringModel!$I$139:$I$142,0,0,1)</f>
        <v>1</v>
      </c>
      <c r="BX285" s="1">
        <f>_xlfn.XLOOKUP(AM285,[6]cmmiScoringModel!$G$143:$G$148,[6]cmmiScoringModel!$I$143:$I$148,0,0,1)</f>
        <v>0.5</v>
      </c>
      <c r="BY285" s="1">
        <f>_xlfn.XLOOKUP(AN285,[6]cmmiScoringModel!$G$149:$G$153,[6]cmmiScoringModel!$I$149:$I$153,0,0,1)</f>
        <v>1</v>
      </c>
      <c r="BZ285" s="1">
        <f>_xlfn.XLOOKUP(AO285,[6]cmmiScoringModel!$G$154:$G$157,[6]cmmiScoringModel!$I$154:$I$157,0,0,1)</f>
        <v>1</v>
      </c>
      <c r="CA285" s="1">
        <f>_xlfn.XLOOKUP(AP285,[6]cmmiScoringModel!$G$158:$G$161,[6]cmmiScoringModel!$I$158:$I$161,0,0,1)</f>
        <v>1</v>
      </c>
      <c r="CB285" s="1">
        <f>_xlfn.XLOOKUP(AQ285,[6]cmmiScoringModel!$G$162:$G$166,[6]cmmiScoringModel!$I$162:$I$166,0,0,1)</f>
        <v>0.75</v>
      </c>
      <c r="CC285" s="1">
        <f>_xlfn.XLOOKUP(AR285,[6]cmmiScoringModel!$G$167:$G$171,[6]cmmiScoringModel!$I$167:$I$171,0,0,1)</f>
        <v>0.01</v>
      </c>
      <c r="CD285" s="1">
        <f>_xlfn.XLOOKUP(AS285,[6]cmmiScoringModel!$G$172:$G$175,[6]cmmiScoringModel!$I$172:$I$175,0,0,1)</f>
        <v>0.01</v>
      </c>
      <c r="CE285" s="1">
        <f>_xlfn.XLOOKUP(AT285,[6]cmmiScoringModel!$G$176:$G$180,[6]cmmiScoringModel!$I$176:$I$180,0,0,1)</f>
        <v>0.01</v>
      </c>
    </row>
    <row r="286" spans="1:83" x14ac:dyDescent="0.25">
      <c r="A286" s="1" t="s">
        <v>3600</v>
      </c>
      <c r="B286" s="1" t="s">
        <v>2086</v>
      </c>
      <c r="C286" s="1" t="s">
        <v>2101</v>
      </c>
      <c r="D286" s="1" t="s">
        <v>2102</v>
      </c>
      <c r="E286" s="1" t="s">
        <v>2103</v>
      </c>
      <c r="G286" s="1" t="s">
        <v>2104</v>
      </c>
      <c r="H286" s="1" t="s">
        <v>2838</v>
      </c>
      <c r="K286" s="1" t="s">
        <v>18</v>
      </c>
      <c r="L286" s="1" t="s">
        <v>22</v>
      </c>
      <c r="M286" s="1" t="s">
        <v>31</v>
      </c>
      <c r="N286" s="1" t="s">
        <v>29</v>
      </c>
      <c r="O286" s="1" t="s">
        <v>37</v>
      </c>
      <c r="P286" s="1" t="s">
        <v>43</v>
      </c>
      <c r="Q286" s="1" t="s">
        <v>45</v>
      </c>
      <c r="R286" s="1" t="s">
        <v>37</v>
      </c>
      <c r="S286" s="1" t="s">
        <v>56</v>
      </c>
      <c r="T286" s="1" t="s">
        <v>64</v>
      </c>
      <c r="U286" s="1" t="s">
        <v>43</v>
      </c>
      <c r="V286" s="1" t="s">
        <v>72</v>
      </c>
      <c r="W286" s="1" t="s">
        <v>75</v>
      </c>
      <c r="X286" s="1" t="s">
        <v>37</v>
      </c>
      <c r="Y286" s="1" t="s">
        <v>43</v>
      </c>
      <c r="Z286" s="1" t="s">
        <v>64</v>
      </c>
      <c r="AA286" s="1" t="s">
        <v>62</v>
      </c>
      <c r="AB286" s="1" t="s">
        <v>98</v>
      </c>
      <c r="AC286" s="1" t="s">
        <v>105</v>
      </c>
      <c r="AD286" s="1" t="s">
        <v>111</v>
      </c>
      <c r="AE286" s="1" t="s">
        <v>62</v>
      </c>
      <c r="AF286" s="1" t="s">
        <v>120</v>
      </c>
      <c r="AG286" s="1" t="s">
        <v>125</v>
      </c>
      <c r="AH286" s="1" t="s">
        <v>129</v>
      </c>
      <c r="AI286" s="1" t="s">
        <v>129</v>
      </c>
      <c r="AJ286" s="1" t="s">
        <v>22</v>
      </c>
      <c r="AK286" s="1" t="s">
        <v>64</v>
      </c>
      <c r="AL286" s="1" t="s">
        <v>144</v>
      </c>
      <c r="AM286" s="1" t="s">
        <v>62</v>
      </c>
      <c r="AN286" s="1" t="s">
        <v>31</v>
      </c>
      <c r="AO286" s="1" t="s">
        <v>155</v>
      </c>
      <c r="AP286" s="1" t="s">
        <v>159</v>
      </c>
      <c r="AQ286" s="1" t="s">
        <v>29</v>
      </c>
      <c r="AR286" s="1" t="s">
        <v>21</v>
      </c>
      <c r="AS286" s="1" t="s">
        <v>21</v>
      </c>
      <c r="AT286" s="1" t="s">
        <v>21</v>
      </c>
      <c r="AV286" s="1">
        <f>_xlfn.XLOOKUP(K286,[6]cmmiScoringModel!$G$2:$G$6, [6]cmmiScoringModel!$I$2:$I$6,0,0,1)</f>
        <v>1</v>
      </c>
      <c r="AW286" s="1">
        <f>_xlfn.XLOOKUP(L286,[6]cmmiScoringModel!$G$7:$G$9,[6]cmmiScoringModel!$I$7:$I$9,0,0,1)</f>
        <v>1</v>
      </c>
      <c r="AX286" s="1">
        <f>_xlfn.XLOOKUP(M286,[6]cmmiScoringModel!$G$10:$G$14,[6]cmmiScoringModel!$I$10:$I$14,0,0,1)</f>
        <v>1</v>
      </c>
      <c r="AY286" s="1">
        <f>_xlfn.XLOOKUP(N286,[6]cmmiScoringModel!$G$15:$G$19,[6]cmmiScoringModel!$I$15:$I$19,0,0,1)</f>
        <v>0.5</v>
      </c>
      <c r="AZ286" s="1">
        <f>_xlfn.XLOOKUP(O286,[6]cmmiScoringModel!$G$20:$G$24,[6]cmmiScoringModel!$I$20:$I$24,0,0,1)</f>
        <v>0.75</v>
      </c>
      <c r="BA286" s="1">
        <f>_xlfn.XLOOKUP(P286,[6]cmmiScoringModel!$G$25:$G$28,[6]cmmiScoringModel!$I$25:$I$28,0,0,1)</f>
        <v>1</v>
      </c>
      <c r="BB286" s="1">
        <f>_xlfn.XLOOKUP(Q286,[6]cmmiScoringModel!$G$29:$G$33,[6]cmmiScoringModel!$I$29:$I$33,0,0,1)</f>
        <v>0.5</v>
      </c>
      <c r="BC286" s="1">
        <f>_xlfn.XLOOKUP(R286,[6]cmmiScoringModel!$G$34:$G$37,[6]cmmiScoringModel!$I$34:$I$37,0,0,1)</f>
        <v>1</v>
      </c>
      <c r="BD286" s="1">
        <f>_xlfn.XLOOKUP(S286,[6]cmmiScoringModel!$G$38:$G$44,[6]cmmiScoringModel!$I$38:$I$44,0,0,1)</f>
        <v>0.2</v>
      </c>
      <c r="BE286" s="1">
        <f>_xlfn.XLOOKUP(T286,[6]cmmiScoringModel!$G$45:$G$51,[6]cmmiScoringModel!$I$45:$I$51,0,0,1)</f>
        <v>1</v>
      </c>
      <c r="BF286" s="1">
        <f>_xlfn.XLOOKUP(U286,[6]cmmiScoringModel!$G$52:$G$56,[6]cmmiScoringModel!$I$52:$I$56,0,0,1)</f>
        <v>1</v>
      </c>
      <c r="BG286" s="1">
        <f>_xlfn.XLOOKUP(V286,[6]cmmiScoringModel!$G$57:$G$61,[6]cmmiScoringModel!$I$57:$I$61,0,0,1)</f>
        <v>1</v>
      </c>
      <c r="BH286" s="1">
        <f>_xlfn.XLOOKUP(W286,[6]cmmiScoringModel!$G$62:$G$67,[6]cmmiScoringModel!$I$62:$I$67,0,0,1)</f>
        <v>0.5</v>
      </c>
      <c r="BI286" s="1">
        <f>_xlfn.XLOOKUP(X286,[6]cmmiScoringModel!$G$68:$G$72,[6]cmmiScoringModel!$I$68:$I$72,0,0,1)</f>
        <v>0.75</v>
      </c>
      <c r="BJ286" s="1">
        <f>_xlfn.XLOOKUP(Y286,[6]cmmiScoringModel!$G$73:$G$77,[6]cmmiScoringModel!$I$73:$I$77,0,0,1)</f>
        <v>1</v>
      </c>
      <c r="BK286" s="1">
        <f>_xlfn.XLOOKUP(Z286,[6]cmmiScoringModel!$G$78:$G$84,[6]cmmiScoringModel!$I$78:$I$84,0,0,1)</f>
        <v>1</v>
      </c>
      <c r="BL286" s="1">
        <f>_xlfn.XLOOKUP(AA286,[6]cmmiScoringModel!$G$85:$G$91,[6]cmmiScoringModel!$I$85:$I$91,0,0,1)</f>
        <v>0.5</v>
      </c>
      <c r="BM286" s="1">
        <f>_xlfn.XLOOKUP(AB286,[6]cmmiScoringModel!$G$92:$G$95,[6]cmmiScoringModel!$I$92:$I$95,0,0,1)</f>
        <v>1</v>
      </c>
      <c r="BN286" s="1">
        <f>_xlfn.XLOOKUP(AC286,[6]cmmiScoringModel!$G$96:$G$100,[6]cmmiScoringModel!$I$96:$I$100,0,0,1)</f>
        <v>1</v>
      </c>
      <c r="BO286" s="1">
        <f>_xlfn.XLOOKUP(AD286,[6]cmmiScoringModel!$G$101:$G$106,[6]cmmiScoringModel!$I$101:$I$106,0,0,1)</f>
        <v>1</v>
      </c>
      <c r="BP286" s="1">
        <f>_xlfn.XLOOKUP(AE286,[6]cmmiScoringModel!$G$107:$G$113,[6]cmmiScoringModel!$I$107:$I$113,0,0,1)</f>
        <v>0.5</v>
      </c>
      <c r="BQ286" s="1">
        <f>_xlfn.XLOOKUP(AF286,[6]cmmiScoringModel!$G$114:$G$117,[6]cmmiScoringModel!$I$114:$I$117,0,0,1)</f>
        <v>0.85</v>
      </c>
      <c r="BR286" s="1">
        <f>_xlfn.XLOOKUP(AG286,[6]cmmiScoringModel!$G$118:$G$120,[6]cmmiScoringModel!$I$118:$I$120,0,0,1)</f>
        <v>1</v>
      </c>
      <c r="BS286" s="1">
        <f>_xlfn.XLOOKUP(AH286, [6]cmmiScoringModel!$G$121:$G$124,[6]cmmiScoringModel!$I$121:$I$124,0,0,1)</f>
        <v>0.6</v>
      </c>
      <c r="BT286" s="1">
        <f>_xlfn.XLOOKUP(AI286,[6]cmmiScoringModel!$G$125:$G$128,[6]cmmiScoringModel!$I$125:$I$128,0,0,1)</f>
        <v>0.4</v>
      </c>
      <c r="BU286" s="1">
        <f>_xlfn.XLOOKUP(AJ286,[6]cmmiScoringModel!$G$129:$G$132,[6]cmmiScoringModel!$I$129:$I$132,0,0,1)</f>
        <v>1</v>
      </c>
      <c r="BV286" s="1">
        <f>_xlfn.XLOOKUP(AK286,[6]cmmiScoringModel!$G$133:$G$138,[6]cmmiScoringModel!$I$133:$I$138,0,0,1)</f>
        <v>1</v>
      </c>
      <c r="BW286" s="1">
        <f>_xlfn.XLOOKUP(AL286,[6]cmmiScoringModel!$G$139:$G$142,[6]cmmiScoringModel!$I$139:$I$142,0,0,1)</f>
        <v>1</v>
      </c>
      <c r="BX286" s="1">
        <f>_xlfn.XLOOKUP(AM286,[6]cmmiScoringModel!$G$143:$G$148,[6]cmmiScoringModel!$I$143:$I$148,0,0,1)</f>
        <v>0.5</v>
      </c>
      <c r="BY286" s="1">
        <f>_xlfn.XLOOKUP(AN286,[6]cmmiScoringModel!$G$149:$G$153,[6]cmmiScoringModel!$I$149:$I$153,0,0,1)</f>
        <v>1</v>
      </c>
      <c r="BZ286" s="1">
        <f>_xlfn.XLOOKUP(AO286,[6]cmmiScoringModel!$G$154:$G$157,[6]cmmiScoringModel!$I$154:$I$157,0,0,1)</f>
        <v>1</v>
      </c>
      <c r="CA286" s="1">
        <f>_xlfn.XLOOKUP(AP286,[6]cmmiScoringModel!$G$158:$G$161,[6]cmmiScoringModel!$I$158:$I$161,0,0,1)</f>
        <v>1</v>
      </c>
      <c r="CB286" s="1">
        <f>_xlfn.XLOOKUP(AQ286,[6]cmmiScoringModel!$G$162:$G$166,[6]cmmiScoringModel!$I$162:$I$166,0,0,1)</f>
        <v>0.75</v>
      </c>
      <c r="CC286" s="1">
        <f>_xlfn.XLOOKUP(AR286,[6]cmmiScoringModel!$G$167:$G$171,[6]cmmiScoringModel!$I$167:$I$171,0,0,1)</f>
        <v>0.01</v>
      </c>
      <c r="CD286" s="1">
        <f>_xlfn.XLOOKUP(AS286,[6]cmmiScoringModel!$G$172:$G$175,[6]cmmiScoringModel!$I$172:$I$175,0,0,1)</f>
        <v>0.01</v>
      </c>
      <c r="CE286" s="1">
        <f>_xlfn.XLOOKUP(AT286,[6]cmmiScoringModel!$G$176:$G$180,[6]cmmiScoringModel!$I$176:$I$180,0,0,1)</f>
        <v>0.01</v>
      </c>
    </row>
    <row r="287" spans="1:83" x14ac:dyDescent="0.25">
      <c r="A287" s="1" t="s">
        <v>3601</v>
      </c>
      <c r="B287" s="1" t="s">
        <v>2086</v>
      </c>
      <c r="C287" s="1" t="s">
        <v>2105</v>
      </c>
      <c r="D287" s="1" t="s">
        <v>2106</v>
      </c>
      <c r="E287" s="1" t="s">
        <v>2107</v>
      </c>
      <c r="G287" s="1" t="s">
        <v>2108</v>
      </c>
      <c r="H287" s="1" t="s">
        <v>2838</v>
      </c>
      <c r="K287" s="1" t="s">
        <v>18</v>
      </c>
      <c r="L287" s="1" t="s">
        <v>22</v>
      </c>
      <c r="M287" s="1" t="s">
        <v>31</v>
      </c>
      <c r="N287" s="1" t="s">
        <v>29</v>
      </c>
      <c r="O287" s="1" t="s">
        <v>37</v>
      </c>
      <c r="P287" s="1" t="s">
        <v>43</v>
      </c>
      <c r="Q287" s="1" t="s">
        <v>45</v>
      </c>
      <c r="R287" s="1" t="s">
        <v>37</v>
      </c>
      <c r="S287" s="1" t="s">
        <v>56</v>
      </c>
      <c r="T287" s="1" t="s">
        <v>21</v>
      </c>
      <c r="U287" s="1" t="s">
        <v>25</v>
      </c>
      <c r="V287" s="1" t="s">
        <v>72</v>
      </c>
      <c r="W287" s="1" t="s">
        <v>75</v>
      </c>
      <c r="X287" s="1" t="s">
        <v>37</v>
      </c>
      <c r="Y287" s="1" t="s">
        <v>43</v>
      </c>
      <c r="Z287" s="1" t="s">
        <v>64</v>
      </c>
      <c r="AA287" s="1" t="s">
        <v>62</v>
      </c>
      <c r="AB287" s="1" t="s">
        <v>98</v>
      </c>
      <c r="AC287" s="1" t="s">
        <v>105</v>
      </c>
      <c r="AD287" s="1" t="s">
        <v>111</v>
      </c>
      <c r="AE287" s="1" t="s">
        <v>62</v>
      </c>
      <c r="AF287" s="1" t="s">
        <v>120</v>
      </c>
      <c r="AG287" s="1" t="s">
        <v>125</v>
      </c>
      <c r="AH287" s="1" t="s">
        <v>129</v>
      </c>
      <c r="AI287" s="1" t="s">
        <v>129</v>
      </c>
      <c r="AJ287" s="1" t="s">
        <v>22</v>
      </c>
      <c r="AK287" s="1" t="s">
        <v>64</v>
      </c>
      <c r="AL287" s="1" t="s">
        <v>144</v>
      </c>
      <c r="AM287" s="1" t="s">
        <v>62</v>
      </c>
      <c r="AN287" s="1" t="s">
        <v>31</v>
      </c>
      <c r="AO287" s="1" t="s">
        <v>155</v>
      </c>
      <c r="AP287" s="1" t="s">
        <v>159</v>
      </c>
      <c r="AQ287" s="1" t="s">
        <v>29</v>
      </c>
      <c r="AR287" s="1" t="s">
        <v>21</v>
      </c>
      <c r="AS287" s="1" t="s">
        <v>21</v>
      </c>
      <c r="AT287" s="1" t="s">
        <v>21</v>
      </c>
      <c r="AV287" s="1">
        <f>_xlfn.XLOOKUP(K287,[6]cmmiScoringModel!$G$2:$G$6, [6]cmmiScoringModel!$I$2:$I$6,0,0,1)</f>
        <v>1</v>
      </c>
      <c r="AW287" s="1">
        <f>_xlfn.XLOOKUP(L287,[6]cmmiScoringModel!$G$7:$G$9,[6]cmmiScoringModel!$I$7:$I$9,0,0,1)</f>
        <v>1</v>
      </c>
      <c r="AX287" s="1">
        <f>_xlfn.XLOOKUP(M287,[6]cmmiScoringModel!$G$10:$G$14,[6]cmmiScoringModel!$I$10:$I$14,0,0,1)</f>
        <v>1</v>
      </c>
      <c r="AY287" s="1">
        <f>_xlfn.XLOOKUP(N287,[6]cmmiScoringModel!$G$15:$G$19,[6]cmmiScoringModel!$I$15:$I$19,0,0,1)</f>
        <v>0.5</v>
      </c>
      <c r="AZ287" s="1">
        <f>_xlfn.XLOOKUP(O287,[6]cmmiScoringModel!$G$20:$G$24,[6]cmmiScoringModel!$I$20:$I$24,0,0,1)</f>
        <v>0.75</v>
      </c>
      <c r="BA287" s="1">
        <f>_xlfn.XLOOKUP(P287,[6]cmmiScoringModel!$G$25:$G$28,[6]cmmiScoringModel!$I$25:$I$28,0,0,1)</f>
        <v>1</v>
      </c>
      <c r="BB287" s="1">
        <f>_xlfn.XLOOKUP(Q287,[6]cmmiScoringModel!$G$29:$G$33,[6]cmmiScoringModel!$I$29:$I$33,0,0,1)</f>
        <v>0.5</v>
      </c>
      <c r="BC287" s="1">
        <f>_xlfn.XLOOKUP(R287,[6]cmmiScoringModel!$G$34:$G$37,[6]cmmiScoringModel!$I$34:$I$37,0,0,1)</f>
        <v>1</v>
      </c>
      <c r="BD287" s="1">
        <f>_xlfn.XLOOKUP(S287,[6]cmmiScoringModel!$G$38:$G$44,[6]cmmiScoringModel!$I$38:$I$44,0,0,1)</f>
        <v>0.2</v>
      </c>
      <c r="BE287" s="1">
        <f>_xlfn.XLOOKUP(T287,[6]cmmiScoringModel!$G$45:$G$51,[6]cmmiScoringModel!$I$45:$I$51,0,0,1)</f>
        <v>0.01</v>
      </c>
      <c r="BF287" s="1" t="str">
        <f>_xlfn.XLOOKUP(U287,[6]cmmiScoringModel!$G$52:$G$56,[6]cmmiScoringModel!$I$52:$I$56,0,0,1)</f>
        <v>NA</v>
      </c>
      <c r="BG287" s="1">
        <f>_xlfn.XLOOKUP(V287,[6]cmmiScoringModel!$G$57:$G$61,[6]cmmiScoringModel!$I$57:$I$61,0,0,1)</f>
        <v>1</v>
      </c>
      <c r="BH287" s="1">
        <f>_xlfn.XLOOKUP(W287,[6]cmmiScoringModel!$G$62:$G$67,[6]cmmiScoringModel!$I$62:$I$67,0,0,1)</f>
        <v>0.5</v>
      </c>
      <c r="BI287" s="1">
        <f>_xlfn.XLOOKUP(X287,[6]cmmiScoringModel!$G$68:$G$72,[6]cmmiScoringModel!$I$68:$I$72,0,0,1)</f>
        <v>0.75</v>
      </c>
      <c r="BJ287" s="1">
        <f>_xlfn.XLOOKUP(Y287,[6]cmmiScoringModel!$G$73:$G$77,[6]cmmiScoringModel!$I$73:$I$77,0,0,1)</f>
        <v>1</v>
      </c>
      <c r="BK287" s="1">
        <f>_xlfn.XLOOKUP(Z287,[6]cmmiScoringModel!$G$78:$G$84,[6]cmmiScoringModel!$I$78:$I$84,0,0,1)</f>
        <v>1</v>
      </c>
      <c r="BL287" s="1">
        <f>_xlfn.XLOOKUP(AA287,[6]cmmiScoringModel!$G$85:$G$91,[6]cmmiScoringModel!$I$85:$I$91,0,0,1)</f>
        <v>0.5</v>
      </c>
      <c r="BM287" s="1">
        <f>_xlfn.XLOOKUP(AB287,[6]cmmiScoringModel!$G$92:$G$95,[6]cmmiScoringModel!$I$92:$I$95,0,0,1)</f>
        <v>1</v>
      </c>
      <c r="BN287" s="1">
        <f>_xlfn.XLOOKUP(AC287,[6]cmmiScoringModel!$G$96:$G$100,[6]cmmiScoringModel!$I$96:$I$100,0,0,1)</f>
        <v>1</v>
      </c>
      <c r="BO287" s="1">
        <f>_xlfn.XLOOKUP(AD287,[6]cmmiScoringModel!$G$101:$G$106,[6]cmmiScoringModel!$I$101:$I$106,0,0,1)</f>
        <v>1</v>
      </c>
      <c r="BP287" s="1">
        <f>_xlfn.XLOOKUP(AE287,[6]cmmiScoringModel!$G$107:$G$113,[6]cmmiScoringModel!$I$107:$I$113,0,0,1)</f>
        <v>0.5</v>
      </c>
      <c r="BQ287" s="1">
        <f>_xlfn.XLOOKUP(AF287,[6]cmmiScoringModel!$G$114:$G$117,[6]cmmiScoringModel!$I$114:$I$117,0,0,1)</f>
        <v>0.85</v>
      </c>
      <c r="BR287" s="1">
        <f>_xlfn.XLOOKUP(AG287,[6]cmmiScoringModel!$G$118:$G$120,[6]cmmiScoringModel!$I$118:$I$120,0,0,1)</f>
        <v>1</v>
      </c>
      <c r="BS287" s="1">
        <f>_xlfn.XLOOKUP(AH287, [6]cmmiScoringModel!$G$121:$G$124,[6]cmmiScoringModel!$I$121:$I$124,0,0,1)</f>
        <v>0.6</v>
      </c>
      <c r="BT287" s="1">
        <f>_xlfn.XLOOKUP(AI287,[6]cmmiScoringModel!$G$125:$G$128,[6]cmmiScoringModel!$I$125:$I$128,0,0,1)</f>
        <v>0.4</v>
      </c>
      <c r="BU287" s="1">
        <f>_xlfn.XLOOKUP(AJ287,[6]cmmiScoringModel!$G$129:$G$132,[6]cmmiScoringModel!$I$129:$I$132,0,0,1)</f>
        <v>1</v>
      </c>
      <c r="BV287" s="1">
        <f>_xlfn.XLOOKUP(AK287,[6]cmmiScoringModel!$G$133:$G$138,[6]cmmiScoringModel!$I$133:$I$138,0,0,1)</f>
        <v>1</v>
      </c>
      <c r="BW287" s="1">
        <f>_xlfn.XLOOKUP(AL287,[6]cmmiScoringModel!$G$139:$G$142,[6]cmmiScoringModel!$I$139:$I$142,0,0,1)</f>
        <v>1</v>
      </c>
      <c r="BX287" s="1">
        <f>_xlfn.XLOOKUP(AM287,[6]cmmiScoringModel!$G$143:$G$148,[6]cmmiScoringModel!$I$143:$I$148,0,0,1)</f>
        <v>0.5</v>
      </c>
      <c r="BY287" s="1">
        <f>_xlfn.XLOOKUP(AN287,[6]cmmiScoringModel!$G$149:$G$153,[6]cmmiScoringModel!$I$149:$I$153,0,0,1)</f>
        <v>1</v>
      </c>
      <c r="BZ287" s="1">
        <f>_xlfn.XLOOKUP(AO287,[6]cmmiScoringModel!$G$154:$G$157,[6]cmmiScoringModel!$I$154:$I$157,0,0,1)</f>
        <v>1</v>
      </c>
      <c r="CA287" s="1">
        <f>_xlfn.XLOOKUP(AP287,[6]cmmiScoringModel!$G$158:$G$161,[6]cmmiScoringModel!$I$158:$I$161,0,0,1)</f>
        <v>1</v>
      </c>
      <c r="CB287" s="1">
        <f>_xlfn.XLOOKUP(AQ287,[6]cmmiScoringModel!$G$162:$G$166,[6]cmmiScoringModel!$I$162:$I$166,0,0,1)</f>
        <v>0.75</v>
      </c>
      <c r="CC287" s="1">
        <f>_xlfn.XLOOKUP(AR287,[6]cmmiScoringModel!$G$167:$G$171,[6]cmmiScoringModel!$I$167:$I$171,0,0,1)</f>
        <v>0.01</v>
      </c>
      <c r="CD287" s="1">
        <f>_xlfn.XLOOKUP(AS287,[6]cmmiScoringModel!$G$172:$G$175,[6]cmmiScoringModel!$I$172:$I$175,0,0,1)</f>
        <v>0.01</v>
      </c>
      <c r="CE287" s="1">
        <f>_xlfn.XLOOKUP(AT287,[6]cmmiScoringModel!$G$176:$G$180,[6]cmmiScoringModel!$I$176:$I$180,0,0,1)</f>
        <v>0.01</v>
      </c>
    </row>
    <row r="288" spans="1:83" x14ac:dyDescent="0.25">
      <c r="A288" s="1" t="s">
        <v>3602</v>
      </c>
      <c r="B288" s="1" t="s">
        <v>2086</v>
      </c>
      <c r="C288" s="1" t="s">
        <v>2109</v>
      </c>
      <c r="D288" s="1" t="s">
        <v>2110</v>
      </c>
      <c r="E288" s="1" t="s">
        <v>2111</v>
      </c>
      <c r="G288" s="1" t="s">
        <v>2044</v>
      </c>
      <c r="H288" s="1" t="s">
        <v>3568</v>
      </c>
      <c r="K288" s="1" t="s">
        <v>18</v>
      </c>
      <c r="L288" s="1" t="s">
        <v>22</v>
      </c>
      <c r="M288" s="1" t="s">
        <v>31</v>
      </c>
      <c r="N288" s="1" t="s">
        <v>29</v>
      </c>
      <c r="O288" s="1" t="s">
        <v>37</v>
      </c>
      <c r="P288" s="1" t="s">
        <v>43</v>
      </c>
      <c r="Q288" s="1" t="s">
        <v>45</v>
      </c>
      <c r="R288" s="1" t="s">
        <v>37</v>
      </c>
      <c r="S288" s="1" t="s">
        <v>56</v>
      </c>
      <c r="T288" s="1" t="s">
        <v>21</v>
      </c>
      <c r="U288" s="1" t="s">
        <v>25</v>
      </c>
      <c r="V288" s="1" t="s">
        <v>71</v>
      </c>
      <c r="W288" s="1" t="s">
        <v>76</v>
      </c>
      <c r="X288" s="1" t="s">
        <v>37</v>
      </c>
      <c r="Y288" s="1" t="s">
        <v>43</v>
      </c>
      <c r="Z288" s="1" t="s">
        <v>63</v>
      </c>
      <c r="AA288" s="1" t="s">
        <v>63</v>
      </c>
      <c r="AB288" s="1" t="s">
        <v>97</v>
      </c>
      <c r="AC288" s="1" t="s">
        <v>103</v>
      </c>
      <c r="AD288" s="1" t="s">
        <v>111</v>
      </c>
      <c r="AE288" s="1" t="s">
        <v>62</v>
      </c>
      <c r="AF288" s="1" t="s">
        <v>120</v>
      </c>
      <c r="AG288" s="1" t="s">
        <v>125</v>
      </c>
      <c r="AH288" s="1" t="s">
        <v>129</v>
      </c>
      <c r="AI288" s="1" t="s">
        <v>129</v>
      </c>
      <c r="AJ288" s="1" t="s">
        <v>129</v>
      </c>
      <c r="AK288" s="1" t="s">
        <v>63</v>
      </c>
      <c r="AL288" s="1" t="s">
        <v>144</v>
      </c>
      <c r="AM288" s="1" t="s">
        <v>62</v>
      </c>
      <c r="AN288" s="1" t="s">
        <v>29</v>
      </c>
      <c r="AO288" s="1" t="s">
        <v>155</v>
      </c>
      <c r="AP288" s="1" t="s">
        <v>159</v>
      </c>
      <c r="AQ288" s="1" t="s">
        <v>25</v>
      </c>
      <c r="AR288" s="1" t="s">
        <v>21</v>
      </c>
      <c r="AS288" s="1" t="s">
        <v>21</v>
      </c>
      <c r="AT288" s="1" t="s">
        <v>21</v>
      </c>
      <c r="AV288" s="1">
        <f>_xlfn.XLOOKUP(K288,[6]cmmiScoringModel!$G$2:$G$6, [6]cmmiScoringModel!$I$2:$I$6,0,0,1)</f>
        <v>1</v>
      </c>
      <c r="AW288" s="1">
        <f>_xlfn.XLOOKUP(L288,[6]cmmiScoringModel!$G$7:$G$9,[6]cmmiScoringModel!$I$7:$I$9,0,0,1)</f>
        <v>1</v>
      </c>
      <c r="AX288" s="1">
        <f>_xlfn.XLOOKUP(M288,[6]cmmiScoringModel!$G$10:$G$14,[6]cmmiScoringModel!$I$10:$I$14,0,0,1)</f>
        <v>1</v>
      </c>
      <c r="AY288" s="1">
        <f>_xlfn.XLOOKUP(N288,[6]cmmiScoringModel!$G$15:$G$19,[6]cmmiScoringModel!$I$15:$I$19,0,0,1)</f>
        <v>0.5</v>
      </c>
      <c r="AZ288" s="1">
        <f>_xlfn.XLOOKUP(O288,[6]cmmiScoringModel!$G$20:$G$24,[6]cmmiScoringModel!$I$20:$I$24,0,0,1)</f>
        <v>0.75</v>
      </c>
      <c r="BA288" s="1">
        <f>_xlfn.XLOOKUP(P288,[6]cmmiScoringModel!$G$25:$G$28,[6]cmmiScoringModel!$I$25:$I$28,0,0,1)</f>
        <v>1</v>
      </c>
      <c r="BB288" s="1">
        <f>_xlfn.XLOOKUP(Q288,[6]cmmiScoringModel!$G$29:$G$33,[6]cmmiScoringModel!$I$29:$I$33,0,0,1)</f>
        <v>0.5</v>
      </c>
      <c r="BC288" s="1">
        <f>_xlfn.XLOOKUP(R288,[6]cmmiScoringModel!$G$34:$G$37,[6]cmmiScoringModel!$I$34:$I$37,0,0,1)</f>
        <v>1</v>
      </c>
      <c r="BD288" s="1">
        <f>_xlfn.XLOOKUP(S288,[6]cmmiScoringModel!$G$38:$G$44,[6]cmmiScoringModel!$I$38:$I$44,0,0,1)</f>
        <v>0.2</v>
      </c>
      <c r="BE288" s="1">
        <f>_xlfn.XLOOKUP(T288,[6]cmmiScoringModel!$G$45:$G$51,[6]cmmiScoringModel!$I$45:$I$51,0,0,1)</f>
        <v>0.01</v>
      </c>
      <c r="BF288" s="1" t="str">
        <f>_xlfn.XLOOKUP(U288,[6]cmmiScoringModel!$G$52:$G$56,[6]cmmiScoringModel!$I$52:$I$56,0,0,1)</f>
        <v>NA</v>
      </c>
      <c r="BG288" s="1">
        <f>_xlfn.XLOOKUP(V288,[6]cmmiScoringModel!$G$57:$G$61,[6]cmmiScoringModel!$I$57:$I$61,0,0,1)</f>
        <v>0.6</v>
      </c>
      <c r="BH288" s="1">
        <f>_xlfn.XLOOKUP(W288,[6]cmmiScoringModel!$G$62:$G$67,[6]cmmiScoringModel!$I$62:$I$67,0,0,1)</f>
        <v>0.75</v>
      </c>
      <c r="BI288" s="1">
        <f>_xlfn.XLOOKUP(X288,[6]cmmiScoringModel!$G$68:$G$72,[6]cmmiScoringModel!$I$68:$I$72,0,0,1)</f>
        <v>0.75</v>
      </c>
      <c r="BJ288" s="1">
        <f>_xlfn.XLOOKUP(Y288,[6]cmmiScoringModel!$G$73:$G$77,[6]cmmiScoringModel!$I$73:$I$77,0,0,1)</f>
        <v>1</v>
      </c>
      <c r="BK288" s="1">
        <f>_xlfn.XLOOKUP(Z288,[6]cmmiScoringModel!$G$78:$G$84,[6]cmmiScoringModel!$I$78:$I$84,0,0,1)</f>
        <v>0.75</v>
      </c>
      <c r="BL288" s="1">
        <f>_xlfn.XLOOKUP(AA288,[6]cmmiScoringModel!$G$85:$G$91,[6]cmmiScoringModel!$I$85:$I$91,0,0,1)</f>
        <v>0.75</v>
      </c>
      <c r="BM288" s="1">
        <f>_xlfn.XLOOKUP(AB288,[6]cmmiScoringModel!$G$92:$G$95,[6]cmmiScoringModel!$I$92:$I$95,0,0,1)</f>
        <v>0.25</v>
      </c>
      <c r="BN288" s="1">
        <f>_xlfn.XLOOKUP(AC288,[6]cmmiScoringModel!$G$96:$G$100,[6]cmmiScoringModel!$I$96:$I$100,0,0,1)</f>
        <v>0.6</v>
      </c>
      <c r="BO288" s="1">
        <f>_xlfn.XLOOKUP(AD288,[6]cmmiScoringModel!$G$101:$G$106,[6]cmmiScoringModel!$I$101:$I$106,0,0,1)</f>
        <v>1</v>
      </c>
      <c r="BP288" s="1">
        <f>_xlfn.XLOOKUP(AE288,[6]cmmiScoringModel!$G$107:$G$113,[6]cmmiScoringModel!$I$107:$I$113,0,0,1)</f>
        <v>0.5</v>
      </c>
      <c r="BQ288" s="1">
        <f>_xlfn.XLOOKUP(AF288,[6]cmmiScoringModel!$G$114:$G$117,[6]cmmiScoringModel!$I$114:$I$117,0,0,1)</f>
        <v>0.85</v>
      </c>
      <c r="BR288" s="1">
        <f>_xlfn.XLOOKUP(AG288,[6]cmmiScoringModel!$G$118:$G$120,[6]cmmiScoringModel!$I$118:$I$120,0,0,1)</f>
        <v>1</v>
      </c>
      <c r="BS288" s="1">
        <f>_xlfn.XLOOKUP(AH288, [6]cmmiScoringModel!$G$121:$G$124,[6]cmmiScoringModel!$I$121:$I$124,0,0,1)</f>
        <v>0.6</v>
      </c>
      <c r="BT288" s="1">
        <f>_xlfn.XLOOKUP(AI288,[6]cmmiScoringModel!$G$125:$G$128,[6]cmmiScoringModel!$I$125:$I$128,0,0,1)</f>
        <v>0.4</v>
      </c>
      <c r="BU288" s="1">
        <f>_xlfn.XLOOKUP(AJ288,[6]cmmiScoringModel!$G$129:$G$132,[6]cmmiScoringModel!$I$129:$I$132,0,0,1)</f>
        <v>0.4</v>
      </c>
      <c r="BV288" s="1">
        <f>_xlfn.XLOOKUP(AK288,[6]cmmiScoringModel!$G$133:$G$138,[6]cmmiScoringModel!$I$133:$I$138,0,0,1)</f>
        <v>0.75</v>
      </c>
      <c r="BW288" s="1">
        <f>_xlfn.XLOOKUP(AL288,[6]cmmiScoringModel!$G$139:$G$142,[6]cmmiScoringModel!$I$139:$I$142,0,0,1)</f>
        <v>1</v>
      </c>
      <c r="BX288" s="1">
        <f>_xlfn.XLOOKUP(AM288,[6]cmmiScoringModel!$G$143:$G$148,[6]cmmiScoringModel!$I$143:$I$148,0,0,1)</f>
        <v>0.5</v>
      </c>
      <c r="BY288" s="1">
        <f>_xlfn.XLOOKUP(AN288,[6]cmmiScoringModel!$G$149:$G$153,[6]cmmiScoringModel!$I$149:$I$153,0,0,1)</f>
        <v>0.75</v>
      </c>
      <c r="BZ288" s="1">
        <f>_xlfn.XLOOKUP(AO288,[6]cmmiScoringModel!$G$154:$G$157,[6]cmmiScoringModel!$I$154:$I$157,0,0,1)</f>
        <v>1</v>
      </c>
      <c r="CA288" s="1">
        <f>_xlfn.XLOOKUP(AP288,[6]cmmiScoringModel!$G$158:$G$161,[6]cmmiScoringModel!$I$158:$I$161,0,0,1)</f>
        <v>1</v>
      </c>
      <c r="CB288" s="1" t="str">
        <f>_xlfn.XLOOKUP(AQ288,[6]cmmiScoringModel!$G$162:$G$166,[6]cmmiScoringModel!$I$162:$I$166,0,0,1)</f>
        <v>NA</v>
      </c>
      <c r="CC288" s="1">
        <f>_xlfn.XLOOKUP(AR288,[6]cmmiScoringModel!$G$167:$G$171,[6]cmmiScoringModel!$I$167:$I$171,0,0,1)</f>
        <v>0.01</v>
      </c>
      <c r="CD288" s="1">
        <f>_xlfn.XLOOKUP(AS288,[6]cmmiScoringModel!$G$172:$G$175,[6]cmmiScoringModel!$I$172:$I$175,0,0,1)</f>
        <v>0.01</v>
      </c>
      <c r="CE288" s="1">
        <f>_xlfn.XLOOKUP(AT288,[6]cmmiScoringModel!$G$176:$G$180,[6]cmmiScoringModel!$I$176:$I$180,0,0,1)</f>
        <v>0.01</v>
      </c>
    </row>
    <row r="289" spans="1:83" x14ac:dyDescent="0.25">
      <c r="A289" s="1" t="s">
        <v>3603</v>
      </c>
      <c r="B289" s="1" t="s">
        <v>2086</v>
      </c>
      <c r="C289" s="1" t="s">
        <v>2112</v>
      </c>
      <c r="D289" s="1" t="s">
        <v>2113</v>
      </c>
      <c r="E289" s="1" t="s">
        <v>2114</v>
      </c>
      <c r="G289" s="1" t="s">
        <v>1987</v>
      </c>
      <c r="H289" s="1" t="s">
        <v>2838</v>
      </c>
      <c r="K289" s="1" t="s">
        <v>18</v>
      </c>
      <c r="L289" s="1" t="s">
        <v>22</v>
      </c>
      <c r="M289" s="1" t="s">
        <v>31</v>
      </c>
      <c r="N289" s="1" t="s">
        <v>29</v>
      </c>
      <c r="O289" s="1" t="s">
        <v>37</v>
      </c>
      <c r="P289" s="1" t="s">
        <v>43</v>
      </c>
      <c r="Q289" s="1" t="s">
        <v>45</v>
      </c>
      <c r="R289" s="1" t="s">
        <v>37</v>
      </c>
      <c r="S289" s="1" t="s">
        <v>56</v>
      </c>
      <c r="T289" s="1" t="s">
        <v>21</v>
      </c>
      <c r="U289" s="1" t="s">
        <v>25</v>
      </c>
      <c r="V289" s="1" t="s">
        <v>72</v>
      </c>
      <c r="W289" s="1" t="s">
        <v>75</v>
      </c>
      <c r="X289" s="1" t="s">
        <v>37</v>
      </c>
      <c r="Y289" s="1" t="s">
        <v>43</v>
      </c>
      <c r="Z289" s="1" t="s">
        <v>64</v>
      </c>
      <c r="AA289" s="1" t="s">
        <v>62</v>
      </c>
      <c r="AB289" s="1" t="s">
        <v>98</v>
      </c>
      <c r="AC289" s="1" t="s">
        <v>105</v>
      </c>
      <c r="AD289" s="1" t="s">
        <v>111</v>
      </c>
      <c r="AE289" s="1" t="s">
        <v>62</v>
      </c>
      <c r="AF289" s="1" t="s">
        <v>120</v>
      </c>
      <c r="AG289" s="1" t="s">
        <v>125</v>
      </c>
      <c r="AH289" s="1" t="s">
        <v>129</v>
      </c>
      <c r="AI289" s="1" t="s">
        <v>129</v>
      </c>
      <c r="AJ289" s="1" t="s">
        <v>22</v>
      </c>
      <c r="AK289" s="1" t="s">
        <v>64</v>
      </c>
      <c r="AL289" s="1" t="s">
        <v>144</v>
      </c>
      <c r="AM289" s="1" t="s">
        <v>62</v>
      </c>
      <c r="AN289" s="1" t="s">
        <v>31</v>
      </c>
      <c r="AO289" s="1" t="s">
        <v>155</v>
      </c>
      <c r="AP289" s="1" t="s">
        <v>159</v>
      </c>
      <c r="AQ289" s="1" t="s">
        <v>29</v>
      </c>
      <c r="AR289" s="1" t="s">
        <v>21</v>
      </c>
      <c r="AS289" s="1" t="s">
        <v>21</v>
      </c>
      <c r="AT289" s="1" t="s">
        <v>21</v>
      </c>
      <c r="AV289" s="1">
        <f>_xlfn.XLOOKUP(K289,[6]cmmiScoringModel!$G$2:$G$6, [6]cmmiScoringModel!$I$2:$I$6,0,0,1)</f>
        <v>1</v>
      </c>
      <c r="AW289" s="1">
        <f>_xlfn.XLOOKUP(L289,[6]cmmiScoringModel!$G$7:$G$9,[6]cmmiScoringModel!$I$7:$I$9,0,0,1)</f>
        <v>1</v>
      </c>
      <c r="AX289" s="1">
        <f>_xlfn.XLOOKUP(M289,[6]cmmiScoringModel!$G$10:$G$14,[6]cmmiScoringModel!$I$10:$I$14,0,0,1)</f>
        <v>1</v>
      </c>
      <c r="AY289" s="1">
        <f>_xlfn.XLOOKUP(N289,[6]cmmiScoringModel!$G$15:$G$19,[6]cmmiScoringModel!$I$15:$I$19,0,0,1)</f>
        <v>0.5</v>
      </c>
      <c r="AZ289" s="1">
        <f>_xlfn.XLOOKUP(O289,[6]cmmiScoringModel!$G$20:$G$24,[6]cmmiScoringModel!$I$20:$I$24,0,0,1)</f>
        <v>0.75</v>
      </c>
      <c r="BA289" s="1">
        <f>_xlfn.XLOOKUP(P289,[6]cmmiScoringModel!$G$25:$G$28,[6]cmmiScoringModel!$I$25:$I$28,0,0,1)</f>
        <v>1</v>
      </c>
      <c r="BB289" s="1">
        <f>_xlfn.XLOOKUP(Q289,[6]cmmiScoringModel!$G$29:$G$33,[6]cmmiScoringModel!$I$29:$I$33,0,0,1)</f>
        <v>0.5</v>
      </c>
      <c r="BC289" s="1">
        <f>_xlfn.XLOOKUP(R289,[6]cmmiScoringModel!$G$34:$G$37,[6]cmmiScoringModel!$I$34:$I$37,0,0,1)</f>
        <v>1</v>
      </c>
      <c r="BD289" s="1">
        <f>_xlfn.XLOOKUP(S289,[6]cmmiScoringModel!$G$38:$G$44,[6]cmmiScoringModel!$I$38:$I$44,0,0,1)</f>
        <v>0.2</v>
      </c>
      <c r="BE289" s="1">
        <f>_xlfn.XLOOKUP(T289,[6]cmmiScoringModel!$G$45:$G$51,[6]cmmiScoringModel!$I$45:$I$51,0,0,1)</f>
        <v>0.01</v>
      </c>
      <c r="BF289" s="1" t="str">
        <f>_xlfn.XLOOKUP(U289,[6]cmmiScoringModel!$G$52:$G$56,[6]cmmiScoringModel!$I$52:$I$56,0,0,1)</f>
        <v>NA</v>
      </c>
      <c r="BG289" s="1">
        <f>_xlfn.XLOOKUP(V289,[6]cmmiScoringModel!$G$57:$G$61,[6]cmmiScoringModel!$I$57:$I$61,0,0,1)</f>
        <v>1</v>
      </c>
      <c r="BH289" s="1">
        <f>_xlfn.XLOOKUP(W289,[6]cmmiScoringModel!$G$62:$G$67,[6]cmmiScoringModel!$I$62:$I$67,0,0,1)</f>
        <v>0.5</v>
      </c>
      <c r="BI289" s="1">
        <f>_xlfn.XLOOKUP(X289,[6]cmmiScoringModel!$G$68:$G$72,[6]cmmiScoringModel!$I$68:$I$72,0,0,1)</f>
        <v>0.75</v>
      </c>
      <c r="BJ289" s="1">
        <f>_xlfn.XLOOKUP(Y289,[6]cmmiScoringModel!$G$73:$G$77,[6]cmmiScoringModel!$I$73:$I$77,0,0,1)</f>
        <v>1</v>
      </c>
      <c r="BK289" s="1">
        <f>_xlfn.XLOOKUP(Z289,[6]cmmiScoringModel!$G$78:$G$84,[6]cmmiScoringModel!$I$78:$I$84,0,0,1)</f>
        <v>1</v>
      </c>
      <c r="BL289" s="1">
        <f>_xlfn.XLOOKUP(AA289,[6]cmmiScoringModel!$G$85:$G$91,[6]cmmiScoringModel!$I$85:$I$91,0,0,1)</f>
        <v>0.5</v>
      </c>
      <c r="BM289" s="1">
        <f>_xlfn.XLOOKUP(AB289,[6]cmmiScoringModel!$G$92:$G$95,[6]cmmiScoringModel!$I$92:$I$95,0,0,1)</f>
        <v>1</v>
      </c>
      <c r="BN289" s="1">
        <f>_xlfn.XLOOKUP(AC289,[6]cmmiScoringModel!$G$96:$G$100,[6]cmmiScoringModel!$I$96:$I$100,0,0,1)</f>
        <v>1</v>
      </c>
      <c r="BO289" s="1">
        <f>_xlfn.XLOOKUP(AD289,[6]cmmiScoringModel!$G$101:$G$106,[6]cmmiScoringModel!$I$101:$I$106,0,0,1)</f>
        <v>1</v>
      </c>
      <c r="BP289" s="1">
        <f>_xlfn.XLOOKUP(AE289,[6]cmmiScoringModel!$G$107:$G$113,[6]cmmiScoringModel!$I$107:$I$113,0,0,1)</f>
        <v>0.5</v>
      </c>
      <c r="BQ289" s="1">
        <f>_xlfn.XLOOKUP(AF289,[6]cmmiScoringModel!$G$114:$G$117,[6]cmmiScoringModel!$I$114:$I$117,0,0,1)</f>
        <v>0.85</v>
      </c>
      <c r="BR289" s="1">
        <f>_xlfn.XLOOKUP(AG289,[6]cmmiScoringModel!$G$118:$G$120,[6]cmmiScoringModel!$I$118:$I$120,0,0,1)</f>
        <v>1</v>
      </c>
      <c r="BS289" s="1">
        <f>_xlfn.XLOOKUP(AH289, [6]cmmiScoringModel!$G$121:$G$124,[6]cmmiScoringModel!$I$121:$I$124,0,0,1)</f>
        <v>0.6</v>
      </c>
      <c r="BT289" s="1">
        <f>_xlfn.XLOOKUP(AI289,[6]cmmiScoringModel!$G$125:$G$128,[6]cmmiScoringModel!$I$125:$I$128,0,0,1)</f>
        <v>0.4</v>
      </c>
      <c r="BU289" s="1">
        <f>_xlfn.XLOOKUP(AJ289,[6]cmmiScoringModel!$G$129:$G$132,[6]cmmiScoringModel!$I$129:$I$132,0,0,1)</f>
        <v>1</v>
      </c>
      <c r="BV289" s="1">
        <f>_xlfn.XLOOKUP(AK289,[6]cmmiScoringModel!$G$133:$G$138,[6]cmmiScoringModel!$I$133:$I$138,0,0,1)</f>
        <v>1</v>
      </c>
      <c r="BW289" s="1">
        <f>_xlfn.XLOOKUP(AL289,[6]cmmiScoringModel!$G$139:$G$142,[6]cmmiScoringModel!$I$139:$I$142,0,0,1)</f>
        <v>1</v>
      </c>
      <c r="BX289" s="1">
        <f>_xlfn.XLOOKUP(AM289,[6]cmmiScoringModel!$G$143:$G$148,[6]cmmiScoringModel!$I$143:$I$148,0,0,1)</f>
        <v>0.5</v>
      </c>
      <c r="BY289" s="1">
        <f>_xlfn.XLOOKUP(AN289,[6]cmmiScoringModel!$G$149:$G$153,[6]cmmiScoringModel!$I$149:$I$153,0,0,1)</f>
        <v>1</v>
      </c>
      <c r="BZ289" s="1">
        <f>_xlfn.XLOOKUP(AO289,[6]cmmiScoringModel!$G$154:$G$157,[6]cmmiScoringModel!$I$154:$I$157,0,0,1)</f>
        <v>1</v>
      </c>
      <c r="CA289" s="1">
        <f>_xlfn.XLOOKUP(AP289,[6]cmmiScoringModel!$G$158:$G$161,[6]cmmiScoringModel!$I$158:$I$161,0,0,1)</f>
        <v>1</v>
      </c>
      <c r="CB289" s="1">
        <f>_xlfn.XLOOKUP(AQ289,[6]cmmiScoringModel!$G$162:$G$166,[6]cmmiScoringModel!$I$162:$I$166,0,0,1)</f>
        <v>0.75</v>
      </c>
      <c r="CC289" s="1">
        <f>_xlfn.XLOOKUP(AR289,[6]cmmiScoringModel!$G$167:$G$171,[6]cmmiScoringModel!$I$167:$I$171,0,0,1)</f>
        <v>0.01</v>
      </c>
      <c r="CD289" s="1">
        <f>_xlfn.XLOOKUP(AS289,[6]cmmiScoringModel!$G$172:$G$175,[6]cmmiScoringModel!$I$172:$I$175,0,0,1)</f>
        <v>0.01</v>
      </c>
      <c r="CE289" s="1">
        <f>_xlfn.XLOOKUP(AT289,[6]cmmiScoringModel!$G$176:$G$180,[6]cmmiScoringModel!$I$176:$I$180,0,0,1)</f>
        <v>0.01</v>
      </c>
    </row>
    <row r="290" spans="1:83" x14ac:dyDescent="0.25">
      <c r="A290" s="1" t="s">
        <v>3604</v>
      </c>
      <c r="B290" s="1" t="s">
        <v>2086</v>
      </c>
      <c r="C290" s="1" t="s">
        <v>2115</v>
      </c>
      <c r="D290" s="1" t="s">
        <v>2116</v>
      </c>
      <c r="E290" s="1" t="s">
        <v>2117</v>
      </c>
      <c r="G290" s="1" t="s">
        <v>2118</v>
      </c>
      <c r="H290" s="1" t="s">
        <v>3605</v>
      </c>
      <c r="K290" s="1" t="s">
        <v>18</v>
      </c>
      <c r="L290" s="1" t="s">
        <v>22</v>
      </c>
      <c r="M290" s="1" t="s">
        <v>31</v>
      </c>
      <c r="N290" s="1" t="s">
        <v>29</v>
      </c>
      <c r="O290" s="1" t="s">
        <v>37</v>
      </c>
      <c r="P290" s="1" t="s">
        <v>43</v>
      </c>
      <c r="Q290" s="1" t="s">
        <v>45</v>
      </c>
      <c r="R290" s="1" t="s">
        <v>37</v>
      </c>
      <c r="S290" s="1" t="s">
        <v>56</v>
      </c>
      <c r="T290" s="1" t="s">
        <v>21</v>
      </c>
      <c r="U290" s="1" t="s">
        <v>25</v>
      </c>
      <c r="V290" s="1" t="s">
        <v>72</v>
      </c>
      <c r="W290" s="1" t="s">
        <v>75</v>
      </c>
      <c r="X290" s="1" t="s">
        <v>37</v>
      </c>
      <c r="Y290" s="1" t="s">
        <v>43</v>
      </c>
      <c r="Z290" s="1" t="s">
        <v>64</v>
      </c>
      <c r="AA290" s="1" t="s">
        <v>62</v>
      </c>
      <c r="AB290" s="1" t="s">
        <v>98</v>
      </c>
      <c r="AC290" s="1" t="s">
        <v>105</v>
      </c>
      <c r="AD290" s="1" t="s">
        <v>111</v>
      </c>
      <c r="AE290" s="1" t="s">
        <v>62</v>
      </c>
      <c r="AF290" s="1" t="s">
        <v>120</v>
      </c>
      <c r="AG290" s="1" t="s">
        <v>125</v>
      </c>
      <c r="AH290" s="1" t="s">
        <v>129</v>
      </c>
      <c r="AI290" s="1" t="s">
        <v>129</v>
      </c>
      <c r="AJ290" s="1" t="s">
        <v>22</v>
      </c>
      <c r="AK290" s="1" t="s">
        <v>64</v>
      </c>
      <c r="AL290" s="1" t="s">
        <v>144</v>
      </c>
      <c r="AM290" s="1" t="s">
        <v>62</v>
      </c>
      <c r="AN290" s="1" t="s">
        <v>31</v>
      </c>
      <c r="AO290" s="1" t="s">
        <v>155</v>
      </c>
      <c r="AP290" s="1" t="s">
        <v>158</v>
      </c>
      <c r="AQ290" s="1" t="s">
        <v>29</v>
      </c>
      <c r="AR290" s="1" t="s">
        <v>21</v>
      </c>
      <c r="AS290" s="1" t="s">
        <v>21</v>
      </c>
      <c r="AT290" s="1" t="s">
        <v>21</v>
      </c>
      <c r="AV290" s="1">
        <f>_xlfn.XLOOKUP(K290,[6]cmmiScoringModel!$G$2:$G$6, [6]cmmiScoringModel!$I$2:$I$6,0,0,1)</f>
        <v>1</v>
      </c>
      <c r="AW290" s="1">
        <f>_xlfn.XLOOKUP(L290,[6]cmmiScoringModel!$G$7:$G$9,[6]cmmiScoringModel!$I$7:$I$9,0,0,1)</f>
        <v>1</v>
      </c>
      <c r="AX290" s="1">
        <f>_xlfn.XLOOKUP(M290,[6]cmmiScoringModel!$G$10:$G$14,[6]cmmiScoringModel!$I$10:$I$14,0,0,1)</f>
        <v>1</v>
      </c>
      <c r="AY290" s="1">
        <f>_xlfn.XLOOKUP(N290,[6]cmmiScoringModel!$G$15:$G$19,[6]cmmiScoringModel!$I$15:$I$19,0,0,1)</f>
        <v>0.5</v>
      </c>
      <c r="AZ290" s="1">
        <f>_xlfn.XLOOKUP(O290,[6]cmmiScoringModel!$G$20:$G$24,[6]cmmiScoringModel!$I$20:$I$24,0,0,1)</f>
        <v>0.75</v>
      </c>
      <c r="BA290" s="1">
        <f>_xlfn.XLOOKUP(P290,[6]cmmiScoringModel!$G$25:$G$28,[6]cmmiScoringModel!$I$25:$I$28,0,0,1)</f>
        <v>1</v>
      </c>
      <c r="BB290" s="1">
        <f>_xlfn.XLOOKUP(Q290,[6]cmmiScoringModel!$G$29:$G$33,[6]cmmiScoringModel!$I$29:$I$33,0,0,1)</f>
        <v>0.5</v>
      </c>
      <c r="BC290" s="1">
        <f>_xlfn.XLOOKUP(R290,[6]cmmiScoringModel!$G$34:$G$37,[6]cmmiScoringModel!$I$34:$I$37,0,0,1)</f>
        <v>1</v>
      </c>
      <c r="BD290" s="1">
        <f>_xlfn.XLOOKUP(S290,[6]cmmiScoringModel!$G$38:$G$44,[6]cmmiScoringModel!$I$38:$I$44,0,0,1)</f>
        <v>0.2</v>
      </c>
      <c r="BE290" s="1">
        <f>_xlfn.XLOOKUP(T290,[6]cmmiScoringModel!$G$45:$G$51,[6]cmmiScoringModel!$I$45:$I$51,0,0,1)</f>
        <v>0.01</v>
      </c>
      <c r="BF290" s="1" t="str">
        <f>_xlfn.XLOOKUP(U290,[6]cmmiScoringModel!$G$52:$G$56,[6]cmmiScoringModel!$I$52:$I$56,0,0,1)</f>
        <v>NA</v>
      </c>
      <c r="BG290" s="1">
        <f>_xlfn.XLOOKUP(V290,[6]cmmiScoringModel!$G$57:$G$61,[6]cmmiScoringModel!$I$57:$I$61,0,0,1)</f>
        <v>1</v>
      </c>
      <c r="BH290" s="1">
        <f>_xlfn.XLOOKUP(W290,[6]cmmiScoringModel!$G$62:$G$67,[6]cmmiScoringModel!$I$62:$I$67,0,0,1)</f>
        <v>0.5</v>
      </c>
      <c r="BI290" s="1">
        <f>_xlfn.XLOOKUP(X290,[6]cmmiScoringModel!$G$68:$G$72,[6]cmmiScoringModel!$I$68:$I$72,0,0,1)</f>
        <v>0.75</v>
      </c>
      <c r="BJ290" s="1">
        <f>_xlfn.XLOOKUP(Y290,[6]cmmiScoringModel!$G$73:$G$77,[6]cmmiScoringModel!$I$73:$I$77,0,0,1)</f>
        <v>1</v>
      </c>
      <c r="BK290" s="1">
        <f>_xlfn.XLOOKUP(Z290,[6]cmmiScoringModel!$G$78:$G$84,[6]cmmiScoringModel!$I$78:$I$84,0,0,1)</f>
        <v>1</v>
      </c>
      <c r="BL290" s="1">
        <f>_xlfn.XLOOKUP(AA290,[6]cmmiScoringModel!$G$85:$G$91,[6]cmmiScoringModel!$I$85:$I$91,0,0,1)</f>
        <v>0.5</v>
      </c>
      <c r="BM290" s="1">
        <f>_xlfn.XLOOKUP(AB290,[6]cmmiScoringModel!$G$92:$G$95,[6]cmmiScoringModel!$I$92:$I$95,0,0,1)</f>
        <v>1</v>
      </c>
      <c r="BN290" s="1">
        <f>_xlfn.XLOOKUP(AC290,[6]cmmiScoringModel!$G$96:$G$100,[6]cmmiScoringModel!$I$96:$I$100,0,0,1)</f>
        <v>1</v>
      </c>
      <c r="BO290" s="1">
        <f>_xlfn.XLOOKUP(AD290,[6]cmmiScoringModel!$G$101:$G$106,[6]cmmiScoringModel!$I$101:$I$106,0,0,1)</f>
        <v>1</v>
      </c>
      <c r="BP290" s="1">
        <f>_xlfn.XLOOKUP(AE290,[6]cmmiScoringModel!$G$107:$G$113,[6]cmmiScoringModel!$I$107:$I$113,0,0,1)</f>
        <v>0.5</v>
      </c>
      <c r="BQ290" s="1">
        <f>_xlfn.XLOOKUP(AF290,[6]cmmiScoringModel!$G$114:$G$117,[6]cmmiScoringModel!$I$114:$I$117,0,0,1)</f>
        <v>0.85</v>
      </c>
      <c r="BR290" s="1">
        <f>_xlfn.XLOOKUP(AG290,[6]cmmiScoringModel!$G$118:$G$120,[6]cmmiScoringModel!$I$118:$I$120,0,0,1)</f>
        <v>1</v>
      </c>
      <c r="BS290" s="1">
        <f>_xlfn.XLOOKUP(AH290, [6]cmmiScoringModel!$G$121:$G$124,[6]cmmiScoringModel!$I$121:$I$124,0,0,1)</f>
        <v>0.6</v>
      </c>
      <c r="BT290" s="1">
        <f>_xlfn.XLOOKUP(AI290,[6]cmmiScoringModel!$G$125:$G$128,[6]cmmiScoringModel!$I$125:$I$128,0,0,1)</f>
        <v>0.4</v>
      </c>
      <c r="BU290" s="1">
        <f>_xlfn.XLOOKUP(AJ290,[6]cmmiScoringModel!$G$129:$G$132,[6]cmmiScoringModel!$I$129:$I$132,0,0,1)</f>
        <v>1</v>
      </c>
      <c r="BV290" s="1">
        <f>_xlfn.XLOOKUP(AK290,[6]cmmiScoringModel!$G$133:$G$138,[6]cmmiScoringModel!$I$133:$I$138,0,0,1)</f>
        <v>1</v>
      </c>
      <c r="BW290" s="1">
        <f>_xlfn.XLOOKUP(AL290,[6]cmmiScoringModel!$G$139:$G$142,[6]cmmiScoringModel!$I$139:$I$142,0,0,1)</f>
        <v>1</v>
      </c>
      <c r="BX290" s="1">
        <f>_xlfn.XLOOKUP(AM290,[6]cmmiScoringModel!$G$143:$G$148,[6]cmmiScoringModel!$I$143:$I$148,0,0,1)</f>
        <v>0.5</v>
      </c>
      <c r="BY290" s="1">
        <f>_xlfn.XLOOKUP(AN290,[6]cmmiScoringModel!$G$149:$G$153,[6]cmmiScoringModel!$I$149:$I$153,0,0,1)</f>
        <v>1</v>
      </c>
      <c r="BZ290" s="1">
        <f>_xlfn.XLOOKUP(AO290,[6]cmmiScoringModel!$G$154:$G$157,[6]cmmiScoringModel!$I$154:$I$157,0,0,1)</f>
        <v>1</v>
      </c>
      <c r="CA290" s="1">
        <f>_xlfn.XLOOKUP(AP290,[6]cmmiScoringModel!$G$158:$G$161,[6]cmmiScoringModel!$I$158:$I$161,0,0,1)</f>
        <v>0.5</v>
      </c>
      <c r="CB290" s="1">
        <f>_xlfn.XLOOKUP(AQ290,[6]cmmiScoringModel!$G$162:$G$166,[6]cmmiScoringModel!$I$162:$I$166,0,0,1)</f>
        <v>0.75</v>
      </c>
      <c r="CC290" s="1">
        <f>_xlfn.XLOOKUP(AR290,[6]cmmiScoringModel!$G$167:$G$171,[6]cmmiScoringModel!$I$167:$I$171,0,0,1)</f>
        <v>0.01</v>
      </c>
      <c r="CD290" s="1">
        <f>_xlfn.XLOOKUP(AS290,[6]cmmiScoringModel!$G$172:$G$175,[6]cmmiScoringModel!$I$172:$I$175,0,0,1)</f>
        <v>0.01</v>
      </c>
      <c r="CE290" s="1">
        <f>_xlfn.XLOOKUP(AT290,[6]cmmiScoringModel!$G$176:$G$180,[6]cmmiScoringModel!$I$176:$I$180,0,0,1)</f>
        <v>0.01</v>
      </c>
    </row>
    <row r="291" spans="1:83" x14ac:dyDescent="0.25">
      <c r="A291" s="1" t="s">
        <v>3606</v>
      </c>
      <c r="B291" s="1" t="s">
        <v>2086</v>
      </c>
      <c r="C291" s="1" t="s">
        <v>2119</v>
      </c>
      <c r="D291" s="1" t="s">
        <v>2120</v>
      </c>
      <c r="E291" s="1" t="s">
        <v>2121</v>
      </c>
      <c r="G291" s="1" t="s">
        <v>2122</v>
      </c>
      <c r="H291" s="1" t="s">
        <v>3607</v>
      </c>
      <c r="K291" s="1" t="s">
        <v>18</v>
      </c>
      <c r="L291" s="1" t="s">
        <v>22</v>
      </c>
      <c r="M291" s="1" t="s">
        <v>31</v>
      </c>
      <c r="N291" s="1" t="s">
        <v>29</v>
      </c>
      <c r="O291" s="1" t="s">
        <v>37</v>
      </c>
      <c r="P291" s="1" t="s">
        <v>43</v>
      </c>
      <c r="Q291" s="1" t="s">
        <v>45</v>
      </c>
      <c r="R291" s="1" t="s">
        <v>37</v>
      </c>
      <c r="S291" s="1" t="s">
        <v>56</v>
      </c>
      <c r="T291" s="1" t="s">
        <v>21</v>
      </c>
      <c r="U291" s="1" t="s">
        <v>25</v>
      </c>
      <c r="V291" s="1" t="s">
        <v>72</v>
      </c>
      <c r="W291" s="1" t="s">
        <v>75</v>
      </c>
      <c r="X291" s="1" t="s">
        <v>37</v>
      </c>
      <c r="Y291" s="1" t="s">
        <v>43</v>
      </c>
      <c r="Z291" s="1" t="s">
        <v>64</v>
      </c>
      <c r="AA291" s="1" t="s">
        <v>62</v>
      </c>
      <c r="AB291" s="1" t="s">
        <v>98</v>
      </c>
      <c r="AC291" s="1" t="s">
        <v>105</v>
      </c>
      <c r="AD291" s="1" t="s">
        <v>111</v>
      </c>
      <c r="AE291" s="1" t="s">
        <v>62</v>
      </c>
      <c r="AF291" s="1" t="s">
        <v>120</v>
      </c>
      <c r="AG291" s="1" t="s">
        <v>125</v>
      </c>
      <c r="AH291" s="1" t="s">
        <v>129</v>
      </c>
      <c r="AI291" s="1" t="s">
        <v>129</v>
      </c>
      <c r="AJ291" s="1" t="s">
        <v>22</v>
      </c>
      <c r="AK291" s="1" t="s">
        <v>64</v>
      </c>
      <c r="AL291" s="1" t="s">
        <v>144</v>
      </c>
      <c r="AM291" s="1" t="s">
        <v>62</v>
      </c>
      <c r="AN291" s="1" t="s">
        <v>31</v>
      </c>
      <c r="AO291" s="1" t="s">
        <v>155</v>
      </c>
      <c r="AP291" s="1" t="s">
        <v>159</v>
      </c>
      <c r="AQ291" s="1" t="s">
        <v>29</v>
      </c>
      <c r="AR291" s="1" t="s">
        <v>21</v>
      </c>
      <c r="AS291" s="1" t="s">
        <v>21</v>
      </c>
      <c r="AT291" s="1" t="s">
        <v>21</v>
      </c>
      <c r="AV291" s="1">
        <f>_xlfn.XLOOKUP(K291,[6]cmmiScoringModel!$G$2:$G$6, [6]cmmiScoringModel!$I$2:$I$6,0,0,1)</f>
        <v>1</v>
      </c>
      <c r="AW291" s="1">
        <f>_xlfn.XLOOKUP(L291,[6]cmmiScoringModel!$G$7:$G$9,[6]cmmiScoringModel!$I$7:$I$9,0,0,1)</f>
        <v>1</v>
      </c>
      <c r="AX291" s="1">
        <f>_xlfn.XLOOKUP(M291,[6]cmmiScoringModel!$G$10:$G$14,[6]cmmiScoringModel!$I$10:$I$14,0,0,1)</f>
        <v>1</v>
      </c>
      <c r="AY291" s="1">
        <f>_xlfn.XLOOKUP(N291,[6]cmmiScoringModel!$G$15:$G$19,[6]cmmiScoringModel!$I$15:$I$19,0,0,1)</f>
        <v>0.5</v>
      </c>
      <c r="AZ291" s="1">
        <f>_xlfn.XLOOKUP(O291,[6]cmmiScoringModel!$G$20:$G$24,[6]cmmiScoringModel!$I$20:$I$24,0,0,1)</f>
        <v>0.75</v>
      </c>
      <c r="BA291" s="1">
        <f>_xlfn.XLOOKUP(P291,[6]cmmiScoringModel!$G$25:$G$28,[6]cmmiScoringModel!$I$25:$I$28,0,0,1)</f>
        <v>1</v>
      </c>
      <c r="BB291" s="1">
        <f>_xlfn.XLOOKUP(Q291,[6]cmmiScoringModel!$G$29:$G$33,[6]cmmiScoringModel!$I$29:$I$33,0,0,1)</f>
        <v>0.5</v>
      </c>
      <c r="BC291" s="1">
        <f>_xlfn.XLOOKUP(R291,[6]cmmiScoringModel!$G$34:$G$37,[6]cmmiScoringModel!$I$34:$I$37,0,0,1)</f>
        <v>1</v>
      </c>
      <c r="BD291" s="1">
        <f>_xlfn.XLOOKUP(S291,[6]cmmiScoringModel!$G$38:$G$44,[6]cmmiScoringModel!$I$38:$I$44,0,0,1)</f>
        <v>0.2</v>
      </c>
      <c r="BE291" s="1">
        <f>_xlfn.XLOOKUP(T291,[6]cmmiScoringModel!$G$45:$G$51,[6]cmmiScoringModel!$I$45:$I$51,0,0,1)</f>
        <v>0.01</v>
      </c>
      <c r="BF291" s="1" t="str">
        <f>_xlfn.XLOOKUP(U291,[6]cmmiScoringModel!$G$52:$G$56,[6]cmmiScoringModel!$I$52:$I$56,0,0,1)</f>
        <v>NA</v>
      </c>
      <c r="BG291" s="1">
        <f>_xlfn.XLOOKUP(V291,[6]cmmiScoringModel!$G$57:$G$61,[6]cmmiScoringModel!$I$57:$I$61,0,0,1)</f>
        <v>1</v>
      </c>
      <c r="BH291" s="1">
        <f>_xlfn.XLOOKUP(W291,[6]cmmiScoringModel!$G$62:$G$67,[6]cmmiScoringModel!$I$62:$I$67,0,0,1)</f>
        <v>0.5</v>
      </c>
      <c r="BI291" s="1">
        <f>_xlfn.XLOOKUP(X291,[6]cmmiScoringModel!$G$68:$G$72,[6]cmmiScoringModel!$I$68:$I$72,0,0,1)</f>
        <v>0.75</v>
      </c>
      <c r="BJ291" s="1">
        <f>_xlfn.XLOOKUP(Y291,[6]cmmiScoringModel!$G$73:$G$77,[6]cmmiScoringModel!$I$73:$I$77,0,0,1)</f>
        <v>1</v>
      </c>
      <c r="BK291" s="1">
        <f>_xlfn.XLOOKUP(Z291,[6]cmmiScoringModel!$G$78:$G$84,[6]cmmiScoringModel!$I$78:$I$84,0,0,1)</f>
        <v>1</v>
      </c>
      <c r="BL291" s="1">
        <f>_xlfn.XLOOKUP(AA291,[6]cmmiScoringModel!$G$85:$G$91,[6]cmmiScoringModel!$I$85:$I$91,0,0,1)</f>
        <v>0.5</v>
      </c>
      <c r="BM291" s="1">
        <f>_xlfn.XLOOKUP(AB291,[6]cmmiScoringModel!$G$92:$G$95,[6]cmmiScoringModel!$I$92:$I$95,0,0,1)</f>
        <v>1</v>
      </c>
      <c r="BN291" s="1">
        <f>_xlfn.XLOOKUP(AC291,[6]cmmiScoringModel!$G$96:$G$100,[6]cmmiScoringModel!$I$96:$I$100,0,0,1)</f>
        <v>1</v>
      </c>
      <c r="BO291" s="1">
        <f>_xlfn.XLOOKUP(AD291,[6]cmmiScoringModel!$G$101:$G$106,[6]cmmiScoringModel!$I$101:$I$106,0,0,1)</f>
        <v>1</v>
      </c>
      <c r="BP291" s="1">
        <f>_xlfn.XLOOKUP(AE291,[6]cmmiScoringModel!$G$107:$G$113,[6]cmmiScoringModel!$I$107:$I$113,0,0,1)</f>
        <v>0.5</v>
      </c>
      <c r="BQ291" s="1">
        <f>_xlfn.XLOOKUP(AF291,[6]cmmiScoringModel!$G$114:$G$117,[6]cmmiScoringModel!$I$114:$I$117,0,0,1)</f>
        <v>0.85</v>
      </c>
      <c r="BR291" s="1">
        <f>_xlfn.XLOOKUP(AG291,[6]cmmiScoringModel!$G$118:$G$120,[6]cmmiScoringModel!$I$118:$I$120,0,0,1)</f>
        <v>1</v>
      </c>
      <c r="BS291" s="1">
        <f>_xlfn.XLOOKUP(AH291, [6]cmmiScoringModel!$G$121:$G$124,[6]cmmiScoringModel!$I$121:$I$124,0,0,1)</f>
        <v>0.6</v>
      </c>
      <c r="BT291" s="1">
        <f>_xlfn.XLOOKUP(AI291,[6]cmmiScoringModel!$G$125:$G$128,[6]cmmiScoringModel!$I$125:$I$128,0,0,1)</f>
        <v>0.4</v>
      </c>
      <c r="BU291" s="1">
        <f>_xlfn.XLOOKUP(AJ291,[6]cmmiScoringModel!$G$129:$G$132,[6]cmmiScoringModel!$I$129:$I$132,0,0,1)</f>
        <v>1</v>
      </c>
      <c r="BV291" s="1">
        <f>_xlfn.XLOOKUP(AK291,[6]cmmiScoringModel!$G$133:$G$138,[6]cmmiScoringModel!$I$133:$I$138,0,0,1)</f>
        <v>1</v>
      </c>
      <c r="BW291" s="1">
        <f>_xlfn.XLOOKUP(AL291,[6]cmmiScoringModel!$G$139:$G$142,[6]cmmiScoringModel!$I$139:$I$142,0,0,1)</f>
        <v>1</v>
      </c>
      <c r="BX291" s="1">
        <f>_xlfn.XLOOKUP(AM291,[6]cmmiScoringModel!$G$143:$G$148,[6]cmmiScoringModel!$I$143:$I$148,0,0,1)</f>
        <v>0.5</v>
      </c>
      <c r="BY291" s="1">
        <f>_xlfn.XLOOKUP(AN291,[6]cmmiScoringModel!$G$149:$G$153,[6]cmmiScoringModel!$I$149:$I$153,0,0,1)</f>
        <v>1</v>
      </c>
      <c r="BZ291" s="1">
        <f>_xlfn.XLOOKUP(AO291,[6]cmmiScoringModel!$G$154:$G$157,[6]cmmiScoringModel!$I$154:$I$157,0,0,1)</f>
        <v>1</v>
      </c>
      <c r="CA291" s="1">
        <f>_xlfn.XLOOKUP(AP291,[6]cmmiScoringModel!$G$158:$G$161,[6]cmmiScoringModel!$I$158:$I$161,0,0,1)</f>
        <v>1</v>
      </c>
      <c r="CB291" s="1">
        <f>_xlfn.XLOOKUP(AQ291,[6]cmmiScoringModel!$G$162:$G$166,[6]cmmiScoringModel!$I$162:$I$166,0,0,1)</f>
        <v>0.75</v>
      </c>
      <c r="CC291" s="1">
        <f>_xlfn.XLOOKUP(AR291,[6]cmmiScoringModel!$G$167:$G$171,[6]cmmiScoringModel!$I$167:$I$171,0,0,1)</f>
        <v>0.01</v>
      </c>
      <c r="CD291" s="1">
        <f>_xlfn.XLOOKUP(AS291,[6]cmmiScoringModel!$G$172:$G$175,[6]cmmiScoringModel!$I$172:$I$175,0,0,1)</f>
        <v>0.01</v>
      </c>
      <c r="CE291" s="1">
        <f>_xlfn.XLOOKUP(AT291,[6]cmmiScoringModel!$G$176:$G$180,[6]cmmiScoringModel!$I$176:$I$180,0,0,1)</f>
        <v>0.01</v>
      </c>
    </row>
    <row r="292" spans="1:83" x14ac:dyDescent="0.25">
      <c r="A292" s="1" t="s">
        <v>3608</v>
      </c>
      <c r="B292" s="1" t="s">
        <v>2123</v>
      </c>
      <c r="C292" s="1" t="s">
        <v>2124</v>
      </c>
      <c r="D292" s="1" t="s">
        <v>2125</v>
      </c>
      <c r="E292" s="1" t="s">
        <v>2126</v>
      </c>
      <c r="G292" s="1" t="s">
        <v>2127</v>
      </c>
      <c r="H292" s="1" t="s">
        <v>3609</v>
      </c>
      <c r="K292" s="1" t="s">
        <v>18</v>
      </c>
      <c r="L292" s="1" t="s">
        <v>22</v>
      </c>
      <c r="M292" s="1" t="s">
        <v>31</v>
      </c>
      <c r="N292" s="1" t="s">
        <v>31</v>
      </c>
      <c r="O292" s="1" t="s">
        <v>37</v>
      </c>
      <c r="P292" s="1" t="s">
        <v>43</v>
      </c>
      <c r="Q292" s="1" t="s">
        <v>45</v>
      </c>
      <c r="R292" s="1" t="s">
        <v>37</v>
      </c>
      <c r="S292" s="1" t="s">
        <v>53</v>
      </c>
      <c r="T292" s="1" t="s">
        <v>64</v>
      </c>
      <c r="U292" s="1" t="s">
        <v>43</v>
      </c>
      <c r="V292" s="1" t="s">
        <v>72</v>
      </c>
      <c r="W292" s="1" t="s">
        <v>77</v>
      </c>
      <c r="X292" s="1" t="s">
        <v>79</v>
      </c>
      <c r="Y292" s="1" t="s">
        <v>43</v>
      </c>
      <c r="Z292" s="1" t="s">
        <v>63</v>
      </c>
      <c r="AA292" s="1" t="s">
        <v>64</v>
      </c>
      <c r="AB292" s="1" t="s">
        <v>98</v>
      </c>
      <c r="AC292" s="1" t="s">
        <v>102</v>
      </c>
      <c r="AD292" s="1" t="s">
        <v>111</v>
      </c>
      <c r="AE292" s="1" t="s">
        <v>63</v>
      </c>
      <c r="AF292" s="1" t="s">
        <v>120</v>
      </c>
      <c r="AG292" s="1" t="s">
        <v>125</v>
      </c>
      <c r="AH292" s="1" t="s">
        <v>129</v>
      </c>
      <c r="AI292" s="1" t="s">
        <v>129</v>
      </c>
      <c r="AJ292" s="1" t="s">
        <v>129</v>
      </c>
      <c r="AK292" s="1" t="s">
        <v>63</v>
      </c>
      <c r="AL292" s="1" t="s">
        <v>144</v>
      </c>
      <c r="AM292" s="1" t="s">
        <v>62</v>
      </c>
      <c r="AN292" s="1" t="s">
        <v>31</v>
      </c>
      <c r="AO292" s="1" t="s">
        <v>155</v>
      </c>
      <c r="AP292" s="1" t="s">
        <v>159</v>
      </c>
      <c r="AQ292" s="1" t="s">
        <v>31</v>
      </c>
      <c r="AR292" s="1" t="s">
        <v>27</v>
      </c>
      <c r="AS292" s="1" t="s">
        <v>111</v>
      </c>
      <c r="AT292" s="1" t="s">
        <v>170</v>
      </c>
      <c r="AV292" s="1">
        <f>_xlfn.XLOOKUP(K292,[6]cmmiScoringModel!$G$2:$G$6, [6]cmmiScoringModel!$I$2:$I$6,0,0,1)</f>
        <v>1</v>
      </c>
      <c r="AW292" s="1">
        <f>_xlfn.XLOOKUP(L292,[6]cmmiScoringModel!$G$7:$G$9,[6]cmmiScoringModel!$I$7:$I$9,0,0,1)</f>
        <v>1</v>
      </c>
      <c r="AX292" s="1">
        <f>_xlfn.XLOOKUP(M292,[6]cmmiScoringModel!$G$10:$G$14,[6]cmmiScoringModel!$I$10:$I$14,0,0,1)</f>
        <v>1</v>
      </c>
      <c r="AY292" s="1">
        <f>_xlfn.XLOOKUP(N292,[6]cmmiScoringModel!$G$15:$G$19,[6]cmmiScoringModel!$I$15:$I$19,0,0,1)</f>
        <v>1</v>
      </c>
      <c r="AZ292" s="1">
        <f>_xlfn.XLOOKUP(O292,[6]cmmiScoringModel!$G$20:$G$24,[6]cmmiScoringModel!$I$20:$I$24,0,0,1)</f>
        <v>0.75</v>
      </c>
      <c r="BA292" s="1">
        <f>_xlfn.XLOOKUP(P292,[6]cmmiScoringModel!$G$25:$G$28,[6]cmmiScoringModel!$I$25:$I$28,0,0,1)</f>
        <v>1</v>
      </c>
      <c r="BB292" s="1">
        <f>_xlfn.XLOOKUP(Q292,[6]cmmiScoringModel!$G$29:$G$33,[6]cmmiScoringModel!$I$29:$I$33,0,0,1)</f>
        <v>0.5</v>
      </c>
      <c r="BC292" s="1">
        <f>_xlfn.XLOOKUP(R292,[6]cmmiScoringModel!$G$34:$G$37,[6]cmmiScoringModel!$I$34:$I$37,0,0,1)</f>
        <v>1</v>
      </c>
      <c r="BD292" s="1">
        <f>_xlfn.XLOOKUP(S292,[6]cmmiScoringModel!$G$38:$G$44,[6]cmmiScoringModel!$I$38:$I$44,0,0,1)</f>
        <v>0.9</v>
      </c>
      <c r="BE292" s="1">
        <f>_xlfn.XLOOKUP(T292,[6]cmmiScoringModel!$G$45:$G$51,[6]cmmiScoringModel!$I$45:$I$51,0,0,1)</f>
        <v>1</v>
      </c>
      <c r="BF292" s="1">
        <f>_xlfn.XLOOKUP(U292,[6]cmmiScoringModel!$G$52:$G$56,[6]cmmiScoringModel!$I$52:$I$56,0,0,1)</f>
        <v>1</v>
      </c>
      <c r="BG292" s="1">
        <f>_xlfn.XLOOKUP(V292,[6]cmmiScoringModel!$G$57:$G$61,[6]cmmiScoringModel!$I$57:$I$61,0,0,1)</f>
        <v>1</v>
      </c>
      <c r="BH292" s="1">
        <f>_xlfn.XLOOKUP(W292,[6]cmmiScoringModel!$G$62:$G$67,[6]cmmiScoringModel!$I$62:$I$67,0,0,1)</f>
        <v>1</v>
      </c>
      <c r="BI292" s="1">
        <f>_xlfn.XLOOKUP(X292,[6]cmmiScoringModel!$G$68:$G$72,[6]cmmiScoringModel!$I$68:$I$72,0,0,1)</f>
        <v>1</v>
      </c>
      <c r="BJ292" s="1">
        <f>_xlfn.XLOOKUP(Y292,[6]cmmiScoringModel!$G$73:$G$77,[6]cmmiScoringModel!$I$73:$I$77,0,0,1)</f>
        <v>1</v>
      </c>
      <c r="BK292" s="1">
        <f>_xlfn.XLOOKUP(Z292,[6]cmmiScoringModel!$G$78:$G$84,[6]cmmiScoringModel!$I$78:$I$84,0,0,1)</f>
        <v>0.75</v>
      </c>
      <c r="BL292" s="1">
        <f>_xlfn.XLOOKUP(AA292,[6]cmmiScoringModel!$G$85:$G$91,[6]cmmiScoringModel!$I$85:$I$91,0,0,1)</f>
        <v>1</v>
      </c>
      <c r="BM292" s="1">
        <f>_xlfn.XLOOKUP(AB292,[6]cmmiScoringModel!$G$92:$G$95,[6]cmmiScoringModel!$I$92:$I$95,0,0,1)</f>
        <v>1</v>
      </c>
      <c r="BN292" s="1">
        <f>_xlfn.XLOOKUP(AC292,[6]cmmiScoringModel!$G$96:$G$100,[6]cmmiScoringModel!$I$96:$I$100,0,0,1)</f>
        <v>0.15</v>
      </c>
      <c r="BO292" s="1">
        <f>_xlfn.XLOOKUP(AD292,[6]cmmiScoringModel!$G$101:$G$106,[6]cmmiScoringModel!$I$101:$I$106,0,0,1)</f>
        <v>1</v>
      </c>
      <c r="BP292" s="1">
        <f>_xlfn.XLOOKUP(AE292,[6]cmmiScoringModel!$G$107:$G$113,[6]cmmiScoringModel!$I$107:$I$113,0,0,1)</f>
        <v>0.75</v>
      </c>
      <c r="BQ292" s="1">
        <f>_xlfn.XLOOKUP(AF292,[6]cmmiScoringModel!$G$114:$G$117,[6]cmmiScoringModel!$I$114:$I$117,0,0,1)</f>
        <v>0.85</v>
      </c>
      <c r="BR292" s="1">
        <f>_xlfn.XLOOKUP(AG292,[6]cmmiScoringModel!$G$118:$G$120,[6]cmmiScoringModel!$I$118:$I$120,0,0,1)</f>
        <v>1</v>
      </c>
      <c r="BS292" s="1">
        <f>_xlfn.XLOOKUP(AH292, [6]cmmiScoringModel!$G$121:$G$124,[6]cmmiScoringModel!$I$121:$I$124,0,0,1)</f>
        <v>0.6</v>
      </c>
      <c r="BT292" s="1">
        <f>_xlfn.XLOOKUP(AI292,[6]cmmiScoringModel!$G$125:$G$128,[6]cmmiScoringModel!$I$125:$I$128,0,0,1)</f>
        <v>0.4</v>
      </c>
      <c r="BU292" s="1">
        <f>_xlfn.XLOOKUP(AJ292,[6]cmmiScoringModel!$G$129:$G$132,[6]cmmiScoringModel!$I$129:$I$132,0,0,1)</f>
        <v>0.4</v>
      </c>
      <c r="BV292" s="1">
        <f>_xlfn.XLOOKUP(AK292,[6]cmmiScoringModel!$G$133:$G$138,[6]cmmiScoringModel!$I$133:$I$138,0,0,1)</f>
        <v>0.75</v>
      </c>
      <c r="BW292" s="1">
        <f>_xlfn.XLOOKUP(AL292,[6]cmmiScoringModel!$G$139:$G$142,[6]cmmiScoringModel!$I$139:$I$142,0,0,1)</f>
        <v>1</v>
      </c>
      <c r="BX292" s="1">
        <f>_xlfn.XLOOKUP(AM292,[6]cmmiScoringModel!$G$143:$G$148,[6]cmmiScoringModel!$I$143:$I$148,0,0,1)</f>
        <v>0.5</v>
      </c>
      <c r="BY292" s="1">
        <f>_xlfn.XLOOKUP(AN292,[6]cmmiScoringModel!$G$149:$G$153,[6]cmmiScoringModel!$I$149:$I$153,0,0,1)</f>
        <v>1</v>
      </c>
      <c r="BZ292" s="1">
        <f>_xlfn.XLOOKUP(AO292,[6]cmmiScoringModel!$G$154:$G$157,[6]cmmiScoringModel!$I$154:$I$157,0,0,1)</f>
        <v>1</v>
      </c>
      <c r="CA292" s="1">
        <f>_xlfn.XLOOKUP(AP292,[6]cmmiScoringModel!$G$158:$G$161,[6]cmmiScoringModel!$I$158:$I$161,0,0,1)</f>
        <v>1</v>
      </c>
      <c r="CB292" s="1">
        <f>_xlfn.XLOOKUP(AQ292,[6]cmmiScoringModel!$G$162:$G$166,[6]cmmiScoringModel!$I$162:$I$166,0,0,1)</f>
        <v>1</v>
      </c>
      <c r="CC292" s="1">
        <f>_xlfn.XLOOKUP(AR292,[6]cmmiScoringModel!$G$167:$G$171,[6]cmmiScoringModel!$I$167:$I$171,0,0,1)</f>
        <v>1</v>
      </c>
      <c r="CD292" s="1">
        <f>_xlfn.XLOOKUP(AS292,[6]cmmiScoringModel!$G$172:$G$175,[6]cmmiScoringModel!$I$172:$I$175,0,0,1)</f>
        <v>1</v>
      </c>
      <c r="CE292" s="1">
        <f>_xlfn.XLOOKUP(AT292,[6]cmmiScoringModel!$G$176:$G$180,[6]cmmiScoringModel!$I$176:$I$180,0,0,1)</f>
        <v>0.5</v>
      </c>
    </row>
    <row r="293" spans="1:83" x14ac:dyDescent="0.25">
      <c r="A293" s="1" t="s">
        <v>3610</v>
      </c>
      <c r="B293" s="1" t="s">
        <v>2123</v>
      </c>
      <c r="C293" s="1" t="s">
        <v>2124</v>
      </c>
      <c r="D293" s="1" t="s">
        <v>2128</v>
      </c>
      <c r="E293" s="1" t="s">
        <v>2129</v>
      </c>
      <c r="G293" s="1" t="s">
        <v>1872</v>
      </c>
      <c r="H293" s="1" t="s">
        <v>2838</v>
      </c>
      <c r="K293" s="1" t="s">
        <v>18</v>
      </c>
      <c r="L293" s="1" t="s">
        <v>22</v>
      </c>
      <c r="M293" s="1" t="s">
        <v>31</v>
      </c>
      <c r="N293" s="1" t="s">
        <v>29</v>
      </c>
      <c r="O293" s="1" t="s">
        <v>37</v>
      </c>
      <c r="P293" s="1" t="s">
        <v>43</v>
      </c>
      <c r="Q293" s="1" t="s">
        <v>45</v>
      </c>
      <c r="R293" s="1" t="s">
        <v>37</v>
      </c>
      <c r="S293" s="1" t="s">
        <v>56</v>
      </c>
      <c r="T293" s="1" t="s">
        <v>64</v>
      </c>
      <c r="U293" s="1" t="s">
        <v>43</v>
      </c>
      <c r="V293" s="1" t="s">
        <v>72</v>
      </c>
      <c r="W293" s="1" t="s">
        <v>75</v>
      </c>
      <c r="X293" s="1" t="s">
        <v>37</v>
      </c>
      <c r="Y293" s="1" t="s">
        <v>43</v>
      </c>
      <c r="Z293" s="1" t="s">
        <v>64</v>
      </c>
      <c r="AA293" s="1" t="s">
        <v>62</v>
      </c>
      <c r="AB293" s="1" t="s">
        <v>98</v>
      </c>
      <c r="AC293" s="1" t="s">
        <v>105</v>
      </c>
      <c r="AD293" s="1" t="s">
        <v>111</v>
      </c>
      <c r="AE293" s="1" t="s">
        <v>62</v>
      </c>
      <c r="AF293" s="1" t="s">
        <v>120</v>
      </c>
      <c r="AG293" s="1" t="s">
        <v>125</v>
      </c>
      <c r="AH293" s="1" t="s">
        <v>129</v>
      </c>
      <c r="AI293" s="1" t="s">
        <v>129</v>
      </c>
      <c r="AJ293" s="1" t="s">
        <v>22</v>
      </c>
      <c r="AK293" s="1" t="s">
        <v>64</v>
      </c>
      <c r="AL293" s="1" t="s">
        <v>144</v>
      </c>
      <c r="AM293" s="1" t="s">
        <v>62</v>
      </c>
      <c r="AN293" s="1" t="s">
        <v>31</v>
      </c>
      <c r="AO293" s="1" t="s">
        <v>155</v>
      </c>
      <c r="AP293" s="1" t="s">
        <v>159</v>
      </c>
      <c r="AQ293" s="1" t="s">
        <v>29</v>
      </c>
      <c r="AR293" s="1" t="s">
        <v>21</v>
      </c>
      <c r="AS293" s="1" t="s">
        <v>21</v>
      </c>
      <c r="AT293" s="1" t="s">
        <v>21</v>
      </c>
      <c r="AV293" s="1">
        <f>_xlfn.XLOOKUP(K293,[6]cmmiScoringModel!$G$2:$G$6, [6]cmmiScoringModel!$I$2:$I$6,0,0,1)</f>
        <v>1</v>
      </c>
      <c r="AW293" s="1">
        <f>_xlfn.XLOOKUP(L293,[6]cmmiScoringModel!$G$7:$G$9,[6]cmmiScoringModel!$I$7:$I$9,0,0,1)</f>
        <v>1</v>
      </c>
      <c r="AX293" s="1">
        <f>_xlfn.XLOOKUP(M293,[6]cmmiScoringModel!$G$10:$G$14,[6]cmmiScoringModel!$I$10:$I$14,0,0,1)</f>
        <v>1</v>
      </c>
      <c r="AY293" s="1">
        <f>_xlfn.XLOOKUP(N293,[6]cmmiScoringModel!$G$15:$G$19,[6]cmmiScoringModel!$I$15:$I$19,0,0,1)</f>
        <v>0.5</v>
      </c>
      <c r="AZ293" s="1">
        <f>_xlfn.XLOOKUP(O293,[6]cmmiScoringModel!$G$20:$G$24,[6]cmmiScoringModel!$I$20:$I$24,0,0,1)</f>
        <v>0.75</v>
      </c>
      <c r="BA293" s="1">
        <f>_xlfn.XLOOKUP(P293,[6]cmmiScoringModel!$G$25:$G$28,[6]cmmiScoringModel!$I$25:$I$28,0,0,1)</f>
        <v>1</v>
      </c>
      <c r="BB293" s="1">
        <f>_xlfn.XLOOKUP(Q293,[6]cmmiScoringModel!$G$29:$G$33,[6]cmmiScoringModel!$I$29:$I$33,0,0,1)</f>
        <v>0.5</v>
      </c>
      <c r="BC293" s="1">
        <f>_xlfn.XLOOKUP(R293,[6]cmmiScoringModel!$G$34:$G$37,[6]cmmiScoringModel!$I$34:$I$37,0,0,1)</f>
        <v>1</v>
      </c>
      <c r="BD293" s="1">
        <f>_xlfn.XLOOKUP(S293,[6]cmmiScoringModel!$G$38:$G$44,[6]cmmiScoringModel!$I$38:$I$44,0,0,1)</f>
        <v>0.2</v>
      </c>
      <c r="BE293" s="1">
        <f>_xlfn.XLOOKUP(T293,[6]cmmiScoringModel!$G$45:$G$51,[6]cmmiScoringModel!$I$45:$I$51,0,0,1)</f>
        <v>1</v>
      </c>
      <c r="BF293" s="1">
        <f>_xlfn.XLOOKUP(U293,[6]cmmiScoringModel!$G$52:$G$56,[6]cmmiScoringModel!$I$52:$I$56,0,0,1)</f>
        <v>1</v>
      </c>
      <c r="BG293" s="1">
        <f>_xlfn.XLOOKUP(V293,[6]cmmiScoringModel!$G$57:$G$61,[6]cmmiScoringModel!$I$57:$I$61,0,0,1)</f>
        <v>1</v>
      </c>
      <c r="BH293" s="1">
        <f>_xlfn.XLOOKUP(W293,[6]cmmiScoringModel!$G$62:$G$67,[6]cmmiScoringModel!$I$62:$I$67,0,0,1)</f>
        <v>0.5</v>
      </c>
      <c r="BI293" s="1">
        <f>_xlfn.XLOOKUP(X293,[6]cmmiScoringModel!$G$68:$G$72,[6]cmmiScoringModel!$I$68:$I$72,0,0,1)</f>
        <v>0.75</v>
      </c>
      <c r="BJ293" s="1">
        <f>_xlfn.XLOOKUP(Y293,[6]cmmiScoringModel!$G$73:$G$77,[6]cmmiScoringModel!$I$73:$I$77,0,0,1)</f>
        <v>1</v>
      </c>
      <c r="BK293" s="1">
        <f>_xlfn.XLOOKUP(Z293,[6]cmmiScoringModel!$G$78:$G$84,[6]cmmiScoringModel!$I$78:$I$84,0,0,1)</f>
        <v>1</v>
      </c>
      <c r="BL293" s="1">
        <f>_xlfn.XLOOKUP(AA293,[6]cmmiScoringModel!$G$85:$G$91,[6]cmmiScoringModel!$I$85:$I$91,0,0,1)</f>
        <v>0.5</v>
      </c>
      <c r="BM293" s="1">
        <f>_xlfn.XLOOKUP(AB293,[6]cmmiScoringModel!$G$92:$G$95,[6]cmmiScoringModel!$I$92:$I$95,0,0,1)</f>
        <v>1</v>
      </c>
      <c r="BN293" s="1">
        <f>_xlfn.XLOOKUP(AC293,[6]cmmiScoringModel!$G$96:$G$100,[6]cmmiScoringModel!$I$96:$I$100,0,0,1)</f>
        <v>1</v>
      </c>
      <c r="BO293" s="1">
        <f>_xlfn.XLOOKUP(AD293,[6]cmmiScoringModel!$G$101:$G$106,[6]cmmiScoringModel!$I$101:$I$106,0,0,1)</f>
        <v>1</v>
      </c>
      <c r="BP293" s="1">
        <f>_xlfn.XLOOKUP(AE293,[6]cmmiScoringModel!$G$107:$G$113,[6]cmmiScoringModel!$I$107:$I$113,0,0,1)</f>
        <v>0.5</v>
      </c>
      <c r="BQ293" s="1">
        <f>_xlfn.XLOOKUP(AF293,[6]cmmiScoringModel!$G$114:$G$117,[6]cmmiScoringModel!$I$114:$I$117,0,0,1)</f>
        <v>0.85</v>
      </c>
      <c r="BR293" s="1">
        <f>_xlfn.XLOOKUP(AG293,[6]cmmiScoringModel!$G$118:$G$120,[6]cmmiScoringModel!$I$118:$I$120,0,0,1)</f>
        <v>1</v>
      </c>
      <c r="BS293" s="1">
        <f>_xlfn.XLOOKUP(AH293, [6]cmmiScoringModel!$G$121:$G$124,[6]cmmiScoringModel!$I$121:$I$124,0,0,1)</f>
        <v>0.6</v>
      </c>
      <c r="BT293" s="1">
        <f>_xlfn.XLOOKUP(AI293,[6]cmmiScoringModel!$G$125:$G$128,[6]cmmiScoringModel!$I$125:$I$128,0,0,1)</f>
        <v>0.4</v>
      </c>
      <c r="BU293" s="1">
        <f>_xlfn.XLOOKUP(AJ293,[6]cmmiScoringModel!$G$129:$G$132,[6]cmmiScoringModel!$I$129:$I$132,0,0,1)</f>
        <v>1</v>
      </c>
      <c r="BV293" s="1">
        <f>_xlfn.XLOOKUP(AK293,[6]cmmiScoringModel!$G$133:$G$138,[6]cmmiScoringModel!$I$133:$I$138,0,0,1)</f>
        <v>1</v>
      </c>
      <c r="BW293" s="1">
        <f>_xlfn.XLOOKUP(AL293,[6]cmmiScoringModel!$G$139:$G$142,[6]cmmiScoringModel!$I$139:$I$142,0,0,1)</f>
        <v>1</v>
      </c>
      <c r="BX293" s="1">
        <f>_xlfn.XLOOKUP(AM293,[6]cmmiScoringModel!$G$143:$G$148,[6]cmmiScoringModel!$I$143:$I$148,0,0,1)</f>
        <v>0.5</v>
      </c>
      <c r="BY293" s="1">
        <f>_xlfn.XLOOKUP(AN293,[6]cmmiScoringModel!$G$149:$G$153,[6]cmmiScoringModel!$I$149:$I$153,0,0,1)</f>
        <v>1</v>
      </c>
      <c r="BZ293" s="1">
        <f>_xlfn.XLOOKUP(AO293,[6]cmmiScoringModel!$G$154:$G$157,[6]cmmiScoringModel!$I$154:$I$157,0,0,1)</f>
        <v>1</v>
      </c>
      <c r="CA293" s="1">
        <f>_xlfn.XLOOKUP(AP293,[6]cmmiScoringModel!$G$158:$G$161,[6]cmmiScoringModel!$I$158:$I$161,0,0,1)</f>
        <v>1</v>
      </c>
      <c r="CB293" s="1">
        <f>_xlfn.XLOOKUP(AQ293,[6]cmmiScoringModel!$G$162:$G$166,[6]cmmiScoringModel!$I$162:$I$166,0,0,1)</f>
        <v>0.75</v>
      </c>
      <c r="CC293" s="1">
        <f>_xlfn.XLOOKUP(AR293,[6]cmmiScoringModel!$G$167:$G$171,[6]cmmiScoringModel!$I$167:$I$171,0,0,1)</f>
        <v>0.01</v>
      </c>
      <c r="CD293" s="1">
        <f>_xlfn.XLOOKUP(AS293,[6]cmmiScoringModel!$G$172:$G$175,[6]cmmiScoringModel!$I$172:$I$175,0,0,1)</f>
        <v>0.01</v>
      </c>
      <c r="CE293" s="1">
        <f>_xlfn.XLOOKUP(AT293,[6]cmmiScoringModel!$G$176:$G$180,[6]cmmiScoringModel!$I$176:$I$180,0,0,1)</f>
        <v>0.01</v>
      </c>
    </row>
    <row r="294" spans="1:83" x14ac:dyDescent="0.25">
      <c r="A294" s="1" t="s">
        <v>3611</v>
      </c>
      <c r="B294" s="1" t="s">
        <v>2123</v>
      </c>
      <c r="C294" s="1" t="s">
        <v>2130</v>
      </c>
      <c r="D294" s="1" t="s">
        <v>2131</v>
      </c>
      <c r="E294" s="1" t="s">
        <v>2132</v>
      </c>
      <c r="G294" s="1" t="s">
        <v>1760</v>
      </c>
      <c r="H294" s="1" t="s">
        <v>2838</v>
      </c>
      <c r="K294" s="1" t="s">
        <v>18</v>
      </c>
      <c r="L294" s="1" t="s">
        <v>22</v>
      </c>
      <c r="M294" s="1" t="s">
        <v>31</v>
      </c>
      <c r="N294" s="1" t="s">
        <v>29</v>
      </c>
      <c r="O294" s="1" t="s">
        <v>37</v>
      </c>
      <c r="P294" s="1" t="s">
        <v>43</v>
      </c>
      <c r="Q294" s="1" t="s">
        <v>45</v>
      </c>
      <c r="R294" s="1" t="s">
        <v>37</v>
      </c>
      <c r="S294" s="1" t="s">
        <v>56</v>
      </c>
      <c r="T294" s="1" t="s">
        <v>64</v>
      </c>
      <c r="U294" s="1" t="s">
        <v>43</v>
      </c>
      <c r="V294" s="1" t="s">
        <v>72</v>
      </c>
      <c r="W294" s="1" t="s">
        <v>76</v>
      </c>
      <c r="X294" s="1" t="s">
        <v>37</v>
      </c>
      <c r="Y294" s="1" t="s">
        <v>43</v>
      </c>
      <c r="Z294" s="1" t="s">
        <v>62</v>
      </c>
      <c r="AA294" s="1" t="s">
        <v>62</v>
      </c>
      <c r="AB294" s="1" t="s">
        <v>98</v>
      </c>
      <c r="AC294" s="1" t="s">
        <v>103</v>
      </c>
      <c r="AD294" s="1" t="s">
        <v>111</v>
      </c>
      <c r="AE294" s="1" t="s">
        <v>62</v>
      </c>
      <c r="AF294" s="1" t="s">
        <v>120</v>
      </c>
      <c r="AG294" s="1" t="s">
        <v>124</v>
      </c>
      <c r="AH294" s="1" t="s">
        <v>129</v>
      </c>
      <c r="AI294" s="1" t="s">
        <v>129</v>
      </c>
      <c r="AJ294" s="1" t="s">
        <v>129</v>
      </c>
      <c r="AK294" s="1" t="s">
        <v>63</v>
      </c>
      <c r="AL294" s="1" t="s">
        <v>144</v>
      </c>
      <c r="AM294" s="1" t="s">
        <v>62</v>
      </c>
      <c r="AN294" s="1" t="s">
        <v>31</v>
      </c>
      <c r="AO294" s="1" t="s">
        <v>155</v>
      </c>
      <c r="AP294" s="1" t="s">
        <v>158</v>
      </c>
      <c r="AQ294" s="1" t="s">
        <v>29</v>
      </c>
      <c r="AR294" s="1" t="s">
        <v>21</v>
      </c>
      <c r="AS294" s="1" t="s">
        <v>21</v>
      </c>
      <c r="AT294" s="1" t="s">
        <v>21</v>
      </c>
      <c r="AV294" s="1">
        <f>_xlfn.XLOOKUP(K294,[6]cmmiScoringModel!$G$2:$G$6, [6]cmmiScoringModel!$I$2:$I$6,0,0,1)</f>
        <v>1</v>
      </c>
      <c r="AW294" s="1">
        <f>_xlfn.XLOOKUP(L294,[6]cmmiScoringModel!$G$7:$G$9,[6]cmmiScoringModel!$I$7:$I$9,0,0,1)</f>
        <v>1</v>
      </c>
      <c r="AX294" s="1">
        <f>_xlfn.XLOOKUP(M294,[6]cmmiScoringModel!$G$10:$G$14,[6]cmmiScoringModel!$I$10:$I$14,0,0,1)</f>
        <v>1</v>
      </c>
      <c r="AY294" s="1">
        <f>_xlfn.XLOOKUP(N294,[6]cmmiScoringModel!$G$15:$G$19,[6]cmmiScoringModel!$I$15:$I$19,0,0,1)</f>
        <v>0.5</v>
      </c>
      <c r="AZ294" s="1">
        <f>_xlfn.XLOOKUP(O294,[6]cmmiScoringModel!$G$20:$G$24,[6]cmmiScoringModel!$I$20:$I$24,0,0,1)</f>
        <v>0.75</v>
      </c>
      <c r="BA294" s="1">
        <f>_xlfn.XLOOKUP(P294,[6]cmmiScoringModel!$G$25:$G$28,[6]cmmiScoringModel!$I$25:$I$28,0,0,1)</f>
        <v>1</v>
      </c>
      <c r="BB294" s="1">
        <f>_xlfn.XLOOKUP(Q294,[6]cmmiScoringModel!$G$29:$G$33,[6]cmmiScoringModel!$I$29:$I$33,0,0,1)</f>
        <v>0.5</v>
      </c>
      <c r="BC294" s="1">
        <f>_xlfn.XLOOKUP(R294,[6]cmmiScoringModel!$G$34:$G$37,[6]cmmiScoringModel!$I$34:$I$37,0,0,1)</f>
        <v>1</v>
      </c>
      <c r="BD294" s="1">
        <f>_xlfn.XLOOKUP(S294,[6]cmmiScoringModel!$G$38:$G$44,[6]cmmiScoringModel!$I$38:$I$44,0,0,1)</f>
        <v>0.2</v>
      </c>
      <c r="BE294" s="1">
        <f>_xlfn.XLOOKUP(T294,[6]cmmiScoringModel!$G$45:$G$51,[6]cmmiScoringModel!$I$45:$I$51,0,0,1)</f>
        <v>1</v>
      </c>
      <c r="BF294" s="1">
        <f>_xlfn.XLOOKUP(U294,[6]cmmiScoringModel!$G$52:$G$56,[6]cmmiScoringModel!$I$52:$I$56,0,0,1)</f>
        <v>1</v>
      </c>
      <c r="BG294" s="1">
        <f>_xlfn.XLOOKUP(V294,[6]cmmiScoringModel!$G$57:$G$61,[6]cmmiScoringModel!$I$57:$I$61,0,0,1)</f>
        <v>1</v>
      </c>
      <c r="BH294" s="1">
        <f>_xlfn.XLOOKUP(W294,[6]cmmiScoringModel!$G$62:$G$67,[6]cmmiScoringModel!$I$62:$I$67,0,0,1)</f>
        <v>0.75</v>
      </c>
      <c r="BI294" s="1">
        <f>_xlfn.XLOOKUP(X294,[6]cmmiScoringModel!$G$68:$G$72,[6]cmmiScoringModel!$I$68:$I$72,0,0,1)</f>
        <v>0.75</v>
      </c>
      <c r="BJ294" s="1">
        <f>_xlfn.XLOOKUP(Y294,[6]cmmiScoringModel!$G$73:$G$77,[6]cmmiScoringModel!$I$73:$I$77,0,0,1)</f>
        <v>1</v>
      </c>
      <c r="BK294" s="1">
        <f>_xlfn.XLOOKUP(Z294,[6]cmmiScoringModel!$G$78:$G$84,[6]cmmiScoringModel!$I$78:$I$84,0,0,1)</f>
        <v>0.5</v>
      </c>
      <c r="BL294" s="1">
        <f>_xlfn.XLOOKUP(AA294,[6]cmmiScoringModel!$G$85:$G$91,[6]cmmiScoringModel!$I$85:$I$91,0,0,1)</f>
        <v>0.5</v>
      </c>
      <c r="BM294" s="1">
        <f>_xlfn.XLOOKUP(AB294,[6]cmmiScoringModel!$G$92:$G$95,[6]cmmiScoringModel!$I$92:$I$95,0,0,1)</f>
        <v>1</v>
      </c>
      <c r="BN294" s="1">
        <f>_xlfn.XLOOKUP(AC294,[6]cmmiScoringModel!$G$96:$G$100,[6]cmmiScoringModel!$I$96:$I$100,0,0,1)</f>
        <v>0.6</v>
      </c>
      <c r="BO294" s="1">
        <f>_xlfn.XLOOKUP(AD294,[6]cmmiScoringModel!$G$101:$G$106,[6]cmmiScoringModel!$I$101:$I$106,0,0,1)</f>
        <v>1</v>
      </c>
      <c r="BP294" s="1">
        <f>_xlfn.XLOOKUP(AE294,[6]cmmiScoringModel!$G$107:$G$113,[6]cmmiScoringModel!$I$107:$I$113,0,0,1)</f>
        <v>0.5</v>
      </c>
      <c r="BQ294" s="1">
        <f>_xlfn.XLOOKUP(AF294,[6]cmmiScoringModel!$G$114:$G$117,[6]cmmiScoringModel!$I$114:$I$117,0,0,1)</f>
        <v>0.85</v>
      </c>
      <c r="BR294" s="1">
        <f>_xlfn.XLOOKUP(AG294,[6]cmmiScoringModel!$G$118:$G$120,[6]cmmiScoringModel!$I$118:$I$120,0,0,1)</f>
        <v>0.25</v>
      </c>
      <c r="BS294" s="1">
        <f>_xlfn.XLOOKUP(AH294, [6]cmmiScoringModel!$G$121:$G$124,[6]cmmiScoringModel!$I$121:$I$124,0,0,1)</f>
        <v>0.6</v>
      </c>
      <c r="BT294" s="1">
        <f>_xlfn.XLOOKUP(AI294,[6]cmmiScoringModel!$G$125:$G$128,[6]cmmiScoringModel!$I$125:$I$128,0,0,1)</f>
        <v>0.4</v>
      </c>
      <c r="BU294" s="1">
        <f>_xlfn.XLOOKUP(AJ294,[6]cmmiScoringModel!$G$129:$G$132,[6]cmmiScoringModel!$I$129:$I$132,0,0,1)</f>
        <v>0.4</v>
      </c>
      <c r="BV294" s="1">
        <f>_xlfn.XLOOKUP(AK294,[6]cmmiScoringModel!$G$133:$G$138,[6]cmmiScoringModel!$I$133:$I$138,0,0,1)</f>
        <v>0.75</v>
      </c>
      <c r="BW294" s="1">
        <f>_xlfn.XLOOKUP(AL294,[6]cmmiScoringModel!$G$139:$G$142,[6]cmmiScoringModel!$I$139:$I$142,0,0,1)</f>
        <v>1</v>
      </c>
      <c r="BX294" s="1">
        <f>_xlfn.XLOOKUP(AM294,[6]cmmiScoringModel!$G$143:$G$148,[6]cmmiScoringModel!$I$143:$I$148,0,0,1)</f>
        <v>0.5</v>
      </c>
      <c r="BY294" s="1">
        <f>_xlfn.XLOOKUP(AN294,[6]cmmiScoringModel!$G$149:$G$153,[6]cmmiScoringModel!$I$149:$I$153,0,0,1)</f>
        <v>1</v>
      </c>
      <c r="BZ294" s="1">
        <f>_xlfn.XLOOKUP(AO294,[6]cmmiScoringModel!$G$154:$G$157,[6]cmmiScoringModel!$I$154:$I$157,0,0,1)</f>
        <v>1</v>
      </c>
      <c r="CA294" s="1">
        <f>_xlfn.XLOOKUP(AP294,[6]cmmiScoringModel!$G$158:$G$161,[6]cmmiScoringModel!$I$158:$I$161,0,0,1)</f>
        <v>0.5</v>
      </c>
      <c r="CB294" s="1">
        <f>_xlfn.XLOOKUP(AQ294,[6]cmmiScoringModel!$G$162:$G$166,[6]cmmiScoringModel!$I$162:$I$166,0,0,1)</f>
        <v>0.75</v>
      </c>
      <c r="CC294" s="1">
        <f>_xlfn.XLOOKUP(AR294,[6]cmmiScoringModel!$G$167:$G$171,[6]cmmiScoringModel!$I$167:$I$171,0,0,1)</f>
        <v>0.01</v>
      </c>
      <c r="CD294" s="1">
        <f>_xlfn.XLOOKUP(AS294,[6]cmmiScoringModel!$G$172:$G$175,[6]cmmiScoringModel!$I$172:$I$175,0,0,1)</f>
        <v>0.01</v>
      </c>
      <c r="CE294" s="1">
        <f>_xlfn.XLOOKUP(AT294,[6]cmmiScoringModel!$G$176:$G$180,[6]cmmiScoringModel!$I$176:$I$180,0,0,1)</f>
        <v>0.01</v>
      </c>
    </row>
    <row r="295" spans="1:83" x14ac:dyDescent="0.25">
      <c r="A295" s="1" t="s">
        <v>3612</v>
      </c>
      <c r="B295" s="1" t="s">
        <v>2123</v>
      </c>
      <c r="C295" s="1" t="s">
        <v>2130</v>
      </c>
      <c r="D295" s="1" t="s">
        <v>2133</v>
      </c>
      <c r="E295" s="1" t="s">
        <v>2134</v>
      </c>
      <c r="G295" s="1" t="s">
        <v>1760</v>
      </c>
      <c r="H295" s="1" t="s">
        <v>2838</v>
      </c>
      <c r="K295" s="1" t="s">
        <v>18</v>
      </c>
      <c r="L295" s="1" t="s">
        <v>22</v>
      </c>
      <c r="M295" s="1" t="s">
        <v>31</v>
      </c>
      <c r="N295" s="1" t="s">
        <v>31</v>
      </c>
      <c r="O295" s="1" t="s">
        <v>37</v>
      </c>
      <c r="P295" s="1" t="s">
        <v>43</v>
      </c>
      <c r="Q295" s="1" t="s">
        <v>45</v>
      </c>
      <c r="R295" s="1" t="s">
        <v>37</v>
      </c>
      <c r="S295" s="1" t="s">
        <v>56</v>
      </c>
      <c r="T295" s="1" t="s">
        <v>64</v>
      </c>
      <c r="U295" s="1" t="s">
        <v>43</v>
      </c>
      <c r="V295" s="1" t="s">
        <v>72</v>
      </c>
      <c r="W295" s="1" t="s">
        <v>76</v>
      </c>
      <c r="X295" s="1" t="s">
        <v>37</v>
      </c>
      <c r="Y295" s="1" t="s">
        <v>43</v>
      </c>
      <c r="Z295" s="1" t="s">
        <v>62</v>
      </c>
      <c r="AA295" s="1" t="s">
        <v>63</v>
      </c>
      <c r="AB295" s="1" t="s">
        <v>98</v>
      </c>
      <c r="AC295" s="1" t="s">
        <v>103</v>
      </c>
      <c r="AD295" s="1" t="s">
        <v>111</v>
      </c>
      <c r="AE295" s="1" t="s">
        <v>63</v>
      </c>
      <c r="AF295" s="1" t="s">
        <v>120</v>
      </c>
      <c r="AG295" s="1" t="s">
        <v>125</v>
      </c>
      <c r="AH295" s="1" t="s">
        <v>129</v>
      </c>
      <c r="AI295" s="1" t="s">
        <v>129</v>
      </c>
      <c r="AJ295" s="1" t="s">
        <v>129</v>
      </c>
      <c r="AK295" s="1" t="s">
        <v>64</v>
      </c>
      <c r="AL295" s="1" t="s">
        <v>144</v>
      </c>
      <c r="AM295" s="1" t="s">
        <v>63</v>
      </c>
      <c r="AN295" s="1" t="s">
        <v>31</v>
      </c>
      <c r="AO295" s="1" t="s">
        <v>155</v>
      </c>
      <c r="AP295" s="1" t="s">
        <v>159</v>
      </c>
      <c r="AQ295" s="1" t="s">
        <v>31</v>
      </c>
      <c r="AR295" s="1" t="s">
        <v>21</v>
      </c>
      <c r="AS295" s="1" t="s">
        <v>21</v>
      </c>
      <c r="AT295" s="1" t="s">
        <v>21</v>
      </c>
      <c r="AV295" s="1">
        <f>_xlfn.XLOOKUP(K295,[6]cmmiScoringModel!$G$2:$G$6, [6]cmmiScoringModel!$I$2:$I$6,0,0,1)</f>
        <v>1</v>
      </c>
      <c r="AW295" s="1">
        <f>_xlfn.XLOOKUP(L295,[6]cmmiScoringModel!$G$7:$G$9,[6]cmmiScoringModel!$I$7:$I$9,0,0,1)</f>
        <v>1</v>
      </c>
      <c r="AX295" s="1">
        <f>_xlfn.XLOOKUP(M295,[6]cmmiScoringModel!$G$10:$G$14,[6]cmmiScoringModel!$I$10:$I$14,0,0,1)</f>
        <v>1</v>
      </c>
      <c r="AY295" s="1">
        <f>_xlfn.XLOOKUP(N295,[6]cmmiScoringModel!$G$15:$G$19,[6]cmmiScoringModel!$I$15:$I$19,0,0,1)</f>
        <v>1</v>
      </c>
      <c r="AZ295" s="1">
        <f>_xlfn.XLOOKUP(O295,[6]cmmiScoringModel!$G$20:$G$24,[6]cmmiScoringModel!$I$20:$I$24,0,0,1)</f>
        <v>0.75</v>
      </c>
      <c r="BA295" s="1">
        <f>_xlfn.XLOOKUP(P295,[6]cmmiScoringModel!$G$25:$G$28,[6]cmmiScoringModel!$I$25:$I$28,0,0,1)</f>
        <v>1</v>
      </c>
      <c r="BB295" s="1">
        <f>_xlfn.XLOOKUP(Q295,[6]cmmiScoringModel!$G$29:$G$33,[6]cmmiScoringModel!$I$29:$I$33,0,0,1)</f>
        <v>0.5</v>
      </c>
      <c r="BC295" s="1">
        <f>_xlfn.XLOOKUP(R295,[6]cmmiScoringModel!$G$34:$G$37,[6]cmmiScoringModel!$I$34:$I$37,0,0,1)</f>
        <v>1</v>
      </c>
      <c r="BD295" s="1">
        <f>_xlfn.XLOOKUP(S295,[6]cmmiScoringModel!$G$38:$G$44,[6]cmmiScoringModel!$I$38:$I$44,0,0,1)</f>
        <v>0.2</v>
      </c>
      <c r="BE295" s="1">
        <f>_xlfn.XLOOKUP(T295,[6]cmmiScoringModel!$G$45:$G$51,[6]cmmiScoringModel!$I$45:$I$51,0,0,1)</f>
        <v>1</v>
      </c>
      <c r="BF295" s="1">
        <f>_xlfn.XLOOKUP(U295,[6]cmmiScoringModel!$G$52:$G$56,[6]cmmiScoringModel!$I$52:$I$56,0,0,1)</f>
        <v>1</v>
      </c>
      <c r="BG295" s="1">
        <f>_xlfn.XLOOKUP(V295,[6]cmmiScoringModel!$G$57:$G$61,[6]cmmiScoringModel!$I$57:$I$61,0,0,1)</f>
        <v>1</v>
      </c>
      <c r="BH295" s="1">
        <f>_xlfn.XLOOKUP(W295,[6]cmmiScoringModel!$G$62:$G$67,[6]cmmiScoringModel!$I$62:$I$67,0,0,1)</f>
        <v>0.75</v>
      </c>
      <c r="BI295" s="1">
        <f>_xlfn.XLOOKUP(X295,[6]cmmiScoringModel!$G$68:$G$72,[6]cmmiScoringModel!$I$68:$I$72,0,0,1)</f>
        <v>0.75</v>
      </c>
      <c r="BJ295" s="1">
        <f>_xlfn.XLOOKUP(Y295,[6]cmmiScoringModel!$G$73:$G$77,[6]cmmiScoringModel!$I$73:$I$77,0,0,1)</f>
        <v>1</v>
      </c>
      <c r="BK295" s="1">
        <f>_xlfn.XLOOKUP(Z295,[6]cmmiScoringModel!$G$78:$G$84,[6]cmmiScoringModel!$I$78:$I$84,0,0,1)</f>
        <v>0.5</v>
      </c>
      <c r="BL295" s="1">
        <f>_xlfn.XLOOKUP(AA295,[6]cmmiScoringModel!$G$85:$G$91,[6]cmmiScoringModel!$I$85:$I$91,0,0,1)</f>
        <v>0.75</v>
      </c>
      <c r="BM295" s="1">
        <f>_xlfn.XLOOKUP(AB295,[6]cmmiScoringModel!$G$92:$G$95,[6]cmmiScoringModel!$I$92:$I$95,0,0,1)</f>
        <v>1</v>
      </c>
      <c r="BN295" s="1">
        <f>_xlfn.XLOOKUP(AC295,[6]cmmiScoringModel!$G$96:$G$100,[6]cmmiScoringModel!$I$96:$I$100,0,0,1)</f>
        <v>0.6</v>
      </c>
      <c r="BO295" s="1">
        <f>_xlfn.XLOOKUP(AD295,[6]cmmiScoringModel!$G$101:$G$106,[6]cmmiScoringModel!$I$101:$I$106,0,0,1)</f>
        <v>1</v>
      </c>
      <c r="BP295" s="1">
        <f>_xlfn.XLOOKUP(AE295,[6]cmmiScoringModel!$G$107:$G$113,[6]cmmiScoringModel!$I$107:$I$113,0,0,1)</f>
        <v>0.75</v>
      </c>
      <c r="BQ295" s="1">
        <f>_xlfn.XLOOKUP(AF295,[6]cmmiScoringModel!$G$114:$G$117,[6]cmmiScoringModel!$I$114:$I$117,0,0,1)</f>
        <v>0.85</v>
      </c>
      <c r="BR295" s="1">
        <f>_xlfn.XLOOKUP(AG295,[6]cmmiScoringModel!$G$118:$G$120,[6]cmmiScoringModel!$I$118:$I$120,0,0,1)</f>
        <v>1</v>
      </c>
      <c r="BS295" s="1">
        <f>_xlfn.XLOOKUP(AH295, [6]cmmiScoringModel!$G$121:$G$124,[6]cmmiScoringModel!$I$121:$I$124,0,0,1)</f>
        <v>0.6</v>
      </c>
      <c r="BT295" s="1">
        <f>_xlfn.XLOOKUP(AI295,[6]cmmiScoringModel!$G$125:$G$128,[6]cmmiScoringModel!$I$125:$I$128,0,0,1)</f>
        <v>0.4</v>
      </c>
      <c r="BU295" s="1">
        <f>_xlfn.XLOOKUP(AJ295,[6]cmmiScoringModel!$G$129:$G$132,[6]cmmiScoringModel!$I$129:$I$132,0,0,1)</f>
        <v>0.4</v>
      </c>
      <c r="BV295" s="1">
        <f>_xlfn.XLOOKUP(AK295,[6]cmmiScoringModel!$G$133:$G$138,[6]cmmiScoringModel!$I$133:$I$138,0,0,1)</f>
        <v>1</v>
      </c>
      <c r="BW295" s="1">
        <f>_xlfn.XLOOKUP(AL295,[6]cmmiScoringModel!$G$139:$G$142,[6]cmmiScoringModel!$I$139:$I$142,0,0,1)</f>
        <v>1</v>
      </c>
      <c r="BX295" s="1">
        <f>_xlfn.XLOOKUP(AM295,[6]cmmiScoringModel!$G$143:$G$148,[6]cmmiScoringModel!$I$143:$I$148,0,0,1)</f>
        <v>0.75</v>
      </c>
      <c r="BY295" s="1">
        <f>_xlfn.XLOOKUP(AN295,[6]cmmiScoringModel!$G$149:$G$153,[6]cmmiScoringModel!$I$149:$I$153,0,0,1)</f>
        <v>1</v>
      </c>
      <c r="BZ295" s="1">
        <f>_xlfn.XLOOKUP(AO295,[6]cmmiScoringModel!$G$154:$G$157,[6]cmmiScoringModel!$I$154:$I$157,0,0,1)</f>
        <v>1</v>
      </c>
      <c r="CA295" s="1">
        <f>_xlfn.XLOOKUP(AP295,[6]cmmiScoringModel!$G$158:$G$161,[6]cmmiScoringModel!$I$158:$I$161,0,0,1)</f>
        <v>1</v>
      </c>
      <c r="CB295" s="1">
        <f>_xlfn.XLOOKUP(AQ295,[6]cmmiScoringModel!$G$162:$G$166,[6]cmmiScoringModel!$I$162:$I$166,0,0,1)</f>
        <v>1</v>
      </c>
      <c r="CC295" s="1">
        <f>_xlfn.XLOOKUP(AR295,[6]cmmiScoringModel!$G$167:$G$171,[6]cmmiScoringModel!$I$167:$I$171,0,0,1)</f>
        <v>0.01</v>
      </c>
      <c r="CD295" s="1">
        <f>_xlfn.XLOOKUP(AS295,[6]cmmiScoringModel!$G$172:$G$175,[6]cmmiScoringModel!$I$172:$I$175,0,0,1)</f>
        <v>0.01</v>
      </c>
      <c r="CE295" s="1">
        <f>_xlfn.XLOOKUP(AT295,[6]cmmiScoringModel!$G$176:$G$180,[6]cmmiScoringModel!$I$176:$I$180,0,0,1)</f>
        <v>0.01</v>
      </c>
    </row>
    <row r="296" spans="1:83" x14ac:dyDescent="0.25">
      <c r="A296" s="1" t="s">
        <v>3613</v>
      </c>
      <c r="B296" s="1" t="s">
        <v>2123</v>
      </c>
      <c r="C296" s="1" t="s">
        <v>2135</v>
      </c>
      <c r="D296" s="1" t="s">
        <v>2136</v>
      </c>
      <c r="E296" s="1" t="s">
        <v>2137</v>
      </c>
      <c r="G296" s="1" t="s">
        <v>2080</v>
      </c>
      <c r="H296" s="1" t="s">
        <v>3614</v>
      </c>
      <c r="K296" s="1" t="s">
        <v>18</v>
      </c>
      <c r="L296" s="1" t="s">
        <v>22</v>
      </c>
      <c r="M296" s="1" t="s">
        <v>31</v>
      </c>
      <c r="N296" s="1" t="s">
        <v>29</v>
      </c>
      <c r="O296" s="1" t="s">
        <v>37</v>
      </c>
      <c r="P296" s="1" t="s">
        <v>43</v>
      </c>
      <c r="Q296" s="1" t="s">
        <v>45</v>
      </c>
      <c r="R296" s="1" t="s">
        <v>37</v>
      </c>
      <c r="S296" s="1" t="s">
        <v>56</v>
      </c>
      <c r="T296" s="1" t="s">
        <v>64</v>
      </c>
      <c r="U296" s="1" t="s">
        <v>43</v>
      </c>
      <c r="V296" s="1" t="s">
        <v>72</v>
      </c>
      <c r="W296" s="1" t="s">
        <v>76</v>
      </c>
      <c r="X296" s="1" t="s">
        <v>37</v>
      </c>
      <c r="Y296" s="1" t="s">
        <v>43</v>
      </c>
      <c r="Z296" s="1" t="s">
        <v>62</v>
      </c>
      <c r="AA296" s="1" t="s">
        <v>62</v>
      </c>
      <c r="AB296" s="1" t="s">
        <v>98</v>
      </c>
      <c r="AC296" s="1" t="s">
        <v>103</v>
      </c>
      <c r="AD296" s="1" t="s">
        <v>111</v>
      </c>
      <c r="AE296" s="1" t="s">
        <v>62</v>
      </c>
      <c r="AF296" s="1" t="s">
        <v>120</v>
      </c>
      <c r="AG296" s="1" t="s">
        <v>124</v>
      </c>
      <c r="AH296" s="1" t="s">
        <v>129</v>
      </c>
      <c r="AI296" s="1" t="s">
        <v>129</v>
      </c>
      <c r="AJ296" s="1" t="s">
        <v>129</v>
      </c>
      <c r="AK296" s="1" t="s">
        <v>64</v>
      </c>
      <c r="AL296" s="1" t="s">
        <v>144</v>
      </c>
      <c r="AM296" s="1" t="s">
        <v>62</v>
      </c>
      <c r="AN296" s="1" t="s">
        <v>31</v>
      </c>
      <c r="AO296" s="1" t="s">
        <v>155</v>
      </c>
      <c r="AP296" s="1" t="s">
        <v>158</v>
      </c>
      <c r="AQ296" s="1" t="s">
        <v>29</v>
      </c>
      <c r="AR296" s="1" t="s">
        <v>21</v>
      </c>
      <c r="AS296" s="1" t="s">
        <v>21</v>
      </c>
      <c r="AT296" s="1" t="s">
        <v>21</v>
      </c>
      <c r="AV296" s="1">
        <f>_xlfn.XLOOKUP(K296,[6]cmmiScoringModel!$G$2:$G$6, [6]cmmiScoringModel!$I$2:$I$6,0,0,1)</f>
        <v>1</v>
      </c>
      <c r="AW296" s="1">
        <f>_xlfn.XLOOKUP(L296,[6]cmmiScoringModel!$G$7:$G$9,[6]cmmiScoringModel!$I$7:$I$9,0,0,1)</f>
        <v>1</v>
      </c>
      <c r="AX296" s="1">
        <f>_xlfn.XLOOKUP(M296,[6]cmmiScoringModel!$G$10:$G$14,[6]cmmiScoringModel!$I$10:$I$14,0,0,1)</f>
        <v>1</v>
      </c>
      <c r="AY296" s="1">
        <f>_xlfn.XLOOKUP(N296,[6]cmmiScoringModel!$G$15:$G$19,[6]cmmiScoringModel!$I$15:$I$19,0,0,1)</f>
        <v>0.5</v>
      </c>
      <c r="AZ296" s="1">
        <f>_xlfn.XLOOKUP(O296,[6]cmmiScoringModel!$G$20:$G$24,[6]cmmiScoringModel!$I$20:$I$24,0,0,1)</f>
        <v>0.75</v>
      </c>
      <c r="BA296" s="1">
        <f>_xlfn.XLOOKUP(P296,[6]cmmiScoringModel!$G$25:$G$28,[6]cmmiScoringModel!$I$25:$I$28,0,0,1)</f>
        <v>1</v>
      </c>
      <c r="BB296" s="1">
        <f>_xlfn.XLOOKUP(Q296,[6]cmmiScoringModel!$G$29:$G$33,[6]cmmiScoringModel!$I$29:$I$33,0,0,1)</f>
        <v>0.5</v>
      </c>
      <c r="BC296" s="1">
        <f>_xlfn.XLOOKUP(R296,[6]cmmiScoringModel!$G$34:$G$37,[6]cmmiScoringModel!$I$34:$I$37,0,0,1)</f>
        <v>1</v>
      </c>
      <c r="BD296" s="1">
        <f>_xlfn.XLOOKUP(S296,[6]cmmiScoringModel!$G$38:$G$44,[6]cmmiScoringModel!$I$38:$I$44,0,0,1)</f>
        <v>0.2</v>
      </c>
      <c r="BE296" s="1">
        <f>_xlfn.XLOOKUP(T296,[6]cmmiScoringModel!$G$45:$G$51,[6]cmmiScoringModel!$I$45:$I$51,0,0,1)</f>
        <v>1</v>
      </c>
      <c r="BF296" s="1">
        <f>_xlfn.XLOOKUP(U296,[6]cmmiScoringModel!$G$52:$G$56,[6]cmmiScoringModel!$I$52:$I$56,0,0,1)</f>
        <v>1</v>
      </c>
      <c r="BG296" s="1">
        <f>_xlfn.XLOOKUP(V296,[6]cmmiScoringModel!$G$57:$G$61,[6]cmmiScoringModel!$I$57:$I$61,0,0,1)</f>
        <v>1</v>
      </c>
      <c r="BH296" s="1">
        <f>_xlfn.XLOOKUP(W296,[6]cmmiScoringModel!$G$62:$G$67,[6]cmmiScoringModel!$I$62:$I$67,0,0,1)</f>
        <v>0.75</v>
      </c>
      <c r="BI296" s="1">
        <f>_xlfn.XLOOKUP(X296,[6]cmmiScoringModel!$G$68:$G$72,[6]cmmiScoringModel!$I$68:$I$72,0,0,1)</f>
        <v>0.75</v>
      </c>
      <c r="BJ296" s="1">
        <f>_xlfn.XLOOKUP(Y296,[6]cmmiScoringModel!$G$73:$G$77,[6]cmmiScoringModel!$I$73:$I$77,0,0,1)</f>
        <v>1</v>
      </c>
      <c r="BK296" s="1">
        <f>_xlfn.XLOOKUP(Z296,[6]cmmiScoringModel!$G$78:$G$84,[6]cmmiScoringModel!$I$78:$I$84,0,0,1)</f>
        <v>0.5</v>
      </c>
      <c r="BL296" s="1">
        <f>_xlfn.XLOOKUP(AA296,[6]cmmiScoringModel!$G$85:$G$91,[6]cmmiScoringModel!$I$85:$I$91,0,0,1)</f>
        <v>0.5</v>
      </c>
      <c r="BM296" s="1">
        <f>_xlfn.XLOOKUP(AB296,[6]cmmiScoringModel!$G$92:$G$95,[6]cmmiScoringModel!$I$92:$I$95,0,0,1)</f>
        <v>1</v>
      </c>
      <c r="BN296" s="1">
        <f>_xlfn.XLOOKUP(AC296,[6]cmmiScoringModel!$G$96:$G$100,[6]cmmiScoringModel!$I$96:$I$100,0,0,1)</f>
        <v>0.6</v>
      </c>
      <c r="BO296" s="1">
        <f>_xlfn.XLOOKUP(AD296,[6]cmmiScoringModel!$G$101:$G$106,[6]cmmiScoringModel!$I$101:$I$106,0,0,1)</f>
        <v>1</v>
      </c>
      <c r="BP296" s="1">
        <f>_xlfn.XLOOKUP(AE296,[6]cmmiScoringModel!$G$107:$G$113,[6]cmmiScoringModel!$I$107:$I$113,0,0,1)</f>
        <v>0.5</v>
      </c>
      <c r="BQ296" s="1">
        <f>_xlfn.XLOOKUP(AF296,[6]cmmiScoringModel!$G$114:$G$117,[6]cmmiScoringModel!$I$114:$I$117,0,0,1)</f>
        <v>0.85</v>
      </c>
      <c r="BR296" s="1">
        <f>_xlfn.XLOOKUP(AG296,[6]cmmiScoringModel!$G$118:$G$120,[6]cmmiScoringModel!$I$118:$I$120,0,0,1)</f>
        <v>0.25</v>
      </c>
      <c r="BS296" s="1">
        <f>_xlfn.XLOOKUP(AH296, [6]cmmiScoringModel!$G$121:$G$124,[6]cmmiScoringModel!$I$121:$I$124,0,0,1)</f>
        <v>0.6</v>
      </c>
      <c r="BT296" s="1">
        <f>_xlfn.XLOOKUP(AI296,[6]cmmiScoringModel!$G$125:$G$128,[6]cmmiScoringModel!$I$125:$I$128,0,0,1)</f>
        <v>0.4</v>
      </c>
      <c r="BU296" s="1">
        <f>_xlfn.XLOOKUP(AJ296,[6]cmmiScoringModel!$G$129:$G$132,[6]cmmiScoringModel!$I$129:$I$132,0,0,1)</f>
        <v>0.4</v>
      </c>
      <c r="BV296" s="1">
        <f>_xlfn.XLOOKUP(AK296,[6]cmmiScoringModel!$G$133:$G$138,[6]cmmiScoringModel!$I$133:$I$138,0,0,1)</f>
        <v>1</v>
      </c>
      <c r="BW296" s="1">
        <f>_xlfn.XLOOKUP(AL296,[6]cmmiScoringModel!$G$139:$G$142,[6]cmmiScoringModel!$I$139:$I$142,0,0,1)</f>
        <v>1</v>
      </c>
      <c r="BX296" s="1">
        <f>_xlfn.XLOOKUP(AM296,[6]cmmiScoringModel!$G$143:$G$148,[6]cmmiScoringModel!$I$143:$I$148,0,0,1)</f>
        <v>0.5</v>
      </c>
      <c r="BY296" s="1">
        <f>_xlfn.XLOOKUP(AN296,[6]cmmiScoringModel!$G$149:$G$153,[6]cmmiScoringModel!$I$149:$I$153,0,0,1)</f>
        <v>1</v>
      </c>
      <c r="BZ296" s="1">
        <f>_xlfn.XLOOKUP(AO296,[6]cmmiScoringModel!$G$154:$G$157,[6]cmmiScoringModel!$I$154:$I$157,0,0,1)</f>
        <v>1</v>
      </c>
      <c r="CA296" s="1">
        <f>_xlfn.XLOOKUP(AP296,[6]cmmiScoringModel!$G$158:$G$161,[6]cmmiScoringModel!$I$158:$I$161,0,0,1)</f>
        <v>0.5</v>
      </c>
      <c r="CB296" s="1">
        <f>_xlfn.XLOOKUP(AQ296,[6]cmmiScoringModel!$G$162:$G$166,[6]cmmiScoringModel!$I$162:$I$166,0,0,1)</f>
        <v>0.75</v>
      </c>
      <c r="CC296" s="1">
        <f>_xlfn.XLOOKUP(AR296,[6]cmmiScoringModel!$G$167:$G$171,[6]cmmiScoringModel!$I$167:$I$171,0,0,1)</f>
        <v>0.01</v>
      </c>
      <c r="CD296" s="1">
        <f>_xlfn.XLOOKUP(AS296,[6]cmmiScoringModel!$G$172:$G$175,[6]cmmiScoringModel!$I$172:$I$175,0,0,1)</f>
        <v>0.01</v>
      </c>
      <c r="CE296" s="1">
        <f>_xlfn.XLOOKUP(AT296,[6]cmmiScoringModel!$G$176:$G$180,[6]cmmiScoringModel!$I$176:$I$180,0,0,1)</f>
        <v>0.01</v>
      </c>
    </row>
    <row r="297" spans="1:83" x14ac:dyDescent="0.25">
      <c r="A297" s="1" t="s">
        <v>3615</v>
      </c>
      <c r="B297" s="1" t="s">
        <v>2123</v>
      </c>
      <c r="C297" s="1" t="s">
        <v>2135</v>
      </c>
      <c r="D297" s="1" t="s">
        <v>2138</v>
      </c>
      <c r="E297" s="1" t="s">
        <v>2139</v>
      </c>
      <c r="G297" s="1" t="s">
        <v>2080</v>
      </c>
      <c r="H297" s="1" t="s">
        <v>3614</v>
      </c>
      <c r="K297" s="1" t="s">
        <v>18</v>
      </c>
      <c r="L297" s="1" t="s">
        <v>22</v>
      </c>
      <c r="M297" s="1" t="s">
        <v>31</v>
      </c>
      <c r="N297" s="1" t="s">
        <v>29</v>
      </c>
      <c r="O297" s="1" t="s">
        <v>37</v>
      </c>
      <c r="P297" s="1" t="s">
        <v>43</v>
      </c>
      <c r="Q297" s="1" t="s">
        <v>45</v>
      </c>
      <c r="R297" s="1" t="s">
        <v>37</v>
      </c>
      <c r="S297" s="1" t="s">
        <v>56</v>
      </c>
      <c r="T297" s="1" t="s">
        <v>64</v>
      </c>
      <c r="U297" s="1" t="s">
        <v>43</v>
      </c>
      <c r="V297" s="1" t="s">
        <v>72</v>
      </c>
      <c r="W297" s="1" t="s">
        <v>76</v>
      </c>
      <c r="X297" s="1" t="s">
        <v>37</v>
      </c>
      <c r="Y297" s="1" t="s">
        <v>43</v>
      </c>
      <c r="Z297" s="1" t="s">
        <v>62</v>
      </c>
      <c r="AA297" s="1" t="s">
        <v>62</v>
      </c>
      <c r="AB297" s="1" t="s">
        <v>98</v>
      </c>
      <c r="AC297" s="1" t="s">
        <v>103</v>
      </c>
      <c r="AD297" s="1" t="s">
        <v>111</v>
      </c>
      <c r="AE297" s="1" t="s">
        <v>62</v>
      </c>
      <c r="AF297" s="1" t="s">
        <v>120</v>
      </c>
      <c r="AG297" s="1" t="s">
        <v>124</v>
      </c>
      <c r="AH297" s="1" t="s">
        <v>129</v>
      </c>
      <c r="AI297" s="1" t="s">
        <v>129</v>
      </c>
      <c r="AJ297" s="1" t="s">
        <v>129</v>
      </c>
      <c r="AK297" s="1" t="s">
        <v>64</v>
      </c>
      <c r="AL297" s="1" t="s">
        <v>144</v>
      </c>
      <c r="AM297" s="1" t="s">
        <v>62</v>
      </c>
      <c r="AN297" s="1" t="s">
        <v>31</v>
      </c>
      <c r="AO297" s="1" t="s">
        <v>155</v>
      </c>
      <c r="AP297" s="1" t="s">
        <v>158</v>
      </c>
      <c r="AQ297" s="1" t="s">
        <v>29</v>
      </c>
      <c r="AR297" s="1" t="s">
        <v>21</v>
      </c>
      <c r="AS297" s="1" t="s">
        <v>21</v>
      </c>
      <c r="AT297" s="1" t="s">
        <v>21</v>
      </c>
      <c r="AV297" s="1">
        <f>_xlfn.XLOOKUP(K297,[6]cmmiScoringModel!$G$2:$G$6, [6]cmmiScoringModel!$I$2:$I$6,0,0,1)</f>
        <v>1</v>
      </c>
      <c r="AW297" s="1">
        <f>_xlfn.XLOOKUP(L297,[6]cmmiScoringModel!$G$7:$G$9,[6]cmmiScoringModel!$I$7:$I$9,0,0,1)</f>
        <v>1</v>
      </c>
      <c r="AX297" s="1">
        <f>_xlfn.XLOOKUP(M297,[6]cmmiScoringModel!$G$10:$G$14,[6]cmmiScoringModel!$I$10:$I$14,0,0,1)</f>
        <v>1</v>
      </c>
      <c r="AY297" s="1">
        <f>_xlfn.XLOOKUP(N297,[6]cmmiScoringModel!$G$15:$G$19,[6]cmmiScoringModel!$I$15:$I$19,0,0,1)</f>
        <v>0.5</v>
      </c>
      <c r="AZ297" s="1">
        <f>_xlfn.XLOOKUP(O297,[6]cmmiScoringModel!$G$20:$G$24,[6]cmmiScoringModel!$I$20:$I$24,0,0,1)</f>
        <v>0.75</v>
      </c>
      <c r="BA297" s="1">
        <f>_xlfn.XLOOKUP(P297,[6]cmmiScoringModel!$G$25:$G$28,[6]cmmiScoringModel!$I$25:$I$28,0,0,1)</f>
        <v>1</v>
      </c>
      <c r="BB297" s="1">
        <f>_xlfn.XLOOKUP(Q297,[6]cmmiScoringModel!$G$29:$G$33,[6]cmmiScoringModel!$I$29:$I$33,0,0,1)</f>
        <v>0.5</v>
      </c>
      <c r="BC297" s="1">
        <f>_xlfn.XLOOKUP(R297,[6]cmmiScoringModel!$G$34:$G$37,[6]cmmiScoringModel!$I$34:$I$37,0,0,1)</f>
        <v>1</v>
      </c>
      <c r="BD297" s="1">
        <f>_xlfn.XLOOKUP(S297,[6]cmmiScoringModel!$G$38:$G$44,[6]cmmiScoringModel!$I$38:$I$44,0,0,1)</f>
        <v>0.2</v>
      </c>
      <c r="BE297" s="1">
        <f>_xlfn.XLOOKUP(T297,[6]cmmiScoringModel!$G$45:$G$51,[6]cmmiScoringModel!$I$45:$I$51,0,0,1)</f>
        <v>1</v>
      </c>
      <c r="BF297" s="1">
        <f>_xlfn.XLOOKUP(U297,[6]cmmiScoringModel!$G$52:$G$56,[6]cmmiScoringModel!$I$52:$I$56,0,0,1)</f>
        <v>1</v>
      </c>
      <c r="BG297" s="1">
        <f>_xlfn.XLOOKUP(V297,[6]cmmiScoringModel!$G$57:$G$61,[6]cmmiScoringModel!$I$57:$I$61,0,0,1)</f>
        <v>1</v>
      </c>
      <c r="BH297" s="1">
        <f>_xlfn.XLOOKUP(W297,[6]cmmiScoringModel!$G$62:$G$67,[6]cmmiScoringModel!$I$62:$I$67,0,0,1)</f>
        <v>0.75</v>
      </c>
      <c r="BI297" s="1">
        <f>_xlfn.XLOOKUP(X297,[6]cmmiScoringModel!$G$68:$G$72,[6]cmmiScoringModel!$I$68:$I$72,0,0,1)</f>
        <v>0.75</v>
      </c>
      <c r="BJ297" s="1">
        <f>_xlfn.XLOOKUP(Y297,[6]cmmiScoringModel!$G$73:$G$77,[6]cmmiScoringModel!$I$73:$I$77,0,0,1)</f>
        <v>1</v>
      </c>
      <c r="BK297" s="1">
        <f>_xlfn.XLOOKUP(Z297,[6]cmmiScoringModel!$G$78:$G$84,[6]cmmiScoringModel!$I$78:$I$84,0,0,1)</f>
        <v>0.5</v>
      </c>
      <c r="BL297" s="1">
        <f>_xlfn.XLOOKUP(AA297,[6]cmmiScoringModel!$G$85:$G$91,[6]cmmiScoringModel!$I$85:$I$91,0,0,1)</f>
        <v>0.5</v>
      </c>
      <c r="BM297" s="1">
        <f>_xlfn.XLOOKUP(AB297,[6]cmmiScoringModel!$G$92:$G$95,[6]cmmiScoringModel!$I$92:$I$95,0,0,1)</f>
        <v>1</v>
      </c>
      <c r="BN297" s="1">
        <f>_xlfn.XLOOKUP(AC297,[6]cmmiScoringModel!$G$96:$G$100,[6]cmmiScoringModel!$I$96:$I$100,0,0,1)</f>
        <v>0.6</v>
      </c>
      <c r="BO297" s="1">
        <f>_xlfn.XLOOKUP(AD297,[6]cmmiScoringModel!$G$101:$G$106,[6]cmmiScoringModel!$I$101:$I$106,0,0,1)</f>
        <v>1</v>
      </c>
      <c r="BP297" s="1">
        <f>_xlfn.XLOOKUP(AE297,[6]cmmiScoringModel!$G$107:$G$113,[6]cmmiScoringModel!$I$107:$I$113,0,0,1)</f>
        <v>0.5</v>
      </c>
      <c r="BQ297" s="1">
        <f>_xlfn.XLOOKUP(AF297,[6]cmmiScoringModel!$G$114:$G$117,[6]cmmiScoringModel!$I$114:$I$117,0,0,1)</f>
        <v>0.85</v>
      </c>
      <c r="BR297" s="1">
        <f>_xlfn.XLOOKUP(AG297,[6]cmmiScoringModel!$G$118:$G$120,[6]cmmiScoringModel!$I$118:$I$120,0,0,1)</f>
        <v>0.25</v>
      </c>
      <c r="BS297" s="1">
        <f>_xlfn.XLOOKUP(AH297, [6]cmmiScoringModel!$G$121:$G$124,[6]cmmiScoringModel!$I$121:$I$124,0,0,1)</f>
        <v>0.6</v>
      </c>
      <c r="BT297" s="1">
        <f>_xlfn.XLOOKUP(AI297,[6]cmmiScoringModel!$G$125:$G$128,[6]cmmiScoringModel!$I$125:$I$128,0,0,1)</f>
        <v>0.4</v>
      </c>
      <c r="BU297" s="1">
        <f>_xlfn.XLOOKUP(AJ297,[6]cmmiScoringModel!$G$129:$G$132,[6]cmmiScoringModel!$I$129:$I$132,0,0,1)</f>
        <v>0.4</v>
      </c>
      <c r="BV297" s="1">
        <f>_xlfn.XLOOKUP(AK297,[6]cmmiScoringModel!$G$133:$G$138,[6]cmmiScoringModel!$I$133:$I$138,0,0,1)</f>
        <v>1</v>
      </c>
      <c r="BW297" s="1">
        <f>_xlfn.XLOOKUP(AL297,[6]cmmiScoringModel!$G$139:$G$142,[6]cmmiScoringModel!$I$139:$I$142,0,0,1)</f>
        <v>1</v>
      </c>
      <c r="BX297" s="1">
        <f>_xlfn.XLOOKUP(AM297,[6]cmmiScoringModel!$G$143:$G$148,[6]cmmiScoringModel!$I$143:$I$148,0,0,1)</f>
        <v>0.5</v>
      </c>
      <c r="BY297" s="1">
        <f>_xlfn.XLOOKUP(AN297,[6]cmmiScoringModel!$G$149:$G$153,[6]cmmiScoringModel!$I$149:$I$153,0,0,1)</f>
        <v>1</v>
      </c>
      <c r="BZ297" s="1">
        <f>_xlfn.XLOOKUP(AO297,[6]cmmiScoringModel!$G$154:$G$157,[6]cmmiScoringModel!$I$154:$I$157,0,0,1)</f>
        <v>1</v>
      </c>
      <c r="CA297" s="1">
        <f>_xlfn.XLOOKUP(AP297,[6]cmmiScoringModel!$G$158:$G$161,[6]cmmiScoringModel!$I$158:$I$161,0,0,1)</f>
        <v>0.5</v>
      </c>
      <c r="CB297" s="1">
        <f>_xlfn.XLOOKUP(AQ297,[6]cmmiScoringModel!$G$162:$G$166,[6]cmmiScoringModel!$I$162:$I$166,0,0,1)</f>
        <v>0.75</v>
      </c>
      <c r="CC297" s="1">
        <f>_xlfn.XLOOKUP(AR297,[6]cmmiScoringModel!$G$167:$G$171,[6]cmmiScoringModel!$I$167:$I$171,0,0,1)</f>
        <v>0.01</v>
      </c>
      <c r="CD297" s="1">
        <f>_xlfn.XLOOKUP(AS297,[6]cmmiScoringModel!$G$172:$G$175,[6]cmmiScoringModel!$I$172:$I$175,0,0,1)</f>
        <v>0.01</v>
      </c>
      <c r="CE297" s="1">
        <f>_xlfn.XLOOKUP(AT297,[6]cmmiScoringModel!$G$176:$G$180,[6]cmmiScoringModel!$I$176:$I$180,0,0,1)</f>
        <v>0.01</v>
      </c>
    </row>
    <row r="298" spans="1:83" x14ac:dyDescent="0.25">
      <c r="A298" s="1" t="s">
        <v>3616</v>
      </c>
      <c r="B298" s="1" t="s">
        <v>2123</v>
      </c>
      <c r="C298" s="1" t="s">
        <v>2140</v>
      </c>
      <c r="D298" s="1" t="s">
        <v>2141</v>
      </c>
      <c r="E298" s="1" t="s">
        <v>2142</v>
      </c>
      <c r="G298" s="1" t="s">
        <v>2014</v>
      </c>
      <c r="H298" s="1" t="s">
        <v>3614</v>
      </c>
      <c r="K298" s="1" t="s">
        <v>18</v>
      </c>
      <c r="L298" s="1" t="s">
        <v>22</v>
      </c>
      <c r="M298" s="1" t="s">
        <v>31</v>
      </c>
      <c r="N298" s="1" t="s">
        <v>29</v>
      </c>
      <c r="O298" s="1" t="s">
        <v>37</v>
      </c>
      <c r="P298" s="1" t="s">
        <v>43</v>
      </c>
      <c r="Q298" s="1" t="s">
        <v>45</v>
      </c>
      <c r="R298" s="1" t="s">
        <v>37</v>
      </c>
      <c r="S298" s="1" t="s">
        <v>56</v>
      </c>
      <c r="T298" s="1" t="s">
        <v>64</v>
      </c>
      <c r="U298" s="1" t="s">
        <v>43</v>
      </c>
      <c r="V298" s="1" t="s">
        <v>72</v>
      </c>
      <c r="W298" s="1" t="s">
        <v>76</v>
      </c>
      <c r="X298" s="1" t="s">
        <v>37</v>
      </c>
      <c r="Y298" s="1" t="s">
        <v>43</v>
      </c>
      <c r="Z298" s="1" t="s">
        <v>62</v>
      </c>
      <c r="AA298" s="1" t="s">
        <v>62</v>
      </c>
      <c r="AB298" s="1" t="s">
        <v>98</v>
      </c>
      <c r="AC298" s="1" t="s">
        <v>103</v>
      </c>
      <c r="AD298" s="1" t="s">
        <v>111</v>
      </c>
      <c r="AE298" s="1" t="s">
        <v>62</v>
      </c>
      <c r="AF298" s="1" t="s">
        <v>120</v>
      </c>
      <c r="AG298" s="1" t="s">
        <v>124</v>
      </c>
      <c r="AH298" s="1" t="s">
        <v>129</v>
      </c>
      <c r="AI298" s="1" t="s">
        <v>129</v>
      </c>
      <c r="AJ298" s="1" t="s">
        <v>129</v>
      </c>
      <c r="AK298" s="1" t="s">
        <v>64</v>
      </c>
      <c r="AL298" s="1" t="s">
        <v>144</v>
      </c>
      <c r="AM298" s="1" t="s">
        <v>62</v>
      </c>
      <c r="AN298" s="1" t="s">
        <v>31</v>
      </c>
      <c r="AO298" s="1" t="s">
        <v>155</v>
      </c>
      <c r="AP298" s="1" t="s">
        <v>158</v>
      </c>
      <c r="AQ298" s="1" t="s">
        <v>29</v>
      </c>
      <c r="AR298" s="1" t="s">
        <v>21</v>
      </c>
      <c r="AS298" s="1" t="s">
        <v>21</v>
      </c>
      <c r="AT298" s="1" t="s">
        <v>21</v>
      </c>
      <c r="AV298" s="1">
        <f>_xlfn.XLOOKUP(K298,[6]cmmiScoringModel!$G$2:$G$6, [6]cmmiScoringModel!$I$2:$I$6,0,0,1)</f>
        <v>1</v>
      </c>
      <c r="AW298" s="1">
        <f>_xlfn.XLOOKUP(L298,[6]cmmiScoringModel!$G$7:$G$9,[6]cmmiScoringModel!$I$7:$I$9,0,0,1)</f>
        <v>1</v>
      </c>
      <c r="AX298" s="1">
        <f>_xlfn.XLOOKUP(M298,[6]cmmiScoringModel!$G$10:$G$14,[6]cmmiScoringModel!$I$10:$I$14,0,0,1)</f>
        <v>1</v>
      </c>
      <c r="AY298" s="1">
        <f>_xlfn.XLOOKUP(N298,[6]cmmiScoringModel!$G$15:$G$19,[6]cmmiScoringModel!$I$15:$I$19,0,0,1)</f>
        <v>0.5</v>
      </c>
      <c r="AZ298" s="1">
        <f>_xlfn.XLOOKUP(O298,[6]cmmiScoringModel!$G$20:$G$24,[6]cmmiScoringModel!$I$20:$I$24,0,0,1)</f>
        <v>0.75</v>
      </c>
      <c r="BA298" s="1">
        <f>_xlfn.XLOOKUP(P298,[6]cmmiScoringModel!$G$25:$G$28,[6]cmmiScoringModel!$I$25:$I$28,0,0,1)</f>
        <v>1</v>
      </c>
      <c r="BB298" s="1">
        <f>_xlfn.XLOOKUP(Q298,[6]cmmiScoringModel!$G$29:$G$33,[6]cmmiScoringModel!$I$29:$I$33,0,0,1)</f>
        <v>0.5</v>
      </c>
      <c r="BC298" s="1">
        <f>_xlfn.XLOOKUP(R298,[6]cmmiScoringModel!$G$34:$G$37,[6]cmmiScoringModel!$I$34:$I$37,0,0,1)</f>
        <v>1</v>
      </c>
      <c r="BD298" s="1">
        <f>_xlfn.XLOOKUP(S298,[6]cmmiScoringModel!$G$38:$G$44,[6]cmmiScoringModel!$I$38:$I$44,0,0,1)</f>
        <v>0.2</v>
      </c>
      <c r="BE298" s="1">
        <f>_xlfn.XLOOKUP(T298,[6]cmmiScoringModel!$G$45:$G$51,[6]cmmiScoringModel!$I$45:$I$51,0,0,1)</f>
        <v>1</v>
      </c>
      <c r="BF298" s="1">
        <f>_xlfn.XLOOKUP(U298,[6]cmmiScoringModel!$G$52:$G$56,[6]cmmiScoringModel!$I$52:$I$56,0,0,1)</f>
        <v>1</v>
      </c>
      <c r="BG298" s="1">
        <f>_xlfn.XLOOKUP(V298,[6]cmmiScoringModel!$G$57:$G$61,[6]cmmiScoringModel!$I$57:$I$61,0,0,1)</f>
        <v>1</v>
      </c>
      <c r="BH298" s="1">
        <f>_xlfn.XLOOKUP(W298,[6]cmmiScoringModel!$G$62:$G$67,[6]cmmiScoringModel!$I$62:$I$67,0,0,1)</f>
        <v>0.75</v>
      </c>
      <c r="BI298" s="1">
        <f>_xlfn.XLOOKUP(X298,[6]cmmiScoringModel!$G$68:$G$72,[6]cmmiScoringModel!$I$68:$I$72,0,0,1)</f>
        <v>0.75</v>
      </c>
      <c r="BJ298" s="1">
        <f>_xlfn.XLOOKUP(Y298,[6]cmmiScoringModel!$G$73:$G$77,[6]cmmiScoringModel!$I$73:$I$77,0,0,1)</f>
        <v>1</v>
      </c>
      <c r="BK298" s="1">
        <f>_xlfn.XLOOKUP(Z298,[6]cmmiScoringModel!$G$78:$G$84,[6]cmmiScoringModel!$I$78:$I$84,0,0,1)</f>
        <v>0.5</v>
      </c>
      <c r="BL298" s="1">
        <f>_xlfn.XLOOKUP(AA298,[6]cmmiScoringModel!$G$85:$G$91,[6]cmmiScoringModel!$I$85:$I$91,0,0,1)</f>
        <v>0.5</v>
      </c>
      <c r="BM298" s="1">
        <f>_xlfn.XLOOKUP(AB298,[6]cmmiScoringModel!$G$92:$G$95,[6]cmmiScoringModel!$I$92:$I$95,0,0,1)</f>
        <v>1</v>
      </c>
      <c r="BN298" s="1">
        <f>_xlfn.XLOOKUP(AC298,[6]cmmiScoringModel!$G$96:$G$100,[6]cmmiScoringModel!$I$96:$I$100,0,0,1)</f>
        <v>0.6</v>
      </c>
      <c r="BO298" s="1">
        <f>_xlfn.XLOOKUP(AD298,[6]cmmiScoringModel!$G$101:$G$106,[6]cmmiScoringModel!$I$101:$I$106,0,0,1)</f>
        <v>1</v>
      </c>
      <c r="BP298" s="1">
        <f>_xlfn.XLOOKUP(AE298,[6]cmmiScoringModel!$G$107:$G$113,[6]cmmiScoringModel!$I$107:$I$113,0,0,1)</f>
        <v>0.5</v>
      </c>
      <c r="BQ298" s="1">
        <f>_xlfn.XLOOKUP(AF298,[6]cmmiScoringModel!$G$114:$G$117,[6]cmmiScoringModel!$I$114:$I$117,0,0,1)</f>
        <v>0.85</v>
      </c>
      <c r="BR298" s="1">
        <f>_xlfn.XLOOKUP(AG298,[6]cmmiScoringModel!$G$118:$G$120,[6]cmmiScoringModel!$I$118:$I$120,0,0,1)</f>
        <v>0.25</v>
      </c>
      <c r="BS298" s="1">
        <f>_xlfn.XLOOKUP(AH298, [6]cmmiScoringModel!$G$121:$G$124,[6]cmmiScoringModel!$I$121:$I$124,0,0,1)</f>
        <v>0.6</v>
      </c>
      <c r="BT298" s="1">
        <f>_xlfn.XLOOKUP(AI298,[6]cmmiScoringModel!$G$125:$G$128,[6]cmmiScoringModel!$I$125:$I$128,0,0,1)</f>
        <v>0.4</v>
      </c>
      <c r="BU298" s="1">
        <f>_xlfn.XLOOKUP(AJ298,[6]cmmiScoringModel!$G$129:$G$132,[6]cmmiScoringModel!$I$129:$I$132,0,0,1)</f>
        <v>0.4</v>
      </c>
      <c r="BV298" s="1">
        <f>_xlfn.XLOOKUP(AK298,[6]cmmiScoringModel!$G$133:$G$138,[6]cmmiScoringModel!$I$133:$I$138,0,0,1)</f>
        <v>1</v>
      </c>
      <c r="BW298" s="1">
        <f>_xlfn.XLOOKUP(AL298,[6]cmmiScoringModel!$G$139:$G$142,[6]cmmiScoringModel!$I$139:$I$142,0,0,1)</f>
        <v>1</v>
      </c>
      <c r="BX298" s="1">
        <f>_xlfn.XLOOKUP(AM298,[6]cmmiScoringModel!$G$143:$G$148,[6]cmmiScoringModel!$I$143:$I$148,0,0,1)</f>
        <v>0.5</v>
      </c>
      <c r="BY298" s="1">
        <f>_xlfn.XLOOKUP(AN298,[6]cmmiScoringModel!$G$149:$G$153,[6]cmmiScoringModel!$I$149:$I$153,0,0,1)</f>
        <v>1</v>
      </c>
      <c r="BZ298" s="1">
        <f>_xlfn.XLOOKUP(AO298,[6]cmmiScoringModel!$G$154:$G$157,[6]cmmiScoringModel!$I$154:$I$157,0,0,1)</f>
        <v>1</v>
      </c>
      <c r="CA298" s="1">
        <f>_xlfn.XLOOKUP(AP298,[6]cmmiScoringModel!$G$158:$G$161,[6]cmmiScoringModel!$I$158:$I$161,0,0,1)</f>
        <v>0.5</v>
      </c>
      <c r="CB298" s="1">
        <f>_xlfn.XLOOKUP(AQ298,[6]cmmiScoringModel!$G$162:$G$166,[6]cmmiScoringModel!$I$162:$I$166,0,0,1)</f>
        <v>0.75</v>
      </c>
      <c r="CC298" s="1">
        <f>_xlfn.XLOOKUP(AR298,[6]cmmiScoringModel!$G$167:$G$171,[6]cmmiScoringModel!$I$167:$I$171,0,0,1)</f>
        <v>0.01</v>
      </c>
      <c r="CD298" s="1">
        <f>_xlfn.XLOOKUP(AS298,[6]cmmiScoringModel!$G$172:$G$175,[6]cmmiScoringModel!$I$172:$I$175,0,0,1)</f>
        <v>0.01</v>
      </c>
      <c r="CE298" s="1">
        <f>_xlfn.XLOOKUP(AT298,[6]cmmiScoringModel!$G$176:$G$180,[6]cmmiScoringModel!$I$176:$I$180,0,0,1)</f>
        <v>0.01</v>
      </c>
    </row>
    <row r="299" spans="1:83" x14ac:dyDescent="0.25">
      <c r="A299" s="1" t="s">
        <v>3617</v>
      </c>
      <c r="B299" s="1" t="s">
        <v>2123</v>
      </c>
      <c r="C299" s="1" t="s">
        <v>2140</v>
      </c>
      <c r="D299" s="1" t="s">
        <v>1774</v>
      </c>
      <c r="E299" s="1" t="s">
        <v>2143</v>
      </c>
      <c r="G299" s="1" t="s">
        <v>2144</v>
      </c>
      <c r="H299" s="1" t="s">
        <v>3363</v>
      </c>
      <c r="K299" s="1" t="s">
        <v>18</v>
      </c>
      <c r="L299" s="1" t="s">
        <v>22</v>
      </c>
      <c r="M299" s="1" t="s">
        <v>31</v>
      </c>
      <c r="N299" s="1" t="s">
        <v>29</v>
      </c>
      <c r="O299" s="1" t="s">
        <v>37</v>
      </c>
      <c r="P299" s="1" t="s">
        <v>43</v>
      </c>
      <c r="Q299" s="1" t="s">
        <v>45</v>
      </c>
      <c r="R299" s="1" t="s">
        <v>37</v>
      </c>
      <c r="S299" s="1" t="s">
        <v>56</v>
      </c>
      <c r="T299" s="1" t="s">
        <v>62</v>
      </c>
      <c r="U299" s="1" t="s">
        <v>43</v>
      </c>
      <c r="V299" s="1" t="s">
        <v>72</v>
      </c>
      <c r="W299" s="1" t="s">
        <v>76</v>
      </c>
      <c r="X299" s="1" t="s">
        <v>37</v>
      </c>
      <c r="Y299" s="1" t="s">
        <v>43</v>
      </c>
      <c r="Z299" s="1" t="s">
        <v>63</v>
      </c>
      <c r="AA299" s="1" t="s">
        <v>63</v>
      </c>
      <c r="AB299" s="1" t="s">
        <v>97</v>
      </c>
      <c r="AC299" s="1" t="s">
        <v>103</v>
      </c>
      <c r="AD299" s="1" t="s">
        <v>111</v>
      </c>
      <c r="AE299" s="1" t="s">
        <v>62</v>
      </c>
      <c r="AF299" s="1" t="s">
        <v>122</v>
      </c>
      <c r="AG299" s="1" t="s">
        <v>125</v>
      </c>
      <c r="AH299" s="1" t="s">
        <v>129</v>
      </c>
      <c r="AI299" s="1" t="s">
        <v>129</v>
      </c>
      <c r="AJ299" s="1" t="s">
        <v>129</v>
      </c>
      <c r="AK299" s="1" t="s">
        <v>64</v>
      </c>
      <c r="AL299" s="1" t="s">
        <v>142</v>
      </c>
      <c r="AM299" s="1" t="s">
        <v>62</v>
      </c>
      <c r="AN299" s="1" t="s">
        <v>29</v>
      </c>
      <c r="AO299" s="1" t="s">
        <v>155</v>
      </c>
      <c r="AP299" s="1" t="s">
        <v>159</v>
      </c>
      <c r="AQ299" s="1" t="s">
        <v>29</v>
      </c>
      <c r="AR299" s="1" t="s">
        <v>21</v>
      </c>
      <c r="AS299" s="1" t="s">
        <v>21</v>
      </c>
      <c r="AT299" s="1" t="s">
        <v>21</v>
      </c>
      <c r="AV299" s="1">
        <f>_xlfn.XLOOKUP(K299,[6]cmmiScoringModel!$G$2:$G$6, [6]cmmiScoringModel!$I$2:$I$6,0,0,1)</f>
        <v>1</v>
      </c>
      <c r="AW299" s="1">
        <f>_xlfn.XLOOKUP(L299,[6]cmmiScoringModel!$G$7:$G$9,[6]cmmiScoringModel!$I$7:$I$9,0,0,1)</f>
        <v>1</v>
      </c>
      <c r="AX299" s="1">
        <f>_xlfn.XLOOKUP(M299,[6]cmmiScoringModel!$G$10:$G$14,[6]cmmiScoringModel!$I$10:$I$14,0,0,1)</f>
        <v>1</v>
      </c>
      <c r="AY299" s="1">
        <f>_xlfn.XLOOKUP(N299,[6]cmmiScoringModel!$G$15:$G$19,[6]cmmiScoringModel!$I$15:$I$19,0,0,1)</f>
        <v>0.5</v>
      </c>
      <c r="AZ299" s="1">
        <f>_xlfn.XLOOKUP(O299,[6]cmmiScoringModel!$G$20:$G$24,[6]cmmiScoringModel!$I$20:$I$24,0,0,1)</f>
        <v>0.75</v>
      </c>
      <c r="BA299" s="1">
        <f>_xlfn.XLOOKUP(P299,[6]cmmiScoringModel!$G$25:$G$28,[6]cmmiScoringModel!$I$25:$I$28,0,0,1)</f>
        <v>1</v>
      </c>
      <c r="BB299" s="1">
        <f>_xlfn.XLOOKUP(Q299,[6]cmmiScoringModel!$G$29:$G$33,[6]cmmiScoringModel!$I$29:$I$33,0,0,1)</f>
        <v>0.5</v>
      </c>
      <c r="BC299" s="1">
        <f>_xlfn.XLOOKUP(R299,[6]cmmiScoringModel!$G$34:$G$37,[6]cmmiScoringModel!$I$34:$I$37,0,0,1)</f>
        <v>1</v>
      </c>
      <c r="BD299" s="1">
        <f>_xlfn.XLOOKUP(S299,[6]cmmiScoringModel!$G$38:$G$44,[6]cmmiScoringModel!$I$38:$I$44,0,0,1)</f>
        <v>0.2</v>
      </c>
      <c r="BE299" s="1">
        <f>_xlfn.XLOOKUP(T299,[6]cmmiScoringModel!$G$45:$G$51,[6]cmmiScoringModel!$I$45:$I$51,0,0,1)</f>
        <v>0.5</v>
      </c>
      <c r="BF299" s="1">
        <f>_xlfn.XLOOKUP(U299,[6]cmmiScoringModel!$G$52:$G$56,[6]cmmiScoringModel!$I$52:$I$56,0,0,1)</f>
        <v>1</v>
      </c>
      <c r="BG299" s="1">
        <f>_xlfn.XLOOKUP(V299,[6]cmmiScoringModel!$G$57:$G$61,[6]cmmiScoringModel!$I$57:$I$61,0,0,1)</f>
        <v>1</v>
      </c>
      <c r="BH299" s="1">
        <f>_xlfn.XLOOKUP(W299,[6]cmmiScoringModel!$G$62:$G$67,[6]cmmiScoringModel!$I$62:$I$67,0,0,1)</f>
        <v>0.75</v>
      </c>
      <c r="BI299" s="1">
        <f>_xlfn.XLOOKUP(X299,[6]cmmiScoringModel!$G$68:$G$72,[6]cmmiScoringModel!$I$68:$I$72,0,0,1)</f>
        <v>0.75</v>
      </c>
      <c r="BJ299" s="1">
        <f>_xlfn.XLOOKUP(Y299,[6]cmmiScoringModel!$G$73:$G$77,[6]cmmiScoringModel!$I$73:$I$77,0,0,1)</f>
        <v>1</v>
      </c>
      <c r="BK299" s="1">
        <f>_xlfn.XLOOKUP(Z299,[6]cmmiScoringModel!$G$78:$G$84,[6]cmmiScoringModel!$I$78:$I$84,0,0,1)</f>
        <v>0.75</v>
      </c>
      <c r="BL299" s="1">
        <f>_xlfn.XLOOKUP(AA299,[6]cmmiScoringModel!$G$85:$G$91,[6]cmmiScoringModel!$I$85:$I$91,0,0,1)</f>
        <v>0.75</v>
      </c>
      <c r="BM299" s="1">
        <f>_xlfn.XLOOKUP(AB299,[6]cmmiScoringModel!$G$92:$G$95,[6]cmmiScoringModel!$I$92:$I$95,0,0,1)</f>
        <v>0.25</v>
      </c>
      <c r="BN299" s="1">
        <f>_xlfn.XLOOKUP(AC299,[6]cmmiScoringModel!$G$96:$G$100,[6]cmmiScoringModel!$I$96:$I$100,0,0,1)</f>
        <v>0.6</v>
      </c>
      <c r="BO299" s="1">
        <f>_xlfn.XLOOKUP(AD299,[6]cmmiScoringModel!$G$101:$G$106,[6]cmmiScoringModel!$I$101:$I$106,0,0,1)</f>
        <v>1</v>
      </c>
      <c r="BP299" s="1">
        <f>_xlfn.XLOOKUP(AE299,[6]cmmiScoringModel!$G$107:$G$113,[6]cmmiScoringModel!$I$107:$I$113,0,0,1)</f>
        <v>0.5</v>
      </c>
      <c r="BQ299" s="1">
        <f>_xlfn.XLOOKUP(AF299,[6]cmmiScoringModel!$G$114:$G$117,[6]cmmiScoringModel!$I$114:$I$117,0,0,1)</f>
        <v>1</v>
      </c>
      <c r="BR299" s="1">
        <f>_xlfn.XLOOKUP(AG299,[6]cmmiScoringModel!$G$118:$G$120,[6]cmmiScoringModel!$I$118:$I$120,0,0,1)</f>
        <v>1</v>
      </c>
      <c r="BS299" s="1">
        <f>_xlfn.XLOOKUP(AH299, [6]cmmiScoringModel!$G$121:$G$124,[6]cmmiScoringModel!$I$121:$I$124,0,0,1)</f>
        <v>0.6</v>
      </c>
      <c r="BT299" s="1">
        <f>_xlfn.XLOOKUP(AI299,[6]cmmiScoringModel!$G$125:$G$128,[6]cmmiScoringModel!$I$125:$I$128,0,0,1)</f>
        <v>0.4</v>
      </c>
      <c r="BU299" s="1">
        <f>_xlfn.XLOOKUP(AJ299,[6]cmmiScoringModel!$G$129:$G$132,[6]cmmiScoringModel!$I$129:$I$132,0,0,1)</f>
        <v>0.4</v>
      </c>
      <c r="BV299" s="1">
        <f>_xlfn.XLOOKUP(AK299,[6]cmmiScoringModel!$G$133:$G$138,[6]cmmiScoringModel!$I$133:$I$138,0,0,1)</f>
        <v>1</v>
      </c>
      <c r="BW299" s="1">
        <f>_xlfn.XLOOKUP(AL299,[6]cmmiScoringModel!$G$139:$G$142,[6]cmmiScoringModel!$I$139:$I$142,0,0,1)</f>
        <v>0.25</v>
      </c>
      <c r="BX299" s="1">
        <f>_xlfn.XLOOKUP(AM299,[6]cmmiScoringModel!$G$143:$G$148,[6]cmmiScoringModel!$I$143:$I$148,0,0,1)</f>
        <v>0.5</v>
      </c>
      <c r="BY299" s="1">
        <f>_xlfn.XLOOKUP(AN299,[6]cmmiScoringModel!$G$149:$G$153,[6]cmmiScoringModel!$I$149:$I$153,0,0,1)</f>
        <v>0.75</v>
      </c>
      <c r="BZ299" s="1">
        <f>_xlfn.XLOOKUP(AO299,[6]cmmiScoringModel!$G$154:$G$157,[6]cmmiScoringModel!$I$154:$I$157,0,0,1)</f>
        <v>1</v>
      </c>
      <c r="CA299" s="1">
        <f>_xlfn.XLOOKUP(AP299,[6]cmmiScoringModel!$G$158:$G$161,[6]cmmiScoringModel!$I$158:$I$161,0,0,1)</f>
        <v>1</v>
      </c>
      <c r="CB299" s="1">
        <f>_xlfn.XLOOKUP(AQ299,[6]cmmiScoringModel!$G$162:$G$166,[6]cmmiScoringModel!$I$162:$I$166,0,0,1)</f>
        <v>0.75</v>
      </c>
      <c r="CC299" s="1">
        <f>_xlfn.XLOOKUP(AR299,[6]cmmiScoringModel!$G$167:$G$171,[6]cmmiScoringModel!$I$167:$I$171,0,0,1)</f>
        <v>0.01</v>
      </c>
      <c r="CD299" s="1">
        <f>_xlfn.XLOOKUP(AS299,[6]cmmiScoringModel!$G$172:$G$175,[6]cmmiScoringModel!$I$172:$I$175,0,0,1)</f>
        <v>0.01</v>
      </c>
      <c r="CE299" s="1">
        <f>_xlfn.XLOOKUP(AT299,[6]cmmiScoringModel!$G$176:$G$180,[6]cmmiScoringModel!$I$176:$I$180,0,0,1)</f>
        <v>0.01</v>
      </c>
    </row>
    <row r="300" spans="1:83" x14ac:dyDescent="0.25">
      <c r="A300" s="1" t="s">
        <v>3618</v>
      </c>
      <c r="B300" s="1" t="s">
        <v>2123</v>
      </c>
      <c r="C300" s="1" t="s">
        <v>2145</v>
      </c>
      <c r="D300" s="1" t="s">
        <v>2146</v>
      </c>
      <c r="E300" s="1" t="s">
        <v>2147</v>
      </c>
      <c r="G300" s="1" t="s">
        <v>2148</v>
      </c>
      <c r="H300" s="1" t="s">
        <v>3619</v>
      </c>
      <c r="K300" s="1" t="s">
        <v>18</v>
      </c>
      <c r="L300" s="1" t="s">
        <v>22</v>
      </c>
      <c r="M300" s="1" t="s">
        <v>31</v>
      </c>
      <c r="N300" s="1" t="s">
        <v>29</v>
      </c>
      <c r="O300" s="1" t="s">
        <v>37</v>
      </c>
      <c r="P300" s="1" t="s">
        <v>43</v>
      </c>
      <c r="Q300" s="1" t="s">
        <v>45</v>
      </c>
      <c r="R300" s="1" t="s">
        <v>37</v>
      </c>
      <c r="S300" s="1" t="s">
        <v>56</v>
      </c>
      <c r="T300" s="1" t="s">
        <v>21</v>
      </c>
      <c r="U300" s="1" t="s">
        <v>66</v>
      </c>
      <c r="V300" s="1" t="s">
        <v>72</v>
      </c>
      <c r="W300" s="1" t="s">
        <v>75</v>
      </c>
      <c r="X300" s="1" t="s">
        <v>37</v>
      </c>
      <c r="Y300" s="1" t="s">
        <v>43</v>
      </c>
      <c r="Z300" s="1" t="s">
        <v>63</v>
      </c>
      <c r="AA300" s="1" t="s">
        <v>63</v>
      </c>
      <c r="AB300" s="1" t="s">
        <v>98</v>
      </c>
      <c r="AC300" s="1" t="s">
        <v>103</v>
      </c>
      <c r="AD300" s="1" t="s">
        <v>111</v>
      </c>
      <c r="AE300" s="1" t="s">
        <v>63</v>
      </c>
      <c r="AF300" s="1" t="s">
        <v>25</v>
      </c>
      <c r="AG300" s="1" t="s">
        <v>125</v>
      </c>
      <c r="AH300" s="1" t="s">
        <v>22</v>
      </c>
      <c r="AI300" s="1" t="s">
        <v>22</v>
      </c>
      <c r="AJ300" s="1" t="s">
        <v>22</v>
      </c>
      <c r="AK300" s="1" t="s">
        <v>63</v>
      </c>
      <c r="AL300" s="1" t="s">
        <v>144</v>
      </c>
      <c r="AM300" s="1" t="s">
        <v>63</v>
      </c>
      <c r="AN300" s="1" t="s">
        <v>31</v>
      </c>
      <c r="AO300" s="1" t="s">
        <v>155</v>
      </c>
      <c r="AP300" s="1" t="s">
        <v>159</v>
      </c>
      <c r="AQ300" s="1" t="s">
        <v>31</v>
      </c>
      <c r="AR300" s="1" t="s">
        <v>29</v>
      </c>
      <c r="AS300" s="1" t="s">
        <v>111</v>
      </c>
      <c r="AT300" s="1" t="s">
        <v>170</v>
      </c>
      <c r="AV300" s="1">
        <f>_xlfn.XLOOKUP(K300,[6]cmmiScoringModel!$G$2:$G$6, [6]cmmiScoringModel!$I$2:$I$6,0,0,1)</f>
        <v>1</v>
      </c>
      <c r="AW300" s="1">
        <f>_xlfn.XLOOKUP(L300,[6]cmmiScoringModel!$G$7:$G$9,[6]cmmiScoringModel!$I$7:$I$9,0,0,1)</f>
        <v>1</v>
      </c>
      <c r="AX300" s="1">
        <f>_xlfn.XLOOKUP(M300,[6]cmmiScoringModel!$G$10:$G$14,[6]cmmiScoringModel!$I$10:$I$14,0,0,1)</f>
        <v>1</v>
      </c>
      <c r="AY300" s="1">
        <f>_xlfn.XLOOKUP(N300,[6]cmmiScoringModel!$G$15:$G$19,[6]cmmiScoringModel!$I$15:$I$19,0,0,1)</f>
        <v>0.5</v>
      </c>
      <c r="AZ300" s="1">
        <f>_xlfn.XLOOKUP(O300,[6]cmmiScoringModel!$G$20:$G$24,[6]cmmiScoringModel!$I$20:$I$24,0,0,1)</f>
        <v>0.75</v>
      </c>
      <c r="BA300" s="1">
        <f>_xlfn.XLOOKUP(P300,[6]cmmiScoringModel!$G$25:$G$28,[6]cmmiScoringModel!$I$25:$I$28,0,0,1)</f>
        <v>1</v>
      </c>
      <c r="BB300" s="1">
        <f>_xlfn.XLOOKUP(Q300,[6]cmmiScoringModel!$G$29:$G$33,[6]cmmiScoringModel!$I$29:$I$33,0,0,1)</f>
        <v>0.5</v>
      </c>
      <c r="BC300" s="1">
        <f>_xlfn.XLOOKUP(R300,[6]cmmiScoringModel!$G$34:$G$37,[6]cmmiScoringModel!$I$34:$I$37,0,0,1)</f>
        <v>1</v>
      </c>
      <c r="BD300" s="1">
        <f>_xlfn.XLOOKUP(S300,[6]cmmiScoringModel!$G$38:$G$44,[6]cmmiScoringModel!$I$38:$I$44,0,0,1)</f>
        <v>0.2</v>
      </c>
      <c r="BE300" s="1">
        <f>_xlfn.XLOOKUP(T300,[6]cmmiScoringModel!$G$45:$G$51,[6]cmmiScoringModel!$I$45:$I$51,0,0,1)</f>
        <v>0.01</v>
      </c>
      <c r="BF300" s="1">
        <f>_xlfn.XLOOKUP(U300,[6]cmmiScoringModel!$G$52:$G$56,[6]cmmiScoringModel!$I$52:$I$56,0,0,1)</f>
        <v>0.8</v>
      </c>
      <c r="BG300" s="1">
        <f>_xlfn.XLOOKUP(V300,[6]cmmiScoringModel!$G$57:$G$61,[6]cmmiScoringModel!$I$57:$I$61,0,0,1)</f>
        <v>1</v>
      </c>
      <c r="BH300" s="1">
        <f>_xlfn.XLOOKUP(W300,[6]cmmiScoringModel!$G$62:$G$67,[6]cmmiScoringModel!$I$62:$I$67,0,0,1)</f>
        <v>0.5</v>
      </c>
      <c r="BI300" s="1">
        <f>_xlfn.XLOOKUP(X300,[6]cmmiScoringModel!$G$68:$G$72,[6]cmmiScoringModel!$I$68:$I$72,0,0,1)</f>
        <v>0.75</v>
      </c>
      <c r="BJ300" s="1">
        <f>_xlfn.XLOOKUP(Y300,[6]cmmiScoringModel!$G$73:$G$77,[6]cmmiScoringModel!$I$73:$I$77,0,0,1)</f>
        <v>1</v>
      </c>
      <c r="BK300" s="1">
        <f>_xlfn.XLOOKUP(Z300,[6]cmmiScoringModel!$G$78:$G$84,[6]cmmiScoringModel!$I$78:$I$84,0,0,1)</f>
        <v>0.75</v>
      </c>
      <c r="BL300" s="1">
        <f>_xlfn.XLOOKUP(AA300,[6]cmmiScoringModel!$G$85:$G$91,[6]cmmiScoringModel!$I$85:$I$91,0,0,1)</f>
        <v>0.75</v>
      </c>
      <c r="BM300" s="1">
        <f>_xlfn.XLOOKUP(AB300,[6]cmmiScoringModel!$G$92:$G$95,[6]cmmiScoringModel!$I$92:$I$95,0,0,1)</f>
        <v>1</v>
      </c>
      <c r="BN300" s="1">
        <f>_xlfn.XLOOKUP(AC300,[6]cmmiScoringModel!$G$96:$G$100,[6]cmmiScoringModel!$I$96:$I$100,0,0,1)</f>
        <v>0.6</v>
      </c>
      <c r="BO300" s="1">
        <f>_xlfn.XLOOKUP(AD300,[6]cmmiScoringModel!$G$101:$G$106,[6]cmmiScoringModel!$I$101:$I$106,0,0,1)</f>
        <v>1</v>
      </c>
      <c r="BP300" s="1">
        <f>_xlfn.XLOOKUP(AE300,[6]cmmiScoringModel!$G$107:$G$113,[6]cmmiScoringModel!$I$107:$I$113,0,0,1)</f>
        <v>0.75</v>
      </c>
      <c r="BQ300" s="1" t="str">
        <f>_xlfn.XLOOKUP(AF300,[6]cmmiScoringModel!$G$114:$G$117,[6]cmmiScoringModel!$I$114:$I$117,0,0,1)</f>
        <v>NA</v>
      </c>
      <c r="BR300" s="1">
        <f>_xlfn.XLOOKUP(AG300,[6]cmmiScoringModel!$G$118:$G$120,[6]cmmiScoringModel!$I$118:$I$120,0,0,1)</f>
        <v>1</v>
      </c>
      <c r="BS300" s="1">
        <f>_xlfn.XLOOKUP(AH300, [6]cmmiScoringModel!$G$121:$G$124,[6]cmmiScoringModel!$I$121:$I$124,0,0,1)</f>
        <v>1</v>
      </c>
      <c r="BT300" s="1">
        <f>_xlfn.XLOOKUP(AI300,[6]cmmiScoringModel!$G$125:$G$128,[6]cmmiScoringModel!$I$125:$I$128,0,0,1)</f>
        <v>1</v>
      </c>
      <c r="BU300" s="1">
        <f>_xlfn.XLOOKUP(AJ300,[6]cmmiScoringModel!$G$129:$G$132,[6]cmmiScoringModel!$I$129:$I$132,0,0,1)</f>
        <v>1</v>
      </c>
      <c r="BV300" s="1">
        <f>_xlfn.XLOOKUP(AK300,[6]cmmiScoringModel!$G$133:$G$138,[6]cmmiScoringModel!$I$133:$I$138,0,0,1)</f>
        <v>0.75</v>
      </c>
      <c r="BW300" s="1">
        <f>_xlfn.XLOOKUP(AL300,[6]cmmiScoringModel!$G$139:$G$142,[6]cmmiScoringModel!$I$139:$I$142,0,0,1)</f>
        <v>1</v>
      </c>
      <c r="BX300" s="1">
        <f>_xlfn.XLOOKUP(AM300,[6]cmmiScoringModel!$G$143:$G$148,[6]cmmiScoringModel!$I$143:$I$148,0,0,1)</f>
        <v>0.75</v>
      </c>
      <c r="BY300" s="1">
        <f>_xlfn.XLOOKUP(AN300,[6]cmmiScoringModel!$G$149:$G$153,[6]cmmiScoringModel!$I$149:$I$153,0,0,1)</f>
        <v>1</v>
      </c>
      <c r="BZ300" s="1">
        <f>_xlfn.XLOOKUP(AO300,[6]cmmiScoringModel!$G$154:$G$157,[6]cmmiScoringModel!$I$154:$I$157,0,0,1)</f>
        <v>1</v>
      </c>
      <c r="CA300" s="1">
        <f>_xlfn.XLOOKUP(AP300,[6]cmmiScoringModel!$G$158:$G$161,[6]cmmiScoringModel!$I$158:$I$161,0,0,1)</f>
        <v>1</v>
      </c>
      <c r="CB300" s="1">
        <f>_xlfn.XLOOKUP(AQ300,[6]cmmiScoringModel!$G$162:$G$166,[6]cmmiScoringModel!$I$162:$I$166,0,0,1)</f>
        <v>1</v>
      </c>
      <c r="CC300" s="1">
        <f>_xlfn.XLOOKUP(AR300,[6]cmmiScoringModel!$G$167:$G$171,[6]cmmiScoringModel!$I$167:$I$171,0,0,1)</f>
        <v>0.5</v>
      </c>
      <c r="CD300" s="1">
        <f>_xlfn.XLOOKUP(AS300,[6]cmmiScoringModel!$G$172:$G$175,[6]cmmiScoringModel!$I$172:$I$175,0,0,1)</f>
        <v>1</v>
      </c>
      <c r="CE300" s="1">
        <f>_xlfn.XLOOKUP(AT300,[6]cmmiScoringModel!$G$176:$G$180,[6]cmmiScoringModel!$I$176:$I$180,0,0,1)</f>
        <v>0.5</v>
      </c>
    </row>
    <row r="301" spans="1:83" x14ac:dyDescent="0.25">
      <c r="A301" s="1" t="s">
        <v>3620</v>
      </c>
      <c r="B301" s="1" t="s">
        <v>2123</v>
      </c>
      <c r="C301" s="1" t="s">
        <v>2145</v>
      </c>
      <c r="D301" s="1" t="s">
        <v>2149</v>
      </c>
      <c r="E301" s="1" t="s">
        <v>2150</v>
      </c>
      <c r="G301" s="1" t="s">
        <v>2151</v>
      </c>
      <c r="H301" s="1" t="s">
        <v>3621</v>
      </c>
      <c r="K301" s="1" t="s">
        <v>16</v>
      </c>
      <c r="L301" s="1" t="s">
        <v>22</v>
      </c>
      <c r="M301" s="1" t="s">
        <v>31</v>
      </c>
      <c r="N301" s="1" t="s">
        <v>29</v>
      </c>
      <c r="O301" s="1" t="s">
        <v>37</v>
      </c>
      <c r="P301" s="1" t="s">
        <v>43</v>
      </c>
      <c r="Q301" s="1" t="s">
        <v>47</v>
      </c>
      <c r="R301" s="1" t="s">
        <v>37</v>
      </c>
      <c r="S301" s="1" t="s">
        <v>56</v>
      </c>
      <c r="T301" s="1" t="s">
        <v>63</v>
      </c>
      <c r="U301" s="1" t="s">
        <v>66</v>
      </c>
      <c r="V301" s="1" t="s">
        <v>71</v>
      </c>
      <c r="W301" s="1" t="s">
        <v>76</v>
      </c>
      <c r="X301" s="1" t="s">
        <v>37</v>
      </c>
      <c r="Y301" s="1" t="s">
        <v>66</v>
      </c>
      <c r="Z301" s="1" t="s">
        <v>61</v>
      </c>
      <c r="AA301" s="1" t="s">
        <v>62</v>
      </c>
      <c r="AB301" s="1" t="s">
        <v>98</v>
      </c>
      <c r="AC301" s="1" t="s">
        <v>102</v>
      </c>
      <c r="AD301" s="1" t="s">
        <v>111</v>
      </c>
      <c r="AE301" s="1" t="s">
        <v>62</v>
      </c>
      <c r="AF301" s="1" t="s">
        <v>120</v>
      </c>
      <c r="AG301" s="1" t="s">
        <v>125</v>
      </c>
      <c r="AH301" s="1" t="s">
        <v>129</v>
      </c>
      <c r="AI301" s="1" t="s">
        <v>129</v>
      </c>
      <c r="AJ301" s="1" t="s">
        <v>22</v>
      </c>
      <c r="AK301" s="1" t="s">
        <v>61</v>
      </c>
      <c r="AL301" s="1" t="s">
        <v>144</v>
      </c>
      <c r="AM301" s="1" t="s">
        <v>62</v>
      </c>
      <c r="AN301" s="1" t="s">
        <v>29</v>
      </c>
      <c r="AO301" s="1" t="s">
        <v>155</v>
      </c>
      <c r="AP301" s="1" t="s">
        <v>159</v>
      </c>
      <c r="AQ301" s="1" t="s">
        <v>31</v>
      </c>
      <c r="AR301" s="1" t="s">
        <v>21</v>
      </c>
      <c r="AS301" s="1" t="s">
        <v>21</v>
      </c>
      <c r="AT301" s="1" t="s">
        <v>21</v>
      </c>
      <c r="AV301" s="1">
        <f>_xlfn.XLOOKUP(K301,[6]cmmiScoringModel!$G$2:$G$6, [6]cmmiScoringModel!$I$2:$I$6,0,0,1)</f>
        <v>0.1</v>
      </c>
      <c r="AW301" s="1">
        <f>_xlfn.XLOOKUP(L301,[6]cmmiScoringModel!$G$7:$G$9,[6]cmmiScoringModel!$I$7:$I$9,0,0,1)</f>
        <v>1</v>
      </c>
      <c r="AX301" s="1">
        <f>_xlfn.XLOOKUP(M301,[6]cmmiScoringModel!$G$10:$G$14,[6]cmmiScoringModel!$I$10:$I$14,0,0,1)</f>
        <v>1</v>
      </c>
      <c r="AY301" s="1">
        <f>_xlfn.XLOOKUP(N301,[6]cmmiScoringModel!$G$15:$G$19,[6]cmmiScoringModel!$I$15:$I$19,0,0,1)</f>
        <v>0.5</v>
      </c>
      <c r="AZ301" s="1">
        <f>_xlfn.XLOOKUP(O301,[6]cmmiScoringModel!$G$20:$G$24,[6]cmmiScoringModel!$I$20:$I$24,0,0,1)</f>
        <v>0.75</v>
      </c>
      <c r="BA301" s="1">
        <f>_xlfn.XLOOKUP(P301,[6]cmmiScoringModel!$G$25:$G$28,[6]cmmiScoringModel!$I$25:$I$28,0,0,1)</f>
        <v>1</v>
      </c>
      <c r="BB301" s="1">
        <f>_xlfn.XLOOKUP(Q301,[6]cmmiScoringModel!$G$29:$G$33,[6]cmmiScoringModel!$I$29:$I$33,0,0,1)</f>
        <v>0.75</v>
      </c>
      <c r="BC301" s="1">
        <f>_xlfn.XLOOKUP(R301,[6]cmmiScoringModel!$G$34:$G$37,[6]cmmiScoringModel!$I$34:$I$37,0,0,1)</f>
        <v>1</v>
      </c>
      <c r="BD301" s="1">
        <f>_xlfn.XLOOKUP(S301,[6]cmmiScoringModel!$G$38:$G$44,[6]cmmiScoringModel!$I$38:$I$44,0,0,1)</f>
        <v>0.2</v>
      </c>
      <c r="BE301" s="1">
        <f>_xlfn.XLOOKUP(T301,[6]cmmiScoringModel!$G$45:$G$51,[6]cmmiScoringModel!$I$45:$I$51,0,0,1)</f>
        <v>0.75</v>
      </c>
      <c r="BF301" s="1">
        <f>_xlfn.XLOOKUP(U301,[6]cmmiScoringModel!$G$52:$G$56,[6]cmmiScoringModel!$I$52:$I$56,0,0,1)</f>
        <v>0.8</v>
      </c>
      <c r="BG301" s="1">
        <f>_xlfn.XLOOKUP(V301,[6]cmmiScoringModel!$G$57:$G$61,[6]cmmiScoringModel!$I$57:$I$61,0,0,1)</f>
        <v>0.6</v>
      </c>
      <c r="BH301" s="1">
        <f>_xlfn.XLOOKUP(W301,[6]cmmiScoringModel!$G$62:$G$67,[6]cmmiScoringModel!$I$62:$I$67,0,0,1)</f>
        <v>0.75</v>
      </c>
      <c r="BI301" s="1">
        <f>_xlfn.XLOOKUP(X301,[6]cmmiScoringModel!$G$68:$G$72,[6]cmmiScoringModel!$I$68:$I$72,0,0,1)</f>
        <v>0.75</v>
      </c>
      <c r="BJ301" s="1">
        <f>_xlfn.XLOOKUP(Y301,[6]cmmiScoringModel!$G$73:$G$77,[6]cmmiScoringModel!$I$73:$I$77,0,0,1)</f>
        <v>0.5</v>
      </c>
      <c r="BK301" s="1">
        <f>_xlfn.XLOOKUP(Z301,[6]cmmiScoringModel!$G$78:$G$84,[6]cmmiScoringModel!$I$78:$I$84,0,0,1)</f>
        <v>0.25</v>
      </c>
      <c r="BL301" s="1">
        <f>_xlfn.XLOOKUP(AA301,[6]cmmiScoringModel!$G$85:$G$91,[6]cmmiScoringModel!$I$85:$I$91,0,0,1)</f>
        <v>0.5</v>
      </c>
      <c r="BM301" s="1">
        <f>_xlfn.XLOOKUP(AB301,[6]cmmiScoringModel!$G$92:$G$95,[6]cmmiScoringModel!$I$92:$I$95,0,0,1)</f>
        <v>1</v>
      </c>
      <c r="BN301" s="1">
        <f>_xlfn.XLOOKUP(AC301,[6]cmmiScoringModel!$G$96:$G$100,[6]cmmiScoringModel!$I$96:$I$100,0,0,1)</f>
        <v>0.15</v>
      </c>
      <c r="BO301" s="1">
        <f>_xlfn.XLOOKUP(AD301,[6]cmmiScoringModel!$G$101:$G$106,[6]cmmiScoringModel!$I$101:$I$106,0,0,1)</f>
        <v>1</v>
      </c>
      <c r="BP301" s="1">
        <f>_xlfn.XLOOKUP(AE301,[6]cmmiScoringModel!$G$107:$G$113,[6]cmmiScoringModel!$I$107:$I$113,0,0,1)</f>
        <v>0.5</v>
      </c>
      <c r="BQ301" s="1">
        <f>_xlfn.XLOOKUP(AF301,[6]cmmiScoringModel!$G$114:$G$117,[6]cmmiScoringModel!$I$114:$I$117,0,0,1)</f>
        <v>0.85</v>
      </c>
      <c r="BR301" s="1">
        <f>_xlfn.XLOOKUP(AG301,[6]cmmiScoringModel!$G$118:$G$120,[6]cmmiScoringModel!$I$118:$I$120,0,0,1)</f>
        <v>1</v>
      </c>
      <c r="BS301" s="1">
        <f>_xlfn.XLOOKUP(AH301, [6]cmmiScoringModel!$G$121:$G$124,[6]cmmiScoringModel!$I$121:$I$124,0,0,1)</f>
        <v>0.6</v>
      </c>
      <c r="BT301" s="1">
        <f>_xlfn.XLOOKUP(AI301,[6]cmmiScoringModel!$G$125:$G$128,[6]cmmiScoringModel!$I$125:$I$128,0,0,1)</f>
        <v>0.4</v>
      </c>
      <c r="BU301" s="1">
        <f>_xlfn.XLOOKUP(AJ301,[6]cmmiScoringModel!$G$129:$G$132,[6]cmmiScoringModel!$I$129:$I$132,0,0,1)</f>
        <v>1</v>
      </c>
      <c r="BV301" s="1">
        <f>_xlfn.XLOOKUP(AK301,[6]cmmiScoringModel!$G$133:$G$138,[6]cmmiScoringModel!$I$133:$I$138,0,0,1)</f>
        <v>0.25</v>
      </c>
      <c r="BW301" s="1">
        <f>_xlfn.XLOOKUP(AL301,[6]cmmiScoringModel!$G$139:$G$142,[6]cmmiScoringModel!$I$139:$I$142,0,0,1)</f>
        <v>1</v>
      </c>
      <c r="BX301" s="1">
        <f>_xlfn.XLOOKUP(AM301,[6]cmmiScoringModel!$G$143:$G$148,[6]cmmiScoringModel!$I$143:$I$148,0,0,1)</f>
        <v>0.5</v>
      </c>
      <c r="BY301" s="1">
        <f>_xlfn.XLOOKUP(AN301,[6]cmmiScoringModel!$G$149:$G$153,[6]cmmiScoringModel!$I$149:$I$153,0,0,1)</f>
        <v>0.75</v>
      </c>
      <c r="BZ301" s="1">
        <f>_xlfn.XLOOKUP(AO301,[6]cmmiScoringModel!$G$154:$G$157,[6]cmmiScoringModel!$I$154:$I$157,0,0,1)</f>
        <v>1</v>
      </c>
      <c r="CA301" s="1">
        <f>_xlfn.XLOOKUP(AP301,[6]cmmiScoringModel!$G$158:$G$161,[6]cmmiScoringModel!$I$158:$I$161,0,0,1)</f>
        <v>1</v>
      </c>
      <c r="CB301" s="1">
        <f>_xlfn.XLOOKUP(AQ301,[6]cmmiScoringModel!$G$162:$G$166,[6]cmmiScoringModel!$I$162:$I$166,0,0,1)</f>
        <v>1</v>
      </c>
      <c r="CC301" s="1">
        <f>_xlfn.XLOOKUP(AR301,[6]cmmiScoringModel!$G$167:$G$171,[6]cmmiScoringModel!$I$167:$I$171,0,0,1)</f>
        <v>0.01</v>
      </c>
      <c r="CD301" s="1">
        <f>_xlfn.XLOOKUP(AS301,[6]cmmiScoringModel!$G$172:$G$175,[6]cmmiScoringModel!$I$172:$I$175,0,0,1)</f>
        <v>0.01</v>
      </c>
      <c r="CE301" s="1">
        <f>_xlfn.XLOOKUP(AT301,[6]cmmiScoringModel!$G$176:$G$180,[6]cmmiScoringModel!$I$176:$I$180,0,0,1)</f>
        <v>0.01</v>
      </c>
    </row>
    <row r="302" spans="1:83" x14ac:dyDescent="0.25">
      <c r="A302" s="1" t="s">
        <v>3622</v>
      </c>
      <c r="B302" s="1" t="s">
        <v>2123</v>
      </c>
      <c r="C302" s="1" t="s">
        <v>2152</v>
      </c>
      <c r="D302" s="1" t="s">
        <v>2153</v>
      </c>
      <c r="E302" s="1" t="s">
        <v>2154</v>
      </c>
      <c r="G302" s="1" t="s">
        <v>1760</v>
      </c>
      <c r="H302" s="1" t="s">
        <v>3623</v>
      </c>
      <c r="K302" s="1" t="s">
        <v>18</v>
      </c>
      <c r="L302" s="1" t="s">
        <v>22</v>
      </c>
      <c r="M302" s="1" t="s">
        <v>31</v>
      </c>
      <c r="N302" s="1" t="s">
        <v>29</v>
      </c>
      <c r="O302" s="1" t="s">
        <v>37</v>
      </c>
      <c r="P302" s="1" t="s">
        <v>43</v>
      </c>
      <c r="Q302" s="1" t="s">
        <v>45</v>
      </c>
      <c r="R302" s="1" t="s">
        <v>37</v>
      </c>
      <c r="S302" s="1" t="s">
        <v>56</v>
      </c>
      <c r="T302" s="1" t="s">
        <v>64</v>
      </c>
      <c r="U302" s="1" t="s">
        <v>43</v>
      </c>
      <c r="V302" s="1" t="s">
        <v>72</v>
      </c>
      <c r="W302" s="1" t="s">
        <v>76</v>
      </c>
      <c r="X302" s="1" t="s">
        <v>37</v>
      </c>
      <c r="Y302" s="1" t="s">
        <v>43</v>
      </c>
      <c r="Z302" s="1" t="s">
        <v>62</v>
      </c>
      <c r="AA302" s="1" t="s">
        <v>62</v>
      </c>
      <c r="AB302" s="1" t="s">
        <v>98</v>
      </c>
      <c r="AC302" s="1" t="s">
        <v>103</v>
      </c>
      <c r="AD302" s="1" t="s">
        <v>111</v>
      </c>
      <c r="AE302" s="1" t="s">
        <v>62</v>
      </c>
      <c r="AF302" s="1" t="s">
        <v>120</v>
      </c>
      <c r="AG302" s="1" t="s">
        <v>124</v>
      </c>
      <c r="AH302" s="1" t="s">
        <v>129</v>
      </c>
      <c r="AI302" s="1" t="s">
        <v>129</v>
      </c>
      <c r="AJ302" s="1" t="s">
        <v>129</v>
      </c>
      <c r="AK302" s="1" t="s">
        <v>64</v>
      </c>
      <c r="AL302" s="1" t="s">
        <v>144</v>
      </c>
      <c r="AM302" s="1" t="s">
        <v>62</v>
      </c>
      <c r="AN302" s="1" t="s">
        <v>31</v>
      </c>
      <c r="AO302" s="1" t="s">
        <v>155</v>
      </c>
      <c r="AP302" s="1" t="s">
        <v>158</v>
      </c>
      <c r="AQ302" s="1" t="s">
        <v>29</v>
      </c>
      <c r="AR302" s="1" t="s">
        <v>21</v>
      </c>
      <c r="AS302" s="1" t="s">
        <v>21</v>
      </c>
      <c r="AT302" s="1" t="s">
        <v>21</v>
      </c>
      <c r="AV302" s="1">
        <f>_xlfn.XLOOKUP(K302,[6]cmmiScoringModel!$G$2:$G$6, [6]cmmiScoringModel!$I$2:$I$6,0,0,1)</f>
        <v>1</v>
      </c>
      <c r="AW302" s="1">
        <f>_xlfn.XLOOKUP(L302,[6]cmmiScoringModel!$G$7:$G$9,[6]cmmiScoringModel!$I$7:$I$9,0,0,1)</f>
        <v>1</v>
      </c>
      <c r="AX302" s="1">
        <f>_xlfn.XLOOKUP(M302,[6]cmmiScoringModel!$G$10:$G$14,[6]cmmiScoringModel!$I$10:$I$14,0,0,1)</f>
        <v>1</v>
      </c>
      <c r="AY302" s="1">
        <f>_xlfn.XLOOKUP(N302,[6]cmmiScoringModel!$G$15:$G$19,[6]cmmiScoringModel!$I$15:$I$19,0,0,1)</f>
        <v>0.5</v>
      </c>
      <c r="AZ302" s="1">
        <f>_xlfn.XLOOKUP(O302,[6]cmmiScoringModel!$G$20:$G$24,[6]cmmiScoringModel!$I$20:$I$24,0,0,1)</f>
        <v>0.75</v>
      </c>
      <c r="BA302" s="1">
        <f>_xlfn.XLOOKUP(P302,[6]cmmiScoringModel!$G$25:$G$28,[6]cmmiScoringModel!$I$25:$I$28,0,0,1)</f>
        <v>1</v>
      </c>
      <c r="BB302" s="1">
        <f>_xlfn.XLOOKUP(Q302,[6]cmmiScoringModel!$G$29:$G$33,[6]cmmiScoringModel!$I$29:$I$33,0,0,1)</f>
        <v>0.5</v>
      </c>
      <c r="BC302" s="1">
        <f>_xlfn.XLOOKUP(R302,[6]cmmiScoringModel!$G$34:$G$37,[6]cmmiScoringModel!$I$34:$I$37,0,0,1)</f>
        <v>1</v>
      </c>
      <c r="BD302" s="1">
        <f>_xlfn.XLOOKUP(S302,[6]cmmiScoringModel!$G$38:$G$44,[6]cmmiScoringModel!$I$38:$I$44,0,0,1)</f>
        <v>0.2</v>
      </c>
      <c r="BE302" s="1">
        <f>_xlfn.XLOOKUP(T302,[6]cmmiScoringModel!$G$45:$G$51,[6]cmmiScoringModel!$I$45:$I$51,0,0,1)</f>
        <v>1</v>
      </c>
      <c r="BF302" s="1">
        <f>_xlfn.XLOOKUP(U302,[6]cmmiScoringModel!$G$52:$G$56,[6]cmmiScoringModel!$I$52:$I$56,0,0,1)</f>
        <v>1</v>
      </c>
      <c r="BG302" s="1">
        <f>_xlfn.XLOOKUP(V302,[6]cmmiScoringModel!$G$57:$G$61,[6]cmmiScoringModel!$I$57:$I$61,0,0,1)</f>
        <v>1</v>
      </c>
      <c r="BH302" s="1">
        <f>_xlfn.XLOOKUP(W302,[6]cmmiScoringModel!$G$62:$G$67,[6]cmmiScoringModel!$I$62:$I$67,0,0,1)</f>
        <v>0.75</v>
      </c>
      <c r="BI302" s="1">
        <f>_xlfn.XLOOKUP(X302,[6]cmmiScoringModel!$G$68:$G$72,[6]cmmiScoringModel!$I$68:$I$72,0,0,1)</f>
        <v>0.75</v>
      </c>
      <c r="BJ302" s="1">
        <f>_xlfn.XLOOKUP(Y302,[6]cmmiScoringModel!$G$73:$G$77,[6]cmmiScoringModel!$I$73:$I$77,0,0,1)</f>
        <v>1</v>
      </c>
      <c r="BK302" s="1">
        <f>_xlfn.XLOOKUP(Z302,[6]cmmiScoringModel!$G$78:$G$84,[6]cmmiScoringModel!$I$78:$I$84,0,0,1)</f>
        <v>0.5</v>
      </c>
      <c r="BL302" s="1">
        <f>_xlfn.XLOOKUP(AA302,[6]cmmiScoringModel!$G$85:$G$91,[6]cmmiScoringModel!$I$85:$I$91,0,0,1)</f>
        <v>0.5</v>
      </c>
      <c r="BM302" s="1">
        <f>_xlfn.XLOOKUP(AB302,[6]cmmiScoringModel!$G$92:$G$95,[6]cmmiScoringModel!$I$92:$I$95,0,0,1)</f>
        <v>1</v>
      </c>
      <c r="BN302" s="1">
        <f>_xlfn.XLOOKUP(AC302,[6]cmmiScoringModel!$G$96:$G$100,[6]cmmiScoringModel!$I$96:$I$100,0,0,1)</f>
        <v>0.6</v>
      </c>
      <c r="BO302" s="1">
        <f>_xlfn.XLOOKUP(AD302,[6]cmmiScoringModel!$G$101:$G$106,[6]cmmiScoringModel!$I$101:$I$106,0,0,1)</f>
        <v>1</v>
      </c>
      <c r="BP302" s="1">
        <f>_xlfn.XLOOKUP(AE302,[6]cmmiScoringModel!$G$107:$G$113,[6]cmmiScoringModel!$I$107:$I$113,0,0,1)</f>
        <v>0.5</v>
      </c>
      <c r="BQ302" s="1">
        <f>_xlfn.XLOOKUP(AF302,[6]cmmiScoringModel!$G$114:$G$117,[6]cmmiScoringModel!$I$114:$I$117,0,0,1)</f>
        <v>0.85</v>
      </c>
      <c r="BR302" s="1">
        <f>_xlfn.XLOOKUP(AG302,[6]cmmiScoringModel!$G$118:$G$120,[6]cmmiScoringModel!$I$118:$I$120,0,0,1)</f>
        <v>0.25</v>
      </c>
      <c r="BS302" s="1">
        <f>_xlfn.XLOOKUP(AH302, [6]cmmiScoringModel!$G$121:$G$124,[6]cmmiScoringModel!$I$121:$I$124,0,0,1)</f>
        <v>0.6</v>
      </c>
      <c r="BT302" s="1">
        <f>_xlfn.XLOOKUP(AI302,[6]cmmiScoringModel!$G$125:$G$128,[6]cmmiScoringModel!$I$125:$I$128,0,0,1)</f>
        <v>0.4</v>
      </c>
      <c r="BU302" s="1">
        <f>_xlfn.XLOOKUP(AJ302,[6]cmmiScoringModel!$G$129:$G$132,[6]cmmiScoringModel!$I$129:$I$132,0,0,1)</f>
        <v>0.4</v>
      </c>
      <c r="BV302" s="1">
        <f>_xlfn.XLOOKUP(AK302,[6]cmmiScoringModel!$G$133:$G$138,[6]cmmiScoringModel!$I$133:$I$138,0,0,1)</f>
        <v>1</v>
      </c>
      <c r="BW302" s="1">
        <f>_xlfn.XLOOKUP(AL302,[6]cmmiScoringModel!$G$139:$G$142,[6]cmmiScoringModel!$I$139:$I$142,0,0,1)</f>
        <v>1</v>
      </c>
      <c r="BX302" s="1">
        <f>_xlfn.XLOOKUP(AM302,[6]cmmiScoringModel!$G$143:$G$148,[6]cmmiScoringModel!$I$143:$I$148,0,0,1)</f>
        <v>0.5</v>
      </c>
      <c r="BY302" s="1">
        <f>_xlfn.XLOOKUP(AN302,[6]cmmiScoringModel!$G$149:$G$153,[6]cmmiScoringModel!$I$149:$I$153,0,0,1)</f>
        <v>1</v>
      </c>
      <c r="BZ302" s="1">
        <f>_xlfn.XLOOKUP(AO302,[6]cmmiScoringModel!$G$154:$G$157,[6]cmmiScoringModel!$I$154:$I$157,0,0,1)</f>
        <v>1</v>
      </c>
      <c r="CA302" s="1">
        <f>_xlfn.XLOOKUP(AP302,[6]cmmiScoringModel!$G$158:$G$161,[6]cmmiScoringModel!$I$158:$I$161,0,0,1)</f>
        <v>0.5</v>
      </c>
      <c r="CB302" s="1">
        <f>_xlfn.XLOOKUP(AQ302,[6]cmmiScoringModel!$G$162:$G$166,[6]cmmiScoringModel!$I$162:$I$166,0,0,1)</f>
        <v>0.75</v>
      </c>
      <c r="CC302" s="1">
        <f>_xlfn.XLOOKUP(AR302,[6]cmmiScoringModel!$G$167:$G$171,[6]cmmiScoringModel!$I$167:$I$171,0,0,1)</f>
        <v>0.01</v>
      </c>
      <c r="CD302" s="1">
        <f>_xlfn.XLOOKUP(AS302,[6]cmmiScoringModel!$G$172:$G$175,[6]cmmiScoringModel!$I$172:$I$175,0,0,1)</f>
        <v>0.01</v>
      </c>
      <c r="CE302" s="1">
        <f>_xlfn.XLOOKUP(AT302,[6]cmmiScoringModel!$G$176:$G$180,[6]cmmiScoringModel!$I$176:$I$180,0,0,1)</f>
        <v>0.01</v>
      </c>
    </row>
    <row r="303" spans="1:83" x14ac:dyDescent="0.25">
      <c r="A303" s="1" t="s">
        <v>3624</v>
      </c>
      <c r="B303" s="1" t="s">
        <v>2123</v>
      </c>
      <c r="C303" s="1" t="s">
        <v>2152</v>
      </c>
      <c r="D303" s="1" t="s">
        <v>2155</v>
      </c>
      <c r="E303" s="1" t="s">
        <v>2156</v>
      </c>
      <c r="G303" s="1" t="s">
        <v>1760</v>
      </c>
      <c r="H303" s="1" t="s">
        <v>3625</v>
      </c>
      <c r="K303" s="1" t="s">
        <v>18</v>
      </c>
      <c r="L303" s="1" t="s">
        <v>22</v>
      </c>
      <c r="M303" s="1" t="s">
        <v>31</v>
      </c>
      <c r="N303" s="1" t="s">
        <v>29</v>
      </c>
      <c r="O303" s="1" t="s">
        <v>37</v>
      </c>
      <c r="P303" s="1" t="s">
        <v>43</v>
      </c>
      <c r="Q303" s="1" t="s">
        <v>45</v>
      </c>
      <c r="R303" s="1" t="s">
        <v>37</v>
      </c>
      <c r="S303" s="1" t="s">
        <v>56</v>
      </c>
      <c r="T303" s="1" t="s">
        <v>64</v>
      </c>
      <c r="U303" s="1" t="s">
        <v>43</v>
      </c>
      <c r="V303" s="1" t="s">
        <v>72</v>
      </c>
      <c r="W303" s="1" t="s">
        <v>76</v>
      </c>
      <c r="X303" s="1" t="s">
        <v>37</v>
      </c>
      <c r="Y303" s="1" t="s">
        <v>43</v>
      </c>
      <c r="Z303" s="1" t="s">
        <v>62</v>
      </c>
      <c r="AA303" s="1" t="s">
        <v>62</v>
      </c>
      <c r="AB303" s="1" t="s">
        <v>98</v>
      </c>
      <c r="AC303" s="1" t="s">
        <v>103</v>
      </c>
      <c r="AD303" s="1" t="s">
        <v>111</v>
      </c>
      <c r="AE303" s="1" t="s">
        <v>62</v>
      </c>
      <c r="AF303" s="1" t="s">
        <v>120</v>
      </c>
      <c r="AG303" s="1" t="s">
        <v>124</v>
      </c>
      <c r="AH303" s="1" t="s">
        <v>129</v>
      </c>
      <c r="AI303" s="1" t="s">
        <v>129</v>
      </c>
      <c r="AJ303" s="1" t="s">
        <v>129</v>
      </c>
      <c r="AK303" s="1" t="s">
        <v>64</v>
      </c>
      <c r="AL303" s="1" t="s">
        <v>144</v>
      </c>
      <c r="AM303" s="1" t="s">
        <v>62</v>
      </c>
      <c r="AN303" s="1" t="s">
        <v>31</v>
      </c>
      <c r="AO303" s="1" t="s">
        <v>155</v>
      </c>
      <c r="AP303" s="1" t="s">
        <v>158</v>
      </c>
      <c r="AQ303" s="1" t="s">
        <v>29</v>
      </c>
      <c r="AR303" s="1" t="s">
        <v>21</v>
      </c>
      <c r="AS303" s="1" t="s">
        <v>21</v>
      </c>
      <c r="AT303" s="1" t="s">
        <v>21</v>
      </c>
      <c r="AV303" s="1">
        <f>_xlfn.XLOOKUP(K303,[6]cmmiScoringModel!$G$2:$G$6, [6]cmmiScoringModel!$I$2:$I$6,0,0,1)</f>
        <v>1</v>
      </c>
      <c r="AW303" s="1">
        <f>_xlfn.XLOOKUP(L303,[6]cmmiScoringModel!$G$7:$G$9,[6]cmmiScoringModel!$I$7:$I$9,0,0,1)</f>
        <v>1</v>
      </c>
      <c r="AX303" s="1">
        <f>_xlfn.XLOOKUP(M303,[6]cmmiScoringModel!$G$10:$G$14,[6]cmmiScoringModel!$I$10:$I$14,0,0,1)</f>
        <v>1</v>
      </c>
      <c r="AY303" s="1">
        <f>_xlfn.XLOOKUP(N303,[6]cmmiScoringModel!$G$15:$G$19,[6]cmmiScoringModel!$I$15:$I$19,0,0,1)</f>
        <v>0.5</v>
      </c>
      <c r="AZ303" s="1">
        <f>_xlfn.XLOOKUP(O303,[6]cmmiScoringModel!$G$20:$G$24,[6]cmmiScoringModel!$I$20:$I$24,0,0,1)</f>
        <v>0.75</v>
      </c>
      <c r="BA303" s="1">
        <f>_xlfn.XLOOKUP(P303,[6]cmmiScoringModel!$G$25:$G$28,[6]cmmiScoringModel!$I$25:$I$28,0,0,1)</f>
        <v>1</v>
      </c>
      <c r="BB303" s="1">
        <f>_xlfn.XLOOKUP(Q303,[6]cmmiScoringModel!$G$29:$G$33,[6]cmmiScoringModel!$I$29:$I$33,0,0,1)</f>
        <v>0.5</v>
      </c>
      <c r="BC303" s="1">
        <f>_xlfn.XLOOKUP(R303,[6]cmmiScoringModel!$G$34:$G$37,[6]cmmiScoringModel!$I$34:$I$37,0,0,1)</f>
        <v>1</v>
      </c>
      <c r="BD303" s="1">
        <f>_xlfn.XLOOKUP(S303,[6]cmmiScoringModel!$G$38:$G$44,[6]cmmiScoringModel!$I$38:$I$44,0,0,1)</f>
        <v>0.2</v>
      </c>
      <c r="BE303" s="1">
        <f>_xlfn.XLOOKUP(T303,[6]cmmiScoringModel!$G$45:$G$51,[6]cmmiScoringModel!$I$45:$I$51,0,0,1)</f>
        <v>1</v>
      </c>
      <c r="BF303" s="1">
        <f>_xlfn.XLOOKUP(U303,[6]cmmiScoringModel!$G$52:$G$56,[6]cmmiScoringModel!$I$52:$I$56,0,0,1)</f>
        <v>1</v>
      </c>
      <c r="BG303" s="1">
        <f>_xlfn.XLOOKUP(V303,[6]cmmiScoringModel!$G$57:$G$61,[6]cmmiScoringModel!$I$57:$I$61,0,0,1)</f>
        <v>1</v>
      </c>
      <c r="BH303" s="1">
        <f>_xlfn.XLOOKUP(W303,[6]cmmiScoringModel!$G$62:$G$67,[6]cmmiScoringModel!$I$62:$I$67,0,0,1)</f>
        <v>0.75</v>
      </c>
      <c r="BI303" s="1">
        <f>_xlfn.XLOOKUP(X303,[6]cmmiScoringModel!$G$68:$G$72,[6]cmmiScoringModel!$I$68:$I$72,0,0,1)</f>
        <v>0.75</v>
      </c>
      <c r="BJ303" s="1">
        <f>_xlfn.XLOOKUP(Y303,[6]cmmiScoringModel!$G$73:$G$77,[6]cmmiScoringModel!$I$73:$I$77,0,0,1)</f>
        <v>1</v>
      </c>
      <c r="BK303" s="1">
        <f>_xlfn.XLOOKUP(Z303,[6]cmmiScoringModel!$G$78:$G$84,[6]cmmiScoringModel!$I$78:$I$84,0,0,1)</f>
        <v>0.5</v>
      </c>
      <c r="BL303" s="1">
        <f>_xlfn.XLOOKUP(AA303,[6]cmmiScoringModel!$G$85:$G$91,[6]cmmiScoringModel!$I$85:$I$91,0,0,1)</f>
        <v>0.5</v>
      </c>
      <c r="BM303" s="1">
        <f>_xlfn.XLOOKUP(AB303,[6]cmmiScoringModel!$G$92:$G$95,[6]cmmiScoringModel!$I$92:$I$95,0,0,1)</f>
        <v>1</v>
      </c>
      <c r="BN303" s="1">
        <f>_xlfn.XLOOKUP(AC303,[6]cmmiScoringModel!$G$96:$G$100,[6]cmmiScoringModel!$I$96:$I$100,0,0,1)</f>
        <v>0.6</v>
      </c>
      <c r="BO303" s="1">
        <f>_xlfn.XLOOKUP(AD303,[6]cmmiScoringModel!$G$101:$G$106,[6]cmmiScoringModel!$I$101:$I$106,0,0,1)</f>
        <v>1</v>
      </c>
      <c r="BP303" s="1">
        <f>_xlfn.XLOOKUP(AE303,[6]cmmiScoringModel!$G$107:$G$113,[6]cmmiScoringModel!$I$107:$I$113,0,0,1)</f>
        <v>0.5</v>
      </c>
      <c r="BQ303" s="1">
        <f>_xlfn.XLOOKUP(AF303,[6]cmmiScoringModel!$G$114:$G$117,[6]cmmiScoringModel!$I$114:$I$117,0,0,1)</f>
        <v>0.85</v>
      </c>
      <c r="BR303" s="1">
        <f>_xlfn.XLOOKUP(AG303,[6]cmmiScoringModel!$G$118:$G$120,[6]cmmiScoringModel!$I$118:$I$120,0,0,1)</f>
        <v>0.25</v>
      </c>
      <c r="BS303" s="1">
        <f>_xlfn.XLOOKUP(AH303, [6]cmmiScoringModel!$G$121:$G$124,[6]cmmiScoringModel!$I$121:$I$124,0,0,1)</f>
        <v>0.6</v>
      </c>
      <c r="BT303" s="1">
        <f>_xlfn.XLOOKUP(AI303,[6]cmmiScoringModel!$G$125:$G$128,[6]cmmiScoringModel!$I$125:$I$128,0,0,1)</f>
        <v>0.4</v>
      </c>
      <c r="BU303" s="1">
        <f>_xlfn.XLOOKUP(AJ303,[6]cmmiScoringModel!$G$129:$G$132,[6]cmmiScoringModel!$I$129:$I$132,0,0,1)</f>
        <v>0.4</v>
      </c>
      <c r="BV303" s="1">
        <f>_xlfn.XLOOKUP(AK303,[6]cmmiScoringModel!$G$133:$G$138,[6]cmmiScoringModel!$I$133:$I$138,0,0,1)</f>
        <v>1</v>
      </c>
      <c r="BW303" s="1">
        <f>_xlfn.XLOOKUP(AL303,[6]cmmiScoringModel!$G$139:$G$142,[6]cmmiScoringModel!$I$139:$I$142,0,0,1)</f>
        <v>1</v>
      </c>
      <c r="BX303" s="1">
        <f>_xlfn.XLOOKUP(AM303,[6]cmmiScoringModel!$G$143:$G$148,[6]cmmiScoringModel!$I$143:$I$148,0,0,1)</f>
        <v>0.5</v>
      </c>
      <c r="BY303" s="1">
        <f>_xlfn.XLOOKUP(AN303,[6]cmmiScoringModel!$G$149:$G$153,[6]cmmiScoringModel!$I$149:$I$153,0,0,1)</f>
        <v>1</v>
      </c>
      <c r="BZ303" s="1">
        <f>_xlfn.XLOOKUP(AO303,[6]cmmiScoringModel!$G$154:$G$157,[6]cmmiScoringModel!$I$154:$I$157,0,0,1)</f>
        <v>1</v>
      </c>
      <c r="CA303" s="1">
        <f>_xlfn.XLOOKUP(AP303,[6]cmmiScoringModel!$G$158:$G$161,[6]cmmiScoringModel!$I$158:$I$161,0,0,1)</f>
        <v>0.5</v>
      </c>
      <c r="CB303" s="1">
        <f>_xlfn.XLOOKUP(AQ303,[6]cmmiScoringModel!$G$162:$G$166,[6]cmmiScoringModel!$I$162:$I$166,0,0,1)</f>
        <v>0.75</v>
      </c>
      <c r="CC303" s="1">
        <f>_xlfn.XLOOKUP(AR303,[6]cmmiScoringModel!$G$167:$G$171,[6]cmmiScoringModel!$I$167:$I$171,0,0,1)</f>
        <v>0.01</v>
      </c>
      <c r="CD303" s="1">
        <f>_xlfn.XLOOKUP(AS303,[6]cmmiScoringModel!$G$172:$G$175,[6]cmmiScoringModel!$I$172:$I$175,0,0,1)</f>
        <v>0.01</v>
      </c>
      <c r="CE303" s="1">
        <f>_xlfn.XLOOKUP(AT303,[6]cmmiScoringModel!$G$176:$G$180,[6]cmmiScoringModel!$I$176:$I$180,0,0,1)</f>
        <v>0.01</v>
      </c>
    </row>
    <row r="304" spans="1:83" x14ac:dyDescent="0.25">
      <c r="A304" s="1" t="s">
        <v>3626</v>
      </c>
      <c r="B304" s="1" t="s">
        <v>2123</v>
      </c>
      <c r="C304" s="1" t="s">
        <v>2157</v>
      </c>
      <c r="D304" s="1" t="s">
        <v>2158</v>
      </c>
      <c r="E304" s="1" t="s">
        <v>2159</v>
      </c>
      <c r="G304" s="1" t="s">
        <v>2160</v>
      </c>
      <c r="H304" s="1" t="s">
        <v>3625</v>
      </c>
      <c r="K304" s="1" t="s">
        <v>18</v>
      </c>
      <c r="L304" s="1" t="s">
        <v>22</v>
      </c>
      <c r="M304" s="1" t="s">
        <v>31</v>
      </c>
      <c r="N304" s="1" t="s">
        <v>29</v>
      </c>
      <c r="O304" s="1" t="s">
        <v>37</v>
      </c>
      <c r="P304" s="1" t="s">
        <v>43</v>
      </c>
      <c r="Q304" s="1" t="s">
        <v>45</v>
      </c>
      <c r="R304" s="1" t="s">
        <v>37</v>
      </c>
      <c r="S304" s="1" t="s">
        <v>56</v>
      </c>
      <c r="T304" s="1" t="s">
        <v>64</v>
      </c>
      <c r="U304" s="1" t="s">
        <v>43</v>
      </c>
      <c r="V304" s="1" t="s">
        <v>72</v>
      </c>
      <c r="W304" s="1" t="s">
        <v>76</v>
      </c>
      <c r="X304" s="1" t="s">
        <v>37</v>
      </c>
      <c r="Y304" s="1" t="s">
        <v>43</v>
      </c>
      <c r="Z304" s="1" t="s">
        <v>62</v>
      </c>
      <c r="AA304" s="1" t="s">
        <v>62</v>
      </c>
      <c r="AB304" s="1" t="s">
        <v>98</v>
      </c>
      <c r="AC304" s="1" t="s">
        <v>103</v>
      </c>
      <c r="AD304" s="1" t="s">
        <v>111</v>
      </c>
      <c r="AE304" s="1" t="s">
        <v>62</v>
      </c>
      <c r="AF304" s="1" t="s">
        <v>120</v>
      </c>
      <c r="AG304" s="1" t="s">
        <v>124</v>
      </c>
      <c r="AH304" s="1" t="s">
        <v>129</v>
      </c>
      <c r="AI304" s="1" t="s">
        <v>129</v>
      </c>
      <c r="AJ304" s="1" t="s">
        <v>129</v>
      </c>
      <c r="AK304" s="1" t="s">
        <v>64</v>
      </c>
      <c r="AL304" s="1" t="s">
        <v>144</v>
      </c>
      <c r="AM304" s="1" t="s">
        <v>62</v>
      </c>
      <c r="AN304" s="1" t="s">
        <v>31</v>
      </c>
      <c r="AO304" s="1" t="s">
        <v>155</v>
      </c>
      <c r="AP304" s="1" t="s">
        <v>158</v>
      </c>
      <c r="AQ304" s="1" t="s">
        <v>29</v>
      </c>
      <c r="AR304" s="1" t="s">
        <v>21</v>
      </c>
      <c r="AS304" s="1" t="s">
        <v>21</v>
      </c>
      <c r="AT304" s="1" t="s">
        <v>21</v>
      </c>
      <c r="AV304" s="1">
        <f>_xlfn.XLOOKUP(K304,[6]cmmiScoringModel!$G$2:$G$6, [6]cmmiScoringModel!$I$2:$I$6,0,0,1)</f>
        <v>1</v>
      </c>
      <c r="AW304" s="1">
        <f>_xlfn.XLOOKUP(L304,[6]cmmiScoringModel!$G$7:$G$9,[6]cmmiScoringModel!$I$7:$I$9,0,0,1)</f>
        <v>1</v>
      </c>
      <c r="AX304" s="1">
        <f>_xlfn.XLOOKUP(M304,[6]cmmiScoringModel!$G$10:$G$14,[6]cmmiScoringModel!$I$10:$I$14,0,0,1)</f>
        <v>1</v>
      </c>
      <c r="AY304" s="1">
        <f>_xlfn.XLOOKUP(N304,[6]cmmiScoringModel!$G$15:$G$19,[6]cmmiScoringModel!$I$15:$I$19,0,0,1)</f>
        <v>0.5</v>
      </c>
      <c r="AZ304" s="1">
        <f>_xlfn.XLOOKUP(O304,[6]cmmiScoringModel!$G$20:$G$24,[6]cmmiScoringModel!$I$20:$I$24,0,0,1)</f>
        <v>0.75</v>
      </c>
      <c r="BA304" s="1">
        <f>_xlfn.XLOOKUP(P304,[6]cmmiScoringModel!$G$25:$G$28,[6]cmmiScoringModel!$I$25:$I$28,0,0,1)</f>
        <v>1</v>
      </c>
      <c r="BB304" s="1">
        <f>_xlfn.XLOOKUP(Q304,[6]cmmiScoringModel!$G$29:$G$33,[6]cmmiScoringModel!$I$29:$I$33,0,0,1)</f>
        <v>0.5</v>
      </c>
      <c r="BC304" s="1">
        <f>_xlfn.XLOOKUP(R304,[6]cmmiScoringModel!$G$34:$G$37,[6]cmmiScoringModel!$I$34:$I$37,0,0,1)</f>
        <v>1</v>
      </c>
      <c r="BD304" s="1">
        <f>_xlfn.XLOOKUP(S304,[6]cmmiScoringModel!$G$38:$G$44,[6]cmmiScoringModel!$I$38:$I$44,0,0,1)</f>
        <v>0.2</v>
      </c>
      <c r="BE304" s="1">
        <f>_xlfn.XLOOKUP(T304,[6]cmmiScoringModel!$G$45:$G$51,[6]cmmiScoringModel!$I$45:$I$51,0,0,1)</f>
        <v>1</v>
      </c>
      <c r="BF304" s="1">
        <f>_xlfn.XLOOKUP(U304,[6]cmmiScoringModel!$G$52:$G$56,[6]cmmiScoringModel!$I$52:$I$56,0,0,1)</f>
        <v>1</v>
      </c>
      <c r="BG304" s="1">
        <f>_xlfn.XLOOKUP(V304,[6]cmmiScoringModel!$G$57:$G$61,[6]cmmiScoringModel!$I$57:$I$61,0,0,1)</f>
        <v>1</v>
      </c>
      <c r="BH304" s="1">
        <f>_xlfn.XLOOKUP(W304,[6]cmmiScoringModel!$G$62:$G$67,[6]cmmiScoringModel!$I$62:$I$67,0,0,1)</f>
        <v>0.75</v>
      </c>
      <c r="BI304" s="1">
        <f>_xlfn.XLOOKUP(X304,[6]cmmiScoringModel!$G$68:$G$72,[6]cmmiScoringModel!$I$68:$I$72,0,0,1)</f>
        <v>0.75</v>
      </c>
      <c r="BJ304" s="1">
        <f>_xlfn.XLOOKUP(Y304,[6]cmmiScoringModel!$G$73:$G$77,[6]cmmiScoringModel!$I$73:$I$77,0,0,1)</f>
        <v>1</v>
      </c>
      <c r="BK304" s="1">
        <f>_xlfn.XLOOKUP(Z304,[6]cmmiScoringModel!$G$78:$G$84,[6]cmmiScoringModel!$I$78:$I$84,0,0,1)</f>
        <v>0.5</v>
      </c>
      <c r="BL304" s="1">
        <f>_xlfn.XLOOKUP(AA304,[6]cmmiScoringModel!$G$85:$G$91,[6]cmmiScoringModel!$I$85:$I$91,0,0,1)</f>
        <v>0.5</v>
      </c>
      <c r="BM304" s="1">
        <f>_xlfn.XLOOKUP(AB304,[6]cmmiScoringModel!$G$92:$G$95,[6]cmmiScoringModel!$I$92:$I$95,0,0,1)</f>
        <v>1</v>
      </c>
      <c r="BN304" s="1">
        <f>_xlfn.XLOOKUP(AC304,[6]cmmiScoringModel!$G$96:$G$100,[6]cmmiScoringModel!$I$96:$I$100,0,0,1)</f>
        <v>0.6</v>
      </c>
      <c r="BO304" s="1">
        <f>_xlfn.XLOOKUP(AD304,[6]cmmiScoringModel!$G$101:$G$106,[6]cmmiScoringModel!$I$101:$I$106,0,0,1)</f>
        <v>1</v>
      </c>
      <c r="BP304" s="1">
        <f>_xlfn.XLOOKUP(AE304,[6]cmmiScoringModel!$G$107:$G$113,[6]cmmiScoringModel!$I$107:$I$113,0,0,1)</f>
        <v>0.5</v>
      </c>
      <c r="BQ304" s="1">
        <f>_xlfn.XLOOKUP(AF304,[6]cmmiScoringModel!$G$114:$G$117,[6]cmmiScoringModel!$I$114:$I$117,0,0,1)</f>
        <v>0.85</v>
      </c>
      <c r="BR304" s="1">
        <f>_xlfn.XLOOKUP(AG304,[6]cmmiScoringModel!$G$118:$G$120,[6]cmmiScoringModel!$I$118:$I$120,0,0,1)</f>
        <v>0.25</v>
      </c>
      <c r="BS304" s="1">
        <f>_xlfn.XLOOKUP(AH304, [6]cmmiScoringModel!$G$121:$G$124,[6]cmmiScoringModel!$I$121:$I$124,0,0,1)</f>
        <v>0.6</v>
      </c>
      <c r="BT304" s="1">
        <f>_xlfn.XLOOKUP(AI304,[6]cmmiScoringModel!$G$125:$G$128,[6]cmmiScoringModel!$I$125:$I$128,0,0,1)</f>
        <v>0.4</v>
      </c>
      <c r="BU304" s="1">
        <f>_xlfn.XLOOKUP(AJ304,[6]cmmiScoringModel!$G$129:$G$132,[6]cmmiScoringModel!$I$129:$I$132,0,0,1)</f>
        <v>0.4</v>
      </c>
      <c r="BV304" s="1">
        <f>_xlfn.XLOOKUP(AK304,[6]cmmiScoringModel!$G$133:$G$138,[6]cmmiScoringModel!$I$133:$I$138,0,0,1)</f>
        <v>1</v>
      </c>
      <c r="BW304" s="1">
        <f>_xlfn.XLOOKUP(AL304,[6]cmmiScoringModel!$G$139:$G$142,[6]cmmiScoringModel!$I$139:$I$142,0,0,1)</f>
        <v>1</v>
      </c>
      <c r="BX304" s="1">
        <f>_xlfn.XLOOKUP(AM304,[6]cmmiScoringModel!$G$143:$G$148,[6]cmmiScoringModel!$I$143:$I$148,0,0,1)</f>
        <v>0.5</v>
      </c>
      <c r="BY304" s="1">
        <f>_xlfn.XLOOKUP(AN304,[6]cmmiScoringModel!$G$149:$G$153,[6]cmmiScoringModel!$I$149:$I$153,0,0,1)</f>
        <v>1</v>
      </c>
      <c r="BZ304" s="1">
        <f>_xlfn.XLOOKUP(AO304,[6]cmmiScoringModel!$G$154:$G$157,[6]cmmiScoringModel!$I$154:$I$157,0,0,1)</f>
        <v>1</v>
      </c>
      <c r="CA304" s="1">
        <f>_xlfn.XLOOKUP(AP304,[6]cmmiScoringModel!$G$158:$G$161,[6]cmmiScoringModel!$I$158:$I$161,0,0,1)</f>
        <v>0.5</v>
      </c>
      <c r="CB304" s="1">
        <f>_xlfn.XLOOKUP(AQ304,[6]cmmiScoringModel!$G$162:$G$166,[6]cmmiScoringModel!$I$162:$I$166,0,0,1)</f>
        <v>0.75</v>
      </c>
      <c r="CC304" s="1">
        <f>_xlfn.XLOOKUP(AR304,[6]cmmiScoringModel!$G$167:$G$171,[6]cmmiScoringModel!$I$167:$I$171,0,0,1)</f>
        <v>0.01</v>
      </c>
      <c r="CD304" s="1">
        <f>_xlfn.XLOOKUP(AS304,[6]cmmiScoringModel!$G$172:$G$175,[6]cmmiScoringModel!$I$172:$I$175,0,0,1)</f>
        <v>0.01</v>
      </c>
      <c r="CE304" s="1">
        <f>_xlfn.XLOOKUP(AT304,[6]cmmiScoringModel!$G$176:$G$180,[6]cmmiScoringModel!$I$176:$I$180,0,0,1)</f>
        <v>0.01</v>
      </c>
    </row>
    <row r="305" spans="1:83" x14ac:dyDescent="0.25">
      <c r="A305" s="1" t="s">
        <v>3627</v>
      </c>
      <c r="B305" s="1" t="s">
        <v>2123</v>
      </c>
      <c r="C305" s="1" t="s">
        <v>2157</v>
      </c>
      <c r="D305" s="1" t="s">
        <v>2161</v>
      </c>
      <c r="E305" s="1" t="s">
        <v>2162</v>
      </c>
      <c r="G305" s="1" t="s">
        <v>2014</v>
      </c>
      <c r="H305" s="1" t="s">
        <v>3625</v>
      </c>
      <c r="K305" s="1" t="s">
        <v>18</v>
      </c>
      <c r="L305" s="1" t="s">
        <v>22</v>
      </c>
      <c r="M305" s="1" t="s">
        <v>31</v>
      </c>
      <c r="N305" s="1" t="s">
        <v>29</v>
      </c>
      <c r="O305" s="1" t="s">
        <v>37</v>
      </c>
      <c r="P305" s="1" t="s">
        <v>43</v>
      </c>
      <c r="Q305" s="1" t="s">
        <v>45</v>
      </c>
      <c r="R305" s="1" t="s">
        <v>37</v>
      </c>
      <c r="S305" s="1" t="s">
        <v>56</v>
      </c>
      <c r="T305" s="1" t="s">
        <v>64</v>
      </c>
      <c r="U305" s="1" t="s">
        <v>43</v>
      </c>
      <c r="V305" s="1" t="s">
        <v>72</v>
      </c>
      <c r="W305" s="1" t="s">
        <v>76</v>
      </c>
      <c r="X305" s="1" t="s">
        <v>37</v>
      </c>
      <c r="Y305" s="1" t="s">
        <v>43</v>
      </c>
      <c r="Z305" s="1" t="s">
        <v>62</v>
      </c>
      <c r="AA305" s="1" t="s">
        <v>62</v>
      </c>
      <c r="AB305" s="1" t="s">
        <v>98</v>
      </c>
      <c r="AC305" s="1" t="s">
        <v>103</v>
      </c>
      <c r="AD305" s="1" t="s">
        <v>111</v>
      </c>
      <c r="AE305" s="1" t="s">
        <v>62</v>
      </c>
      <c r="AF305" s="1" t="s">
        <v>120</v>
      </c>
      <c r="AG305" s="1" t="s">
        <v>124</v>
      </c>
      <c r="AH305" s="1" t="s">
        <v>129</v>
      </c>
      <c r="AI305" s="1" t="s">
        <v>129</v>
      </c>
      <c r="AJ305" s="1" t="s">
        <v>129</v>
      </c>
      <c r="AK305" s="1" t="s">
        <v>64</v>
      </c>
      <c r="AL305" s="1" t="s">
        <v>144</v>
      </c>
      <c r="AM305" s="1" t="s">
        <v>62</v>
      </c>
      <c r="AN305" s="1" t="s">
        <v>31</v>
      </c>
      <c r="AO305" s="1" t="s">
        <v>155</v>
      </c>
      <c r="AP305" s="1" t="s">
        <v>158</v>
      </c>
      <c r="AQ305" s="1" t="s">
        <v>29</v>
      </c>
      <c r="AR305" s="1" t="s">
        <v>21</v>
      </c>
      <c r="AS305" s="1" t="s">
        <v>21</v>
      </c>
      <c r="AT305" s="1" t="s">
        <v>21</v>
      </c>
      <c r="AV305" s="1">
        <f>_xlfn.XLOOKUP(K305,[6]cmmiScoringModel!$G$2:$G$6, [6]cmmiScoringModel!$I$2:$I$6,0,0,1)</f>
        <v>1</v>
      </c>
      <c r="AW305" s="1">
        <f>_xlfn.XLOOKUP(L305,[6]cmmiScoringModel!$G$7:$G$9,[6]cmmiScoringModel!$I$7:$I$9,0,0,1)</f>
        <v>1</v>
      </c>
      <c r="AX305" s="1">
        <f>_xlfn.XLOOKUP(M305,[6]cmmiScoringModel!$G$10:$G$14,[6]cmmiScoringModel!$I$10:$I$14,0,0,1)</f>
        <v>1</v>
      </c>
      <c r="AY305" s="1">
        <f>_xlfn.XLOOKUP(N305,[6]cmmiScoringModel!$G$15:$G$19,[6]cmmiScoringModel!$I$15:$I$19,0,0,1)</f>
        <v>0.5</v>
      </c>
      <c r="AZ305" s="1">
        <f>_xlfn.XLOOKUP(O305,[6]cmmiScoringModel!$G$20:$G$24,[6]cmmiScoringModel!$I$20:$I$24,0,0,1)</f>
        <v>0.75</v>
      </c>
      <c r="BA305" s="1">
        <f>_xlfn.XLOOKUP(P305,[6]cmmiScoringModel!$G$25:$G$28,[6]cmmiScoringModel!$I$25:$I$28,0,0,1)</f>
        <v>1</v>
      </c>
      <c r="BB305" s="1">
        <f>_xlfn.XLOOKUP(Q305,[6]cmmiScoringModel!$G$29:$G$33,[6]cmmiScoringModel!$I$29:$I$33,0,0,1)</f>
        <v>0.5</v>
      </c>
      <c r="BC305" s="1">
        <f>_xlfn.XLOOKUP(R305,[6]cmmiScoringModel!$G$34:$G$37,[6]cmmiScoringModel!$I$34:$I$37,0,0,1)</f>
        <v>1</v>
      </c>
      <c r="BD305" s="1">
        <f>_xlfn.XLOOKUP(S305,[6]cmmiScoringModel!$G$38:$G$44,[6]cmmiScoringModel!$I$38:$I$44,0,0,1)</f>
        <v>0.2</v>
      </c>
      <c r="BE305" s="1">
        <f>_xlfn.XLOOKUP(T305,[6]cmmiScoringModel!$G$45:$G$51,[6]cmmiScoringModel!$I$45:$I$51,0,0,1)</f>
        <v>1</v>
      </c>
      <c r="BF305" s="1">
        <f>_xlfn.XLOOKUP(U305,[6]cmmiScoringModel!$G$52:$G$56,[6]cmmiScoringModel!$I$52:$I$56,0,0,1)</f>
        <v>1</v>
      </c>
      <c r="BG305" s="1">
        <f>_xlfn.XLOOKUP(V305,[6]cmmiScoringModel!$G$57:$G$61,[6]cmmiScoringModel!$I$57:$I$61,0,0,1)</f>
        <v>1</v>
      </c>
      <c r="BH305" s="1">
        <f>_xlfn.XLOOKUP(W305,[6]cmmiScoringModel!$G$62:$G$67,[6]cmmiScoringModel!$I$62:$I$67,0,0,1)</f>
        <v>0.75</v>
      </c>
      <c r="BI305" s="1">
        <f>_xlfn.XLOOKUP(X305,[6]cmmiScoringModel!$G$68:$G$72,[6]cmmiScoringModel!$I$68:$I$72,0,0,1)</f>
        <v>0.75</v>
      </c>
      <c r="BJ305" s="1">
        <f>_xlfn.XLOOKUP(Y305,[6]cmmiScoringModel!$G$73:$G$77,[6]cmmiScoringModel!$I$73:$I$77,0,0,1)</f>
        <v>1</v>
      </c>
      <c r="BK305" s="1">
        <f>_xlfn.XLOOKUP(Z305,[6]cmmiScoringModel!$G$78:$G$84,[6]cmmiScoringModel!$I$78:$I$84,0,0,1)</f>
        <v>0.5</v>
      </c>
      <c r="BL305" s="1">
        <f>_xlfn.XLOOKUP(AA305,[6]cmmiScoringModel!$G$85:$G$91,[6]cmmiScoringModel!$I$85:$I$91,0,0,1)</f>
        <v>0.5</v>
      </c>
      <c r="BM305" s="1">
        <f>_xlfn.XLOOKUP(AB305,[6]cmmiScoringModel!$G$92:$G$95,[6]cmmiScoringModel!$I$92:$I$95,0,0,1)</f>
        <v>1</v>
      </c>
      <c r="BN305" s="1">
        <f>_xlfn.XLOOKUP(AC305,[6]cmmiScoringModel!$G$96:$G$100,[6]cmmiScoringModel!$I$96:$I$100,0,0,1)</f>
        <v>0.6</v>
      </c>
      <c r="BO305" s="1">
        <f>_xlfn.XLOOKUP(AD305,[6]cmmiScoringModel!$G$101:$G$106,[6]cmmiScoringModel!$I$101:$I$106,0,0,1)</f>
        <v>1</v>
      </c>
      <c r="BP305" s="1">
        <f>_xlfn.XLOOKUP(AE305,[6]cmmiScoringModel!$G$107:$G$113,[6]cmmiScoringModel!$I$107:$I$113,0,0,1)</f>
        <v>0.5</v>
      </c>
      <c r="BQ305" s="1">
        <f>_xlfn.XLOOKUP(AF305,[6]cmmiScoringModel!$G$114:$G$117,[6]cmmiScoringModel!$I$114:$I$117,0,0,1)</f>
        <v>0.85</v>
      </c>
      <c r="BR305" s="1">
        <f>_xlfn.XLOOKUP(AG305,[6]cmmiScoringModel!$G$118:$G$120,[6]cmmiScoringModel!$I$118:$I$120,0,0,1)</f>
        <v>0.25</v>
      </c>
      <c r="BS305" s="1">
        <f>_xlfn.XLOOKUP(AH305, [6]cmmiScoringModel!$G$121:$G$124,[6]cmmiScoringModel!$I$121:$I$124,0,0,1)</f>
        <v>0.6</v>
      </c>
      <c r="BT305" s="1">
        <f>_xlfn.XLOOKUP(AI305,[6]cmmiScoringModel!$G$125:$G$128,[6]cmmiScoringModel!$I$125:$I$128,0,0,1)</f>
        <v>0.4</v>
      </c>
      <c r="BU305" s="1">
        <f>_xlfn.XLOOKUP(AJ305,[6]cmmiScoringModel!$G$129:$G$132,[6]cmmiScoringModel!$I$129:$I$132,0,0,1)</f>
        <v>0.4</v>
      </c>
      <c r="BV305" s="1">
        <f>_xlfn.XLOOKUP(AK305,[6]cmmiScoringModel!$G$133:$G$138,[6]cmmiScoringModel!$I$133:$I$138,0,0,1)</f>
        <v>1</v>
      </c>
      <c r="BW305" s="1">
        <f>_xlfn.XLOOKUP(AL305,[6]cmmiScoringModel!$G$139:$G$142,[6]cmmiScoringModel!$I$139:$I$142,0,0,1)</f>
        <v>1</v>
      </c>
      <c r="BX305" s="1">
        <f>_xlfn.XLOOKUP(AM305,[6]cmmiScoringModel!$G$143:$G$148,[6]cmmiScoringModel!$I$143:$I$148,0,0,1)</f>
        <v>0.5</v>
      </c>
      <c r="BY305" s="1">
        <f>_xlfn.XLOOKUP(AN305,[6]cmmiScoringModel!$G$149:$G$153,[6]cmmiScoringModel!$I$149:$I$153,0,0,1)</f>
        <v>1</v>
      </c>
      <c r="BZ305" s="1">
        <f>_xlfn.XLOOKUP(AO305,[6]cmmiScoringModel!$G$154:$G$157,[6]cmmiScoringModel!$I$154:$I$157,0,0,1)</f>
        <v>1</v>
      </c>
      <c r="CA305" s="1">
        <f>_xlfn.XLOOKUP(AP305,[6]cmmiScoringModel!$G$158:$G$161,[6]cmmiScoringModel!$I$158:$I$161,0,0,1)</f>
        <v>0.5</v>
      </c>
      <c r="CB305" s="1">
        <f>_xlfn.XLOOKUP(AQ305,[6]cmmiScoringModel!$G$162:$G$166,[6]cmmiScoringModel!$I$162:$I$166,0,0,1)</f>
        <v>0.75</v>
      </c>
      <c r="CC305" s="1">
        <f>_xlfn.XLOOKUP(AR305,[6]cmmiScoringModel!$G$167:$G$171,[6]cmmiScoringModel!$I$167:$I$171,0,0,1)</f>
        <v>0.01</v>
      </c>
      <c r="CD305" s="1">
        <f>_xlfn.XLOOKUP(AS305,[6]cmmiScoringModel!$G$172:$G$175,[6]cmmiScoringModel!$I$172:$I$175,0,0,1)</f>
        <v>0.01</v>
      </c>
      <c r="CE305" s="1">
        <f>_xlfn.XLOOKUP(AT305,[6]cmmiScoringModel!$G$176:$G$180,[6]cmmiScoringModel!$I$176:$I$180,0,0,1)</f>
        <v>0.01</v>
      </c>
    </row>
    <row r="306" spans="1:83" x14ac:dyDescent="0.25">
      <c r="A306" s="1" t="s">
        <v>3628</v>
      </c>
      <c r="B306" s="1" t="s">
        <v>2123</v>
      </c>
      <c r="C306" s="1" t="s">
        <v>2163</v>
      </c>
      <c r="D306" s="1" t="s">
        <v>2164</v>
      </c>
      <c r="E306" s="1" t="s">
        <v>2165</v>
      </c>
      <c r="G306" s="1" t="s">
        <v>2338</v>
      </c>
      <c r="H306" s="1" t="s">
        <v>3625</v>
      </c>
      <c r="K306" s="1" t="s">
        <v>16</v>
      </c>
      <c r="L306" s="1" t="s">
        <v>22</v>
      </c>
      <c r="M306" s="1" t="s">
        <v>29</v>
      </c>
      <c r="N306" s="1" t="s">
        <v>29</v>
      </c>
      <c r="O306" s="1" t="s">
        <v>37</v>
      </c>
      <c r="P306" s="1" t="s">
        <v>43</v>
      </c>
      <c r="Q306" s="1" t="s">
        <v>45</v>
      </c>
      <c r="R306" s="1" t="s">
        <v>37</v>
      </c>
      <c r="S306" s="1" t="s">
        <v>56</v>
      </c>
      <c r="T306" s="1" t="s">
        <v>21</v>
      </c>
      <c r="U306" s="1" t="s">
        <v>25</v>
      </c>
      <c r="V306" s="1" t="s">
        <v>71</v>
      </c>
      <c r="W306" s="1" t="s">
        <v>76</v>
      </c>
      <c r="X306" s="1" t="s">
        <v>37</v>
      </c>
      <c r="Y306" s="1" t="s">
        <v>43</v>
      </c>
      <c r="Z306" s="1" t="s">
        <v>62</v>
      </c>
      <c r="AA306" s="1" t="s">
        <v>62</v>
      </c>
      <c r="AB306" s="1" t="s">
        <v>98</v>
      </c>
      <c r="AC306" s="1" t="s">
        <v>103</v>
      </c>
      <c r="AD306" s="1" t="s">
        <v>111</v>
      </c>
      <c r="AE306" s="1" t="s">
        <v>62</v>
      </c>
      <c r="AF306" s="1" t="s">
        <v>120</v>
      </c>
      <c r="AG306" s="1" t="s">
        <v>124</v>
      </c>
      <c r="AH306" s="1" t="s">
        <v>129</v>
      </c>
      <c r="AI306" s="1" t="s">
        <v>129</v>
      </c>
      <c r="AJ306" s="1" t="s">
        <v>129</v>
      </c>
      <c r="AK306" s="1" t="s">
        <v>62</v>
      </c>
      <c r="AL306" s="1" t="s">
        <v>144</v>
      </c>
      <c r="AM306" s="1" t="s">
        <v>62</v>
      </c>
      <c r="AN306" s="1" t="s">
        <v>29</v>
      </c>
      <c r="AO306" s="1" t="s">
        <v>155</v>
      </c>
      <c r="AP306" s="1" t="s">
        <v>158</v>
      </c>
      <c r="AQ306" s="1" t="s">
        <v>29</v>
      </c>
      <c r="AR306" s="1" t="s">
        <v>21</v>
      </c>
      <c r="AS306" s="1" t="s">
        <v>21</v>
      </c>
      <c r="AT306" s="1" t="s">
        <v>21</v>
      </c>
      <c r="AV306" s="1">
        <f>_xlfn.XLOOKUP(K306,[6]cmmiScoringModel!$G$2:$G$6, [6]cmmiScoringModel!$I$2:$I$6,0,0,1)</f>
        <v>0.1</v>
      </c>
      <c r="AW306" s="1">
        <f>_xlfn.XLOOKUP(L306,[6]cmmiScoringModel!$G$7:$G$9,[6]cmmiScoringModel!$I$7:$I$9,0,0,1)</f>
        <v>1</v>
      </c>
      <c r="AX306" s="1">
        <f>_xlfn.XLOOKUP(M306,[6]cmmiScoringModel!$G$10:$G$14,[6]cmmiScoringModel!$I$10:$I$14,0,0,1)</f>
        <v>0.8</v>
      </c>
      <c r="AY306" s="1">
        <f>_xlfn.XLOOKUP(N306,[6]cmmiScoringModel!$G$15:$G$19,[6]cmmiScoringModel!$I$15:$I$19,0,0,1)</f>
        <v>0.5</v>
      </c>
      <c r="AZ306" s="1">
        <f>_xlfn.XLOOKUP(O306,[6]cmmiScoringModel!$G$20:$G$24,[6]cmmiScoringModel!$I$20:$I$24,0,0,1)</f>
        <v>0.75</v>
      </c>
      <c r="BA306" s="1">
        <f>_xlfn.XLOOKUP(P306,[6]cmmiScoringModel!$G$25:$G$28,[6]cmmiScoringModel!$I$25:$I$28,0,0,1)</f>
        <v>1</v>
      </c>
      <c r="BB306" s="1">
        <f>_xlfn.XLOOKUP(Q306,[6]cmmiScoringModel!$G$29:$G$33,[6]cmmiScoringModel!$I$29:$I$33,0,0,1)</f>
        <v>0.5</v>
      </c>
      <c r="BC306" s="1">
        <f>_xlfn.XLOOKUP(R306,[6]cmmiScoringModel!$G$34:$G$37,[6]cmmiScoringModel!$I$34:$I$37,0,0,1)</f>
        <v>1</v>
      </c>
      <c r="BD306" s="1">
        <f>_xlfn.XLOOKUP(S306,[6]cmmiScoringModel!$G$38:$G$44,[6]cmmiScoringModel!$I$38:$I$44,0,0,1)</f>
        <v>0.2</v>
      </c>
      <c r="BE306" s="1">
        <f>_xlfn.XLOOKUP(T306,[6]cmmiScoringModel!$G$45:$G$51,[6]cmmiScoringModel!$I$45:$I$51,0,0,1)</f>
        <v>0.01</v>
      </c>
      <c r="BF306" s="1" t="str">
        <f>_xlfn.XLOOKUP(U306,[6]cmmiScoringModel!$G$52:$G$56,[6]cmmiScoringModel!$I$52:$I$56,0,0,1)</f>
        <v>NA</v>
      </c>
      <c r="BG306" s="1">
        <f>_xlfn.XLOOKUP(V306,[6]cmmiScoringModel!$G$57:$G$61,[6]cmmiScoringModel!$I$57:$I$61,0,0,1)</f>
        <v>0.6</v>
      </c>
      <c r="BH306" s="1">
        <f>_xlfn.XLOOKUP(W306,[6]cmmiScoringModel!$G$62:$G$67,[6]cmmiScoringModel!$I$62:$I$67,0,0,1)</f>
        <v>0.75</v>
      </c>
      <c r="BI306" s="1">
        <f>_xlfn.XLOOKUP(X306,[6]cmmiScoringModel!$G$68:$G$72,[6]cmmiScoringModel!$I$68:$I$72,0,0,1)</f>
        <v>0.75</v>
      </c>
      <c r="BJ306" s="1">
        <f>_xlfn.XLOOKUP(Y306,[6]cmmiScoringModel!$G$73:$G$77,[6]cmmiScoringModel!$I$73:$I$77,0,0,1)</f>
        <v>1</v>
      </c>
      <c r="BK306" s="1">
        <f>_xlfn.XLOOKUP(Z306,[6]cmmiScoringModel!$G$78:$G$84,[6]cmmiScoringModel!$I$78:$I$84,0,0,1)</f>
        <v>0.5</v>
      </c>
      <c r="BL306" s="1">
        <f>_xlfn.XLOOKUP(AA306,[6]cmmiScoringModel!$G$85:$G$91,[6]cmmiScoringModel!$I$85:$I$91,0,0,1)</f>
        <v>0.5</v>
      </c>
      <c r="BM306" s="1">
        <f>_xlfn.XLOOKUP(AB306,[6]cmmiScoringModel!$G$92:$G$95,[6]cmmiScoringModel!$I$92:$I$95,0,0,1)</f>
        <v>1</v>
      </c>
      <c r="BN306" s="1">
        <f>_xlfn.XLOOKUP(AC306,[6]cmmiScoringModel!$G$96:$G$100,[6]cmmiScoringModel!$I$96:$I$100,0,0,1)</f>
        <v>0.6</v>
      </c>
      <c r="BO306" s="1">
        <f>_xlfn.XLOOKUP(AD306,[6]cmmiScoringModel!$G$101:$G$106,[6]cmmiScoringModel!$I$101:$I$106,0,0,1)</f>
        <v>1</v>
      </c>
      <c r="BP306" s="1">
        <f>_xlfn.XLOOKUP(AE306,[6]cmmiScoringModel!$G$107:$G$113,[6]cmmiScoringModel!$I$107:$I$113,0,0,1)</f>
        <v>0.5</v>
      </c>
      <c r="BQ306" s="1">
        <f>_xlfn.XLOOKUP(AF306,[6]cmmiScoringModel!$G$114:$G$117,[6]cmmiScoringModel!$I$114:$I$117,0,0,1)</f>
        <v>0.85</v>
      </c>
      <c r="BR306" s="1">
        <f>_xlfn.XLOOKUP(AG306,[6]cmmiScoringModel!$G$118:$G$120,[6]cmmiScoringModel!$I$118:$I$120,0,0,1)</f>
        <v>0.25</v>
      </c>
      <c r="BS306" s="1">
        <f>_xlfn.XLOOKUP(AH306, [6]cmmiScoringModel!$G$121:$G$124,[6]cmmiScoringModel!$I$121:$I$124,0,0,1)</f>
        <v>0.6</v>
      </c>
      <c r="BT306" s="1">
        <f>_xlfn.XLOOKUP(AI306,[6]cmmiScoringModel!$G$125:$G$128,[6]cmmiScoringModel!$I$125:$I$128,0,0,1)</f>
        <v>0.4</v>
      </c>
      <c r="BU306" s="1">
        <f>_xlfn.XLOOKUP(AJ306,[6]cmmiScoringModel!$G$129:$G$132,[6]cmmiScoringModel!$I$129:$I$132,0,0,1)</f>
        <v>0.4</v>
      </c>
      <c r="BV306" s="1">
        <f>_xlfn.XLOOKUP(AK306,[6]cmmiScoringModel!$G$133:$G$138,[6]cmmiScoringModel!$I$133:$I$138,0,0,1)</f>
        <v>0.5</v>
      </c>
      <c r="BW306" s="1">
        <f>_xlfn.XLOOKUP(AL306,[6]cmmiScoringModel!$G$139:$G$142,[6]cmmiScoringModel!$I$139:$I$142,0,0,1)</f>
        <v>1</v>
      </c>
      <c r="BX306" s="1">
        <f>_xlfn.XLOOKUP(AM306,[6]cmmiScoringModel!$G$143:$G$148,[6]cmmiScoringModel!$I$143:$I$148,0,0,1)</f>
        <v>0.5</v>
      </c>
      <c r="BY306" s="1">
        <f>_xlfn.XLOOKUP(AN306,[6]cmmiScoringModel!$G$149:$G$153,[6]cmmiScoringModel!$I$149:$I$153,0,0,1)</f>
        <v>0.75</v>
      </c>
      <c r="BZ306" s="1">
        <f>_xlfn.XLOOKUP(AO306,[6]cmmiScoringModel!$G$154:$G$157,[6]cmmiScoringModel!$I$154:$I$157,0,0,1)</f>
        <v>1</v>
      </c>
      <c r="CA306" s="1">
        <f>_xlfn.XLOOKUP(AP306,[6]cmmiScoringModel!$G$158:$G$161,[6]cmmiScoringModel!$I$158:$I$161,0,0,1)</f>
        <v>0.5</v>
      </c>
      <c r="CB306" s="1">
        <f>_xlfn.XLOOKUP(AQ306,[6]cmmiScoringModel!$G$162:$G$166,[6]cmmiScoringModel!$I$162:$I$166,0,0,1)</f>
        <v>0.75</v>
      </c>
      <c r="CC306" s="1">
        <f>_xlfn.XLOOKUP(AR306,[6]cmmiScoringModel!$G$167:$G$171,[6]cmmiScoringModel!$I$167:$I$171,0,0,1)</f>
        <v>0.01</v>
      </c>
      <c r="CD306" s="1">
        <f>_xlfn.XLOOKUP(AS306,[6]cmmiScoringModel!$G$172:$G$175,[6]cmmiScoringModel!$I$172:$I$175,0,0,1)</f>
        <v>0.01</v>
      </c>
      <c r="CE306" s="1">
        <f>_xlfn.XLOOKUP(AT306,[6]cmmiScoringModel!$G$176:$G$180,[6]cmmiScoringModel!$I$176:$I$180,0,0,1)</f>
        <v>0.01</v>
      </c>
    </row>
    <row r="307" spans="1:83" x14ac:dyDescent="0.25">
      <c r="A307" s="1" t="s">
        <v>3629</v>
      </c>
      <c r="B307" s="1" t="s">
        <v>2123</v>
      </c>
      <c r="C307" s="1" t="s">
        <v>2167</v>
      </c>
      <c r="D307" s="1" t="s">
        <v>2168</v>
      </c>
      <c r="E307" s="1" t="s">
        <v>2169</v>
      </c>
      <c r="G307" s="1" t="s">
        <v>2170</v>
      </c>
      <c r="H307" s="1" t="s">
        <v>3625</v>
      </c>
      <c r="K307" s="1" t="s">
        <v>18</v>
      </c>
      <c r="L307" s="1" t="s">
        <v>22</v>
      </c>
      <c r="M307" s="1" t="s">
        <v>31</v>
      </c>
      <c r="N307" s="1" t="s">
        <v>29</v>
      </c>
      <c r="O307" s="1" t="s">
        <v>37</v>
      </c>
      <c r="P307" s="1" t="s">
        <v>43</v>
      </c>
      <c r="Q307" s="1" t="s">
        <v>45</v>
      </c>
      <c r="R307" s="1" t="s">
        <v>37</v>
      </c>
      <c r="S307" s="1" t="s">
        <v>56</v>
      </c>
      <c r="T307" s="1" t="s">
        <v>64</v>
      </c>
      <c r="U307" s="1" t="s">
        <v>43</v>
      </c>
      <c r="V307" s="1" t="s">
        <v>72</v>
      </c>
      <c r="W307" s="1" t="s">
        <v>76</v>
      </c>
      <c r="X307" s="1" t="s">
        <v>37</v>
      </c>
      <c r="Y307" s="1" t="s">
        <v>43</v>
      </c>
      <c r="Z307" s="1" t="s">
        <v>62</v>
      </c>
      <c r="AA307" s="1" t="s">
        <v>62</v>
      </c>
      <c r="AB307" s="1" t="s">
        <v>98</v>
      </c>
      <c r="AC307" s="1" t="s">
        <v>103</v>
      </c>
      <c r="AD307" s="1" t="s">
        <v>111</v>
      </c>
      <c r="AE307" s="1" t="s">
        <v>62</v>
      </c>
      <c r="AF307" s="1" t="s">
        <v>120</v>
      </c>
      <c r="AG307" s="1" t="s">
        <v>124</v>
      </c>
      <c r="AH307" s="1" t="s">
        <v>129</v>
      </c>
      <c r="AI307" s="1" t="s">
        <v>129</v>
      </c>
      <c r="AJ307" s="1" t="s">
        <v>129</v>
      </c>
      <c r="AK307" s="1" t="s">
        <v>64</v>
      </c>
      <c r="AL307" s="1" t="s">
        <v>144</v>
      </c>
      <c r="AM307" s="1" t="s">
        <v>62</v>
      </c>
      <c r="AN307" s="1" t="s">
        <v>31</v>
      </c>
      <c r="AO307" s="1" t="s">
        <v>155</v>
      </c>
      <c r="AP307" s="1" t="s">
        <v>158</v>
      </c>
      <c r="AQ307" s="1" t="s">
        <v>29</v>
      </c>
      <c r="AR307" s="1" t="s">
        <v>21</v>
      </c>
      <c r="AS307" s="1" t="s">
        <v>21</v>
      </c>
      <c r="AT307" s="1" t="s">
        <v>21</v>
      </c>
      <c r="AV307" s="1">
        <f>_xlfn.XLOOKUP(K307,[6]cmmiScoringModel!$G$2:$G$6, [6]cmmiScoringModel!$I$2:$I$6,0,0,1)</f>
        <v>1</v>
      </c>
      <c r="AW307" s="1">
        <f>_xlfn.XLOOKUP(L307,[6]cmmiScoringModel!$G$7:$G$9,[6]cmmiScoringModel!$I$7:$I$9,0,0,1)</f>
        <v>1</v>
      </c>
      <c r="AX307" s="1">
        <f>_xlfn.XLOOKUP(M307,[6]cmmiScoringModel!$G$10:$G$14,[6]cmmiScoringModel!$I$10:$I$14,0,0,1)</f>
        <v>1</v>
      </c>
      <c r="AY307" s="1">
        <f>_xlfn.XLOOKUP(N307,[6]cmmiScoringModel!$G$15:$G$19,[6]cmmiScoringModel!$I$15:$I$19,0,0,1)</f>
        <v>0.5</v>
      </c>
      <c r="AZ307" s="1">
        <f>_xlfn.XLOOKUP(O307,[6]cmmiScoringModel!$G$20:$G$24,[6]cmmiScoringModel!$I$20:$I$24,0,0,1)</f>
        <v>0.75</v>
      </c>
      <c r="BA307" s="1">
        <f>_xlfn.XLOOKUP(P307,[6]cmmiScoringModel!$G$25:$G$28,[6]cmmiScoringModel!$I$25:$I$28,0,0,1)</f>
        <v>1</v>
      </c>
      <c r="BB307" s="1">
        <f>_xlfn.XLOOKUP(Q307,[6]cmmiScoringModel!$G$29:$G$33,[6]cmmiScoringModel!$I$29:$I$33,0,0,1)</f>
        <v>0.5</v>
      </c>
      <c r="BC307" s="1">
        <f>_xlfn.XLOOKUP(R307,[6]cmmiScoringModel!$G$34:$G$37,[6]cmmiScoringModel!$I$34:$I$37,0,0,1)</f>
        <v>1</v>
      </c>
      <c r="BD307" s="1">
        <f>_xlfn.XLOOKUP(S307,[6]cmmiScoringModel!$G$38:$G$44,[6]cmmiScoringModel!$I$38:$I$44,0,0,1)</f>
        <v>0.2</v>
      </c>
      <c r="BE307" s="1">
        <f>_xlfn.XLOOKUP(T307,[6]cmmiScoringModel!$G$45:$G$51,[6]cmmiScoringModel!$I$45:$I$51,0,0,1)</f>
        <v>1</v>
      </c>
      <c r="BF307" s="1">
        <f>_xlfn.XLOOKUP(U307,[6]cmmiScoringModel!$G$52:$G$56,[6]cmmiScoringModel!$I$52:$I$56,0,0,1)</f>
        <v>1</v>
      </c>
      <c r="BG307" s="1">
        <f>_xlfn.XLOOKUP(V307,[6]cmmiScoringModel!$G$57:$G$61,[6]cmmiScoringModel!$I$57:$I$61,0,0,1)</f>
        <v>1</v>
      </c>
      <c r="BH307" s="1">
        <f>_xlfn.XLOOKUP(W307,[6]cmmiScoringModel!$G$62:$G$67,[6]cmmiScoringModel!$I$62:$I$67,0,0,1)</f>
        <v>0.75</v>
      </c>
      <c r="BI307" s="1">
        <f>_xlfn.XLOOKUP(X307,[6]cmmiScoringModel!$G$68:$G$72,[6]cmmiScoringModel!$I$68:$I$72,0,0,1)</f>
        <v>0.75</v>
      </c>
      <c r="BJ307" s="1">
        <f>_xlfn.XLOOKUP(Y307,[6]cmmiScoringModel!$G$73:$G$77,[6]cmmiScoringModel!$I$73:$I$77,0,0,1)</f>
        <v>1</v>
      </c>
      <c r="BK307" s="1">
        <f>_xlfn.XLOOKUP(Z307,[6]cmmiScoringModel!$G$78:$G$84,[6]cmmiScoringModel!$I$78:$I$84,0,0,1)</f>
        <v>0.5</v>
      </c>
      <c r="BL307" s="1">
        <f>_xlfn.XLOOKUP(AA307,[6]cmmiScoringModel!$G$85:$G$91,[6]cmmiScoringModel!$I$85:$I$91,0,0,1)</f>
        <v>0.5</v>
      </c>
      <c r="BM307" s="1">
        <f>_xlfn.XLOOKUP(AB307,[6]cmmiScoringModel!$G$92:$G$95,[6]cmmiScoringModel!$I$92:$I$95,0,0,1)</f>
        <v>1</v>
      </c>
      <c r="BN307" s="1">
        <f>_xlfn.XLOOKUP(AC307,[6]cmmiScoringModel!$G$96:$G$100,[6]cmmiScoringModel!$I$96:$I$100,0,0,1)</f>
        <v>0.6</v>
      </c>
      <c r="BO307" s="1">
        <f>_xlfn.XLOOKUP(AD307,[6]cmmiScoringModel!$G$101:$G$106,[6]cmmiScoringModel!$I$101:$I$106,0,0,1)</f>
        <v>1</v>
      </c>
      <c r="BP307" s="1">
        <f>_xlfn.XLOOKUP(AE307,[6]cmmiScoringModel!$G$107:$G$113,[6]cmmiScoringModel!$I$107:$I$113,0,0,1)</f>
        <v>0.5</v>
      </c>
      <c r="BQ307" s="1">
        <f>_xlfn.XLOOKUP(AF307,[6]cmmiScoringModel!$G$114:$G$117,[6]cmmiScoringModel!$I$114:$I$117,0,0,1)</f>
        <v>0.85</v>
      </c>
      <c r="BR307" s="1">
        <f>_xlfn.XLOOKUP(AG307,[6]cmmiScoringModel!$G$118:$G$120,[6]cmmiScoringModel!$I$118:$I$120,0,0,1)</f>
        <v>0.25</v>
      </c>
      <c r="BS307" s="1">
        <f>_xlfn.XLOOKUP(AH307, [6]cmmiScoringModel!$G$121:$G$124,[6]cmmiScoringModel!$I$121:$I$124,0,0,1)</f>
        <v>0.6</v>
      </c>
      <c r="BT307" s="1">
        <f>_xlfn.XLOOKUP(AI307,[6]cmmiScoringModel!$G$125:$G$128,[6]cmmiScoringModel!$I$125:$I$128,0,0,1)</f>
        <v>0.4</v>
      </c>
      <c r="BU307" s="1">
        <f>_xlfn.XLOOKUP(AJ307,[6]cmmiScoringModel!$G$129:$G$132,[6]cmmiScoringModel!$I$129:$I$132,0,0,1)</f>
        <v>0.4</v>
      </c>
      <c r="BV307" s="1">
        <f>_xlfn.XLOOKUP(AK307,[6]cmmiScoringModel!$G$133:$G$138,[6]cmmiScoringModel!$I$133:$I$138,0,0,1)</f>
        <v>1</v>
      </c>
      <c r="BW307" s="1">
        <f>_xlfn.XLOOKUP(AL307,[6]cmmiScoringModel!$G$139:$G$142,[6]cmmiScoringModel!$I$139:$I$142,0,0,1)</f>
        <v>1</v>
      </c>
      <c r="BX307" s="1">
        <f>_xlfn.XLOOKUP(AM307,[6]cmmiScoringModel!$G$143:$G$148,[6]cmmiScoringModel!$I$143:$I$148,0,0,1)</f>
        <v>0.5</v>
      </c>
      <c r="BY307" s="1">
        <f>_xlfn.XLOOKUP(AN307,[6]cmmiScoringModel!$G$149:$G$153,[6]cmmiScoringModel!$I$149:$I$153,0,0,1)</f>
        <v>1</v>
      </c>
      <c r="BZ307" s="1">
        <f>_xlfn.XLOOKUP(AO307,[6]cmmiScoringModel!$G$154:$G$157,[6]cmmiScoringModel!$I$154:$I$157,0,0,1)</f>
        <v>1</v>
      </c>
      <c r="CA307" s="1">
        <f>_xlfn.XLOOKUP(AP307,[6]cmmiScoringModel!$G$158:$G$161,[6]cmmiScoringModel!$I$158:$I$161,0,0,1)</f>
        <v>0.5</v>
      </c>
      <c r="CB307" s="1">
        <f>_xlfn.XLOOKUP(AQ307,[6]cmmiScoringModel!$G$162:$G$166,[6]cmmiScoringModel!$I$162:$I$166,0,0,1)</f>
        <v>0.75</v>
      </c>
      <c r="CC307" s="1">
        <f>_xlfn.XLOOKUP(AR307,[6]cmmiScoringModel!$G$167:$G$171,[6]cmmiScoringModel!$I$167:$I$171,0,0,1)</f>
        <v>0.01</v>
      </c>
      <c r="CD307" s="1">
        <f>_xlfn.XLOOKUP(AS307,[6]cmmiScoringModel!$G$172:$G$175,[6]cmmiScoringModel!$I$172:$I$175,0,0,1)</f>
        <v>0.01</v>
      </c>
      <c r="CE307" s="1">
        <f>_xlfn.XLOOKUP(AT307,[6]cmmiScoringModel!$G$176:$G$180,[6]cmmiScoringModel!$I$176:$I$180,0,0,1)</f>
        <v>0.01</v>
      </c>
    </row>
    <row r="308" spans="1:83" x14ac:dyDescent="0.25">
      <c r="A308" s="1" t="s">
        <v>3630</v>
      </c>
      <c r="B308" s="1" t="s">
        <v>2123</v>
      </c>
      <c r="C308" s="1" t="s">
        <v>2167</v>
      </c>
      <c r="D308" s="1" t="s">
        <v>2171</v>
      </c>
      <c r="E308" s="1" t="s">
        <v>2172</v>
      </c>
      <c r="G308" s="1" t="s">
        <v>2170</v>
      </c>
      <c r="H308" s="1" t="s">
        <v>3625</v>
      </c>
      <c r="K308" s="1" t="s">
        <v>18</v>
      </c>
      <c r="L308" s="1" t="s">
        <v>22</v>
      </c>
      <c r="M308" s="1" t="s">
        <v>31</v>
      </c>
      <c r="N308" s="1" t="s">
        <v>29</v>
      </c>
      <c r="O308" s="1" t="s">
        <v>37</v>
      </c>
      <c r="P308" s="1" t="s">
        <v>43</v>
      </c>
      <c r="Q308" s="1" t="s">
        <v>45</v>
      </c>
      <c r="R308" s="1" t="s">
        <v>37</v>
      </c>
      <c r="S308" s="1" t="s">
        <v>56</v>
      </c>
      <c r="T308" s="1" t="s">
        <v>64</v>
      </c>
      <c r="U308" s="1" t="s">
        <v>43</v>
      </c>
      <c r="V308" s="1" t="s">
        <v>72</v>
      </c>
      <c r="W308" s="1" t="s">
        <v>76</v>
      </c>
      <c r="X308" s="1" t="s">
        <v>37</v>
      </c>
      <c r="Y308" s="1" t="s">
        <v>43</v>
      </c>
      <c r="Z308" s="1" t="s">
        <v>62</v>
      </c>
      <c r="AA308" s="1" t="s">
        <v>62</v>
      </c>
      <c r="AB308" s="1" t="s">
        <v>98</v>
      </c>
      <c r="AC308" s="1" t="s">
        <v>103</v>
      </c>
      <c r="AD308" s="1" t="s">
        <v>111</v>
      </c>
      <c r="AE308" s="1" t="s">
        <v>62</v>
      </c>
      <c r="AF308" s="1" t="s">
        <v>120</v>
      </c>
      <c r="AG308" s="1" t="s">
        <v>124</v>
      </c>
      <c r="AH308" s="1" t="s">
        <v>129</v>
      </c>
      <c r="AI308" s="1" t="s">
        <v>129</v>
      </c>
      <c r="AJ308" s="1" t="s">
        <v>129</v>
      </c>
      <c r="AK308" s="1" t="s">
        <v>64</v>
      </c>
      <c r="AL308" s="1" t="s">
        <v>144</v>
      </c>
      <c r="AM308" s="1" t="s">
        <v>62</v>
      </c>
      <c r="AN308" s="1" t="s">
        <v>31</v>
      </c>
      <c r="AO308" s="1" t="s">
        <v>155</v>
      </c>
      <c r="AP308" s="1" t="s">
        <v>158</v>
      </c>
      <c r="AQ308" s="1" t="s">
        <v>29</v>
      </c>
      <c r="AR308" s="1" t="s">
        <v>21</v>
      </c>
      <c r="AS308" s="1" t="s">
        <v>21</v>
      </c>
      <c r="AT308" s="1" t="s">
        <v>21</v>
      </c>
      <c r="AV308" s="1">
        <f>_xlfn.XLOOKUP(K308,[6]cmmiScoringModel!$G$2:$G$6, [6]cmmiScoringModel!$I$2:$I$6,0,0,1)</f>
        <v>1</v>
      </c>
      <c r="AW308" s="1">
        <f>_xlfn.XLOOKUP(L308,[6]cmmiScoringModel!$G$7:$G$9,[6]cmmiScoringModel!$I$7:$I$9,0,0,1)</f>
        <v>1</v>
      </c>
      <c r="AX308" s="1">
        <f>_xlfn.XLOOKUP(M308,[6]cmmiScoringModel!$G$10:$G$14,[6]cmmiScoringModel!$I$10:$I$14,0,0,1)</f>
        <v>1</v>
      </c>
      <c r="AY308" s="1">
        <f>_xlfn.XLOOKUP(N308,[6]cmmiScoringModel!$G$15:$G$19,[6]cmmiScoringModel!$I$15:$I$19,0,0,1)</f>
        <v>0.5</v>
      </c>
      <c r="AZ308" s="1">
        <f>_xlfn.XLOOKUP(O308,[6]cmmiScoringModel!$G$20:$G$24,[6]cmmiScoringModel!$I$20:$I$24,0,0,1)</f>
        <v>0.75</v>
      </c>
      <c r="BA308" s="1">
        <f>_xlfn.XLOOKUP(P308,[6]cmmiScoringModel!$G$25:$G$28,[6]cmmiScoringModel!$I$25:$I$28,0,0,1)</f>
        <v>1</v>
      </c>
      <c r="BB308" s="1">
        <f>_xlfn.XLOOKUP(Q308,[6]cmmiScoringModel!$G$29:$G$33,[6]cmmiScoringModel!$I$29:$I$33,0,0,1)</f>
        <v>0.5</v>
      </c>
      <c r="BC308" s="1">
        <f>_xlfn.XLOOKUP(R308,[6]cmmiScoringModel!$G$34:$G$37,[6]cmmiScoringModel!$I$34:$I$37,0,0,1)</f>
        <v>1</v>
      </c>
      <c r="BD308" s="1">
        <f>_xlfn.XLOOKUP(S308,[6]cmmiScoringModel!$G$38:$G$44,[6]cmmiScoringModel!$I$38:$I$44,0,0,1)</f>
        <v>0.2</v>
      </c>
      <c r="BE308" s="1">
        <f>_xlfn.XLOOKUP(T308,[6]cmmiScoringModel!$G$45:$G$51,[6]cmmiScoringModel!$I$45:$I$51,0,0,1)</f>
        <v>1</v>
      </c>
      <c r="BF308" s="1">
        <f>_xlfn.XLOOKUP(U308,[6]cmmiScoringModel!$G$52:$G$56,[6]cmmiScoringModel!$I$52:$I$56,0,0,1)</f>
        <v>1</v>
      </c>
      <c r="BG308" s="1">
        <f>_xlfn.XLOOKUP(V308,[6]cmmiScoringModel!$G$57:$G$61,[6]cmmiScoringModel!$I$57:$I$61,0,0,1)</f>
        <v>1</v>
      </c>
      <c r="BH308" s="1">
        <f>_xlfn.XLOOKUP(W308,[6]cmmiScoringModel!$G$62:$G$67,[6]cmmiScoringModel!$I$62:$I$67,0,0,1)</f>
        <v>0.75</v>
      </c>
      <c r="BI308" s="1">
        <f>_xlfn.XLOOKUP(X308,[6]cmmiScoringModel!$G$68:$G$72,[6]cmmiScoringModel!$I$68:$I$72,0,0,1)</f>
        <v>0.75</v>
      </c>
      <c r="BJ308" s="1">
        <f>_xlfn.XLOOKUP(Y308,[6]cmmiScoringModel!$G$73:$G$77,[6]cmmiScoringModel!$I$73:$I$77,0,0,1)</f>
        <v>1</v>
      </c>
      <c r="BK308" s="1">
        <f>_xlfn.XLOOKUP(Z308,[6]cmmiScoringModel!$G$78:$G$84,[6]cmmiScoringModel!$I$78:$I$84,0,0,1)</f>
        <v>0.5</v>
      </c>
      <c r="BL308" s="1">
        <f>_xlfn.XLOOKUP(AA308,[6]cmmiScoringModel!$G$85:$G$91,[6]cmmiScoringModel!$I$85:$I$91,0,0,1)</f>
        <v>0.5</v>
      </c>
      <c r="BM308" s="1">
        <f>_xlfn.XLOOKUP(AB308,[6]cmmiScoringModel!$G$92:$G$95,[6]cmmiScoringModel!$I$92:$I$95,0,0,1)</f>
        <v>1</v>
      </c>
      <c r="BN308" s="1">
        <f>_xlfn.XLOOKUP(AC308,[6]cmmiScoringModel!$G$96:$G$100,[6]cmmiScoringModel!$I$96:$I$100,0,0,1)</f>
        <v>0.6</v>
      </c>
      <c r="BO308" s="1">
        <f>_xlfn.XLOOKUP(AD308,[6]cmmiScoringModel!$G$101:$G$106,[6]cmmiScoringModel!$I$101:$I$106,0,0,1)</f>
        <v>1</v>
      </c>
      <c r="BP308" s="1">
        <f>_xlfn.XLOOKUP(AE308,[6]cmmiScoringModel!$G$107:$G$113,[6]cmmiScoringModel!$I$107:$I$113,0,0,1)</f>
        <v>0.5</v>
      </c>
      <c r="BQ308" s="1">
        <f>_xlfn.XLOOKUP(AF308,[6]cmmiScoringModel!$G$114:$G$117,[6]cmmiScoringModel!$I$114:$I$117,0,0,1)</f>
        <v>0.85</v>
      </c>
      <c r="BR308" s="1">
        <f>_xlfn.XLOOKUP(AG308,[6]cmmiScoringModel!$G$118:$G$120,[6]cmmiScoringModel!$I$118:$I$120,0,0,1)</f>
        <v>0.25</v>
      </c>
      <c r="BS308" s="1">
        <f>_xlfn.XLOOKUP(AH308, [6]cmmiScoringModel!$G$121:$G$124,[6]cmmiScoringModel!$I$121:$I$124,0,0,1)</f>
        <v>0.6</v>
      </c>
      <c r="BT308" s="1">
        <f>_xlfn.XLOOKUP(AI308,[6]cmmiScoringModel!$G$125:$G$128,[6]cmmiScoringModel!$I$125:$I$128,0,0,1)</f>
        <v>0.4</v>
      </c>
      <c r="BU308" s="1">
        <f>_xlfn.XLOOKUP(AJ308,[6]cmmiScoringModel!$G$129:$G$132,[6]cmmiScoringModel!$I$129:$I$132,0,0,1)</f>
        <v>0.4</v>
      </c>
      <c r="BV308" s="1">
        <f>_xlfn.XLOOKUP(AK308,[6]cmmiScoringModel!$G$133:$G$138,[6]cmmiScoringModel!$I$133:$I$138,0,0,1)</f>
        <v>1</v>
      </c>
      <c r="BW308" s="1">
        <f>_xlfn.XLOOKUP(AL308,[6]cmmiScoringModel!$G$139:$G$142,[6]cmmiScoringModel!$I$139:$I$142,0,0,1)</f>
        <v>1</v>
      </c>
      <c r="BX308" s="1">
        <f>_xlfn.XLOOKUP(AM308,[6]cmmiScoringModel!$G$143:$G$148,[6]cmmiScoringModel!$I$143:$I$148,0,0,1)</f>
        <v>0.5</v>
      </c>
      <c r="BY308" s="1">
        <f>_xlfn.XLOOKUP(AN308,[6]cmmiScoringModel!$G$149:$G$153,[6]cmmiScoringModel!$I$149:$I$153,0,0,1)</f>
        <v>1</v>
      </c>
      <c r="BZ308" s="1">
        <f>_xlfn.XLOOKUP(AO308,[6]cmmiScoringModel!$G$154:$G$157,[6]cmmiScoringModel!$I$154:$I$157,0,0,1)</f>
        <v>1</v>
      </c>
      <c r="CA308" s="1">
        <f>_xlfn.XLOOKUP(AP308,[6]cmmiScoringModel!$G$158:$G$161,[6]cmmiScoringModel!$I$158:$I$161,0,0,1)</f>
        <v>0.5</v>
      </c>
      <c r="CB308" s="1">
        <f>_xlfn.XLOOKUP(AQ308,[6]cmmiScoringModel!$G$162:$G$166,[6]cmmiScoringModel!$I$162:$I$166,0,0,1)</f>
        <v>0.75</v>
      </c>
      <c r="CC308" s="1">
        <f>_xlfn.XLOOKUP(AR308,[6]cmmiScoringModel!$G$167:$G$171,[6]cmmiScoringModel!$I$167:$I$171,0,0,1)</f>
        <v>0.01</v>
      </c>
      <c r="CD308" s="1">
        <f>_xlfn.XLOOKUP(AS308,[6]cmmiScoringModel!$G$172:$G$175,[6]cmmiScoringModel!$I$172:$I$175,0,0,1)</f>
        <v>0.01</v>
      </c>
      <c r="CE308" s="1">
        <f>_xlfn.XLOOKUP(AT308,[6]cmmiScoringModel!$G$176:$G$180,[6]cmmiScoringModel!$I$176:$I$180,0,0,1)</f>
        <v>0.01</v>
      </c>
    </row>
    <row r="309" spans="1:83" x14ac:dyDescent="0.25">
      <c r="A309" s="1" t="s">
        <v>3631</v>
      </c>
      <c r="B309" s="1" t="s">
        <v>2123</v>
      </c>
      <c r="C309" s="1" t="s">
        <v>1794</v>
      </c>
      <c r="D309" s="1" t="s">
        <v>2173</v>
      </c>
      <c r="E309" s="1" t="s">
        <v>2174</v>
      </c>
      <c r="G309" s="1" t="s">
        <v>1872</v>
      </c>
      <c r="H309" s="1" t="s">
        <v>3625</v>
      </c>
      <c r="K309" s="1" t="s">
        <v>18</v>
      </c>
      <c r="L309" s="1" t="s">
        <v>22</v>
      </c>
      <c r="M309" s="1" t="s">
        <v>31</v>
      </c>
      <c r="N309" s="1" t="s">
        <v>29</v>
      </c>
      <c r="O309" s="1" t="s">
        <v>37</v>
      </c>
      <c r="P309" s="1" t="s">
        <v>43</v>
      </c>
      <c r="Q309" s="1" t="s">
        <v>45</v>
      </c>
      <c r="R309" s="1" t="s">
        <v>37</v>
      </c>
      <c r="S309" s="1" t="s">
        <v>56</v>
      </c>
      <c r="T309" s="1" t="s">
        <v>64</v>
      </c>
      <c r="U309" s="1" t="s">
        <v>43</v>
      </c>
      <c r="V309" s="1" t="s">
        <v>72</v>
      </c>
      <c r="W309" s="1" t="s">
        <v>76</v>
      </c>
      <c r="X309" s="1" t="s">
        <v>37</v>
      </c>
      <c r="Y309" s="1" t="s">
        <v>43</v>
      </c>
      <c r="Z309" s="1" t="s">
        <v>62</v>
      </c>
      <c r="AA309" s="1" t="s">
        <v>62</v>
      </c>
      <c r="AB309" s="1" t="s">
        <v>98</v>
      </c>
      <c r="AC309" s="1" t="s">
        <v>103</v>
      </c>
      <c r="AD309" s="1" t="s">
        <v>111</v>
      </c>
      <c r="AE309" s="1" t="s">
        <v>62</v>
      </c>
      <c r="AF309" s="1" t="s">
        <v>120</v>
      </c>
      <c r="AG309" s="1" t="s">
        <v>124</v>
      </c>
      <c r="AH309" s="1" t="s">
        <v>129</v>
      </c>
      <c r="AI309" s="1" t="s">
        <v>129</v>
      </c>
      <c r="AJ309" s="1" t="s">
        <v>129</v>
      </c>
      <c r="AK309" s="1" t="s">
        <v>64</v>
      </c>
      <c r="AL309" s="1" t="s">
        <v>144</v>
      </c>
      <c r="AM309" s="1" t="s">
        <v>62</v>
      </c>
      <c r="AN309" s="1" t="s">
        <v>31</v>
      </c>
      <c r="AO309" s="1" t="s">
        <v>155</v>
      </c>
      <c r="AP309" s="1" t="s">
        <v>158</v>
      </c>
      <c r="AQ309" s="1" t="s">
        <v>29</v>
      </c>
      <c r="AR309" s="1" t="s">
        <v>21</v>
      </c>
      <c r="AS309" s="1" t="s">
        <v>21</v>
      </c>
      <c r="AT309" s="1" t="s">
        <v>21</v>
      </c>
      <c r="AV309" s="1">
        <f>_xlfn.XLOOKUP(K309,[6]cmmiScoringModel!$G$2:$G$6, [6]cmmiScoringModel!$I$2:$I$6,0,0,1)</f>
        <v>1</v>
      </c>
      <c r="AW309" s="1">
        <f>_xlfn.XLOOKUP(L309,[6]cmmiScoringModel!$G$7:$G$9,[6]cmmiScoringModel!$I$7:$I$9,0,0,1)</f>
        <v>1</v>
      </c>
      <c r="AX309" s="1">
        <f>_xlfn.XLOOKUP(M309,[6]cmmiScoringModel!$G$10:$G$14,[6]cmmiScoringModel!$I$10:$I$14,0,0,1)</f>
        <v>1</v>
      </c>
      <c r="AY309" s="1">
        <f>_xlfn.XLOOKUP(N309,[6]cmmiScoringModel!$G$15:$G$19,[6]cmmiScoringModel!$I$15:$I$19,0,0,1)</f>
        <v>0.5</v>
      </c>
      <c r="AZ309" s="1">
        <f>_xlfn.XLOOKUP(O309,[6]cmmiScoringModel!$G$20:$G$24,[6]cmmiScoringModel!$I$20:$I$24,0,0,1)</f>
        <v>0.75</v>
      </c>
      <c r="BA309" s="1">
        <f>_xlfn.XLOOKUP(P309,[6]cmmiScoringModel!$G$25:$G$28,[6]cmmiScoringModel!$I$25:$I$28,0,0,1)</f>
        <v>1</v>
      </c>
      <c r="BB309" s="1">
        <f>_xlfn.XLOOKUP(Q309,[6]cmmiScoringModel!$G$29:$G$33,[6]cmmiScoringModel!$I$29:$I$33,0,0,1)</f>
        <v>0.5</v>
      </c>
      <c r="BC309" s="1">
        <f>_xlfn.XLOOKUP(R309,[6]cmmiScoringModel!$G$34:$G$37,[6]cmmiScoringModel!$I$34:$I$37,0,0,1)</f>
        <v>1</v>
      </c>
      <c r="BD309" s="1">
        <f>_xlfn.XLOOKUP(S309,[6]cmmiScoringModel!$G$38:$G$44,[6]cmmiScoringModel!$I$38:$I$44,0,0,1)</f>
        <v>0.2</v>
      </c>
      <c r="BE309" s="1">
        <f>_xlfn.XLOOKUP(T309,[6]cmmiScoringModel!$G$45:$G$51,[6]cmmiScoringModel!$I$45:$I$51,0,0,1)</f>
        <v>1</v>
      </c>
      <c r="BF309" s="1">
        <f>_xlfn.XLOOKUP(U309,[6]cmmiScoringModel!$G$52:$G$56,[6]cmmiScoringModel!$I$52:$I$56,0,0,1)</f>
        <v>1</v>
      </c>
      <c r="BG309" s="1">
        <f>_xlfn.XLOOKUP(V309,[6]cmmiScoringModel!$G$57:$G$61,[6]cmmiScoringModel!$I$57:$I$61,0,0,1)</f>
        <v>1</v>
      </c>
      <c r="BH309" s="1">
        <f>_xlfn.XLOOKUP(W309,[6]cmmiScoringModel!$G$62:$G$67,[6]cmmiScoringModel!$I$62:$I$67,0,0,1)</f>
        <v>0.75</v>
      </c>
      <c r="BI309" s="1">
        <f>_xlfn.XLOOKUP(X309,[6]cmmiScoringModel!$G$68:$G$72,[6]cmmiScoringModel!$I$68:$I$72,0,0,1)</f>
        <v>0.75</v>
      </c>
      <c r="BJ309" s="1">
        <f>_xlfn.XLOOKUP(Y309,[6]cmmiScoringModel!$G$73:$G$77,[6]cmmiScoringModel!$I$73:$I$77,0,0,1)</f>
        <v>1</v>
      </c>
      <c r="BK309" s="1">
        <f>_xlfn.XLOOKUP(Z309,[6]cmmiScoringModel!$G$78:$G$84,[6]cmmiScoringModel!$I$78:$I$84,0,0,1)</f>
        <v>0.5</v>
      </c>
      <c r="BL309" s="1">
        <f>_xlfn.XLOOKUP(AA309,[6]cmmiScoringModel!$G$85:$G$91,[6]cmmiScoringModel!$I$85:$I$91,0,0,1)</f>
        <v>0.5</v>
      </c>
      <c r="BM309" s="1">
        <f>_xlfn.XLOOKUP(AB309,[6]cmmiScoringModel!$G$92:$G$95,[6]cmmiScoringModel!$I$92:$I$95,0,0,1)</f>
        <v>1</v>
      </c>
      <c r="BN309" s="1">
        <f>_xlfn.XLOOKUP(AC309,[6]cmmiScoringModel!$G$96:$G$100,[6]cmmiScoringModel!$I$96:$I$100,0,0,1)</f>
        <v>0.6</v>
      </c>
      <c r="BO309" s="1">
        <f>_xlfn.XLOOKUP(AD309,[6]cmmiScoringModel!$G$101:$G$106,[6]cmmiScoringModel!$I$101:$I$106,0,0,1)</f>
        <v>1</v>
      </c>
      <c r="BP309" s="1">
        <f>_xlfn.XLOOKUP(AE309,[6]cmmiScoringModel!$G$107:$G$113,[6]cmmiScoringModel!$I$107:$I$113,0,0,1)</f>
        <v>0.5</v>
      </c>
      <c r="BQ309" s="1">
        <f>_xlfn.XLOOKUP(AF309,[6]cmmiScoringModel!$G$114:$G$117,[6]cmmiScoringModel!$I$114:$I$117,0,0,1)</f>
        <v>0.85</v>
      </c>
      <c r="BR309" s="1">
        <f>_xlfn.XLOOKUP(AG309,[6]cmmiScoringModel!$G$118:$G$120,[6]cmmiScoringModel!$I$118:$I$120,0,0,1)</f>
        <v>0.25</v>
      </c>
      <c r="BS309" s="1">
        <f>_xlfn.XLOOKUP(AH309, [6]cmmiScoringModel!$G$121:$G$124,[6]cmmiScoringModel!$I$121:$I$124,0,0,1)</f>
        <v>0.6</v>
      </c>
      <c r="BT309" s="1">
        <f>_xlfn.XLOOKUP(AI309,[6]cmmiScoringModel!$G$125:$G$128,[6]cmmiScoringModel!$I$125:$I$128,0,0,1)</f>
        <v>0.4</v>
      </c>
      <c r="BU309" s="1">
        <f>_xlfn.XLOOKUP(AJ309,[6]cmmiScoringModel!$G$129:$G$132,[6]cmmiScoringModel!$I$129:$I$132,0,0,1)</f>
        <v>0.4</v>
      </c>
      <c r="BV309" s="1">
        <f>_xlfn.XLOOKUP(AK309,[6]cmmiScoringModel!$G$133:$G$138,[6]cmmiScoringModel!$I$133:$I$138,0,0,1)</f>
        <v>1</v>
      </c>
      <c r="BW309" s="1">
        <f>_xlfn.XLOOKUP(AL309,[6]cmmiScoringModel!$G$139:$G$142,[6]cmmiScoringModel!$I$139:$I$142,0,0,1)</f>
        <v>1</v>
      </c>
      <c r="BX309" s="1">
        <f>_xlfn.XLOOKUP(AM309,[6]cmmiScoringModel!$G$143:$G$148,[6]cmmiScoringModel!$I$143:$I$148,0,0,1)</f>
        <v>0.5</v>
      </c>
      <c r="BY309" s="1">
        <f>_xlfn.XLOOKUP(AN309,[6]cmmiScoringModel!$G$149:$G$153,[6]cmmiScoringModel!$I$149:$I$153,0,0,1)</f>
        <v>1</v>
      </c>
      <c r="BZ309" s="1">
        <f>_xlfn.XLOOKUP(AO309,[6]cmmiScoringModel!$G$154:$G$157,[6]cmmiScoringModel!$I$154:$I$157,0,0,1)</f>
        <v>1</v>
      </c>
      <c r="CA309" s="1">
        <f>_xlfn.XLOOKUP(AP309,[6]cmmiScoringModel!$G$158:$G$161,[6]cmmiScoringModel!$I$158:$I$161,0,0,1)</f>
        <v>0.5</v>
      </c>
      <c r="CB309" s="1">
        <f>_xlfn.XLOOKUP(AQ309,[6]cmmiScoringModel!$G$162:$G$166,[6]cmmiScoringModel!$I$162:$I$166,0,0,1)</f>
        <v>0.75</v>
      </c>
      <c r="CC309" s="1">
        <f>_xlfn.XLOOKUP(AR309,[6]cmmiScoringModel!$G$167:$G$171,[6]cmmiScoringModel!$I$167:$I$171,0,0,1)</f>
        <v>0.01</v>
      </c>
      <c r="CD309" s="1">
        <f>_xlfn.XLOOKUP(AS309,[6]cmmiScoringModel!$G$172:$G$175,[6]cmmiScoringModel!$I$172:$I$175,0,0,1)</f>
        <v>0.01</v>
      </c>
      <c r="CE309" s="1">
        <f>_xlfn.XLOOKUP(AT309,[6]cmmiScoringModel!$G$176:$G$180,[6]cmmiScoringModel!$I$176:$I$180,0,0,1)</f>
        <v>0.01</v>
      </c>
    </row>
    <row r="310" spans="1:83" x14ac:dyDescent="0.25">
      <c r="A310" s="1" t="s">
        <v>3632</v>
      </c>
      <c r="B310" s="1" t="s">
        <v>2123</v>
      </c>
      <c r="C310" s="1" t="s">
        <v>1794</v>
      </c>
      <c r="D310" s="1" t="s">
        <v>2175</v>
      </c>
      <c r="E310" s="1" t="s">
        <v>2176</v>
      </c>
      <c r="G310" s="1" t="s">
        <v>1872</v>
      </c>
      <c r="H310" s="1" t="s">
        <v>3625</v>
      </c>
      <c r="K310" s="1" t="s">
        <v>17</v>
      </c>
      <c r="L310" s="1" t="s">
        <v>22</v>
      </c>
      <c r="M310" s="1" t="s">
        <v>31</v>
      </c>
      <c r="N310" s="1" t="s">
        <v>29</v>
      </c>
      <c r="O310" s="1" t="s">
        <v>37</v>
      </c>
      <c r="P310" s="1" t="s">
        <v>43</v>
      </c>
      <c r="Q310" s="1" t="s">
        <v>45</v>
      </c>
      <c r="R310" s="1" t="s">
        <v>37</v>
      </c>
      <c r="S310" s="1" t="s">
        <v>56</v>
      </c>
      <c r="T310" s="1" t="s">
        <v>64</v>
      </c>
      <c r="U310" s="1" t="s">
        <v>43</v>
      </c>
      <c r="V310" s="1" t="s">
        <v>72</v>
      </c>
      <c r="W310" s="1" t="s">
        <v>76</v>
      </c>
      <c r="X310" s="1" t="s">
        <v>37</v>
      </c>
      <c r="Y310" s="1" t="s">
        <v>43</v>
      </c>
      <c r="Z310" s="1" t="s">
        <v>62</v>
      </c>
      <c r="AA310" s="1" t="s">
        <v>62</v>
      </c>
      <c r="AB310" s="1" t="s">
        <v>98</v>
      </c>
      <c r="AC310" s="1" t="s">
        <v>103</v>
      </c>
      <c r="AD310" s="1" t="s">
        <v>111</v>
      </c>
      <c r="AE310" s="1" t="s">
        <v>62</v>
      </c>
      <c r="AF310" s="1" t="s">
        <v>120</v>
      </c>
      <c r="AG310" s="1" t="s">
        <v>124</v>
      </c>
      <c r="AH310" s="1" t="s">
        <v>129</v>
      </c>
      <c r="AI310" s="1" t="s">
        <v>129</v>
      </c>
      <c r="AJ310" s="1" t="s">
        <v>129</v>
      </c>
      <c r="AK310" s="1" t="s">
        <v>61</v>
      </c>
      <c r="AL310" s="1" t="s">
        <v>142</v>
      </c>
      <c r="AM310" s="1" t="s">
        <v>62</v>
      </c>
      <c r="AN310" s="1" t="s">
        <v>27</v>
      </c>
      <c r="AO310" s="1" t="s">
        <v>155</v>
      </c>
      <c r="AP310" s="1" t="s">
        <v>158</v>
      </c>
      <c r="AQ310" s="1" t="s">
        <v>29</v>
      </c>
      <c r="AR310" s="1" t="s">
        <v>21</v>
      </c>
      <c r="AS310" s="1" t="s">
        <v>21</v>
      </c>
      <c r="AT310" s="1" t="s">
        <v>21</v>
      </c>
      <c r="AV310" s="1">
        <f>_xlfn.XLOOKUP(K310,[6]cmmiScoringModel!$G$2:$G$6, [6]cmmiScoringModel!$I$2:$I$6,0,0,1)</f>
        <v>0.25</v>
      </c>
      <c r="AW310" s="1">
        <f>_xlfn.XLOOKUP(L310,[6]cmmiScoringModel!$G$7:$G$9,[6]cmmiScoringModel!$I$7:$I$9,0,0,1)</f>
        <v>1</v>
      </c>
      <c r="AX310" s="1">
        <f>_xlfn.XLOOKUP(M310,[6]cmmiScoringModel!$G$10:$G$14,[6]cmmiScoringModel!$I$10:$I$14,0,0,1)</f>
        <v>1</v>
      </c>
      <c r="AY310" s="1">
        <f>_xlfn.XLOOKUP(N310,[6]cmmiScoringModel!$G$15:$G$19,[6]cmmiScoringModel!$I$15:$I$19,0,0,1)</f>
        <v>0.5</v>
      </c>
      <c r="AZ310" s="1">
        <f>_xlfn.XLOOKUP(O310,[6]cmmiScoringModel!$G$20:$G$24,[6]cmmiScoringModel!$I$20:$I$24,0,0,1)</f>
        <v>0.75</v>
      </c>
      <c r="BA310" s="1">
        <f>_xlfn.XLOOKUP(P310,[6]cmmiScoringModel!$G$25:$G$28,[6]cmmiScoringModel!$I$25:$I$28,0,0,1)</f>
        <v>1</v>
      </c>
      <c r="BB310" s="1">
        <f>_xlfn.XLOOKUP(Q310,[6]cmmiScoringModel!$G$29:$G$33,[6]cmmiScoringModel!$I$29:$I$33,0,0,1)</f>
        <v>0.5</v>
      </c>
      <c r="BC310" s="1">
        <f>_xlfn.XLOOKUP(R310,[6]cmmiScoringModel!$G$34:$G$37,[6]cmmiScoringModel!$I$34:$I$37,0,0,1)</f>
        <v>1</v>
      </c>
      <c r="BD310" s="1">
        <f>_xlfn.XLOOKUP(S310,[6]cmmiScoringModel!$G$38:$G$44,[6]cmmiScoringModel!$I$38:$I$44,0,0,1)</f>
        <v>0.2</v>
      </c>
      <c r="BE310" s="1">
        <f>_xlfn.XLOOKUP(T310,[6]cmmiScoringModel!$G$45:$G$51,[6]cmmiScoringModel!$I$45:$I$51,0,0,1)</f>
        <v>1</v>
      </c>
      <c r="BF310" s="1">
        <f>_xlfn.XLOOKUP(U310,[6]cmmiScoringModel!$G$52:$G$56,[6]cmmiScoringModel!$I$52:$I$56,0,0,1)</f>
        <v>1</v>
      </c>
      <c r="BG310" s="1">
        <f>_xlfn.XLOOKUP(V310,[6]cmmiScoringModel!$G$57:$G$61,[6]cmmiScoringModel!$I$57:$I$61,0,0,1)</f>
        <v>1</v>
      </c>
      <c r="BH310" s="1">
        <f>_xlfn.XLOOKUP(W310,[6]cmmiScoringModel!$G$62:$G$67,[6]cmmiScoringModel!$I$62:$I$67,0,0,1)</f>
        <v>0.75</v>
      </c>
      <c r="BI310" s="1">
        <f>_xlfn.XLOOKUP(X310,[6]cmmiScoringModel!$G$68:$G$72,[6]cmmiScoringModel!$I$68:$I$72,0,0,1)</f>
        <v>0.75</v>
      </c>
      <c r="BJ310" s="1">
        <f>_xlfn.XLOOKUP(Y310,[6]cmmiScoringModel!$G$73:$G$77,[6]cmmiScoringModel!$I$73:$I$77,0,0,1)</f>
        <v>1</v>
      </c>
      <c r="BK310" s="1">
        <f>_xlfn.XLOOKUP(Z310,[6]cmmiScoringModel!$G$78:$G$84,[6]cmmiScoringModel!$I$78:$I$84,0,0,1)</f>
        <v>0.5</v>
      </c>
      <c r="BL310" s="1">
        <f>_xlfn.XLOOKUP(AA310,[6]cmmiScoringModel!$G$85:$G$91,[6]cmmiScoringModel!$I$85:$I$91,0,0,1)</f>
        <v>0.5</v>
      </c>
      <c r="BM310" s="1">
        <f>_xlfn.XLOOKUP(AB310,[6]cmmiScoringModel!$G$92:$G$95,[6]cmmiScoringModel!$I$92:$I$95,0,0,1)</f>
        <v>1</v>
      </c>
      <c r="BN310" s="1">
        <f>_xlfn.XLOOKUP(AC310,[6]cmmiScoringModel!$G$96:$G$100,[6]cmmiScoringModel!$I$96:$I$100,0,0,1)</f>
        <v>0.6</v>
      </c>
      <c r="BO310" s="1">
        <f>_xlfn.XLOOKUP(AD310,[6]cmmiScoringModel!$G$101:$G$106,[6]cmmiScoringModel!$I$101:$I$106,0,0,1)</f>
        <v>1</v>
      </c>
      <c r="BP310" s="1">
        <f>_xlfn.XLOOKUP(AE310,[6]cmmiScoringModel!$G$107:$G$113,[6]cmmiScoringModel!$I$107:$I$113,0,0,1)</f>
        <v>0.5</v>
      </c>
      <c r="BQ310" s="1">
        <f>_xlfn.XLOOKUP(AF310,[6]cmmiScoringModel!$G$114:$G$117,[6]cmmiScoringModel!$I$114:$I$117,0,0,1)</f>
        <v>0.85</v>
      </c>
      <c r="BR310" s="1">
        <f>_xlfn.XLOOKUP(AG310,[6]cmmiScoringModel!$G$118:$G$120,[6]cmmiScoringModel!$I$118:$I$120,0,0,1)</f>
        <v>0.25</v>
      </c>
      <c r="BS310" s="1">
        <f>_xlfn.XLOOKUP(AH310, [6]cmmiScoringModel!$G$121:$G$124,[6]cmmiScoringModel!$I$121:$I$124,0,0,1)</f>
        <v>0.6</v>
      </c>
      <c r="BT310" s="1">
        <f>_xlfn.XLOOKUP(AI310,[6]cmmiScoringModel!$G$125:$G$128,[6]cmmiScoringModel!$I$125:$I$128,0,0,1)</f>
        <v>0.4</v>
      </c>
      <c r="BU310" s="1">
        <f>_xlfn.XLOOKUP(AJ310,[6]cmmiScoringModel!$G$129:$G$132,[6]cmmiScoringModel!$I$129:$I$132,0,0,1)</f>
        <v>0.4</v>
      </c>
      <c r="BV310" s="1">
        <f>_xlfn.XLOOKUP(AK310,[6]cmmiScoringModel!$G$133:$G$138,[6]cmmiScoringModel!$I$133:$I$138,0,0,1)</f>
        <v>0.25</v>
      </c>
      <c r="BW310" s="1">
        <f>_xlfn.XLOOKUP(AL310,[6]cmmiScoringModel!$G$139:$G$142,[6]cmmiScoringModel!$I$139:$I$142,0,0,1)</f>
        <v>0.25</v>
      </c>
      <c r="BX310" s="1">
        <f>_xlfn.XLOOKUP(AM310,[6]cmmiScoringModel!$G$143:$G$148,[6]cmmiScoringModel!$I$143:$I$148,0,0,1)</f>
        <v>0.5</v>
      </c>
      <c r="BY310" s="1">
        <f>_xlfn.XLOOKUP(AN310,[6]cmmiScoringModel!$G$149:$G$153,[6]cmmiScoringModel!$I$149:$I$153,0,0,1)</f>
        <v>0.25</v>
      </c>
      <c r="BZ310" s="1">
        <f>_xlfn.XLOOKUP(AO310,[6]cmmiScoringModel!$G$154:$G$157,[6]cmmiScoringModel!$I$154:$I$157,0,0,1)</f>
        <v>1</v>
      </c>
      <c r="CA310" s="1">
        <f>_xlfn.XLOOKUP(AP310,[6]cmmiScoringModel!$G$158:$G$161,[6]cmmiScoringModel!$I$158:$I$161,0,0,1)</f>
        <v>0.5</v>
      </c>
      <c r="CB310" s="1">
        <f>_xlfn.XLOOKUP(AQ310,[6]cmmiScoringModel!$G$162:$G$166,[6]cmmiScoringModel!$I$162:$I$166,0,0,1)</f>
        <v>0.75</v>
      </c>
      <c r="CC310" s="1">
        <f>_xlfn.XLOOKUP(AR310,[6]cmmiScoringModel!$G$167:$G$171,[6]cmmiScoringModel!$I$167:$I$171,0,0,1)</f>
        <v>0.01</v>
      </c>
      <c r="CD310" s="1">
        <f>_xlfn.XLOOKUP(AS310,[6]cmmiScoringModel!$G$172:$G$175,[6]cmmiScoringModel!$I$172:$I$175,0,0,1)</f>
        <v>0.01</v>
      </c>
      <c r="CE310" s="1">
        <f>_xlfn.XLOOKUP(AT310,[6]cmmiScoringModel!$G$176:$G$180,[6]cmmiScoringModel!$I$176:$I$180,0,0,1)</f>
        <v>0.01</v>
      </c>
    </row>
    <row r="311" spans="1:83" x14ac:dyDescent="0.25">
      <c r="A311" s="1" t="s">
        <v>3633</v>
      </c>
      <c r="B311" s="1" t="s">
        <v>2123</v>
      </c>
      <c r="C311" s="1" t="s">
        <v>1996</v>
      </c>
      <c r="D311" s="1" t="s">
        <v>2177</v>
      </c>
      <c r="E311" s="1" t="s">
        <v>2178</v>
      </c>
      <c r="G311" s="1" t="s">
        <v>2202</v>
      </c>
      <c r="H311" s="1" t="s">
        <v>3625</v>
      </c>
      <c r="K311" s="1" t="s">
        <v>18</v>
      </c>
      <c r="L311" s="1" t="s">
        <v>22</v>
      </c>
      <c r="M311" s="1" t="s">
        <v>31</v>
      </c>
      <c r="N311" s="1" t="s">
        <v>29</v>
      </c>
      <c r="O311" s="1" t="s">
        <v>37</v>
      </c>
      <c r="P311" s="1" t="s">
        <v>43</v>
      </c>
      <c r="Q311" s="1" t="s">
        <v>45</v>
      </c>
      <c r="R311" s="1" t="s">
        <v>37</v>
      </c>
      <c r="S311" s="1" t="s">
        <v>56</v>
      </c>
      <c r="T311" s="1" t="s">
        <v>64</v>
      </c>
      <c r="U311" s="1" t="s">
        <v>43</v>
      </c>
      <c r="V311" s="1" t="s">
        <v>72</v>
      </c>
      <c r="W311" s="1" t="s">
        <v>76</v>
      </c>
      <c r="X311" s="1" t="s">
        <v>37</v>
      </c>
      <c r="Y311" s="1" t="s">
        <v>43</v>
      </c>
      <c r="Z311" s="1" t="s">
        <v>62</v>
      </c>
      <c r="AA311" s="1" t="s">
        <v>62</v>
      </c>
      <c r="AB311" s="1" t="s">
        <v>98</v>
      </c>
      <c r="AC311" s="1" t="s">
        <v>103</v>
      </c>
      <c r="AD311" s="1" t="s">
        <v>111</v>
      </c>
      <c r="AE311" s="1" t="s">
        <v>62</v>
      </c>
      <c r="AF311" s="1" t="s">
        <v>120</v>
      </c>
      <c r="AG311" s="1" t="s">
        <v>124</v>
      </c>
      <c r="AH311" s="1" t="s">
        <v>129</v>
      </c>
      <c r="AI311" s="1" t="s">
        <v>129</v>
      </c>
      <c r="AJ311" s="1" t="s">
        <v>129</v>
      </c>
      <c r="AK311" s="1" t="s">
        <v>63</v>
      </c>
      <c r="AL311" s="1" t="s">
        <v>144</v>
      </c>
      <c r="AM311" s="1" t="s">
        <v>62</v>
      </c>
      <c r="AN311" s="1" t="s">
        <v>31</v>
      </c>
      <c r="AO311" s="1" t="s">
        <v>155</v>
      </c>
      <c r="AP311" s="1" t="s">
        <v>158</v>
      </c>
      <c r="AQ311" s="1" t="s">
        <v>29</v>
      </c>
      <c r="AR311" s="1" t="s">
        <v>21</v>
      </c>
      <c r="AS311" s="1" t="s">
        <v>21</v>
      </c>
      <c r="AT311" s="1" t="s">
        <v>21</v>
      </c>
      <c r="AV311" s="1">
        <f>_xlfn.XLOOKUP(K311,[6]cmmiScoringModel!$G$2:$G$6, [6]cmmiScoringModel!$I$2:$I$6,0,0,1)</f>
        <v>1</v>
      </c>
      <c r="AW311" s="1">
        <f>_xlfn.XLOOKUP(L311,[6]cmmiScoringModel!$G$7:$G$9,[6]cmmiScoringModel!$I$7:$I$9,0,0,1)</f>
        <v>1</v>
      </c>
      <c r="AX311" s="1">
        <f>_xlfn.XLOOKUP(M311,[6]cmmiScoringModel!$G$10:$G$14,[6]cmmiScoringModel!$I$10:$I$14,0,0,1)</f>
        <v>1</v>
      </c>
      <c r="AY311" s="1">
        <f>_xlfn.XLOOKUP(N311,[6]cmmiScoringModel!$G$15:$G$19,[6]cmmiScoringModel!$I$15:$I$19,0,0,1)</f>
        <v>0.5</v>
      </c>
      <c r="AZ311" s="1">
        <f>_xlfn.XLOOKUP(O311,[6]cmmiScoringModel!$G$20:$G$24,[6]cmmiScoringModel!$I$20:$I$24,0,0,1)</f>
        <v>0.75</v>
      </c>
      <c r="BA311" s="1">
        <f>_xlfn.XLOOKUP(P311,[6]cmmiScoringModel!$G$25:$G$28,[6]cmmiScoringModel!$I$25:$I$28,0,0,1)</f>
        <v>1</v>
      </c>
      <c r="BB311" s="1">
        <f>_xlfn.XLOOKUP(Q311,[6]cmmiScoringModel!$G$29:$G$33,[6]cmmiScoringModel!$I$29:$I$33,0,0,1)</f>
        <v>0.5</v>
      </c>
      <c r="BC311" s="1">
        <f>_xlfn.XLOOKUP(R311,[6]cmmiScoringModel!$G$34:$G$37,[6]cmmiScoringModel!$I$34:$I$37,0,0,1)</f>
        <v>1</v>
      </c>
      <c r="BD311" s="1">
        <f>_xlfn.XLOOKUP(S311,[6]cmmiScoringModel!$G$38:$G$44,[6]cmmiScoringModel!$I$38:$I$44,0,0,1)</f>
        <v>0.2</v>
      </c>
      <c r="BE311" s="1">
        <f>_xlfn.XLOOKUP(T311,[6]cmmiScoringModel!$G$45:$G$51,[6]cmmiScoringModel!$I$45:$I$51,0,0,1)</f>
        <v>1</v>
      </c>
      <c r="BF311" s="1">
        <f>_xlfn.XLOOKUP(U311,[6]cmmiScoringModel!$G$52:$G$56,[6]cmmiScoringModel!$I$52:$I$56,0,0,1)</f>
        <v>1</v>
      </c>
      <c r="BG311" s="1">
        <f>_xlfn.XLOOKUP(V311,[6]cmmiScoringModel!$G$57:$G$61,[6]cmmiScoringModel!$I$57:$I$61,0,0,1)</f>
        <v>1</v>
      </c>
      <c r="BH311" s="1">
        <f>_xlfn.XLOOKUP(W311,[6]cmmiScoringModel!$G$62:$G$67,[6]cmmiScoringModel!$I$62:$I$67,0,0,1)</f>
        <v>0.75</v>
      </c>
      <c r="BI311" s="1">
        <f>_xlfn.XLOOKUP(X311,[6]cmmiScoringModel!$G$68:$G$72,[6]cmmiScoringModel!$I$68:$I$72,0,0,1)</f>
        <v>0.75</v>
      </c>
      <c r="BJ311" s="1">
        <f>_xlfn.XLOOKUP(Y311,[6]cmmiScoringModel!$G$73:$G$77,[6]cmmiScoringModel!$I$73:$I$77,0,0,1)</f>
        <v>1</v>
      </c>
      <c r="BK311" s="1">
        <f>_xlfn.XLOOKUP(Z311,[6]cmmiScoringModel!$G$78:$G$84,[6]cmmiScoringModel!$I$78:$I$84,0,0,1)</f>
        <v>0.5</v>
      </c>
      <c r="BL311" s="1">
        <f>_xlfn.XLOOKUP(AA311,[6]cmmiScoringModel!$G$85:$G$91,[6]cmmiScoringModel!$I$85:$I$91,0,0,1)</f>
        <v>0.5</v>
      </c>
      <c r="BM311" s="1">
        <f>_xlfn.XLOOKUP(AB311,[6]cmmiScoringModel!$G$92:$G$95,[6]cmmiScoringModel!$I$92:$I$95,0,0,1)</f>
        <v>1</v>
      </c>
      <c r="BN311" s="1">
        <f>_xlfn.XLOOKUP(AC311,[6]cmmiScoringModel!$G$96:$G$100,[6]cmmiScoringModel!$I$96:$I$100,0,0,1)</f>
        <v>0.6</v>
      </c>
      <c r="BO311" s="1">
        <f>_xlfn.XLOOKUP(AD311,[6]cmmiScoringModel!$G$101:$G$106,[6]cmmiScoringModel!$I$101:$I$106,0,0,1)</f>
        <v>1</v>
      </c>
      <c r="BP311" s="1">
        <f>_xlfn.XLOOKUP(AE311,[6]cmmiScoringModel!$G$107:$G$113,[6]cmmiScoringModel!$I$107:$I$113,0,0,1)</f>
        <v>0.5</v>
      </c>
      <c r="BQ311" s="1">
        <f>_xlfn.XLOOKUP(AF311,[6]cmmiScoringModel!$G$114:$G$117,[6]cmmiScoringModel!$I$114:$I$117,0,0,1)</f>
        <v>0.85</v>
      </c>
      <c r="BR311" s="1">
        <f>_xlfn.XLOOKUP(AG311,[6]cmmiScoringModel!$G$118:$G$120,[6]cmmiScoringModel!$I$118:$I$120,0,0,1)</f>
        <v>0.25</v>
      </c>
      <c r="BS311" s="1">
        <f>_xlfn.XLOOKUP(AH311, [6]cmmiScoringModel!$G$121:$G$124,[6]cmmiScoringModel!$I$121:$I$124,0,0,1)</f>
        <v>0.6</v>
      </c>
      <c r="BT311" s="1">
        <f>_xlfn.XLOOKUP(AI311,[6]cmmiScoringModel!$G$125:$G$128,[6]cmmiScoringModel!$I$125:$I$128,0,0,1)</f>
        <v>0.4</v>
      </c>
      <c r="BU311" s="1">
        <f>_xlfn.XLOOKUP(AJ311,[6]cmmiScoringModel!$G$129:$G$132,[6]cmmiScoringModel!$I$129:$I$132,0,0,1)</f>
        <v>0.4</v>
      </c>
      <c r="BV311" s="1">
        <f>_xlfn.XLOOKUP(AK311,[6]cmmiScoringModel!$G$133:$G$138,[6]cmmiScoringModel!$I$133:$I$138,0,0,1)</f>
        <v>0.75</v>
      </c>
      <c r="BW311" s="1">
        <f>_xlfn.XLOOKUP(AL311,[6]cmmiScoringModel!$G$139:$G$142,[6]cmmiScoringModel!$I$139:$I$142,0,0,1)</f>
        <v>1</v>
      </c>
      <c r="BX311" s="1">
        <f>_xlfn.XLOOKUP(AM311,[6]cmmiScoringModel!$G$143:$G$148,[6]cmmiScoringModel!$I$143:$I$148,0,0,1)</f>
        <v>0.5</v>
      </c>
      <c r="BY311" s="1">
        <f>_xlfn.XLOOKUP(AN311,[6]cmmiScoringModel!$G$149:$G$153,[6]cmmiScoringModel!$I$149:$I$153,0,0,1)</f>
        <v>1</v>
      </c>
      <c r="BZ311" s="1">
        <f>_xlfn.XLOOKUP(AO311,[6]cmmiScoringModel!$G$154:$G$157,[6]cmmiScoringModel!$I$154:$I$157,0,0,1)</f>
        <v>1</v>
      </c>
      <c r="CA311" s="1">
        <f>_xlfn.XLOOKUP(AP311,[6]cmmiScoringModel!$G$158:$G$161,[6]cmmiScoringModel!$I$158:$I$161,0,0,1)</f>
        <v>0.5</v>
      </c>
      <c r="CB311" s="1">
        <f>_xlfn.XLOOKUP(AQ311,[6]cmmiScoringModel!$G$162:$G$166,[6]cmmiScoringModel!$I$162:$I$166,0,0,1)</f>
        <v>0.75</v>
      </c>
      <c r="CC311" s="1">
        <f>_xlfn.XLOOKUP(AR311,[6]cmmiScoringModel!$G$167:$G$171,[6]cmmiScoringModel!$I$167:$I$171,0,0,1)</f>
        <v>0.01</v>
      </c>
      <c r="CD311" s="1">
        <f>_xlfn.XLOOKUP(AS311,[6]cmmiScoringModel!$G$172:$G$175,[6]cmmiScoringModel!$I$172:$I$175,0,0,1)</f>
        <v>0.01</v>
      </c>
      <c r="CE311" s="1">
        <f>_xlfn.XLOOKUP(AT311,[6]cmmiScoringModel!$G$176:$G$180,[6]cmmiScoringModel!$I$176:$I$180,0,0,1)</f>
        <v>0.01</v>
      </c>
    </row>
    <row r="312" spans="1:83" x14ac:dyDescent="0.25">
      <c r="A312" s="1" t="s">
        <v>3634</v>
      </c>
      <c r="B312" s="1" t="s">
        <v>2123</v>
      </c>
      <c r="C312" s="1" t="s">
        <v>1768</v>
      </c>
      <c r="D312" s="1" t="s">
        <v>2180</v>
      </c>
      <c r="E312" s="1" t="s">
        <v>2181</v>
      </c>
      <c r="G312" s="1" t="s">
        <v>2202</v>
      </c>
      <c r="H312" s="1" t="s">
        <v>3625</v>
      </c>
      <c r="K312" s="1" t="s">
        <v>18</v>
      </c>
      <c r="L312" s="1" t="s">
        <v>22</v>
      </c>
      <c r="M312" s="1" t="s">
        <v>31</v>
      </c>
      <c r="N312" s="1" t="s">
        <v>29</v>
      </c>
      <c r="O312" s="1" t="s">
        <v>37</v>
      </c>
      <c r="P312" s="1" t="s">
        <v>43</v>
      </c>
      <c r="Q312" s="1" t="s">
        <v>45</v>
      </c>
      <c r="R312" s="1" t="s">
        <v>37</v>
      </c>
      <c r="S312" s="1" t="s">
        <v>56</v>
      </c>
      <c r="T312" s="1" t="s">
        <v>64</v>
      </c>
      <c r="U312" s="1" t="s">
        <v>43</v>
      </c>
      <c r="V312" s="1" t="s">
        <v>72</v>
      </c>
      <c r="W312" s="1" t="s">
        <v>76</v>
      </c>
      <c r="X312" s="1" t="s">
        <v>37</v>
      </c>
      <c r="Y312" s="1" t="s">
        <v>43</v>
      </c>
      <c r="Z312" s="1" t="s">
        <v>62</v>
      </c>
      <c r="AA312" s="1" t="s">
        <v>62</v>
      </c>
      <c r="AB312" s="1" t="s">
        <v>98</v>
      </c>
      <c r="AC312" s="1" t="s">
        <v>103</v>
      </c>
      <c r="AD312" s="1" t="s">
        <v>111</v>
      </c>
      <c r="AE312" s="1" t="s">
        <v>62</v>
      </c>
      <c r="AF312" s="1" t="s">
        <v>120</v>
      </c>
      <c r="AG312" s="1" t="s">
        <v>124</v>
      </c>
      <c r="AH312" s="1" t="s">
        <v>129</v>
      </c>
      <c r="AI312" s="1" t="s">
        <v>129</v>
      </c>
      <c r="AJ312" s="1" t="s">
        <v>129</v>
      </c>
      <c r="AK312" s="1" t="s">
        <v>63</v>
      </c>
      <c r="AL312" s="1" t="s">
        <v>144</v>
      </c>
      <c r="AM312" s="1" t="s">
        <v>62</v>
      </c>
      <c r="AN312" s="1" t="s">
        <v>29</v>
      </c>
      <c r="AO312" s="1" t="s">
        <v>155</v>
      </c>
      <c r="AP312" s="1" t="s">
        <v>158</v>
      </c>
      <c r="AQ312" s="1" t="s">
        <v>29</v>
      </c>
      <c r="AR312" s="1" t="s">
        <v>21</v>
      </c>
      <c r="AS312" s="1" t="s">
        <v>21</v>
      </c>
      <c r="AT312" s="1" t="s">
        <v>21</v>
      </c>
      <c r="AV312" s="1">
        <f>_xlfn.XLOOKUP(K312,[6]cmmiScoringModel!$G$2:$G$6, [6]cmmiScoringModel!$I$2:$I$6,0,0,1)</f>
        <v>1</v>
      </c>
      <c r="AW312" s="1">
        <f>_xlfn.XLOOKUP(L312,[6]cmmiScoringModel!$G$7:$G$9,[6]cmmiScoringModel!$I$7:$I$9,0,0,1)</f>
        <v>1</v>
      </c>
      <c r="AX312" s="1">
        <f>_xlfn.XLOOKUP(M312,[6]cmmiScoringModel!$G$10:$G$14,[6]cmmiScoringModel!$I$10:$I$14,0,0,1)</f>
        <v>1</v>
      </c>
      <c r="AY312" s="1">
        <f>_xlfn.XLOOKUP(N312,[6]cmmiScoringModel!$G$15:$G$19,[6]cmmiScoringModel!$I$15:$I$19,0,0,1)</f>
        <v>0.5</v>
      </c>
      <c r="AZ312" s="1">
        <f>_xlfn.XLOOKUP(O312,[6]cmmiScoringModel!$G$20:$G$24,[6]cmmiScoringModel!$I$20:$I$24,0,0,1)</f>
        <v>0.75</v>
      </c>
      <c r="BA312" s="1">
        <f>_xlfn.XLOOKUP(P312,[6]cmmiScoringModel!$G$25:$G$28,[6]cmmiScoringModel!$I$25:$I$28,0,0,1)</f>
        <v>1</v>
      </c>
      <c r="BB312" s="1">
        <f>_xlfn.XLOOKUP(Q312,[6]cmmiScoringModel!$G$29:$G$33,[6]cmmiScoringModel!$I$29:$I$33,0,0,1)</f>
        <v>0.5</v>
      </c>
      <c r="BC312" s="1">
        <f>_xlfn.XLOOKUP(R312,[6]cmmiScoringModel!$G$34:$G$37,[6]cmmiScoringModel!$I$34:$I$37,0,0,1)</f>
        <v>1</v>
      </c>
      <c r="BD312" s="1">
        <f>_xlfn.XLOOKUP(S312,[6]cmmiScoringModel!$G$38:$G$44,[6]cmmiScoringModel!$I$38:$I$44,0,0,1)</f>
        <v>0.2</v>
      </c>
      <c r="BE312" s="1">
        <f>_xlfn.XLOOKUP(T312,[6]cmmiScoringModel!$G$45:$G$51,[6]cmmiScoringModel!$I$45:$I$51,0,0,1)</f>
        <v>1</v>
      </c>
      <c r="BF312" s="1">
        <f>_xlfn.XLOOKUP(U312,[6]cmmiScoringModel!$G$52:$G$56,[6]cmmiScoringModel!$I$52:$I$56,0,0,1)</f>
        <v>1</v>
      </c>
      <c r="BG312" s="1">
        <f>_xlfn.XLOOKUP(V312,[6]cmmiScoringModel!$G$57:$G$61,[6]cmmiScoringModel!$I$57:$I$61,0,0,1)</f>
        <v>1</v>
      </c>
      <c r="BH312" s="1">
        <f>_xlfn.XLOOKUP(W312,[6]cmmiScoringModel!$G$62:$G$67,[6]cmmiScoringModel!$I$62:$I$67,0,0,1)</f>
        <v>0.75</v>
      </c>
      <c r="BI312" s="1">
        <f>_xlfn.XLOOKUP(X312,[6]cmmiScoringModel!$G$68:$G$72,[6]cmmiScoringModel!$I$68:$I$72,0,0,1)</f>
        <v>0.75</v>
      </c>
      <c r="BJ312" s="1">
        <f>_xlfn.XLOOKUP(Y312,[6]cmmiScoringModel!$G$73:$G$77,[6]cmmiScoringModel!$I$73:$I$77,0,0,1)</f>
        <v>1</v>
      </c>
      <c r="BK312" s="1">
        <f>_xlfn.XLOOKUP(Z312,[6]cmmiScoringModel!$G$78:$G$84,[6]cmmiScoringModel!$I$78:$I$84,0,0,1)</f>
        <v>0.5</v>
      </c>
      <c r="BL312" s="1">
        <f>_xlfn.XLOOKUP(AA312,[6]cmmiScoringModel!$G$85:$G$91,[6]cmmiScoringModel!$I$85:$I$91,0,0,1)</f>
        <v>0.5</v>
      </c>
      <c r="BM312" s="1">
        <f>_xlfn.XLOOKUP(AB312,[6]cmmiScoringModel!$G$92:$G$95,[6]cmmiScoringModel!$I$92:$I$95,0,0,1)</f>
        <v>1</v>
      </c>
      <c r="BN312" s="1">
        <f>_xlfn.XLOOKUP(AC312,[6]cmmiScoringModel!$G$96:$G$100,[6]cmmiScoringModel!$I$96:$I$100,0,0,1)</f>
        <v>0.6</v>
      </c>
      <c r="BO312" s="1">
        <f>_xlfn.XLOOKUP(AD312,[6]cmmiScoringModel!$G$101:$G$106,[6]cmmiScoringModel!$I$101:$I$106,0,0,1)</f>
        <v>1</v>
      </c>
      <c r="BP312" s="1">
        <f>_xlfn.XLOOKUP(AE312,[6]cmmiScoringModel!$G$107:$G$113,[6]cmmiScoringModel!$I$107:$I$113,0,0,1)</f>
        <v>0.5</v>
      </c>
      <c r="BQ312" s="1">
        <f>_xlfn.XLOOKUP(AF312,[6]cmmiScoringModel!$G$114:$G$117,[6]cmmiScoringModel!$I$114:$I$117,0,0,1)</f>
        <v>0.85</v>
      </c>
      <c r="BR312" s="1">
        <f>_xlfn.XLOOKUP(AG312,[6]cmmiScoringModel!$G$118:$G$120,[6]cmmiScoringModel!$I$118:$I$120,0,0,1)</f>
        <v>0.25</v>
      </c>
      <c r="BS312" s="1">
        <f>_xlfn.XLOOKUP(AH312, [6]cmmiScoringModel!$G$121:$G$124,[6]cmmiScoringModel!$I$121:$I$124,0,0,1)</f>
        <v>0.6</v>
      </c>
      <c r="BT312" s="1">
        <f>_xlfn.XLOOKUP(AI312,[6]cmmiScoringModel!$G$125:$G$128,[6]cmmiScoringModel!$I$125:$I$128,0,0,1)</f>
        <v>0.4</v>
      </c>
      <c r="BU312" s="1">
        <f>_xlfn.XLOOKUP(AJ312,[6]cmmiScoringModel!$G$129:$G$132,[6]cmmiScoringModel!$I$129:$I$132,0,0,1)</f>
        <v>0.4</v>
      </c>
      <c r="BV312" s="1">
        <f>_xlfn.XLOOKUP(AK312,[6]cmmiScoringModel!$G$133:$G$138,[6]cmmiScoringModel!$I$133:$I$138,0,0,1)</f>
        <v>0.75</v>
      </c>
      <c r="BW312" s="1">
        <f>_xlfn.XLOOKUP(AL312,[6]cmmiScoringModel!$G$139:$G$142,[6]cmmiScoringModel!$I$139:$I$142,0,0,1)</f>
        <v>1</v>
      </c>
      <c r="BX312" s="1">
        <f>_xlfn.XLOOKUP(AM312,[6]cmmiScoringModel!$G$143:$G$148,[6]cmmiScoringModel!$I$143:$I$148,0,0,1)</f>
        <v>0.5</v>
      </c>
      <c r="BY312" s="1">
        <f>_xlfn.XLOOKUP(AN312,[6]cmmiScoringModel!$G$149:$G$153,[6]cmmiScoringModel!$I$149:$I$153,0,0,1)</f>
        <v>0.75</v>
      </c>
      <c r="BZ312" s="1">
        <f>_xlfn.XLOOKUP(AO312,[6]cmmiScoringModel!$G$154:$G$157,[6]cmmiScoringModel!$I$154:$I$157,0,0,1)</f>
        <v>1</v>
      </c>
      <c r="CA312" s="1">
        <f>_xlfn.XLOOKUP(AP312,[6]cmmiScoringModel!$G$158:$G$161,[6]cmmiScoringModel!$I$158:$I$161,0,0,1)</f>
        <v>0.5</v>
      </c>
      <c r="CB312" s="1">
        <f>_xlfn.XLOOKUP(AQ312,[6]cmmiScoringModel!$G$162:$G$166,[6]cmmiScoringModel!$I$162:$I$166,0,0,1)</f>
        <v>0.75</v>
      </c>
      <c r="CC312" s="1">
        <f>_xlfn.XLOOKUP(AR312,[6]cmmiScoringModel!$G$167:$G$171,[6]cmmiScoringModel!$I$167:$I$171,0,0,1)</f>
        <v>0.01</v>
      </c>
      <c r="CD312" s="1">
        <f>_xlfn.XLOOKUP(AS312,[6]cmmiScoringModel!$G$172:$G$175,[6]cmmiScoringModel!$I$172:$I$175,0,0,1)</f>
        <v>0.01</v>
      </c>
      <c r="CE312" s="1">
        <f>_xlfn.XLOOKUP(AT312,[6]cmmiScoringModel!$G$176:$G$180,[6]cmmiScoringModel!$I$176:$I$180,0,0,1)</f>
        <v>0.01</v>
      </c>
    </row>
    <row r="313" spans="1:83" x14ac:dyDescent="0.25">
      <c r="A313" s="1" t="s">
        <v>3635</v>
      </c>
      <c r="B313" s="1" t="s">
        <v>2123</v>
      </c>
      <c r="C313" s="1" t="s">
        <v>1768</v>
      </c>
      <c r="D313" s="1" t="s">
        <v>2183</v>
      </c>
      <c r="E313" s="1" t="s">
        <v>2184</v>
      </c>
      <c r="G313" s="1" t="s">
        <v>2202</v>
      </c>
      <c r="H313" s="1" t="s">
        <v>3636</v>
      </c>
      <c r="K313" s="1" t="s">
        <v>18</v>
      </c>
      <c r="L313" s="1" t="s">
        <v>22</v>
      </c>
      <c r="M313" s="1" t="s">
        <v>31</v>
      </c>
      <c r="N313" s="1" t="s">
        <v>29</v>
      </c>
      <c r="O313" s="1" t="s">
        <v>37</v>
      </c>
      <c r="P313" s="1" t="s">
        <v>43</v>
      </c>
      <c r="Q313" s="1" t="s">
        <v>45</v>
      </c>
      <c r="R313" s="1" t="s">
        <v>37</v>
      </c>
      <c r="S313" s="1" t="s">
        <v>56</v>
      </c>
      <c r="T313" s="1" t="s">
        <v>63</v>
      </c>
      <c r="U313" s="1" t="s">
        <v>66</v>
      </c>
      <c r="V313" s="1" t="s">
        <v>72</v>
      </c>
      <c r="W313" s="1" t="s">
        <v>76</v>
      </c>
      <c r="X313" s="1" t="s">
        <v>37</v>
      </c>
      <c r="Y313" s="1" t="s">
        <v>43</v>
      </c>
      <c r="Z313" s="1" t="s">
        <v>63</v>
      </c>
      <c r="AA313" s="1" t="s">
        <v>62</v>
      </c>
      <c r="AB313" s="1" t="s">
        <v>98</v>
      </c>
      <c r="AC313" s="1" t="s">
        <v>103</v>
      </c>
      <c r="AD313" s="1" t="s">
        <v>111</v>
      </c>
      <c r="AE313" s="1" t="s">
        <v>62</v>
      </c>
      <c r="AF313" s="1" t="s">
        <v>120</v>
      </c>
      <c r="AG313" s="1" t="s">
        <v>125</v>
      </c>
      <c r="AH313" s="1" t="s">
        <v>129</v>
      </c>
      <c r="AI313" s="1" t="s">
        <v>129</v>
      </c>
      <c r="AJ313" s="1" t="s">
        <v>129</v>
      </c>
      <c r="AK313" s="1" t="s">
        <v>63</v>
      </c>
      <c r="AL313" s="1" t="s">
        <v>144</v>
      </c>
      <c r="AM313" s="1" t="s">
        <v>62</v>
      </c>
      <c r="AN313" s="1" t="s">
        <v>31</v>
      </c>
      <c r="AO313" s="1" t="s">
        <v>155</v>
      </c>
      <c r="AP313" s="1" t="s">
        <v>159</v>
      </c>
      <c r="AQ313" s="1" t="s">
        <v>31</v>
      </c>
      <c r="AR313" s="1" t="s">
        <v>21</v>
      </c>
      <c r="AS313" s="1" t="s">
        <v>21</v>
      </c>
      <c r="AT313" s="1" t="s">
        <v>21</v>
      </c>
      <c r="AV313" s="1">
        <f>_xlfn.XLOOKUP(K313,[6]cmmiScoringModel!$G$2:$G$6, [6]cmmiScoringModel!$I$2:$I$6,0,0,1)</f>
        <v>1</v>
      </c>
      <c r="AW313" s="1">
        <f>_xlfn.XLOOKUP(L313,[6]cmmiScoringModel!$G$7:$G$9,[6]cmmiScoringModel!$I$7:$I$9,0,0,1)</f>
        <v>1</v>
      </c>
      <c r="AX313" s="1">
        <f>_xlfn.XLOOKUP(M313,[6]cmmiScoringModel!$G$10:$G$14,[6]cmmiScoringModel!$I$10:$I$14,0,0,1)</f>
        <v>1</v>
      </c>
      <c r="AY313" s="1">
        <f>_xlfn.XLOOKUP(N313,[6]cmmiScoringModel!$G$15:$G$19,[6]cmmiScoringModel!$I$15:$I$19,0,0,1)</f>
        <v>0.5</v>
      </c>
      <c r="AZ313" s="1">
        <f>_xlfn.XLOOKUP(O313,[6]cmmiScoringModel!$G$20:$G$24,[6]cmmiScoringModel!$I$20:$I$24,0,0,1)</f>
        <v>0.75</v>
      </c>
      <c r="BA313" s="1">
        <f>_xlfn.XLOOKUP(P313,[6]cmmiScoringModel!$G$25:$G$28,[6]cmmiScoringModel!$I$25:$I$28,0,0,1)</f>
        <v>1</v>
      </c>
      <c r="BB313" s="1">
        <f>_xlfn.XLOOKUP(Q313,[6]cmmiScoringModel!$G$29:$G$33,[6]cmmiScoringModel!$I$29:$I$33,0,0,1)</f>
        <v>0.5</v>
      </c>
      <c r="BC313" s="1">
        <f>_xlfn.XLOOKUP(R313,[6]cmmiScoringModel!$G$34:$G$37,[6]cmmiScoringModel!$I$34:$I$37,0,0,1)</f>
        <v>1</v>
      </c>
      <c r="BD313" s="1">
        <f>_xlfn.XLOOKUP(S313,[6]cmmiScoringModel!$G$38:$G$44,[6]cmmiScoringModel!$I$38:$I$44,0,0,1)</f>
        <v>0.2</v>
      </c>
      <c r="BE313" s="1">
        <f>_xlfn.XLOOKUP(T313,[6]cmmiScoringModel!$G$45:$G$51,[6]cmmiScoringModel!$I$45:$I$51,0,0,1)</f>
        <v>0.75</v>
      </c>
      <c r="BF313" s="1">
        <f>_xlfn.XLOOKUP(U313,[6]cmmiScoringModel!$G$52:$G$56,[6]cmmiScoringModel!$I$52:$I$56,0,0,1)</f>
        <v>0.8</v>
      </c>
      <c r="BG313" s="1">
        <f>_xlfn.XLOOKUP(V313,[6]cmmiScoringModel!$G$57:$G$61,[6]cmmiScoringModel!$I$57:$I$61,0,0,1)</f>
        <v>1</v>
      </c>
      <c r="BH313" s="1">
        <f>_xlfn.XLOOKUP(W313,[6]cmmiScoringModel!$G$62:$G$67,[6]cmmiScoringModel!$I$62:$I$67,0,0,1)</f>
        <v>0.75</v>
      </c>
      <c r="BI313" s="1">
        <f>_xlfn.XLOOKUP(X313,[6]cmmiScoringModel!$G$68:$G$72,[6]cmmiScoringModel!$I$68:$I$72,0,0,1)</f>
        <v>0.75</v>
      </c>
      <c r="BJ313" s="1">
        <f>_xlfn.XLOOKUP(Y313,[6]cmmiScoringModel!$G$73:$G$77,[6]cmmiScoringModel!$I$73:$I$77,0,0,1)</f>
        <v>1</v>
      </c>
      <c r="BK313" s="1">
        <f>_xlfn.XLOOKUP(Z313,[6]cmmiScoringModel!$G$78:$G$84,[6]cmmiScoringModel!$I$78:$I$84,0,0,1)</f>
        <v>0.75</v>
      </c>
      <c r="BL313" s="1">
        <f>_xlfn.XLOOKUP(AA313,[6]cmmiScoringModel!$G$85:$G$91,[6]cmmiScoringModel!$I$85:$I$91,0,0,1)</f>
        <v>0.5</v>
      </c>
      <c r="BM313" s="1">
        <f>_xlfn.XLOOKUP(AB313,[6]cmmiScoringModel!$G$92:$G$95,[6]cmmiScoringModel!$I$92:$I$95,0,0,1)</f>
        <v>1</v>
      </c>
      <c r="BN313" s="1">
        <f>_xlfn.XLOOKUP(AC313,[6]cmmiScoringModel!$G$96:$G$100,[6]cmmiScoringModel!$I$96:$I$100,0,0,1)</f>
        <v>0.6</v>
      </c>
      <c r="BO313" s="1">
        <f>_xlfn.XLOOKUP(AD313,[6]cmmiScoringModel!$G$101:$G$106,[6]cmmiScoringModel!$I$101:$I$106,0,0,1)</f>
        <v>1</v>
      </c>
      <c r="BP313" s="1">
        <f>_xlfn.XLOOKUP(AE313,[6]cmmiScoringModel!$G$107:$G$113,[6]cmmiScoringModel!$I$107:$I$113,0,0,1)</f>
        <v>0.5</v>
      </c>
      <c r="BQ313" s="1">
        <f>_xlfn.XLOOKUP(AF313,[6]cmmiScoringModel!$G$114:$G$117,[6]cmmiScoringModel!$I$114:$I$117,0,0,1)</f>
        <v>0.85</v>
      </c>
      <c r="BR313" s="1">
        <f>_xlfn.XLOOKUP(AG313,[6]cmmiScoringModel!$G$118:$G$120,[6]cmmiScoringModel!$I$118:$I$120,0,0,1)</f>
        <v>1</v>
      </c>
      <c r="BS313" s="1">
        <f>_xlfn.XLOOKUP(AH313, [6]cmmiScoringModel!$G$121:$G$124,[6]cmmiScoringModel!$I$121:$I$124,0,0,1)</f>
        <v>0.6</v>
      </c>
      <c r="BT313" s="1">
        <f>_xlfn.XLOOKUP(AI313,[6]cmmiScoringModel!$G$125:$G$128,[6]cmmiScoringModel!$I$125:$I$128,0,0,1)</f>
        <v>0.4</v>
      </c>
      <c r="BU313" s="1">
        <f>_xlfn.XLOOKUP(AJ313,[6]cmmiScoringModel!$G$129:$G$132,[6]cmmiScoringModel!$I$129:$I$132,0,0,1)</f>
        <v>0.4</v>
      </c>
      <c r="BV313" s="1">
        <f>_xlfn.XLOOKUP(AK313,[6]cmmiScoringModel!$G$133:$G$138,[6]cmmiScoringModel!$I$133:$I$138,0,0,1)</f>
        <v>0.75</v>
      </c>
      <c r="BW313" s="1">
        <f>_xlfn.XLOOKUP(AL313,[6]cmmiScoringModel!$G$139:$G$142,[6]cmmiScoringModel!$I$139:$I$142,0,0,1)</f>
        <v>1</v>
      </c>
      <c r="BX313" s="1">
        <f>_xlfn.XLOOKUP(AM313,[6]cmmiScoringModel!$G$143:$G$148,[6]cmmiScoringModel!$I$143:$I$148,0,0,1)</f>
        <v>0.5</v>
      </c>
      <c r="BY313" s="1">
        <f>_xlfn.XLOOKUP(AN313,[6]cmmiScoringModel!$G$149:$G$153,[6]cmmiScoringModel!$I$149:$I$153,0,0,1)</f>
        <v>1</v>
      </c>
      <c r="BZ313" s="1">
        <f>_xlfn.XLOOKUP(AO313,[6]cmmiScoringModel!$G$154:$G$157,[6]cmmiScoringModel!$I$154:$I$157,0,0,1)</f>
        <v>1</v>
      </c>
      <c r="CA313" s="1">
        <f>_xlfn.XLOOKUP(AP313,[6]cmmiScoringModel!$G$158:$G$161,[6]cmmiScoringModel!$I$158:$I$161,0,0,1)</f>
        <v>1</v>
      </c>
      <c r="CB313" s="1">
        <f>_xlfn.XLOOKUP(AQ313,[6]cmmiScoringModel!$G$162:$G$166,[6]cmmiScoringModel!$I$162:$I$166,0,0,1)</f>
        <v>1</v>
      </c>
      <c r="CC313" s="1">
        <f>_xlfn.XLOOKUP(AR313,[6]cmmiScoringModel!$G$167:$G$171,[6]cmmiScoringModel!$I$167:$I$171,0,0,1)</f>
        <v>0.01</v>
      </c>
      <c r="CD313" s="1">
        <f>_xlfn.XLOOKUP(AS313,[6]cmmiScoringModel!$G$172:$G$175,[6]cmmiScoringModel!$I$172:$I$175,0,0,1)</f>
        <v>0.01</v>
      </c>
      <c r="CE313" s="1">
        <f>_xlfn.XLOOKUP(AT313,[6]cmmiScoringModel!$G$176:$G$180,[6]cmmiScoringModel!$I$176:$I$180,0,0,1)</f>
        <v>0.01</v>
      </c>
    </row>
    <row r="314" spans="1:83" x14ac:dyDescent="0.25">
      <c r="A314" s="1" t="s">
        <v>3637</v>
      </c>
      <c r="B314" s="1" t="s">
        <v>2123</v>
      </c>
      <c r="C314" s="1" t="s">
        <v>2589</v>
      </c>
      <c r="D314" s="1" t="s">
        <v>2593</v>
      </c>
      <c r="E314" s="1" t="s">
        <v>2594</v>
      </c>
      <c r="G314" s="1" t="s">
        <v>2788</v>
      </c>
      <c r="K314" s="1" t="s">
        <v>18</v>
      </c>
      <c r="L314" s="1" t="s">
        <v>22</v>
      </c>
      <c r="M314" s="1" t="s">
        <v>31</v>
      </c>
      <c r="N314" s="1" t="s">
        <v>29</v>
      </c>
      <c r="O314" s="1" t="s">
        <v>37</v>
      </c>
      <c r="P314" s="1" t="s">
        <v>43</v>
      </c>
      <c r="Q314" s="1" t="s">
        <v>45</v>
      </c>
      <c r="R314" s="1" t="s">
        <v>37</v>
      </c>
      <c r="S314" s="1" t="s">
        <v>56</v>
      </c>
      <c r="T314" s="1" t="s">
        <v>63</v>
      </c>
      <c r="U314" s="1" t="s">
        <v>43</v>
      </c>
      <c r="V314" s="1" t="s">
        <v>72</v>
      </c>
      <c r="W314" s="1" t="s">
        <v>76</v>
      </c>
      <c r="X314" s="1" t="s">
        <v>37</v>
      </c>
      <c r="Y314" s="1" t="s">
        <v>43</v>
      </c>
      <c r="Z314" s="1" t="s">
        <v>62</v>
      </c>
      <c r="AA314" s="1" t="s">
        <v>62</v>
      </c>
      <c r="AB314" s="1" t="s">
        <v>98</v>
      </c>
      <c r="AC314" s="1" t="s">
        <v>103</v>
      </c>
      <c r="AD314" s="1" t="s">
        <v>111</v>
      </c>
      <c r="AE314" s="1" t="s">
        <v>62</v>
      </c>
      <c r="AF314" s="1" t="s">
        <v>120</v>
      </c>
      <c r="AG314" s="1" t="s">
        <v>124</v>
      </c>
      <c r="AH314" s="1" t="s">
        <v>129</v>
      </c>
      <c r="AI314" s="1" t="s">
        <v>129</v>
      </c>
      <c r="AJ314" s="1" t="s">
        <v>129</v>
      </c>
      <c r="AK314" s="1" t="s">
        <v>63</v>
      </c>
      <c r="AL314" s="1" t="s">
        <v>144</v>
      </c>
      <c r="AM314" s="1" t="s">
        <v>62</v>
      </c>
      <c r="AN314" s="1" t="s">
        <v>29</v>
      </c>
      <c r="AO314" s="1" t="s">
        <v>155</v>
      </c>
      <c r="AP314" s="1" t="s">
        <v>158</v>
      </c>
      <c r="AQ314" s="1" t="s">
        <v>29</v>
      </c>
      <c r="AR314" s="1" t="s">
        <v>21</v>
      </c>
      <c r="AS314" s="1" t="s">
        <v>21</v>
      </c>
      <c r="AT314" s="1" t="s">
        <v>21</v>
      </c>
      <c r="AV314" s="1">
        <f>_xlfn.XLOOKUP(K314,[6]cmmiScoringModel!$G$2:$G$6, [6]cmmiScoringModel!$I$2:$I$6,0,0,1)</f>
        <v>1</v>
      </c>
      <c r="AW314" s="1">
        <f>_xlfn.XLOOKUP(L314,[6]cmmiScoringModel!$G$7:$G$9,[6]cmmiScoringModel!$I$7:$I$9,0,0,1)</f>
        <v>1</v>
      </c>
      <c r="AX314" s="1">
        <f>_xlfn.XLOOKUP(M314,[6]cmmiScoringModel!$G$10:$G$14,[6]cmmiScoringModel!$I$10:$I$14,0,0,1)</f>
        <v>1</v>
      </c>
      <c r="AY314" s="1">
        <f>_xlfn.XLOOKUP(N314,[6]cmmiScoringModel!$G$15:$G$19,[6]cmmiScoringModel!$I$15:$I$19,0,0,1)</f>
        <v>0.5</v>
      </c>
      <c r="AZ314" s="1">
        <f>_xlfn.XLOOKUP(O314,[6]cmmiScoringModel!$G$20:$G$24,[6]cmmiScoringModel!$I$20:$I$24,0,0,1)</f>
        <v>0.75</v>
      </c>
      <c r="BA314" s="1">
        <f>_xlfn.XLOOKUP(P314,[6]cmmiScoringModel!$G$25:$G$28,[6]cmmiScoringModel!$I$25:$I$28,0,0,1)</f>
        <v>1</v>
      </c>
      <c r="BB314" s="1">
        <f>_xlfn.XLOOKUP(Q314,[6]cmmiScoringModel!$G$29:$G$33,[6]cmmiScoringModel!$I$29:$I$33,0,0,1)</f>
        <v>0.5</v>
      </c>
      <c r="BC314" s="1">
        <f>_xlfn.XLOOKUP(R314,[6]cmmiScoringModel!$G$34:$G$37,[6]cmmiScoringModel!$I$34:$I$37,0,0,1)</f>
        <v>1</v>
      </c>
      <c r="BD314" s="1">
        <f>_xlfn.XLOOKUP(S314,[6]cmmiScoringModel!$G$38:$G$44,[6]cmmiScoringModel!$I$38:$I$44,0,0,1)</f>
        <v>0.2</v>
      </c>
      <c r="BE314" s="1">
        <f>_xlfn.XLOOKUP(T314,[6]cmmiScoringModel!$G$45:$G$51,[6]cmmiScoringModel!$I$45:$I$51,0,0,1)</f>
        <v>0.75</v>
      </c>
      <c r="BF314" s="1">
        <f>_xlfn.XLOOKUP(U314,[6]cmmiScoringModel!$G$52:$G$56,[6]cmmiScoringModel!$I$52:$I$56,0,0,1)</f>
        <v>1</v>
      </c>
      <c r="BG314" s="1">
        <f>_xlfn.XLOOKUP(V314,[6]cmmiScoringModel!$G$57:$G$61,[6]cmmiScoringModel!$I$57:$I$61,0,0,1)</f>
        <v>1</v>
      </c>
      <c r="BH314" s="1">
        <f>_xlfn.XLOOKUP(W314,[6]cmmiScoringModel!$G$62:$G$67,[6]cmmiScoringModel!$I$62:$I$67,0,0,1)</f>
        <v>0.75</v>
      </c>
      <c r="BI314" s="1">
        <f>_xlfn.XLOOKUP(X314,[6]cmmiScoringModel!$G$68:$G$72,[6]cmmiScoringModel!$I$68:$I$72,0,0,1)</f>
        <v>0.75</v>
      </c>
      <c r="BJ314" s="1">
        <f>_xlfn.XLOOKUP(Y314,[6]cmmiScoringModel!$G$73:$G$77,[6]cmmiScoringModel!$I$73:$I$77,0,0,1)</f>
        <v>1</v>
      </c>
      <c r="BK314" s="1">
        <f>_xlfn.XLOOKUP(Z314,[6]cmmiScoringModel!$G$78:$G$84,[6]cmmiScoringModel!$I$78:$I$84,0,0,1)</f>
        <v>0.5</v>
      </c>
      <c r="BL314" s="1">
        <f>_xlfn.XLOOKUP(AA314,[6]cmmiScoringModel!$G$85:$G$91,[6]cmmiScoringModel!$I$85:$I$91,0,0,1)</f>
        <v>0.5</v>
      </c>
      <c r="BM314" s="1">
        <f>_xlfn.XLOOKUP(AB314,[6]cmmiScoringModel!$G$92:$G$95,[6]cmmiScoringModel!$I$92:$I$95,0,0,1)</f>
        <v>1</v>
      </c>
      <c r="BN314" s="1">
        <f>_xlfn.XLOOKUP(AC314,[6]cmmiScoringModel!$G$96:$G$100,[6]cmmiScoringModel!$I$96:$I$100,0,0,1)</f>
        <v>0.6</v>
      </c>
      <c r="BO314" s="1">
        <f>_xlfn.XLOOKUP(AD314,[6]cmmiScoringModel!$G$101:$G$106,[6]cmmiScoringModel!$I$101:$I$106,0,0,1)</f>
        <v>1</v>
      </c>
      <c r="BP314" s="1">
        <f>_xlfn.XLOOKUP(AE314,[6]cmmiScoringModel!$G$107:$G$113,[6]cmmiScoringModel!$I$107:$I$113,0,0,1)</f>
        <v>0.5</v>
      </c>
      <c r="BQ314" s="1">
        <f>_xlfn.XLOOKUP(AF314,[6]cmmiScoringModel!$G$114:$G$117,[6]cmmiScoringModel!$I$114:$I$117,0,0,1)</f>
        <v>0.85</v>
      </c>
      <c r="BR314" s="1">
        <f>_xlfn.XLOOKUP(AG314,[6]cmmiScoringModel!$G$118:$G$120,[6]cmmiScoringModel!$I$118:$I$120,0,0,1)</f>
        <v>0.25</v>
      </c>
      <c r="BS314" s="1">
        <f>_xlfn.XLOOKUP(AH314, [6]cmmiScoringModel!$G$121:$G$124,[6]cmmiScoringModel!$I$121:$I$124,0,0,1)</f>
        <v>0.6</v>
      </c>
      <c r="BT314" s="1">
        <f>_xlfn.XLOOKUP(AI314,[6]cmmiScoringModel!$G$125:$G$128,[6]cmmiScoringModel!$I$125:$I$128,0,0,1)</f>
        <v>0.4</v>
      </c>
      <c r="BU314" s="1">
        <f>_xlfn.XLOOKUP(AJ314,[6]cmmiScoringModel!$G$129:$G$132,[6]cmmiScoringModel!$I$129:$I$132,0,0,1)</f>
        <v>0.4</v>
      </c>
      <c r="BV314" s="1">
        <f>_xlfn.XLOOKUP(AK314,[6]cmmiScoringModel!$G$133:$G$138,[6]cmmiScoringModel!$I$133:$I$138,0,0,1)</f>
        <v>0.75</v>
      </c>
      <c r="BW314" s="1">
        <f>_xlfn.XLOOKUP(AL314,[6]cmmiScoringModel!$G$139:$G$142,[6]cmmiScoringModel!$I$139:$I$142,0,0,1)</f>
        <v>1</v>
      </c>
      <c r="BX314" s="1">
        <f>_xlfn.XLOOKUP(AM314,[6]cmmiScoringModel!$G$143:$G$148,[6]cmmiScoringModel!$I$143:$I$148,0,0,1)</f>
        <v>0.5</v>
      </c>
      <c r="BY314" s="1">
        <f>_xlfn.XLOOKUP(AN314,[6]cmmiScoringModel!$G$149:$G$153,[6]cmmiScoringModel!$I$149:$I$153,0,0,1)</f>
        <v>0.75</v>
      </c>
      <c r="BZ314" s="1">
        <f>_xlfn.XLOOKUP(AO314,[6]cmmiScoringModel!$G$154:$G$157,[6]cmmiScoringModel!$I$154:$I$157,0,0,1)</f>
        <v>1</v>
      </c>
      <c r="CA314" s="1">
        <f>_xlfn.XLOOKUP(AP314,[6]cmmiScoringModel!$G$158:$G$161,[6]cmmiScoringModel!$I$158:$I$161,0,0,1)</f>
        <v>0.5</v>
      </c>
      <c r="CB314" s="1">
        <f>_xlfn.XLOOKUP(AQ314,[6]cmmiScoringModel!$G$162:$G$166,[6]cmmiScoringModel!$I$162:$I$166,0,0,1)</f>
        <v>0.75</v>
      </c>
      <c r="CC314" s="1">
        <f>_xlfn.XLOOKUP(AR314,[6]cmmiScoringModel!$G$167:$G$171,[6]cmmiScoringModel!$I$167:$I$171,0,0,1)</f>
        <v>0.01</v>
      </c>
      <c r="CD314" s="1">
        <f>_xlfn.XLOOKUP(AS314,[6]cmmiScoringModel!$G$172:$G$175,[6]cmmiScoringModel!$I$172:$I$175,0,0,1)</f>
        <v>0.01</v>
      </c>
      <c r="CE314" s="1">
        <f>_xlfn.XLOOKUP(AT314,[6]cmmiScoringModel!$G$176:$G$180,[6]cmmiScoringModel!$I$176:$I$180,0,0,1)</f>
        <v>0.01</v>
      </c>
    </row>
    <row r="315" spans="1:83" x14ac:dyDescent="0.25">
      <c r="A315" s="1" t="s">
        <v>3638</v>
      </c>
      <c r="B315" s="1" t="s">
        <v>2123</v>
      </c>
      <c r="C315" s="1" t="s">
        <v>2140</v>
      </c>
      <c r="D315" s="1" t="s">
        <v>2141</v>
      </c>
      <c r="E315" s="1" t="s">
        <v>2142</v>
      </c>
      <c r="G315" s="1" t="s">
        <v>2782</v>
      </c>
      <c r="K315" s="1" t="s">
        <v>18</v>
      </c>
      <c r="L315" s="1" t="s">
        <v>22</v>
      </c>
      <c r="M315" s="1" t="s">
        <v>31</v>
      </c>
      <c r="N315" s="1" t="s">
        <v>29</v>
      </c>
      <c r="O315" s="1" t="s">
        <v>37</v>
      </c>
      <c r="P315" s="1" t="s">
        <v>43</v>
      </c>
      <c r="Q315" s="1" t="s">
        <v>45</v>
      </c>
      <c r="R315" s="1" t="s">
        <v>37</v>
      </c>
      <c r="S315" s="1" t="s">
        <v>56</v>
      </c>
      <c r="T315" s="1" t="s">
        <v>64</v>
      </c>
      <c r="U315" s="1" t="s">
        <v>43</v>
      </c>
      <c r="V315" s="1" t="s">
        <v>72</v>
      </c>
      <c r="W315" s="1" t="s">
        <v>76</v>
      </c>
      <c r="X315" s="1" t="s">
        <v>37</v>
      </c>
      <c r="Y315" s="1" t="s">
        <v>43</v>
      </c>
      <c r="Z315" s="1" t="s">
        <v>63</v>
      </c>
      <c r="AA315" s="1" t="s">
        <v>62</v>
      </c>
      <c r="AB315" s="1" t="s">
        <v>98</v>
      </c>
      <c r="AC315" s="1" t="s">
        <v>103</v>
      </c>
      <c r="AD315" s="1" t="s">
        <v>111</v>
      </c>
      <c r="AE315" s="1" t="s">
        <v>63</v>
      </c>
      <c r="AF315" s="1" t="s">
        <v>120</v>
      </c>
      <c r="AG315" s="1" t="s">
        <v>125</v>
      </c>
      <c r="AH315" s="1" t="s">
        <v>129</v>
      </c>
      <c r="AI315" s="1" t="s">
        <v>129</v>
      </c>
      <c r="AJ315" s="1" t="s">
        <v>129</v>
      </c>
      <c r="AK315" s="1" t="s">
        <v>64</v>
      </c>
      <c r="AL315" s="1" t="s">
        <v>144</v>
      </c>
      <c r="AM315" s="1" t="s">
        <v>63</v>
      </c>
      <c r="AN315" s="1" t="s">
        <v>31</v>
      </c>
      <c r="AO315" s="1" t="s">
        <v>155</v>
      </c>
      <c r="AP315" s="1" t="s">
        <v>159</v>
      </c>
      <c r="AQ315" s="1" t="s">
        <v>31</v>
      </c>
      <c r="AR315" s="1" t="s">
        <v>21</v>
      </c>
      <c r="AS315" s="1" t="s">
        <v>21</v>
      </c>
      <c r="AT315" s="1" t="s">
        <v>21</v>
      </c>
      <c r="AV315" s="1">
        <f>_xlfn.XLOOKUP(K315,[6]cmmiScoringModel!$G$2:$G$6, [6]cmmiScoringModel!$I$2:$I$6,0,0,1)</f>
        <v>1</v>
      </c>
      <c r="AW315" s="1">
        <f>_xlfn.XLOOKUP(L315,[6]cmmiScoringModel!$G$7:$G$9,[6]cmmiScoringModel!$I$7:$I$9,0,0,1)</f>
        <v>1</v>
      </c>
      <c r="AX315" s="1">
        <f>_xlfn.XLOOKUP(M315,[6]cmmiScoringModel!$G$10:$G$14,[6]cmmiScoringModel!$I$10:$I$14,0,0,1)</f>
        <v>1</v>
      </c>
      <c r="AY315" s="1">
        <f>_xlfn.XLOOKUP(N315,[6]cmmiScoringModel!$G$15:$G$19,[6]cmmiScoringModel!$I$15:$I$19,0,0,1)</f>
        <v>0.5</v>
      </c>
      <c r="AZ315" s="1">
        <f>_xlfn.XLOOKUP(O315,[6]cmmiScoringModel!$G$20:$G$24,[6]cmmiScoringModel!$I$20:$I$24,0,0,1)</f>
        <v>0.75</v>
      </c>
      <c r="BA315" s="1">
        <f>_xlfn.XLOOKUP(P315,[6]cmmiScoringModel!$G$25:$G$28,[6]cmmiScoringModel!$I$25:$I$28,0,0,1)</f>
        <v>1</v>
      </c>
      <c r="BB315" s="1">
        <f>_xlfn.XLOOKUP(Q315,[6]cmmiScoringModel!$G$29:$G$33,[6]cmmiScoringModel!$I$29:$I$33,0,0,1)</f>
        <v>0.5</v>
      </c>
      <c r="BC315" s="1">
        <f>_xlfn.XLOOKUP(R315,[6]cmmiScoringModel!$G$34:$G$37,[6]cmmiScoringModel!$I$34:$I$37,0,0,1)</f>
        <v>1</v>
      </c>
      <c r="BD315" s="1">
        <f>_xlfn.XLOOKUP(S315,[6]cmmiScoringModel!$G$38:$G$44,[6]cmmiScoringModel!$I$38:$I$44,0,0,1)</f>
        <v>0.2</v>
      </c>
      <c r="BE315" s="1">
        <f>_xlfn.XLOOKUP(T315,[6]cmmiScoringModel!$G$45:$G$51,[6]cmmiScoringModel!$I$45:$I$51,0,0,1)</f>
        <v>1</v>
      </c>
      <c r="BF315" s="1">
        <f>_xlfn.XLOOKUP(U315,[6]cmmiScoringModel!$G$52:$G$56,[6]cmmiScoringModel!$I$52:$I$56,0,0,1)</f>
        <v>1</v>
      </c>
      <c r="BG315" s="1">
        <f>_xlfn.XLOOKUP(V315,[6]cmmiScoringModel!$G$57:$G$61,[6]cmmiScoringModel!$I$57:$I$61,0,0,1)</f>
        <v>1</v>
      </c>
      <c r="BH315" s="1">
        <f>_xlfn.XLOOKUP(W315,[6]cmmiScoringModel!$G$62:$G$67,[6]cmmiScoringModel!$I$62:$I$67,0,0,1)</f>
        <v>0.75</v>
      </c>
      <c r="BI315" s="1">
        <f>_xlfn.XLOOKUP(X315,[6]cmmiScoringModel!$G$68:$G$72,[6]cmmiScoringModel!$I$68:$I$72,0,0,1)</f>
        <v>0.75</v>
      </c>
      <c r="BJ315" s="1">
        <f>_xlfn.XLOOKUP(Y315,[6]cmmiScoringModel!$G$73:$G$77,[6]cmmiScoringModel!$I$73:$I$77,0,0,1)</f>
        <v>1</v>
      </c>
      <c r="BK315" s="1">
        <f>_xlfn.XLOOKUP(Z315,[6]cmmiScoringModel!$G$78:$G$84,[6]cmmiScoringModel!$I$78:$I$84,0,0,1)</f>
        <v>0.75</v>
      </c>
      <c r="BL315" s="1">
        <f>_xlfn.XLOOKUP(AA315,[6]cmmiScoringModel!$G$85:$G$91,[6]cmmiScoringModel!$I$85:$I$91,0,0,1)</f>
        <v>0.5</v>
      </c>
      <c r="BM315" s="1">
        <f>_xlfn.XLOOKUP(AB315,[6]cmmiScoringModel!$G$92:$G$95,[6]cmmiScoringModel!$I$92:$I$95,0,0,1)</f>
        <v>1</v>
      </c>
      <c r="BN315" s="1">
        <f>_xlfn.XLOOKUP(AC315,[6]cmmiScoringModel!$G$96:$G$100,[6]cmmiScoringModel!$I$96:$I$100,0,0,1)</f>
        <v>0.6</v>
      </c>
      <c r="BO315" s="1">
        <f>_xlfn.XLOOKUP(AD315,[6]cmmiScoringModel!$G$101:$G$106,[6]cmmiScoringModel!$I$101:$I$106,0,0,1)</f>
        <v>1</v>
      </c>
      <c r="BP315" s="1">
        <f>_xlfn.XLOOKUP(AE315,[6]cmmiScoringModel!$G$107:$G$113,[6]cmmiScoringModel!$I$107:$I$113,0,0,1)</f>
        <v>0.75</v>
      </c>
      <c r="BQ315" s="1">
        <f>_xlfn.XLOOKUP(AF315,[6]cmmiScoringModel!$G$114:$G$117,[6]cmmiScoringModel!$I$114:$I$117,0,0,1)</f>
        <v>0.85</v>
      </c>
      <c r="BR315" s="1">
        <f>_xlfn.XLOOKUP(AG315,[6]cmmiScoringModel!$G$118:$G$120,[6]cmmiScoringModel!$I$118:$I$120,0,0,1)</f>
        <v>1</v>
      </c>
      <c r="BS315" s="1">
        <f>_xlfn.XLOOKUP(AH315, [6]cmmiScoringModel!$G$121:$G$124,[6]cmmiScoringModel!$I$121:$I$124,0,0,1)</f>
        <v>0.6</v>
      </c>
      <c r="BT315" s="1">
        <f>_xlfn.XLOOKUP(AI315,[6]cmmiScoringModel!$G$125:$G$128,[6]cmmiScoringModel!$I$125:$I$128,0,0,1)</f>
        <v>0.4</v>
      </c>
      <c r="BU315" s="1">
        <f>_xlfn.XLOOKUP(AJ315,[6]cmmiScoringModel!$G$129:$G$132,[6]cmmiScoringModel!$I$129:$I$132,0,0,1)</f>
        <v>0.4</v>
      </c>
      <c r="BV315" s="1">
        <f>_xlfn.XLOOKUP(AK315,[6]cmmiScoringModel!$G$133:$G$138,[6]cmmiScoringModel!$I$133:$I$138,0,0,1)</f>
        <v>1</v>
      </c>
      <c r="BW315" s="1">
        <f>_xlfn.XLOOKUP(AL315,[6]cmmiScoringModel!$G$139:$G$142,[6]cmmiScoringModel!$I$139:$I$142,0,0,1)</f>
        <v>1</v>
      </c>
      <c r="BX315" s="1">
        <f>_xlfn.XLOOKUP(AM315,[6]cmmiScoringModel!$G$143:$G$148,[6]cmmiScoringModel!$I$143:$I$148,0,0,1)</f>
        <v>0.75</v>
      </c>
      <c r="BY315" s="1">
        <f>_xlfn.XLOOKUP(AN315,[6]cmmiScoringModel!$G$149:$G$153,[6]cmmiScoringModel!$I$149:$I$153,0,0,1)</f>
        <v>1</v>
      </c>
      <c r="BZ315" s="1">
        <f>_xlfn.XLOOKUP(AO315,[6]cmmiScoringModel!$G$154:$G$157,[6]cmmiScoringModel!$I$154:$I$157,0,0,1)</f>
        <v>1</v>
      </c>
      <c r="CA315" s="1">
        <f>_xlfn.XLOOKUP(AP315,[6]cmmiScoringModel!$G$158:$G$161,[6]cmmiScoringModel!$I$158:$I$161,0,0,1)</f>
        <v>1</v>
      </c>
      <c r="CB315" s="1">
        <f>_xlfn.XLOOKUP(AQ315,[6]cmmiScoringModel!$G$162:$G$166,[6]cmmiScoringModel!$I$162:$I$166,0,0,1)</f>
        <v>1</v>
      </c>
      <c r="CC315" s="1">
        <f>_xlfn.XLOOKUP(AR315,[6]cmmiScoringModel!$G$167:$G$171,[6]cmmiScoringModel!$I$167:$I$171,0,0,1)</f>
        <v>0.01</v>
      </c>
      <c r="CD315" s="1">
        <f>_xlfn.XLOOKUP(AS315,[6]cmmiScoringModel!$G$172:$G$175,[6]cmmiScoringModel!$I$172:$I$175,0,0,1)</f>
        <v>0.01</v>
      </c>
      <c r="CE315" s="1">
        <f>_xlfn.XLOOKUP(AT315,[6]cmmiScoringModel!$G$176:$G$180,[6]cmmiScoringModel!$I$176:$I$180,0,0,1)</f>
        <v>0.01</v>
      </c>
    </row>
    <row r="316" spans="1:83" x14ac:dyDescent="0.25">
      <c r="A316" s="1" t="s">
        <v>3639</v>
      </c>
      <c r="B316" s="1" t="s">
        <v>2123</v>
      </c>
      <c r="C316" s="1" t="s">
        <v>2267</v>
      </c>
      <c r="D316" s="1" t="s">
        <v>2268</v>
      </c>
      <c r="E316" s="1" t="s">
        <v>2269</v>
      </c>
      <c r="G316" s="1" t="s">
        <v>2782</v>
      </c>
      <c r="K316" s="1" t="s">
        <v>18</v>
      </c>
      <c r="L316" s="1" t="s">
        <v>22</v>
      </c>
      <c r="M316" s="1" t="s">
        <v>31</v>
      </c>
      <c r="N316" s="1" t="s">
        <v>29</v>
      </c>
      <c r="O316" s="1" t="s">
        <v>37</v>
      </c>
      <c r="P316" s="1" t="s">
        <v>43</v>
      </c>
      <c r="Q316" s="1" t="s">
        <v>45</v>
      </c>
      <c r="R316" s="1" t="s">
        <v>37</v>
      </c>
      <c r="S316" s="1" t="s">
        <v>56</v>
      </c>
      <c r="T316" s="1" t="s">
        <v>64</v>
      </c>
      <c r="U316" s="1" t="s">
        <v>43</v>
      </c>
      <c r="V316" s="1" t="s">
        <v>72</v>
      </c>
      <c r="W316" s="1" t="s">
        <v>76</v>
      </c>
      <c r="X316" s="1" t="s">
        <v>37</v>
      </c>
      <c r="Y316" s="1" t="s">
        <v>43</v>
      </c>
      <c r="Z316" s="1" t="s">
        <v>62</v>
      </c>
      <c r="AA316" s="1" t="s">
        <v>62</v>
      </c>
      <c r="AB316" s="1" t="s">
        <v>98</v>
      </c>
      <c r="AC316" s="1" t="s">
        <v>103</v>
      </c>
      <c r="AD316" s="1" t="s">
        <v>111</v>
      </c>
      <c r="AE316" s="1" t="s">
        <v>62</v>
      </c>
      <c r="AF316" s="1" t="s">
        <v>120</v>
      </c>
      <c r="AG316" s="1" t="s">
        <v>124</v>
      </c>
      <c r="AH316" s="1" t="s">
        <v>129</v>
      </c>
      <c r="AI316" s="1" t="s">
        <v>129</v>
      </c>
      <c r="AJ316" s="1" t="s">
        <v>129</v>
      </c>
      <c r="AK316" s="1" t="s">
        <v>64</v>
      </c>
      <c r="AL316" s="1" t="s">
        <v>144</v>
      </c>
      <c r="AM316" s="1" t="s">
        <v>62</v>
      </c>
      <c r="AN316" s="1" t="s">
        <v>29</v>
      </c>
      <c r="AO316" s="1" t="s">
        <v>155</v>
      </c>
      <c r="AP316" s="1" t="s">
        <v>158</v>
      </c>
      <c r="AQ316" s="1" t="s">
        <v>29</v>
      </c>
      <c r="AR316" s="1" t="s">
        <v>21</v>
      </c>
      <c r="AS316" s="1" t="s">
        <v>21</v>
      </c>
      <c r="AT316" s="1" t="s">
        <v>21</v>
      </c>
      <c r="AV316" s="1">
        <f>_xlfn.XLOOKUP(K316,[6]cmmiScoringModel!$G$2:$G$6, [6]cmmiScoringModel!$I$2:$I$6,0,0,1)</f>
        <v>1</v>
      </c>
      <c r="AW316" s="1">
        <f>_xlfn.XLOOKUP(L316,[6]cmmiScoringModel!$G$7:$G$9,[6]cmmiScoringModel!$I$7:$I$9,0,0,1)</f>
        <v>1</v>
      </c>
      <c r="AX316" s="1">
        <f>_xlfn.XLOOKUP(M316,[6]cmmiScoringModel!$G$10:$G$14,[6]cmmiScoringModel!$I$10:$I$14,0,0,1)</f>
        <v>1</v>
      </c>
      <c r="AY316" s="1">
        <f>_xlfn.XLOOKUP(N316,[6]cmmiScoringModel!$G$15:$G$19,[6]cmmiScoringModel!$I$15:$I$19,0,0,1)</f>
        <v>0.5</v>
      </c>
      <c r="AZ316" s="1">
        <f>_xlfn.XLOOKUP(O316,[6]cmmiScoringModel!$G$20:$G$24,[6]cmmiScoringModel!$I$20:$I$24,0,0,1)</f>
        <v>0.75</v>
      </c>
      <c r="BA316" s="1">
        <f>_xlfn.XLOOKUP(P316,[6]cmmiScoringModel!$G$25:$G$28,[6]cmmiScoringModel!$I$25:$I$28,0,0,1)</f>
        <v>1</v>
      </c>
      <c r="BB316" s="1">
        <f>_xlfn.XLOOKUP(Q316,[6]cmmiScoringModel!$G$29:$G$33,[6]cmmiScoringModel!$I$29:$I$33,0,0,1)</f>
        <v>0.5</v>
      </c>
      <c r="BC316" s="1">
        <f>_xlfn.XLOOKUP(R316,[6]cmmiScoringModel!$G$34:$G$37,[6]cmmiScoringModel!$I$34:$I$37,0,0,1)</f>
        <v>1</v>
      </c>
      <c r="BD316" s="1">
        <f>_xlfn.XLOOKUP(S316,[6]cmmiScoringModel!$G$38:$G$44,[6]cmmiScoringModel!$I$38:$I$44,0,0,1)</f>
        <v>0.2</v>
      </c>
      <c r="BE316" s="1">
        <f>_xlfn.XLOOKUP(T316,[6]cmmiScoringModel!$G$45:$G$51,[6]cmmiScoringModel!$I$45:$I$51,0,0,1)</f>
        <v>1</v>
      </c>
      <c r="BF316" s="1">
        <f>_xlfn.XLOOKUP(U316,[6]cmmiScoringModel!$G$52:$G$56,[6]cmmiScoringModel!$I$52:$I$56,0,0,1)</f>
        <v>1</v>
      </c>
      <c r="BG316" s="1">
        <f>_xlfn.XLOOKUP(V316,[6]cmmiScoringModel!$G$57:$G$61,[6]cmmiScoringModel!$I$57:$I$61,0,0,1)</f>
        <v>1</v>
      </c>
      <c r="BH316" s="1">
        <f>_xlfn.XLOOKUP(W316,[6]cmmiScoringModel!$G$62:$G$67,[6]cmmiScoringModel!$I$62:$I$67,0,0,1)</f>
        <v>0.75</v>
      </c>
      <c r="BI316" s="1">
        <f>_xlfn.XLOOKUP(X316,[6]cmmiScoringModel!$G$68:$G$72,[6]cmmiScoringModel!$I$68:$I$72,0,0,1)</f>
        <v>0.75</v>
      </c>
      <c r="BJ316" s="1">
        <f>_xlfn.XLOOKUP(Y316,[6]cmmiScoringModel!$G$73:$G$77,[6]cmmiScoringModel!$I$73:$I$77,0,0,1)</f>
        <v>1</v>
      </c>
      <c r="BK316" s="1">
        <f>_xlfn.XLOOKUP(Z316,[6]cmmiScoringModel!$G$78:$G$84,[6]cmmiScoringModel!$I$78:$I$84,0,0,1)</f>
        <v>0.5</v>
      </c>
      <c r="BL316" s="1">
        <f>_xlfn.XLOOKUP(AA316,[6]cmmiScoringModel!$G$85:$G$91,[6]cmmiScoringModel!$I$85:$I$91,0,0,1)</f>
        <v>0.5</v>
      </c>
      <c r="BM316" s="1">
        <f>_xlfn.XLOOKUP(AB316,[6]cmmiScoringModel!$G$92:$G$95,[6]cmmiScoringModel!$I$92:$I$95,0,0,1)</f>
        <v>1</v>
      </c>
      <c r="BN316" s="1">
        <f>_xlfn.XLOOKUP(AC316,[6]cmmiScoringModel!$G$96:$G$100,[6]cmmiScoringModel!$I$96:$I$100,0,0,1)</f>
        <v>0.6</v>
      </c>
      <c r="BO316" s="1">
        <f>_xlfn.XLOOKUP(AD316,[6]cmmiScoringModel!$G$101:$G$106,[6]cmmiScoringModel!$I$101:$I$106,0,0,1)</f>
        <v>1</v>
      </c>
      <c r="BP316" s="1">
        <f>_xlfn.XLOOKUP(AE316,[6]cmmiScoringModel!$G$107:$G$113,[6]cmmiScoringModel!$I$107:$I$113,0,0,1)</f>
        <v>0.5</v>
      </c>
      <c r="BQ316" s="1">
        <f>_xlfn.XLOOKUP(AF316,[6]cmmiScoringModel!$G$114:$G$117,[6]cmmiScoringModel!$I$114:$I$117,0,0,1)</f>
        <v>0.85</v>
      </c>
      <c r="BR316" s="1">
        <f>_xlfn.XLOOKUP(AG316,[6]cmmiScoringModel!$G$118:$G$120,[6]cmmiScoringModel!$I$118:$I$120,0,0,1)</f>
        <v>0.25</v>
      </c>
      <c r="BS316" s="1">
        <f>_xlfn.XLOOKUP(AH316, [6]cmmiScoringModel!$G$121:$G$124,[6]cmmiScoringModel!$I$121:$I$124,0,0,1)</f>
        <v>0.6</v>
      </c>
      <c r="BT316" s="1">
        <f>_xlfn.XLOOKUP(AI316,[6]cmmiScoringModel!$G$125:$G$128,[6]cmmiScoringModel!$I$125:$I$128,0,0,1)</f>
        <v>0.4</v>
      </c>
      <c r="BU316" s="1">
        <f>_xlfn.XLOOKUP(AJ316,[6]cmmiScoringModel!$G$129:$G$132,[6]cmmiScoringModel!$I$129:$I$132,0,0,1)</f>
        <v>0.4</v>
      </c>
      <c r="BV316" s="1">
        <f>_xlfn.XLOOKUP(AK316,[6]cmmiScoringModel!$G$133:$G$138,[6]cmmiScoringModel!$I$133:$I$138,0,0,1)</f>
        <v>1</v>
      </c>
      <c r="BW316" s="1">
        <f>_xlfn.XLOOKUP(AL316,[6]cmmiScoringModel!$G$139:$G$142,[6]cmmiScoringModel!$I$139:$I$142,0,0,1)</f>
        <v>1</v>
      </c>
      <c r="BX316" s="1">
        <f>_xlfn.XLOOKUP(AM316,[6]cmmiScoringModel!$G$143:$G$148,[6]cmmiScoringModel!$I$143:$I$148,0,0,1)</f>
        <v>0.5</v>
      </c>
      <c r="BY316" s="1">
        <f>_xlfn.XLOOKUP(AN316,[6]cmmiScoringModel!$G$149:$G$153,[6]cmmiScoringModel!$I$149:$I$153,0,0,1)</f>
        <v>0.75</v>
      </c>
      <c r="BZ316" s="1">
        <f>_xlfn.XLOOKUP(AO316,[6]cmmiScoringModel!$G$154:$G$157,[6]cmmiScoringModel!$I$154:$I$157,0,0,1)</f>
        <v>1</v>
      </c>
      <c r="CA316" s="1">
        <f>_xlfn.XLOOKUP(AP316,[6]cmmiScoringModel!$G$158:$G$161,[6]cmmiScoringModel!$I$158:$I$161,0,0,1)</f>
        <v>0.5</v>
      </c>
      <c r="CB316" s="1">
        <f>_xlfn.XLOOKUP(AQ316,[6]cmmiScoringModel!$G$162:$G$166,[6]cmmiScoringModel!$I$162:$I$166,0,0,1)</f>
        <v>0.75</v>
      </c>
      <c r="CC316" s="1">
        <f>_xlfn.XLOOKUP(AR316,[6]cmmiScoringModel!$G$167:$G$171,[6]cmmiScoringModel!$I$167:$I$171,0,0,1)</f>
        <v>0.01</v>
      </c>
      <c r="CD316" s="1">
        <f>_xlfn.XLOOKUP(AS316,[6]cmmiScoringModel!$G$172:$G$175,[6]cmmiScoringModel!$I$172:$I$175,0,0,1)</f>
        <v>0.01</v>
      </c>
      <c r="CE316" s="1">
        <f>_xlfn.XLOOKUP(AT316,[6]cmmiScoringModel!$G$176:$G$180,[6]cmmiScoringModel!$I$176:$I$180,0,0,1)</f>
        <v>0.01</v>
      </c>
    </row>
    <row r="317" spans="1:83" x14ac:dyDescent="0.25">
      <c r="A317" s="1" t="s">
        <v>3640</v>
      </c>
      <c r="B317" s="1" t="s">
        <v>2123</v>
      </c>
      <c r="C317" s="1" t="s">
        <v>2267</v>
      </c>
      <c r="D317" s="1" t="s">
        <v>2268</v>
      </c>
      <c r="E317" s="1" t="s">
        <v>2269</v>
      </c>
      <c r="G317" s="1" t="s">
        <v>2782</v>
      </c>
      <c r="K317" s="1" t="s">
        <v>18</v>
      </c>
      <c r="L317" s="1" t="s">
        <v>22</v>
      </c>
      <c r="M317" s="1" t="s">
        <v>31</v>
      </c>
      <c r="N317" s="1" t="s">
        <v>29</v>
      </c>
      <c r="O317" s="1" t="s">
        <v>37</v>
      </c>
      <c r="P317" s="1" t="s">
        <v>43</v>
      </c>
      <c r="Q317" s="1" t="s">
        <v>45</v>
      </c>
      <c r="R317" s="1" t="s">
        <v>37</v>
      </c>
      <c r="S317" s="1" t="s">
        <v>56</v>
      </c>
      <c r="T317" s="1" t="s">
        <v>64</v>
      </c>
      <c r="U317" s="1" t="s">
        <v>43</v>
      </c>
      <c r="V317" s="1" t="s">
        <v>72</v>
      </c>
      <c r="W317" s="1" t="s">
        <v>76</v>
      </c>
      <c r="X317" s="1" t="s">
        <v>37</v>
      </c>
      <c r="Y317" s="1" t="s">
        <v>43</v>
      </c>
      <c r="Z317" s="1" t="s">
        <v>62</v>
      </c>
      <c r="AA317" s="1" t="s">
        <v>62</v>
      </c>
      <c r="AB317" s="1" t="s">
        <v>98</v>
      </c>
      <c r="AC317" s="1" t="s">
        <v>103</v>
      </c>
      <c r="AD317" s="1" t="s">
        <v>111</v>
      </c>
      <c r="AE317" s="1" t="s">
        <v>62</v>
      </c>
      <c r="AF317" s="1" t="s">
        <v>120</v>
      </c>
      <c r="AG317" s="1" t="s">
        <v>124</v>
      </c>
      <c r="AH317" s="1" t="s">
        <v>129</v>
      </c>
      <c r="AI317" s="1" t="s">
        <v>129</v>
      </c>
      <c r="AJ317" s="1" t="s">
        <v>129</v>
      </c>
      <c r="AK317" s="1" t="s">
        <v>64</v>
      </c>
      <c r="AL317" s="1" t="s">
        <v>144</v>
      </c>
      <c r="AM317" s="1" t="s">
        <v>62</v>
      </c>
      <c r="AN317" s="1" t="s">
        <v>29</v>
      </c>
      <c r="AO317" s="1" t="s">
        <v>155</v>
      </c>
      <c r="AP317" s="1" t="s">
        <v>158</v>
      </c>
      <c r="AQ317" s="1" t="s">
        <v>29</v>
      </c>
      <c r="AR317" s="1" t="s">
        <v>21</v>
      </c>
      <c r="AS317" s="1" t="s">
        <v>21</v>
      </c>
      <c r="AT317" s="1" t="s">
        <v>21</v>
      </c>
      <c r="AV317" s="1">
        <f>_xlfn.XLOOKUP(K317,[6]cmmiScoringModel!$G$2:$G$6, [6]cmmiScoringModel!$I$2:$I$6,0,0,1)</f>
        <v>1</v>
      </c>
      <c r="AW317" s="1">
        <f>_xlfn.XLOOKUP(L317,[6]cmmiScoringModel!$G$7:$G$9,[6]cmmiScoringModel!$I$7:$I$9,0,0,1)</f>
        <v>1</v>
      </c>
      <c r="AX317" s="1">
        <f>_xlfn.XLOOKUP(M317,[6]cmmiScoringModel!$G$10:$G$14,[6]cmmiScoringModel!$I$10:$I$14,0,0,1)</f>
        <v>1</v>
      </c>
      <c r="AY317" s="1">
        <f>_xlfn.XLOOKUP(N317,[6]cmmiScoringModel!$G$15:$G$19,[6]cmmiScoringModel!$I$15:$I$19,0,0,1)</f>
        <v>0.5</v>
      </c>
      <c r="AZ317" s="1">
        <f>_xlfn.XLOOKUP(O317,[6]cmmiScoringModel!$G$20:$G$24,[6]cmmiScoringModel!$I$20:$I$24,0,0,1)</f>
        <v>0.75</v>
      </c>
      <c r="BA317" s="1">
        <f>_xlfn.XLOOKUP(P317,[6]cmmiScoringModel!$G$25:$G$28,[6]cmmiScoringModel!$I$25:$I$28,0,0,1)</f>
        <v>1</v>
      </c>
      <c r="BB317" s="1">
        <f>_xlfn.XLOOKUP(Q317,[6]cmmiScoringModel!$G$29:$G$33,[6]cmmiScoringModel!$I$29:$I$33,0,0,1)</f>
        <v>0.5</v>
      </c>
      <c r="BC317" s="1">
        <f>_xlfn.XLOOKUP(R317,[6]cmmiScoringModel!$G$34:$G$37,[6]cmmiScoringModel!$I$34:$I$37,0,0,1)</f>
        <v>1</v>
      </c>
      <c r="BD317" s="1">
        <f>_xlfn.XLOOKUP(S317,[6]cmmiScoringModel!$G$38:$G$44,[6]cmmiScoringModel!$I$38:$I$44,0,0,1)</f>
        <v>0.2</v>
      </c>
      <c r="BE317" s="1">
        <f>_xlfn.XLOOKUP(T317,[6]cmmiScoringModel!$G$45:$G$51,[6]cmmiScoringModel!$I$45:$I$51,0,0,1)</f>
        <v>1</v>
      </c>
      <c r="BF317" s="1">
        <f>_xlfn.XLOOKUP(U317,[6]cmmiScoringModel!$G$52:$G$56,[6]cmmiScoringModel!$I$52:$I$56,0,0,1)</f>
        <v>1</v>
      </c>
      <c r="BG317" s="1">
        <f>_xlfn.XLOOKUP(V317,[6]cmmiScoringModel!$G$57:$G$61,[6]cmmiScoringModel!$I$57:$I$61,0,0,1)</f>
        <v>1</v>
      </c>
      <c r="BH317" s="1">
        <f>_xlfn.XLOOKUP(W317,[6]cmmiScoringModel!$G$62:$G$67,[6]cmmiScoringModel!$I$62:$I$67,0,0,1)</f>
        <v>0.75</v>
      </c>
      <c r="BI317" s="1">
        <f>_xlfn.XLOOKUP(X317,[6]cmmiScoringModel!$G$68:$G$72,[6]cmmiScoringModel!$I$68:$I$72,0,0,1)</f>
        <v>0.75</v>
      </c>
      <c r="BJ317" s="1">
        <f>_xlfn.XLOOKUP(Y317,[6]cmmiScoringModel!$G$73:$G$77,[6]cmmiScoringModel!$I$73:$I$77,0,0,1)</f>
        <v>1</v>
      </c>
      <c r="BK317" s="1">
        <f>_xlfn.XLOOKUP(Z317,[6]cmmiScoringModel!$G$78:$G$84,[6]cmmiScoringModel!$I$78:$I$84,0,0,1)</f>
        <v>0.5</v>
      </c>
      <c r="BL317" s="1">
        <f>_xlfn.XLOOKUP(AA317,[6]cmmiScoringModel!$G$85:$G$91,[6]cmmiScoringModel!$I$85:$I$91,0,0,1)</f>
        <v>0.5</v>
      </c>
      <c r="BM317" s="1">
        <f>_xlfn.XLOOKUP(AB317,[6]cmmiScoringModel!$G$92:$G$95,[6]cmmiScoringModel!$I$92:$I$95,0,0,1)</f>
        <v>1</v>
      </c>
      <c r="BN317" s="1">
        <f>_xlfn.XLOOKUP(AC317,[6]cmmiScoringModel!$G$96:$G$100,[6]cmmiScoringModel!$I$96:$I$100,0,0,1)</f>
        <v>0.6</v>
      </c>
      <c r="BO317" s="1">
        <f>_xlfn.XLOOKUP(AD317,[6]cmmiScoringModel!$G$101:$G$106,[6]cmmiScoringModel!$I$101:$I$106,0,0,1)</f>
        <v>1</v>
      </c>
      <c r="BP317" s="1">
        <f>_xlfn.XLOOKUP(AE317,[6]cmmiScoringModel!$G$107:$G$113,[6]cmmiScoringModel!$I$107:$I$113,0,0,1)</f>
        <v>0.5</v>
      </c>
      <c r="BQ317" s="1">
        <f>_xlfn.XLOOKUP(AF317,[6]cmmiScoringModel!$G$114:$G$117,[6]cmmiScoringModel!$I$114:$I$117,0,0,1)</f>
        <v>0.85</v>
      </c>
      <c r="BR317" s="1">
        <f>_xlfn.XLOOKUP(AG317,[6]cmmiScoringModel!$G$118:$G$120,[6]cmmiScoringModel!$I$118:$I$120,0,0,1)</f>
        <v>0.25</v>
      </c>
      <c r="BS317" s="1">
        <f>_xlfn.XLOOKUP(AH317, [6]cmmiScoringModel!$G$121:$G$124,[6]cmmiScoringModel!$I$121:$I$124,0,0,1)</f>
        <v>0.6</v>
      </c>
      <c r="BT317" s="1">
        <f>_xlfn.XLOOKUP(AI317,[6]cmmiScoringModel!$G$125:$G$128,[6]cmmiScoringModel!$I$125:$I$128,0,0,1)</f>
        <v>0.4</v>
      </c>
      <c r="BU317" s="1">
        <f>_xlfn.XLOOKUP(AJ317,[6]cmmiScoringModel!$G$129:$G$132,[6]cmmiScoringModel!$I$129:$I$132,0,0,1)</f>
        <v>0.4</v>
      </c>
      <c r="BV317" s="1">
        <f>_xlfn.XLOOKUP(AK317,[6]cmmiScoringModel!$G$133:$G$138,[6]cmmiScoringModel!$I$133:$I$138,0,0,1)</f>
        <v>1</v>
      </c>
      <c r="BW317" s="1">
        <f>_xlfn.XLOOKUP(AL317,[6]cmmiScoringModel!$G$139:$G$142,[6]cmmiScoringModel!$I$139:$I$142,0,0,1)</f>
        <v>1</v>
      </c>
      <c r="BX317" s="1">
        <f>_xlfn.XLOOKUP(AM317,[6]cmmiScoringModel!$G$143:$G$148,[6]cmmiScoringModel!$I$143:$I$148,0,0,1)</f>
        <v>0.5</v>
      </c>
      <c r="BY317" s="1">
        <f>_xlfn.XLOOKUP(AN317,[6]cmmiScoringModel!$G$149:$G$153,[6]cmmiScoringModel!$I$149:$I$153,0,0,1)</f>
        <v>0.75</v>
      </c>
      <c r="BZ317" s="1">
        <f>_xlfn.XLOOKUP(AO317,[6]cmmiScoringModel!$G$154:$G$157,[6]cmmiScoringModel!$I$154:$I$157,0,0,1)</f>
        <v>1</v>
      </c>
      <c r="CA317" s="1">
        <f>_xlfn.XLOOKUP(AP317,[6]cmmiScoringModel!$G$158:$G$161,[6]cmmiScoringModel!$I$158:$I$161,0,0,1)</f>
        <v>0.5</v>
      </c>
      <c r="CB317" s="1">
        <f>_xlfn.XLOOKUP(AQ317,[6]cmmiScoringModel!$G$162:$G$166,[6]cmmiScoringModel!$I$162:$I$166,0,0,1)</f>
        <v>0.75</v>
      </c>
      <c r="CC317" s="1">
        <f>_xlfn.XLOOKUP(AR317,[6]cmmiScoringModel!$G$167:$G$171,[6]cmmiScoringModel!$I$167:$I$171,0,0,1)</f>
        <v>0.01</v>
      </c>
      <c r="CD317" s="1">
        <f>_xlfn.XLOOKUP(AS317,[6]cmmiScoringModel!$G$172:$G$175,[6]cmmiScoringModel!$I$172:$I$175,0,0,1)</f>
        <v>0.01</v>
      </c>
      <c r="CE317" s="1">
        <f>_xlfn.XLOOKUP(AT317,[6]cmmiScoringModel!$G$176:$G$180,[6]cmmiScoringModel!$I$176:$I$180,0,0,1)</f>
        <v>0.01</v>
      </c>
    </row>
    <row r="318" spans="1:83" x14ac:dyDescent="0.25">
      <c r="A318" s="1" t="s">
        <v>3641</v>
      </c>
      <c r="B318" s="1" t="s">
        <v>2123</v>
      </c>
      <c r="C318" s="1" t="s">
        <v>2087</v>
      </c>
      <c r="D318" s="1" t="s">
        <v>2088</v>
      </c>
      <c r="E318" s="1" t="s">
        <v>2089</v>
      </c>
      <c r="G318" s="1" t="s">
        <v>2576</v>
      </c>
      <c r="K318" s="1" t="s">
        <v>18</v>
      </c>
      <c r="L318" s="1" t="s">
        <v>22</v>
      </c>
      <c r="M318" s="1" t="s">
        <v>31</v>
      </c>
      <c r="N318" s="1" t="s">
        <v>31</v>
      </c>
      <c r="O318" s="1" t="s">
        <v>37</v>
      </c>
      <c r="P318" s="1" t="s">
        <v>43</v>
      </c>
      <c r="Q318" s="1" t="s">
        <v>45</v>
      </c>
      <c r="R318" s="1" t="s">
        <v>37</v>
      </c>
      <c r="S318" s="1" t="s">
        <v>56</v>
      </c>
      <c r="T318" s="1" t="s">
        <v>61</v>
      </c>
      <c r="U318" s="1" t="s">
        <v>66</v>
      </c>
      <c r="V318" s="1" t="s">
        <v>72</v>
      </c>
      <c r="W318" s="1" t="s">
        <v>76</v>
      </c>
      <c r="X318" s="1" t="s">
        <v>37</v>
      </c>
      <c r="Y318" s="1" t="s">
        <v>43</v>
      </c>
      <c r="Z318" s="1" t="s">
        <v>62</v>
      </c>
      <c r="AA318" s="1" t="s">
        <v>63</v>
      </c>
      <c r="AB318" s="1" t="s">
        <v>98</v>
      </c>
      <c r="AC318" s="1" t="s">
        <v>103</v>
      </c>
      <c r="AD318" s="1" t="s">
        <v>111</v>
      </c>
      <c r="AE318" s="1" t="s">
        <v>63</v>
      </c>
      <c r="AF318" s="1" t="s">
        <v>120</v>
      </c>
      <c r="AG318" s="1" t="s">
        <v>125</v>
      </c>
      <c r="AH318" s="1" t="s">
        <v>129</v>
      </c>
      <c r="AI318" s="1" t="s">
        <v>129</v>
      </c>
      <c r="AJ318" s="1" t="s">
        <v>129</v>
      </c>
      <c r="AK318" s="1" t="s">
        <v>62</v>
      </c>
      <c r="AL318" s="1" t="s">
        <v>144</v>
      </c>
      <c r="AM318" s="1" t="s">
        <v>63</v>
      </c>
      <c r="AN318" s="1" t="s">
        <v>31</v>
      </c>
      <c r="AO318" s="1" t="s">
        <v>155</v>
      </c>
      <c r="AP318" s="1" t="s">
        <v>159</v>
      </c>
      <c r="AQ318" s="1" t="s">
        <v>31</v>
      </c>
      <c r="AR318" s="1" t="s">
        <v>21</v>
      </c>
      <c r="AS318" s="1" t="s">
        <v>21</v>
      </c>
      <c r="AT318" s="1" t="s">
        <v>21</v>
      </c>
      <c r="AV318" s="1">
        <f>_xlfn.XLOOKUP(K318,[6]cmmiScoringModel!$G$2:$G$6, [6]cmmiScoringModel!$I$2:$I$6,0,0,1)</f>
        <v>1</v>
      </c>
      <c r="AW318" s="1">
        <f>_xlfn.XLOOKUP(L318,[6]cmmiScoringModel!$G$7:$G$9,[6]cmmiScoringModel!$I$7:$I$9,0,0,1)</f>
        <v>1</v>
      </c>
      <c r="AX318" s="1">
        <f>_xlfn.XLOOKUP(M318,[6]cmmiScoringModel!$G$10:$G$14,[6]cmmiScoringModel!$I$10:$I$14,0,0,1)</f>
        <v>1</v>
      </c>
      <c r="AY318" s="1">
        <f>_xlfn.XLOOKUP(N318,[6]cmmiScoringModel!$G$15:$G$19,[6]cmmiScoringModel!$I$15:$I$19,0,0,1)</f>
        <v>1</v>
      </c>
      <c r="AZ318" s="1">
        <f>_xlfn.XLOOKUP(O318,[6]cmmiScoringModel!$G$20:$G$24,[6]cmmiScoringModel!$I$20:$I$24,0,0,1)</f>
        <v>0.75</v>
      </c>
      <c r="BA318" s="1">
        <f>_xlfn.XLOOKUP(P318,[6]cmmiScoringModel!$G$25:$G$28,[6]cmmiScoringModel!$I$25:$I$28,0,0,1)</f>
        <v>1</v>
      </c>
      <c r="BB318" s="1">
        <f>_xlfn.XLOOKUP(Q318,[6]cmmiScoringModel!$G$29:$G$33,[6]cmmiScoringModel!$I$29:$I$33,0,0,1)</f>
        <v>0.5</v>
      </c>
      <c r="BC318" s="1">
        <f>_xlfn.XLOOKUP(R318,[6]cmmiScoringModel!$G$34:$G$37,[6]cmmiScoringModel!$I$34:$I$37,0,0,1)</f>
        <v>1</v>
      </c>
      <c r="BD318" s="1">
        <f>_xlfn.XLOOKUP(S318,[6]cmmiScoringModel!$G$38:$G$44,[6]cmmiScoringModel!$I$38:$I$44,0,0,1)</f>
        <v>0.2</v>
      </c>
      <c r="BE318" s="1">
        <f>_xlfn.XLOOKUP(T318,[6]cmmiScoringModel!$G$45:$G$51,[6]cmmiScoringModel!$I$45:$I$51,0,0,1)</f>
        <v>0.25</v>
      </c>
      <c r="BF318" s="1">
        <f>_xlfn.XLOOKUP(U318,[6]cmmiScoringModel!$G$52:$G$56,[6]cmmiScoringModel!$I$52:$I$56,0,0,1)</f>
        <v>0.8</v>
      </c>
      <c r="BG318" s="1">
        <f>_xlfn.XLOOKUP(V318,[6]cmmiScoringModel!$G$57:$G$61,[6]cmmiScoringModel!$I$57:$I$61,0,0,1)</f>
        <v>1</v>
      </c>
      <c r="BH318" s="1">
        <f>_xlfn.XLOOKUP(W318,[6]cmmiScoringModel!$G$62:$G$67,[6]cmmiScoringModel!$I$62:$I$67,0,0,1)</f>
        <v>0.75</v>
      </c>
      <c r="BI318" s="1">
        <f>_xlfn.XLOOKUP(X318,[6]cmmiScoringModel!$G$68:$G$72,[6]cmmiScoringModel!$I$68:$I$72,0,0,1)</f>
        <v>0.75</v>
      </c>
      <c r="BJ318" s="1">
        <f>_xlfn.XLOOKUP(Y318,[6]cmmiScoringModel!$G$73:$G$77,[6]cmmiScoringModel!$I$73:$I$77,0,0,1)</f>
        <v>1</v>
      </c>
      <c r="BK318" s="1">
        <f>_xlfn.XLOOKUP(Z318,[6]cmmiScoringModel!$G$78:$G$84,[6]cmmiScoringModel!$I$78:$I$84,0,0,1)</f>
        <v>0.5</v>
      </c>
      <c r="BL318" s="1">
        <f>_xlfn.XLOOKUP(AA318,[6]cmmiScoringModel!$G$85:$G$91,[6]cmmiScoringModel!$I$85:$I$91,0,0,1)</f>
        <v>0.75</v>
      </c>
      <c r="BM318" s="1">
        <f>_xlfn.XLOOKUP(AB318,[6]cmmiScoringModel!$G$92:$G$95,[6]cmmiScoringModel!$I$92:$I$95,0,0,1)</f>
        <v>1</v>
      </c>
      <c r="BN318" s="1">
        <f>_xlfn.XLOOKUP(AC318,[6]cmmiScoringModel!$G$96:$G$100,[6]cmmiScoringModel!$I$96:$I$100,0,0,1)</f>
        <v>0.6</v>
      </c>
      <c r="BO318" s="1">
        <f>_xlfn.XLOOKUP(AD318,[6]cmmiScoringModel!$G$101:$G$106,[6]cmmiScoringModel!$I$101:$I$106,0,0,1)</f>
        <v>1</v>
      </c>
      <c r="BP318" s="1">
        <f>_xlfn.XLOOKUP(AE318,[6]cmmiScoringModel!$G$107:$G$113,[6]cmmiScoringModel!$I$107:$I$113,0,0,1)</f>
        <v>0.75</v>
      </c>
      <c r="BQ318" s="1">
        <f>_xlfn.XLOOKUP(AF318,[6]cmmiScoringModel!$G$114:$G$117,[6]cmmiScoringModel!$I$114:$I$117,0,0,1)</f>
        <v>0.85</v>
      </c>
      <c r="BR318" s="1">
        <f>_xlfn.XLOOKUP(AG318,[6]cmmiScoringModel!$G$118:$G$120,[6]cmmiScoringModel!$I$118:$I$120,0,0,1)</f>
        <v>1</v>
      </c>
      <c r="BS318" s="1">
        <f>_xlfn.XLOOKUP(AH318, [6]cmmiScoringModel!$G$121:$G$124,[6]cmmiScoringModel!$I$121:$I$124,0,0,1)</f>
        <v>0.6</v>
      </c>
      <c r="BT318" s="1">
        <f>_xlfn.XLOOKUP(AI318,[6]cmmiScoringModel!$G$125:$G$128,[6]cmmiScoringModel!$I$125:$I$128,0,0,1)</f>
        <v>0.4</v>
      </c>
      <c r="BU318" s="1">
        <f>_xlfn.XLOOKUP(AJ318,[6]cmmiScoringModel!$G$129:$G$132,[6]cmmiScoringModel!$I$129:$I$132,0,0,1)</f>
        <v>0.4</v>
      </c>
      <c r="BV318" s="1">
        <f>_xlfn.XLOOKUP(AK318,[6]cmmiScoringModel!$G$133:$G$138,[6]cmmiScoringModel!$I$133:$I$138,0,0,1)</f>
        <v>0.5</v>
      </c>
      <c r="BW318" s="1">
        <f>_xlfn.XLOOKUP(AL318,[6]cmmiScoringModel!$G$139:$G$142,[6]cmmiScoringModel!$I$139:$I$142,0,0,1)</f>
        <v>1</v>
      </c>
      <c r="BX318" s="1">
        <f>_xlfn.XLOOKUP(AM318,[6]cmmiScoringModel!$G$143:$G$148,[6]cmmiScoringModel!$I$143:$I$148,0,0,1)</f>
        <v>0.75</v>
      </c>
      <c r="BY318" s="1">
        <f>_xlfn.XLOOKUP(AN318,[6]cmmiScoringModel!$G$149:$G$153,[6]cmmiScoringModel!$I$149:$I$153,0,0,1)</f>
        <v>1</v>
      </c>
      <c r="BZ318" s="1">
        <f>_xlfn.XLOOKUP(AO318,[6]cmmiScoringModel!$G$154:$G$157,[6]cmmiScoringModel!$I$154:$I$157,0,0,1)</f>
        <v>1</v>
      </c>
      <c r="CA318" s="1">
        <f>_xlfn.XLOOKUP(AP318,[6]cmmiScoringModel!$G$158:$G$161,[6]cmmiScoringModel!$I$158:$I$161,0,0,1)</f>
        <v>1</v>
      </c>
      <c r="CB318" s="1">
        <f>_xlfn.XLOOKUP(AQ318,[6]cmmiScoringModel!$G$162:$G$166,[6]cmmiScoringModel!$I$162:$I$166,0,0,1)</f>
        <v>1</v>
      </c>
      <c r="CC318" s="1">
        <f>_xlfn.XLOOKUP(AR318,[6]cmmiScoringModel!$G$167:$G$171,[6]cmmiScoringModel!$I$167:$I$171,0,0,1)</f>
        <v>0.01</v>
      </c>
      <c r="CD318" s="1">
        <f>_xlfn.XLOOKUP(AS318,[6]cmmiScoringModel!$G$172:$G$175,[6]cmmiScoringModel!$I$172:$I$175,0,0,1)</f>
        <v>0.01</v>
      </c>
      <c r="CE318" s="1">
        <f>_xlfn.XLOOKUP(AT318,[6]cmmiScoringModel!$G$176:$G$180,[6]cmmiScoringModel!$I$176:$I$180,0,0,1)</f>
        <v>0.01</v>
      </c>
    </row>
    <row r="319" spans="1:83" x14ac:dyDescent="0.25">
      <c r="A319" s="1" t="s">
        <v>3642</v>
      </c>
      <c r="B319" s="1" t="s">
        <v>1647</v>
      </c>
      <c r="C319" s="1" t="s">
        <v>2185</v>
      </c>
      <c r="D319" s="1" t="s">
        <v>2186</v>
      </c>
      <c r="E319" s="1" t="s">
        <v>2187</v>
      </c>
      <c r="G319" s="1" t="s">
        <v>3643</v>
      </c>
      <c r="H319" s="1" t="s">
        <v>3636</v>
      </c>
      <c r="K319" s="1" t="s">
        <v>18</v>
      </c>
      <c r="L319" s="1" t="s">
        <v>22</v>
      </c>
      <c r="M319" s="1" t="s">
        <v>31</v>
      </c>
      <c r="N319" s="1" t="s">
        <v>29</v>
      </c>
      <c r="O319" s="1" t="s">
        <v>37</v>
      </c>
      <c r="P319" s="1" t="s">
        <v>43</v>
      </c>
      <c r="Q319" s="1" t="s">
        <v>45</v>
      </c>
      <c r="R319" s="1" t="s">
        <v>37</v>
      </c>
      <c r="S319" s="1" t="s">
        <v>56</v>
      </c>
      <c r="T319" s="1" t="s">
        <v>21</v>
      </c>
      <c r="U319" s="1" t="s">
        <v>25</v>
      </c>
      <c r="V319" s="1" t="s">
        <v>72</v>
      </c>
      <c r="W319" s="1" t="s">
        <v>76</v>
      </c>
      <c r="X319" s="1" t="s">
        <v>37</v>
      </c>
      <c r="Y319" s="1" t="s">
        <v>43</v>
      </c>
      <c r="Z319" s="1" t="s">
        <v>62</v>
      </c>
      <c r="AA319" s="1" t="s">
        <v>62</v>
      </c>
      <c r="AB319" s="1" t="s">
        <v>98</v>
      </c>
      <c r="AC319" s="1" t="s">
        <v>103</v>
      </c>
      <c r="AD319" s="1" t="s">
        <v>111</v>
      </c>
      <c r="AE319" s="1" t="s">
        <v>62</v>
      </c>
      <c r="AF319" s="1" t="s">
        <v>120</v>
      </c>
      <c r="AG319" s="1" t="s">
        <v>124</v>
      </c>
      <c r="AH319" s="1" t="s">
        <v>129</v>
      </c>
      <c r="AI319" s="1" t="s">
        <v>129</v>
      </c>
      <c r="AJ319" s="1" t="s">
        <v>129</v>
      </c>
      <c r="AK319" s="1" t="s">
        <v>63</v>
      </c>
      <c r="AL319" s="1" t="s">
        <v>144</v>
      </c>
      <c r="AM319" s="1" t="s">
        <v>62</v>
      </c>
      <c r="AN319" s="1" t="s">
        <v>29</v>
      </c>
      <c r="AO319" s="1" t="s">
        <v>155</v>
      </c>
      <c r="AP319" s="1" t="s">
        <v>158</v>
      </c>
      <c r="AQ319" s="1" t="s">
        <v>29</v>
      </c>
      <c r="AR319" s="1" t="s">
        <v>21</v>
      </c>
      <c r="AS319" s="1" t="s">
        <v>21</v>
      </c>
      <c r="AT319" s="1" t="s">
        <v>21</v>
      </c>
      <c r="AV319" s="1">
        <f>_xlfn.XLOOKUP(K319,[6]cmmiScoringModel!$G$2:$G$6, [6]cmmiScoringModel!$I$2:$I$6,0,0,1)</f>
        <v>1</v>
      </c>
      <c r="AW319" s="1">
        <f>_xlfn.XLOOKUP(L319,[6]cmmiScoringModel!$G$7:$G$9,[6]cmmiScoringModel!$I$7:$I$9,0,0,1)</f>
        <v>1</v>
      </c>
      <c r="AX319" s="1">
        <f>_xlfn.XLOOKUP(M319,[6]cmmiScoringModel!$G$10:$G$14,[6]cmmiScoringModel!$I$10:$I$14,0,0,1)</f>
        <v>1</v>
      </c>
      <c r="AY319" s="1">
        <f>_xlfn.XLOOKUP(N319,[6]cmmiScoringModel!$G$15:$G$19,[6]cmmiScoringModel!$I$15:$I$19,0,0,1)</f>
        <v>0.5</v>
      </c>
      <c r="AZ319" s="1">
        <f>_xlfn.XLOOKUP(O319,[6]cmmiScoringModel!$G$20:$G$24,[6]cmmiScoringModel!$I$20:$I$24,0,0,1)</f>
        <v>0.75</v>
      </c>
      <c r="BA319" s="1">
        <f>_xlfn.XLOOKUP(P319,[6]cmmiScoringModel!$G$25:$G$28,[6]cmmiScoringModel!$I$25:$I$28,0,0,1)</f>
        <v>1</v>
      </c>
      <c r="BB319" s="1">
        <f>_xlfn.XLOOKUP(Q319,[6]cmmiScoringModel!$G$29:$G$33,[6]cmmiScoringModel!$I$29:$I$33,0,0,1)</f>
        <v>0.5</v>
      </c>
      <c r="BC319" s="1">
        <f>_xlfn.XLOOKUP(R319,[6]cmmiScoringModel!$G$34:$G$37,[6]cmmiScoringModel!$I$34:$I$37,0,0,1)</f>
        <v>1</v>
      </c>
      <c r="BD319" s="1">
        <f>_xlfn.XLOOKUP(S319,[6]cmmiScoringModel!$G$38:$G$44,[6]cmmiScoringModel!$I$38:$I$44,0,0,1)</f>
        <v>0.2</v>
      </c>
      <c r="BE319" s="1">
        <f>_xlfn.XLOOKUP(T319,[6]cmmiScoringModel!$G$45:$G$51,[6]cmmiScoringModel!$I$45:$I$51,0,0,1)</f>
        <v>0.01</v>
      </c>
      <c r="BF319" s="1" t="str">
        <f>_xlfn.XLOOKUP(U319,[6]cmmiScoringModel!$G$52:$G$56,[6]cmmiScoringModel!$I$52:$I$56,0,0,1)</f>
        <v>NA</v>
      </c>
      <c r="BG319" s="1">
        <f>_xlfn.XLOOKUP(V319,[6]cmmiScoringModel!$G$57:$G$61,[6]cmmiScoringModel!$I$57:$I$61,0,0,1)</f>
        <v>1</v>
      </c>
      <c r="BH319" s="1">
        <f>_xlfn.XLOOKUP(W319,[6]cmmiScoringModel!$G$62:$G$67,[6]cmmiScoringModel!$I$62:$I$67,0,0,1)</f>
        <v>0.75</v>
      </c>
      <c r="BI319" s="1">
        <f>_xlfn.XLOOKUP(X319,[6]cmmiScoringModel!$G$68:$G$72,[6]cmmiScoringModel!$I$68:$I$72,0,0,1)</f>
        <v>0.75</v>
      </c>
      <c r="BJ319" s="1">
        <f>_xlfn.XLOOKUP(Y319,[6]cmmiScoringModel!$G$73:$G$77,[6]cmmiScoringModel!$I$73:$I$77,0,0,1)</f>
        <v>1</v>
      </c>
      <c r="BK319" s="1">
        <f>_xlfn.XLOOKUP(Z319,[6]cmmiScoringModel!$G$78:$G$84,[6]cmmiScoringModel!$I$78:$I$84,0,0,1)</f>
        <v>0.5</v>
      </c>
      <c r="BL319" s="1">
        <f>_xlfn.XLOOKUP(AA319,[6]cmmiScoringModel!$G$85:$G$91,[6]cmmiScoringModel!$I$85:$I$91,0,0,1)</f>
        <v>0.5</v>
      </c>
      <c r="BM319" s="1">
        <f>_xlfn.XLOOKUP(AB319,[6]cmmiScoringModel!$G$92:$G$95,[6]cmmiScoringModel!$I$92:$I$95,0,0,1)</f>
        <v>1</v>
      </c>
      <c r="BN319" s="1">
        <f>_xlfn.XLOOKUP(AC319,[6]cmmiScoringModel!$G$96:$G$100,[6]cmmiScoringModel!$I$96:$I$100,0,0,1)</f>
        <v>0.6</v>
      </c>
      <c r="BO319" s="1">
        <f>_xlfn.XLOOKUP(AD319,[6]cmmiScoringModel!$G$101:$G$106,[6]cmmiScoringModel!$I$101:$I$106,0,0,1)</f>
        <v>1</v>
      </c>
      <c r="BP319" s="1">
        <f>_xlfn.XLOOKUP(AE319,[6]cmmiScoringModel!$G$107:$G$113,[6]cmmiScoringModel!$I$107:$I$113,0,0,1)</f>
        <v>0.5</v>
      </c>
      <c r="BQ319" s="1">
        <f>_xlfn.XLOOKUP(AF319,[6]cmmiScoringModel!$G$114:$G$117,[6]cmmiScoringModel!$I$114:$I$117,0,0,1)</f>
        <v>0.85</v>
      </c>
      <c r="BR319" s="1">
        <f>_xlfn.XLOOKUP(AG319,[6]cmmiScoringModel!$G$118:$G$120,[6]cmmiScoringModel!$I$118:$I$120,0,0,1)</f>
        <v>0.25</v>
      </c>
      <c r="BS319" s="1">
        <f>_xlfn.XLOOKUP(AH319, [6]cmmiScoringModel!$G$121:$G$124,[6]cmmiScoringModel!$I$121:$I$124,0,0,1)</f>
        <v>0.6</v>
      </c>
      <c r="BT319" s="1">
        <f>_xlfn.XLOOKUP(AI319,[6]cmmiScoringModel!$G$125:$G$128,[6]cmmiScoringModel!$I$125:$I$128,0,0,1)</f>
        <v>0.4</v>
      </c>
      <c r="BU319" s="1">
        <f>_xlfn.XLOOKUP(AJ319,[6]cmmiScoringModel!$G$129:$G$132,[6]cmmiScoringModel!$I$129:$I$132,0,0,1)</f>
        <v>0.4</v>
      </c>
      <c r="BV319" s="1">
        <f>_xlfn.XLOOKUP(AK319,[6]cmmiScoringModel!$G$133:$G$138,[6]cmmiScoringModel!$I$133:$I$138,0,0,1)</f>
        <v>0.75</v>
      </c>
      <c r="BW319" s="1">
        <f>_xlfn.XLOOKUP(AL319,[6]cmmiScoringModel!$G$139:$G$142,[6]cmmiScoringModel!$I$139:$I$142,0,0,1)</f>
        <v>1</v>
      </c>
      <c r="BX319" s="1">
        <f>_xlfn.XLOOKUP(AM319,[6]cmmiScoringModel!$G$143:$G$148,[6]cmmiScoringModel!$I$143:$I$148,0,0,1)</f>
        <v>0.5</v>
      </c>
      <c r="BY319" s="1">
        <f>_xlfn.XLOOKUP(AN319,[6]cmmiScoringModel!$G$149:$G$153,[6]cmmiScoringModel!$I$149:$I$153,0,0,1)</f>
        <v>0.75</v>
      </c>
      <c r="BZ319" s="1">
        <f>_xlfn.XLOOKUP(AO319,[6]cmmiScoringModel!$G$154:$G$157,[6]cmmiScoringModel!$I$154:$I$157,0,0,1)</f>
        <v>1</v>
      </c>
      <c r="CA319" s="1">
        <f>_xlfn.XLOOKUP(AP319,[6]cmmiScoringModel!$G$158:$G$161,[6]cmmiScoringModel!$I$158:$I$161,0,0,1)</f>
        <v>0.5</v>
      </c>
      <c r="CB319" s="1">
        <f>_xlfn.XLOOKUP(AQ319,[6]cmmiScoringModel!$G$162:$G$166,[6]cmmiScoringModel!$I$162:$I$166,0,0,1)</f>
        <v>0.75</v>
      </c>
      <c r="CC319" s="1">
        <f>_xlfn.XLOOKUP(AR319,[6]cmmiScoringModel!$G$167:$G$171,[6]cmmiScoringModel!$I$167:$I$171,0,0,1)</f>
        <v>0.01</v>
      </c>
      <c r="CD319" s="1">
        <f>_xlfn.XLOOKUP(AS319,[6]cmmiScoringModel!$G$172:$G$175,[6]cmmiScoringModel!$I$172:$I$175,0,0,1)</f>
        <v>0.01</v>
      </c>
      <c r="CE319" s="1">
        <f>_xlfn.XLOOKUP(AT319,[6]cmmiScoringModel!$G$176:$G$180,[6]cmmiScoringModel!$I$176:$I$180,0,0,1)</f>
        <v>0.01</v>
      </c>
    </row>
    <row r="320" spans="1:83" x14ac:dyDescent="0.25">
      <c r="A320" s="1" t="s">
        <v>3644</v>
      </c>
      <c r="B320" s="1" t="s">
        <v>1647</v>
      </c>
      <c r="C320" s="1" t="s">
        <v>2185</v>
      </c>
      <c r="D320" s="1" t="s">
        <v>2189</v>
      </c>
      <c r="E320" s="1" t="s">
        <v>2190</v>
      </c>
      <c r="G320" s="1" t="s">
        <v>3645</v>
      </c>
      <c r="H320" s="1" t="s">
        <v>3636</v>
      </c>
      <c r="K320" s="1" t="s">
        <v>18</v>
      </c>
      <c r="L320" s="1" t="s">
        <v>22</v>
      </c>
      <c r="M320" s="1" t="s">
        <v>31</v>
      </c>
      <c r="N320" s="1" t="s">
        <v>29</v>
      </c>
      <c r="O320" s="1" t="s">
        <v>37</v>
      </c>
      <c r="P320" s="1" t="s">
        <v>43</v>
      </c>
      <c r="Q320" s="1" t="s">
        <v>45</v>
      </c>
      <c r="R320" s="1" t="s">
        <v>37</v>
      </c>
      <c r="S320" s="1" t="s">
        <v>56</v>
      </c>
      <c r="T320" s="1" t="s">
        <v>62</v>
      </c>
      <c r="U320" s="1" t="s">
        <v>43</v>
      </c>
      <c r="V320" s="1" t="s">
        <v>72</v>
      </c>
      <c r="W320" s="1" t="s">
        <v>76</v>
      </c>
      <c r="X320" s="1" t="s">
        <v>37</v>
      </c>
      <c r="Y320" s="1" t="s">
        <v>43</v>
      </c>
      <c r="Z320" s="1" t="s">
        <v>62</v>
      </c>
      <c r="AA320" s="1" t="s">
        <v>62</v>
      </c>
      <c r="AB320" s="1" t="s">
        <v>98</v>
      </c>
      <c r="AC320" s="1" t="s">
        <v>103</v>
      </c>
      <c r="AD320" s="1" t="s">
        <v>111</v>
      </c>
      <c r="AE320" s="1" t="s">
        <v>62</v>
      </c>
      <c r="AF320" s="1" t="s">
        <v>120</v>
      </c>
      <c r="AG320" s="1" t="s">
        <v>124</v>
      </c>
      <c r="AH320" s="1" t="s">
        <v>129</v>
      </c>
      <c r="AI320" s="1" t="s">
        <v>129</v>
      </c>
      <c r="AJ320" s="1" t="s">
        <v>129</v>
      </c>
      <c r="AK320" s="1" t="s">
        <v>64</v>
      </c>
      <c r="AL320" s="1" t="s">
        <v>144</v>
      </c>
      <c r="AM320" s="1" t="s">
        <v>62</v>
      </c>
      <c r="AN320" s="1" t="s">
        <v>31</v>
      </c>
      <c r="AO320" s="1" t="s">
        <v>155</v>
      </c>
      <c r="AP320" s="1" t="s">
        <v>158</v>
      </c>
      <c r="AQ320" s="1" t="s">
        <v>29</v>
      </c>
      <c r="AR320" s="1" t="s">
        <v>21</v>
      </c>
      <c r="AS320" s="1" t="s">
        <v>21</v>
      </c>
      <c r="AT320" s="1" t="s">
        <v>21</v>
      </c>
      <c r="AV320" s="1">
        <f>_xlfn.XLOOKUP(K320,[6]cmmiScoringModel!$G$2:$G$6, [6]cmmiScoringModel!$I$2:$I$6,0,0,1)</f>
        <v>1</v>
      </c>
      <c r="AW320" s="1">
        <f>_xlfn.XLOOKUP(L320,[6]cmmiScoringModel!$G$7:$G$9,[6]cmmiScoringModel!$I$7:$I$9,0,0,1)</f>
        <v>1</v>
      </c>
      <c r="AX320" s="1">
        <f>_xlfn.XLOOKUP(M320,[6]cmmiScoringModel!$G$10:$G$14,[6]cmmiScoringModel!$I$10:$I$14,0,0,1)</f>
        <v>1</v>
      </c>
      <c r="AY320" s="1">
        <f>_xlfn.XLOOKUP(N320,[6]cmmiScoringModel!$G$15:$G$19,[6]cmmiScoringModel!$I$15:$I$19,0,0,1)</f>
        <v>0.5</v>
      </c>
      <c r="AZ320" s="1">
        <f>_xlfn.XLOOKUP(O320,[6]cmmiScoringModel!$G$20:$G$24,[6]cmmiScoringModel!$I$20:$I$24,0,0,1)</f>
        <v>0.75</v>
      </c>
      <c r="BA320" s="1">
        <f>_xlfn.XLOOKUP(P320,[6]cmmiScoringModel!$G$25:$G$28,[6]cmmiScoringModel!$I$25:$I$28,0,0,1)</f>
        <v>1</v>
      </c>
      <c r="BB320" s="1">
        <f>_xlfn.XLOOKUP(Q320,[6]cmmiScoringModel!$G$29:$G$33,[6]cmmiScoringModel!$I$29:$I$33,0,0,1)</f>
        <v>0.5</v>
      </c>
      <c r="BC320" s="1">
        <f>_xlfn.XLOOKUP(R320,[6]cmmiScoringModel!$G$34:$G$37,[6]cmmiScoringModel!$I$34:$I$37,0,0,1)</f>
        <v>1</v>
      </c>
      <c r="BD320" s="1">
        <f>_xlfn.XLOOKUP(S320,[6]cmmiScoringModel!$G$38:$G$44,[6]cmmiScoringModel!$I$38:$I$44,0,0,1)</f>
        <v>0.2</v>
      </c>
      <c r="BE320" s="1">
        <f>_xlfn.XLOOKUP(T320,[6]cmmiScoringModel!$G$45:$G$51,[6]cmmiScoringModel!$I$45:$I$51,0,0,1)</f>
        <v>0.5</v>
      </c>
      <c r="BF320" s="1">
        <f>_xlfn.XLOOKUP(U320,[6]cmmiScoringModel!$G$52:$G$56,[6]cmmiScoringModel!$I$52:$I$56,0,0,1)</f>
        <v>1</v>
      </c>
      <c r="BG320" s="1">
        <f>_xlfn.XLOOKUP(V320,[6]cmmiScoringModel!$G$57:$G$61,[6]cmmiScoringModel!$I$57:$I$61,0,0,1)</f>
        <v>1</v>
      </c>
      <c r="BH320" s="1">
        <f>_xlfn.XLOOKUP(W320,[6]cmmiScoringModel!$G$62:$G$67,[6]cmmiScoringModel!$I$62:$I$67,0,0,1)</f>
        <v>0.75</v>
      </c>
      <c r="BI320" s="1">
        <f>_xlfn.XLOOKUP(X320,[6]cmmiScoringModel!$G$68:$G$72,[6]cmmiScoringModel!$I$68:$I$72,0,0,1)</f>
        <v>0.75</v>
      </c>
      <c r="BJ320" s="1">
        <f>_xlfn.XLOOKUP(Y320,[6]cmmiScoringModel!$G$73:$G$77,[6]cmmiScoringModel!$I$73:$I$77,0,0,1)</f>
        <v>1</v>
      </c>
      <c r="BK320" s="1">
        <f>_xlfn.XLOOKUP(Z320,[6]cmmiScoringModel!$G$78:$G$84,[6]cmmiScoringModel!$I$78:$I$84,0,0,1)</f>
        <v>0.5</v>
      </c>
      <c r="BL320" s="1">
        <f>_xlfn.XLOOKUP(AA320,[6]cmmiScoringModel!$G$85:$G$91,[6]cmmiScoringModel!$I$85:$I$91,0,0,1)</f>
        <v>0.5</v>
      </c>
      <c r="BM320" s="1">
        <f>_xlfn.XLOOKUP(AB320,[6]cmmiScoringModel!$G$92:$G$95,[6]cmmiScoringModel!$I$92:$I$95,0,0,1)</f>
        <v>1</v>
      </c>
      <c r="BN320" s="1">
        <f>_xlfn.XLOOKUP(AC320,[6]cmmiScoringModel!$G$96:$G$100,[6]cmmiScoringModel!$I$96:$I$100,0,0,1)</f>
        <v>0.6</v>
      </c>
      <c r="BO320" s="1">
        <f>_xlfn.XLOOKUP(AD320,[6]cmmiScoringModel!$G$101:$G$106,[6]cmmiScoringModel!$I$101:$I$106,0,0,1)</f>
        <v>1</v>
      </c>
      <c r="BP320" s="1">
        <f>_xlfn.XLOOKUP(AE320,[6]cmmiScoringModel!$G$107:$G$113,[6]cmmiScoringModel!$I$107:$I$113,0,0,1)</f>
        <v>0.5</v>
      </c>
      <c r="BQ320" s="1">
        <f>_xlfn.XLOOKUP(AF320,[6]cmmiScoringModel!$G$114:$G$117,[6]cmmiScoringModel!$I$114:$I$117,0,0,1)</f>
        <v>0.85</v>
      </c>
      <c r="BR320" s="1">
        <f>_xlfn.XLOOKUP(AG320,[6]cmmiScoringModel!$G$118:$G$120,[6]cmmiScoringModel!$I$118:$I$120,0,0,1)</f>
        <v>0.25</v>
      </c>
      <c r="BS320" s="1">
        <f>_xlfn.XLOOKUP(AH320, [6]cmmiScoringModel!$G$121:$G$124,[6]cmmiScoringModel!$I$121:$I$124,0,0,1)</f>
        <v>0.6</v>
      </c>
      <c r="BT320" s="1">
        <f>_xlfn.XLOOKUP(AI320,[6]cmmiScoringModel!$G$125:$G$128,[6]cmmiScoringModel!$I$125:$I$128,0,0,1)</f>
        <v>0.4</v>
      </c>
      <c r="BU320" s="1">
        <f>_xlfn.XLOOKUP(AJ320,[6]cmmiScoringModel!$G$129:$G$132,[6]cmmiScoringModel!$I$129:$I$132,0,0,1)</f>
        <v>0.4</v>
      </c>
      <c r="BV320" s="1">
        <f>_xlfn.XLOOKUP(AK320,[6]cmmiScoringModel!$G$133:$G$138,[6]cmmiScoringModel!$I$133:$I$138,0,0,1)</f>
        <v>1</v>
      </c>
      <c r="BW320" s="1">
        <f>_xlfn.XLOOKUP(AL320,[6]cmmiScoringModel!$G$139:$G$142,[6]cmmiScoringModel!$I$139:$I$142,0,0,1)</f>
        <v>1</v>
      </c>
      <c r="BX320" s="1">
        <f>_xlfn.XLOOKUP(AM320,[6]cmmiScoringModel!$G$143:$G$148,[6]cmmiScoringModel!$I$143:$I$148,0,0,1)</f>
        <v>0.5</v>
      </c>
      <c r="BY320" s="1">
        <f>_xlfn.XLOOKUP(AN320,[6]cmmiScoringModel!$G$149:$G$153,[6]cmmiScoringModel!$I$149:$I$153,0,0,1)</f>
        <v>1</v>
      </c>
      <c r="BZ320" s="1">
        <f>_xlfn.XLOOKUP(AO320,[6]cmmiScoringModel!$G$154:$G$157,[6]cmmiScoringModel!$I$154:$I$157,0,0,1)</f>
        <v>1</v>
      </c>
      <c r="CA320" s="1">
        <f>_xlfn.XLOOKUP(AP320,[6]cmmiScoringModel!$G$158:$G$161,[6]cmmiScoringModel!$I$158:$I$161,0,0,1)</f>
        <v>0.5</v>
      </c>
      <c r="CB320" s="1">
        <f>_xlfn.XLOOKUP(AQ320,[6]cmmiScoringModel!$G$162:$G$166,[6]cmmiScoringModel!$I$162:$I$166,0,0,1)</f>
        <v>0.75</v>
      </c>
      <c r="CC320" s="1">
        <f>_xlfn.XLOOKUP(AR320,[6]cmmiScoringModel!$G$167:$G$171,[6]cmmiScoringModel!$I$167:$I$171,0,0,1)</f>
        <v>0.01</v>
      </c>
      <c r="CD320" s="1">
        <f>_xlfn.XLOOKUP(AS320,[6]cmmiScoringModel!$G$172:$G$175,[6]cmmiScoringModel!$I$172:$I$175,0,0,1)</f>
        <v>0.01</v>
      </c>
      <c r="CE320" s="1">
        <f>_xlfn.XLOOKUP(AT320,[6]cmmiScoringModel!$G$176:$G$180,[6]cmmiScoringModel!$I$176:$I$180,0,0,1)</f>
        <v>0.01</v>
      </c>
    </row>
    <row r="321" spans="1:83" x14ac:dyDescent="0.25">
      <c r="A321" s="1" t="s">
        <v>3646</v>
      </c>
      <c r="B321" s="1" t="s">
        <v>1647</v>
      </c>
      <c r="C321" s="1" t="s">
        <v>2192</v>
      </c>
      <c r="D321" s="1" t="s">
        <v>2193</v>
      </c>
      <c r="E321" s="1" t="s">
        <v>2194</v>
      </c>
      <c r="G321" s="1" t="s">
        <v>2320</v>
      </c>
      <c r="H321" s="1" t="s">
        <v>3360</v>
      </c>
      <c r="K321" s="1" t="s">
        <v>18</v>
      </c>
      <c r="L321" s="1" t="s">
        <v>22</v>
      </c>
      <c r="M321" s="1" t="s">
        <v>31</v>
      </c>
      <c r="N321" s="1" t="s">
        <v>29</v>
      </c>
      <c r="O321" s="1" t="s">
        <v>37</v>
      </c>
      <c r="P321" s="1" t="s">
        <v>43</v>
      </c>
      <c r="Q321" s="1" t="s">
        <v>47</v>
      </c>
      <c r="R321" s="1" t="s">
        <v>37</v>
      </c>
      <c r="S321" s="1" t="s">
        <v>56</v>
      </c>
      <c r="T321" s="1" t="s">
        <v>63</v>
      </c>
      <c r="U321" s="1" t="s">
        <v>43</v>
      </c>
      <c r="V321" s="1" t="s">
        <v>71</v>
      </c>
      <c r="W321" s="1" t="s">
        <v>76</v>
      </c>
      <c r="X321" s="1" t="s">
        <v>37</v>
      </c>
      <c r="Y321" s="1" t="s">
        <v>43</v>
      </c>
      <c r="Z321" s="1" t="s">
        <v>63</v>
      </c>
      <c r="AA321" s="1" t="s">
        <v>62</v>
      </c>
      <c r="AB321" s="1" t="s">
        <v>98</v>
      </c>
      <c r="AC321" s="1" t="s">
        <v>103</v>
      </c>
      <c r="AD321" s="1" t="s">
        <v>111</v>
      </c>
      <c r="AE321" s="1" t="s">
        <v>62</v>
      </c>
      <c r="AF321" s="1" t="s">
        <v>122</v>
      </c>
      <c r="AG321" s="1" t="s">
        <v>125</v>
      </c>
      <c r="AH321" s="1" t="s">
        <v>129</v>
      </c>
      <c r="AI321" s="1" t="s">
        <v>129</v>
      </c>
      <c r="AJ321" s="1" t="s">
        <v>22</v>
      </c>
      <c r="AK321" s="1" t="s">
        <v>63</v>
      </c>
      <c r="AL321" s="1" t="s">
        <v>140</v>
      </c>
      <c r="AM321" s="1" t="s">
        <v>62</v>
      </c>
      <c r="AN321" s="1" t="s">
        <v>29</v>
      </c>
      <c r="AO321" s="1" t="s">
        <v>155</v>
      </c>
      <c r="AP321" s="1" t="s">
        <v>159</v>
      </c>
      <c r="AQ321" s="1" t="s">
        <v>31</v>
      </c>
      <c r="AR321" s="1" t="s">
        <v>21</v>
      </c>
      <c r="AS321" s="1" t="s">
        <v>21</v>
      </c>
      <c r="AT321" s="1" t="s">
        <v>21</v>
      </c>
      <c r="AV321" s="1">
        <f>_xlfn.XLOOKUP(K321,[6]cmmiScoringModel!$G$2:$G$6, [6]cmmiScoringModel!$I$2:$I$6,0,0,1)</f>
        <v>1</v>
      </c>
      <c r="AW321" s="1">
        <f>_xlfn.XLOOKUP(L321,[6]cmmiScoringModel!$G$7:$G$9,[6]cmmiScoringModel!$I$7:$I$9,0,0,1)</f>
        <v>1</v>
      </c>
      <c r="AX321" s="1">
        <f>_xlfn.XLOOKUP(M321,[6]cmmiScoringModel!$G$10:$G$14,[6]cmmiScoringModel!$I$10:$I$14,0,0,1)</f>
        <v>1</v>
      </c>
      <c r="AY321" s="1">
        <f>_xlfn.XLOOKUP(N321,[6]cmmiScoringModel!$G$15:$G$19,[6]cmmiScoringModel!$I$15:$I$19,0,0,1)</f>
        <v>0.5</v>
      </c>
      <c r="AZ321" s="1">
        <f>_xlfn.XLOOKUP(O321,[6]cmmiScoringModel!$G$20:$G$24,[6]cmmiScoringModel!$I$20:$I$24,0,0,1)</f>
        <v>0.75</v>
      </c>
      <c r="BA321" s="1">
        <f>_xlfn.XLOOKUP(P321,[6]cmmiScoringModel!$G$25:$G$28,[6]cmmiScoringModel!$I$25:$I$28,0,0,1)</f>
        <v>1</v>
      </c>
      <c r="BB321" s="1">
        <f>_xlfn.XLOOKUP(Q321,[6]cmmiScoringModel!$G$29:$G$33,[6]cmmiScoringModel!$I$29:$I$33,0,0,1)</f>
        <v>0.75</v>
      </c>
      <c r="BC321" s="1">
        <f>_xlfn.XLOOKUP(R321,[6]cmmiScoringModel!$G$34:$G$37,[6]cmmiScoringModel!$I$34:$I$37,0,0,1)</f>
        <v>1</v>
      </c>
      <c r="BD321" s="1">
        <f>_xlfn.XLOOKUP(S321,[6]cmmiScoringModel!$G$38:$G$44,[6]cmmiScoringModel!$I$38:$I$44,0,0,1)</f>
        <v>0.2</v>
      </c>
      <c r="BE321" s="1">
        <f>_xlfn.XLOOKUP(T321,[6]cmmiScoringModel!$G$45:$G$51,[6]cmmiScoringModel!$I$45:$I$51,0,0,1)</f>
        <v>0.75</v>
      </c>
      <c r="BF321" s="1">
        <f>_xlfn.XLOOKUP(U321,[6]cmmiScoringModel!$G$52:$G$56,[6]cmmiScoringModel!$I$52:$I$56,0,0,1)</f>
        <v>1</v>
      </c>
      <c r="BG321" s="1">
        <f>_xlfn.XLOOKUP(V321,[6]cmmiScoringModel!$G$57:$G$61,[6]cmmiScoringModel!$I$57:$I$61,0,0,1)</f>
        <v>0.6</v>
      </c>
      <c r="BH321" s="1">
        <f>_xlfn.XLOOKUP(W321,[6]cmmiScoringModel!$G$62:$G$67,[6]cmmiScoringModel!$I$62:$I$67,0,0,1)</f>
        <v>0.75</v>
      </c>
      <c r="BI321" s="1">
        <f>_xlfn.XLOOKUP(X321,[6]cmmiScoringModel!$G$68:$G$72,[6]cmmiScoringModel!$I$68:$I$72,0,0,1)</f>
        <v>0.75</v>
      </c>
      <c r="BJ321" s="1">
        <f>_xlfn.XLOOKUP(Y321,[6]cmmiScoringModel!$G$73:$G$77,[6]cmmiScoringModel!$I$73:$I$77,0,0,1)</f>
        <v>1</v>
      </c>
      <c r="BK321" s="1">
        <f>_xlfn.XLOOKUP(Z321,[6]cmmiScoringModel!$G$78:$G$84,[6]cmmiScoringModel!$I$78:$I$84,0,0,1)</f>
        <v>0.75</v>
      </c>
      <c r="BL321" s="1">
        <f>_xlfn.XLOOKUP(AA321,[6]cmmiScoringModel!$G$85:$G$91,[6]cmmiScoringModel!$I$85:$I$91,0,0,1)</f>
        <v>0.5</v>
      </c>
      <c r="BM321" s="1">
        <f>_xlfn.XLOOKUP(AB321,[6]cmmiScoringModel!$G$92:$G$95,[6]cmmiScoringModel!$I$92:$I$95,0,0,1)</f>
        <v>1</v>
      </c>
      <c r="BN321" s="1">
        <f>_xlfn.XLOOKUP(AC321,[6]cmmiScoringModel!$G$96:$G$100,[6]cmmiScoringModel!$I$96:$I$100,0,0,1)</f>
        <v>0.6</v>
      </c>
      <c r="BO321" s="1">
        <f>_xlfn.XLOOKUP(AD321,[6]cmmiScoringModel!$G$101:$G$106,[6]cmmiScoringModel!$I$101:$I$106,0,0,1)</f>
        <v>1</v>
      </c>
      <c r="BP321" s="1">
        <f>_xlfn.XLOOKUP(AE321,[6]cmmiScoringModel!$G$107:$G$113,[6]cmmiScoringModel!$I$107:$I$113,0,0,1)</f>
        <v>0.5</v>
      </c>
      <c r="BQ321" s="1">
        <f>_xlfn.XLOOKUP(AF321,[6]cmmiScoringModel!$G$114:$G$117,[6]cmmiScoringModel!$I$114:$I$117,0,0,1)</f>
        <v>1</v>
      </c>
      <c r="BR321" s="1">
        <f>_xlfn.XLOOKUP(AG321,[6]cmmiScoringModel!$G$118:$G$120,[6]cmmiScoringModel!$I$118:$I$120,0,0,1)</f>
        <v>1</v>
      </c>
      <c r="BS321" s="1">
        <f>_xlfn.XLOOKUP(AH321, [6]cmmiScoringModel!$G$121:$G$124,[6]cmmiScoringModel!$I$121:$I$124,0,0,1)</f>
        <v>0.6</v>
      </c>
      <c r="BT321" s="1">
        <f>_xlfn.XLOOKUP(AI321,[6]cmmiScoringModel!$G$125:$G$128,[6]cmmiScoringModel!$I$125:$I$128,0,0,1)</f>
        <v>0.4</v>
      </c>
      <c r="BU321" s="1">
        <f>_xlfn.XLOOKUP(AJ321,[6]cmmiScoringModel!$G$129:$G$132,[6]cmmiScoringModel!$I$129:$I$132,0,0,1)</f>
        <v>1</v>
      </c>
      <c r="BV321" s="1">
        <f>_xlfn.XLOOKUP(AK321,[6]cmmiScoringModel!$G$133:$G$138,[6]cmmiScoringModel!$I$133:$I$138,0,0,1)</f>
        <v>0.75</v>
      </c>
      <c r="BW321" s="1">
        <f>_xlfn.XLOOKUP(AL321,[6]cmmiScoringModel!$G$139:$G$142,[6]cmmiScoringModel!$I$139:$I$142,0,0,1)</f>
        <v>0</v>
      </c>
      <c r="BX321" s="1">
        <f>_xlfn.XLOOKUP(AM321,[6]cmmiScoringModel!$G$143:$G$148,[6]cmmiScoringModel!$I$143:$I$148,0,0,1)</f>
        <v>0.5</v>
      </c>
      <c r="BY321" s="1">
        <f>_xlfn.XLOOKUP(AN321,[6]cmmiScoringModel!$G$149:$G$153,[6]cmmiScoringModel!$I$149:$I$153,0,0,1)</f>
        <v>0.75</v>
      </c>
      <c r="BZ321" s="1">
        <f>_xlfn.XLOOKUP(AO321,[6]cmmiScoringModel!$G$154:$G$157,[6]cmmiScoringModel!$I$154:$I$157,0,0,1)</f>
        <v>1</v>
      </c>
      <c r="CA321" s="1">
        <f>_xlfn.XLOOKUP(AP321,[6]cmmiScoringModel!$G$158:$G$161,[6]cmmiScoringModel!$I$158:$I$161,0,0,1)</f>
        <v>1</v>
      </c>
      <c r="CB321" s="1">
        <f>_xlfn.XLOOKUP(AQ321,[6]cmmiScoringModel!$G$162:$G$166,[6]cmmiScoringModel!$I$162:$I$166,0,0,1)</f>
        <v>1</v>
      </c>
      <c r="CC321" s="1">
        <f>_xlfn.XLOOKUP(AR321,[6]cmmiScoringModel!$G$167:$G$171,[6]cmmiScoringModel!$I$167:$I$171,0,0,1)</f>
        <v>0.01</v>
      </c>
      <c r="CD321" s="1">
        <f>_xlfn.XLOOKUP(AS321,[6]cmmiScoringModel!$G$172:$G$175,[6]cmmiScoringModel!$I$172:$I$175,0,0,1)</f>
        <v>0.01</v>
      </c>
      <c r="CE321" s="1">
        <f>_xlfn.XLOOKUP(AT321,[6]cmmiScoringModel!$G$176:$G$180,[6]cmmiScoringModel!$I$176:$I$180,0,0,1)</f>
        <v>0.01</v>
      </c>
    </row>
    <row r="322" spans="1:83" x14ac:dyDescent="0.25">
      <c r="A322" s="1" t="s">
        <v>3647</v>
      </c>
      <c r="B322" s="1" t="s">
        <v>1647</v>
      </c>
      <c r="C322" s="1" t="s">
        <v>2192</v>
      </c>
      <c r="D322" s="1" t="s">
        <v>1768</v>
      </c>
      <c r="E322" s="1" t="s">
        <v>2196</v>
      </c>
      <c r="G322" s="1" t="s">
        <v>2320</v>
      </c>
      <c r="H322" s="1" t="s">
        <v>3360</v>
      </c>
      <c r="K322" s="1" t="s">
        <v>18</v>
      </c>
      <c r="L322" s="1" t="s">
        <v>22</v>
      </c>
      <c r="M322" s="1" t="s">
        <v>31</v>
      </c>
      <c r="N322" s="1" t="s">
        <v>29</v>
      </c>
      <c r="O322" s="1" t="s">
        <v>37</v>
      </c>
      <c r="P322" s="1" t="s">
        <v>43</v>
      </c>
      <c r="Q322" s="1" t="s">
        <v>47</v>
      </c>
      <c r="R322" s="1" t="s">
        <v>37</v>
      </c>
      <c r="S322" s="1" t="s">
        <v>56</v>
      </c>
      <c r="T322" s="1" t="s">
        <v>63</v>
      </c>
      <c r="U322" s="1" t="s">
        <v>66</v>
      </c>
      <c r="V322" s="1" t="s">
        <v>71</v>
      </c>
      <c r="W322" s="1" t="s">
        <v>76</v>
      </c>
      <c r="X322" s="1" t="s">
        <v>37</v>
      </c>
      <c r="Y322" s="1" t="s">
        <v>66</v>
      </c>
      <c r="Z322" s="1" t="s">
        <v>62</v>
      </c>
      <c r="AA322" s="1" t="s">
        <v>62</v>
      </c>
      <c r="AB322" s="1" t="s">
        <v>98</v>
      </c>
      <c r="AC322" s="1" t="s">
        <v>103</v>
      </c>
      <c r="AD322" s="1" t="s">
        <v>111</v>
      </c>
      <c r="AE322" s="1" t="s">
        <v>62</v>
      </c>
      <c r="AF322" s="1" t="s">
        <v>122</v>
      </c>
      <c r="AG322" s="1" t="s">
        <v>125</v>
      </c>
      <c r="AH322" s="1" t="s">
        <v>129</v>
      </c>
      <c r="AI322" s="1" t="s">
        <v>129</v>
      </c>
      <c r="AJ322" s="1" t="s">
        <v>22</v>
      </c>
      <c r="AK322" s="1" t="s">
        <v>63</v>
      </c>
      <c r="AL322" s="1" t="s">
        <v>144</v>
      </c>
      <c r="AM322" s="1" t="s">
        <v>62</v>
      </c>
      <c r="AN322" s="1" t="s">
        <v>29</v>
      </c>
      <c r="AO322" s="1" t="s">
        <v>155</v>
      </c>
      <c r="AP322" s="1" t="s">
        <v>159</v>
      </c>
      <c r="AQ322" s="1" t="s">
        <v>31</v>
      </c>
      <c r="AR322" s="1" t="s">
        <v>21</v>
      </c>
      <c r="AS322" s="1" t="s">
        <v>21</v>
      </c>
      <c r="AT322" s="1" t="s">
        <v>21</v>
      </c>
      <c r="AV322" s="1">
        <f>_xlfn.XLOOKUP(K322,[6]cmmiScoringModel!$G$2:$G$6, [6]cmmiScoringModel!$I$2:$I$6,0,0,1)</f>
        <v>1</v>
      </c>
      <c r="AW322" s="1">
        <f>_xlfn.XLOOKUP(L322,[6]cmmiScoringModel!$G$7:$G$9,[6]cmmiScoringModel!$I$7:$I$9,0,0,1)</f>
        <v>1</v>
      </c>
      <c r="AX322" s="1">
        <f>_xlfn.XLOOKUP(M322,[6]cmmiScoringModel!$G$10:$G$14,[6]cmmiScoringModel!$I$10:$I$14,0,0,1)</f>
        <v>1</v>
      </c>
      <c r="AY322" s="1">
        <f>_xlfn.XLOOKUP(N322,[6]cmmiScoringModel!$G$15:$G$19,[6]cmmiScoringModel!$I$15:$I$19,0,0,1)</f>
        <v>0.5</v>
      </c>
      <c r="AZ322" s="1">
        <f>_xlfn.XLOOKUP(O322,[6]cmmiScoringModel!$G$20:$G$24,[6]cmmiScoringModel!$I$20:$I$24,0,0,1)</f>
        <v>0.75</v>
      </c>
      <c r="BA322" s="1">
        <f>_xlfn.XLOOKUP(P322,[6]cmmiScoringModel!$G$25:$G$28,[6]cmmiScoringModel!$I$25:$I$28,0,0,1)</f>
        <v>1</v>
      </c>
      <c r="BB322" s="1">
        <f>_xlfn.XLOOKUP(Q322,[6]cmmiScoringModel!$G$29:$G$33,[6]cmmiScoringModel!$I$29:$I$33,0,0,1)</f>
        <v>0.75</v>
      </c>
      <c r="BC322" s="1">
        <f>_xlfn.XLOOKUP(R322,[6]cmmiScoringModel!$G$34:$G$37,[6]cmmiScoringModel!$I$34:$I$37,0,0,1)</f>
        <v>1</v>
      </c>
      <c r="BD322" s="1">
        <f>_xlfn.XLOOKUP(S322,[6]cmmiScoringModel!$G$38:$G$44,[6]cmmiScoringModel!$I$38:$I$44,0,0,1)</f>
        <v>0.2</v>
      </c>
      <c r="BE322" s="1">
        <f>_xlfn.XLOOKUP(T322,[6]cmmiScoringModel!$G$45:$G$51,[6]cmmiScoringModel!$I$45:$I$51,0,0,1)</f>
        <v>0.75</v>
      </c>
      <c r="BF322" s="1">
        <f>_xlfn.XLOOKUP(U322,[6]cmmiScoringModel!$G$52:$G$56,[6]cmmiScoringModel!$I$52:$I$56,0,0,1)</f>
        <v>0.8</v>
      </c>
      <c r="BG322" s="1">
        <f>_xlfn.XLOOKUP(V322,[6]cmmiScoringModel!$G$57:$G$61,[6]cmmiScoringModel!$I$57:$I$61,0,0,1)</f>
        <v>0.6</v>
      </c>
      <c r="BH322" s="1">
        <f>_xlfn.XLOOKUP(W322,[6]cmmiScoringModel!$G$62:$G$67,[6]cmmiScoringModel!$I$62:$I$67,0,0,1)</f>
        <v>0.75</v>
      </c>
      <c r="BI322" s="1">
        <f>_xlfn.XLOOKUP(X322,[6]cmmiScoringModel!$G$68:$G$72,[6]cmmiScoringModel!$I$68:$I$72,0,0,1)</f>
        <v>0.75</v>
      </c>
      <c r="BJ322" s="1">
        <f>_xlfn.XLOOKUP(Y322,[6]cmmiScoringModel!$G$73:$G$77,[6]cmmiScoringModel!$I$73:$I$77,0,0,1)</f>
        <v>0.5</v>
      </c>
      <c r="BK322" s="1">
        <f>_xlfn.XLOOKUP(Z322,[6]cmmiScoringModel!$G$78:$G$84,[6]cmmiScoringModel!$I$78:$I$84,0,0,1)</f>
        <v>0.5</v>
      </c>
      <c r="BL322" s="1">
        <f>_xlfn.XLOOKUP(AA322,[6]cmmiScoringModel!$G$85:$G$91,[6]cmmiScoringModel!$I$85:$I$91,0,0,1)</f>
        <v>0.5</v>
      </c>
      <c r="BM322" s="1">
        <f>_xlfn.XLOOKUP(AB322,[6]cmmiScoringModel!$G$92:$G$95,[6]cmmiScoringModel!$I$92:$I$95,0,0,1)</f>
        <v>1</v>
      </c>
      <c r="BN322" s="1">
        <f>_xlfn.XLOOKUP(AC322,[6]cmmiScoringModel!$G$96:$G$100,[6]cmmiScoringModel!$I$96:$I$100,0,0,1)</f>
        <v>0.6</v>
      </c>
      <c r="BO322" s="1">
        <f>_xlfn.XLOOKUP(AD322,[6]cmmiScoringModel!$G$101:$G$106,[6]cmmiScoringModel!$I$101:$I$106,0,0,1)</f>
        <v>1</v>
      </c>
      <c r="BP322" s="1">
        <f>_xlfn.XLOOKUP(AE322,[6]cmmiScoringModel!$G$107:$G$113,[6]cmmiScoringModel!$I$107:$I$113,0,0,1)</f>
        <v>0.5</v>
      </c>
      <c r="BQ322" s="1">
        <f>_xlfn.XLOOKUP(AF322,[6]cmmiScoringModel!$G$114:$G$117,[6]cmmiScoringModel!$I$114:$I$117,0,0,1)</f>
        <v>1</v>
      </c>
      <c r="BR322" s="1">
        <f>_xlfn.XLOOKUP(AG322,[6]cmmiScoringModel!$G$118:$G$120,[6]cmmiScoringModel!$I$118:$I$120,0,0,1)</f>
        <v>1</v>
      </c>
      <c r="BS322" s="1">
        <f>_xlfn.XLOOKUP(AH322, [6]cmmiScoringModel!$G$121:$G$124,[6]cmmiScoringModel!$I$121:$I$124,0,0,1)</f>
        <v>0.6</v>
      </c>
      <c r="BT322" s="1">
        <f>_xlfn.XLOOKUP(AI322,[6]cmmiScoringModel!$G$125:$G$128,[6]cmmiScoringModel!$I$125:$I$128,0,0,1)</f>
        <v>0.4</v>
      </c>
      <c r="BU322" s="1">
        <f>_xlfn.XLOOKUP(AJ322,[6]cmmiScoringModel!$G$129:$G$132,[6]cmmiScoringModel!$I$129:$I$132,0,0,1)</f>
        <v>1</v>
      </c>
      <c r="BV322" s="1">
        <f>_xlfn.XLOOKUP(AK322,[6]cmmiScoringModel!$G$133:$G$138,[6]cmmiScoringModel!$I$133:$I$138,0,0,1)</f>
        <v>0.75</v>
      </c>
      <c r="BW322" s="1">
        <f>_xlfn.XLOOKUP(AL322,[6]cmmiScoringModel!$G$139:$G$142,[6]cmmiScoringModel!$I$139:$I$142,0,0,1)</f>
        <v>1</v>
      </c>
      <c r="BX322" s="1">
        <f>_xlfn.XLOOKUP(AM322,[6]cmmiScoringModel!$G$143:$G$148,[6]cmmiScoringModel!$I$143:$I$148,0,0,1)</f>
        <v>0.5</v>
      </c>
      <c r="BY322" s="1">
        <f>_xlfn.XLOOKUP(AN322,[6]cmmiScoringModel!$G$149:$G$153,[6]cmmiScoringModel!$I$149:$I$153,0,0,1)</f>
        <v>0.75</v>
      </c>
      <c r="BZ322" s="1">
        <f>_xlfn.XLOOKUP(AO322,[6]cmmiScoringModel!$G$154:$G$157,[6]cmmiScoringModel!$I$154:$I$157,0,0,1)</f>
        <v>1</v>
      </c>
      <c r="CA322" s="1">
        <f>_xlfn.XLOOKUP(AP322,[6]cmmiScoringModel!$G$158:$G$161,[6]cmmiScoringModel!$I$158:$I$161,0,0,1)</f>
        <v>1</v>
      </c>
      <c r="CB322" s="1">
        <f>_xlfn.XLOOKUP(AQ322,[6]cmmiScoringModel!$G$162:$G$166,[6]cmmiScoringModel!$I$162:$I$166,0,0,1)</f>
        <v>1</v>
      </c>
      <c r="CC322" s="1">
        <f>_xlfn.XLOOKUP(AR322,[6]cmmiScoringModel!$G$167:$G$171,[6]cmmiScoringModel!$I$167:$I$171,0,0,1)</f>
        <v>0.01</v>
      </c>
      <c r="CD322" s="1">
        <f>_xlfn.XLOOKUP(AS322,[6]cmmiScoringModel!$G$172:$G$175,[6]cmmiScoringModel!$I$172:$I$175,0,0,1)</f>
        <v>0.01</v>
      </c>
      <c r="CE322" s="1">
        <f>_xlfn.XLOOKUP(AT322,[6]cmmiScoringModel!$G$176:$G$180,[6]cmmiScoringModel!$I$176:$I$180,0,0,1)</f>
        <v>0.01</v>
      </c>
    </row>
    <row r="323" spans="1:83" x14ac:dyDescent="0.25">
      <c r="A323" s="1" t="s">
        <v>3648</v>
      </c>
      <c r="B323" s="1" t="s">
        <v>1647</v>
      </c>
      <c r="C323" s="1" t="s">
        <v>2192</v>
      </c>
      <c r="D323" s="1" t="s">
        <v>2197</v>
      </c>
      <c r="E323" s="1" t="s">
        <v>2198</v>
      </c>
      <c r="G323" s="1" t="s">
        <v>3649</v>
      </c>
      <c r="H323" s="1" t="s">
        <v>3636</v>
      </c>
      <c r="K323" s="1" t="s">
        <v>17</v>
      </c>
      <c r="L323" s="1" t="s">
        <v>22</v>
      </c>
      <c r="M323" s="1" t="s">
        <v>31</v>
      </c>
      <c r="N323" s="1" t="s">
        <v>29</v>
      </c>
      <c r="O323" s="1" t="s">
        <v>37</v>
      </c>
      <c r="P323" s="1" t="s">
        <v>43</v>
      </c>
      <c r="Q323" s="1" t="s">
        <v>45</v>
      </c>
      <c r="R323" s="1" t="s">
        <v>37</v>
      </c>
      <c r="S323" s="1" t="s">
        <v>56</v>
      </c>
      <c r="T323" s="1" t="s">
        <v>62</v>
      </c>
      <c r="U323" s="1" t="s">
        <v>43</v>
      </c>
      <c r="V323" s="1" t="s">
        <v>71</v>
      </c>
      <c r="W323" s="1" t="s">
        <v>76</v>
      </c>
      <c r="X323" s="1" t="s">
        <v>37</v>
      </c>
      <c r="Y323" s="1" t="s">
        <v>43</v>
      </c>
      <c r="Z323" s="1" t="s">
        <v>62</v>
      </c>
      <c r="AA323" s="1" t="s">
        <v>62</v>
      </c>
      <c r="AB323" s="1" t="s">
        <v>98</v>
      </c>
      <c r="AC323" s="1" t="s">
        <v>103</v>
      </c>
      <c r="AD323" s="1" t="s">
        <v>111</v>
      </c>
      <c r="AE323" s="1" t="s">
        <v>62</v>
      </c>
      <c r="AF323" s="1" t="s">
        <v>120</v>
      </c>
      <c r="AG323" s="1" t="s">
        <v>124</v>
      </c>
      <c r="AH323" s="1" t="s">
        <v>129</v>
      </c>
      <c r="AI323" s="1" t="s">
        <v>129</v>
      </c>
      <c r="AJ323" s="1" t="s">
        <v>129</v>
      </c>
      <c r="AK323" s="1" t="s">
        <v>62</v>
      </c>
      <c r="AL323" s="1" t="s">
        <v>144</v>
      </c>
      <c r="AM323" s="1" t="s">
        <v>62</v>
      </c>
      <c r="AN323" s="1" t="s">
        <v>29</v>
      </c>
      <c r="AO323" s="1" t="s">
        <v>155</v>
      </c>
      <c r="AP323" s="1" t="s">
        <v>158</v>
      </c>
      <c r="AQ323" s="1" t="s">
        <v>29</v>
      </c>
      <c r="AR323" s="1" t="s">
        <v>21</v>
      </c>
      <c r="AS323" s="1" t="s">
        <v>21</v>
      </c>
      <c r="AT323" s="1" t="s">
        <v>21</v>
      </c>
      <c r="AV323" s="1">
        <f>_xlfn.XLOOKUP(K323,[6]cmmiScoringModel!$G$2:$G$6, [6]cmmiScoringModel!$I$2:$I$6,0,0,1)</f>
        <v>0.25</v>
      </c>
      <c r="AW323" s="1">
        <f>_xlfn.XLOOKUP(L323,[6]cmmiScoringModel!$G$7:$G$9,[6]cmmiScoringModel!$I$7:$I$9,0,0,1)</f>
        <v>1</v>
      </c>
      <c r="AX323" s="1">
        <f>_xlfn.XLOOKUP(M323,[6]cmmiScoringModel!$G$10:$G$14,[6]cmmiScoringModel!$I$10:$I$14,0,0,1)</f>
        <v>1</v>
      </c>
      <c r="AY323" s="1">
        <f>_xlfn.XLOOKUP(N323,[6]cmmiScoringModel!$G$15:$G$19,[6]cmmiScoringModel!$I$15:$I$19,0,0,1)</f>
        <v>0.5</v>
      </c>
      <c r="AZ323" s="1">
        <f>_xlfn.XLOOKUP(O323,[6]cmmiScoringModel!$G$20:$G$24,[6]cmmiScoringModel!$I$20:$I$24,0,0,1)</f>
        <v>0.75</v>
      </c>
      <c r="BA323" s="1">
        <f>_xlfn.XLOOKUP(P323,[6]cmmiScoringModel!$G$25:$G$28,[6]cmmiScoringModel!$I$25:$I$28,0,0,1)</f>
        <v>1</v>
      </c>
      <c r="BB323" s="1">
        <f>_xlfn.XLOOKUP(Q323,[6]cmmiScoringModel!$G$29:$G$33,[6]cmmiScoringModel!$I$29:$I$33,0,0,1)</f>
        <v>0.5</v>
      </c>
      <c r="BC323" s="1">
        <f>_xlfn.XLOOKUP(R323,[6]cmmiScoringModel!$G$34:$G$37,[6]cmmiScoringModel!$I$34:$I$37,0,0,1)</f>
        <v>1</v>
      </c>
      <c r="BD323" s="1">
        <f>_xlfn.XLOOKUP(S323,[6]cmmiScoringModel!$G$38:$G$44,[6]cmmiScoringModel!$I$38:$I$44,0,0,1)</f>
        <v>0.2</v>
      </c>
      <c r="BE323" s="1">
        <f>_xlfn.XLOOKUP(T323,[6]cmmiScoringModel!$G$45:$G$51,[6]cmmiScoringModel!$I$45:$I$51,0,0,1)</f>
        <v>0.5</v>
      </c>
      <c r="BF323" s="1">
        <f>_xlfn.XLOOKUP(U323,[6]cmmiScoringModel!$G$52:$G$56,[6]cmmiScoringModel!$I$52:$I$56,0,0,1)</f>
        <v>1</v>
      </c>
      <c r="BG323" s="1">
        <f>_xlfn.XLOOKUP(V323,[6]cmmiScoringModel!$G$57:$G$61,[6]cmmiScoringModel!$I$57:$I$61,0,0,1)</f>
        <v>0.6</v>
      </c>
      <c r="BH323" s="1">
        <f>_xlfn.XLOOKUP(W323,[6]cmmiScoringModel!$G$62:$G$67,[6]cmmiScoringModel!$I$62:$I$67,0,0,1)</f>
        <v>0.75</v>
      </c>
      <c r="BI323" s="1">
        <f>_xlfn.XLOOKUP(X323,[6]cmmiScoringModel!$G$68:$G$72,[6]cmmiScoringModel!$I$68:$I$72,0,0,1)</f>
        <v>0.75</v>
      </c>
      <c r="BJ323" s="1">
        <f>_xlfn.XLOOKUP(Y323,[6]cmmiScoringModel!$G$73:$G$77,[6]cmmiScoringModel!$I$73:$I$77,0,0,1)</f>
        <v>1</v>
      </c>
      <c r="BK323" s="1">
        <f>_xlfn.XLOOKUP(Z323,[6]cmmiScoringModel!$G$78:$G$84,[6]cmmiScoringModel!$I$78:$I$84,0,0,1)</f>
        <v>0.5</v>
      </c>
      <c r="BL323" s="1">
        <f>_xlfn.XLOOKUP(AA323,[6]cmmiScoringModel!$G$85:$G$91,[6]cmmiScoringModel!$I$85:$I$91,0,0,1)</f>
        <v>0.5</v>
      </c>
      <c r="BM323" s="1">
        <f>_xlfn.XLOOKUP(AB323,[6]cmmiScoringModel!$G$92:$G$95,[6]cmmiScoringModel!$I$92:$I$95,0,0,1)</f>
        <v>1</v>
      </c>
      <c r="BN323" s="1">
        <f>_xlfn.XLOOKUP(AC323,[6]cmmiScoringModel!$G$96:$G$100,[6]cmmiScoringModel!$I$96:$I$100,0,0,1)</f>
        <v>0.6</v>
      </c>
      <c r="BO323" s="1">
        <f>_xlfn.XLOOKUP(AD323,[6]cmmiScoringModel!$G$101:$G$106,[6]cmmiScoringModel!$I$101:$I$106,0,0,1)</f>
        <v>1</v>
      </c>
      <c r="BP323" s="1">
        <f>_xlfn.XLOOKUP(AE323,[6]cmmiScoringModel!$G$107:$G$113,[6]cmmiScoringModel!$I$107:$I$113,0,0,1)</f>
        <v>0.5</v>
      </c>
      <c r="BQ323" s="1">
        <f>_xlfn.XLOOKUP(AF323,[6]cmmiScoringModel!$G$114:$G$117,[6]cmmiScoringModel!$I$114:$I$117,0,0,1)</f>
        <v>0.85</v>
      </c>
      <c r="BR323" s="1">
        <f>_xlfn.XLOOKUP(AG323,[6]cmmiScoringModel!$G$118:$G$120,[6]cmmiScoringModel!$I$118:$I$120,0,0,1)</f>
        <v>0.25</v>
      </c>
      <c r="BS323" s="1">
        <f>_xlfn.XLOOKUP(AH323, [6]cmmiScoringModel!$G$121:$G$124,[6]cmmiScoringModel!$I$121:$I$124,0,0,1)</f>
        <v>0.6</v>
      </c>
      <c r="BT323" s="1">
        <f>_xlfn.XLOOKUP(AI323,[6]cmmiScoringModel!$G$125:$G$128,[6]cmmiScoringModel!$I$125:$I$128,0,0,1)</f>
        <v>0.4</v>
      </c>
      <c r="BU323" s="1">
        <f>_xlfn.XLOOKUP(AJ323,[6]cmmiScoringModel!$G$129:$G$132,[6]cmmiScoringModel!$I$129:$I$132,0,0,1)</f>
        <v>0.4</v>
      </c>
      <c r="BV323" s="1">
        <f>_xlfn.XLOOKUP(AK323,[6]cmmiScoringModel!$G$133:$G$138,[6]cmmiScoringModel!$I$133:$I$138,0,0,1)</f>
        <v>0.5</v>
      </c>
      <c r="BW323" s="1">
        <f>_xlfn.XLOOKUP(AL323,[6]cmmiScoringModel!$G$139:$G$142,[6]cmmiScoringModel!$I$139:$I$142,0,0,1)</f>
        <v>1</v>
      </c>
      <c r="BX323" s="1">
        <f>_xlfn.XLOOKUP(AM323,[6]cmmiScoringModel!$G$143:$G$148,[6]cmmiScoringModel!$I$143:$I$148,0,0,1)</f>
        <v>0.5</v>
      </c>
      <c r="BY323" s="1">
        <f>_xlfn.XLOOKUP(AN323,[6]cmmiScoringModel!$G$149:$G$153,[6]cmmiScoringModel!$I$149:$I$153,0,0,1)</f>
        <v>0.75</v>
      </c>
      <c r="BZ323" s="1">
        <f>_xlfn.XLOOKUP(AO323,[6]cmmiScoringModel!$G$154:$G$157,[6]cmmiScoringModel!$I$154:$I$157,0,0,1)</f>
        <v>1</v>
      </c>
      <c r="CA323" s="1">
        <f>_xlfn.XLOOKUP(AP323,[6]cmmiScoringModel!$G$158:$G$161,[6]cmmiScoringModel!$I$158:$I$161,0,0,1)</f>
        <v>0.5</v>
      </c>
      <c r="CB323" s="1">
        <f>_xlfn.XLOOKUP(AQ323,[6]cmmiScoringModel!$G$162:$G$166,[6]cmmiScoringModel!$I$162:$I$166,0,0,1)</f>
        <v>0.75</v>
      </c>
      <c r="CC323" s="1">
        <f>_xlfn.XLOOKUP(AR323,[6]cmmiScoringModel!$G$167:$G$171,[6]cmmiScoringModel!$I$167:$I$171,0,0,1)</f>
        <v>0.01</v>
      </c>
      <c r="CD323" s="1">
        <f>_xlfn.XLOOKUP(AS323,[6]cmmiScoringModel!$G$172:$G$175,[6]cmmiScoringModel!$I$172:$I$175,0,0,1)</f>
        <v>0.01</v>
      </c>
      <c r="CE323" s="1">
        <f>_xlfn.XLOOKUP(AT323,[6]cmmiScoringModel!$G$176:$G$180,[6]cmmiScoringModel!$I$176:$I$180,0,0,1)</f>
        <v>0.01</v>
      </c>
    </row>
    <row r="324" spans="1:83" x14ac:dyDescent="0.25">
      <c r="A324" s="1" t="s">
        <v>3650</v>
      </c>
      <c r="B324" s="1" t="s">
        <v>1647</v>
      </c>
      <c r="C324" s="1" t="s">
        <v>2192</v>
      </c>
      <c r="D324" s="1" t="s">
        <v>2200</v>
      </c>
      <c r="E324" s="1" t="s">
        <v>2201</v>
      </c>
      <c r="G324" s="1" t="s">
        <v>2202</v>
      </c>
      <c r="H324" s="1" t="s">
        <v>3651</v>
      </c>
      <c r="K324" s="1" t="s">
        <v>17</v>
      </c>
      <c r="L324" s="1" t="s">
        <v>22</v>
      </c>
      <c r="M324" s="1" t="s">
        <v>31</v>
      </c>
      <c r="N324" s="1" t="s">
        <v>29</v>
      </c>
      <c r="O324" s="1" t="s">
        <v>37</v>
      </c>
      <c r="P324" s="1" t="s">
        <v>43</v>
      </c>
      <c r="Q324" s="1" t="s">
        <v>45</v>
      </c>
      <c r="R324" s="1" t="s">
        <v>37</v>
      </c>
      <c r="S324" s="1" t="s">
        <v>56</v>
      </c>
      <c r="T324" s="1" t="s">
        <v>64</v>
      </c>
      <c r="U324" s="1" t="s">
        <v>43</v>
      </c>
      <c r="V324" s="1" t="s">
        <v>71</v>
      </c>
      <c r="W324" s="1" t="s">
        <v>76</v>
      </c>
      <c r="X324" s="1" t="s">
        <v>37</v>
      </c>
      <c r="Y324" s="1" t="s">
        <v>43</v>
      </c>
      <c r="Z324" s="1" t="s">
        <v>63</v>
      </c>
      <c r="AA324" s="1" t="s">
        <v>63</v>
      </c>
      <c r="AB324" s="1" t="s">
        <v>98</v>
      </c>
      <c r="AC324" s="1" t="s">
        <v>103</v>
      </c>
      <c r="AD324" s="1" t="s">
        <v>111</v>
      </c>
      <c r="AE324" s="1" t="s">
        <v>62</v>
      </c>
      <c r="AF324" s="1" t="s">
        <v>120</v>
      </c>
      <c r="AG324" s="1" t="s">
        <v>124</v>
      </c>
      <c r="AH324" s="1" t="s">
        <v>129</v>
      </c>
      <c r="AI324" s="1" t="s">
        <v>129</v>
      </c>
      <c r="AJ324" s="1" t="s">
        <v>129</v>
      </c>
      <c r="AK324" s="1" t="s">
        <v>63</v>
      </c>
      <c r="AL324" s="1" t="s">
        <v>142</v>
      </c>
      <c r="AM324" s="1" t="s">
        <v>62</v>
      </c>
      <c r="AN324" s="1" t="s">
        <v>29</v>
      </c>
      <c r="AO324" s="1" t="s">
        <v>155</v>
      </c>
      <c r="AP324" s="1" t="s">
        <v>159</v>
      </c>
      <c r="AQ324" s="1" t="s">
        <v>29</v>
      </c>
      <c r="AR324" s="1" t="s">
        <v>21</v>
      </c>
      <c r="AS324" s="1" t="s">
        <v>21</v>
      </c>
      <c r="AT324" s="1" t="s">
        <v>21</v>
      </c>
      <c r="AV324" s="1">
        <f>_xlfn.XLOOKUP(K324,[6]cmmiScoringModel!$G$2:$G$6, [6]cmmiScoringModel!$I$2:$I$6,0,0,1)</f>
        <v>0.25</v>
      </c>
      <c r="AW324" s="1">
        <f>_xlfn.XLOOKUP(L324,[6]cmmiScoringModel!$G$7:$G$9,[6]cmmiScoringModel!$I$7:$I$9,0,0,1)</f>
        <v>1</v>
      </c>
      <c r="AX324" s="1">
        <f>_xlfn.XLOOKUP(M324,[6]cmmiScoringModel!$G$10:$G$14,[6]cmmiScoringModel!$I$10:$I$14,0,0,1)</f>
        <v>1</v>
      </c>
      <c r="AY324" s="1">
        <f>_xlfn.XLOOKUP(N324,[6]cmmiScoringModel!$G$15:$G$19,[6]cmmiScoringModel!$I$15:$I$19,0,0,1)</f>
        <v>0.5</v>
      </c>
      <c r="AZ324" s="1">
        <f>_xlfn.XLOOKUP(O324,[6]cmmiScoringModel!$G$20:$G$24,[6]cmmiScoringModel!$I$20:$I$24,0,0,1)</f>
        <v>0.75</v>
      </c>
      <c r="BA324" s="1">
        <f>_xlfn.XLOOKUP(P324,[6]cmmiScoringModel!$G$25:$G$28,[6]cmmiScoringModel!$I$25:$I$28,0,0,1)</f>
        <v>1</v>
      </c>
      <c r="BB324" s="1">
        <f>_xlfn.XLOOKUP(Q324,[6]cmmiScoringModel!$G$29:$G$33,[6]cmmiScoringModel!$I$29:$I$33,0,0,1)</f>
        <v>0.5</v>
      </c>
      <c r="BC324" s="1">
        <f>_xlfn.XLOOKUP(R324,[6]cmmiScoringModel!$G$34:$G$37,[6]cmmiScoringModel!$I$34:$I$37,0,0,1)</f>
        <v>1</v>
      </c>
      <c r="BD324" s="1">
        <f>_xlfn.XLOOKUP(S324,[6]cmmiScoringModel!$G$38:$G$44,[6]cmmiScoringModel!$I$38:$I$44,0,0,1)</f>
        <v>0.2</v>
      </c>
      <c r="BE324" s="1">
        <f>_xlfn.XLOOKUP(T324,[6]cmmiScoringModel!$G$45:$G$51,[6]cmmiScoringModel!$I$45:$I$51,0,0,1)</f>
        <v>1</v>
      </c>
      <c r="BF324" s="1">
        <f>_xlfn.XLOOKUP(U324,[6]cmmiScoringModel!$G$52:$G$56,[6]cmmiScoringModel!$I$52:$I$56,0,0,1)</f>
        <v>1</v>
      </c>
      <c r="BG324" s="1">
        <f>_xlfn.XLOOKUP(V324,[6]cmmiScoringModel!$G$57:$G$61,[6]cmmiScoringModel!$I$57:$I$61,0,0,1)</f>
        <v>0.6</v>
      </c>
      <c r="BH324" s="1">
        <f>_xlfn.XLOOKUP(W324,[6]cmmiScoringModel!$G$62:$G$67,[6]cmmiScoringModel!$I$62:$I$67,0,0,1)</f>
        <v>0.75</v>
      </c>
      <c r="BI324" s="1">
        <f>_xlfn.XLOOKUP(X324,[6]cmmiScoringModel!$G$68:$G$72,[6]cmmiScoringModel!$I$68:$I$72,0,0,1)</f>
        <v>0.75</v>
      </c>
      <c r="BJ324" s="1">
        <f>_xlfn.XLOOKUP(Y324,[6]cmmiScoringModel!$G$73:$G$77,[6]cmmiScoringModel!$I$73:$I$77,0,0,1)</f>
        <v>1</v>
      </c>
      <c r="BK324" s="1">
        <f>_xlfn.XLOOKUP(Z324,[6]cmmiScoringModel!$G$78:$G$84,[6]cmmiScoringModel!$I$78:$I$84,0,0,1)</f>
        <v>0.75</v>
      </c>
      <c r="BL324" s="1">
        <f>_xlfn.XLOOKUP(AA324,[6]cmmiScoringModel!$G$85:$G$91,[6]cmmiScoringModel!$I$85:$I$91,0,0,1)</f>
        <v>0.75</v>
      </c>
      <c r="BM324" s="1">
        <f>_xlfn.XLOOKUP(AB324,[6]cmmiScoringModel!$G$92:$G$95,[6]cmmiScoringModel!$I$92:$I$95,0,0,1)</f>
        <v>1</v>
      </c>
      <c r="BN324" s="1">
        <f>_xlfn.XLOOKUP(AC324,[6]cmmiScoringModel!$G$96:$G$100,[6]cmmiScoringModel!$I$96:$I$100,0,0,1)</f>
        <v>0.6</v>
      </c>
      <c r="BO324" s="1">
        <f>_xlfn.XLOOKUP(AD324,[6]cmmiScoringModel!$G$101:$G$106,[6]cmmiScoringModel!$I$101:$I$106,0,0,1)</f>
        <v>1</v>
      </c>
      <c r="BP324" s="1">
        <f>_xlfn.XLOOKUP(AE324,[6]cmmiScoringModel!$G$107:$G$113,[6]cmmiScoringModel!$I$107:$I$113,0,0,1)</f>
        <v>0.5</v>
      </c>
      <c r="BQ324" s="1">
        <f>_xlfn.XLOOKUP(AF324,[6]cmmiScoringModel!$G$114:$G$117,[6]cmmiScoringModel!$I$114:$I$117,0,0,1)</f>
        <v>0.85</v>
      </c>
      <c r="BR324" s="1">
        <f>_xlfn.XLOOKUP(AG324,[6]cmmiScoringModel!$G$118:$G$120,[6]cmmiScoringModel!$I$118:$I$120,0,0,1)</f>
        <v>0.25</v>
      </c>
      <c r="BS324" s="1">
        <f>_xlfn.XLOOKUP(AH324, [6]cmmiScoringModel!$G$121:$G$124,[6]cmmiScoringModel!$I$121:$I$124,0,0,1)</f>
        <v>0.6</v>
      </c>
      <c r="BT324" s="1">
        <f>_xlfn.XLOOKUP(AI324,[6]cmmiScoringModel!$G$125:$G$128,[6]cmmiScoringModel!$I$125:$I$128,0,0,1)</f>
        <v>0.4</v>
      </c>
      <c r="BU324" s="1">
        <f>_xlfn.XLOOKUP(AJ324,[6]cmmiScoringModel!$G$129:$G$132,[6]cmmiScoringModel!$I$129:$I$132,0,0,1)</f>
        <v>0.4</v>
      </c>
      <c r="BV324" s="1">
        <f>_xlfn.XLOOKUP(AK324,[6]cmmiScoringModel!$G$133:$G$138,[6]cmmiScoringModel!$I$133:$I$138,0,0,1)</f>
        <v>0.75</v>
      </c>
      <c r="BW324" s="1">
        <f>_xlfn.XLOOKUP(AL324,[6]cmmiScoringModel!$G$139:$G$142,[6]cmmiScoringModel!$I$139:$I$142,0,0,1)</f>
        <v>0.25</v>
      </c>
      <c r="BX324" s="1">
        <f>_xlfn.XLOOKUP(AM324,[6]cmmiScoringModel!$G$143:$G$148,[6]cmmiScoringModel!$I$143:$I$148,0,0,1)</f>
        <v>0.5</v>
      </c>
      <c r="BY324" s="1">
        <f>_xlfn.XLOOKUP(AN324,[6]cmmiScoringModel!$G$149:$G$153,[6]cmmiScoringModel!$I$149:$I$153,0,0,1)</f>
        <v>0.75</v>
      </c>
      <c r="BZ324" s="1">
        <f>_xlfn.XLOOKUP(AO324,[6]cmmiScoringModel!$G$154:$G$157,[6]cmmiScoringModel!$I$154:$I$157,0,0,1)</f>
        <v>1</v>
      </c>
      <c r="CA324" s="1">
        <f>_xlfn.XLOOKUP(AP324,[6]cmmiScoringModel!$G$158:$G$161,[6]cmmiScoringModel!$I$158:$I$161,0,0,1)</f>
        <v>1</v>
      </c>
      <c r="CB324" s="1">
        <f>_xlfn.XLOOKUP(AQ324,[6]cmmiScoringModel!$G$162:$G$166,[6]cmmiScoringModel!$I$162:$I$166,0,0,1)</f>
        <v>0.75</v>
      </c>
      <c r="CC324" s="1">
        <f>_xlfn.XLOOKUP(AR324,[6]cmmiScoringModel!$G$167:$G$171,[6]cmmiScoringModel!$I$167:$I$171,0,0,1)</f>
        <v>0.01</v>
      </c>
      <c r="CD324" s="1">
        <f>_xlfn.XLOOKUP(AS324,[6]cmmiScoringModel!$G$172:$G$175,[6]cmmiScoringModel!$I$172:$I$175,0,0,1)</f>
        <v>0.01</v>
      </c>
      <c r="CE324" s="1">
        <f>_xlfn.XLOOKUP(AT324,[6]cmmiScoringModel!$G$176:$G$180,[6]cmmiScoringModel!$I$176:$I$180,0,0,1)</f>
        <v>0.01</v>
      </c>
    </row>
    <row r="325" spans="1:83" x14ac:dyDescent="0.25">
      <c r="A325" s="1" t="s">
        <v>3652</v>
      </c>
      <c r="B325" s="1" t="s">
        <v>1647</v>
      </c>
      <c r="C325" s="1" t="s">
        <v>2203</v>
      </c>
      <c r="D325" s="1" t="s">
        <v>2204</v>
      </c>
      <c r="E325" s="1" t="s">
        <v>2205</v>
      </c>
      <c r="G325" s="1" t="s">
        <v>3653</v>
      </c>
      <c r="H325" s="1" t="s">
        <v>3654</v>
      </c>
      <c r="K325" s="1" t="s">
        <v>18</v>
      </c>
      <c r="L325" s="1" t="s">
        <v>22</v>
      </c>
      <c r="M325" s="1" t="s">
        <v>31</v>
      </c>
      <c r="N325" s="1" t="s">
        <v>29</v>
      </c>
      <c r="O325" s="1" t="s">
        <v>37</v>
      </c>
      <c r="P325" s="1" t="s">
        <v>43</v>
      </c>
      <c r="Q325" s="1" t="s">
        <v>45</v>
      </c>
      <c r="R325" s="1" t="s">
        <v>37</v>
      </c>
      <c r="S325" s="1" t="s">
        <v>56</v>
      </c>
      <c r="T325" s="1" t="s">
        <v>62</v>
      </c>
      <c r="U325" s="1" t="s">
        <v>66</v>
      </c>
      <c r="V325" s="1" t="s">
        <v>72</v>
      </c>
      <c r="W325" s="1" t="s">
        <v>76</v>
      </c>
      <c r="X325" s="1" t="s">
        <v>37</v>
      </c>
      <c r="Y325" s="1" t="s">
        <v>43</v>
      </c>
      <c r="Z325" s="1" t="s">
        <v>62</v>
      </c>
      <c r="AA325" s="1" t="s">
        <v>62</v>
      </c>
      <c r="AB325" s="1" t="s">
        <v>98</v>
      </c>
      <c r="AC325" s="1" t="s">
        <v>103</v>
      </c>
      <c r="AD325" s="1" t="s">
        <v>110</v>
      </c>
      <c r="AE325" s="1" t="s">
        <v>62</v>
      </c>
      <c r="AF325" s="1" t="s">
        <v>120</v>
      </c>
      <c r="AG325" s="1" t="s">
        <v>124</v>
      </c>
      <c r="AH325" s="1" t="s">
        <v>129</v>
      </c>
      <c r="AI325" s="1" t="s">
        <v>129</v>
      </c>
      <c r="AJ325" s="1" t="s">
        <v>22</v>
      </c>
      <c r="AK325" s="1" t="s">
        <v>64</v>
      </c>
      <c r="AL325" s="1" t="s">
        <v>142</v>
      </c>
      <c r="AM325" s="1" t="s">
        <v>62</v>
      </c>
      <c r="AN325" s="1" t="s">
        <v>31</v>
      </c>
      <c r="AO325" s="1" t="s">
        <v>155</v>
      </c>
      <c r="AP325" s="1" t="s">
        <v>159</v>
      </c>
      <c r="AQ325" s="1" t="s">
        <v>31</v>
      </c>
      <c r="AR325" s="1" t="s">
        <v>21</v>
      </c>
      <c r="AS325" s="1" t="s">
        <v>21</v>
      </c>
      <c r="AT325" s="1" t="s">
        <v>21</v>
      </c>
      <c r="AV325" s="1">
        <f>_xlfn.XLOOKUP(K325,[6]cmmiScoringModel!$G$2:$G$6, [6]cmmiScoringModel!$I$2:$I$6,0,0,1)</f>
        <v>1</v>
      </c>
      <c r="AW325" s="1">
        <f>_xlfn.XLOOKUP(L325,[6]cmmiScoringModel!$G$7:$G$9,[6]cmmiScoringModel!$I$7:$I$9,0,0,1)</f>
        <v>1</v>
      </c>
      <c r="AX325" s="1">
        <f>_xlfn.XLOOKUP(M325,[6]cmmiScoringModel!$G$10:$G$14,[6]cmmiScoringModel!$I$10:$I$14,0,0,1)</f>
        <v>1</v>
      </c>
      <c r="AY325" s="1">
        <f>_xlfn.XLOOKUP(N325,[6]cmmiScoringModel!$G$15:$G$19,[6]cmmiScoringModel!$I$15:$I$19,0,0,1)</f>
        <v>0.5</v>
      </c>
      <c r="AZ325" s="1">
        <f>_xlfn.XLOOKUP(O325,[6]cmmiScoringModel!$G$20:$G$24,[6]cmmiScoringModel!$I$20:$I$24,0,0,1)</f>
        <v>0.75</v>
      </c>
      <c r="BA325" s="1">
        <f>_xlfn.XLOOKUP(P325,[6]cmmiScoringModel!$G$25:$G$28,[6]cmmiScoringModel!$I$25:$I$28,0,0,1)</f>
        <v>1</v>
      </c>
      <c r="BB325" s="1">
        <f>_xlfn.XLOOKUP(Q325,[6]cmmiScoringModel!$G$29:$G$33,[6]cmmiScoringModel!$I$29:$I$33,0,0,1)</f>
        <v>0.5</v>
      </c>
      <c r="BC325" s="1">
        <f>_xlfn.XLOOKUP(R325,[6]cmmiScoringModel!$G$34:$G$37,[6]cmmiScoringModel!$I$34:$I$37,0,0,1)</f>
        <v>1</v>
      </c>
      <c r="BD325" s="1">
        <f>_xlfn.XLOOKUP(S325,[6]cmmiScoringModel!$G$38:$G$44,[6]cmmiScoringModel!$I$38:$I$44,0,0,1)</f>
        <v>0.2</v>
      </c>
      <c r="BE325" s="1">
        <f>_xlfn.XLOOKUP(T325,[6]cmmiScoringModel!$G$45:$G$51,[6]cmmiScoringModel!$I$45:$I$51,0,0,1)</f>
        <v>0.5</v>
      </c>
      <c r="BF325" s="1">
        <f>_xlfn.XLOOKUP(U325,[6]cmmiScoringModel!$G$52:$G$56,[6]cmmiScoringModel!$I$52:$I$56,0,0,1)</f>
        <v>0.8</v>
      </c>
      <c r="BG325" s="1">
        <f>_xlfn.XLOOKUP(V325,[6]cmmiScoringModel!$G$57:$G$61,[6]cmmiScoringModel!$I$57:$I$61,0,0,1)</f>
        <v>1</v>
      </c>
      <c r="BH325" s="1">
        <f>_xlfn.XLOOKUP(W325,[6]cmmiScoringModel!$G$62:$G$67,[6]cmmiScoringModel!$I$62:$I$67,0,0,1)</f>
        <v>0.75</v>
      </c>
      <c r="BI325" s="1">
        <f>_xlfn.XLOOKUP(X325,[6]cmmiScoringModel!$G$68:$G$72,[6]cmmiScoringModel!$I$68:$I$72,0,0,1)</f>
        <v>0.75</v>
      </c>
      <c r="BJ325" s="1">
        <f>_xlfn.XLOOKUP(Y325,[6]cmmiScoringModel!$G$73:$G$77,[6]cmmiScoringModel!$I$73:$I$77,0,0,1)</f>
        <v>1</v>
      </c>
      <c r="BK325" s="1">
        <f>_xlfn.XLOOKUP(Z325,[6]cmmiScoringModel!$G$78:$G$84,[6]cmmiScoringModel!$I$78:$I$84,0,0,1)</f>
        <v>0.5</v>
      </c>
      <c r="BL325" s="1">
        <f>_xlfn.XLOOKUP(AA325,[6]cmmiScoringModel!$G$85:$G$91,[6]cmmiScoringModel!$I$85:$I$91,0,0,1)</f>
        <v>0.5</v>
      </c>
      <c r="BM325" s="1">
        <f>_xlfn.XLOOKUP(AB325,[6]cmmiScoringModel!$G$92:$G$95,[6]cmmiScoringModel!$I$92:$I$95,0,0,1)</f>
        <v>1</v>
      </c>
      <c r="BN325" s="1">
        <f>_xlfn.XLOOKUP(AC325,[6]cmmiScoringModel!$G$96:$G$100,[6]cmmiScoringModel!$I$96:$I$100,0,0,1)</f>
        <v>0.6</v>
      </c>
      <c r="BO325" s="1">
        <f>_xlfn.XLOOKUP(AD325,[6]cmmiScoringModel!$G$101:$G$106,[6]cmmiScoringModel!$I$101:$I$106,0,0,1)</f>
        <v>0.75</v>
      </c>
      <c r="BP325" s="1">
        <f>_xlfn.XLOOKUP(AE325,[6]cmmiScoringModel!$G$107:$G$113,[6]cmmiScoringModel!$I$107:$I$113,0,0,1)</f>
        <v>0.5</v>
      </c>
      <c r="BQ325" s="1">
        <f>_xlfn.XLOOKUP(AF325,[6]cmmiScoringModel!$G$114:$G$117,[6]cmmiScoringModel!$I$114:$I$117,0,0,1)</f>
        <v>0.85</v>
      </c>
      <c r="BR325" s="1">
        <f>_xlfn.XLOOKUP(AG325,[6]cmmiScoringModel!$G$118:$G$120,[6]cmmiScoringModel!$I$118:$I$120,0,0,1)</f>
        <v>0.25</v>
      </c>
      <c r="BS325" s="1">
        <f>_xlfn.XLOOKUP(AH325, [6]cmmiScoringModel!$G$121:$G$124,[6]cmmiScoringModel!$I$121:$I$124,0,0,1)</f>
        <v>0.6</v>
      </c>
      <c r="BT325" s="1">
        <f>_xlfn.XLOOKUP(AI325,[6]cmmiScoringModel!$G$125:$G$128,[6]cmmiScoringModel!$I$125:$I$128,0,0,1)</f>
        <v>0.4</v>
      </c>
      <c r="BU325" s="1">
        <f>_xlfn.XLOOKUP(AJ325,[6]cmmiScoringModel!$G$129:$G$132,[6]cmmiScoringModel!$I$129:$I$132,0,0,1)</f>
        <v>1</v>
      </c>
      <c r="BV325" s="1">
        <f>_xlfn.XLOOKUP(AK325,[6]cmmiScoringModel!$G$133:$G$138,[6]cmmiScoringModel!$I$133:$I$138,0,0,1)</f>
        <v>1</v>
      </c>
      <c r="BW325" s="1">
        <f>_xlfn.XLOOKUP(AL325,[6]cmmiScoringModel!$G$139:$G$142,[6]cmmiScoringModel!$I$139:$I$142,0,0,1)</f>
        <v>0.25</v>
      </c>
      <c r="BX325" s="1">
        <f>_xlfn.XLOOKUP(AM325,[6]cmmiScoringModel!$G$143:$G$148,[6]cmmiScoringModel!$I$143:$I$148,0,0,1)</f>
        <v>0.5</v>
      </c>
      <c r="BY325" s="1">
        <f>_xlfn.XLOOKUP(AN325,[6]cmmiScoringModel!$G$149:$G$153,[6]cmmiScoringModel!$I$149:$I$153,0,0,1)</f>
        <v>1</v>
      </c>
      <c r="BZ325" s="1">
        <f>_xlfn.XLOOKUP(AO325,[6]cmmiScoringModel!$G$154:$G$157,[6]cmmiScoringModel!$I$154:$I$157,0,0,1)</f>
        <v>1</v>
      </c>
      <c r="CA325" s="1">
        <f>_xlfn.XLOOKUP(AP325,[6]cmmiScoringModel!$G$158:$G$161,[6]cmmiScoringModel!$I$158:$I$161,0,0,1)</f>
        <v>1</v>
      </c>
      <c r="CB325" s="1">
        <f>_xlfn.XLOOKUP(AQ325,[6]cmmiScoringModel!$G$162:$G$166,[6]cmmiScoringModel!$I$162:$I$166,0,0,1)</f>
        <v>1</v>
      </c>
      <c r="CC325" s="1">
        <f>_xlfn.XLOOKUP(AR325,[6]cmmiScoringModel!$G$167:$G$171,[6]cmmiScoringModel!$I$167:$I$171,0,0,1)</f>
        <v>0.01</v>
      </c>
      <c r="CD325" s="1">
        <f>_xlfn.XLOOKUP(AS325,[6]cmmiScoringModel!$G$172:$G$175,[6]cmmiScoringModel!$I$172:$I$175,0,0,1)</f>
        <v>0.01</v>
      </c>
      <c r="CE325" s="1">
        <f>_xlfn.XLOOKUP(AT325,[6]cmmiScoringModel!$G$176:$G$180,[6]cmmiScoringModel!$I$176:$I$180,0,0,1)</f>
        <v>0.01</v>
      </c>
    </row>
    <row r="326" spans="1:83" x14ac:dyDescent="0.25">
      <c r="A326" s="1" t="s">
        <v>3655</v>
      </c>
      <c r="B326" s="1" t="s">
        <v>1647</v>
      </c>
      <c r="C326" s="1" t="s">
        <v>2203</v>
      </c>
      <c r="D326" s="1" t="s">
        <v>2207</v>
      </c>
      <c r="E326" s="1" t="s">
        <v>2208</v>
      </c>
      <c r="G326" s="1" t="s">
        <v>2209</v>
      </c>
      <c r="H326" s="1" t="s">
        <v>3656</v>
      </c>
      <c r="K326" s="1" t="s">
        <v>18</v>
      </c>
      <c r="L326" s="1" t="s">
        <v>22</v>
      </c>
      <c r="M326" s="1" t="s">
        <v>31</v>
      </c>
      <c r="N326" s="1" t="s">
        <v>29</v>
      </c>
      <c r="O326" s="1" t="s">
        <v>37</v>
      </c>
      <c r="P326" s="1" t="s">
        <v>43</v>
      </c>
      <c r="Q326" s="1" t="s">
        <v>45</v>
      </c>
      <c r="R326" s="1" t="s">
        <v>37</v>
      </c>
      <c r="S326" s="1" t="s">
        <v>56</v>
      </c>
      <c r="T326" s="1" t="s">
        <v>62</v>
      </c>
      <c r="U326" s="1" t="s">
        <v>43</v>
      </c>
      <c r="V326" s="1" t="s">
        <v>72</v>
      </c>
      <c r="W326" s="1" t="s">
        <v>76</v>
      </c>
      <c r="X326" s="1" t="s">
        <v>37</v>
      </c>
      <c r="Y326" s="1" t="s">
        <v>43</v>
      </c>
      <c r="Z326" s="1" t="s">
        <v>62</v>
      </c>
      <c r="AA326" s="1" t="s">
        <v>62</v>
      </c>
      <c r="AB326" s="1" t="s">
        <v>98</v>
      </c>
      <c r="AC326" s="1" t="s">
        <v>103</v>
      </c>
      <c r="AD326" s="1" t="s">
        <v>111</v>
      </c>
      <c r="AE326" s="1" t="s">
        <v>62</v>
      </c>
      <c r="AF326" s="1" t="s">
        <v>120</v>
      </c>
      <c r="AG326" s="1" t="s">
        <v>124</v>
      </c>
      <c r="AH326" s="1" t="s">
        <v>129</v>
      </c>
      <c r="AI326" s="1" t="s">
        <v>129</v>
      </c>
      <c r="AJ326" s="1" t="s">
        <v>129</v>
      </c>
      <c r="AK326" s="1" t="s">
        <v>63</v>
      </c>
      <c r="AL326" s="1" t="s">
        <v>144</v>
      </c>
      <c r="AM326" s="1" t="s">
        <v>62</v>
      </c>
      <c r="AN326" s="1" t="s">
        <v>31</v>
      </c>
      <c r="AO326" s="1" t="s">
        <v>155</v>
      </c>
      <c r="AP326" s="1" t="s">
        <v>158</v>
      </c>
      <c r="AQ326" s="1" t="s">
        <v>29</v>
      </c>
      <c r="AR326" s="1" t="s">
        <v>21</v>
      </c>
      <c r="AS326" s="1" t="s">
        <v>21</v>
      </c>
      <c r="AT326" s="1" t="s">
        <v>21</v>
      </c>
      <c r="AV326" s="1">
        <f>_xlfn.XLOOKUP(K326,[6]cmmiScoringModel!$G$2:$G$6, [6]cmmiScoringModel!$I$2:$I$6,0,0,1)</f>
        <v>1</v>
      </c>
      <c r="AW326" s="1">
        <f>_xlfn.XLOOKUP(L326,[6]cmmiScoringModel!$G$7:$G$9,[6]cmmiScoringModel!$I$7:$I$9,0,0,1)</f>
        <v>1</v>
      </c>
      <c r="AX326" s="1">
        <f>_xlfn.XLOOKUP(M326,[6]cmmiScoringModel!$G$10:$G$14,[6]cmmiScoringModel!$I$10:$I$14,0,0,1)</f>
        <v>1</v>
      </c>
      <c r="AY326" s="1">
        <f>_xlfn.XLOOKUP(N326,[6]cmmiScoringModel!$G$15:$G$19,[6]cmmiScoringModel!$I$15:$I$19,0,0,1)</f>
        <v>0.5</v>
      </c>
      <c r="AZ326" s="1">
        <f>_xlfn.XLOOKUP(O326,[6]cmmiScoringModel!$G$20:$G$24,[6]cmmiScoringModel!$I$20:$I$24,0,0,1)</f>
        <v>0.75</v>
      </c>
      <c r="BA326" s="1">
        <f>_xlfn.XLOOKUP(P326,[6]cmmiScoringModel!$G$25:$G$28,[6]cmmiScoringModel!$I$25:$I$28,0,0,1)</f>
        <v>1</v>
      </c>
      <c r="BB326" s="1">
        <f>_xlfn.XLOOKUP(Q326,[6]cmmiScoringModel!$G$29:$G$33,[6]cmmiScoringModel!$I$29:$I$33,0,0,1)</f>
        <v>0.5</v>
      </c>
      <c r="BC326" s="1">
        <f>_xlfn.XLOOKUP(R326,[6]cmmiScoringModel!$G$34:$G$37,[6]cmmiScoringModel!$I$34:$I$37,0,0,1)</f>
        <v>1</v>
      </c>
      <c r="BD326" s="1">
        <f>_xlfn.XLOOKUP(S326,[6]cmmiScoringModel!$G$38:$G$44,[6]cmmiScoringModel!$I$38:$I$44,0,0,1)</f>
        <v>0.2</v>
      </c>
      <c r="BE326" s="1">
        <f>_xlfn.XLOOKUP(T326,[6]cmmiScoringModel!$G$45:$G$51,[6]cmmiScoringModel!$I$45:$I$51,0,0,1)</f>
        <v>0.5</v>
      </c>
      <c r="BF326" s="1">
        <f>_xlfn.XLOOKUP(U326,[6]cmmiScoringModel!$G$52:$G$56,[6]cmmiScoringModel!$I$52:$I$56,0,0,1)</f>
        <v>1</v>
      </c>
      <c r="BG326" s="1">
        <f>_xlfn.XLOOKUP(V326,[6]cmmiScoringModel!$G$57:$G$61,[6]cmmiScoringModel!$I$57:$I$61,0,0,1)</f>
        <v>1</v>
      </c>
      <c r="BH326" s="1">
        <f>_xlfn.XLOOKUP(W326,[6]cmmiScoringModel!$G$62:$G$67,[6]cmmiScoringModel!$I$62:$I$67,0,0,1)</f>
        <v>0.75</v>
      </c>
      <c r="BI326" s="1">
        <f>_xlfn.XLOOKUP(X326,[6]cmmiScoringModel!$G$68:$G$72,[6]cmmiScoringModel!$I$68:$I$72,0,0,1)</f>
        <v>0.75</v>
      </c>
      <c r="BJ326" s="1">
        <f>_xlfn.XLOOKUP(Y326,[6]cmmiScoringModel!$G$73:$G$77,[6]cmmiScoringModel!$I$73:$I$77,0,0,1)</f>
        <v>1</v>
      </c>
      <c r="BK326" s="1">
        <f>_xlfn.XLOOKUP(Z326,[6]cmmiScoringModel!$G$78:$G$84,[6]cmmiScoringModel!$I$78:$I$84,0,0,1)</f>
        <v>0.5</v>
      </c>
      <c r="BL326" s="1">
        <f>_xlfn.XLOOKUP(AA326,[6]cmmiScoringModel!$G$85:$G$91,[6]cmmiScoringModel!$I$85:$I$91,0,0,1)</f>
        <v>0.5</v>
      </c>
      <c r="BM326" s="1">
        <f>_xlfn.XLOOKUP(AB326,[6]cmmiScoringModel!$G$92:$G$95,[6]cmmiScoringModel!$I$92:$I$95,0,0,1)</f>
        <v>1</v>
      </c>
      <c r="BN326" s="1">
        <f>_xlfn.XLOOKUP(AC326,[6]cmmiScoringModel!$G$96:$G$100,[6]cmmiScoringModel!$I$96:$I$100,0,0,1)</f>
        <v>0.6</v>
      </c>
      <c r="BO326" s="1">
        <f>_xlfn.XLOOKUP(AD326,[6]cmmiScoringModel!$G$101:$G$106,[6]cmmiScoringModel!$I$101:$I$106,0,0,1)</f>
        <v>1</v>
      </c>
      <c r="BP326" s="1">
        <f>_xlfn.XLOOKUP(AE326,[6]cmmiScoringModel!$G$107:$G$113,[6]cmmiScoringModel!$I$107:$I$113,0,0,1)</f>
        <v>0.5</v>
      </c>
      <c r="BQ326" s="1">
        <f>_xlfn.XLOOKUP(AF326,[6]cmmiScoringModel!$G$114:$G$117,[6]cmmiScoringModel!$I$114:$I$117,0,0,1)</f>
        <v>0.85</v>
      </c>
      <c r="BR326" s="1">
        <f>_xlfn.XLOOKUP(AG326,[6]cmmiScoringModel!$G$118:$G$120,[6]cmmiScoringModel!$I$118:$I$120,0,0,1)</f>
        <v>0.25</v>
      </c>
      <c r="BS326" s="1">
        <f>_xlfn.XLOOKUP(AH326, [6]cmmiScoringModel!$G$121:$G$124,[6]cmmiScoringModel!$I$121:$I$124,0,0,1)</f>
        <v>0.6</v>
      </c>
      <c r="BT326" s="1">
        <f>_xlfn.XLOOKUP(AI326,[6]cmmiScoringModel!$G$125:$G$128,[6]cmmiScoringModel!$I$125:$I$128,0,0,1)</f>
        <v>0.4</v>
      </c>
      <c r="BU326" s="1">
        <f>_xlfn.XLOOKUP(AJ326,[6]cmmiScoringModel!$G$129:$G$132,[6]cmmiScoringModel!$I$129:$I$132,0,0,1)</f>
        <v>0.4</v>
      </c>
      <c r="BV326" s="1">
        <f>_xlfn.XLOOKUP(AK326,[6]cmmiScoringModel!$G$133:$G$138,[6]cmmiScoringModel!$I$133:$I$138,0,0,1)</f>
        <v>0.75</v>
      </c>
      <c r="BW326" s="1">
        <f>_xlfn.XLOOKUP(AL326,[6]cmmiScoringModel!$G$139:$G$142,[6]cmmiScoringModel!$I$139:$I$142,0,0,1)</f>
        <v>1</v>
      </c>
      <c r="BX326" s="1">
        <f>_xlfn.XLOOKUP(AM326,[6]cmmiScoringModel!$G$143:$G$148,[6]cmmiScoringModel!$I$143:$I$148,0,0,1)</f>
        <v>0.5</v>
      </c>
      <c r="BY326" s="1">
        <f>_xlfn.XLOOKUP(AN326,[6]cmmiScoringModel!$G$149:$G$153,[6]cmmiScoringModel!$I$149:$I$153,0,0,1)</f>
        <v>1</v>
      </c>
      <c r="BZ326" s="1">
        <f>_xlfn.XLOOKUP(AO326,[6]cmmiScoringModel!$G$154:$G$157,[6]cmmiScoringModel!$I$154:$I$157,0,0,1)</f>
        <v>1</v>
      </c>
      <c r="CA326" s="1">
        <f>_xlfn.XLOOKUP(AP326,[6]cmmiScoringModel!$G$158:$G$161,[6]cmmiScoringModel!$I$158:$I$161,0,0,1)</f>
        <v>0.5</v>
      </c>
      <c r="CB326" s="1">
        <f>_xlfn.XLOOKUP(AQ326,[6]cmmiScoringModel!$G$162:$G$166,[6]cmmiScoringModel!$I$162:$I$166,0,0,1)</f>
        <v>0.75</v>
      </c>
      <c r="CC326" s="1">
        <f>_xlfn.XLOOKUP(AR326,[6]cmmiScoringModel!$G$167:$G$171,[6]cmmiScoringModel!$I$167:$I$171,0,0,1)</f>
        <v>0.01</v>
      </c>
      <c r="CD326" s="1">
        <f>_xlfn.XLOOKUP(AS326,[6]cmmiScoringModel!$G$172:$G$175,[6]cmmiScoringModel!$I$172:$I$175,0,0,1)</f>
        <v>0.01</v>
      </c>
      <c r="CE326" s="1">
        <f>_xlfn.XLOOKUP(AT326,[6]cmmiScoringModel!$G$176:$G$180,[6]cmmiScoringModel!$I$176:$I$180,0,0,1)</f>
        <v>0.01</v>
      </c>
    </row>
    <row r="327" spans="1:83" x14ac:dyDescent="0.25">
      <c r="A327" s="1" t="s">
        <v>3657</v>
      </c>
      <c r="B327" s="1" t="s">
        <v>1647</v>
      </c>
      <c r="C327" s="1" t="s">
        <v>2203</v>
      </c>
      <c r="D327" s="1" t="s">
        <v>2210</v>
      </c>
      <c r="E327" s="1" t="s">
        <v>2211</v>
      </c>
      <c r="G327" s="1" t="s">
        <v>2212</v>
      </c>
      <c r="H327" s="1" t="s">
        <v>3658</v>
      </c>
      <c r="K327" s="1" t="s">
        <v>18</v>
      </c>
      <c r="L327" s="1" t="s">
        <v>22</v>
      </c>
      <c r="M327" s="1" t="s">
        <v>31</v>
      </c>
      <c r="N327" s="1" t="s">
        <v>29</v>
      </c>
      <c r="O327" s="1" t="s">
        <v>37</v>
      </c>
      <c r="P327" s="1" t="s">
        <v>43</v>
      </c>
      <c r="Q327" s="1" t="s">
        <v>45</v>
      </c>
      <c r="R327" s="1" t="s">
        <v>37</v>
      </c>
      <c r="S327" s="1" t="s">
        <v>56</v>
      </c>
      <c r="T327" s="1" t="s">
        <v>64</v>
      </c>
      <c r="U327" s="1" t="s">
        <v>43</v>
      </c>
      <c r="V327" s="1" t="s">
        <v>71</v>
      </c>
      <c r="W327" s="1" t="s">
        <v>76</v>
      </c>
      <c r="X327" s="1" t="s">
        <v>37</v>
      </c>
      <c r="Y327" s="1" t="s">
        <v>43</v>
      </c>
      <c r="Z327" s="1" t="s">
        <v>63</v>
      </c>
      <c r="AA327" s="1" t="s">
        <v>63</v>
      </c>
      <c r="AB327" s="1" t="s">
        <v>97</v>
      </c>
      <c r="AC327" s="1" t="s">
        <v>103</v>
      </c>
      <c r="AD327" s="1" t="s">
        <v>111</v>
      </c>
      <c r="AE327" s="1" t="s">
        <v>62</v>
      </c>
      <c r="AF327" s="1" t="s">
        <v>120</v>
      </c>
      <c r="AG327" s="1" t="s">
        <v>125</v>
      </c>
      <c r="AH327" s="1" t="s">
        <v>129</v>
      </c>
      <c r="AI327" s="1" t="s">
        <v>129</v>
      </c>
      <c r="AJ327" s="1" t="s">
        <v>129</v>
      </c>
      <c r="AK327" s="1" t="s">
        <v>63</v>
      </c>
      <c r="AL327" s="1" t="s">
        <v>142</v>
      </c>
      <c r="AM327" s="1" t="s">
        <v>62</v>
      </c>
      <c r="AN327" s="1" t="s">
        <v>29</v>
      </c>
      <c r="AO327" s="1" t="s">
        <v>154</v>
      </c>
      <c r="AP327" s="1" t="s">
        <v>159</v>
      </c>
      <c r="AQ327" s="1" t="s">
        <v>29</v>
      </c>
      <c r="AR327" s="1" t="s">
        <v>21</v>
      </c>
      <c r="AS327" s="1" t="s">
        <v>21</v>
      </c>
      <c r="AT327" s="1" t="s">
        <v>21</v>
      </c>
      <c r="AV327" s="1">
        <f>_xlfn.XLOOKUP(K327,[6]cmmiScoringModel!$G$2:$G$6, [6]cmmiScoringModel!$I$2:$I$6,0,0,1)</f>
        <v>1</v>
      </c>
      <c r="AW327" s="1">
        <f>_xlfn.XLOOKUP(L327,[6]cmmiScoringModel!$G$7:$G$9,[6]cmmiScoringModel!$I$7:$I$9,0,0,1)</f>
        <v>1</v>
      </c>
      <c r="AX327" s="1">
        <f>_xlfn.XLOOKUP(M327,[6]cmmiScoringModel!$G$10:$G$14,[6]cmmiScoringModel!$I$10:$I$14,0,0,1)</f>
        <v>1</v>
      </c>
      <c r="AY327" s="1">
        <f>_xlfn.XLOOKUP(N327,[6]cmmiScoringModel!$G$15:$G$19,[6]cmmiScoringModel!$I$15:$I$19,0,0,1)</f>
        <v>0.5</v>
      </c>
      <c r="AZ327" s="1">
        <f>_xlfn.XLOOKUP(O327,[6]cmmiScoringModel!$G$20:$G$24,[6]cmmiScoringModel!$I$20:$I$24,0,0,1)</f>
        <v>0.75</v>
      </c>
      <c r="BA327" s="1">
        <f>_xlfn.XLOOKUP(P327,[6]cmmiScoringModel!$G$25:$G$28,[6]cmmiScoringModel!$I$25:$I$28,0,0,1)</f>
        <v>1</v>
      </c>
      <c r="BB327" s="1">
        <f>_xlfn.XLOOKUP(Q327,[6]cmmiScoringModel!$G$29:$G$33,[6]cmmiScoringModel!$I$29:$I$33,0,0,1)</f>
        <v>0.5</v>
      </c>
      <c r="BC327" s="1">
        <f>_xlfn.XLOOKUP(R327,[6]cmmiScoringModel!$G$34:$G$37,[6]cmmiScoringModel!$I$34:$I$37,0,0,1)</f>
        <v>1</v>
      </c>
      <c r="BD327" s="1">
        <f>_xlfn.XLOOKUP(S327,[6]cmmiScoringModel!$G$38:$G$44,[6]cmmiScoringModel!$I$38:$I$44,0,0,1)</f>
        <v>0.2</v>
      </c>
      <c r="BE327" s="1">
        <f>_xlfn.XLOOKUP(T327,[6]cmmiScoringModel!$G$45:$G$51,[6]cmmiScoringModel!$I$45:$I$51,0,0,1)</f>
        <v>1</v>
      </c>
      <c r="BF327" s="1">
        <f>_xlfn.XLOOKUP(U327,[6]cmmiScoringModel!$G$52:$G$56,[6]cmmiScoringModel!$I$52:$I$56,0,0,1)</f>
        <v>1</v>
      </c>
      <c r="BG327" s="1">
        <f>_xlfn.XLOOKUP(V327,[6]cmmiScoringModel!$G$57:$G$61,[6]cmmiScoringModel!$I$57:$I$61,0,0,1)</f>
        <v>0.6</v>
      </c>
      <c r="BH327" s="1">
        <f>_xlfn.XLOOKUP(W327,[6]cmmiScoringModel!$G$62:$G$67,[6]cmmiScoringModel!$I$62:$I$67,0,0,1)</f>
        <v>0.75</v>
      </c>
      <c r="BI327" s="1">
        <f>_xlfn.XLOOKUP(X327,[6]cmmiScoringModel!$G$68:$G$72,[6]cmmiScoringModel!$I$68:$I$72,0,0,1)</f>
        <v>0.75</v>
      </c>
      <c r="BJ327" s="1">
        <f>_xlfn.XLOOKUP(Y327,[6]cmmiScoringModel!$G$73:$G$77,[6]cmmiScoringModel!$I$73:$I$77,0,0,1)</f>
        <v>1</v>
      </c>
      <c r="BK327" s="1">
        <f>_xlfn.XLOOKUP(Z327,[6]cmmiScoringModel!$G$78:$G$84,[6]cmmiScoringModel!$I$78:$I$84,0,0,1)</f>
        <v>0.75</v>
      </c>
      <c r="BL327" s="1">
        <f>_xlfn.XLOOKUP(AA327,[6]cmmiScoringModel!$G$85:$G$91,[6]cmmiScoringModel!$I$85:$I$91,0,0,1)</f>
        <v>0.75</v>
      </c>
      <c r="BM327" s="1">
        <f>_xlfn.XLOOKUP(AB327,[6]cmmiScoringModel!$G$92:$G$95,[6]cmmiScoringModel!$I$92:$I$95,0,0,1)</f>
        <v>0.25</v>
      </c>
      <c r="BN327" s="1">
        <f>_xlfn.XLOOKUP(AC327,[6]cmmiScoringModel!$G$96:$G$100,[6]cmmiScoringModel!$I$96:$I$100,0,0,1)</f>
        <v>0.6</v>
      </c>
      <c r="BO327" s="1">
        <f>_xlfn.XLOOKUP(AD327,[6]cmmiScoringModel!$G$101:$G$106,[6]cmmiScoringModel!$I$101:$I$106,0,0,1)</f>
        <v>1</v>
      </c>
      <c r="BP327" s="1">
        <f>_xlfn.XLOOKUP(AE327,[6]cmmiScoringModel!$G$107:$G$113,[6]cmmiScoringModel!$I$107:$I$113,0,0,1)</f>
        <v>0.5</v>
      </c>
      <c r="BQ327" s="1">
        <f>_xlfn.XLOOKUP(AF327,[6]cmmiScoringModel!$G$114:$G$117,[6]cmmiScoringModel!$I$114:$I$117,0,0,1)</f>
        <v>0.85</v>
      </c>
      <c r="BR327" s="1">
        <f>_xlfn.XLOOKUP(AG327,[6]cmmiScoringModel!$G$118:$G$120,[6]cmmiScoringModel!$I$118:$I$120,0,0,1)</f>
        <v>1</v>
      </c>
      <c r="BS327" s="1">
        <f>_xlfn.XLOOKUP(AH327, [6]cmmiScoringModel!$G$121:$G$124,[6]cmmiScoringModel!$I$121:$I$124,0,0,1)</f>
        <v>0.6</v>
      </c>
      <c r="BT327" s="1">
        <f>_xlfn.XLOOKUP(AI327,[6]cmmiScoringModel!$G$125:$G$128,[6]cmmiScoringModel!$I$125:$I$128,0,0,1)</f>
        <v>0.4</v>
      </c>
      <c r="BU327" s="1">
        <f>_xlfn.XLOOKUP(AJ327,[6]cmmiScoringModel!$G$129:$G$132,[6]cmmiScoringModel!$I$129:$I$132,0,0,1)</f>
        <v>0.4</v>
      </c>
      <c r="BV327" s="1">
        <f>_xlfn.XLOOKUP(AK327,[6]cmmiScoringModel!$G$133:$G$138,[6]cmmiScoringModel!$I$133:$I$138,0,0,1)</f>
        <v>0.75</v>
      </c>
      <c r="BW327" s="1">
        <f>_xlfn.XLOOKUP(AL327,[6]cmmiScoringModel!$G$139:$G$142,[6]cmmiScoringModel!$I$139:$I$142,0,0,1)</f>
        <v>0.25</v>
      </c>
      <c r="BX327" s="1">
        <f>_xlfn.XLOOKUP(AM327,[6]cmmiScoringModel!$G$143:$G$148,[6]cmmiScoringModel!$I$143:$I$148,0,0,1)</f>
        <v>0.5</v>
      </c>
      <c r="BY327" s="1">
        <f>_xlfn.XLOOKUP(AN327,[6]cmmiScoringModel!$G$149:$G$153,[6]cmmiScoringModel!$I$149:$I$153,0,0,1)</f>
        <v>0.75</v>
      </c>
      <c r="BZ327" s="1">
        <f>_xlfn.XLOOKUP(AO327,[6]cmmiScoringModel!$G$154:$G$157,[6]cmmiScoringModel!$I$154:$I$157,0,0,1)</f>
        <v>0</v>
      </c>
      <c r="CA327" s="1">
        <f>_xlfn.XLOOKUP(AP327,[6]cmmiScoringModel!$G$158:$G$161,[6]cmmiScoringModel!$I$158:$I$161,0,0,1)</f>
        <v>1</v>
      </c>
      <c r="CB327" s="1">
        <f>_xlfn.XLOOKUP(AQ327,[6]cmmiScoringModel!$G$162:$G$166,[6]cmmiScoringModel!$I$162:$I$166,0,0,1)</f>
        <v>0.75</v>
      </c>
      <c r="CC327" s="1">
        <f>_xlfn.XLOOKUP(AR327,[6]cmmiScoringModel!$G$167:$G$171,[6]cmmiScoringModel!$I$167:$I$171,0,0,1)</f>
        <v>0.01</v>
      </c>
      <c r="CD327" s="1">
        <f>_xlfn.XLOOKUP(AS327,[6]cmmiScoringModel!$G$172:$G$175,[6]cmmiScoringModel!$I$172:$I$175,0,0,1)</f>
        <v>0.01</v>
      </c>
      <c r="CE327" s="1">
        <f>_xlfn.XLOOKUP(AT327,[6]cmmiScoringModel!$G$176:$G$180,[6]cmmiScoringModel!$I$176:$I$180,0,0,1)</f>
        <v>0.01</v>
      </c>
    </row>
    <row r="328" spans="1:83" x14ac:dyDescent="0.25">
      <c r="A328" s="1" t="s">
        <v>3659</v>
      </c>
      <c r="B328" s="1" t="s">
        <v>1647</v>
      </c>
      <c r="C328" s="1" t="s">
        <v>2213</v>
      </c>
      <c r="D328" s="1" t="s">
        <v>2214</v>
      </c>
      <c r="E328" s="1" t="s">
        <v>2215</v>
      </c>
      <c r="G328" s="1" t="s">
        <v>2216</v>
      </c>
      <c r="H328" s="1" t="s">
        <v>3636</v>
      </c>
      <c r="K328" s="1" t="s">
        <v>18</v>
      </c>
      <c r="L328" s="1" t="s">
        <v>22</v>
      </c>
      <c r="M328" s="1" t="s">
        <v>31</v>
      </c>
      <c r="N328" s="1" t="s">
        <v>29</v>
      </c>
      <c r="O328" s="1" t="s">
        <v>37</v>
      </c>
      <c r="P328" s="1" t="s">
        <v>43</v>
      </c>
      <c r="Q328" s="1" t="s">
        <v>45</v>
      </c>
      <c r="R328" s="1" t="s">
        <v>37</v>
      </c>
      <c r="S328" s="1" t="s">
        <v>56</v>
      </c>
      <c r="T328" s="1" t="s">
        <v>61</v>
      </c>
      <c r="U328" s="1" t="s">
        <v>43</v>
      </c>
      <c r="V328" s="1" t="s">
        <v>72</v>
      </c>
      <c r="W328" s="1" t="s">
        <v>76</v>
      </c>
      <c r="X328" s="1" t="s">
        <v>37</v>
      </c>
      <c r="Y328" s="1" t="s">
        <v>43</v>
      </c>
      <c r="Z328" s="1" t="s">
        <v>62</v>
      </c>
      <c r="AA328" s="1" t="s">
        <v>62</v>
      </c>
      <c r="AB328" s="1" t="s">
        <v>98</v>
      </c>
      <c r="AC328" s="1" t="s">
        <v>103</v>
      </c>
      <c r="AD328" s="1" t="s">
        <v>111</v>
      </c>
      <c r="AE328" s="1" t="s">
        <v>62</v>
      </c>
      <c r="AF328" s="1" t="s">
        <v>120</v>
      </c>
      <c r="AG328" s="1" t="s">
        <v>124</v>
      </c>
      <c r="AH328" s="1" t="s">
        <v>129</v>
      </c>
      <c r="AI328" s="1" t="s">
        <v>129</v>
      </c>
      <c r="AJ328" s="1" t="s">
        <v>129</v>
      </c>
      <c r="AK328" s="1" t="s">
        <v>63</v>
      </c>
      <c r="AL328" s="1" t="s">
        <v>144</v>
      </c>
      <c r="AM328" s="1" t="s">
        <v>62</v>
      </c>
      <c r="AN328" s="1" t="s">
        <v>31</v>
      </c>
      <c r="AO328" s="1" t="s">
        <v>155</v>
      </c>
      <c r="AP328" s="1" t="s">
        <v>158</v>
      </c>
      <c r="AQ328" s="1" t="s">
        <v>29</v>
      </c>
      <c r="AR328" s="1" t="s">
        <v>21</v>
      </c>
      <c r="AS328" s="1" t="s">
        <v>21</v>
      </c>
      <c r="AT328" s="1" t="s">
        <v>21</v>
      </c>
      <c r="AV328" s="1">
        <f>_xlfn.XLOOKUP(K328,[6]cmmiScoringModel!$G$2:$G$6, [6]cmmiScoringModel!$I$2:$I$6,0,0,1)</f>
        <v>1</v>
      </c>
      <c r="AW328" s="1">
        <f>_xlfn.XLOOKUP(L328,[6]cmmiScoringModel!$G$7:$G$9,[6]cmmiScoringModel!$I$7:$I$9,0,0,1)</f>
        <v>1</v>
      </c>
      <c r="AX328" s="1">
        <f>_xlfn.XLOOKUP(M328,[6]cmmiScoringModel!$G$10:$G$14,[6]cmmiScoringModel!$I$10:$I$14,0,0,1)</f>
        <v>1</v>
      </c>
      <c r="AY328" s="1">
        <f>_xlfn.XLOOKUP(N328,[6]cmmiScoringModel!$G$15:$G$19,[6]cmmiScoringModel!$I$15:$I$19,0,0,1)</f>
        <v>0.5</v>
      </c>
      <c r="AZ328" s="1">
        <f>_xlfn.XLOOKUP(O328,[6]cmmiScoringModel!$G$20:$G$24,[6]cmmiScoringModel!$I$20:$I$24,0,0,1)</f>
        <v>0.75</v>
      </c>
      <c r="BA328" s="1">
        <f>_xlfn.XLOOKUP(P328,[6]cmmiScoringModel!$G$25:$G$28,[6]cmmiScoringModel!$I$25:$I$28,0,0,1)</f>
        <v>1</v>
      </c>
      <c r="BB328" s="1">
        <f>_xlfn.XLOOKUP(Q328,[6]cmmiScoringModel!$G$29:$G$33,[6]cmmiScoringModel!$I$29:$I$33,0,0,1)</f>
        <v>0.5</v>
      </c>
      <c r="BC328" s="1">
        <f>_xlfn.XLOOKUP(R328,[6]cmmiScoringModel!$G$34:$G$37,[6]cmmiScoringModel!$I$34:$I$37,0,0,1)</f>
        <v>1</v>
      </c>
      <c r="BD328" s="1">
        <f>_xlfn.XLOOKUP(S328,[6]cmmiScoringModel!$G$38:$G$44,[6]cmmiScoringModel!$I$38:$I$44,0,0,1)</f>
        <v>0.2</v>
      </c>
      <c r="BE328" s="1">
        <f>_xlfn.XLOOKUP(T328,[6]cmmiScoringModel!$G$45:$G$51,[6]cmmiScoringModel!$I$45:$I$51,0,0,1)</f>
        <v>0.25</v>
      </c>
      <c r="BF328" s="1">
        <f>_xlfn.XLOOKUP(U328,[6]cmmiScoringModel!$G$52:$G$56,[6]cmmiScoringModel!$I$52:$I$56,0,0,1)</f>
        <v>1</v>
      </c>
      <c r="BG328" s="1">
        <f>_xlfn.XLOOKUP(V328,[6]cmmiScoringModel!$G$57:$G$61,[6]cmmiScoringModel!$I$57:$I$61,0,0,1)</f>
        <v>1</v>
      </c>
      <c r="BH328" s="1">
        <f>_xlfn.XLOOKUP(W328,[6]cmmiScoringModel!$G$62:$G$67,[6]cmmiScoringModel!$I$62:$I$67,0,0,1)</f>
        <v>0.75</v>
      </c>
      <c r="BI328" s="1">
        <f>_xlfn.XLOOKUP(X328,[6]cmmiScoringModel!$G$68:$G$72,[6]cmmiScoringModel!$I$68:$I$72,0,0,1)</f>
        <v>0.75</v>
      </c>
      <c r="BJ328" s="1">
        <f>_xlfn.XLOOKUP(Y328,[6]cmmiScoringModel!$G$73:$G$77,[6]cmmiScoringModel!$I$73:$I$77,0,0,1)</f>
        <v>1</v>
      </c>
      <c r="BK328" s="1">
        <f>_xlfn.XLOOKUP(Z328,[6]cmmiScoringModel!$G$78:$G$84,[6]cmmiScoringModel!$I$78:$I$84,0,0,1)</f>
        <v>0.5</v>
      </c>
      <c r="BL328" s="1">
        <f>_xlfn.XLOOKUP(AA328,[6]cmmiScoringModel!$G$85:$G$91,[6]cmmiScoringModel!$I$85:$I$91,0,0,1)</f>
        <v>0.5</v>
      </c>
      <c r="BM328" s="1">
        <f>_xlfn.XLOOKUP(AB328,[6]cmmiScoringModel!$G$92:$G$95,[6]cmmiScoringModel!$I$92:$I$95,0,0,1)</f>
        <v>1</v>
      </c>
      <c r="BN328" s="1">
        <f>_xlfn.XLOOKUP(AC328,[6]cmmiScoringModel!$G$96:$G$100,[6]cmmiScoringModel!$I$96:$I$100,0,0,1)</f>
        <v>0.6</v>
      </c>
      <c r="BO328" s="1">
        <f>_xlfn.XLOOKUP(AD328,[6]cmmiScoringModel!$G$101:$G$106,[6]cmmiScoringModel!$I$101:$I$106,0,0,1)</f>
        <v>1</v>
      </c>
      <c r="BP328" s="1">
        <f>_xlfn.XLOOKUP(AE328,[6]cmmiScoringModel!$G$107:$G$113,[6]cmmiScoringModel!$I$107:$I$113,0,0,1)</f>
        <v>0.5</v>
      </c>
      <c r="BQ328" s="1">
        <f>_xlfn.XLOOKUP(AF328,[6]cmmiScoringModel!$G$114:$G$117,[6]cmmiScoringModel!$I$114:$I$117,0,0,1)</f>
        <v>0.85</v>
      </c>
      <c r="BR328" s="1">
        <f>_xlfn.XLOOKUP(AG328,[6]cmmiScoringModel!$G$118:$G$120,[6]cmmiScoringModel!$I$118:$I$120,0,0,1)</f>
        <v>0.25</v>
      </c>
      <c r="BS328" s="1">
        <f>_xlfn.XLOOKUP(AH328, [6]cmmiScoringModel!$G$121:$G$124,[6]cmmiScoringModel!$I$121:$I$124,0,0,1)</f>
        <v>0.6</v>
      </c>
      <c r="BT328" s="1">
        <f>_xlfn.XLOOKUP(AI328,[6]cmmiScoringModel!$G$125:$G$128,[6]cmmiScoringModel!$I$125:$I$128,0,0,1)</f>
        <v>0.4</v>
      </c>
      <c r="BU328" s="1">
        <f>_xlfn.XLOOKUP(AJ328,[6]cmmiScoringModel!$G$129:$G$132,[6]cmmiScoringModel!$I$129:$I$132,0,0,1)</f>
        <v>0.4</v>
      </c>
      <c r="BV328" s="1">
        <f>_xlfn.XLOOKUP(AK328,[6]cmmiScoringModel!$G$133:$G$138,[6]cmmiScoringModel!$I$133:$I$138,0,0,1)</f>
        <v>0.75</v>
      </c>
      <c r="BW328" s="1">
        <f>_xlfn.XLOOKUP(AL328,[6]cmmiScoringModel!$G$139:$G$142,[6]cmmiScoringModel!$I$139:$I$142,0,0,1)</f>
        <v>1</v>
      </c>
      <c r="BX328" s="1">
        <f>_xlfn.XLOOKUP(AM328,[6]cmmiScoringModel!$G$143:$G$148,[6]cmmiScoringModel!$I$143:$I$148,0,0,1)</f>
        <v>0.5</v>
      </c>
      <c r="BY328" s="1">
        <f>_xlfn.XLOOKUP(AN328,[6]cmmiScoringModel!$G$149:$G$153,[6]cmmiScoringModel!$I$149:$I$153,0,0,1)</f>
        <v>1</v>
      </c>
      <c r="BZ328" s="1">
        <f>_xlfn.XLOOKUP(AO328,[6]cmmiScoringModel!$G$154:$G$157,[6]cmmiScoringModel!$I$154:$I$157,0,0,1)</f>
        <v>1</v>
      </c>
      <c r="CA328" s="1">
        <f>_xlfn.XLOOKUP(AP328,[6]cmmiScoringModel!$G$158:$G$161,[6]cmmiScoringModel!$I$158:$I$161,0,0,1)</f>
        <v>0.5</v>
      </c>
      <c r="CB328" s="1">
        <f>_xlfn.XLOOKUP(AQ328,[6]cmmiScoringModel!$G$162:$G$166,[6]cmmiScoringModel!$I$162:$I$166,0,0,1)</f>
        <v>0.75</v>
      </c>
      <c r="CC328" s="1">
        <f>_xlfn.XLOOKUP(AR328,[6]cmmiScoringModel!$G$167:$G$171,[6]cmmiScoringModel!$I$167:$I$171,0,0,1)</f>
        <v>0.01</v>
      </c>
      <c r="CD328" s="1">
        <f>_xlfn.XLOOKUP(AS328,[6]cmmiScoringModel!$G$172:$G$175,[6]cmmiScoringModel!$I$172:$I$175,0,0,1)</f>
        <v>0.01</v>
      </c>
      <c r="CE328" s="1">
        <f>_xlfn.XLOOKUP(AT328,[6]cmmiScoringModel!$G$176:$G$180,[6]cmmiScoringModel!$I$176:$I$180,0,0,1)</f>
        <v>0.01</v>
      </c>
    </row>
    <row r="329" spans="1:83" x14ac:dyDescent="0.25">
      <c r="A329" s="1" t="s">
        <v>3660</v>
      </c>
      <c r="B329" s="1" t="s">
        <v>1647</v>
      </c>
      <c r="C329" s="1" t="s">
        <v>2213</v>
      </c>
      <c r="D329" s="1" t="s">
        <v>2217</v>
      </c>
      <c r="E329" s="1" t="s">
        <v>2218</v>
      </c>
      <c r="G329" s="1" t="s">
        <v>3661</v>
      </c>
      <c r="H329" s="1" t="s">
        <v>3662</v>
      </c>
      <c r="K329" s="1" t="s">
        <v>18</v>
      </c>
      <c r="L329" s="1" t="s">
        <v>22</v>
      </c>
      <c r="M329" s="1" t="s">
        <v>31</v>
      </c>
      <c r="N329" s="1" t="s">
        <v>29</v>
      </c>
      <c r="O329" s="1" t="s">
        <v>37</v>
      </c>
      <c r="P329" s="1" t="s">
        <v>43</v>
      </c>
      <c r="Q329" s="1" t="s">
        <v>45</v>
      </c>
      <c r="R329" s="1" t="s">
        <v>37</v>
      </c>
      <c r="S329" s="1" t="s">
        <v>56</v>
      </c>
      <c r="T329" s="1" t="s">
        <v>21</v>
      </c>
      <c r="U329" s="1" t="s">
        <v>25</v>
      </c>
      <c r="V329" s="1" t="s">
        <v>72</v>
      </c>
      <c r="W329" s="1" t="s">
        <v>76</v>
      </c>
      <c r="X329" s="1" t="s">
        <v>37</v>
      </c>
      <c r="Y329" s="1" t="s">
        <v>43</v>
      </c>
      <c r="Z329" s="1" t="s">
        <v>62</v>
      </c>
      <c r="AA329" s="1" t="s">
        <v>62</v>
      </c>
      <c r="AB329" s="1" t="s">
        <v>98</v>
      </c>
      <c r="AC329" s="1" t="s">
        <v>103</v>
      </c>
      <c r="AD329" s="1" t="s">
        <v>111</v>
      </c>
      <c r="AE329" s="1" t="s">
        <v>62</v>
      </c>
      <c r="AF329" s="1" t="s">
        <v>120</v>
      </c>
      <c r="AG329" s="1" t="s">
        <v>124</v>
      </c>
      <c r="AH329" s="1" t="s">
        <v>129</v>
      </c>
      <c r="AI329" s="1" t="s">
        <v>129</v>
      </c>
      <c r="AJ329" s="1" t="s">
        <v>129</v>
      </c>
      <c r="AK329" s="1" t="s">
        <v>62</v>
      </c>
      <c r="AL329" s="1" t="s">
        <v>144</v>
      </c>
      <c r="AM329" s="1" t="s">
        <v>62</v>
      </c>
      <c r="AN329" s="1" t="s">
        <v>29</v>
      </c>
      <c r="AO329" s="1" t="s">
        <v>155</v>
      </c>
      <c r="AP329" s="1" t="s">
        <v>158</v>
      </c>
      <c r="AQ329" s="1" t="s">
        <v>29</v>
      </c>
      <c r="AR329" s="1" t="s">
        <v>21</v>
      </c>
      <c r="AS329" s="1" t="s">
        <v>21</v>
      </c>
      <c r="AT329" s="1" t="s">
        <v>21</v>
      </c>
      <c r="AV329" s="1">
        <f>_xlfn.XLOOKUP(K329,[6]cmmiScoringModel!$G$2:$G$6, [6]cmmiScoringModel!$I$2:$I$6,0,0,1)</f>
        <v>1</v>
      </c>
      <c r="AW329" s="1">
        <f>_xlfn.XLOOKUP(L329,[6]cmmiScoringModel!$G$7:$G$9,[6]cmmiScoringModel!$I$7:$I$9,0,0,1)</f>
        <v>1</v>
      </c>
      <c r="AX329" s="1">
        <f>_xlfn.XLOOKUP(M329,[6]cmmiScoringModel!$G$10:$G$14,[6]cmmiScoringModel!$I$10:$I$14,0,0,1)</f>
        <v>1</v>
      </c>
      <c r="AY329" s="1">
        <f>_xlfn.XLOOKUP(N329,[6]cmmiScoringModel!$G$15:$G$19,[6]cmmiScoringModel!$I$15:$I$19,0,0,1)</f>
        <v>0.5</v>
      </c>
      <c r="AZ329" s="1">
        <f>_xlfn.XLOOKUP(O329,[6]cmmiScoringModel!$G$20:$G$24,[6]cmmiScoringModel!$I$20:$I$24,0,0,1)</f>
        <v>0.75</v>
      </c>
      <c r="BA329" s="1">
        <f>_xlfn.XLOOKUP(P329,[6]cmmiScoringModel!$G$25:$G$28,[6]cmmiScoringModel!$I$25:$I$28,0,0,1)</f>
        <v>1</v>
      </c>
      <c r="BB329" s="1">
        <f>_xlfn.XLOOKUP(Q329,[6]cmmiScoringModel!$G$29:$G$33,[6]cmmiScoringModel!$I$29:$I$33,0,0,1)</f>
        <v>0.5</v>
      </c>
      <c r="BC329" s="1">
        <f>_xlfn.XLOOKUP(R329,[6]cmmiScoringModel!$G$34:$G$37,[6]cmmiScoringModel!$I$34:$I$37,0,0,1)</f>
        <v>1</v>
      </c>
      <c r="BD329" s="1">
        <f>_xlfn.XLOOKUP(S329,[6]cmmiScoringModel!$G$38:$G$44,[6]cmmiScoringModel!$I$38:$I$44,0,0,1)</f>
        <v>0.2</v>
      </c>
      <c r="BE329" s="1">
        <f>_xlfn.XLOOKUP(T329,[6]cmmiScoringModel!$G$45:$G$51,[6]cmmiScoringModel!$I$45:$I$51,0,0,1)</f>
        <v>0.01</v>
      </c>
      <c r="BF329" s="1" t="str">
        <f>_xlfn.XLOOKUP(U329,[6]cmmiScoringModel!$G$52:$G$56,[6]cmmiScoringModel!$I$52:$I$56,0,0,1)</f>
        <v>NA</v>
      </c>
      <c r="BG329" s="1">
        <f>_xlfn.XLOOKUP(V329,[6]cmmiScoringModel!$G$57:$G$61,[6]cmmiScoringModel!$I$57:$I$61,0,0,1)</f>
        <v>1</v>
      </c>
      <c r="BH329" s="1">
        <f>_xlfn.XLOOKUP(W329,[6]cmmiScoringModel!$G$62:$G$67,[6]cmmiScoringModel!$I$62:$I$67,0,0,1)</f>
        <v>0.75</v>
      </c>
      <c r="BI329" s="1">
        <f>_xlfn.XLOOKUP(X329,[6]cmmiScoringModel!$G$68:$G$72,[6]cmmiScoringModel!$I$68:$I$72,0,0,1)</f>
        <v>0.75</v>
      </c>
      <c r="BJ329" s="1">
        <f>_xlfn.XLOOKUP(Y329,[6]cmmiScoringModel!$G$73:$G$77,[6]cmmiScoringModel!$I$73:$I$77,0,0,1)</f>
        <v>1</v>
      </c>
      <c r="BK329" s="1">
        <f>_xlfn.XLOOKUP(Z329,[6]cmmiScoringModel!$G$78:$G$84,[6]cmmiScoringModel!$I$78:$I$84,0,0,1)</f>
        <v>0.5</v>
      </c>
      <c r="BL329" s="1">
        <f>_xlfn.XLOOKUP(AA329,[6]cmmiScoringModel!$G$85:$G$91,[6]cmmiScoringModel!$I$85:$I$91,0,0,1)</f>
        <v>0.5</v>
      </c>
      <c r="BM329" s="1">
        <f>_xlfn.XLOOKUP(AB329,[6]cmmiScoringModel!$G$92:$G$95,[6]cmmiScoringModel!$I$92:$I$95,0,0,1)</f>
        <v>1</v>
      </c>
      <c r="BN329" s="1">
        <f>_xlfn.XLOOKUP(AC329,[6]cmmiScoringModel!$G$96:$G$100,[6]cmmiScoringModel!$I$96:$I$100,0,0,1)</f>
        <v>0.6</v>
      </c>
      <c r="BO329" s="1">
        <f>_xlfn.XLOOKUP(AD329,[6]cmmiScoringModel!$G$101:$G$106,[6]cmmiScoringModel!$I$101:$I$106,0,0,1)</f>
        <v>1</v>
      </c>
      <c r="BP329" s="1">
        <f>_xlfn.XLOOKUP(AE329,[6]cmmiScoringModel!$G$107:$G$113,[6]cmmiScoringModel!$I$107:$I$113,0,0,1)</f>
        <v>0.5</v>
      </c>
      <c r="BQ329" s="1">
        <f>_xlfn.XLOOKUP(AF329,[6]cmmiScoringModel!$G$114:$G$117,[6]cmmiScoringModel!$I$114:$I$117,0,0,1)</f>
        <v>0.85</v>
      </c>
      <c r="BR329" s="1">
        <f>_xlfn.XLOOKUP(AG329,[6]cmmiScoringModel!$G$118:$G$120,[6]cmmiScoringModel!$I$118:$I$120,0,0,1)</f>
        <v>0.25</v>
      </c>
      <c r="BS329" s="1">
        <f>_xlfn.XLOOKUP(AH329, [6]cmmiScoringModel!$G$121:$G$124,[6]cmmiScoringModel!$I$121:$I$124,0,0,1)</f>
        <v>0.6</v>
      </c>
      <c r="BT329" s="1">
        <f>_xlfn.XLOOKUP(AI329,[6]cmmiScoringModel!$G$125:$G$128,[6]cmmiScoringModel!$I$125:$I$128,0,0,1)</f>
        <v>0.4</v>
      </c>
      <c r="BU329" s="1">
        <f>_xlfn.XLOOKUP(AJ329,[6]cmmiScoringModel!$G$129:$G$132,[6]cmmiScoringModel!$I$129:$I$132,0,0,1)</f>
        <v>0.4</v>
      </c>
      <c r="BV329" s="1">
        <f>_xlfn.XLOOKUP(AK329,[6]cmmiScoringModel!$G$133:$G$138,[6]cmmiScoringModel!$I$133:$I$138,0,0,1)</f>
        <v>0.5</v>
      </c>
      <c r="BW329" s="1">
        <f>_xlfn.XLOOKUP(AL329,[6]cmmiScoringModel!$G$139:$G$142,[6]cmmiScoringModel!$I$139:$I$142,0,0,1)</f>
        <v>1</v>
      </c>
      <c r="BX329" s="1">
        <f>_xlfn.XLOOKUP(AM329,[6]cmmiScoringModel!$G$143:$G$148,[6]cmmiScoringModel!$I$143:$I$148,0,0,1)</f>
        <v>0.5</v>
      </c>
      <c r="BY329" s="1">
        <f>_xlfn.XLOOKUP(AN329,[6]cmmiScoringModel!$G$149:$G$153,[6]cmmiScoringModel!$I$149:$I$153,0,0,1)</f>
        <v>0.75</v>
      </c>
      <c r="BZ329" s="1">
        <f>_xlfn.XLOOKUP(AO329,[6]cmmiScoringModel!$G$154:$G$157,[6]cmmiScoringModel!$I$154:$I$157,0,0,1)</f>
        <v>1</v>
      </c>
      <c r="CA329" s="1">
        <f>_xlfn.XLOOKUP(AP329,[6]cmmiScoringModel!$G$158:$G$161,[6]cmmiScoringModel!$I$158:$I$161,0,0,1)</f>
        <v>0.5</v>
      </c>
      <c r="CB329" s="1">
        <f>_xlfn.XLOOKUP(AQ329,[6]cmmiScoringModel!$G$162:$G$166,[6]cmmiScoringModel!$I$162:$I$166,0,0,1)</f>
        <v>0.75</v>
      </c>
      <c r="CC329" s="1">
        <f>_xlfn.XLOOKUP(AR329,[6]cmmiScoringModel!$G$167:$G$171,[6]cmmiScoringModel!$I$167:$I$171,0,0,1)</f>
        <v>0.01</v>
      </c>
      <c r="CD329" s="1">
        <f>_xlfn.XLOOKUP(AS329,[6]cmmiScoringModel!$G$172:$G$175,[6]cmmiScoringModel!$I$172:$I$175,0,0,1)</f>
        <v>0.01</v>
      </c>
      <c r="CE329" s="1">
        <f>_xlfn.XLOOKUP(AT329,[6]cmmiScoringModel!$G$176:$G$180,[6]cmmiScoringModel!$I$176:$I$180,0,0,1)</f>
        <v>0.01</v>
      </c>
    </row>
    <row r="330" spans="1:83" x14ac:dyDescent="0.25">
      <c r="A330" s="1" t="s">
        <v>3663</v>
      </c>
      <c r="B330" s="1" t="s">
        <v>1647</v>
      </c>
      <c r="C330" s="1" t="s">
        <v>2213</v>
      </c>
      <c r="D330" s="1" t="s">
        <v>2220</v>
      </c>
      <c r="E330" s="1" t="s">
        <v>2221</v>
      </c>
      <c r="G330" s="1" t="s">
        <v>1623</v>
      </c>
      <c r="H330" s="1" t="s">
        <v>3664</v>
      </c>
      <c r="K330" s="1" t="s">
        <v>18</v>
      </c>
      <c r="L330" s="1" t="s">
        <v>22</v>
      </c>
      <c r="M330" s="1" t="s">
        <v>31</v>
      </c>
      <c r="N330" s="1" t="s">
        <v>29</v>
      </c>
      <c r="O330" s="1" t="s">
        <v>37</v>
      </c>
      <c r="P330" s="1" t="s">
        <v>43</v>
      </c>
      <c r="Q330" s="1" t="s">
        <v>45</v>
      </c>
      <c r="R330" s="1" t="s">
        <v>37</v>
      </c>
      <c r="S330" s="1" t="s">
        <v>56</v>
      </c>
      <c r="T330" s="1" t="s">
        <v>64</v>
      </c>
      <c r="U330" s="1" t="s">
        <v>43</v>
      </c>
      <c r="V330" s="1" t="s">
        <v>72</v>
      </c>
      <c r="W330" s="1" t="s">
        <v>76</v>
      </c>
      <c r="X330" s="1" t="s">
        <v>37</v>
      </c>
      <c r="Y330" s="1" t="s">
        <v>43</v>
      </c>
      <c r="Z330" s="1" t="s">
        <v>62</v>
      </c>
      <c r="AA330" s="1" t="s">
        <v>62</v>
      </c>
      <c r="AB330" s="1" t="s">
        <v>98</v>
      </c>
      <c r="AC330" s="1" t="s">
        <v>103</v>
      </c>
      <c r="AD330" s="1" t="s">
        <v>111</v>
      </c>
      <c r="AE330" s="1" t="s">
        <v>62</v>
      </c>
      <c r="AF330" s="1" t="s">
        <v>120</v>
      </c>
      <c r="AG330" s="1" t="s">
        <v>124</v>
      </c>
      <c r="AH330" s="1" t="s">
        <v>129</v>
      </c>
      <c r="AI330" s="1" t="s">
        <v>129</v>
      </c>
      <c r="AJ330" s="1" t="s">
        <v>129</v>
      </c>
      <c r="AK330" s="1" t="s">
        <v>63</v>
      </c>
      <c r="AL330" s="1" t="s">
        <v>144</v>
      </c>
      <c r="AM330" s="1" t="s">
        <v>62</v>
      </c>
      <c r="AN330" s="1" t="s">
        <v>31</v>
      </c>
      <c r="AO330" s="1" t="s">
        <v>155</v>
      </c>
      <c r="AP330" s="1" t="s">
        <v>158</v>
      </c>
      <c r="AQ330" s="1" t="s">
        <v>29</v>
      </c>
      <c r="AR330" s="1" t="s">
        <v>21</v>
      </c>
      <c r="AS330" s="1" t="s">
        <v>21</v>
      </c>
      <c r="AT330" s="1" t="s">
        <v>21</v>
      </c>
      <c r="AV330" s="1">
        <f>_xlfn.XLOOKUP(K330,[6]cmmiScoringModel!$G$2:$G$6, [6]cmmiScoringModel!$I$2:$I$6,0,0,1)</f>
        <v>1</v>
      </c>
      <c r="AW330" s="1">
        <f>_xlfn.XLOOKUP(L330,[6]cmmiScoringModel!$G$7:$G$9,[6]cmmiScoringModel!$I$7:$I$9,0,0,1)</f>
        <v>1</v>
      </c>
      <c r="AX330" s="1">
        <f>_xlfn.XLOOKUP(M330,[6]cmmiScoringModel!$G$10:$G$14,[6]cmmiScoringModel!$I$10:$I$14,0,0,1)</f>
        <v>1</v>
      </c>
      <c r="AY330" s="1">
        <f>_xlfn.XLOOKUP(N330,[6]cmmiScoringModel!$G$15:$G$19,[6]cmmiScoringModel!$I$15:$I$19,0,0,1)</f>
        <v>0.5</v>
      </c>
      <c r="AZ330" s="1">
        <f>_xlfn.XLOOKUP(O330,[6]cmmiScoringModel!$G$20:$G$24,[6]cmmiScoringModel!$I$20:$I$24,0,0,1)</f>
        <v>0.75</v>
      </c>
      <c r="BA330" s="1">
        <f>_xlfn.XLOOKUP(P330,[6]cmmiScoringModel!$G$25:$G$28,[6]cmmiScoringModel!$I$25:$I$28,0,0,1)</f>
        <v>1</v>
      </c>
      <c r="BB330" s="1">
        <f>_xlfn.XLOOKUP(Q330,[6]cmmiScoringModel!$G$29:$G$33,[6]cmmiScoringModel!$I$29:$I$33,0,0,1)</f>
        <v>0.5</v>
      </c>
      <c r="BC330" s="1">
        <f>_xlfn.XLOOKUP(R330,[6]cmmiScoringModel!$G$34:$G$37,[6]cmmiScoringModel!$I$34:$I$37,0,0,1)</f>
        <v>1</v>
      </c>
      <c r="BD330" s="1">
        <f>_xlfn.XLOOKUP(S330,[6]cmmiScoringModel!$G$38:$G$44,[6]cmmiScoringModel!$I$38:$I$44,0,0,1)</f>
        <v>0.2</v>
      </c>
      <c r="BE330" s="1">
        <f>_xlfn.XLOOKUP(T330,[6]cmmiScoringModel!$G$45:$G$51,[6]cmmiScoringModel!$I$45:$I$51,0,0,1)</f>
        <v>1</v>
      </c>
      <c r="BF330" s="1">
        <f>_xlfn.XLOOKUP(U330,[6]cmmiScoringModel!$G$52:$G$56,[6]cmmiScoringModel!$I$52:$I$56,0,0,1)</f>
        <v>1</v>
      </c>
      <c r="BG330" s="1">
        <f>_xlfn.XLOOKUP(V330,[6]cmmiScoringModel!$G$57:$G$61,[6]cmmiScoringModel!$I$57:$I$61,0,0,1)</f>
        <v>1</v>
      </c>
      <c r="BH330" s="1">
        <f>_xlfn.XLOOKUP(W330,[6]cmmiScoringModel!$G$62:$G$67,[6]cmmiScoringModel!$I$62:$I$67,0,0,1)</f>
        <v>0.75</v>
      </c>
      <c r="BI330" s="1">
        <f>_xlfn.XLOOKUP(X330,[6]cmmiScoringModel!$G$68:$G$72,[6]cmmiScoringModel!$I$68:$I$72,0,0,1)</f>
        <v>0.75</v>
      </c>
      <c r="BJ330" s="1">
        <f>_xlfn.XLOOKUP(Y330,[6]cmmiScoringModel!$G$73:$G$77,[6]cmmiScoringModel!$I$73:$I$77,0,0,1)</f>
        <v>1</v>
      </c>
      <c r="BK330" s="1">
        <f>_xlfn.XLOOKUP(Z330,[6]cmmiScoringModel!$G$78:$G$84,[6]cmmiScoringModel!$I$78:$I$84,0,0,1)</f>
        <v>0.5</v>
      </c>
      <c r="BL330" s="1">
        <f>_xlfn.XLOOKUP(AA330,[6]cmmiScoringModel!$G$85:$G$91,[6]cmmiScoringModel!$I$85:$I$91,0,0,1)</f>
        <v>0.5</v>
      </c>
      <c r="BM330" s="1">
        <f>_xlfn.XLOOKUP(AB330,[6]cmmiScoringModel!$G$92:$G$95,[6]cmmiScoringModel!$I$92:$I$95,0,0,1)</f>
        <v>1</v>
      </c>
      <c r="BN330" s="1">
        <f>_xlfn.XLOOKUP(AC330,[6]cmmiScoringModel!$G$96:$G$100,[6]cmmiScoringModel!$I$96:$I$100,0,0,1)</f>
        <v>0.6</v>
      </c>
      <c r="BO330" s="1">
        <f>_xlfn.XLOOKUP(AD330,[6]cmmiScoringModel!$G$101:$G$106,[6]cmmiScoringModel!$I$101:$I$106,0,0,1)</f>
        <v>1</v>
      </c>
      <c r="BP330" s="1">
        <f>_xlfn.XLOOKUP(AE330,[6]cmmiScoringModel!$G$107:$G$113,[6]cmmiScoringModel!$I$107:$I$113,0,0,1)</f>
        <v>0.5</v>
      </c>
      <c r="BQ330" s="1">
        <f>_xlfn.XLOOKUP(AF330,[6]cmmiScoringModel!$G$114:$G$117,[6]cmmiScoringModel!$I$114:$I$117,0,0,1)</f>
        <v>0.85</v>
      </c>
      <c r="BR330" s="1">
        <f>_xlfn.XLOOKUP(AG330,[6]cmmiScoringModel!$G$118:$G$120,[6]cmmiScoringModel!$I$118:$I$120,0,0,1)</f>
        <v>0.25</v>
      </c>
      <c r="BS330" s="1">
        <f>_xlfn.XLOOKUP(AH330, [6]cmmiScoringModel!$G$121:$G$124,[6]cmmiScoringModel!$I$121:$I$124,0,0,1)</f>
        <v>0.6</v>
      </c>
      <c r="BT330" s="1">
        <f>_xlfn.XLOOKUP(AI330,[6]cmmiScoringModel!$G$125:$G$128,[6]cmmiScoringModel!$I$125:$I$128,0,0,1)</f>
        <v>0.4</v>
      </c>
      <c r="BU330" s="1">
        <f>_xlfn.XLOOKUP(AJ330,[6]cmmiScoringModel!$G$129:$G$132,[6]cmmiScoringModel!$I$129:$I$132,0,0,1)</f>
        <v>0.4</v>
      </c>
      <c r="BV330" s="1">
        <f>_xlfn.XLOOKUP(AK330,[6]cmmiScoringModel!$G$133:$G$138,[6]cmmiScoringModel!$I$133:$I$138,0,0,1)</f>
        <v>0.75</v>
      </c>
      <c r="BW330" s="1">
        <f>_xlfn.XLOOKUP(AL330,[6]cmmiScoringModel!$G$139:$G$142,[6]cmmiScoringModel!$I$139:$I$142,0,0,1)</f>
        <v>1</v>
      </c>
      <c r="BX330" s="1">
        <f>_xlfn.XLOOKUP(AM330,[6]cmmiScoringModel!$G$143:$G$148,[6]cmmiScoringModel!$I$143:$I$148,0,0,1)</f>
        <v>0.5</v>
      </c>
      <c r="BY330" s="1">
        <f>_xlfn.XLOOKUP(AN330,[6]cmmiScoringModel!$G$149:$G$153,[6]cmmiScoringModel!$I$149:$I$153,0,0,1)</f>
        <v>1</v>
      </c>
      <c r="BZ330" s="1">
        <f>_xlfn.XLOOKUP(AO330,[6]cmmiScoringModel!$G$154:$G$157,[6]cmmiScoringModel!$I$154:$I$157,0,0,1)</f>
        <v>1</v>
      </c>
      <c r="CA330" s="1">
        <f>_xlfn.XLOOKUP(AP330,[6]cmmiScoringModel!$G$158:$G$161,[6]cmmiScoringModel!$I$158:$I$161,0,0,1)</f>
        <v>0.5</v>
      </c>
      <c r="CB330" s="1">
        <f>_xlfn.XLOOKUP(AQ330,[6]cmmiScoringModel!$G$162:$G$166,[6]cmmiScoringModel!$I$162:$I$166,0,0,1)</f>
        <v>0.75</v>
      </c>
      <c r="CC330" s="1">
        <f>_xlfn.XLOOKUP(AR330,[6]cmmiScoringModel!$G$167:$G$171,[6]cmmiScoringModel!$I$167:$I$171,0,0,1)</f>
        <v>0.01</v>
      </c>
      <c r="CD330" s="1">
        <f>_xlfn.XLOOKUP(AS330,[6]cmmiScoringModel!$G$172:$G$175,[6]cmmiScoringModel!$I$172:$I$175,0,0,1)</f>
        <v>0.01</v>
      </c>
      <c r="CE330" s="1">
        <f>_xlfn.XLOOKUP(AT330,[6]cmmiScoringModel!$G$176:$G$180,[6]cmmiScoringModel!$I$176:$I$180,0,0,1)</f>
        <v>0.01</v>
      </c>
    </row>
    <row r="331" spans="1:83" x14ac:dyDescent="0.25">
      <c r="A331" s="1" t="s">
        <v>3665</v>
      </c>
      <c r="B331" s="1" t="s">
        <v>1647</v>
      </c>
      <c r="C331" s="1" t="s">
        <v>2213</v>
      </c>
      <c r="D331" s="1" t="s">
        <v>2222</v>
      </c>
      <c r="E331" s="1" t="s">
        <v>2223</v>
      </c>
      <c r="G331" s="1" t="s">
        <v>1630</v>
      </c>
      <c r="H331" s="1" t="s">
        <v>3666</v>
      </c>
      <c r="K331" s="1" t="s">
        <v>18</v>
      </c>
      <c r="L331" s="1" t="s">
        <v>22</v>
      </c>
      <c r="M331" s="1" t="s">
        <v>31</v>
      </c>
      <c r="N331" s="1" t="s">
        <v>29</v>
      </c>
      <c r="O331" s="1" t="s">
        <v>37</v>
      </c>
      <c r="P331" s="1" t="s">
        <v>43</v>
      </c>
      <c r="Q331" s="1" t="s">
        <v>45</v>
      </c>
      <c r="R331" s="1" t="s">
        <v>37</v>
      </c>
      <c r="S331" s="1" t="s">
        <v>56</v>
      </c>
      <c r="T331" s="1" t="s">
        <v>21</v>
      </c>
      <c r="U331" s="1" t="s">
        <v>21</v>
      </c>
      <c r="V331" s="1" t="s">
        <v>72</v>
      </c>
      <c r="W331" s="1" t="s">
        <v>76</v>
      </c>
      <c r="X331" s="1" t="s">
        <v>37</v>
      </c>
      <c r="Y331" s="1" t="s">
        <v>43</v>
      </c>
      <c r="Z331" s="1" t="s">
        <v>62</v>
      </c>
      <c r="AA331" s="1" t="s">
        <v>63</v>
      </c>
      <c r="AB331" s="1" t="s">
        <v>98</v>
      </c>
      <c r="AC331" s="1" t="s">
        <v>103</v>
      </c>
      <c r="AD331" s="1" t="s">
        <v>110</v>
      </c>
      <c r="AE331" s="1" t="s">
        <v>62</v>
      </c>
      <c r="AF331" s="1" t="s">
        <v>120</v>
      </c>
      <c r="AG331" s="1" t="s">
        <v>124</v>
      </c>
      <c r="AH331" s="1" t="s">
        <v>129</v>
      </c>
      <c r="AI331" s="1" t="s">
        <v>129</v>
      </c>
      <c r="AJ331" s="1" t="s">
        <v>22</v>
      </c>
      <c r="AK331" s="1" t="s">
        <v>63</v>
      </c>
      <c r="AL331" s="1" t="s">
        <v>144</v>
      </c>
      <c r="AM331" s="1" t="s">
        <v>62</v>
      </c>
      <c r="AN331" s="1" t="s">
        <v>29</v>
      </c>
      <c r="AO331" s="1" t="s">
        <v>155</v>
      </c>
      <c r="AP331" s="1" t="s">
        <v>159</v>
      </c>
      <c r="AQ331" s="1" t="s">
        <v>31</v>
      </c>
      <c r="AR331" s="1" t="s">
        <v>21</v>
      </c>
      <c r="AS331" s="1" t="s">
        <v>21</v>
      </c>
      <c r="AT331" s="1" t="s">
        <v>170</v>
      </c>
      <c r="AV331" s="1">
        <f>_xlfn.XLOOKUP(K331,[6]cmmiScoringModel!$G$2:$G$6, [6]cmmiScoringModel!$I$2:$I$6,0,0,1)</f>
        <v>1</v>
      </c>
      <c r="AW331" s="1">
        <f>_xlfn.XLOOKUP(L331,[6]cmmiScoringModel!$G$7:$G$9,[6]cmmiScoringModel!$I$7:$I$9,0,0,1)</f>
        <v>1</v>
      </c>
      <c r="AX331" s="1">
        <f>_xlfn.XLOOKUP(M331,[6]cmmiScoringModel!$G$10:$G$14,[6]cmmiScoringModel!$I$10:$I$14,0,0,1)</f>
        <v>1</v>
      </c>
      <c r="AY331" s="1">
        <f>_xlfn.XLOOKUP(N331,[6]cmmiScoringModel!$G$15:$G$19,[6]cmmiScoringModel!$I$15:$I$19,0,0,1)</f>
        <v>0.5</v>
      </c>
      <c r="AZ331" s="1">
        <f>_xlfn.XLOOKUP(O331,[6]cmmiScoringModel!$G$20:$G$24,[6]cmmiScoringModel!$I$20:$I$24,0,0,1)</f>
        <v>0.75</v>
      </c>
      <c r="BA331" s="1">
        <f>_xlfn.XLOOKUP(P331,[6]cmmiScoringModel!$G$25:$G$28,[6]cmmiScoringModel!$I$25:$I$28,0,0,1)</f>
        <v>1</v>
      </c>
      <c r="BB331" s="1">
        <f>_xlfn.XLOOKUP(Q331,[6]cmmiScoringModel!$G$29:$G$33,[6]cmmiScoringModel!$I$29:$I$33,0,0,1)</f>
        <v>0.5</v>
      </c>
      <c r="BC331" s="1">
        <f>_xlfn.XLOOKUP(R331,[6]cmmiScoringModel!$G$34:$G$37,[6]cmmiScoringModel!$I$34:$I$37,0,0,1)</f>
        <v>1</v>
      </c>
      <c r="BD331" s="1">
        <f>_xlfn.XLOOKUP(S331,[6]cmmiScoringModel!$G$38:$G$44,[6]cmmiScoringModel!$I$38:$I$44,0,0,1)</f>
        <v>0.2</v>
      </c>
      <c r="BE331" s="1">
        <f>_xlfn.XLOOKUP(T331,[6]cmmiScoringModel!$G$45:$G$51,[6]cmmiScoringModel!$I$45:$I$51,0,0,1)</f>
        <v>0.01</v>
      </c>
      <c r="BF331" s="1">
        <f>_xlfn.XLOOKUP(U331,[6]cmmiScoringModel!$G$52:$G$56,[6]cmmiScoringModel!$I$52:$I$56,0,0,1)</f>
        <v>0.01</v>
      </c>
      <c r="BG331" s="1">
        <f>_xlfn.XLOOKUP(V331,[6]cmmiScoringModel!$G$57:$G$61,[6]cmmiScoringModel!$I$57:$I$61,0,0,1)</f>
        <v>1</v>
      </c>
      <c r="BH331" s="1">
        <f>_xlfn.XLOOKUP(W331,[6]cmmiScoringModel!$G$62:$G$67,[6]cmmiScoringModel!$I$62:$I$67,0,0,1)</f>
        <v>0.75</v>
      </c>
      <c r="BI331" s="1">
        <f>_xlfn.XLOOKUP(X331,[6]cmmiScoringModel!$G$68:$G$72,[6]cmmiScoringModel!$I$68:$I$72,0,0,1)</f>
        <v>0.75</v>
      </c>
      <c r="BJ331" s="1">
        <f>_xlfn.XLOOKUP(Y331,[6]cmmiScoringModel!$G$73:$G$77,[6]cmmiScoringModel!$I$73:$I$77,0,0,1)</f>
        <v>1</v>
      </c>
      <c r="BK331" s="1">
        <f>_xlfn.XLOOKUP(Z331,[6]cmmiScoringModel!$G$78:$G$84,[6]cmmiScoringModel!$I$78:$I$84,0,0,1)</f>
        <v>0.5</v>
      </c>
      <c r="BL331" s="1">
        <f>_xlfn.XLOOKUP(AA331,[6]cmmiScoringModel!$G$85:$G$91,[6]cmmiScoringModel!$I$85:$I$91,0,0,1)</f>
        <v>0.75</v>
      </c>
      <c r="BM331" s="1">
        <f>_xlfn.XLOOKUP(AB331,[6]cmmiScoringModel!$G$92:$G$95,[6]cmmiScoringModel!$I$92:$I$95,0,0,1)</f>
        <v>1</v>
      </c>
      <c r="BN331" s="1">
        <f>_xlfn.XLOOKUP(AC331,[6]cmmiScoringModel!$G$96:$G$100,[6]cmmiScoringModel!$I$96:$I$100,0,0,1)</f>
        <v>0.6</v>
      </c>
      <c r="BO331" s="1">
        <f>_xlfn.XLOOKUP(AD331,[6]cmmiScoringModel!$G$101:$G$106,[6]cmmiScoringModel!$I$101:$I$106,0,0,1)</f>
        <v>0.75</v>
      </c>
      <c r="BP331" s="1">
        <f>_xlfn.XLOOKUP(AE331,[6]cmmiScoringModel!$G$107:$G$113,[6]cmmiScoringModel!$I$107:$I$113,0,0,1)</f>
        <v>0.5</v>
      </c>
      <c r="BQ331" s="1">
        <f>_xlfn.XLOOKUP(AF331,[6]cmmiScoringModel!$G$114:$G$117,[6]cmmiScoringModel!$I$114:$I$117,0,0,1)</f>
        <v>0.85</v>
      </c>
      <c r="BR331" s="1">
        <f>_xlfn.XLOOKUP(AG331,[6]cmmiScoringModel!$G$118:$G$120,[6]cmmiScoringModel!$I$118:$I$120,0,0,1)</f>
        <v>0.25</v>
      </c>
      <c r="BS331" s="1">
        <f>_xlfn.XLOOKUP(AH331, [6]cmmiScoringModel!$G$121:$G$124,[6]cmmiScoringModel!$I$121:$I$124,0,0,1)</f>
        <v>0.6</v>
      </c>
      <c r="BT331" s="1">
        <f>_xlfn.XLOOKUP(AI331,[6]cmmiScoringModel!$G$125:$G$128,[6]cmmiScoringModel!$I$125:$I$128,0,0,1)</f>
        <v>0.4</v>
      </c>
      <c r="BU331" s="1">
        <f>_xlfn.XLOOKUP(AJ331,[6]cmmiScoringModel!$G$129:$G$132,[6]cmmiScoringModel!$I$129:$I$132,0,0,1)</f>
        <v>1</v>
      </c>
      <c r="BV331" s="1">
        <f>_xlfn.XLOOKUP(AK331,[6]cmmiScoringModel!$G$133:$G$138,[6]cmmiScoringModel!$I$133:$I$138,0,0,1)</f>
        <v>0.75</v>
      </c>
      <c r="BW331" s="1">
        <f>_xlfn.XLOOKUP(AL331,[6]cmmiScoringModel!$G$139:$G$142,[6]cmmiScoringModel!$I$139:$I$142,0,0,1)</f>
        <v>1</v>
      </c>
      <c r="BX331" s="1">
        <f>_xlfn.XLOOKUP(AM331,[6]cmmiScoringModel!$G$143:$G$148,[6]cmmiScoringModel!$I$143:$I$148,0,0,1)</f>
        <v>0.5</v>
      </c>
      <c r="BY331" s="1">
        <f>_xlfn.XLOOKUP(AN331,[6]cmmiScoringModel!$G$149:$G$153,[6]cmmiScoringModel!$I$149:$I$153,0,0,1)</f>
        <v>0.75</v>
      </c>
      <c r="BZ331" s="1">
        <f>_xlfn.XLOOKUP(AO331,[6]cmmiScoringModel!$G$154:$G$157,[6]cmmiScoringModel!$I$154:$I$157,0,0,1)</f>
        <v>1</v>
      </c>
      <c r="CA331" s="1">
        <f>_xlfn.XLOOKUP(AP331,[6]cmmiScoringModel!$G$158:$G$161,[6]cmmiScoringModel!$I$158:$I$161,0,0,1)</f>
        <v>1</v>
      </c>
      <c r="CB331" s="1">
        <f>_xlfn.XLOOKUP(AQ331,[6]cmmiScoringModel!$G$162:$G$166,[6]cmmiScoringModel!$I$162:$I$166,0,0,1)</f>
        <v>1</v>
      </c>
      <c r="CC331" s="1">
        <f>_xlfn.XLOOKUP(AR331,[6]cmmiScoringModel!$G$167:$G$171,[6]cmmiScoringModel!$I$167:$I$171,0,0,1)</f>
        <v>0.01</v>
      </c>
      <c r="CD331" s="1">
        <f>_xlfn.XLOOKUP(AS331,[6]cmmiScoringModel!$G$172:$G$175,[6]cmmiScoringModel!$I$172:$I$175,0,0,1)</f>
        <v>0.01</v>
      </c>
      <c r="CE331" s="1">
        <f>_xlfn.XLOOKUP(AT331,[6]cmmiScoringModel!$G$176:$G$180,[6]cmmiScoringModel!$I$176:$I$180,0,0,1)</f>
        <v>0.5</v>
      </c>
    </row>
    <row r="332" spans="1:83" x14ac:dyDescent="0.25">
      <c r="A332" s="1" t="s">
        <v>3667</v>
      </c>
      <c r="B332" s="1" t="s">
        <v>1647</v>
      </c>
      <c r="C332" s="1" t="s">
        <v>2224</v>
      </c>
      <c r="D332" s="1" t="s">
        <v>2225</v>
      </c>
      <c r="E332" s="1" t="s">
        <v>2226</v>
      </c>
      <c r="G332" s="1" t="s">
        <v>3668</v>
      </c>
      <c r="H332" s="1" t="s">
        <v>3636</v>
      </c>
      <c r="K332" s="1" t="s">
        <v>18</v>
      </c>
      <c r="L332" s="1" t="s">
        <v>22</v>
      </c>
      <c r="M332" s="1" t="s">
        <v>31</v>
      </c>
      <c r="N332" s="1" t="s">
        <v>29</v>
      </c>
      <c r="O332" s="1" t="s">
        <v>37</v>
      </c>
      <c r="P332" s="1" t="s">
        <v>43</v>
      </c>
      <c r="Q332" s="1" t="s">
        <v>45</v>
      </c>
      <c r="R332" s="1" t="s">
        <v>37</v>
      </c>
      <c r="S332" s="1" t="s">
        <v>56</v>
      </c>
      <c r="T332" s="1" t="s">
        <v>21</v>
      </c>
      <c r="U332" s="1" t="s">
        <v>25</v>
      </c>
      <c r="V332" s="1" t="s">
        <v>72</v>
      </c>
      <c r="W332" s="1" t="s">
        <v>76</v>
      </c>
      <c r="X332" s="1" t="s">
        <v>37</v>
      </c>
      <c r="Y332" s="1" t="s">
        <v>43</v>
      </c>
      <c r="Z332" s="1" t="s">
        <v>62</v>
      </c>
      <c r="AA332" s="1" t="s">
        <v>62</v>
      </c>
      <c r="AB332" s="1" t="s">
        <v>98</v>
      </c>
      <c r="AC332" s="1" t="s">
        <v>103</v>
      </c>
      <c r="AD332" s="1" t="s">
        <v>111</v>
      </c>
      <c r="AE332" s="1" t="s">
        <v>62</v>
      </c>
      <c r="AF332" s="1" t="s">
        <v>120</v>
      </c>
      <c r="AG332" s="1" t="s">
        <v>124</v>
      </c>
      <c r="AH332" s="1" t="s">
        <v>129</v>
      </c>
      <c r="AI332" s="1" t="s">
        <v>129</v>
      </c>
      <c r="AJ332" s="1" t="s">
        <v>129</v>
      </c>
      <c r="AK332" s="1" t="s">
        <v>63</v>
      </c>
      <c r="AL332" s="1" t="s">
        <v>144</v>
      </c>
      <c r="AM332" s="1" t="s">
        <v>62</v>
      </c>
      <c r="AN332" s="1" t="s">
        <v>29</v>
      </c>
      <c r="AO332" s="1" t="s">
        <v>155</v>
      </c>
      <c r="AP332" s="1" t="s">
        <v>158</v>
      </c>
      <c r="AQ332" s="1" t="s">
        <v>29</v>
      </c>
      <c r="AR332" s="1" t="s">
        <v>21</v>
      </c>
      <c r="AS332" s="1" t="s">
        <v>21</v>
      </c>
      <c r="AT332" s="1" t="s">
        <v>21</v>
      </c>
      <c r="AV332" s="1">
        <f>_xlfn.XLOOKUP(K332,[6]cmmiScoringModel!$G$2:$G$6, [6]cmmiScoringModel!$I$2:$I$6,0,0,1)</f>
        <v>1</v>
      </c>
      <c r="AW332" s="1">
        <f>_xlfn.XLOOKUP(L332,[6]cmmiScoringModel!$G$7:$G$9,[6]cmmiScoringModel!$I$7:$I$9,0,0,1)</f>
        <v>1</v>
      </c>
      <c r="AX332" s="1">
        <f>_xlfn.XLOOKUP(M332,[6]cmmiScoringModel!$G$10:$G$14,[6]cmmiScoringModel!$I$10:$I$14,0,0,1)</f>
        <v>1</v>
      </c>
      <c r="AY332" s="1">
        <f>_xlfn.XLOOKUP(N332,[6]cmmiScoringModel!$G$15:$G$19,[6]cmmiScoringModel!$I$15:$I$19,0,0,1)</f>
        <v>0.5</v>
      </c>
      <c r="AZ332" s="1">
        <f>_xlfn.XLOOKUP(O332,[6]cmmiScoringModel!$G$20:$G$24,[6]cmmiScoringModel!$I$20:$I$24,0,0,1)</f>
        <v>0.75</v>
      </c>
      <c r="BA332" s="1">
        <f>_xlfn.XLOOKUP(P332,[6]cmmiScoringModel!$G$25:$G$28,[6]cmmiScoringModel!$I$25:$I$28,0,0,1)</f>
        <v>1</v>
      </c>
      <c r="BB332" s="1">
        <f>_xlfn.XLOOKUP(Q332,[6]cmmiScoringModel!$G$29:$G$33,[6]cmmiScoringModel!$I$29:$I$33,0,0,1)</f>
        <v>0.5</v>
      </c>
      <c r="BC332" s="1">
        <f>_xlfn.XLOOKUP(R332,[6]cmmiScoringModel!$G$34:$G$37,[6]cmmiScoringModel!$I$34:$I$37,0,0,1)</f>
        <v>1</v>
      </c>
      <c r="BD332" s="1">
        <f>_xlfn.XLOOKUP(S332,[6]cmmiScoringModel!$G$38:$G$44,[6]cmmiScoringModel!$I$38:$I$44,0,0,1)</f>
        <v>0.2</v>
      </c>
      <c r="BE332" s="1">
        <f>_xlfn.XLOOKUP(T332,[6]cmmiScoringModel!$G$45:$G$51,[6]cmmiScoringModel!$I$45:$I$51,0,0,1)</f>
        <v>0.01</v>
      </c>
      <c r="BF332" s="1" t="str">
        <f>_xlfn.XLOOKUP(U332,[6]cmmiScoringModel!$G$52:$G$56,[6]cmmiScoringModel!$I$52:$I$56,0,0,1)</f>
        <v>NA</v>
      </c>
      <c r="BG332" s="1">
        <f>_xlfn.XLOOKUP(V332,[6]cmmiScoringModel!$G$57:$G$61,[6]cmmiScoringModel!$I$57:$I$61,0,0,1)</f>
        <v>1</v>
      </c>
      <c r="BH332" s="1">
        <f>_xlfn.XLOOKUP(W332,[6]cmmiScoringModel!$G$62:$G$67,[6]cmmiScoringModel!$I$62:$I$67,0,0,1)</f>
        <v>0.75</v>
      </c>
      <c r="BI332" s="1">
        <f>_xlfn.XLOOKUP(X332,[6]cmmiScoringModel!$G$68:$G$72,[6]cmmiScoringModel!$I$68:$I$72,0,0,1)</f>
        <v>0.75</v>
      </c>
      <c r="BJ332" s="1">
        <f>_xlfn.XLOOKUP(Y332,[6]cmmiScoringModel!$G$73:$G$77,[6]cmmiScoringModel!$I$73:$I$77,0,0,1)</f>
        <v>1</v>
      </c>
      <c r="BK332" s="1">
        <f>_xlfn.XLOOKUP(Z332,[6]cmmiScoringModel!$G$78:$G$84,[6]cmmiScoringModel!$I$78:$I$84,0,0,1)</f>
        <v>0.5</v>
      </c>
      <c r="BL332" s="1">
        <f>_xlfn.XLOOKUP(AA332,[6]cmmiScoringModel!$G$85:$G$91,[6]cmmiScoringModel!$I$85:$I$91,0,0,1)</f>
        <v>0.5</v>
      </c>
      <c r="BM332" s="1">
        <f>_xlfn.XLOOKUP(AB332,[6]cmmiScoringModel!$G$92:$G$95,[6]cmmiScoringModel!$I$92:$I$95,0,0,1)</f>
        <v>1</v>
      </c>
      <c r="BN332" s="1">
        <f>_xlfn.XLOOKUP(AC332,[6]cmmiScoringModel!$G$96:$G$100,[6]cmmiScoringModel!$I$96:$I$100,0,0,1)</f>
        <v>0.6</v>
      </c>
      <c r="BO332" s="1">
        <f>_xlfn.XLOOKUP(AD332,[6]cmmiScoringModel!$G$101:$G$106,[6]cmmiScoringModel!$I$101:$I$106,0,0,1)</f>
        <v>1</v>
      </c>
      <c r="BP332" s="1">
        <f>_xlfn.XLOOKUP(AE332,[6]cmmiScoringModel!$G$107:$G$113,[6]cmmiScoringModel!$I$107:$I$113,0,0,1)</f>
        <v>0.5</v>
      </c>
      <c r="BQ332" s="1">
        <f>_xlfn.XLOOKUP(AF332,[6]cmmiScoringModel!$G$114:$G$117,[6]cmmiScoringModel!$I$114:$I$117,0,0,1)</f>
        <v>0.85</v>
      </c>
      <c r="BR332" s="1">
        <f>_xlfn.XLOOKUP(AG332,[6]cmmiScoringModel!$G$118:$G$120,[6]cmmiScoringModel!$I$118:$I$120,0,0,1)</f>
        <v>0.25</v>
      </c>
      <c r="BS332" s="1">
        <f>_xlfn.XLOOKUP(AH332, [6]cmmiScoringModel!$G$121:$G$124,[6]cmmiScoringModel!$I$121:$I$124,0,0,1)</f>
        <v>0.6</v>
      </c>
      <c r="BT332" s="1">
        <f>_xlfn.XLOOKUP(AI332,[6]cmmiScoringModel!$G$125:$G$128,[6]cmmiScoringModel!$I$125:$I$128,0,0,1)</f>
        <v>0.4</v>
      </c>
      <c r="BU332" s="1">
        <f>_xlfn.XLOOKUP(AJ332,[6]cmmiScoringModel!$G$129:$G$132,[6]cmmiScoringModel!$I$129:$I$132,0,0,1)</f>
        <v>0.4</v>
      </c>
      <c r="BV332" s="1">
        <f>_xlfn.XLOOKUP(AK332,[6]cmmiScoringModel!$G$133:$G$138,[6]cmmiScoringModel!$I$133:$I$138,0,0,1)</f>
        <v>0.75</v>
      </c>
      <c r="BW332" s="1">
        <f>_xlfn.XLOOKUP(AL332,[6]cmmiScoringModel!$G$139:$G$142,[6]cmmiScoringModel!$I$139:$I$142,0,0,1)</f>
        <v>1</v>
      </c>
      <c r="BX332" s="1">
        <f>_xlfn.XLOOKUP(AM332,[6]cmmiScoringModel!$G$143:$G$148,[6]cmmiScoringModel!$I$143:$I$148,0,0,1)</f>
        <v>0.5</v>
      </c>
      <c r="BY332" s="1">
        <f>_xlfn.XLOOKUP(AN332,[6]cmmiScoringModel!$G$149:$G$153,[6]cmmiScoringModel!$I$149:$I$153,0,0,1)</f>
        <v>0.75</v>
      </c>
      <c r="BZ332" s="1">
        <f>_xlfn.XLOOKUP(AO332,[6]cmmiScoringModel!$G$154:$G$157,[6]cmmiScoringModel!$I$154:$I$157,0,0,1)</f>
        <v>1</v>
      </c>
      <c r="CA332" s="1">
        <f>_xlfn.XLOOKUP(AP332,[6]cmmiScoringModel!$G$158:$G$161,[6]cmmiScoringModel!$I$158:$I$161,0,0,1)</f>
        <v>0.5</v>
      </c>
      <c r="CB332" s="1">
        <f>_xlfn.XLOOKUP(AQ332,[6]cmmiScoringModel!$G$162:$G$166,[6]cmmiScoringModel!$I$162:$I$166,0,0,1)</f>
        <v>0.75</v>
      </c>
      <c r="CC332" s="1">
        <f>_xlfn.XLOOKUP(AR332,[6]cmmiScoringModel!$G$167:$G$171,[6]cmmiScoringModel!$I$167:$I$171,0,0,1)</f>
        <v>0.01</v>
      </c>
      <c r="CD332" s="1">
        <f>_xlfn.XLOOKUP(AS332,[6]cmmiScoringModel!$G$172:$G$175,[6]cmmiScoringModel!$I$172:$I$175,0,0,1)</f>
        <v>0.01</v>
      </c>
      <c r="CE332" s="1">
        <f>_xlfn.XLOOKUP(AT332,[6]cmmiScoringModel!$G$176:$G$180,[6]cmmiScoringModel!$I$176:$I$180,0,0,1)</f>
        <v>0.01</v>
      </c>
    </row>
    <row r="333" spans="1:83" x14ac:dyDescent="0.25">
      <c r="A333" s="1" t="s">
        <v>3669</v>
      </c>
      <c r="B333" s="1" t="s">
        <v>1647</v>
      </c>
      <c r="C333" s="1" t="s">
        <v>2224</v>
      </c>
      <c r="D333" s="1" t="s">
        <v>2228</v>
      </c>
      <c r="E333" s="1" t="s">
        <v>2229</v>
      </c>
      <c r="G333" s="1" t="s">
        <v>3670</v>
      </c>
      <c r="H333" s="1" t="s">
        <v>3636</v>
      </c>
      <c r="K333" s="1" t="s">
        <v>18</v>
      </c>
      <c r="L333" s="1" t="s">
        <v>22</v>
      </c>
      <c r="M333" s="1" t="s">
        <v>31</v>
      </c>
      <c r="N333" s="1" t="s">
        <v>29</v>
      </c>
      <c r="O333" s="1" t="s">
        <v>37</v>
      </c>
      <c r="P333" s="1" t="s">
        <v>43</v>
      </c>
      <c r="Q333" s="1" t="s">
        <v>45</v>
      </c>
      <c r="R333" s="1" t="s">
        <v>37</v>
      </c>
      <c r="S333" s="1" t="s">
        <v>56</v>
      </c>
      <c r="T333" s="1" t="s">
        <v>21</v>
      </c>
      <c r="U333" s="1" t="s">
        <v>25</v>
      </c>
      <c r="V333" s="1" t="s">
        <v>72</v>
      </c>
      <c r="W333" s="1" t="s">
        <v>76</v>
      </c>
      <c r="X333" s="1" t="s">
        <v>37</v>
      </c>
      <c r="Y333" s="1" t="s">
        <v>43</v>
      </c>
      <c r="Z333" s="1" t="s">
        <v>62</v>
      </c>
      <c r="AA333" s="1" t="s">
        <v>62</v>
      </c>
      <c r="AB333" s="1" t="s">
        <v>98</v>
      </c>
      <c r="AC333" s="1" t="s">
        <v>103</v>
      </c>
      <c r="AD333" s="1" t="s">
        <v>111</v>
      </c>
      <c r="AE333" s="1" t="s">
        <v>62</v>
      </c>
      <c r="AF333" s="1" t="s">
        <v>120</v>
      </c>
      <c r="AG333" s="1" t="s">
        <v>124</v>
      </c>
      <c r="AH333" s="1" t="s">
        <v>129</v>
      </c>
      <c r="AI333" s="1" t="s">
        <v>129</v>
      </c>
      <c r="AJ333" s="1" t="s">
        <v>129</v>
      </c>
      <c r="AK333" s="1" t="s">
        <v>63</v>
      </c>
      <c r="AL333" s="1" t="s">
        <v>144</v>
      </c>
      <c r="AM333" s="1" t="s">
        <v>62</v>
      </c>
      <c r="AN333" s="1" t="s">
        <v>31</v>
      </c>
      <c r="AO333" s="1" t="s">
        <v>155</v>
      </c>
      <c r="AP333" s="1" t="s">
        <v>158</v>
      </c>
      <c r="AQ333" s="1" t="s">
        <v>29</v>
      </c>
      <c r="AR333" s="1" t="s">
        <v>21</v>
      </c>
      <c r="AS333" s="1" t="s">
        <v>21</v>
      </c>
      <c r="AT333" s="1" t="s">
        <v>21</v>
      </c>
      <c r="AV333" s="1">
        <f>_xlfn.XLOOKUP(K333,[6]cmmiScoringModel!$G$2:$G$6, [6]cmmiScoringModel!$I$2:$I$6,0,0,1)</f>
        <v>1</v>
      </c>
      <c r="AW333" s="1">
        <f>_xlfn.XLOOKUP(L333,[6]cmmiScoringModel!$G$7:$G$9,[6]cmmiScoringModel!$I$7:$I$9,0,0,1)</f>
        <v>1</v>
      </c>
      <c r="AX333" s="1">
        <f>_xlfn.XLOOKUP(M333,[6]cmmiScoringModel!$G$10:$G$14,[6]cmmiScoringModel!$I$10:$I$14,0,0,1)</f>
        <v>1</v>
      </c>
      <c r="AY333" s="1">
        <f>_xlfn.XLOOKUP(N333,[6]cmmiScoringModel!$G$15:$G$19,[6]cmmiScoringModel!$I$15:$I$19,0,0,1)</f>
        <v>0.5</v>
      </c>
      <c r="AZ333" s="1">
        <f>_xlfn.XLOOKUP(O333,[6]cmmiScoringModel!$G$20:$G$24,[6]cmmiScoringModel!$I$20:$I$24,0,0,1)</f>
        <v>0.75</v>
      </c>
      <c r="BA333" s="1">
        <f>_xlfn.XLOOKUP(P333,[6]cmmiScoringModel!$G$25:$G$28,[6]cmmiScoringModel!$I$25:$I$28,0,0,1)</f>
        <v>1</v>
      </c>
      <c r="BB333" s="1">
        <f>_xlfn.XLOOKUP(Q333,[6]cmmiScoringModel!$G$29:$G$33,[6]cmmiScoringModel!$I$29:$I$33,0,0,1)</f>
        <v>0.5</v>
      </c>
      <c r="BC333" s="1">
        <f>_xlfn.XLOOKUP(R333,[6]cmmiScoringModel!$G$34:$G$37,[6]cmmiScoringModel!$I$34:$I$37,0,0,1)</f>
        <v>1</v>
      </c>
      <c r="BD333" s="1">
        <f>_xlfn.XLOOKUP(S333,[6]cmmiScoringModel!$G$38:$G$44,[6]cmmiScoringModel!$I$38:$I$44,0,0,1)</f>
        <v>0.2</v>
      </c>
      <c r="BE333" s="1">
        <f>_xlfn.XLOOKUP(T333,[6]cmmiScoringModel!$G$45:$G$51,[6]cmmiScoringModel!$I$45:$I$51,0,0,1)</f>
        <v>0.01</v>
      </c>
      <c r="BF333" s="1" t="str">
        <f>_xlfn.XLOOKUP(U333,[6]cmmiScoringModel!$G$52:$G$56,[6]cmmiScoringModel!$I$52:$I$56,0,0,1)</f>
        <v>NA</v>
      </c>
      <c r="BG333" s="1">
        <f>_xlfn.XLOOKUP(V333,[6]cmmiScoringModel!$G$57:$G$61,[6]cmmiScoringModel!$I$57:$I$61,0,0,1)</f>
        <v>1</v>
      </c>
      <c r="BH333" s="1">
        <f>_xlfn.XLOOKUP(W333,[6]cmmiScoringModel!$G$62:$G$67,[6]cmmiScoringModel!$I$62:$I$67,0,0,1)</f>
        <v>0.75</v>
      </c>
      <c r="BI333" s="1">
        <f>_xlfn.XLOOKUP(X333,[6]cmmiScoringModel!$G$68:$G$72,[6]cmmiScoringModel!$I$68:$I$72,0,0,1)</f>
        <v>0.75</v>
      </c>
      <c r="BJ333" s="1">
        <f>_xlfn.XLOOKUP(Y333,[6]cmmiScoringModel!$G$73:$G$77,[6]cmmiScoringModel!$I$73:$I$77,0,0,1)</f>
        <v>1</v>
      </c>
      <c r="BK333" s="1">
        <f>_xlfn.XLOOKUP(Z333,[6]cmmiScoringModel!$G$78:$G$84,[6]cmmiScoringModel!$I$78:$I$84,0,0,1)</f>
        <v>0.5</v>
      </c>
      <c r="BL333" s="1">
        <f>_xlfn.XLOOKUP(AA333,[6]cmmiScoringModel!$G$85:$G$91,[6]cmmiScoringModel!$I$85:$I$91,0,0,1)</f>
        <v>0.5</v>
      </c>
      <c r="BM333" s="1">
        <f>_xlfn.XLOOKUP(AB333,[6]cmmiScoringModel!$G$92:$G$95,[6]cmmiScoringModel!$I$92:$I$95,0,0,1)</f>
        <v>1</v>
      </c>
      <c r="BN333" s="1">
        <f>_xlfn.XLOOKUP(AC333,[6]cmmiScoringModel!$G$96:$G$100,[6]cmmiScoringModel!$I$96:$I$100,0,0,1)</f>
        <v>0.6</v>
      </c>
      <c r="BO333" s="1">
        <f>_xlfn.XLOOKUP(AD333,[6]cmmiScoringModel!$G$101:$G$106,[6]cmmiScoringModel!$I$101:$I$106,0,0,1)</f>
        <v>1</v>
      </c>
      <c r="BP333" s="1">
        <f>_xlfn.XLOOKUP(AE333,[6]cmmiScoringModel!$G$107:$G$113,[6]cmmiScoringModel!$I$107:$I$113,0,0,1)</f>
        <v>0.5</v>
      </c>
      <c r="BQ333" s="1">
        <f>_xlfn.XLOOKUP(AF333,[6]cmmiScoringModel!$G$114:$G$117,[6]cmmiScoringModel!$I$114:$I$117,0,0,1)</f>
        <v>0.85</v>
      </c>
      <c r="BR333" s="1">
        <f>_xlfn.XLOOKUP(AG333,[6]cmmiScoringModel!$G$118:$G$120,[6]cmmiScoringModel!$I$118:$I$120,0,0,1)</f>
        <v>0.25</v>
      </c>
      <c r="BS333" s="1">
        <f>_xlfn.XLOOKUP(AH333, [6]cmmiScoringModel!$G$121:$G$124,[6]cmmiScoringModel!$I$121:$I$124,0,0,1)</f>
        <v>0.6</v>
      </c>
      <c r="BT333" s="1">
        <f>_xlfn.XLOOKUP(AI333,[6]cmmiScoringModel!$G$125:$G$128,[6]cmmiScoringModel!$I$125:$I$128,0,0,1)</f>
        <v>0.4</v>
      </c>
      <c r="BU333" s="1">
        <f>_xlfn.XLOOKUP(AJ333,[6]cmmiScoringModel!$G$129:$G$132,[6]cmmiScoringModel!$I$129:$I$132,0,0,1)</f>
        <v>0.4</v>
      </c>
      <c r="BV333" s="1">
        <f>_xlfn.XLOOKUP(AK333,[6]cmmiScoringModel!$G$133:$G$138,[6]cmmiScoringModel!$I$133:$I$138,0,0,1)</f>
        <v>0.75</v>
      </c>
      <c r="BW333" s="1">
        <f>_xlfn.XLOOKUP(AL333,[6]cmmiScoringModel!$G$139:$G$142,[6]cmmiScoringModel!$I$139:$I$142,0,0,1)</f>
        <v>1</v>
      </c>
      <c r="BX333" s="1">
        <f>_xlfn.XLOOKUP(AM333,[6]cmmiScoringModel!$G$143:$G$148,[6]cmmiScoringModel!$I$143:$I$148,0,0,1)</f>
        <v>0.5</v>
      </c>
      <c r="BY333" s="1">
        <f>_xlfn.XLOOKUP(AN333,[6]cmmiScoringModel!$G$149:$G$153,[6]cmmiScoringModel!$I$149:$I$153,0,0,1)</f>
        <v>1</v>
      </c>
      <c r="BZ333" s="1">
        <f>_xlfn.XLOOKUP(AO333,[6]cmmiScoringModel!$G$154:$G$157,[6]cmmiScoringModel!$I$154:$I$157,0,0,1)</f>
        <v>1</v>
      </c>
      <c r="CA333" s="1">
        <f>_xlfn.XLOOKUP(AP333,[6]cmmiScoringModel!$G$158:$G$161,[6]cmmiScoringModel!$I$158:$I$161,0,0,1)</f>
        <v>0.5</v>
      </c>
      <c r="CB333" s="1">
        <f>_xlfn.XLOOKUP(AQ333,[6]cmmiScoringModel!$G$162:$G$166,[6]cmmiScoringModel!$I$162:$I$166,0,0,1)</f>
        <v>0.75</v>
      </c>
      <c r="CC333" s="1">
        <f>_xlfn.XLOOKUP(AR333,[6]cmmiScoringModel!$G$167:$G$171,[6]cmmiScoringModel!$I$167:$I$171,0,0,1)</f>
        <v>0.01</v>
      </c>
      <c r="CD333" s="1">
        <f>_xlfn.XLOOKUP(AS333,[6]cmmiScoringModel!$G$172:$G$175,[6]cmmiScoringModel!$I$172:$I$175,0,0,1)</f>
        <v>0.01</v>
      </c>
      <c r="CE333" s="1">
        <f>_xlfn.XLOOKUP(AT333,[6]cmmiScoringModel!$G$176:$G$180,[6]cmmiScoringModel!$I$176:$I$180,0,0,1)</f>
        <v>0.01</v>
      </c>
    </row>
    <row r="334" spans="1:83" x14ac:dyDescent="0.25">
      <c r="A334" s="1" t="s">
        <v>3671</v>
      </c>
      <c r="B334" s="1" t="s">
        <v>1647</v>
      </c>
      <c r="C334" s="1" t="s">
        <v>2224</v>
      </c>
      <c r="D334" s="1" t="s">
        <v>2230</v>
      </c>
      <c r="E334" s="1" t="s">
        <v>2231</v>
      </c>
      <c r="G334" s="1" t="s">
        <v>3672</v>
      </c>
      <c r="H334" s="1" t="s">
        <v>3636</v>
      </c>
      <c r="K334" s="1" t="s">
        <v>18</v>
      </c>
      <c r="L334" s="1" t="s">
        <v>22</v>
      </c>
      <c r="M334" s="1" t="s">
        <v>31</v>
      </c>
      <c r="N334" s="1" t="s">
        <v>29</v>
      </c>
      <c r="O334" s="1" t="s">
        <v>37</v>
      </c>
      <c r="P334" s="1" t="s">
        <v>43</v>
      </c>
      <c r="Q334" s="1" t="s">
        <v>45</v>
      </c>
      <c r="R334" s="1" t="s">
        <v>37</v>
      </c>
      <c r="S334" s="1" t="s">
        <v>56</v>
      </c>
      <c r="T334" s="1" t="s">
        <v>21</v>
      </c>
      <c r="U334" s="1" t="s">
        <v>25</v>
      </c>
      <c r="V334" s="1" t="s">
        <v>72</v>
      </c>
      <c r="W334" s="1" t="s">
        <v>76</v>
      </c>
      <c r="X334" s="1" t="s">
        <v>37</v>
      </c>
      <c r="Y334" s="1" t="s">
        <v>43</v>
      </c>
      <c r="Z334" s="1" t="s">
        <v>62</v>
      </c>
      <c r="AA334" s="1" t="s">
        <v>62</v>
      </c>
      <c r="AB334" s="1" t="s">
        <v>98</v>
      </c>
      <c r="AC334" s="1" t="s">
        <v>103</v>
      </c>
      <c r="AD334" s="1" t="s">
        <v>111</v>
      </c>
      <c r="AE334" s="1" t="s">
        <v>62</v>
      </c>
      <c r="AF334" s="1" t="s">
        <v>120</v>
      </c>
      <c r="AG334" s="1" t="s">
        <v>124</v>
      </c>
      <c r="AH334" s="1" t="s">
        <v>129</v>
      </c>
      <c r="AI334" s="1" t="s">
        <v>129</v>
      </c>
      <c r="AJ334" s="1" t="s">
        <v>129</v>
      </c>
      <c r="AK334" s="1" t="s">
        <v>63</v>
      </c>
      <c r="AL334" s="1" t="s">
        <v>144</v>
      </c>
      <c r="AM334" s="1" t="s">
        <v>62</v>
      </c>
      <c r="AN334" s="1" t="s">
        <v>31</v>
      </c>
      <c r="AO334" s="1" t="s">
        <v>155</v>
      </c>
      <c r="AP334" s="1" t="s">
        <v>158</v>
      </c>
      <c r="AQ334" s="1" t="s">
        <v>29</v>
      </c>
      <c r="AR334" s="1" t="s">
        <v>21</v>
      </c>
      <c r="AS334" s="1" t="s">
        <v>21</v>
      </c>
      <c r="AT334" s="1" t="s">
        <v>21</v>
      </c>
      <c r="AV334" s="1">
        <f>_xlfn.XLOOKUP(K334,[6]cmmiScoringModel!$G$2:$G$6, [6]cmmiScoringModel!$I$2:$I$6,0,0,1)</f>
        <v>1</v>
      </c>
      <c r="AW334" s="1">
        <f>_xlfn.XLOOKUP(L334,[6]cmmiScoringModel!$G$7:$G$9,[6]cmmiScoringModel!$I$7:$I$9,0,0,1)</f>
        <v>1</v>
      </c>
      <c r="AX334" s="1">
        <f>_xlfn.XLOOKUP(M334,[6]cmmiScoringModel!$G$10:$G$14,[6]cmmiScoringModel!$I$10:$I$14,0,0,1)</f>
        <v>1</v>
      </c>
      <c r="AY334" s="1">
        <f>_xlfn.XLOOKUP(N334,[6]cmmiScoringModel!$G$15:$G$19,[6]cmmiScoringModel!$I$15:$I$19,0,0,1)</f>
        <v>0.5</v>
      </c>
      <c r="AZ334" s="1">
        <f>_xlfn.XLOOKUP(O334,[6]cmmiScoringModel!$G$20:$G$24,[6]cmmiScoringModel!$I$20:$I$24,0,0,1)</f>
        <v>0.75</v>
      </c>
      <c r="BA334" s="1">
        <f>_xlfn.XLOOKUP(P334,[6]cmmiScoringModel!$G$25:$G$28,[6]cmmiScoringModel!$I$25:$I$28,0,0,1)</f>
        <v>1</v>
      </c>
      <c r="BB334" s="1">
        <f>_xlfn.XLOOKUP(Q334,[6]cmmiScoringModel!$G$29:$G$33,[6]cmmiScoringModel!$I$29:$I$33,0,0,1)</f>
        <v>0.5</v>
      </c>
      <c r="BC334" s="1">
        <f>_xlfn.XLOOKUP(R334,[6]cmmiScoringModel!$G$34:$G$37,[6]cmmiScoringModel!$I$34:$I$37,0,0,1)</f>
        <v>1</v>
      </c>
      <c r="BD334" s="1">
        <f>_xlfn.XLOOKUP(S334,[6]cmmiScoringModel!$G$38:$G$44,[6]cmmiScoringModel!$I$38:$I$44,0,0,1)</f>
        <v>0.2</v>
      </c>
      <c r="BE334" s="1">
        <f>_xlfn.XLOOKUP(T334,[6]cmmiScoringModel!$G$45:$G$51,[6]cmmiScoringModel!$I$45:$I$51,0,0,1)</f>
        <v>0.01</v>
      </c>
      <c r="BF334" s="1" t="str">
        <f>_xlfn.XLOOKUP(U334,[6]cmmiScoringModel!$G$52:$G$56,[6]cmmiScoringModel!$I$52:$I$56,0,0,1)</f>
        <v>NA</v>
      </c>
      <c r="BG334" s="1">
        <f>_xlfn.XLOOKUP(V334,[6]cmmiScoringModel!$G$57:$G$61,[6]cmmiScoringModel!$I$57:$I$61,0,0,1)</f>
        <v>1</v>
      </c>
      <c r="BH334" s="1">
        <f>_xlfn.XLOOKUP(W334,[6]cmmiScoringModel!$G$62:$G$67,[6]cmmiScoringModel!$I$62:$I$67,0,0,1)</f>
        <v>0.75</v>
      </c>
      <c r="BI334" s="1">
        <f>_xlfn.XLOOKUP(X334,[6]cmmiScoringModel!$G$68:$G$72,[6]cmmiScoringModel!$I$68:$I$72,0,0,1)</f>
        <v>0.75</v>
      </c>
      <c r="BJ334" s="1">
        <f>_xlfn.XLOOKUP(Y334,[6]cmmiScoringModel!$G$73:$G$77,[6]cmmiScoringModel!$I$73:$I$77,0,0,1)</f>
        <v>1</v>
      </c>
      <c r="BK334" s="1">
        <f>_xlfn.XLOOKUP(Z334,[6]cmmiScoringModel!$G$78:$G$84,[6]cmmiScoringModel!$I$78:$I$84,0,0,1)</f>
        <v>0.5</v>
      </c>
      <c r="BL334" s="1">
        <f>_xlfn.XLOOKUP(AA334,[6]cmmiScoringModel!$G$85:$G$91,[6]cmmiScoringModel!$I$85:$I$91,0,0,1)</f>
        <v>0.5</v>
      </c>
      <c r="BM334" s="1">
        <f>_xlfn.XLOOKUP(AB334,[6]cmmiScoringModel!$G$92:$G$95,[6]cmmiScoringModel!$I$92:$I$95,0,0,1)</f>
        <v>1</v>
      </c>
      <c r="BN334" s="1">
        <f>_xlfn.XLOOKUP(AC334,[6]cmmiScoringModel!$G$96:$G$100,[6]cmmiScoringModel!$I$96:$I$100,0,0,1)</f>
        <v>0.6</v>
      </c>
      <c r="BO334" s="1">
        <f>_xlfn.XLOOKUP(AD334,[6]cmmiScoringModel!$G$101:$G$106,[6]cmmiScoringModel!$I$101:$I$106,0,0,1)</f>
        <v>1</v>
      </c>
      <c r="BP334" s="1">
        <f>_xlfn.XLOOKUP(AE334,[6]cmmiScoringModel!$G$107:$G$113,[6]cmmiScoringModel!$I$107:$I$113,0,0,1)</f>
        <v>0.5</v>
      </c>
      <c r="BQ334" s="1">
        <f>_xlfn.XLOOKUP(AF334,[6]cmmiScoringModel!$G$114:$G$117,[6]cmmiScoringModel!$I$114:$I$117,0,0,1)</f>
        <v>0.85</v>
      </c>
      <c r="BR334" s="1">
        <f>_xlfn.XLOOKUP(AG334,[6]cmmiScoringModel!$G$118:$G$120,[6]cmmiScoringModel!$I$118:$I$120,0,0,1)</f>
        <v>0.25</v>
      </c>
      <c r="BS334" s="1">
        <f>_xlfn.XLOOKUP(AH334, [6]cmmiScoringModel!$G$121:$G$124,[6]cmmiScoringModel!$I$121:$I$124,0,0,1)</f>
        <v>0.6</v>
      </c>
      <c r="BT334" s="1">
        <f>_xlfn.XLOOKUP(AI334,[6]cmmiScoringModel!$G$125:$G$128,[6]cmmiScoringModel!$I$125:$I$128,0,0,1)</f>
        <v>0.4</v>
      </c>
      <c r="BU334" s="1">
        <f>_xlfn.XLOOKUP(AJ334,[6]cmmiScoringModel!$G$129:$G$132,[6]cmmiScoringModel!$I$129:$I$132,0,0,1)</f>
        <v>0.4</v>
      </c>
      <c r="BV334" s="1">
        <f>_xlfn.XLOOKUP(AK334,[6]cmmiScoringModel!$G$133:$G$138,[6]cmmiScoringModel!$I$133:$I$138,0,0,1)</f>
        <v>0.75</v>
      </c>
      <c r="BW334" s="1">
        <f>_xlfn.XLOOKUP(AL334,[6]cmmiScoringModel!$G$139:$G$142,[6]cmmiScoringModel!$I$139:$I$142,0,0,1)</f>
        <v>1</v>
      </c>
      <c r="BX334" s="1">
        <f>_xlfn.XLOOKUP(AM334,[6]cmmiScoringModel!$G$143:$G$148,[6]cmmiScoringModel!$I$143:$I$148,0,0,1)</f>
        <v>0.5</v>
      </c>
      <c r="BY334" s="1">
        <f>_xlfn.XLOOKUP(AN334,[6]cmmiScoringModel!$G$149:$G$153,[6]cmmiScoringModel!$I$149:$I$153,0,0,1)</f>
        <v>1</v>
      </c>
      <c r="BZ334" s="1">
        <f>_xlfn.XLOOKUP(AO334,[6]cmmiScoringModel!$G$154:$G$157,[6]cmmiScoringModel!$I$154:$I$157,0,0,1)</f>
        <v>1</v>
      </c>
      <c r="CA334" s="1">
        <f>_xlfn.XLOOKUP(AP334,[6]cmmiScoringModel!$G$158:$G$161,[6]cmmiScoringModel!$I$158:$I$161,0,0,1)</f>
        <v>0.5</v>
      </c>
      <c r="CB334" s="1">
        <f>_xlfn.XLOOKUP(AQ334,[6]cmmiScoringModel!$G$162:$G$166,[6]cmmiScoringModel!$I$162:$I$166,0,0,1)</f>
        <v>0.75</v>
      </c>
      <c r="CC334" s="1">
        <f>_xlfn.XLOOKUP(AR334,[6]cmmiScoringModel!$G$167:$G$171,[6]cmmiScoringModel!$I$167:$I$171,0,0,1)</f>
        <v>0.01</v>
      </c>
      <c r="CD334" s="1">
        <f>_xlfn.XLOOKUP(AS334,[6]cmmiScoringModel!$G$172:$G$175,[6]cmmiScoringModel!$I$172:$I$175,0,0,1)</f>
        <v>0.01</v>
      </c>
      <c r="CE334" s="1">
        <f>_xlfn.XLOOKUP(AT334,[6]cmmiScoringModel!$G$176:$G$180,[6]cmmiScoringModel!$I$176:$I$180,0,0,1)</f>
        <v>0.01</v>
      </c>
    </row>
    <row r="335" spans="1:83" x14ac:dyDescent="0.25">
      <c r="A335" s="1" t="s">
        <v>3673</v>
      </c>
      <c r="B335" s="1" t="s">
        <v>1647</v>
      </c>
      <c r="C335" s="1" t="s">
        <v>2224</v>
      </c>
      <c r="D335" s="1" t="s">
        <v>2233</v>
      </c>
      <c r="E335" s="1" t="s">
        <v>2234</v>
      </c>
      <c r="G335" s="1" t="s">
        <v>3674</v>
      </c>
      <c r="H335" s="1" t="s">
        <v>3636</v>
      </c>
      <c r="K335" s="1" t="s">
        <v>18</v>
      </c>
      <c r="L335" s="1" t="s">
        <v>22</v>
      </c>
      <c r="M335" s="1" t="s">
        <v>31</v>
      </c>
      <c r="N335" s="1" t="s">
        <v>29</v>
      </c>
      <c r="O335" s="1" t="s">
        <v>37</v>
      </c>
      <c r="P335" s="1" t="s">
        <v>43</v>
      </c>
      <c r="Q335" s="1" t="s">
        <v>45</v>
      </c>
      <c r="R335" s="1" t="s">
        <v>37</v>
      </c>
      <c r="S335" s="1" t="s">
        <v>56</v>
      </c>
      <c r="T335" s="1" t="s">
        <v>62</v>
      </c>
      <c r="U335" s="1" t="s">
        <v>66</v>
      </c>
      <c r="V335" s="1" t="s">
        <v>72</v>
      </c>
      <c r="W335" s="1" t="s">
        <v>77</v>
      </c>
      <c r="X335" s="1" t="s">
        <v>37</v>
      </c>
      <c r="Y335" s="1" t="s">
        <v>43</v>
      </c>
      <c r="Z335" s="1" t="s">
        <v>63</v>
      </c>
      <c r="AA335" s="1" t="s">
        <v>62</v>
      </c>
      <c r="AB335" s="1" t="s">
        <v>98</v>
      </c>
      <c r="AC335" s="1" t="s">
        <v>103</v>
      </c>
      <c r="AD335" s="1" t="s">
        <v>111</v>
      </c>
      <c r="AE335" s="1" t="s">
        <v>62</v>
      </c>
      <c r="AF335" s="1" t="s">
        <v>120</v>
      </c>
      <c r="AG335" s="1" t="s">
        <v>125</v>
      </c>
      <c r="AH335" s="1" t="s">
        <v>129</v>
      </c>
      <c r="AI335" s="1" t="s">
        <v>129</v>
      </c>
      <c r="AJ335" s="1" t="s">
        <v>129</v>
      </c>
      <c r="AK335" s="1" t="s">
        <v>64</v>
      </c>
      <c r="AL335" s="1" t="s">
        <v>144</v>
      </c>
      <c r="AM335" s="1" t="s">
        <v>63</v>
      </c>
      <c r="AN335" s="1" t="s">
        <v>31</v>
      </c>
      <c r="AO335" s="1" t="s">
        <v>155</v>
      </c>
      <c r="AP335" s="1" t="s">
        <v>159</v>
      </c>
      <c r="AQ335" s="1" t="s">
        <v>31</v>
      </c>
      <c r="AR335" s="1" t="s">
        <v>21</v>
      </c>
      <c r="AS335" s="1" t="s">
        <v>21</v>
      </c>
      <c r="AT335" s="1" t="s">
        <v>21</v>
      </c>
      <c r="AV335" s="1">
        <f>_xlfn.XLOOKUP(K335,[6]cmmiScoringModel!$G$2:$G$6, [6]cmmiScoringModel!$I$2:$I$6,0,0,1)</f>
        <v>1</v>
      </c>
      <c r="AW335" s="1">
        <f>_xlfn.XLOOKUP(L335,[6]cmmiScoringModel!$G$7:$G$9,[6]cmmiScoringModel!$I$7:$I$9,0,0,1)</f>
        <v>1</v>
      </c>
      <c r="AX335" s="1">
        <f>_xlfn.XLOOKUP(M335,[6]cmmiScoringModel!$G$10:$G$14,[6]cmmiScoringModel!$I$10:$I$14,0,0,1)</f>
        <v>1</v>
      </c>
      <c r="AY335" s="1">
        <f>_xlfn.XLOOKUP(N335,[6]cmmiScoringModel!$G$15:$G$19,[6]cmmiScoringModel!$I$15:$I$19,0,0,1)</f>
        <v>0.5</v>
      </c>
      <c r="AZ335" s="1">
        <f>_xlfn.XLOOKUP(O335,[6]cmmiScoringModel!$G$20:$G$24,[6]cmmiScoringModel!$I$20:$I$24,0,0,1)</f>
        <v>0.75</v>
      </c>
      <c r="BA335" s="1">
        <f>_xlfn.XLOOKUP(P335,[6]cmmiScoringModel!$G$25:$G$28,[6]cmmiScoringModel!$I$25:$I$28,0,0,1)</f>
        <v>1</v>
      </c>
      <c r="BB335" s="1">
        <f>_xlfn.XLOOKUP(Q335,[6]cmmiScoringModel!$G$29:$G$33,[6]cmmiScoringModel!$I$29:$I$33,0,0,1)</f>
        <v>0.5</v>
      </c>
      <c r="BC335" s="1">
        <f>_xlfn.XLOOKUP(R335,[6]cmmiScoringModel!$G$34:$G$37,[6]cmmiScoringModel!$I$34:$I$37,0,0,1)</f>
        <v>1</v>
      </c>
      <c r="BD335" s="1">
        <f>_xlfn.XLOOKUP(S335,[6]cmmiScoringModel!$G$38:$G$44,[6]cmmiScoringModel!$I$38:$I$44,0,0,1)</f>
        <v>0.2</v>
      </c>
      <c r="BE335" s="1">
        <f>_xlfn.XLOOKUP(T335,[6]cmmiScoringModel!$G$45:$G$51,[6]cmmiScoringModel!$I$45:$I$51,0,0,1)</f>
        <v>0.5</v>
      </c>
      <c r="BF335" s="1">
        <f>_xlfn.XLOOKUP(U335,[6]cmmiScoringModel!$G$52:$G$56,[6]cmmiScoringModel!$I$52:$I$56,0,0,1)</f>
        <v>0.8</v>
      </c>
      <c r="BG335" s="1">
        <f>_xlfn.XLOOKUP(V335,[6]cmmiScoringModel!$G$57:$G$61,[6]cmmiScoringModel!$I$57:$I$61,0,0,1)</f>
        <v>1</v>
      </c>
      <c r="BH335" s="1">
        <f>_xlfn.XLOOKUP(W335,[6]cmmiScoringModel!$G$62:$G$67,[6]cmmiScoringModel!$I$62:$I$67,0,0,1)</f>
        <v>1</v>
      </c>
      <c r="BI335" s="1">
        <f>_xlfn.XLOOKUP(X335,[6]cmmiScoringModel!$G$68:$G$72,[6]cmmiScoringModel!$I$68:$I$72,0,0,1)</f>
        <v>0.75</v>
      </c>
      <c r="BJ335" s="1">
        <f>_xlfn.XLOOKUP(Y335,[6]cmmiScoringModel!$G$73:$G$77,[6]cmmiScoringModel!$I$73:$I$77,0,0,1)</f>
        <v>1</v>
      </c>
      <c r="BK335" s="1">
        <f>_xlfn.XLOOKUP(Z335,[6]cmmiScoringModel!$G$78:$G$84,[6]cmmiScoringModel!$I$78:$I$84,0,0,1)</f>
        <v>0.75</v>
      </c>
      <c r="BL335" s="1">
        <f>_xlfn.XLOOKUP(AA335,[6]cmmiScoringModel!$G$85:$G$91,[6]cmmiScoringModel!$I$85:$I$91,0,0,1)</f>
        <v>0.5</v>
      </c>
      <c r="BM335" s="1">
        <f>_xlfn.XLOOKUP(AB335,[6]cmmiScoringModel!$G$92:$G$95,[6]cmmiScoringModel!$I$92:$I$95,0,0,1)</f>
        <v>1</v>
      </c>
      <c r="BN335" s="1">
        <f>_xlfn.XLOOKUP(AC335,[6]cmmiScoringModel!$G$96:$G$100,[6]cmmiScoringModel!$I$96:$I$100,0,0,1)</f>
        <v>0.6</v>
      </c>
      <c r="BO335" s="1">
        <f>_xlfn.XLOOKUP(AD335,[6]cmmiScoringModel!$G$101:$G$106,[6]cmmiScoringModel!$I$101:$I$106,0,0,1)</f>
        <v>1</v>
      </c>
      <c r="BP335" s="1">
        <f>_xlfn.XLOOKUP(AE335,[6]cmmiScoringModel!$G$107:$G$113,[6]cmmiScoringModel!$I$107:$I$113,0,0,1)</f>
        <v>0.5</v>
      </c>
      <c r="BQ335" s="1">
        <f>_xlfn.XLOOKUP(AF335,[6]cmmiScoringModel!$G$114:$G$117,[6]cmmiScoringModel!$I$114:$I$117,0,0,1)</f>
        <v>0.85</v>
      </c>
      <c r="BR335" s="1">
        <f>_xlfn.XLOOKUP(AG335,[6]cmmiScoringModel!$G$118:$G$120,[6]cmmiScoringModel!$I$118:$I$120,0,0,1)</f>
        <v>1</v>
      </c>
      <c r="BS335" s="1">
        <f>_xlfn.XLOOKUP(AH335, [6]cmmiScoringModel!$G$121:$G$124,[6]cmmiScoringModel!$I$121:$I$124,0,0,1)</f>
        <v>0.6</v>
      </c>
      <c r="BT335" s="1">
        <f>_xlfn.XLOOKUP(AI335,[6]cmmiScoringModel!$G$125:$G$128,[6]cmmiScoringModel!$I$125:$I$128,0,0,1)</f>
        <v>0.4</v>
      </c>
      <c r="BU335" s="1">
        <f>_xlfn.XLOOKUP(AJ335,[6]cmmiScoringModel!$G$129:$G$132,[6]cmmiScoringModel!$I$129:$I$132,0,0,1)</f>
        <v>0.4</v>
      </c>
      <c r="BV335" s="1">
        <f>_xlfn.XLOOKUP(AK335,[6]cmmiScoringModel!$G$133:$G$138,[6]cmmiScoringModel!$I$133:$I$138,0,0,1)</f>
        <v>1</v>
      </c>
      <c r="BW335" s="1">
        <f>_xlfn.XLOOKUP(AL335,[6]cmmiScoringModel!$G$139:$G$142,[6]cmmiScoringModel!$I$139:$I$142,0,0,1)</f>
        <v>1</v>
      </c>
      <c r="BX335" s="1">
        <f>_xlfn.XLOOKUP(AM335,[6]cmmiScoringModel!$G$143:$G$148,[6]cmmiScoringModel!$I$143:$I$148,0,0,1)</f>
        <v>0.75</v>
      </c>
      <c r="BY335" s="1">
        <f>_xlfn.XLOOKUP(AN335,[6]cmmiScoringModel!$G$149:$G$153,[6]cmmiScoringModel!$I$149:$I$153,0,0,1)</f>
        <v>1</v>
      </c>
      <c r="BZ335" s="1">
        <f>_xlfn.XLOOKUP(AO335,[6]cmmiScoringModel!$G$154:$G$157,[6]cmmiScoringModel!$I$154:$I$157,0,0,1)</f>
        <v>1</v>
      </c>
      <c r="CA335" s="1">
        <f>_xlfn.XLOOKUP(AP335,[6]cmmiScoringModel!$G$158:$G$161,[6]cmmiScoringModel!$I$158:$I$161,0,0,1)</f>
        <v>1</v>
      </c>
      <c r="CB335" s="1">
        <f>_xlfn.XLOOKUP(AQ335,[6]cmmiScoringModel!$G$162:$G$166,[6]cmmiScoringModel!$I$162:$I$166,0,0,1)</f>
        <v>1</v>
      </c>
      <c r="CC335" s="1">
        <f>_xlfn.XLOOKUP(AR335,[6]cmmiScoringModel!$G$167:$G$171,[6]cmmiScoringModel!$I$167:$I$171,0,0,1)</f>
        <v>0.01</v>
      </c>
      <c r="CD335" s="1">
        <f>_xlfn.XLOOKUP(AS335,[6]cmmiScoringModel!$G$172:$G$175,[6]cmmiScoringModel!$I$172:$I$175,0,0,1)</f>
        <v>0.01</v>
      </c>
      <c r="CE335" s="1">
        <f>_xlfn.XLOOKUP(AT335,[6]cmmiScoringModel!$G$176:$G$180,[6]cmmiScoringModel!$I$176:$I$180,0,0,1)</f>
        <v>0.01</v>
      </c>
    </row>
    <row r="336" spans="1:83" x14ac:dyDescent="0.25">
      <c r="A336" s="1" t="s">
        <v>3675</v>
      </c>
      <c r="B336" s="1" t="s">
        <v>1647</v>
      </c>
      <c r="C336" s="1" t="s">
        <v>2224</v>
      </c>
      <c r="D336" s="1" t="s">
        <v>2236</v>
      </c>
      <c r="E336" s="1" t="s">
        <v>2237</v>
      </c>
      <c r="G336" s="1" t="s">
        <v>3676</v>
      </c>
      <c r="H336" s="1" t="s">
        <v>3677</v>
      </c>
      <c r="K336" s="1" t="s">
        <v>17</v>
      </c>
      <c r="L336" s="1" t="s">
        <v>22</v>
      </c>
      <c r="M336" s="1" t="s">
        <v>31</v>
      </c>
      <c r="N336" s="1" t="s">
        <v>29</v>
      </c>
      <c r="O336" s="1" t="s">
        <v>37</v>
      </c>
      <c r="P336" s="1" t="s">
        <v>43</v>
      </c>
      <c r="Q336" s="1" t="s">
        <v>45</v>
      </c>
      <c r="R336" s="1" t="s">
        <v>37</v>
      </c>
      <c r="S336" s="1" t="s">
        <v>56</v>
      </c>
      <c r="T336" s="1" t="s">
        <v>21</v>
      </c>
      <c r="U336" s="1" t="s">
        <v>25</v>
      </c>
      <c r="V336" s="1" t="s">
        <v>71</v>
      </c>
      <c r="W336" s="1" t="s">
        <v>76</v>
      </c>
      <c r="X336" s="1" t="s">
        <v>37</v>
      </c>
      <c r="Y336" s="1" t="s">
        <v>43</v>
      </c>
      <c r="Z336" s="1" t="s">
        <v>62</v>
      </c>
      <c r="AA336" s="1" t="s">
        <v>62</v>
      </c>
      <c r="AB336" s="1" t="s">
        <v>98</v>
      </c>
      <c r="AC336" s="1" t="s">
        <v>103</v>
      </c>
      <c r="AD336" s="1" t="s">
        <v>111</v>
      </c>
      <c r="AE336" s="1" t="s">
        <v>62</v>
      </c>
      <c r="AF336" s="1" t="s">
        <v>120</v>
      </c>
      <c r="AG336" s="1" t="s">
        <v>124</v>
      </c>
      <c r="AH336" s="1" t="s">
        <v>129</v>
      </c>
      <c r="AI336" s="1" t="s">
        <v>129</v>
      </c>
      <c r="AJ336" s="1" t="s">
        <v>129</v>
      </c>
      <c r="AK336" s="1" t="s">
        <v>61</v>
      </c>
      <c r="AL336" s="1" t="s">
        <v>144</v>
      </c>
      <c r="AM336" s="1" t="s">
        <v>62</v>
      </c>
      <c r="AN336" s="1" t="s">
        <v>27</v>
      </c>
      <c r="AO336" s="1" t="s">
        <v>155</v>
      </c>
      <c r="AP336" s="1" t="s">
        <v>158</v>
      </c>
      <c r="AQ336" s="1" t="s">
        <v>29</v>
      </c>
      <c r="AR336" s="1" t="s">
        <v>21</v>
      </c>
      <c r="AS336" s="1" t="s">
        <v>21</v>
      </c>
      <c r="AT336" s="1" t="s">
        <v>21</v>
      </c>
      <c r="AV336" s="1">
        <f>_xlfn.XLOOKUP(K336,[6]cmmiScoringModel!$G$2:$G$6, [6]cmmiScoringModel!$I$2:$I$6,0,0,1)</f>
        <v>0.25</v>
      </c>
      <c r="AW336" s="1">
        <f>_xlfn.XLOOKUP(L336,[6]cmmiScoringModel!$G$7:$G$9,[6]cmmiScoringModel!$I$7:$I$9,0,0,1)</f>
        <v>1</v>
      </c>
      <c r="AX336" s="1">
        <f>_xlfn.XLOOKUP(M336,[6]cmmiScoringModel!$G$10:$G$14,[6]cmmiScoringModel!$I$10:$I$14,0,0,1)</f>
        <v>1</v>
      </c>
      <c r="AY336" s="1">
        <f>_xlfn.XLOOKUP(N336,[6]cmmiScoringModel!$G$15:$G$19,[6]cmmiScoringModel!$I$15:$I$19,0,0,1)</f>
        <v>0.5</v>
      </c>
      <c r="AZ336" s="1">
        <f>_xlfn.XLOOKUP(O336,[6]cmmiScoringModel!$G$20:$G$24,[6]cmmiScoringModel!$I$20:$I$24,0,0,1)</f>
        <v>0.75</v>
      </c>
      <c r="BA336" s="1">
        <f>_xlfn.XLOOKUP(P336,[6]cmmiScoringModel!$G$25:$G$28,[6]cmmiScoringModel!$I$25:$I$28,0,0,1)</f>
        <v>1</v>
      </c>
      <c r="BB336" s="1">
        <f>_xlfn.XLOOKUP(Q336,[6]cmmiScoringModel!$G$29:$G$33,[6]cmmiScoringModel!$I$29:$I$33,0,0,1)</f>
        <v>0.5</v>
      </c>
      <c r="BC336" s="1">
        <f>_xlfn.XLOOKUP(R336,[6]cmmiScoringModel!$G$34:$G$37,[6]cmmiScoringModel!$I$34:$I$37,0,0,1)</f>
        <v>1</v>
      </c>
      <c r="BD336" s="1">
        <f>_xlfn.XLOOKUP(S336,[6]cmmiScoringModel!$G$38:$G$44,[6]cmmiScoringModel!$I$38:$I$44,0,0,1)</f>
        <v>0.2</v>
      </c>
      <c r="BE336" s="1">
        <f>_xlfn.XLOOKUP(T336,[6]cmmiScoringModel!$G$45:$G$51,[6]cmmiScoringModel!$I$45:$I$51,0,0,1)</f>
        <v>0.01</v>
      </c>
      <c r="BF336" s="1" t="str">
        <f>_xlfn.XLOOKUP(U336,[6]cmmiScoringModel!$G$52:$G$56,[6]cmmiScoringModel!$I$52:$I$56,0,0,1)</f>
        <v>NA</v>
      </c>
      <c r="BG336" s="1">
        <f>_xlfn.XLOOKUP(V336,[6]cmmiScoringModel!$G$57:$G$61,[6]cmmiScoringModel!$I$57:$I$61,0,0,1)</f>
        <v>0.6</v>
      </c>
      <c r="BH336" s="1">
        <f>_xlfn.XLOOKUP(W336,[6]cmmiScoringModel!$G$62:$G$67,[6]cmmiScoringModel!$I$62:$I$67,0,0,1)</f>
        <v>0.75</v>
      </c>
      <c r="BI336" s="1">
        <f>_xlfn.XLOOKUP(X336,[6]cmmiScoringModel!$G$68:$G$72,[6]cmmiScoringModel!$I$68:$I$72,0,0,1)</f>
        <v>0.75</v>
      </c>
      <c r="BJ336" s="1">
        <f>_xlfn.XLOOKUP(Y336,[6]cmmiScoringModel!$G$73:$G$77,[6]cmmiScoringModel!$I$73:$I$77,0,0,1)</f>
        <v>1</v>
      </c>
      <c r="BK336" s="1">
        <f>_xlfn.XLOOKUP(Z336,[6]cmmiScoringModel!$G$78:$G$84,[6]cmmiScoringModel!$I$78:$I$84,0,0,1)</f>
        <v>0.5</v>
      </c>
      <c r="BL336" s="1">
        <f>_xlfn.XLOOKUP(AA336,[6]cmmiScoringModel!$G$85:$G$91,[6]cmmiScoringModel!$I$85:$I$91,0,0,1)</f>
        <v>0.5</v>
      </c>
      <c r="BM336" s="1">
        <f>_xlfn.XLOOKUP(AB336,[6]cmmiScoringModel!$G$92:$G$95,[6]cmmiScoringModel!$I$92:$I$95,0,0,1)</f>
        <v>1</v>
      </c>
      <c r="BN336" s="1">
        <f>_xlfn.XLOOKUP(AC336,[6]cmmiScoringModel!$G$96:$G$100,[6]cmmiScoringModel!$I$96:$I$100,0,0,1)</f>
        <v>0.6</v>
      </c>
      <c r="BO336" s="1">
        <f>_xlfn.XLOOKUP(AD336,[6]cmmiScoringModel!$G$101:$G$106,[6]cmmiScoringModel!$I$101:$I$106,0,0,1)</f>
        <v>1</v>
      </c>
      <c r="BP336" s="1">
        <f>_xlfn.XLOOKUP(AE336,[6]cmmiScoringModel!$G$107:$G$113,[6]cmmiScoringModel!$I$107:$I$113,0,0,1)</f>
        <v>0.5</v>
      </c>
      <c r="BQ336" s="1">
        <f>_xlfn.XLOOKUP(AF336,[6]cmmiScoringModel!$G$114:$G$117,[6]cmmiScoringModel!$I$114:$I$117,0,0,1)</f>
        <v>0.85</v>
      </c>
      <c r="BR336" s="1">
        <f>_xlfn.XLOOKUP(AG336,[6]cmmiScoringModel!$G$118:$G$120,[6]cmmiScoringModel!$I$118:$I$120,0,0,1)</f>
        <v>0.25</v>
      </c>
      <c r="BS336" s="1">
        <f>_xlfn.XLOOKUP(AH336, [6]cmmiScoringModel!$G$121:$G$124,[6]cmmiScoringModel!$I$121:$I$124,0,0,1)</f>
        <v>0.6</v>
      </c>
      <c r="BT336" s="1">
        <f>_xlfn.XLOOKUP(AI336,[6]cmmiScoringModel!$G$125:$G$128,[6]cmmiScoringModel!$I$125:$I$128,0,0,1)</f>
        <v>0.4</v>
      </c>
      <c r="BU336" s="1">
        <f>_xlfn.XLOOKUP(AJ336,[6]cmmiScoringModel!$G$129:$G$132,[6]cmmiScoringModel!$I$129:$I$132,0,0,1)</f>
        <v>0.4</v>
      </c>
      <c r="BV336" s="1">
        <f>_xlfn.XLOOKUP(AK336,[6]cmmiScoringModel!$G$133:$G$138,[6]cmmiScoringModel!$I$133:$I$138,0,0,1)</f>
        <v>0.25</v>
      </c>
      <c r="BW336" s="1">
        <f>_xlfn.XLOOKUP(AL336,[6]cmmiScoringModel!$G$139:$G$142,[6]cmmiScoringModel!$I$139:$I$142,0,0,1)</f>
        <v>1</v>
      </c>
      <c r="BX336" s="1">
        <f>_xlfn.XLOOKUP(AM336,[6]cmmiScoringModel!$G$143:$G$148,[6]cmmiScoringModel!$I$143:$I$148,0,0,1)</f>
        <v>0.5</v>
      </c>
      <c r="BY336" s="1">
        <f>_xlfn.XLOOKUP(AN336,[6]cmmiScoringModel!$G$149:$G$153,[6]cmmiScoringModel!$I$149:$I$153,0,0,1)</f>
        <v>0.25</v>
      </c>
      <c r="BZ336" s="1">
        <f>_xlfn.XLOOKUP(AO336,[6]cmmiScoringModel!$G$154:$G$157,[6]cmmiScoringModel!$I$154:$I$157,0,0,1)</f>
        <v>1</v>
      </c>
      <c r="CA336" s="1">
        <f>_xlfn.XLOOKUP(AP336,[6]cmmiScoringModel!$G$158:$G$161,[6]cmmiScoringModel!$I$158:$I$161,0,0,1)</f>
        <v>0.5</v>
      </c>
      <c r="CB336" s="1">
        <f>_xlfn.XLOOKUP(AQ336,[6]cmmiScoringModel!$G$162:$G$166,[6]cmmiScoringModel!$I$162:$I$166,0,0,1)</f>
        <v>0.75</v>
      </c>
      <c r="CC336" s="1">
        <f>_xlfn.XLOOKUP(AR336,[6]cmmiScoringModel!$G$167:$G$171,[6]cmmiScoringModel!$I$167:$I$171,0,0,1)</f>
        <v>0.01</v>
      </c>
      <c r="CD336" s="1">
        <f>_xlfn.XLOOKUP(AS336,[6]cmmiScoringModel!$G$172:$G$175,[6]cmmiScoringModel!$I$172:$I$175,0,0,1)</f>
        <v>0.01</v>
      </c>
      <c r="CE336" s="1">
        <f>_xlfn.XLOOKUP(AT336,[6]cmmiScoringModel!$G$176:$G$180,[6]cmmiScoringModel!$I$176:$I$180,0,0,1)</f>
        <v>0.01</v>
      </c>
    </row>
    <row r="337" spans="1:83" ht="15" customHeight="1" x14ac:dyDescent="0.25">
      <c r="A337" s="1" t="s">
        <v>3678</v>
      </c>
      <c r="B337" s="1" t="s">
        <v>1647</v>
      </c>
      <c r="C337" s="1" t="s">
        <v>2224</v>
      </c>
      <c r="D337" s="1" t="s">
        <v>2239</v>
      </c>
      <c r="E337" s="1" t="s">
        <v>2240</v>
      </c>
      <c r="G337" s="1" t="s">
        <v>2238</v>
      </c>
      <c r="H337" s="1" t="s">
        <v>3636</v>
      </c>
      <c r="K337" s="1" t="s">
        <v>18</v>
      </c>
      <c r="L337" s="1" t="s">
        <v>22</v>
      </c>
      <c r="M337" s="1" t="s">
        <v>31</v>
      </c>
      <c r="N337" s="1" t="s">
        <v>29</v>
      </c>
      <c r="O337" s="1" t="s">
        <v>37</v>
      </c>
      <c r="P337" s="1" t="s">
        <v>43</v>
      </c>
      <c r="Q337" s="1" t="s">
        <v>45</v>
      </c>
      <c r="R337" s="1" t="s">
        <v>37</v>
      </c>
      <c r="S337" s="1" t="s">
        <v>56</v>
      </c>
      <c r="T337" s="1" t="s">
        <v>61</v>
      </c>
      <c r="U337" s="1" t="s">
        <v>43</v>
      </c>
      <c r="V337" s="1" t="s">
        <v>72</v>
      </c>
      <c r="W337" s="1" t="s">
        <v>76</v>
      </c>
      <c r="X337" s="1" t="s">
        <v>37</v>
      </c>
      <c r="Y337" s="1" t="s">
        <v>43</v>
      </c>
      <c r="Z337" s="1" t="s">
        <v>62</v>
      </c>
      <c r="AA337" s="1" t="s">
        <v>62</v>
      </c>
      <c r="AB337" s="1" t="s">
        <v>98</v>
      </c>
      <c r="AC337" s="1" t="s">
        <v>103</v>
      </c>
      <c r="AD337" s="1" t="s">
        <v>111</v>
      </c>
      <c r="AE337" s="1" t="s">
        <v>62</v>
      </c>
      <c r="AF337" s="1" t="s">
        <v>120</v>
      </c>
      <c r="AG337" s="1" t="s">
        <v>124</v>
      </c>
      <c r="AH337" s="1" t="s">
        <v>129</v>
      </c>
      <c r="AI337" s="1" t="s">
        <v>129</v>
      </c>
      <c r="AJ337" s="1" t="s">
        <v>129</v>
      </c>
      <c r="AK337" s="1" t="s">
        <v>62</v>
      </c>
      <c r="AL337" s="1" t="s">
        <v>144</v>
      </c>
      <c r="AM337" s="1" t="s">
        <v>62</v>
      </c>
      <c r="AN337" s="1" t="s">
        <v>29</v>
      </c>
      <c r="AO337" s="1" t="s">
        <v>155</v>
      </c>
      <c r="AP337" s="1" t="s">
        <v>158</v>
      </c>
      <c r="AQ337" s="1" t="s">
        <v>29</v>
      </c>
      <c r="AR337" s="1" t="s">
        <v>21</v>
      </c>
      <c r="AS337" s="1" t="s">
        <v>21</v>
      </c>
      <c r="AT337" s="1" t="s">
        <v>21</v>
      </c>
      <c r="AV337" s="1">
        <f>_xlfn.XLOOKUP(K337,[6]cmmiScoringModel!$G$2:$G$6, [6]cmmiScoringModel!$I$2:$I$6,0,0,1)</f>
        <v>1</v>
      </c>
      <c r="AW337" s="1">
        <f>_xlfn.XLOOKUP(L337,[6]cmmiScoringModel!$G$7:$G$9,[6]cmmiScoringModel!$I$7:$I$9,0,0,1)</f>
        <v>1</v>
      </c>
      <c r="AX337" s="1">
        <f>_xlfn.XLOOKUP(M337,[6]cmmiScoringModel!$G$10:$G$14,[6]cmmiScoringModel!$I$10:$I$14,0,0,1)</f>
        <v>1</v>
      </c>
      <c r="AY337" s="1">
        <f>_xlfn.XLOOKUP(N337,[6]cmmiScoringModel!$G$15:$G$19,[6]cmmiScoringModel!$I$15:$I$19,0,0,1)</f>
        <v>0.5</v>
      </c>
      <c r="AZ337" s="1">
        <f>_xlfn.XLOOKUP(O337,[6]cmmiScoringModel!$G$20:$G$24,[6]cmmiScoringModel!$I$20:$I$24,0,0,1)</f>
        <v>0.75</v>
      </c>
      <c r="BA337" s="1">
        <f>_xlfn.XLOOKUP(P337,[6]cmmiScoringModel!$G$25:$G$28,[6]cmmiScoringModel!$I$25:$I$28,0,0,1)</f>
        <v>1</v>
      </c>
      <c r="BB337" s="1">
        <f>_xlfn.XLOOKUP(Q337,[6]cmmiScoringModel!$G$29:$G$33,[6]cmmiScoringModel!$I$29:$I$33,0,0,1)</f>
        <v>0.5</v>
      </c>
      <c r="BC337" s="1">
        <f>_xlfn.XLOOKUP(R337,[6]cmmiScoringModel!$G$34:$G$37,[6]cmmiScoringModel!$I$34:$I$37,0,0,1)</f>
        <v>1</v>
      </c>
      <c r="BD337" s="1">
        <f>_xlfn.XLOOKUP(S337,[6]cmmiScoringModel!$G$38:$G$44,[6]cmmiScoringModel!$I$38:$I$44,0,0,1)</f>
        <v>0.2</v>
      </c>
      <c r="BE337" s="1">
        <f>_xlfn.XLOOKUP(T337,[6]cmmiScoringModel!$G$45:$G$51,[6]cmmiScoringModel!$I$45:$I$51,0,0,1)</f>
        <v>0.25</v>
      </c>
      <c r="BF337" s="1">
        <f>_xlfn.XLOOKUP(U337,[6]cmmiScoringModel!$G$52:$G$56,[6]cmmiScoringModel!$I$52:$I$56,0,0,1)</f>
        <v>1</v>
      </c>
      <c r="BG337" s="1">
        <f>_xlfn.XLOOKUP(V337,[6]cmmiScoringModel!$G$57:$G$61,[6]cmmiScoringModel!$I$57:$I$61,0,0,1)</f>
        <v>1</v>
      </c>
      <c r="BH337" s="1">
        <f>_xlfn.XLOOKUP(W337,[6]cmmiScoringModel!$G$62:$G$67,[6]cmmiScoringModel!$I$62:$I$67,0,0,1)</f>
        <v>0.75</v>
      </c>
      <c r="BI337" s="1">
        <f>_xlfn.XLOOKUP(X337,[6]cmmiScoringModel!$G$68:$G$72,[6]cmmiScoringModel!$I$68:$I$72,0,0,1)</f>
        <v>0.75</v>
      </c>
      <c r="BJ337" s="1">
        <f>_xlfn.XLOOKUP(Y337,[6]cmmiScoringModel!$G$73:$G$77,[6]cmmiScoringModel!$I$73:$I$77,0,0,1)</f>
        <v>1</v>
      </c>
      <c r="BK337" s="1">
        <f>_xlfn.XLOOKUP(Z337,[6]cmmiScoringModel!$G$78:$G$84,[6]cmmiScoringModel!$I$78:$I$84,0,0,1)</f>
        <v>0.5</v>
      </c>
      <c r="BL337" s="1">
        <f>_xlfn.XLOOKUP(AA337,[6]cmmiScoringModel!$G$85:$G$91,[6]cmmiScoringModel!$I$85:$I$91,0,0,1)</f>
        <v>0.5</v>
      </c>
      <c r="BM337" s="1">
        <f>_xlfn.XLOOKUP(AB337,[6]cmmiScoringModel!$G$92:$G$95,[6]cmmiScoringModel!$I$92:$I$95,0,0,1)</f>
        <v>1</v>
      </c>
      <c r="BN337" s="1">
        <f>_xlfn.XLOOKUP(AC337,[6]cmmiScoringModel!$G$96:$G$100,[6]cmmiScoringModel!$I$96:$I$100,0,0,1)</f>
        <v>0.6</v>
      </c>
      <c r="BO337" s="1">
        <f>_xlfn.XLOOKUP(AD337,[6]cmmiScoringModel!$G$101:$G$106,[6]cmmiScoringModel!$I$101:$I$106,0,0,1)</f>
        <v>1</v>
      </c>
      <c r="BP337" s="1">
        <f>_xlfn.XLOOKUP(AE337,[6]cmmiScoringModel!$G$107:$G$113,[6]cmmiScoringModel!$I$107:$I$113,0,0,1)</f>
        <v>0.5</v>
      </c>
      <c r="BQ337" s="1">
        <f>_xlfn.XLOOKUP(AF337,[6]cmmiScoringModel!$G$114:$G$117,[6]cmmiScoringModel!$I$114:$I$117,0,0,1)</f>
        <v>0.85</v>
      </c>
      <c r="BR337" s="1">
        <f>_xlfn.XLOOKUP(AG337,[6]cmmiScoringModel!$G$118:$G$120,[6]cmmiScoringModel!$I$118:$I$120,0,0,1)</f>
        <v>0.25</v>
      </c>
      <c r="BS337" s="1">
        <f>_xlfn.XLOOKUP(AH337, [6]cmmiScoringModel!$G$121:$G$124,[6]cmmiScoringModel!$I$121:$I$124,0,0,1)</f>
        <v>0.6</v>
      </c>
      <c r="BT337" s="1">
        <f>_xlfn.XLOOKUP(AI337,[6]cmmiScoringModel!$G$125:$G$128,[6]cmmiScoringModel!$I$125:$I$128,0,0,1)</f>
        <v>0.4</v>
      </c>
      <c r="BU337" s="1">
        <f>_xlfn.XLOOKUP(AJ337,[6]cmmiScoringModel!$G$129:$G$132,[6]cmmiScoringModel!$I$129:$I$132,0,0,1)</f>
        <v>0.4</v>
      </c>
      <c r="BV337" s="1">
        <f>_xlfn.XLOOKUP(AK337,[6]cmmiScoringModel!$G$133:$G$138,[6]cmmiScoringModel!$I$133:$I$138,0,0,1)</f>
        <v>0.5</v>
      </c>
      <c r="BW337" s="1">
        <f>_xlfn.XLOOKUP(AL337,[6]cmmiScoringModel!$G$139:$G$142,[6]cmmiScoringModel!$I$139:$I$142,0,0,1)</f>
        <v>1</v>
      </c>
      <c r="BX337" s="1">
        <f>_xlfn.XLOOKUP(AM337,[6]cmmiScoringModel!$G$143:$G$148,[6]cmmiScoringModel!$I$143:$I$148,0,0,1)</f>
        <v>0.5</v>
      </c>
      <c r="BY337" s="1">
        <f>_xlfn.XLOOKUP(AN337,[6]cmmiScoringModel!$G$149:$G$153,[6]cmmiScoringModel!$I$149:$I$153,0,0,1)</f>
        <v>0.75</v>
      </c>
      <c r="BZ337" s="1">
        <f>_xlfn.XLOOKUP(AO337,[6]cmmiScoringModel!$G$154:$G$157,[6]cmmiScoringModel!$I$154:$I$157,0,0,1)</f>
        <v>1</v>
      </c>
      <c r="CA337" s="1">
        <f>_xlfn.XLOOKUP(AP337,[6]cmmiScoringModel!$G$158:$G$161,[6]cmmiScoringModel!$I$158:$I$161,0,0,1)</f>
        <v>0.5</v>
      </c>
      <c r="CB337" s="1">
        <f>_xlfn.XLOOKUP(AQ337,[6]cmmiScoringModel!$G$162:$G$166,[6]cmmiScoringModel!$I$162:$I$166,0,0,1)</f>
        <v>0.75</v>
      </c>
      <c r="CC337" s="1">
        <f>_xlfn.XLOOKUP(AR337,[6]cmmiScoringModel!$G$167:$G$171,[6]cmmiScoringModel!$I$167:$I$171,0,0,1)</f>
        <v>0.01</v>
      </c>
      <c r="CD337" s="1">
        <f>_xlfn.XLOOKUP(AS337,[6]cmmiScoringModel!$G$172:$G$175,[6]cmmiScoringModel!$I$172:$I$175,0,0,1)</f>
        <v>0.01</v>
      </c>
      <c r="CE337" s="1">
        <f>_xlfn.XLOOKUP(AT337,[6]cmmiScoringModel!$G$176:$G$180,[6]cmmiScoringModel!$I$176:$I$180,0,0,1)</f>
        <v>0.01</v>
      </c>
    </row>
    <row r="338" spans="1:83" ht="15" customHeight="1" x14ac:dyDescent="0.25">
      <c r="A338" s="1" t="s">
        <v>3679</v>
      </c>
      <c r="B338" s="1" t="s">
        <v>1647</v>
      </c>
      <c r="C338" s="1" t="s">
        <v>2241</v>
      </c>
      <c r="D338" s="1" t="s">
        <v>971</v>
      </c>
      <c r="E338" s="1" t="s">
        <v>2242</v>
      </c>
      <c r="G338" s="1" t="s">
        <v>2243</v>
      </c>
      <c r="H338" s="1" t="s">
        <v>3278</v>
      </c>
      <c r="K338" s="1" t="s">
        <v>17</v>
      </c>
      <c r="L338" s="1" t="s">
        <v>22</v>
      </c>
      <c r="M338" s="1" t="s">
        <v>31</v>
      </c>
      <c r="N338" s="1" t="s">
        <v>29</v>
      </c>
      <c r="O338" s="1" t="s">
        <v>37</v>
      </c>
      <c r="P338" s="1" t="s">
        <v>43</v>
      </c>
      <c r="Q338" s="1" t="s">
        <v>45</v>
      </c>
      <c r="R338" s="1" t="s">
        <v>37</v>
      </c>
      <c r="S338" s="1" t="s">
        <v>56</v>
      </c>
      <c r="T338" s="1" t="s">
        <v>63</v>
      </c>
      <c r="U338" s="1" t="s">
        <v>66</v>
      </c>
      <c r="V338" s="1" t="s">
        <v>71</v>
      </c>
      <c r="W338" s="1" t="s">
        <v>76</v>
      </c>
      <c r="X338" s="1" t="s">
        <v>37</v>
      </c>
      <c r="Y338" s="1" t="s">
        <v>43</v>
      </c>
      <c r="Z338" s="1" t="s">
        <v>63</v>
      </c>
      <c r="AA338" s="1" t="s">
        <v>62</v>
      </c>
      <c r="AB338" s="1" t="s">
        <v>98</v>
      </c>
      <c r="AC338" s="1" t="s">
        <v>103</v>
      </c>
      <c r="AD338" s="1" t="s">
        <v>110</v>
      </c>
      <c r="AE338" s="1" t="s">
        <v>62</v>
      </c>
      <c r="AF338" s="1" t="s">
        <v>120</v>
      </c>
      <c r="AG338" s="1" t="s">
        <v>124</v>
      </c>
      <c r="AH338" s="1" t="s">
        <v>129</v>
      </c>
      <c r="AI338" s="1" t="s">
        <v>129</v>
      </c>
      <c r="AJ338" s="1" t="s">
        <v>22</v>
      </c>
      <c r="AK338" s="1" t="s">
        <v>63</v>
      </c>
      <c r="AL338" s="1" t="s">
        <v>144</v>
      </c>
      <c r="AM338" s="1" t="s">
        <v>62</v>
      </c>
      <c r="AN338" s="1" t="s">
        <v>31</v>
      </c>
      <c r="AO338" s="1" t="s">
        <v>155</v>
      </c>
      <c r="AP338" s="1" t="s">
        <v>159</v>
      </c>
      <c r="AQ338" s="1" t="s">
        <v>31</v>
      </c>
      <c r="AR338" s="1" t="s">
        <v>21</v>
      </c>
      <c r="AS338" s="1" t="s">
        <v>21</v>
      </c>
      <c r="AT338" s="1" t="s">
        <v>21</v>
      </c>
      <c r="AV338" s="1">
        <f>_xlfn.XLOOKUP(K338,[6]cmmiScoringModel!$G$2:$G$6, [6]cmmiScoringModel!$I$2:$I$6,0,0,1)</f>
        <v>0.25</v>
      </c>
      <c r="AW338" s="1">
        <f>_xlfn.XLOOKUP(L338,[6]cmmiScoringModel!$G$7:$G$9,[6]cmmiScoringModel!$I$7:$I$9,0,0,1)</f>
        <v>1</v>
      </c>
      <c r="AX338" s="1">
        <f>_xlfn.XLOOKUP(M338,[6]cmmiScoringModel!$G$10:$G$14,[6]cmmiScoringModel!$I$10:$I$14,0,0,1)</f>
        <v>1</v>
      </c>
      <c r="AY338" s="1">
        <f>_xlfn.XLOOKUP(N338,[6]cmmiScoringModel!$G$15:$G$19,[6]cmmiScoringModel!$I$15:$I$19,0,0,1)</f>
        <v>0.5</v>
      </c>
      <c r="AZ338" s="1">
        <f>_xlfn.XLOOKUP(O338,[6]cmmiScoringModel!$G$20:$G$24,[6]cmmiScoringModel!$I$20:$I$24,0,0,1)</f>
        <v>0.75</v>
      </c>
      <c r="BA338" s="1">
        <f>_xlfn.XLOOKUP(P338,[6]cmmiScoringModel!$G$25:$G$28,[6]cmmiScoringModel!$I$25:$I$28,0,0,1)</f>
        <v>1</v>
      </c>
      <c r="BB338" s="1">
        <f>_xlfn.XLOOKUP(Q338,[6]cmmiScoringModel!$G$29:$G$33,[6]cmmiScoringModel!$I$29:$I$33,0,0,1)</f>
        <v>0.5</v>
      </c>
      <c r="BC338" s="1">
        <f>_xlfn.XLOOKUP(R338,[6]cmmiScoringModel!$G$34:$G$37,[6]cmmiScoringModel!$I$34:$I$37,0,0,1)</f>
        <v>1</v>
      </c>
      <c r="BD338" s="1">
        <f>_xlfn.XLOOKUP(S338,[6]cmmiScoringModel!$G$38:$G$44,[6]cmmiScoringModel!$I$38:$I$44,0,0,1)</f>
        <v>0.2</v>
      </c>
      <c r="BE338" s="1">
        <f>_xlfn.XLOOKUP(T338,[6]cmmiScoringModel!$G$45:$G$51,[6]cmmiScoringModel!$I$45:$I$51,0,0,1)</f>
        <v>0.75</v>
      </c>
      <c r="BF338" s="1">
        <f>_xlfn.XLOOKUP(U338,[6]cmmiScoringModel!$G$52:$G$56,[6]cmmiScoringModel!$I$52:$I$56,0,0,1)</f>
        <v>0.8</v>
      </c>
      <c r="BG338" s="1">
        <f>_xlfn.XLOOKUP(V338,[6]cmmiScoringModel!$G$57:$G$61,[6]cmmiScoringModel!$I$57:$I$61,0,0,1)</f>
        <v>0.6</v>
      </c>
      <c r="BH338" s="1">
        <f>_xlfn.XLOOKUP(W338,[6]cmmiScoringModel!$G$62:$G$67,[6]cmmiScoringModel!$I$62:$I$67,0,0,1)</f>
        <v>0.75</v>
      </c>
      <c r="BI338" s="1">
        <f>_xlfn.XLOOKUP(X338,[6]cmmiScoringModel!$G$68:$G$72,[6]cmmiScoringModel!$I$68:$I$72,0,0,1)</f>
        <v>0.75</v>
      </c>
      <c r="BJ338" s="1">
        <f>_xlfn.XLOOKUP(Y338,[6]cmmiScoringModel!$G$73:$G$77,[6]cmmiScoringModel!$I$73:$I$77,0,0,1)</f>
        <v>1</v>
      </c>
      <c r="BK338" s="1">
        <f>_xlfn.XLOOKUP(Z338,[6]cmmiScoringModel!$G$78:$G$84,[6]cmmiScoringModel!$I$78:$I$84,0,0,1)</f>
        <v>0.75</v>
      </c>
      <c r="BL338" s="1">
        <f>_xlfn.XLOOKUP(AA338,[6]cmmiScoringModel!$G$85:$G$91,[6]cmmiScoringModel!$I$85:$I$91,0,0,1)</f>
        <v>0.5</v>
      </c>
      <c r="BM338" s="1">
        <f>_xlfn.XLOOKUP(AB338,[6]cmmiScoringModel!$G$92:$G$95,[6]cmmiScoringModel!$I$92:$I$95,0,0,1)</f>
        <v>1</v>
      </c>
      <c r="BN338" s="1">
        <f>_xlfn.XLOOKUP(AC338,[6]cmmiScoringModel!$G$96:$G$100,[6]cmmiScoringModel!$I$96:$I$100,0,0,1)</f>
        <v>0.6</v>
      </c>
      <c r="BO338" s="1">
        <f>_xlfn.XLOOKUP(AD338,[6]cmmiScoringModel!$G$101:$G$106,[6]cmmiScoringModel!$I$101:$I$106,0,0,1)</f>
        <v>0.75</v>
      </c>
      <c r="BP338" s="1">
        <f>_xlfn.XLOOKUP(AE338,[6]cmmiScoringModel!$G$107:$G$113,[6]cmmiScoringModel!$I$107:$I$113,0,0,1)</f>
        <v>0.5</v>
      </c>
      <c r="BQ338" s="1">
        <f>_xlfn.XLOOKUP(AF338,[6]cmmiScoringModel!$G$114:$G$117,[6]cmmiScoringModel!$I$114:$I$117,0,0,1)</f>
        <v>0.85</v>
      </c>
      <c r="BR338" s="1">
        <f>_xlfn.XLOOKUP(AG338,[6]cmmiScoringModel!$G$118:$G$120,[6]cmmiScoringModel!$I$118:$I$120,0,0,1)</f>
        <v>0.25</v>
      </c>
      <c r="BS338" s="1">
        <f>_xlfn.XLOOKUP(AH338, [6]cmmiScoringModel!$G$121:$G$124,[6]cmmiScoringModel!$I$121:$I$124,0,0,1)</f>
        <v>0.6</v>
      </c>
      <c r="BT338" s="1">
        <f>_xlfn.XLOOKUP(AI338,[6]cmmiScoringModel!$G$125:$G$128,[6]cmmiScoringModel!$I$125:$I$128,0,0,1)</f>
        <v>0.4</v>
      </c>
      <c r="BU338" s="1">
        <f>_xlfn.XLOOKUP(AJ338,[6]cmmiScoringModel!$G$129:$G$132,[6]cmmiScoringModel!$I$129:$I$132,0,0,1)</f>
        <v>1</v>
      </c>
      <c r="BV338" s="1">
        <f>_xlfn.XLOOKUP(AK338,[6]cmmiScoringModel!$G$133:$G$138,[6]cmmiScoringModel!$I$133:$I$138,0,0,1)</f>
        <v>0.75</v>
      </c>
      <c r="BW338" s="1">
        <f>_xlfn.XLOOKUP(AL338,[6]cmmiScoringModel!$G$139:$G$142,[6]cmmiScoringModel!$I$139:$I$142,0,0,1)</f>
        <v>1</v>
      </c>
      <c r="BX338" s="1">
        <f>_xlfn.XLOOKUP(AM338,[6]cmmiScoringModel!$G$143:$G$148,[6]cmmiScoringModel!$I$143:$I$148,0,0,1)</f>
        <v>0.5</v>
      </c>
      <c r="BY338" s="1">
        <f>_xlfn.XLOOKUP(AN338,[6]cmmiScoringModel!$G$149:$G$153,[6]cmmiScoringModel!$I$149:$I$153,0,0,1)</f>
        <v>1</v>
      </c>
      <c r="BZ338" s="1">
        <f>_xlfn.XLOOKUP(AO338,[6]cmmiScoringModel!$G$154:$G$157,[6]cmmiScoringModel!$I$154:$I$157,0,0,1)</f>
        <v>1</v>
      </c>
      <c r="CA338" s="1">
        <f>_xlfn.XLOOKUP(AP338,[6]cmmiScoringModel!$G$158:$G$161,[6]cmmiScoringModel!$I$158:$I$161,0,0,1)</f>
        <v>1</v>
      </c>
      <c r="CB338" s="1">
        <f>_xlfn.XLOOKUP(AQ338,[6]cmmiScoringModel!$G$162:$G$166,[6]cmmiScoringModel!$I$162:$I$166,0,0,1)</f>
        <v>1</v>
      </c>
      <c r="CC338" s="1">
        <f>_xlfn.XLOOKUP(AR338,[6]cmmiScoringModel!$G$167:$G$171,[6]cmmiScoringModel!$I$167:$I$171,0,0,1)</f>
        <v>0.01</v>
      </c>
      <c r="CD338" s="1">
        <f>_xlfn.XLOOKUP(AS338,[6]cmmiScoringModel!$G$172:$G$175,[6]cmmiScoringModel!$I$172:$I$175,0,0,1)</f>
        <v>0.01</v>
      </c>
      <c r="CE338" s="1">
        <f>_xlfn.XLOOKUP(AT338,[6]cmmiScoringModel!$G$176:$G$180,[6]cmmiScoringModel!$I$176:$I$180,0,0,1)</f>
        <v>0.01</v>
      </c>
    </row>
    <row r="339" spans="1:83" x14ac:dyDescent="0.25">
      <c r="A339" s="1" t="s">
        <v>3680</v>
      </c>
      <c r="B339" s="1" t="s">
        <v>1647</v>
      </c>
      <c r="C339" s="1" t="s">
        <v>2241</v>
      </c>
      <c r="D339" s="1" t="s">
        <v>2244</v>
      </c>
      <c r="E339" s="1" t="s">
        <v>2245</v>
      </c>
      <c r="G339" s="1" t="s">
        <v>1602</v>
      </c>
      <c r="H339" s="1" t="s">
        <v>3636</v>
      </c>
      <c r="K339" s="1" t="s">
        <v>17</v>
      </c>
      <c r="L339" s="1" t="s">
        <v>22</v>
      </c>
      <c r="M339" s="1" t="s">
        <v>31</v>
      </c>
      <c r="N339" s="1" t="s">
        <v>29</v>
      </c>
      <c r="O339" s="1" t="s">
        <v>37</v>
      </c>
      <c r="P339" s="1" t="s">
        <v>43</v>
      </c>
      <c r="Q339" s="1" t="s">
        <v>45</v>
      </c>
      <c r="R339" s="1" t="s">
        <v>37</v>
      </c>
      <c r="S339" s="1" t="s">
        <v>56</v>
      </c>
      <c r="T339" s="1" t="s">
        <v>62</v>
      </c>
      <c r="U339" s="1" t="s">
        <v>43</v>
      </c>
      <c r="V339" s="1" t="s">
        <v>71</v>
      </c>
      <c r="W339" s="1" t="s">
        <v>76</v>
      </c>
      <c r="X339" s="1" t="s">
        <v>37</v>
      </c>
      <c r="Y339" s="1" t="s">
        <v>43</v>
      </c>
      <c r="Z339" s="1" t="s">
        <v>62</v>
      </c>
      <c r="AA339" s="1" t="s">
        <v>62</v>
      </c>
      <c r="AB339" s="1" t="s">
        <v>98</v>
      </c>
      <c r="AC339" s="1" t="s">
        <v>103</v>
      </c>
      <c r="AD339" s="1" t="s">
        <v>111</v>
      </c>
      <c r="AE339" s="1" t="s">
        <v>62</v>
      </c>
      <c r="AF339" s="1" t="s">
        <v>120</v>
      </c>
      <c r="AG339" s="1" t="s">
        <v>124</v>
      </c>
      <c r="AH339" s="1" t="s">
        <v>129</v>
      </c>
      <c r="AI339" s="1" t="s">
        <v>129</v>
      </c>
      <c r="AJ339" s="1" t="s">
        <v>129</v>
      </c>
      <c r="AK339" s="1" t="s">
        <v>62</v>
      </c>
      <c r="AL339" s="1" t="s">
        <v>144</v>
      </c>
      <c r="AM339" s="1" t="s">
        <v>62</v>
      </c>
      <c r="AN339" s="1" t="s">
        <v>29</v>
      </c>
      <c r="AO339" s="1" t="s">
        <v>155</v>
      </c>
      <c r="AP339" s="1" t="s">
        <v>158</v>
      </c>
      <c r="AQ339" s="1" t="s">
        <v>29</v>
      </c>
      <c r="AR339" s="1" t="s">
        <v>21</v>
      </c>
      <c r="AS339" s="1" t="s">
        <v>21</v>
      </c>
      <c r="AT339" s="1" t="s">
        <v>21</v>
      </c>
      <c r="AV339" s="1">
        <f>_xlfn.XLOOKUP(K339,[6]cmmiScoringModel!$G$2:$G$6, [6]cmmiScoringModel!$I$2:$I$6,0,0,1)</f>
        <v>0.25</v>
      </c>
      <c r="AW339" s="1">
        <f>_xlfn.XLOOKUP(L339,[6]cmmiScoringModel!$G$7:$G$9,[6]cmmiScoringModel!$I$7:$I$9,0,0,1)</f>
        <v>1</v>
      </c>
      <c r="AX339" s="1">
        <f>_xlfn.XLOOKUP(M339,[6]cmmiScoringModel!$G$10:$G$14,[6]cmmiScoringModel!$I$10:$I$14,0,0,1)</f>
        <v>1</v>
      </c>
      <c r="AY339" s="1">
        <f>_xlfn.XLOOKUP(N339,[6]cmmiScoringModel!$G$15:$G$19,[6]cmmiScoringModel!$I$15:$I$19,0,0,1)</f>
        <v>0.5</v>
      </c>
      <c r="AZ339" s="1">
        <f>_xlfn.XLOOKUP(O339,[6]cmmiScoringModel!$G$20:$G$24,[6]cmmiScoringModel!$I$20:$I$24,0,0,1)</f>
        <v>0.75</v>
      </c>
      <c r="BA339" s="1">
        <f>_xlfn.XLOOKUP(P339,[6]cmmiScoringModel!$G$25:$G$28,[6]cmmiScoringModel!$I$25:$I$28,0,0,1)</f>
        <v>1</v>
      </c>
      <c r="BB339" s="1">
        <f>_xlfn.XLOOKUP(Q339,[6]cmmiScoringModel!$G$29:$G$33,[6]cmmiScoringModel!$I$29:$I$33,0,0,1)</f>
        <v>0.5</v>
      </c>
      <c r="BC339" s="1">
        <f>_xlfn.XLOOKUP(R339,[6]cmmiScoringModel!$G$34:$G$37,[6]cmmiScoringModel!$I$34:$I$37,0,0,1)</f>
        <v>1</v>
      </c>
      <c r="BD339" s="1">
        <f>_xlfn.XLOOKUP(S339,[6]cmmiScoringModel!$G$38:$G$44,[6]cmmiScoringModel!$I$38:$I$44,0,0,1)</f>
        <v>0.2</v>
      </c>
      <c r="BE339" s="1">
        <f>_xlfn.XLOOKUP(T339,[6]cmmiScoringModel!$G$45:$G$51,[6]cmmiScoringModel!$I$45:$I$51,0,0,1)</f>
        <v>0.5</v>
      </c>
      <c r="BF339" s="1">
        <f>_xlfn.XLOOKUP(U339,[6]cmmiScoringModel!$G$52:$G$56,[6]cmmiScoringModel!$I$52:$I$56,0,0,1)</f>
        <v>1</v>
      </c>
      <c r="BG339" s="1">
        <f>_xlfn.XLOOKUP(V339,[6]cmmiScoringModel!$G$57:$G$61,[6]cmmiScoringModel!$I$57:$I$61,0,0,1)</f>
        <v>0.6</v>
      </c>
      <c r="BH339" s="1">
        <f>_xlfn.XLOOKUP(W339,[6]cmmiScoringModel!$G$62:$G$67,[6]cmmiScoringModel!$I$62:$I$67,0,0,1)</f>
        <v>0.75</v>
      </c>
      <c r="BI339" s="1">
        <f>_xlfn.XLOOKUP(X339,[6]cmmiScoringModel!$G$68:$G$72,[6]cmmiScoringModel!$I$68:$I$72,0,0,1)</f>
        <v>0.75</v>
      </c>
      <c r="BJ339" s="1">
        <f>_xlfn.XLOOKUP(Y339,[6]cmmiScoringModel!$G$73:$G$77,[6]cmmiScoringModel!$I$73:$I$77,0,0,1)</f>
        <v>1</v>
      </c>
      <c r="BK339" s="1">
        <f>_xlfn.XLOOKUP(Z339,[6]cmmiScoringModel!$G$78:$G$84,[6]cmmiScoringModel!$I$78:$I$84,0,0,1)</f>
        <v>0.5</v>
      </c>
      <c r="BL339" s="1">
        <f>_xlfn.XLOOKUP(AA339,[6]cmmiScoringModel!$G$85:$G$91,[6]cmmiScoringModel!$I$85:$I$91,0,0,1)</f>
        <v>0.5</v>
      </c>
      <c r="BM339" s="1">
        <f>_xlfn.XLOOKUP(AB339,[6]cmmiScoringModel!$G$92:$G$95,[6]cmmiScoringModel!$I$92:$I$95,0,0,1)</f>
        <v>1</v>
      </c>
      <c r="BN339" s="1">
        <f>_xlfn.XLOOKUP(AC339,[6]cmmiScoringModel!$G$96:$G$100,[6]cmmiScoringModel!$I$96:$I$100,0,0,1)</f>
        <v>0.6</v>
      </c>
      <c r="BO339" s="1">
        <f>_xlfn.XLOOKUP(AD339,[6]cmmiScoringModel!$G$101:$G$106,[6]cmmiScoringModel!$I$101:$I$106,0,0,1)</f>
        <v>1</v>
      </c>
      <c r="BP339" s="1">
        <f>_xlfn.XLOOKUP(AE339,[6]cmmiScoringModel!$G$107:$G$113,[6]cmmiScoringModel!$I$107:$I$113,0,0,1)</f>
        <v>0.5</v>
      </c>
      <c r="BQ339" s="1">
        <f>_xlfn.XLOOKUP(AF339,[6]cmmiScoringModel!$G$114:$G$117,[6]cmmiScoringModel!$I$114:$I$117,0,0,1)</f>
        <v>0.85</v>
      </c>
      <c r="BR339" s="1">
        <f>_xlfn.XLOOKUP(AG339,[6]cmmiScoringModel!$G$118:$G$120,[6]cmmiScoringModel!$I$118:$I$120,0,0,1)</f>
        <v>0.25</v>
      </c>
      <c r="BS339" s="1">
        <f>_xlfn.XLOOKUP(AH339, [6]cmmiScoringModel!$G$121:$G$124,[6]cmmiScoringModel!$I$121:$I$124,0,0,1)</f>
        <v>0.6</v>
      </c>
      <c r="BT339" s="1">
        <f>_xlfn.XLOOKUP(AI339,[6]cmmiScoringModel!$G$125:$G$128,[6]cmmiScoringModel!$I$125:$I$128,0,0,1)</f>
        <v>0.4</v>
      </c>
      <c r="BU339" s="1">
        <f>_xlfn.XLOOKUP(AJ339,[6]cmmiScoringModel!$G$129:$G$132,[6]cmmiScoringModel!$I$129:$I$132,0,0,1)</f>
        <v>0.4</v>
      </c>
      <c r="BV339" s="1">
        <f>_xlfn.XLOOKUP(AK339,[6]cmmiScoringModel!$G$133:$G$138,[6]cmmiScoringModel!$I$133:$I$138,0,0,1)</f>
        <v>0.5</v>
      </c>
      <c r="BW339" s="1">
        <f>_xlfn.XLOOKUP(AL339,[6]cmmiScoringModel!$G$139:$G$142,[6]cmmiScoringModel!$I$139:$I$142,0,0,1)</f>
        <v>1</v>
      </c>
      <c r="BX339" s="1">
        <f>_xlfn.XLOOKUP(AM339,[6]cmmiScoringModel!$G$143:$G$148,[6]cmmiScoringModel!$I$143:$I$148,0,0,1)</f>
        <v>0.5</v>
      </c>
      <c r="BY339" s="1">
        <f>_xlfn.XLOOKUP(AN339,[6]cmmiScoringModel!$G$149:$G$153,[6]cmmiScoringModel!$I$149:$I$153,0,0,1)</f>
        <v>0.75</v>
      </c>
      <c r="BZ339" s="1">
        <f>_xlfn.XLOOKUP(AO339,[6]cmmiScoringModel!$G$154:$G$157,[6]cmmiScoringModel!$I$154:$I$157,0,0,1)</f>
        <v>1</v>
      </c>
      <c r="CA339" s="1">
        <f>_xlfn.XLOOKUP(AP339,[6]cmmiScoringModel!$G$158:$G$161,[6]cmmiScoringModel!$I$158:$I$161,0,0,1)</f>
        <v>0.5</v>
      </c>
      <c r="CB339" s="1">
        <f>_xlfn.XLOOKUP(AQ339,[6]cmmiScoringModel!$G$162:$G$166,[6]cmmiScoringModel!$I$162:$I$166,0,0,1)</f>
        <v>0.75</v>
      </c>
      <c r="CC339" s="1">
        <f>_xlfn.XLOOKUP(AR339,[6]cmmiScoringModel!$G$167:$G$171,[6]cmmiScoringModel!$I$167:$I$171,0,0,1)</f>
        <v>0.01</v>
      </c>
      <c r="CD339" s="1">
        <f>_xlfn.XLOOKUP(AS339,[6]cmmiScoringModel!$G$172:$G$175,[6]cmmiScoringModel!$I$172:$I$175,0,0,1)</f>
        <v>0.01</v>
      </c>
      <c r="CE339" s="1">
        <f>_xlfn.XLOOKUP(AT339,[6]cmmiScoringModel!$G$176:$G$180,[6]cmmiScoringModel!$I$176:$I$180,0,0,1)</f>
        <v>0.01</v>
      </c>
    </row>
    <row r="340" spans="1:83" x14ac:dyDescent="0.25">
      <c r="A340" s="1" t="s">
        <v>3681</v>
      </c>
      <c r="B340" s="1" t="s">
        <v>1647</v>
      </c>
      <c r="C340" s="1" t="s">
        <v>584</v>
      </c>
      <c r="D340" s="1" t="s">
        <v>2455</v>
      </c>
      <c r="E340" s="1" t="s">
        <v>2456</v>
      </c>
      <c r="G340" s="1" t="s">
        <v>1504</v>
      </c>
      <c r="K340" s="1" t="s">
        <v>18</v>
      </c>
      <c r="L340" s="1" t="s">
        <v>22</v>
      </c>
      <c r="M340" s="1" t="s">
        <v>31</v>
      </c>
      <c r="N340" s="1" t="s">
        <v>29</v>
      </c>
      <c r="O340" s="1" t="s">
        <v>37</v>
      </c>
      <c r="P340" s="1" t="s">
        <v>43</v>
      </c>
      <c r="Q340" s="1" t="s">
        <v>45</v>
      </c>
      <c r="R340" s="1" t="s">
        <v>37</v>
      </c>
      <c r="S340" s="1" t="s">
        <v>56</v>
      </c>
      <c r="T340" s="1" t="s">
        <v>21</v>
      </c>
      <c r="U340" s="1" t="s">
        <v>25</v>
      </c>
      <c r="V340" s="1" t="s">
        <v>72</v>
      </c>
      <c r="W340" s="1" t="s">
        <v>76</v>
      </c>
      <c r="X340" s="1" t="s">
        <v>37</v>
      </c>
      <c r="Y340" s="1" t="s">
        <v>43</v>
      </c>
      <c r="Z340" s="1" t="s">
        <v>63</v>
      </c>
      <c r="AA340" s="1" t="s">
        <v>62</v>
      </c>
      <c r="AB340" s="1" t="s">
        <v>98</v>
      </c>
      <c r="AC340" s="1" t="s">
        <v>103</v>
      </c>
      <c r="AD340" s="1" t="s">
        <v>111</v>
      </c>
      <c r="AE340" s="1" t="s">
        <v>63</v>
      </c>
      <c r="AF340" s="1" t="s">
        <v>120</v>
      </c>
      <c r="AG340" s="1" t="s">
        <v>125</v>
      </c>
      <c r="AH340" s="1" t="s">
        <v>129</v>
      </c>
      <c r="AI340" s="1" t="s">
        <v>129</v>
      </c>
      <c r="AJ340" s="1" t="s">
        <v>129</v>
      </c>
      <c r="AK340" s="1" t="s">
        <v>63</v>
      </c>
      <c r="AL340" s="1" t="s">
        <v>144</v>
      </c>
      <c r="AM340" s="1" t="s">
        <v>63</v>
      </c>
      <c r="AN340" s="1" t="s">
        <v>31</v>
      </c>
      <c r="AO340" s="1" t="s">
        <v>155</v>
      </c>
      <c r="AP340" s="1" t="s">
        <v>159</v>
      </c>
      <c r="AQ340" s="1" t="s">
        <v>31</v>
      </c>
      <c r="AR340" s="1" t="s">
        <v>21</v>
      </c>
      <c r="AS340" s="1" t="s">
        <v>21</v>
      </c>
      <c r="AT340" s="1" t="s">
        <v>21</v>
      </c>
      <c r="AV340" s="1">
        <f>_xlfn.XLOOKUP(K340,[6]cmmiScoringModel!$G$2:$G$6, [6]cmmiScoringModel!$I$2:$I$6,0,0,1)</f>
        <v>1</v>
      </c>
      <c r="AW340" s="1">
        <f>_xlfn.XLOOKUP(L340,[6]cmmiScoringModel!$G$7:$G$9,[6]cmmiScoringModel!$I$7:$I$9,0,0,1)</f>
        <v>1</v>
      </c>
      <c r="AX340" s="1">
        <f>_xlfn.XLOOKUP(M340,[6]cmmiScoringModel!$G$10:$G$14,[6]cmmiScoringModel!$I$10:$I$14,0,0,1)</f>
        <v>1</v>
      </c>
      <c r="AY340" s="1">
        <f>_xlfn.XLOOKUP(N340,[6]cmmiScoringModel!$G$15:$G$19,[6]cmmiScoringModel!$I$15:$I$19,0,0,1)</f>
        <v>0.5</v>
      </c>
      <c r="AZ340" s="1">
        <f>_xlfn.XLOOKUP(O340,[6]cmmiScoringModel!$G$20:$G$24,[6]cmmiScoringModel!$I$20:$I$24,0,0,1)</f>
        <v>0.75</v>
      </c>
      <c r="BA340" s="1">
        <f>_xlfn.XLOOKUP(P340,[6]cmmiScoringModel!$G$25:$G$28,[6]cmmiScoringModel!$I$25:$I$28,0,0,1)</f>
        <v>1</v>
      </c>
      <c r="BB340" s="1">
        <f>_xlfn.XLOOKUP(Q340,[6]cmmiScoringModel!$G$29:$G$33,[6]cmmiScoringModel!$I$29:$I$33,0,0,1)</f>
        <v>0.5</v>
      </c>
      <c r="BC340" s="1">
        <f>_xlfn.XLOOKUP(R340,[6]cmmiScoringModel!$G$34:$G$37,[6]cmmiScoringModel!$I$34:$I$37,0,0,1)</f>
        <v>1</v>
      </c>
      <c r="BD340" s="1">
        <f>_xlfn.XLOOKUP(S340,[6]cmmiScoringModel!$G$38:$G$44,[6]cmmiScoringModel!$I$38:$I$44,0,0,1)</f>
        <v>0.2</v>
      </c>
      <c r="BE340" s="1">
        <f>_xlfn.XLOOKUP(T340,[6]cmmiScoringModel!$G$45:$G$51,[6]cmmiScoringModel!$I$45:$I$51,0,0,1)</f>
        <v>0.01</v>
      </c>
      <c r="BF340" s="1" t="str">
        <f>_xlfn.XLOOKUP(U340,[6]cmmiScoringModel!$G$52:$G$56,[6]cmmiScoringModel!$I$52:$I$56,0,0,1)</f>
        <v>NA</v>
      </c>
      <c r="BG340" s="1">
        <f>_xlfn.XLOOKUP(V340,[6]cmmiScoringModel!$G$57:$G$61,[6]cmmiScoringModel!$I$57:$I$61,0,0,1)</f>
        <v>1</v>
      </c>
      <c r="BH340" s="1">
        <f>_xlfn.XLOOKUP(W340,[6]cmmiScoringModel!$G$62:$G$67,[6]cmmiScoringModel!$I$62:$I$67,0,0,1)</f>
        <v>0.75</v>
      </c>
      <c r="BI340" s="1">
        <f>_xlfn.XLOOKUP(X340,[6]cmmiScoringModel!$G$68:$G$72,[6]cmmiScoringModel!$I$68:$I$72,0,0,1)</f>
        <v>0.75</v>
      </c>
      <c r="BJ340" s="1">
        <f>_xlfn.XLOOKUP(Y340,[6]cmmiScoringModel!$G$73:$G$77,[6]cmmiScoringModel!$I$73:$I$77,0,0,1)</f>
        <v>1</v>
      </c>
      <c r="BK340" s="1">
        <f>_xlfn.XLOOKUP(Z340,[6]cmmiScoringModel!$G$78:$G$84,[6]cmmiScoringModel!$I$78:$I$84,0,0,1)</f>
        <v>0.75</v>
      </c>
      <c r="BL340" s="1">
        <f>_xlfn.XLOOKUP(AA340,[6]cmmiScoringModel!$G$85:$G$91,[6]cmmiScoringModel!$I$85:$I$91,0,0,1)</f>
        <v>0.5</v>
      </c>
      <c r="BM340" s="1">
        <f>_xlfn.XLOOKUP(AB340,[6]cmmiScoringModel!$G$92:$G$95,[6]cmmiScoringModel!$I$92:$I$95,0,0,1)</f>
        <v>1</v>
      </c>
      <c r="BN340" s="1">
        <f>_xlfn.XLOOKUP(AC340,[6]cmmiScoringModel!$G$96:$G$100,[6]cmmiScoringModel!$I$96:$I$100,0,0,1)</f>
        <v>0.6</v>
      </c>
      <c r="BO340" s="1">
        <f>_xlfn.XLOOKUP(AD340,[6]cmmiScoringModel!$G$101:$G$106,[6]cmmiScoringModel!$I$101:$I$106,0,0,1)</f>
        <v>1</v>
      </c>
      <c r="BP340" s="1">
        <f>_xlfn.XLOOKUP(AE340,[6]cmmiScoringModel!$G$107:$G$113,[6]cmmiScoringModel!$I$107:$I$113,0,0,1)</f>
        <v>0.75</v>
      </c>
      <c r="BQ340" s="1">
        <f>_xlfn.XLOOKUP(AF340,[6]cmmiScoringModel!$G$114:$G$117,[6]cmmiScoringModel!$I$114:$I$117,0,0,1)</f>
        <v>0.85</v>
      </c>
      <c r="BR340" s="1">
        <f>_xlfn.XLOOKUP(AG340,[6]cmmiScoringModel!$G$118:$G$120,[6]cmmiScoringModel!$I$118:$I$120,0,0,1)</f>
        <v>1</v>
      </c>
      <c r="BS340" s="1">
        <f>_xlfn.XLOOKUP(AH340, [6]cmmiScoringModel!$G$121:$G$124,[6]cmmiScoringModel!$I$121:$I$124,0,0,1)</f>
        <v>0.6</v>
      </c>
      <c r="BT340" s="1">
        <f>_xlfn.XLOOKUP(AI340,[6]cmmiScoringModel!$G$125:$G$128,[6]cmmiScoringModel!$I$125:$I$128,0,0,1)</f>
        <v>0.4</v>
      </c>
      <c r="BU340" s="1">
        <f>_xlfn.XLOOKUP(AJ340,[6]cmmiScoringModel!$G$129:$G$132,[6]cmmiScoringModel!$I$129:$I$132,0,0,1)</f>
        <v>0.4</v>
      </c>
      <c r="BV340" s="1">
        <f>_xlfn.XLOOKUP(AK340,[6]cmmiScoringModel!$G$133:$G$138,[6]cmmiScoringModel!$I$133:$I$138,0,0,1)</f>
        <v>0.75</v>
      </c>
      <c r="BW340" s="1">
        <f>_xlfn.XLOOKUP(AL340,[6]cmmiScoringModel!$G$139:$G$142,[6]cmmiScoringModel!$I$139:$I$142,0,0,1)</f>
        <v>1</v>
      </c>
      <c r="BX340" s="1">
        <f>_xlfn.XLOOKUP(AM340,[6]cmmiScoringModel!$G$143:$G$148,[6]cmmiScoringModel!$I$143:$I$148,0,0,1)</f>
        <v>0.75</v>
      </c>
      <c r="BY340" s="1">
        <f>_xlfn.XLOOKUP(AN340,[6]cmmiScoringModel!$G$149:$G$153,[6]cmmiScoringModel!$I$149:$I$153,0,0,1)</f>
        <v>1</v>
      </c>
      <c r="BZ340" s="1">
        <f>_xlfn.XLOOKUP(AO340,[6]cmmiScoringModel!$G$154:$G$157,[6]cmmiScoringModel!$I$154:$I$157,0,0,1)</f>
        <v>1</v>
      </c>
      <c r="CA340" s="1">
        <f>_xlfn.XLOOKUP(AP340,[6]cmmiScoringModel!$G$158:$G$161,[6]cmmiScoringModel!$I$158:$I$161,0,0,1)</f>
        <v>1</v>
      </c>
      <c r="CB340" s="1">
        <f>_xlfn.XLOOKUP(AQ340,[6]cmmiScoringModel!$G$162:$G$166,[6]cmmiScoringModel!$I$162:$I$166,0,0,1)</f>
        <v>1</v>
      </c>
      <c r="CC340" s="1">
        <f>_xlfn.XLOOKUP(AR340,[6]cmmiScoringModel!$G$167:$G$171,[6]cmmiScoringModel!$I$167:$I$171,0,0,1)</f>
        <v>0.01</v>
      </c>
      <c r="CD340" s="1">
        <f>_xlfn.XLOOKUP(AS340,[6]cmmiScoringModel!$G$172:$G$175,[6]cmmiScoringModel!$I$172:$I$175,0,0,1)</f>
        <v>0.01</v>
      </c>
      <c r="CE340" s="1">
        <f>_xlfn.XLOOKUP(AT340,[6]cmmiScoringModel!$G$176:$G$180,[6]cmmiScoringModel!$I$176:$I$180,0,0,1)</f>
        <v>0.01</v>
      </c>
    </row>
    <row r="341" spans="1:83" x14ac:dyDescent="0.25">
      <c r="A341" s="1" t="s">
        <v>3682</v>
      </c>
      <c r="B341" s="1" t="s">
        <v>1647</v>
      </c>
      <c r="C341" s="1" t="s">
        <v>2241</v>
      </c>
      <c r="D341" s="1" t="s">
        <v>2244</v>
      </c>
      <c r="E341" s="1" t="s">
        <v>2245</v>
      </c>
      <c r="G341" s="1" t="s">
        <v>1602</v>
      </c>
      <c r="K341" s="1" t="s">
        <v>17</v>
      </c>
      <c r="L341" s="1" t="s">
        <v>22</v>
      </c>
      <c r="M341" s="1" t="s">
        <v>31</v>
      </c>
      <c r="N341" s="1" t="s">
        <v>29</v>
      </c>
      <c r="O341" s="1" t="s">
        <v>37</v>
      </c>
      <c r="P341" s="1" t="s">
        <v>43</v>
      </c>
      <c r="Q341" s="1" t="s">
        <v>45</v>
      </c>
      <c r="R341" s="1" t="s">
        <v>37</v>
      </c>
      <c r="S341" s="1" t="s">
        <v>56</v>
      </c>
      <c r="T341" s="1" t="s">
        <v>62</v>
      </c>
      <c r="U341" s="1" t="s">
        <v>43</v>
      </c>
      <c r="V341" s="1" t="s">
        <v>71</v>
      </c>
      <c r="W341" s="1" t="s">
        <v>76</v>
      </c>
      <c r="X341" s="1" t="s">
        <v>37</v>
      </c>
      <c r="Y341" s="1" t="s">
        <v>43</v>
      </c>
      <c r="Z341" s="1" t="s">
        <v>62</v>
      </c>
      <c r="AA341" s="1" t="s">
        <v>62</v>
      </c>
      <c r="AB341" s="1" t="s">
        <v>98</v>
      </c>
      <c r="AC341" s="1" t="s">
        <v>103</v>
      </c>
      <c r="AD341" s="1" t="s">
        <v>111</v>
      </c>
      <c r="AE341" s="1" t="s">
        <v>62</v>
      </c>
      <c r="AF341" s="1" t="s">
        <v>120</v>
      </c>
      <c r="AG341" s="1" t="s">
        <v>124</v>
      </c>
      <c r="AH341" s="1" t="s">
        <v>129</v>
      </c>
      <c r="AI341" s="1" t="s">
        <v>129</v>
      </c>
      <c r="AJ341" s="1" t="s">
        <v>129</v>
      </c>
      <c r="AK341" s="1" t="s">
        <v>62</v>
      </c>
      <c r="AL341" s="1" t="s">
        <v>144</v>
      </c>
      <c r="AM341" s="1" t="s">
        <v>62</v>
      </c>
      <c r="AN341" s="1" t="s">
        <v>29</v>
      </c>
      <c r="AO341" s="1" t="s">
        <v>155</v>
      </c>
      <c r="AP341" s="1" t="s">
        <v>158</v>
      </c>
      <c r="AQ341" s="1" t="s">
        <v>29</v>
      </c>
      <c r="AR341" s="1" t="s">
        <v>21</v>
      </c>
      <c r="AS341" s="1" t="s">
        <v>21</v>
      </c>
      <c r="AT341" s="1" t="s">
        <v>21</v>
      </c>
      <c r="AV341" s="1">
        <f>_xlfn.XLOOKUP(K341,[6]cmmiScoringModel!$G$2:$G$6, [6]cmmiScoringModel!$I$2:$I$6,0,0,1)</f>
        <v>0.25</v>
      </c>
      <c r="AW341" s="1">
        <f>_xlfn.XLOOKUP(L341,[6]cmmiScoringModel!$G$7:$G$9,[6]cmmiScoringModel!$I$7:$I$9,0,0,1)</f>
        <v>1</v>
      </c>
      <c r="AX341" s="1">
        <f>_xlfn.XLOOKUP(M341,[6]cmmiScoringModel!$G$10:$G$14,[6]cmmiScoringModel!$I$10:$I$14,0,0,1)</f>
        <v>1</v>
      </c>
      <c r="AY341" s="1">
        <f>_xlfn.XLOOKUP(N341,[6]cmmiScoringModel!$G$15:$G$19,[6]cmmiScoringModel!$I$15:$I$19,0,0,1)</f>
        <v>0.5</v>
      </c>
      <c r="AZ341" s="1">
        <f>_xlfn.XLOOKUP(O341,[6]cmmiScoringModel!$G$20:$G$24,[6]cmmiScoringModel!$I$20:$I$24,0,0,1)</f>
        <v>0.75</v>
      </c>
      <c r="BA341" s="1">
        <f>_xlfn.XLOOKUP(P341,[6]cmmiScoringModel!$G$25:$G$28,[6]cmmiScoringModel!$I$25:$I$28,0,0,1)</f>
        <v>1</v>
      </c>
      <c r="BB341" s="1">
        <f>_xlfn.XLOOKUP(Q341,[6]cmmiScoringModel!$G$29:$G$33,[6]cmmiScoringModel!$I$29:$I$33,0,0,1)</f>
        <v>0.5</v>
      </c>
      <c r="BC341" s="1">
        <f>_xlfn.XLOOKUP(R341,[6]cmmiScoringModel!$G$34:$G$37,[6]cmmiScoringModel!$I$34:$I$37,0,0,1)</f>
        <v>1</v>
      </c>
      <c r="BD341" s="1">
        <f>_xlfn.XLOOKUP(S341,[6]cmmiScoringModel!$G$38:$G$44,[6]cmmiScoringModel!$I$38:$I$44,0,0,1)</f>
        <v>0.2</v>
      </c>
      <c r="BE341" s="1">
        <f>_xlfn.XLOOKUP(T341,[6]cmmiScoringModel!$G$45:$G$51,[6]cmmiScoringModel!$I$45:$I$51,0,0,1)</f>
        <v>0.5</v>
      </c>
      <c r="BF341" s="1">
        <f>_xlfn.XLOOKUP(U341,[6]cmmiScoringModel!$G$52:$G$56,[6]cmmiScoringModel!$I$52:$I$56,0,0,1)</f>
        <v>1</v>
      </c>
      <c r="BG341" s="1">
        <f>_xlfn.XLOOKUP(V341,[6]cmmiScoringModel!$G$57:$G$61,[6]cmmiScoringModel!$I$57:$I$61,0,0,1)</f>
        <v>0.6</v>
      </c>
      <c r="BH341" s="1">
        <f>_xlfn.XLOOKUP(W341,[6]cmmiScoringModel!$G$62:$G$67,[6]cmmiScoringModel!$I$62:$I$67,0,0,1)</f>
        <v>0.75</v>
      </c>
      <c r="BI341" s="1">
        <f>_xlfn.XLOOKUP(X341,[6]cmmiScoringModel!$G$68:$G$72,[6]cmmiScoringModel!$I$68:$I$72,0,0,1)</f>
        <v>0.75</v>
      </c>
      <c r="BJ341" s="1">
        <f>_xlfn.XLOOKUP(Y341,[6]cmmiScoringModel!$G$73:$G$77,[6]cmmiScoringModel!$I$73:$I$77,0,0,1)</f>
        <v>1</v>
      </c>
      <c r="BK341" s="1">
        <f>_xlfn.XLOOKUP(Z341,[6]cmmiScoringModel!$G$78:$G$84,[6]cmmiScoringModel!$I$78:$I$84,0,0,1)</f>
        <v>0.5</v>
      </c>
      <c r="BL341" s="1">
        <f>_xlfn.XLOOKUP(AA341,[6]cmmiScoringModel!$G$85:$G$91,[6]cmmiScoringModel!$I$85:$I$91,0,0,1)</f>
        <v>0.5</v>
      </c>
      <c r="BM341" s="1">
        <f>_xlfn.XLOOKUP(AB341,[6]cmmiScoringModel!$G$92:$G$95,[6]cmmiScoringModel!$I$92:$I$95,0,0,1)</f>
        <v>1</v>
      </c>
      <c r="BN341" s="1">
        <f>_xlfn.XLOOKUP(AC341,[6]cmmiScoringModel!$G$96:$G$100,[6]cmmiScoringModel!$I$96:$I$100,0,0,1)</f>
        <v>0.6</v>
      </c>
      <c r="BO341" s="1">
        <f>_xlfn.XLOOKUP(AD341,[6]cmmiScoringModel!$G$101:$G$106,[6]cmmiScoringModel!$I$101:$I$106,0,0,1)</f>
        <v>1</v>
      </c>
      <c r="BP341" s="1">
        <f>_xlfn.XLOOKUP(AE341,[6]cmmiScoringModel!$G$107:$G$113,[6]cmmiScoringModel!$I$107:$I$113,0,0,1)</f>
        <v>0.5</v>
      </c>
      <c r="BQ341" s="1">
        <f>_xlfn.XLOOKUP(AF341,[6]cmmiScoringModel!$G$114:$G$117,[6]cmmiScoringModel!$I$114:$I$117,0,0,1)</f>
        <v>0.85</v>
      </c>
      <c r="BR341" s="1">
        <f>_xlfn.XLOOKUP(AG341,[6]cmmiScoringModel!$G$118:$G$120,[6]cmmiScoringModel!$I$118:$I$120,0,0,1)</f>
        <v>0.25</v>
      </c>
      <c r="BS341" s="1">
        <f>_xlfn.XLOOKUP(AH341, [6]cmmiScoringModel!$G$121:$G$124,[6]cmmiScoringModel!$I$121:$I$124,0,0,1)</f>
        <v>0.6</v>
      </c>
      <c r="BT341" s="1">
        <f>_xlfn.XLOOKUP(AI341,[6]cmmiScoringModel!$G$125:$G$128,[6]cmmiScoringModel!$I$125:$I$128,0,0,1)</f>
        <v>0.4</v>
      </c>
      <c r="BU341" s="1">
        <f>_xlfn.XLOOKUP(AJ341,[6]cmmiScoringModel!$G$129:$G$132,[6]cmmiScoringModel!$I$129:$I$132,0,0,1)</f>
        <v>0.4</v>
      </c>
      <c r="BV341" s="1">
        <f>_xlfn.XLOOKUP(AK341,[6]cmmiScoringModel!$G$133:$G$138,[6]cmmiScoringModel!$I$133:$I$138,0,0,1)</f>
        <v>0.5</v>
      </c>
      <c r="BW341" s="1">
        <f>_xlfn.XLOOKUP(AL341,[6]cmmiScoringModel!$G$139:$G$142,[6]cmmiScoringModel!$I$139:$I$142,0,0,1)</f>
        <v>1</v>
      </c>
      <c r="BX341" s="1">
        <f>_xlfn.XLOOKUP(AM341,[6]cmmiScoringModel!$G$143:$G$148,[6]cmmiScoringModel!$I$143:$I$148,0,0,1)</f>
        <v>0.5</v>
      </c>
      <c r="BY341" s="1">
        <f>_xlfn.XLOOKUP(AN341,[6]cmmiScoringModel!$G$149:$G$153,[6]cmmiScoringModel!$I$149:$I$153,0,0,1)</f>
        <v>0.75</v>
      </c>
      <c r="BZ341" s="1">
        <f>_xlfn.XLOOKUP(AO341,[6]cmmiScoringModel!$G$154:$G$157,[6]cmmiScoringModel!$I$154:$I$157,0,0,1)</f>
        <v>1</v>
      </c>
      <c r="CA341" s="1">
        <f>_xlfn.XLOOKUP(AP341,[6]cmmiScoringModel!$G$158:$G$161,[6]cmmiScoringModel!$I$158:$I$161,0,0,1)</f>
        <v>0.5</v>
      </c>
      <c r="CB341" s="1">
        <f>_xlfn.XLOOKUP(AQ341,[6]cmmiScoringModel!$G$162:$G$166,[6]cmmiScoringModel!$I$162:$I$166,0,0,1)</f>
        <v>0.75</v>
      </c>
      <c r="CC341" s="1">
        <f>_xlfn.XLOOKUP(AR341,[6]cmmiScoringModel!$G$167:$G$171,[6]cmmiScoringModel!$I$167:$I$171,0,0,1)</f>
        <v>0.01</v>
      </c>
      <c r="CD341" s="1">
        <f>_xlfn.XLOOKUP(AS341,[6]cmmiScoringModel!$G$172:$G$175,[6]cmmiScoringModel!$I$172:$I$175,0,0,1)</f>
        <v>0.01</v>
      </c>
      <c r="CE341" s="1">
        <f>_xlfn.XLOOKUP(AT341,[6]cmmiScoringModel!$G$176:$G$180,[6]cmmiScoringModel!$I$176:$I$180,0,0,1)</f>
        <v>0.01</v>
      </c>
    </row>
    <row r="342" spans="1:83" x14ac:dyDescent="0.25">
      <c r="A342" s="1" t="s">
        <v>3683</v>
      </c>
      <c r="B342" s="1" t="s">
        <v>1647</v>
      </c>
      <c r="C342" s="1" t="s">
        <v>1647</v>
      </c>
      <c r="D342" s="1" t="s">
        <v>2098</v>
      </c>
      <c r="E342" s="1" t="s">
        <v>2099</v>
      </c>
      <c r="G342" s="1" t="s">
        <v>3684</v>
      </c>
      <c r="K342" s="1" t="s">
        <v>18</v>
      </c>
      <c r="L342" s="1" t="s">
        <v>22</v>
      </c>
      <c r="M342" s="1" t="s">
        <v>31</v>
      </c>
      <c r="N342" s="1" t="s">
        <v>29</v>
      </c>
      <c r="O342" s="1" t="s">
        <v>37</v>
      </c>
      <c r="P342" s="1" t="s">
        <v>43</v>
      </c>
      <c r="Q342" s="1" t="s">
        <v>45</v>
      </c>
      <c r="R342" s="1" t="s">
        <v>37</v>
      </c>
      <c r="S342" s="1" t="s">
        <v>56</v>
      </c>
      <c r="T342" s="1" t="s">
        <v>61</v>
      </c>
      <c r="U342" s="1" t="s">
        <v>43</v>
      </c>
      <c r="V342" s="1" t="s">
        <v>72</v>
      </c>
      <c r="W342" s="1" t="s">
        <v>75</v>
      </c>
      <c r="X342" s="1" t="s">
        <v>37</v>
      </c>
      <c r="Y342" s="1" t="s">
        <v>43</v>
      </c>
      <c r="Z342" s="1" t="s">
        <v>64</v>
      </c>
      <c r="AA342" s="1" t="s">
        <v>62</v>
      </c>
      <c r="AB342" s="1" t="s">
        <v>98</v>
      </c>
      <c r="AC342" s="1" t="s">
        <v>103</v>
      </c>
      <c r="AD342" s="1" t="s">
        <v>111</v>
      </c>
      <c r="AE342" s="1" t="s">
        <v>62</v>
      </c>
      <c r="AF342" s="1" t="s">
        <v>120</v>
      </c>
      <c r="AG342" s="1" t="s">
        <v>125</v>
      </c>
      <c r="AH342" s="1" t="s">
        <v>129</v>
      </c>
      <c r="AI342" s="1" t="s">
        <v>129</v>
      </c>
      <c r="AJ342" s="1" t="s">
        <v>22</v>
      </c>
      <c r="AK342" s="1" t="s">
        <v>64</v>
      </c>
      <c r="AL342" s="1" t="s">
        <v>144</v>
      </c>
      <c r="AM342" s="1" t="s">
        <v>62</v>
      </c>
      <c r="AN342" s="1" t="s">
        <v>31</v>
      </c>
      <c r="AO342" s="1" t="s">
        <v>155</v>
      </c>
      <c r="AP342" s="1" t="s">
        <v>159</v>
      </c>
      <c r="AQ342" s="1" t="s">
        <v>29</v>
      </c>
      <c r="AR342" s="1" t="s">
        <v>21</v>
      </c>
      <c r="AS342" s="1" t="s">
        <v>21</v>
      </c>
      <c r="AT342" s="1" t="s">
        <v>21</v>
      </c>
      <c r="AV342" s="1">
        <f>_xlfn.XLOOKUP(K342,[6]cmmiScoringModel!$G$2:$G$6, [6]cmmiScoringModel!$I$2:$I$6,0,0,1)</f>
        <v>1</v>
      </c>
      <c r="AW342" s="1">
        <f>_xlfn.XLOOKUP(L342,[6]cmmiScoringModel!$G$7:$G$9,[6]cmmiScoringModel!$I$7:$I$9,0,0,1)</f>
        <v>1</v>
      </c>
      <c r="AX342" s="1">
        <f>_xlfn.XLOOKUP(M342,[6]cmmiScoringModel!$G$10:$G$14,[6]cmmiScoringModel!$I$10:$I$14,0,0,1)</f>
        <v>1</v>
      </c>
      <c r="AY342" s="1">
        <f>_xlfn.XLOOKUP(N342,[6]cmmiScoringModel!$G$15:$G$19,[6]cmmiScoringModel!$I$15:$I$19,0,0,1)</f>
        <v>0.5</v>
      </c>
      <c r="AZ342" s="1">
        <f>_xlfn.XLOOKUP(O342,[6]cmmiScoringModel!$G$20:$G$24,[6]cmmiScoringModel!$I$20:$I$24,0,0,1)</f>
        <v>0.75</v>
      </c>
      <c r="BA342" s="1">
        <f>_xlfn.XLOOKUP(P342,[6]cmmiScoringModel!$G$25:$G$28,[6]cmmiScoringModel!$I$25:$I$28,0,0,1)</f>
        <v>1</v>
      </c>
      <c r="BB342" s="1">
        <f>_xlfn.XLOOKUP(Q342,[6]cmmiScoringModel!$G$29:$G$33,[6]cmmiScoringModel!$I$29:$I$33,0,0,1)</f>
        <v>0.5</v>
      </c>
      <c r="BC342" s="1">
        <f>_xlfn.XLOOKUP(R342,[6]cmmiScoringModel!$G$34:$G$37,[6]cmmiScoringModel!$I$34:$I$37,0,0,1)</f>
        <v>1</v>
      </c>
      <c r="BD342" s="1">
        <f>_xlfn.XLOOKUP(S342,[6]cmmiScoringModel!$G$38:$G$44,[6]cmmiScoringModel!$I$38:$I$44,0,0,1)</f>
        <v>0.2</v>
      </c>
      <c r="BE342" s="1">
        <f>_xlfn.XLOOKUP(T342,[6]cmmiScoringModel!$G$45:$G$51,[6]cmmiScoringModel!$I$45:$I$51,0,0,1)</f>
        <v>0.25</v>
      </c>
      <c r="BF342" s="1">
        <f>_xlfn.XLOOKUP(U342,[6]cmmiScoringModel!$G$52:$G$56,[6]cmmiScoringModel!$I$52:$I$56,0,0,1)</f>
        <v>1</v>
      </c>
      <c r="BG342" s="1">
        <f>_xlfn.XLOOKUP(V342,[6]cmmiScoringModel!$G$57:$G$61,[6]cmmiScoringModel!$I$57:$I$61,0,0,1)</f>
        <v>1</v>
      </c>
      <c r="BH342" s="1">
        <f>_xlfn.XLOOKUP(W342,[6]cmmiScoringModel!$G$62:$G$67,[6]cmmiScoringModel!$I$62:$I$67,0,0,1)</f>
        <v>0.5</v>
      </c>
      <c r="BI342" s="1">
        <f>_xlfn.XLOOKUP(X342,[6]cmmiScoringModel!$G$68:$G$72,[6]cmmiScoringModel!$I$68:$I$72,0,0,1)</f>
        <v>0.75</v>
      </c>
      <c r="BJ342" s="1">
        <f>_xlfn.XLOOKUP(Y342,[6]cmmiScoringModel!$G$73:$G$77,[6]cmmiScoringModel!$I$73:$I$77,0,0,1)</f>
        <v>1</v>
      </c>
      <c r="BK342" s="1">
        <f>_xlfn.XLOOKUP(Z342,[6]cmmiScoringModel!$G$78:$G$84,[6]cmmiScoringModel!$I$78:$I$84,0,0,1)</f>
        <v>1</v>
      </c>
      <c r="BL342" s="1">
        <f>_xlfn.XLOOKUP(AA342,[6]cmmiScoringModel!$G$85:$G$91,[6]cmmiScoringModel!$I$85:$I$91,0,0,1)</f>
        <v>0.5</v>
      </c>
      <c r="BM342" s="1">
        <f>_xlfn.XLOOKUP(AB342,[6]cmmiScoringModel!$G$92:$G$95,[6]cmmiScoringModel!$I$92:$I$95,0,0,1)</f>
        <v>1</v>
      </c>
      <c r="BN342" s="1">
        <f>_xlfn.XLOOKUP(AC342,[6]cmmiScoringModel!$G$96:$G$100,[6]cmmiScoringModel!$I$96:$I$100,0,0,1)</f>
        <v>0.6</v>
      </c>
      <c r="BO342" s="1">
        <f>_xlfn.XLOOKUP(AD342,[6]cmmiScoringModel!$G$101:$G$106,[6]cmmiScoringModel!$I$101:$I$106,0,0,1)</f>
        <v>1</v>
      </c>
      <c r="BP342" s="1">
        <f>_xlfn.XLOOKUP(AE342,[6]cmmiScoringModel!$G$107:$G$113,[6]cmmiScoringModel!$I$107:$I$113,0,0,1)</f>
        <v>0.5</v>
      </c>
      <c r="BQ342" s="1">
        <f>_xlfn.XLOOKUP(AF342,[6]cmmiScoringModel!$G$114:$G$117,[6]cmmiScoringModel!$I$114:$I$117,0,0,1)</f>
        <v>0.85</v>
      </c>
      <c r="BR342" s="1">
        <f>_xlfn.XLOOKUP(AG342,[6]cmmiScoringModel!$G$118:$G$120,[6]cmmiScoringModel!$I$118:$I$120,0,0,1)</f>
        <v>1</v>
      </c>
      <c r="BS342" s="1">
        <f>_xlfn.XLOOKUP(AH342, [6]cmmiScoringModel!$G$121:$G$124,[6]cmmiScoringModel!$I$121:$I$124,0,0,1)</f>
        <v>0.6</v>
      </c>
      <c r="BT342" s="1">
        <f>_xlfn.XLOOKUP(AI342,[6]cmmiScoringModel!$G$125:$G$128,[6]cmmiScoringModel!$I$125:$I$128,0,0,1)</f>
        <v>0.4</v>
      </c>
      <c r="BU342" s="1">
        <f>_xlfn.XLOOKUP(AJ342,[6]cmmiScoringModel!$G$129:$G$132,[6]cmmiScoringModel!$I$129:$I$132,0,0,1)</f>
        <v>1</v>
      </c>
      <c r="BV342" s="1">
        <f>_xlfn.XLOOKUP(AK342,[6]cmmiScoringModel!$G$133:$G$138,[6]cmmiScoringModel!$I$133:$I$138,0,0,1)</f>
        <v>1</v>
      </c>
      <c r="BW342" s="1">
        <f>_xlfn.XLOOKUP(AL342,[6]cmmiScoringModel!$G$139:$G$142,[6]cmmiScoringModel!$I$139:$I$142,0,0,1)</f>
        <v>1</v>
      </c>
      <c r="BX342" s="1">
        <f>_xlfn.XLOOKUP(AM342,[6]cmmiScoringModel!$G$143:$G$148,[6]cmmiScoringModel!$I$143:$I$148,0,0,1)</f>
        <v>0.5</v>
      </c>
      <c r="BY342" s="1">
        <f>_xlfn.XLOOKUP(AN342,[6]cmmiScoringModel!$G$149:$G$153,[6]cmmiScoringModel!$I$149:$I$153,0,0,1)</f>
        <v>1</v>
      </c>
      <c r="BZ342" s="1">
        <f>_xlfn.XLOOKUP(AO342,[6]cmmiScoringModel!$G$154:$G$157,[6]cmmiScoringModel!$I$154:$I$157,0,0,1)</f>
        <v>1</v>
      </c>
      <c r="CA342" s="1">
        <f>_xlfn.XLOOKUP(AP342,[6]cmmiScoringModel!$G$158:$G$161,[6]cmmiScoringModel!$I$158:$I$161,0,0,1)</f>
        <v>1</v>
      </c>
      <c r="CB342" s="1">
        <f>_xlfn.XLOOKUP(AQ342,[6]cmmiScoringModel!$G$162:$G$166,[6]cmmiScoringModel!$I$162:$I$166,0,0,1)</f>
        <v>0.75</v>
      </c>
      <c r="CC342" s="1">
        <f>_xlfn.XLOOKUP(AR342,[6]cmmiScoringModel!$G$167:$G$171,[6]cmmiScoringModel!$I$167:$I$171,0,0,1)</f>
        <v>0.01</v>
      </c>
      <c r="CD342" s="1">
        <f>_xlfn.XLOOKUP(AS342,[6]cmmiScoringModel!$G$172:$G$175,[6]cmmiScoringModel!$I$172:$I$175,0,0,1)</f>
        <v>0.01</v>
      </c>
      <c r="CE342" s="1">
        <f>_xlfn.XLOOKUP(AT342,[6]cmmiScoringModel!$G$176:$G$180,[6]cmmiScoringModel!$I$176:$I$180,0,0,1)</f>
        <v>0.01</v>
      </c>
    </row>
    <row r="343" spans="1:83" x14ac:dyDescent="0.25">
      <c r="A343" s="1" t="s">
        <v>3685</v>
      </c>
      <c r="B343" s="1" t="s">
        <v>1647</v>
      </c>
      <c r="C343" s="1" t="s">
        <v>2119</v>
      </c>
      <c r="D343" s="1" t="s">
        <v>2120</v>
      </c>
      <c r="E343" s="1" t="s">
        <v>2121</v>
      </c>
      <c r="G343" s="1" t="s">
        <v>2786</v>
      </c>
      <c r="K343" s="1" t="s">
        <v>18</v>
      </c>
      <c r="L343" s="1" t="s">
        <v>22</v>
      </c>
      <c r="M343" s="1" t="s">
        <v>31</v>
      </c>
      <c r="N343" s="1" t="s">
        <v>29</v>
      </c>
      <c r="O343" s="1" t="s">
        <v>37</v>
      </c>
      <c r="P343" s="1" t="s">
        <v>43</v>
      </c>
      <c r="Q343" s="1" t="s">
        <v>48</v>
      </c>
      <c r="R343" s="1" t="s">
        <v>37</v>
      </c>
      <c r="S343" s="1" t="s">
        <v>56</v>
      </c>
      <c r="T343" s="1" t="s">
        <v>21</v>
      </c>
      <c r="U343" s="1" t="s">
        <v>25</v>
      </c>
      <c r="V343" s="1" t="s">
        <v>71</v>
      </c>
      <c r="W343" s="1" t="s">
        <v>76</v>
      </c>
      <c r="X343" s="1" t="s">
        <v>37</v>
      </c>
      <c r="Y343" s="1" t="s">
        <v>66</v>
      </c>
      <c r="Z343" s="1" t="s">
        <v>62</v>
      </c>
      <c r="AA343" s="1" t="s">
        <v>62</v>
      </c>
      <c r="AB343" s="1" t="s">
        <v>98</v>
      </c>
      <c r="AC343" s="1" t="s">
        <v>103</v>
      </c>
      <c r="AD343" s="1" t="s">
        <v>111</v>
      </c>
      <c r="AE343" s="1" t="s">
        <v>62</v>
      </c>
      <c r="AF343" s="1" t="s">
        <v>120</v>
      </c>
      <c r="AG343" s="1" t="s">
        <v>125</v>
      </c>
      <c r="AH343" s="1" t="s">
        <v>129</v>
      </c>
      <c r="AI343" s="1" t="s">
        <v>129</v>
      </c>
      <c r="AJ343" s="1" t="s">
        <v>129</v>
      </c>
      <c r="AK343" s="1" t="s">
        <v>63</v>
      </c>
      <c r="AL343" s="1" t="s">
        <v>142</v>
      </c>
      <c r="AM343" s="1" t="s">
        <v>62</v>
      </c>
      <c r="AN343" s="1" t="s">
        <v>31</v>
      </c>
      <c r="AO343" s="1" t="s">
        <v>155</v>
      </c>
      <c r="AP343" s="1" t="s">
        <v>159</v>
      </c>
      <c r="AQ343" s="1" t="s">
        <v>31</v>
      </c>
      <c r="AR343" s="1" t="s">
        <v>21</v>
      </c>
      <c r="AS343" s="1" t="s">
        <v>21</v>
      </c>
      <c r="AT343" s="1" t="s">
        <v>21</v>
      </c>
      <c r="AV343" s="1">
        <f>_xlfn.XLOOKUP(K343,[6]cmmiScoringModel!$G$2:$G$6, [6]cmmiScoringModel!$I$2:$I$6,0,0,1)</f>
        <v>1</v>
      </c>
      <c r="AW343" s="1">
        <f>_xlfn.XLOOKUP(L343,[6]cmmiScoringModel!$G$7:$G$9,[6]cmmiScoringModel!$I$7:$I$9,0,0,1)</f>
        <v>1</v>
      </c>
      <c r="AX343" s="1">
        <f>_xlfn.XLOOKUP(M343,[6]cmmiScoringModel!$G$10:$G$14,[6]cmmiScoringModel!$I$10:$I$14,0,0,1)</f>
        <v>1</v>
      </c>
      <c r="AY343" s="1">
        <f>_xlfn.XLOOKUP(N343,[6]cmmiScoringModel!$G$15:$G$19,[6]cmmiScoringModel!$I$15:$I$19,0,0,1)</f>
        <v>0.5</v>
      </c>
      <c r="AZ343" s="1">
        <f>_xlfn.XLOOKUP(O343,[6]cmmiScoringModel!$G$20:$G$24,[6]cmmiScoringModel!$I$20:$I$24,0,0,1)</f>
        <v>0.75</v>
      </c>
      <c r="BA343" s="1">
        <f>_xlfn.XLOOKUP(P343,[6]cmmiScoringModel!$G$25:$G$28,[6]cmmiScoringModel!$I$25:$I$28,0,0,1)</f>
        <v>1</v>
      </c>
      <c r="BB343" s="1">
        <f>_xlfn.XLOOKUP(Q343,[6]cmmiScoringModel!$G$29:$G$33,[6]cmmiScoringModel!$I$29:$I$33,0,0,1)</f>
        <v>1</v>
      </c>
      <c r="BC343" s="1">
        <f>_xlfn.XLOOKUP(R343,[6]cmmiScoringModel!$G$34:$G$37,[6]cmmiScoringModel!$I$34:$I$37,0,0,1)</f>
        <v>1</v>
      </c>
      <c r="BD343" s="1">
        <f>_xlfn.XLOOKUP(S343,[6]cmmiScoringModel!$G$38:$G$44,[6]cmmiScoringModel!$I$38:$I$44,0,0,1)</f>
        <v>0.2</v>
      </c>
      <c r="BE343" s="1">
        <f>_xlfn.XLOOKUP(T343,[6]cmmiScoringModel!$G$45:$G$51,[6]cmmiScoringModel!$I$45:$I$51,0,0,1)</f>
        <v>0.01</v>
      </c>
      <c r="BF343" s="1" t="str">
        <f>_xlfn.XLOOKUP(U343,[6]cmmiScoringModel!$G$52:$G$56,[6]cmmiScoringModel!$I$52:$I$56,0,0,1)</f>
        <v>NA</v>
      </c>
      <c r="BG343" s="1">
        <f>_xlfn.XLOOKUP(V343,[6]cmmiScoringModel!$G$57:$G$61,[6]cmmiScoringModel!$I$57:$I$61,0,0,1)</f>
        <v>0.6</v>
      </c>
      <c r="BH343" s="1">
        <f>_xlfn.XLOOKUP(W343,[6]cmmiScoringModel!$G$62:$G$67,[6]cmmiScoringModel!$I$62:$I$67,0,0,1)</f>
        <v>0.75</v>
      </c>
      <c r="BI343" s="1">
        <f>_xlfn.XLOOKUP(X343,[6]cmmiScoringModel!$G$68:$G$72,[6]cmmiScoringModel!$I$68:$I$72,0,0,1)</f>
        <v>0.75</v>
      </c>
      <c r="BJ343" s="1">
        <f>_xlfn.XLOOKUP(Y343,[6]cmmiScoringModel!$G$73:$G$77,[6]cmmiScoringModel!$I$73:$I$77,0,0,1)</f>
        <v>0.5</v>
      </c>
      <c r="BK343" s="1">
        <f>_xlfn.XLOOKUP(Z343,[6]cmmiScoringModel!$G$78:$G$84,[6]cmmiScoringModel!$I$78:$I$84,0,0,1)</f>
        <v>0.5</v>
      </c>
      <c r="BL343" s="1">
        <f>_xlfn.XLOOKUP(AA343,[6]cmmiScoringModel!$G$85:$G$91,[6]cmmiScoringModel!$I$85:$I$91,0,0,1)</f>
        <v>0.5</v>
      </c>
      <c r="BM343" s="1">
        <f>_xlfn.XLOOKUP(AB343,[6]cmmiScoringModel!$G$92:$G$95,[6]cmmiScoringModel!$I$92:$I$95,0,0,1)</f>
        <v>1</v>
      </c>
      <c r="BN343" s="1">
        <f>_xlfn.XLOOKUP(AC343,[6]cmmiScoringModel!$G$96:$G$100,[6]cmmiScoringModel!$I$96:$I$100,0,0,1)</f>
        <v>0.6</v>
      </c>
      <c r="BO343" s="1">
        <f>_xlfn.XLOOKUP(AD343,[6]cmmiScoringModel!$G$101:$G$106,[6]cmmiScoringModel!$I$101:$I$106,0,0,1)</f>
        <v>1</v>
      </c>
      <c r="BP343" s="1">
        <f>_xlfn.XLOOKUP(AE343,[6]cmmiScoringModel!$G$107:$G$113,[6]cmmiScoringModel!$I$107:$I$113,0,0,1)</f>
        <v>0.5</v>
      </c>
      <c r="BQ343" s="1">
        <f>_xlfn.XLOOKUP(AF343,[6]cmmiScoringModel!$G$114:$G$117,[6]cmmiScoringModel!$I$114:$I$117,0,0,1)</f>
        <v>0.85</v>
      </c>
      <c r="BR343" s="1">
        <f>_xlfn.XLOOKUP(AG343,[6]cmmiScoringModel!$G$118:$G$120,[6]cmmiScoringModel!$I$118:$I$120,0,0,1)</f>
        <v>1</v>
      </c>
      <c r="BS343" s="1">
        <f>_xlfn.XLOOKUP(AH343, [6]cmmiScoringModel!$G$121:$G$124,[6]cmmiScoringModel!$I$121:$I$124,0,0,1)</f>
        <v>0.6</v>
      </c>
      <c r="BT343" s="1">
        <f>_xlfn.XLOOKUP(AI343,[6]cmmiScoringModel!$G$125:$G$128,[6]cmmiScoringModel!$I$125:$I$128,0,0,1)</f>
        <v>0.4</v>
      </c>
      <c r="BU343" s="1">
        <f>_xlfn.XLOOKUP(AJ343,[6]cmmiScoringModel!$G$129:$G$132,[6]cmmiScoringModel!$I$129:$I$132,0,0,1)</f>
        <v>0.4</v>
      </c>
      <c r="BV343" s="1">
        <f>_xlfn.XLOOKUP(AK343,[6]cmmiScoringModel!$G$133:$G$138,[6]cmmiScoringModel!$I$133:$I$138,0,0,1)</f>
        <v>0.75</v>
      </c>
      <c r="BW343" s="1">
        <f>_xlfn.XLOOKUP(AL343,[6]cmmiScoringModel!$G$139:$G$142,[6]cmmiScoringModel!$I$139:$I$142,0,0,1)</f>
        <v>0.25</v>
      </c>
      <c r="BX343" s="1">
        <f>_xlfn.XLOOKUP(AM343,[6]cmmiScoringModel!$G$143:$G$148,[6]cmmiScoringModel!$I$143:$I$148,0,0,1)</f>
        <v>0.5</v>
      </c>
      <c r="BY343" s="1">
        <f>_xlfn.XLOOKUP(AN343,[6]cmmiScoringModel!$G$149:$G$153,[6]cmmiScoringModel!$I$149:$I$153,0,0,1)</f>
        <v>1</v>
      </c>
      <c r="BZ343" s="1">
        <f>_xlfn.XLOOKUP(AO343,[6]cmmiScoringModel!$G$154:$G$157,[6]cmmiScoringModel!$I$154:$I$157,0,0,1)</f>
        <v>1</v>
      </c>
      <c r="CA343" s="1">
        <f>_xlfn.XLOOKUP(AP343,[6]cmmiScoringModel!$G$158:$G$161,[6]cmmiScoringModel!$I$158:$I$161,0,0,1)</f>
        <v>1</v>
      </c>
      <c r="CB343" s="1">
        <f>_xlfn.XLOOKUP(AQ343,[6]cmmiScoringModel!$G$162:$G$166,[6]cmmiScoringModel!$I$162:$I$166,0,0,1)</f>
        <v>1</v>
      </c>
      <c r="CC343" s="1">
        <f>_xlfn.XLOOKUP(AR343,[6]cmmiScoringModel!$G$167:$G$171,[6]cmmiScoringModel!$I$167:$I$171,0,0,1)</f>
        <v>0.01</v>
      </c>
      <c r="CD343" s="1">
        <f>_xlfn.XLOOKUP(AS343,[6]cmmiScoringModel!$G$172:$G$175,[6]cmmiScoringModel!$I$172:$I$175,0,0,1)</f>
        <v>0.01</v>
      </c>
      <c r="CE343" s="1">
        <f>_xlfn.XLOOKUP(AT343,[6]cmmiScoringModel!$G$176:$G$180,[6]cmmiScoringModel!$I$176:$I$180,0,0,1)</f>
        <v>0.01</v>
      </c>
    </row>
    <row r="344" spans="1:83" x14ac:dyDescent="0.25">
      <c r="A344" s="1" t="s">
        <v>3686</v>
      </c>
      <c r="B344" s="1" t="s">
        <v>1647</v>
      </c>
      <c r="C344" s="1" t="s">
        <v>2457</v>
      </c>
      <c r="D344" s="1" t="s">
        <v>2461</v>
      </c>
      <c r="E344" s="1" t="s">
        <v>2462</v>
      </c>
      <c r="G344" s="1" t="s">
        <v>3687</v>
      </c>
      <c r="K344" s="1" t="s">
        <v>18</v>
      </c>
      <c r="L344" s="1" t="s">
        <v>22</v>
      </c>
      <c r="M344" s="1" t="s">
        <v>31</v>
      </c>
      <c r="N344" s="1" t="s">
        <v>29</v>
      </c>
      <c r="O344" s="1" t="s">
        <v>37</v>
      </c>
      <c r="P344" s="1" t="s">
        <v>43</v>
      </c>
      <c r="Q344" s="1" t="s">
        <v>45</v>
      </c>
      <c r="R344" s="1" t="s">
        <v>37</v>
      </c>
      <c r="S344" s="1" t="s">
        <v>56</v>
      </c>
      <c r="T344" s="1" t="s">
        <v>60</v>
      </c>
      <c r="U344" s="1" t="s">
        <v>43</v>
      </c>
      <c r="V344" s="1" t="s">
        <v>72</v>
      </c>
      <c r="W344" s="1" t="s">
        <v>76</v>
      </c>
      <c r="X344" s="1" t="s">
        <v>37</v>
      </c>
      <c r="Y344" s="1" t="s">
        <v>43</v>
      </c>
      <c r="Z344" s="1" t="s">
        <v>62</v>
      </c>
      <c r="AA344" s="1" t="s">
        <v>62</v>
      </c>
      <c r="AB344" s="1" t="s">
        <v>98</v>
      </c>
      <c r="AC344" s="1" t="s">
        <v>103</v>
      </c>
      <c r="AD344" s="1" t="s">
        <v>111</v>
      </c>
      <c r="AE344" s="1" t="s">
        <v>62</v>
      </c>
      <c r="AF344" s="1" t="s">
        <v>120</v>
      </c>
      <c r="AG344" s="1" t="s">
        <v>124</v>
      </c>
      <c r="AH344" s="1" t="s">
        <v>129</v>
      </c>
      <c r="AI344" s="1" t="s">
        <v>129</v>
      </c>
      <c r="AJ344" s="1" t="s">
        <v>129</v>
      </c>
      <c r="AK344" s="1" t="s">
        <v>62</v>
      </c>
      <c r="AL344" s="1" t="s">
        <v>144</v>
      </c>
      <c r="AM344" s="1" t="s">
        <v>62</v>
      </c>
      <c r="AN344" s="1" t="s">
        <v>29</v>
      </c>
      <c r="AO344" s="1" t="s">
        <v>155</v>
      </c>
      <c r="AP344" s="1" t="s">
        <v>158</v>
      </c>
      <c r="AQ344" s="1" t="s">
        <v>29</v>
      </c>
      <c r="AR344" s="1" t="s">
        <v>21</v>
      </c>
      <c r="AS344" s="1" t="s">
        <v>21</v>
      </c>
      <c r="AT344" s="1" t="s">
        <v>21</v>
      </c>
      <c r="AV344" s="1">
        <f>_xlfn.XLOOKUP(K344,[6]cmmiScoringModel!$G$2:$G$6, [6]cmmiScoringModel!$I$2:$I$6,0,0,1)</f>
        <v>1</v>
      </c>
      <c r="AW344" s="1">
        <f>_xlfn.XLOOKUP(L344,[6]cmmiScoringModel!$G$7:$G$9,[6]cmmiScoringModel!$I$7:$I$9,0,0,1)</f>
        <v>1</v>
      </c>
      <c r="AX344" s="1">
        <f>_xlfn.XLOOKUP(M344,[6]cmmiScoringModel!$G$10:$G$14,[6]cmmiScoringModel!$I$10:$I$14,0,0,1)</f>
        <v>1</v>
      </c>
      <c r="AY344" s="1">
        <f>_xlfn.XLOOKUP(N344,[6]cmmiScoringModel!$G$15:$G$19,[6]cmmiScoringModel!$I$15:$I$19,0,0,1)</f>
        <v>0.5</v>
      </c>
      <c r="AZ344" s="1">
        <f>_xlfn.XLOOKUP(O344,[6]cmmiScoringModel!$G$20:$G$24,[6]cmmiScoringModel!$I$20:$I$24,0,0,1)</f>
        <v>0.75</v>
      </c>
      <c r="BA344" s="1">
        <f>_xlfn.XLOOKUP(P344,[6]cmmiScoringModel!$G$25:$G$28,[6]cmmiScoringModel!$I$25:$I$28,0,0,1)</f>
        <v>1</v>
      </c>
      <c r="BB344" s="1">
        <f>_xlfn.XLOOKUP(Q344,[6]cmmiScoringModel!$G$29:$G$33,[6]cmmiScoringModel!$I$29:$I$33,0,0,1)</f>
        <v>0.5</v>
      </c>
      <c r="BC344" s="1">
        <f>_xlfn.XLOOKUP(R344,[6]cmmiScoringModel!$G$34:$G$37,[6]cmmiScoringModel!$I$34:$I$37,0,0,1)</f>
        <v>1</v>
      </c>
      <c r="BD344" s="1">
        <f>_xlfn.XLOOKUP(S344,[6]cmmiScoringModel!$G$38:$G$44,[6]cmmiScoringModel!$I$38:$I$44,0,0,1)</f>
        <v>0.2</v>
      </c>
      <c r="BE344" s="1">
        <f>_xlfn.XLOOKUP(T344,[6]cmmiScoringModel!$G$45:$G$51,[6]cmmiScoringModel!$I$45:$I$51,0,0,1)</f>
        <v>0</v>
      </c>
      <c r="BF344" s="1">
        <f>_xlfn.XLOOKUP(U344,[6]cmmiScoringModel!$G$52:$G$56,[6]cmmiScoringModel!$I$52:$I$56,0,0,1)</f>
        <v>1</v>
      </c>
      <c r="BG344" s="1">
        <f>_xlfn.XLOOKUP(V344,[6]cmmiScoringModel!$G$57:$G$61,[6]cmmiScoringModel!$I$57:$I$61,0,0,1)</f>
        <v>1</v>
      </c>
      <c r="BH344" s="1">
        <f>_xlfn.XLOOKUP(W344,[6]cmmiScoringModel!$G$62:$G$67,[6]cmmiScoringModel!$I$62:$I$67,0,0,1)</f>
        <v>0.75</v>
      </c>
      <c r="BI344" s="1">
        <f>_xlfn.XLOOKUP(X344,[6]cmmiScoringModel!$G$68:$G$72,[6]cmmiScoringModel!$I$68:$I$72,0,0,1)</f>
        <v>0.75</v>
      </c>
      <c r="BJ344" s="1">
        <f>_xlfn.XLOOKUP(Y344,[6]cmmiScoringModel!$G$73:$G$77,[6]cmmiScoringModel!$I$73:$I$77,0,0,1)</f>
        <v>1</v>
      </c>
      <c r="BK344" s="1">
        <f>_xlfn.XLOOKUP(Z344,[6]cmmiScoringModel!$G$78:$G$84,[6]cmmiScoringModel!$I$78:$I$84,0,0,1)</f>
        <v>0.5</v>
      </c>
      <c r="BL344" s="1">
        <f>_xlfn.XLOOKUP(AA344,[6]cmmiScoringModel!$G$85:$G$91,[6]cmmiScoringModel!$I$85:$I$91,0,0,1)</f>
        <v>0.5</v>
      </c>
      <c r="BM344" s="1">
        <f>_xlfn.XLOOKUP(AB344,[6]cmmiScoringModel!$G$92:$G$95,[6]cmmiScoringModel!$I$92:$I$95,0,0,1)</f>
        <v>1</v>
      </c>
      <c r="BN344" s="1">
        <f>_xlfn.XLOOKUP(AC344,[6]cmmiScoringModel!$G$96:$G$100,[6]cmmiScoringModel!$I$96:$I$100,0,0,1)</f>
        <v>0.6</v>
      </c>
      <c r="BO344" s="1">
        <f>_xlfn.XLOOKUP(AD344,[6]cmmiScoringModel!$G$101:$G$106,[6]cmmiScoringModel!$I$101:$I$106,0,0,1)</f>
        <v>1</v>
      </c>
      <c r="BP344" s="1">
        <f>_xlfn.XLOOKUP(AE344,[6]cmmiScoringModel!$G$107:$G$113,[6]cmmiScoringModel!$I$107:$I$113,0,0,1)</f>
        <v>0.5</v>
      </c>
      <c r="BQ344" s="1">
        <f>_xlfn.XLOOKUP(AF344,[6]cmmiScoringModel!$G$114:$G$117,[6]cmmiScoringModel!$I$114:$I$117,0,0,1)</f>
        <v>0.85</v>
      </c>
      <c r="BR344" s="1">
        <f>_xlfn.XLOOKUP(AG344,[6]cmmiScoringModel!$G$118:$G$120,[6]cmmiScoringModel!$I$118:$I$120,0,0,1)</f>
        <v>0.25</v>
      </c>
      <c r="BS344" s="1">
        <f>_xlfn.XLOOKUP(AH344, [6]cmmiScoringModel!$G$121:$G$124,[6]cmmiScoringModel!$I$121:$I$124,0,0,1)</f>
        <v>0.6</v>
      </c>
      <c r="BT344" s="1">
        <f>_xlfn.XLOOKUP(AI344,[6]cmmiScoringModel!$G$125:$G$128,[6]cmmiScoringModel!$I$125:$I$128,0,0,1)</f>
        <v>0.4</v>
      </c>
      <c r="BU344" s="1">
        <f>_xlfn.XLOOKUP(AJ344,[6]cmmiScoringModel!$G$129:$G$132,[6]cmmiScoringModel!$I$129:$I$132,0,0,1)</f>
        <v>0.4</v>
      </c>
      <c r="BV344" s="1">
        <f>_xlfn.XLOOKUP(AK344,[6]cmmiScoringModel!$G$133:$G$138,[6]cmmiScoringModel!$I$133:$I$138,0,0,1)</f>
        <v>0.5</v>
      </c>
      <c r="BW344" s="1">
        <f>_xlfn.XLOOKUP(AL344,[6]cmmiScoringModel!$G$139:$G$142,[6]cmmiScoringModel!$I$139:$I$142,0,0,1)</f>
        <v>1</v>
      </c>
      <c r="BX344" s="1">
        <f>_xlfn.XLOOKUP(AM344,[6]cmmiScoringModel!$G$143:$G$148,[6]cmmiScoringModel!$I$143:$I$148,0,0,1)</f>
        <v>0.5</v>
      </c>
      <c r="BY344" s="1">
        <f>_xlfn.XLOOKUP(AN344,[6]cmmiScoringModel!$G$149:$G$153,[6]cmmiScoringModel!$I$149:$I$153,0,0,1)</f>
        <v>0.75</v>
      </c>
      <c r="BZ344" s="1">
        <f>_xlfn.XLOOKUP(AO344,[6]cmmiScoringModel!$G$154:$G$157,[6]cmmiScoringModel!$I$154:$I$157,0,0,1)</f>
        <v>1</v>
      </c>
      <c r="CA344" s="1">
        <f>_xlfn.XLOOKUP(AP344,[6]cmmiScoringModel!$G$158:$G$161,[6]cmmiScoringModel!$I$158:$I$161,0,0,1)</f>
        <v>0.5</v>
      </c>
      <c r="CB344" s="1">
        <f>_xlfn.XLOOKUP(AQ344,[6]cmmiScoringModel!$G$162:$G$166,[6]cmmiScoringModel!$I$162:$I$166,0,0,1)</f>
        <v>0.75</v>
      </c>
      <c r="CC344" s="1">
        <f>_xlfn.XLOOKUP(AR344,[6]cmmiScoringModel!$G$167:$G$171,[6]cmmiScoringModel!$I$167:$I$171,0,0,1)</f>
        <v>0.01</v>
      </c>
      <c r="CD344" s="1">
        <f>_xlfn.XLOOKUP(AS344,[6]cmmiScoringModel!$G$172:$G$175,[6]cmmiScoringModel!$I$172:$I$175,0,0,1)</f>
        <v>0.01</v>
      </c>
      <c r="CE344" s="1">
        <f>_xlfn.XLOOKUP(AT344,[6]cmmiScoringModel!$G$176:$G$180,[6]cmmiScoringModel!$I$176:$I$180,0,0,1)</f>
        <v>0.01</v>
      </c>
    </row>
    <row r="345" spans="1:83" x14ac:dyDescent="0.25">
      <c r="A345" s="1" t="s">
        <v>3688</v>
      </c>
      <c r="B345" s="1" t="s">
        <v>1647</v>
      </c>
      <c r="C345" s="1" t="s">
        <v>2185</v>
      </c>
      <c r="D345" s="1" t="s">
        <v>2186</v>
      </c>
      <c r="E345" s="1" t="s">
        <v>2187</v>
      </c>
      <c r="G345" s="1" t="s">
        <v>3689</v>
      </c>
      <c r="K345" s="1" t="s">
        <v>18</v>
      </c>
      <c r="L345" s="1" t="s">
        <v>22</v>
      </c>
      <c r="M345" s="1" t="s">
        <v>31</v>
      </c>
      <c r="N345" s="1" t="s">
        <v>29</v>
      </c>
      <c r="O345" s="1" t="s">
        <v>37</v>
      </c>
      <c r="P345" s="1" t="s">
        <v>43</v>
      </c>
      <c r="Q345" s="1" t="s">
        <v>45</v>
      </c>
      <c r="R345" s="1" t="s">
        <v>37</v>
      </c>
      <c r="S345" s="1" t="s">
        <v>56</v>
      </c>
      <c r="T345" s="1" t="s">
        <v>21</v>
      </c>
      <c r="U345" s="1" t="s">
        <v>25</v>
      </c>
      <c r="V345" s="1" t="s">
        <v>72</v>
      </c>
      <c r="W345" s="1" t="s">
        <v>76</v>
      </c>
      <c r="X345" s="1" t="s">
        <v>37</v>
      </c>
      <c r="Y345" s="1" t="s">
        <v>66</v>
      </c>
      <c r="Z345" s="1" t="s">
        <v>62</v>
      </c>
      <c r="AA345" s="1" t="s">
        <v>63</v>
      </c>
      <c r="AB345" s="1" t="s">
        <v>98</v>
      </c>
      <c r="AC345" s="1" t="s">
        <v>102</v>
      </c>
      <c r="AD345" s="1" t="s">
        <v>111</v>
      </c>
      <c r="AE345" s="1" t="s">
        <v>63</v>
      </c>
      <c r="AF345" s="1" t="s">
        <v>120</v>
      </c>
      <c r="AG345" s="1" t="s">
        <v>125</v>
      </c>
      <c r="AH345" s="1" t="s">
        <v>129</v>
      </c>
      <c r="AI345" s="1" t="s">
        <v>129</v>
      </c>
      <c r="AJ345" s="1" t="s">
        <v>129</v>
      </c>
      <c r="AK345" s="1" t="s">
        <v>62</v>
      </c>
      <c r="AL345" s="1" t="s">
        <v>144</v>
      </c>
      <c r="AM345" s="1" t="s">
        <v>63</v>
      </c>
      <c r="AN345" s="1" t="s">
        <v>31</v>
      </c>
      <c r="AO345" s="1" t="s">
        <v>154</v>
      </c>
      <c r="AP345" s="1" t="s">
        <v>159</v>
      </c>
      <c r="AQ345" s="1" t="s">
        <v>31</v>
      </c>
      <c r="AR345" s="1" t="s">
        <v>21</v>
      </c>
      <c r="AS345" s="1" t="s">
        <v>21</v>
      </c>
      <c r="AT345" s="1" t="s">
        <v>21</v>
      </c>
      <c r="AV345" s="1">
        <f>_xlfn.XLOOKUP(K345,[6]cmmiScoringModel!$G$2:$G$6, [6]cmmiScoringModel!$I$2:$I$6,0,0,1)</f>
        <v>1</v>
      </c>
      <c r="AW345" s="1">
        <f>_xlfn.XLOOKUP(L345,[6]cmmiScoringModel!$G$7:$G$9,[6]cmmiScoringModel!$I$7:$I$9,0,0,1)</f>
        <v>1</v>
      </c>
      <c r="AX345" s="1">
        <f>_xlfn.XLOOKUP(M345,[6]cmmiScoringModel!$G$10:$G$14,[6]cmmiScoringModel!$I$10:$I$14,0,0,1)</f>
        <v>1</v>
      </c>
      <c r="AY345" s="1">
        <f>_xlfn.XLOOKUP(N345,[6]cmmiScoringModel!$G$15:$G$19,[6]cmmiScoringModel!$I$15:$I$19,0,0,1)</f>
        <v>0.5</v>
      </c>
      <c r="AZ345" s="1">
        <f>_xlfn.XLOOKUP(O345,[6]cmmiScoringModel!$G$20:$G$24,[6]cmmiScoringModel!$I$20:$I$24,0,0,1)</f>
        <v>0.75</v>
      </c>
      <c r="BA345" s="1">
        <f>_xlfn.XLOOKUP(P345,[6]cmmiScoringModel!$G$25:$G$28,[6]cmmiScoringModel!$I$25:$I$28,0,0,1)</f>
        <v>1</v>
      </c>
      <c r="BB345" s="1">
        <f>_xlfn.XLOOKUP(Q345,[6]cmmiScoringModel!$G$29:$G$33,[6]cmmiScoringModel!$I$29:$I$33,0,0,1)</f>
        <v>0.5</v>
      </c>
      <c r="BC345" s="1">
        <f>_xlfn.XLOOKUP(R345,[6]cmmiScoringModel!$G$34:$G$37,[6]cmmiScoringModel!$I$34:$I$37,0,0,1)</f>
        <v>1</v>
      </c>
      <c r="BD345" s="1">
        <f>_xlfn.XLOOKUP(S345,[6]cmmiScoringModel!$G$38:$G$44,[6]cmmiScoringModel!$I$38:$I$44,0,0,1)</f>
        <v>0.2</v>
      </c>
      <c r="BE345" s="1">
        <f>_xlfn.XLOOKUP(T345,[6]cmmiScoringModel!$G$45:$G$51,[6]cmmiScoringModel!$I$45:$I$51,0,0,1)</f>
        <v>0.01</v>
      </c>
      <c r="BF345" s="1" t="str">
        <f>_xlfn.XLOOKUP(U345,[6]cmmiScoringModel!$G$52:$G$56,[6]cmmiScoringModel!$I$52:$I$56,0,0,1)</f>
        <v>NA</v>
      </c>
      <c r="BG345" s="1">
        <f>_xlfn.XLOOKUP(V345,[6]cmmiScoringModel!$G$57:$G$61,[6]cmmiScoringModel!$I$57:$I$61,0,0,1)</f>
        <v>1</v>
      </c>
      <c r="BH345" s="1">
        <f>_xlfn.XLOOKUP(W345,[6]cmmiScoringModel!$G$62:$G$67,[6]cmmiScoringModel!$I$62:$I$67,0,0,1)</f>
        <v>0.75</v>
      </c>
      <c r="BI345" s="1">
        <f>_xlfn.XLOOKUP(X345,[6]cmmiScoringModel!$G$68:$G$72,[6]cmmiScoringModel!$I$68:$I$72,0,0,1)</f>
        <v>0.75</v>
      </c>
      <c r="BJ345" s="1">
        <f>_xlfn.XLOOKUP(Y345,[6]cmmiScoringModel!$G$73:$G$77,[6]cmmiScoringModel!$I$73:$I$77,0,0,1)</f>
        <v>0.5</v>
      </c>
      <c r="BK345" s="1">
        <f>_xlfn.XLOOKUP(Z345,[6]cmmiScoringModel!$G$78:$G$84,[6]cmmiScoringModel!$I$78:$I$84,0,0,1)</f>
        <v>0.5</v>
      </c>
      <c r="BL345" s="1">
        <f>_xlfn.XLOOKUP(AA345,[6]cmmiScoringModel!$G$85:$G$91,[6]cmmiScoringModel!$I$85:$I$91,0,0,1)</f>
        <v>0.75</v>
      </c>
      <c r="BM345" s="1">
        <f>_xlfn.XLOOKUP(AB345,[6]cmmiScoringModel!$G$92:$G$95,[6]cmmiScoringModel!$I$92:$I$95,0,0,1)</f>
        <v>1</v>
      </c>
      <c r="BN345" s="1">
        <f>_xlfn.XLOOKUP(AC345,[6]cmmiScoringModel!$G$96:$G$100,[6]cmmiScoringModel!$I$96:$I$100,0,0,1)</f>
        <v>0.15</v>
      </c>
      <c r="BO345" s="1">
        <f>_xlfn.XLOOKUP(AD345,[6]cmmiScoringModel!$G$101:$G$106,[6]cmmiScoringModel!$I$101:$I$106,0,0,1)</f>
        <v>1</v>
      </c>
      <c r="BP345" s="1">
        <f>_xlfn.XLOOKUP(AE345,[6]cmmiScoringModel!$G$107:$G$113,[6]cmmiScoringModel!$I$107:$I$113,0,0,1)</f>
        <v>0.75</v>
      </c>
      <c r="BQ345" s="1">
        <f>_xlfn.XLOOKUP(AF345,[6]cmmiScoringModel!$G$114:$G$117,[6]cmmiScoringModel!$I$114:$I$117,0,0,1)</f>
        <v>0.85</v>
      </c>
      <c r="BR345" s="1">
        <f>_xlfn.XLOOKUP(AG345,[6]cmmiScoringModel!$G$118:$G$120,[6]cmmiScoringModel!$I$118:$I$120,0,0,1)</f>
        <v>1</v>
      </c>
      <c r="BS345" s="1">
        <f>_xlfn.XLOOKUP(AH345, [6]cmmiScoringModel!$G$121:$G$124,[6]cmmiScoringModel!$I$121:$I$124,0,0,1)</f>
        <v>0.6</v>
      </c>
      <c r="BT345" s="1">
        <f>_xlfn.XLOOKUP(AI345,[6]cmmiScoringModel!$G$125:$G$128,[6]cmmiScoringModel!$I$125:$I$128,0,0,1)</f>
        <v>0.4</v>
      </c>
      <c r="BU345" s="1">
        <f>_xlfn.XLOOKUP(AJ345,[6]cmmiScoringModel!$G$129:$G$132,[6]cmmiScoringModel!$I$129:$I$132,0,0,1)</f>
        <v>0.4</v>
      </c>
      <c r="BV345" s="1">
        <f>_xlfn.XLOOKUP(AK345,[6]cmmiScoringModel!$G$133:$G$138,[6]cmmiScoringModel!$I$133:$I$138,0,0,1)</f>
        <v>0.5</v>
      </c>
      <c r="BW345" s="1">
        <f>_xlfn.XLOOKUP(AL345,[6]cmmiScoringModel!$G$139:$G$142,[6]cmmiScoringModel!$I$139:$I$142,0,0,1)</f>
        <v>1</v>
      </c>
      <c r="BX345" s="1">
        <f>_xlfn.XLOOKUP(AM345,[6]cmmiScoringModel!$G$143:$G$148,[6]cmmiScoringModel!$I$143:$I$148,0,0,1)</f>
        <v>0.75</v>
      </c>
      <c r="BY345" s="1">
        <f>_xlfn.XLOOKUP(AN345,[6]cmmiScoringModel!$G$149:$G$153,[6]cmmiScoringModel!$I$149:$I$153,0,0,1)</f>
        <v>1</v>
      </c>
      <c r="BZ345" s="1">
        <f>_xlfn.XLOOKUP(AO345,[6]cmmiScoringModel!$G$154:$G$157,[6]cmmiScoringModel!$I$154:$I$157,0,0,1)</f>
        <v>0</v>
      </c>
      <c r="CA345" s="1">
        <f>_xlfn.XLOOKUP(AP345,[6]cmmiScoringModel!$G$158:$G$161,[6]cmmiScoringModel!$I$158:$I$161,0,0,1)</f>
        <v>1</v>
      </c>
      <c r="CB345" s="1">
        <f>_xlfn.XLOOKUP(AQ345,[6]cmmiScoringModel!$G$162:$G$166,[6]cmmiScoringModel!$I$162:$I$166,0,0,1)</f>
        <v>1</v>
      </c>
      <c r="CC345" s="1">
        <f>_xlfn.XLOOKUP(AR345,[6]cmmiScoringModel!$G$167:$G$171,[6]cmmiScoringModel!$I$167:$I$171,0,0,1)</f>
        <v>0.01</v>
      </c>
      <c r="CD345" s="1">
        <f>_xlfn.XLOOKUP(AS345,[6]cmmiScoringModel!$G$172:$G$175,[6]cmmiScoringModel!$I$172:$I$175,0,0,1)</f>
        <v>0.01</v>
      </c>
      <c r="CE345" s="1">
        <f>_xlfn.XLOOKUP(AT345,[6]cmmiScoringModel!$G$176:$G$180,[6]cmmiScoringModel!$I$176:$I$180,0,0,1)</f>
        <v>0.01</v>
      </c>
    </row>
    <row r="346" spans="1:83" x14ac:dyDescent="0.25">
      <c r="A346" s="1" t="s">
        <v>3690</v>
      </c>
      <c r="B346" s="1" t="s">
        <v>1647</v>
      </c>
      <c r="C346" s="1" t="s">
        <v>2647</v>
      </c>
      <c r="D346" s="1" t="s">
        <v>2651</v>
      </c>
      <c r="E346" s="1" t="s">
        <v>2652</v>
      </c>
      <c r="G346" s="1" t="s">
        <v>3691</v>
      </c>
      <c r="K346" s="1" t="s">
        <v>18</v>
      </c>
      <c r="L346" s="1" t="s">
        <v>22</v>
      </c>
      <c r="M346" s="1" t="s">
        <v>31</v>
      </c>
      <c r="N346" s="1" t="s">
        <v>29</v>
      </c>
      <c r="O346" s="1" t="s">
        <v>37</v>
      </c>
      <c r="P346" s="1" t="s">
        <v>43</v>
      </c>
      <c r="Q346" s="1" t="s">
        <v>45</v>
      </c>
      <c r="R346" s="1" t="s">
        <v>37</v>
      </c>
      <c r="S346" s="1" t="s">
        <v>56</v>
      </c>
      <c r="T346" s="1" t="s">
        <v>21</v>
      </c>
      <c r="U346" s="1" t="s">
        <v>25</v>
      </c>
      <c r="V346" s="1" t="s">
        <v>70</v>
      </c>
      <c r="W346" s="1" t="s">
        <v>76</v>
      </c>
      <c r="X346" s="1" t="s">
        <v>37</v>
      </c>
      <c r="Y346" s="1" t="s">
        <v>43</v>
      </c>
      <c r="Z346" s="1" t="s">
        <v>62</v>
      </c>
      <c r="AA346" s="1" t="s">
        <v>62</v>
      </c>
      <c r="AB346" s="1" t="s">
        <v>98</v>
      </c>
      <c r="AC346" s="1" t="s">
        <v>103</v>
      </c>
      <c r="AD346" s="1" t="s">
        <v>111</v>
      </c>
      <c r="AE346" s="1" t="s">
        <v>62</v>
      </c>
      <c r="AF346" s="1" t="s">
        <v>120</v>
      </c>
      <c r="AG346" s="1" t="s">
        <v>124</v>
      </c>
      <c r="AH346" s="1" t="s">
        <v>129</v>
      </c>
      <c r="AI346" s="1" t="s">
        <v>129</v>
      </c>
      <c r="AJ346" s="1" t="s">
        <v>129</v>
      </c>
      <c r="AK346" s="1" t="s">
        <v>63</v>
      </c>
      <c r="AL346" s="1" t="s">
        <v>144</v>
      </c>
      <c r="AM346" s="1" t="s">
        <v>62</v>
      </c>
      <c r="AN346" s="1" t="s">
        <v>29</v>
      </c>
      <c r="AO346" s="1" t="s">
        <v>155</v>
      </c>
      <c r="AP346" s="1" t="s">
        <v>158</v>
      </c>
      <c r="AQ346" s="1" t="s">
        <v>29</v>
      </c>
      <c r="AR346" s="1" t="s">
        <v>21</v>
      </c>
      <c r="AS346" s="1" t="s">
        <v>21</v>
      </c>
      <c r="AT346" s="1" t="s">
        <v>21</v>
      </c>
      <c r="AV346" s="1">
        <f>_xlfn.XLOOKUP(K346,[6]cmmiScoringModel!$G$2:$G$6, [6]cmmiScoringModel!$I$2:$I$6,0,0,1)</f>
        <v>1</v>
      </c>
      <c r="AW346" s="1">
        <f>_xlfn.XLOOKUP(L346,[6]cmmiScoringModel!$G$7:$G$9,[6]cmmiScoringModel!$I$7:$I$9,0,0,1)</f>
        <v>1</v>
      </c>
      <c r="AX346" s="1">
        <f>_xlfn.XLOOKUP(M346,[6]cmmiScoringModel!$G$10:$G$14,[6]cmmiScoringModel!$I$10:$I$14,0,0,1)</f>
        <v>1</v>
      </c>
      <c r="AY346" s="1">
        <f>_xlfn.XLOOKUP(N346,[6]cmmiScoringModel!$G$15:$G$19,[6]cmmiScoringModel!$I$15:$I$19,0,0,1)</f>
        <v>0.5</v>
      </c>
      <c r="AZ346" s="1">
        <f>_xlfn.XLOOKUP(O346,[6]cmmiScoringModel!$G$20:$G$24,[6]cmmiScoringModel!$I$20:$I$24,0,0,1)</f>
        <v>0.75</v>
      </c>
      <c r="BA346" s="1">
        <f>_xlfn.XLOOKUP(P346,[6]cmmiScoringModel!$G$25:$G$28,[6]cmmiScoringModel!$I$25:$I$28,0,0,1)</f>
        <v>1</v>
      </c>
      <c r="BB346" s="1">
        <f>_xlfn.XLOOKUP(Q346,[6]cmmiScoringModel!$G$29:$G$33,[6]cmmiScoringModel!$I$29:$I$33,0,0,1)</f>
        <v>0.5</v>
      </c>
      <c r="BC346" s="1">
        <f>_xlfn.XLOOKUP(R346,[6]cmmiScoringModel!$G$34:$G$37,[6]cmmiScoringModel!$I$34:$I$37,0,0,1)</f>
        <v>1</v>
      </c>
      <c r="BD346" s="1">
        <f>_xlfn.XLOOKUP(S346,[6]cmmiScoringModel!$G$38:$G$44,[6]cmmiScoringModel!$I$38:$I$44,0,0,1)</f>
        <v>0.2</v>
      </c>
      <c r="BE346" s="1">
        <f>_xlfn.XLOOKUP(T346,[6]cmmiScoringModel!$G$45:$G$51,[6]cmmiScoringModel!$I$45:$I$51,0,0,1)</f>
        <v>0.01</v>
      </c>
      <c r="BF346" s="1" t="str">
        <f>_xlfn.XLOOKUP(U346,[6]cmmiScoringModel!$G$52:$G$56,[6]cmmiScoringModel!$I$52:$I$56,0,0,1)</f>
        <v>NA</v>
      </c>
      <c r="BG346" s="1">
        <f>_xlfn.XLOOKUP(V346,[6]cmmiScoringModel!$G$57:$G$61,[6]cmmiScoringModel!$I$57:$I$61,0,0,1)</f>
        <v>0.2</v>
      </c>
      <c r="BH346" s="1">
        <f>_xlfn.XLOOKUP(W346,[6]cmmiScoringModel!$G$62:$G$67,[6]cmmiScoringModel!$I$62:$I$67,0,0,1)</f>
        <v>0.75</v>
      </c>
      <c r="BI346" s="1">
        <f>_xlfn.XLOOKUP(X346,[6]cmmiScoringModel!$G$68:$G$72,[6]cmmiScoringModel!$I$68:$I$72,0,0,1)</f>
        <v>0.75</v>
      </c>
      <c r="BJ346" s="1">
        <f>_xlfn.XLOOKUP(Y346,[6]cmmiScoringModel!$G$73:$G$77,[6]cmmiScoringModel!$I$73:$I$77,0,0,1)</f>
        <v>1</v>
      </c>
      <c r="BK346" s="1">
        <f>_xlfn.XLOOKUP(Z346,[6]cmmiScoringModel!$G$78:$G$84,[6]cmmiScoringModel!$I$78:$I$84,0,0,1)</f>
        <v>0.5</v>
      </c>
      <c r="BL346" s="1">
        <f>_xlfn.XLOOKUP(AA346,[6]cmmiScoringModel!$G$85:$G$91,[6]cmmiScoringModel!$I$85:$I$91,0,0,1)</f>
        <v>0.5</v>
      </c>
      <c r="BM346" s="1">
        <f>_xlfn.XLOOKUP(AB346,[6]cmmiScoringModel!$G$92:$G$95,[6]cmmiScoringModel!$I$92:$I$95,0,0,1)</f>
        <v>1</v>
      </c>
      <c r="BN346" s="1">
        <f>_xlfn.XLOOKUP(AC346,[6]cmmiScoringModel!$G$96:$G$100,[6]cmmiScoringModel!$I$96:$I$100,0,0,1)</f>
        <v>0.6</v>
      </c>
      <c r="BO346" s="1">
        <f>_xlfn.XLOOKUP(AD346,[6]cmmiScoringModel!$G$101:$G$106,[6]cmmiScoringModel!$I$101:$I$106,0,0,1)</f>
        <v>1</v>
      </c>
      <c r="BP346" s="1">
        <f>_xlfn.XLOOKUP(AE346,[6]cmmiScoringModel!$G$107:$G$113,[6]cmmiScoringModel!$I$107:$I$113,0,0,1)</f>
        <v>0.5</v>
      </c>
      <c r="BQ346" s="1">
        <f>_xlfn.XLOOKUP(AF346,[6]cmmiScoringModel!$G$114:$G$117,[6]cmmiScoringModel!$I$114:$I$117,0,0,1)</f>
        <v>0.85</v>
      </c>
      <c r="BR346" s="1">
        <f>_xlfn.XLOOKUP(AG346,[6]cmmiScoringModel!$G$118:$G$120,[6]cmmiScoringModel!$I$118:$I$120,0,0,1)</f>
        <v>0.25</v>
      </c>
      <c r="BS346" s="1">
        <f>_xlfn.XLOOKUP(AH346, [6]cmmiScoringModel!$G$121:$G$124,[6]cmmiScoringModel!$I$121:$I$124,0,0,1)</f>
        <v>0.6</v>
      </c>
      <c r="BT346" s="1">
        <f>_xlfn.XLOOKUP(AI346,[6]cmmiScoringModel!$G$125:$G$128,[6]cmmiScoringModel!$I$125:$I$128,0,0,1)</f>
        <v>0.4</v>
      </c>
      <c r="BU346" s="1">
        <f>_xlfn.XLOOKUP(AJ346,[6]cmmiScoringModel!$G$129:$G$132,[6]cmmiScoringModel!$I$129:$I$132,0,0,1)</f>
        <v>0.4</v>
      </c>
      <c r="BV346" s="1">
        <f>_xlfn.XLOOKUP(AK346,[6]cmmiScoringModel!$G$133:$G$138,[6]cmmiScoringModel!$I$133:$I$138,0,0,1)</f>
        <v>0.75</v>
      </c>
      <c r="BW346" s="1">
        <f>_xlfn.XLOOKUP(AL346,[6]cmmiScoringModel!$G$139:$G$142,[6]cmmiScoringModel!$I$139:$I$142,0,0,1)</f>
        <v>1</v>
      </c>
      <c r="BX346" s="1">
        <f>_xlfn.XLOOKUP(AM346,[6]cmmiScoringModel!$G$143:$G$148,[6]cmmiScoringModel!$I$143:$I$148,0,0,1)</f>
        <v>0.5</v>
      </c>
      <c r="BY346" s="1">
        <f>_xlfn.XLOOKUP(AN346,[6]cmmiScoringModel!$G$149:$G$153,[6]cmmiScoringModel!$I$149:$I$153,0,0,1)</f>
        <v>0.75</v>
      </c>
      <c r="BZ346" s="1">
        <f>_xlfn.XLOOKUP(AO346,[6]cmmiScoringModel!$G$154:$G$157,[6]cmmiScoringModel!$I$154:$I$157,0,0,1)</f>
        <v>1</v>
      </c>
      <c r="CA346" s="1">
        <f>_xlfn.XLOOKUP(AP346,[6]cmmiScoringModel!$G$158:$G$161,[6]cmmiScoringModel!$I$158:$I$161,0,0,1)</f>
        <v>0.5</v>
      </c>
      <c r="CB346" s="1">
        <f>_xlfn.XLOOKUP(AQ346,[6]cmmiScoringModel!$G$162:$G$166,[6]cmmiScoringModel!$I$162:$I$166,0,0,1)</f>
        <v>0.75</v>
      </c>
      <c r="CC346" s="1">
        <f>_xlfn.XLOOKUP(AR346,[6]cmmiScoringModel!$G$167:$G$171,[6]cmmiScoringModel!$I$167:$I$171,0,0,1)</f>
        <v>0.01</v>
      </c>
      <c r="CD346" s="1">
        <f>_xlfn.XLOOKUP(AS346,[6]cmmiScoringModel!$G$172:$G$175,[6]cmmiScoringModel!$I$172:$I$175,0,0,1)</f>
        <v>0.01</v>
      </c>
      <c r="CE346" s="1">
        <f>_xlfn.XLOOKUP(AT346,[6]cmmiScoringModel!$G$176:$G$180,[6]cmmiScoringModel!$I$176:$I$180,0,0,1)</f>
        <v>0.01</v>
      </c>
    </row>
    <row r="347" spans="1:83" x14ac:dyDescent="0.25">
      <c r="A347" s="1" t="s">
        <v>3692</v>
      </c>
      <c r="B347" s="1" t="s">
        <v>3693</v>
      </c>
      <c r="C347" s="1" t="s">
        <v>2273</v>
      </c>
      <c r="D347" s="1" t="s">
        <v>2279</v>
      </c>
      <c r="E347" s="1" t="s">
        <v>2280</v>
      </c>
      <c r="G347" s="1" t="s">
        <v>1602</v>
      </c>
      <c r="K347" s="1" t="s">
        <v>18</v>
      </c>
      <c r="L347" s="1" t="s">
        <v>22</v>
      </c>
      <c r="M347" s="1" t="s">
        <v>31</v>
      </c>
      <c r="N347" s="1" t="s">
        <v>29</v>
      </c>
      <c r="O347" s="1" t="s">
        <v>37</v>
      </c>
      <c r="P347" s="1" t="s">
        <v>43</v>
      </c>
      <c r="Q347" s="1" t="s">
        <v>45</v>
      </c>
      <c r="R347" s="1" t="s">
        <v>37</v>
      </c>
      <c r="S347" s="1" t="s">
        <v>56</v>
      </c>
      <c r="T347" s="1" t="s">
        <v>62</v>
      </c>
      <c r="U347" s="1" t="s">
        <v>43</v>
      </c>
      <c r="V347" s="1" t="s">
        <v>72</v>
      </c>
      <c r="W347" s="1" t="s">
        <v>76</v>
      </c>
      <c r="X347" s="1" t="s">
        <v>37</v>
      </c>
      <c r="Y347" s="1" t="s">
        <v>43</v>
      </c>
      <c r="Z347" s="1" t="s">
        <v>62</v>
      </c>
      <c r="AA347" s="1" t="s">
        <v>62</v>
      </c>
      <c r="AB347" s="1" t="s">
        <v>98</v>
      </c>
      <c r="AC347" s="1" t="s">
        <v>103</v>
      </c>
      <c r="AD347" s="1" t="s">
        <v>111</v>
      </c>
      <c r="AE347" s="1" t="s">
        <v>62</v>
      </c>
      <c r="AF347" s="1" t="s">
        <v>120</v>
      </c>
      <c r="AG347" s="1" t="s">
        <v>124</v>
      </c>
      <c r="AH347" s="1" t="s">
        <v>129</v>
      </c>
      <c r="AI347" s="1" t="s">
        <v>129</v>
      </c>
      <c r="AJ347" s="1" t="s">
        <v>129</v>
      </c>
      <c r="AK347" s="1" t="s">
        <v>63</v>
      </c>
      <c r="AL347" s="1" t="s">
        <v>144</v>
      </c>
      <c r="AM347" s="1" t="s">
        <v>62</v>
      </c>
      <c r="AN347" s="1" t="s">
        <v>29</v>
      </c>
      <c r="AO347" s="1" t="s">
        <v>155</v>
      </c>
      <c r="AP347" s="1" t="s">
        <v>158</v>
      </c>
      <c r="AQ347" s="1" t="s">
        <v>29</v>
      </c>
      <c r="AR347" s="1" t="s">
        <v>21</v>
      </c>
      <c r="AS347" s="1" t="s">
        <v>21</v>
      </c>
      <c r="AT347" s="1" t="s">
        <v>21</v>
      </c>
      <c r="AV347" s="1">
        <f>_xlfn.XLOOKUP(K347,[6]cmmiScoringModel!$G$2:$G$6, [6]cmmiScoringModel!$I$2:$I$6,0,0,1)</f>
        <v>1</v>
      </c>
      <c r="AW347" s="1">
        <f>_xlfn.XLOOKUP(L347,[6]cmmiScoringModel!$G$7:$G$9,[6]cmmiScoringModel!$I$7:$I$9,0,0,1)</f>
        <v>1</v>
      </c>
      <c r="AX347" s="1">
        <f>_xlfn.XLOOKUP(M347,[6]cmmiScoringModel!$G$10:$G$14,[6]cmmiScoringModel!$I$10:$I$14,0,0,1)</f>
        <v>1</v>
      </c>
      <c r="AY347" s="1">
        <f>_xlfn.XLOOKUP(N347,[6]cmmiScoringModel!$G$15:$G$19,[6]cmmiScoringModel!$I$15:$I$19,0,0,1)</f>
        <v>0.5</v>
      </c>
      <c r="AZ347" s="1">
        <f>_xlfn.XLOOKUP(O347,[6]cmmiScoringModel!$G$20:$G$24,[6]cmmiScoringModel!$I$20:$I$24,0,0,1)</f>
        <v>0.75</v>
      </c>
      <c r="BA347" s="1">
        <f>_xlfn.XLOOKUP(P347,[6]cmmiScoringModel!$G$25:$G$28,[6]cmmiScoringModel!$I$25:$I$28,0,0,1)</f>
        <v>1</v>
      </c>
      <c r="BB347" s="1">
        <f>_xlfn.XLOOKUP(Q347,[6]cmmiScoringModel!$G$29:$G$33,[6]cmmiScoringModel!$I$29:$I$33,0,0,1)</f>
        <v>0.5</v>
      </c>
      <c r="BC347" s="1">
        <f>_xlfn.XLOOKUP(R347,[6]cmmiScoringModel!$G$34:$G$37,[6]cmmiScoringModel!$I$34:$I$37,0,0,1)</f>
        <v>1</v>
      </c>
      <c r="BD347" s="1">
        <f>_xlfn.XLOOKUP(S347,[6]cmmiScoringModel!$G$38:$G$44,[6]cmmiScoringModel!$I$38:$I$44,0,0,1)</f>
        <v>0.2</v>
      </c>
      <c r="BE347" s="1">
        <f>_xlfn.XLOOKUP(T347,[6]cmmiScoringModel!$G$45:$G$51,[6]cmmiScoringModel!$I$45:$I$51,0,0,1)</f>
        <v>0.5</v>
      </c>
      <c r="BF347" s="1">
        <f>_xlfn.XLOOKUP(U347,[6]cmmiScoringModel!$G$52:$G$56,[6]cmmiScoringModel!$I$52:$I$56,0,0,1)</f>
        <v>1</v>
      </c>
      <c r="BG347" s="1">
        <f>_xlfn.XLOOKUP(V347,[6]cmmiScoringModel!$G$57:$G$61,[6]cmmiScoringModel!$I$57:$I$61,0,0,1)</f>
        <v>1</v>
      </c>
      <c r="BH347" s="1">
        <f>_xlfn.XLOOKUP(W347,[6]cmmiScoringModel!$G$62:$G$67,[6]cmmiScoringModel!$I$62:$I$67,0,0,1)</f>
        <v>0.75</v>
      </c>
      <c r="BI347" s="1">
        <f>_xlfn.XLOOKUP(X347,[6]cmmiScoringModel!$G$68:$G$72,[6]cmmiScoringModel!$I$68:$I$72,0,0,1)</f>
        <v>0.75</v>
      </c>
      <c r="BJ347" s="1">
        <f>_xlfn.XLOOKUP(Y347,[6]cmmiScoringModel!$G$73:$G$77,[6]cmmiScoringModel!$I$73:$I$77,0,0,1)</f>
        <v>1</v>
      </c>
      <c r="BK347" s="1">
        <f>_xlfn.XLOOKUP(Z347,[6]cmmiScoringModel!$G$78:$G$84,[6]cmmiScoringModel!$I$78:$I$84,0,0,1)</f>
        <v>0.5</v>
      </c>
      <c r="BL347" s="1">
        <f>_xlfn.XLOOKUP(AA347,[6]cmmiScoringModel!$G$85:$G$91,[6]cmmiScoringModel!$I$85:$I$91,0,0,1)</f>
        <v>0.5</v>
      </c>
      <c r="BM347" s="1">
        <f>_xlfn.XLOOKUP(AB347,[6]cmmiScoringModel!$G$92:$G$95,[6]cmmiScoringModel!$I$92:$I$95,0,0,1)</f>
        <v>1</v>
      </c>
      <c r="BN347" s="1">
        <f>_xlfn.XLOOKUP(AC347,[6]cmmiScoringModel!$G$96:$G$100,[6]cmmiScoringModel!$I$96:$I$100,0,0,1)</f>
        <v>0.6</v>
      </c>
      <c r="BO347" s="1">
        <f>_xlfn.XLOOKUP(AD347,[6]cmmiScoringModel!$G$101:$G$106,[6]cmmiScoringModel!$I$101:$I$106,0,0,1)</f>
        <v>1</v>
      </c>
      <c r="BP347" s="1">
        <f>_xlfn.XLOOKUP(AE347,[6]cmmiScoringModel!$G$107:$G$113,[6]cmmiScoringModel!$I$107:$I$113,0,0,1)</f>
        <v>0.5</v>
      </c>
      <c r="BQ347" s="1">
        <f>_xlfn.XLOOKUP(AF347,[6]cmmiScoringModel!$G$114:$G$117,[6]cmmiScoringModel!$I$114:$I$117,0,0,1)</f>
        <v>0.85</v>
      </c>
      <c r="BR347" s="1">
        <f>_xlfn.XLOOKUP(AG347,[6]cmmiScoringModel!$G$118:$G$120,[6]cmmiScoringModel!$I$118:$I$120,0,0,1)</f>
        <v>0.25</v>
      </c>
      <c r="BS347" s="1">
        <f>_xlfn.XLOOKUP(AH347, [6]cmmiScoringModel!$G$121:$G$124,[6]cmmiScoringModel!$I$121:$I$124,0,0,1)</f>
        <v>0.6</v>
      </c>
      <c r="BT347" s="1">
        <f>_xlfn.XLOOKUP(AI347,[6]cmmiScoringModel!$G$125:$G$128,[6]cmmiScoringModel!$I$125:$I$128,0,0,1)</f>
        <v>0.4</v>
      </c>
      <c r="BU347" s="1">
        <f>_xlfn.XLOOKUP(AJ347,[6]cmmiScoringModel!$G$129:$G$132,[6]cmmiScoringModel!$I$129:$I$132,0,0,1)</f>
        <v>0.4</v>
      </c>
      <c r="BV347" s="1">
        <f>_xlfn.XLOOKUP(AK347,[6]cmmiScoringModel!$G$133:$G$138,[6]cmmiScoringModel!$I$133:$I$138,0,0,1)</f>
        <v>0.75</v>
      </c>
      <c r="BW347" s="1">
        <f>_xlfn.XLOOKUP(AL347,[6]cmmiScoringModel!$G$139:$G$142,[6]cmmiScoringModel!$I$139:$I$142,0,0,1)</f>
        <v>1</v>
      </c>
      <c r="BX347" s="1">
        <f>_xlfn.XLOOKUP(AM347,[6]cmmiScoringModel!$G$143:$G$148,[6]cmmiScoringModel!$I$143:$I$148,0,0,1)</f>
        <v>0.5</v>
      </c>
      <c r="BY347" s="1">
        <f>_xlfn.XLOOKUP(AN347,[6]cmmiScoringModel!$G$149:$G$153,[6]cmmiScoringModel!$I$149:$I$153,0,0,1)</f>
        <v>0.75</v>
      </c>
      <c r="BZ347" s="1">
        <f>_xlfn.XLOOKUP(AO347,[6]cmmiScoringModel!$G$154:$G$157,[6]cmmiScoringModel!$I$154:$I$157,0,0,1)</f>
        <v>1</v>
      </c>
      <c r="CA347" s="1">
        <f>_xlfn.XLOOKUP(AP347,[6]cmmiScoringModel!$G$158:$G$161,[6]cmmiScoringModel!$I$158:$I$161,0,0,1)</f>
        <v>0.5</v>
      </c>
      <c r="CB347" s="1">
        <f>_xlfn.XLOOKUP(AQ347,[6]cmmiScoringModel!$G$162:$G$166,[6]cmmiScoringModel!$I$162:$I$166,0,0,1)</f>
        <v>0.75</v>
      </c>
      <c r="CC347" s="1">
        <f>_xlfn.XLOOKUP(AR347,[6]cmmiScoringModel!$G$167:$G$171,[6]cmmiScoringModel!$I$167:$I$171,0,0,1)</f>
        <v>0.01</v>
      </c>
      <c r="CD347" s="1">
        <f>_xlfn.XLOOKUP(AS347,[6]cmmiScoringModel!$G$172:$G$175,[6]cmmiScoringModel!$I$172:$I$175,0,0,1)</f>
        <v>0.01</v>
      </c>
      <c r="CE347" s="1">
        <f>_xlfn.XLOOKUP(AT347,[6]cmmiScoringModel!$G$176:$G$180,[6]cmmiScoringModel!$I$176:$I$180,0,0,1)</f>
        <v>0.01</v>
      </c>
    </row>
    <row r="348" spans="1:83" x14ac:dyDescent="0.25">
      <c r="A348" s="1" t="s">
        <v>3694</v>
      </c>
      <c r="B348" s="1" t="s">
        <v>3693</v>
      </c>
      <c r="C348" s="1" t="s">
        <v>2273</v>
      </c>
      <c r="D348" s="1" t="s">
        <v>2279</v>
      </c>
      <c r="E348" s="1" t="s">
        <v>2280</v>
      </c>
      <c r="G348" s="1" t="s">
        <v>1602</v>
      </c>
      <c r="K348" s="1" t="s">
        <v>18</v>
      </c>
      <c r="L348" s="1" t="s">
        <v>22</v>
      </c>
      <c r="M348" s="1" t="s">
        <v>31</v>
      </c>
      <c r="N348" s="1" t="s">
        <v>29</v>
      </c>
      <c r="O348" s="1" t="s">
        <v>37</v>
      </c>
      <c r="P348" s="1" t="s">
        <v>43</v>
      </c>
      <c r="Q348" s="1" t="s">
        <v>45</v>
      </c>
      <c r="R348" s="1" t="s">
        <v>37</v>
      </c>
      <c r="S348" s="1" t="s">
        <v>56</v>
      </c>
      <c r="T348" s="1" t="s">
        <v>62</v>
      </c>
      <c r="U348" s="1" t="s">
        <v>43</v>
      </c>
      <c r="V348" s="1" t="s">
        <v>72</v>
      </c>
      <c r="W348" s="1" t="s">
        <v>76</v>
      </c>
      <c r="X348" s="1" t="s">
        <v>37</v>
      </c>
      <c r="Y348" s="1" t="s">
        <v>43</v>
      </c>
      <c r="Z348" s="1" t="s">
        <v>62</v>
      </c>
      <c r="AA348" s="1" t="s">
        <v>62</v>
      </c>
      <c r="AB348" s="1" t="s">
        <v>98</v>
      </c>
      <c r="AC348" s="1" t="s">
        <v>103</v>
      </c>
      <c r="AD348" s="1" t="s">
        <v>111</v>
      </c>
      <c r="AE348" s="1" t="s">
        <v>62</v>
      </c>
      <c r="AF348" s="1" t="s">
        <v>120</v>
      </c>
      <c r="AG348" s="1" t="s">
        <v>124</v>
      </c>
      <c r="AH348" s="1" t="s">
        <v>129</v>
      </c>
      <c r="AI348" s="1" t="s">
        <v>129</v>
      </c>
      <c r="AJ348" s="1" t="s">
        <v>129</v>
      </c>
      <c r="AK348" s="1" t="s">
        <v>63</v>
      </c>
      <c r="AL348" s="1" t="s">
        <v>144</v>
      </c>
      <c r="AM348" s="1" t="s">
        <v>62</v>
      </c>
      <c r="AN348" s="1" t="s">
        <v>29</v>
      </c>
      <c r="AO348" s="1" t="s">
        <v>155</v>
      </c>
      <c r="AP348" s="1" t="s">
        <v>158</v>
      </c>
      <c r="AQ348" s="1" t="s">
        <v>29</v>
      </c>
      <c r="AR348" s="1" t="s">
        <v>21</v>
      </c>
      <c r="AS348" s="1" t="s">
        <v>21</v>
      </c>
      <c r="AT348" s="1" t="s">
        <v>21</v>
      </c>
      <c r="AV348" s="1">
        <f>_xlfn.XLOOKUP(K348,[6]cmmiScoringModel!$G$2:$G$6, [6]cmmiScoringModel!$I$2:$I$6,0,0,1)</f>
        <v>1</v>
      </c>
      <c r="AW348" s="1">
        <f>_xlfn.XLOOKUP(L348,[6]cmmiScoringModel!$G$7:$G$9,[6]cmmiScoringModel!$I$7:$I$9,0,0,1)</f>
        <v>1</v>
      </c>
      <c r="AX348" s="1">
        <f>_xlfn.XLOOKUP(M348,[6]cmmiScoringModel!$G$10:$G$14,[6]cmmiScoringModel!$I$10:$I$14,0,0,1)</f>
        <v>1</v>
      </c>
      <c r="AY348" s="1">
        <f>_xlfn.XLOOKUP(N348,[6]cmmiScoringModel!$G$15:$G$19,[6]cmmiScoringModel!$I$15:$I$19,0,0,1)</f>
        <v>0.5</v>
      </c>
      <c r="AZ348" s="1">
        <f>_xlfn.XLOOKUP(O348,[6]cmmiScoringModel!$G$20:$G$24,[6]cmmiScoringModel!$I$20:$I$24,0,0,1)</f>
        <v>0.75</v>
      </c>
      <c r="BA348" s="1">
        <f>_xlfn.XLOOKUP(P348,[6]cmmiScoringModel!$G$25:$G$28,[6]cmmiScoringModel!$I$25:$I$28,0,0,1)</f>
        <v>1</v>
      </c>
      <c r="BB348" s="1">
        <f>_xlfn.XLOOKUP(Q348,[6]cmmiScoringModel!$G$29:$G$33,[6]cmmiScoringModel!$I$29:$I$33,0,0,1)</f>
        <v>0.5</v>
      </c>
      <c r="BC348" s="1">
        <f>_xlfn.XLOOKUP(R348,[6]cmmiScoringModel!$G$34:$G$37,[6]cmmiScoringModel!$I$34:$I$37,0,0,1)</f>
        <v>1</v>
      </c>
      <c r="BD348" s="1">
        <f>_xlfn.XLOOKUP(S348,[6]cmmiScoringModel!$G$38:$G$44,[6]cmmiScoringModel!$I$38:$I$44,0,0,1)</f>
        <v>0.2</v>
      </c>
      <c r="BE348" s="1">
        <f>_xlfn.XLOOKUP(T348,[6]cmmiScoringModel!$G$45:$G$51,[6]cmmiScoringModel!$I$45:$I$51,0,0,1)</f>
        <v>0.5</v>
      </c>
      <c r="BF348" s="1">
        <f>_xlfn.XLOOKUP(U348,[6]cmmiScoringModel!$G$52:$G$56,[6]cmmiScoringModel!$I$52:$I$56,0,0,1)</f>
        <v>1</v>
      </c>
      <c r="BG348" s="1">
        <f>_xlfn.XLOOKUP(V348,[6]cmmiScoringModel!$G$57:$G$61,[6]cmmiScoringModel!$I$57:$I$61,0,0,1)</f>
        <v>1</v>
      </c>
      <c r="BH348" s="1">
        <f>_xlfn.XLOOKUP(W348,[6]cmmiScoringModel!$G$62:$G$67,[6]cmmiScoringModel!$I$62:$I$67,0,0,1)</f>
        <v>0.75</v>
      </c>
      <c r="BI348" s="1">
        <f>_xlfn.XLOOKUP(X348,[6]cmmiScoringModel!$G$68:$G$72,[6]cmmiScoringModel!$I$68:$I$72,0,0,1)</f>
        <v>0.75</v>
      </c>
      <c r="BJ348" s="1">
        <f>_xlfn.XLOOKUP(Y348,[6]cmmiScoringModel!$G$73:$G$77,[6]cmmiScoringModel!$I$73:$I$77,0,0,1)</f>
        <v>1</v>
      </c>
      <c r="BK348" s="1">
        <f>_xlfn.XLOOKUP(Z348,[6]cmmiScoringModel!$G$78:$G$84,[6]cmmiScoringModel!$I$78:$I$84,0,0,1)</f>
        <v>0.5</v>
      </c>
      <c r="BL348" s="1">
        <f>_xlfn.XLOOKUP(AA348,[6]cmmiScoringModel!$G$85:$G$91,[6]cmmiScoringModel!$I$85:$I$91,0,0,1)</f>
        <v>0.5</v>
      </c>
      <c r="BM348" s="1">
        <f>_xlfn.XLOOKUP(AB348,[6]cmmiScoringModel!$G$92:$G$95,[6]cmmiScoringModel!$I$92:$I$95,0,0,1)</f>
        <v>1</v>
      </c>
      <c r="BN348" s="1">
        <f>_xlfn.XLOOKUP(AC348,[6]cmmiScoringModel!$G$96:$G$100,[6]cmmiScoringModel!$I$96:$I$100,0,0,1)</f>
        <v>0.6</v>
      </c>
      <c r="BO348" s="1">
        <f>_xlfn.XLOOKUP(AD348,[6]cmmiScoringModel!$G$101:$G$106,[6]cmmiScoringModel!$I$101:$I$106,0,0,1)</f>
        <v>1</v>
      </c>
      <c r="BP348" s="1">
        <f>_xlfn.XLOOKUP(AE348,[6]cmmiScoringModel!$G$107:$G$113,[6]cmmiScoringModel!$I$107:$I$113,0,0,1)</f>
        <v>0.5</v>
      </c>
      <c r="BQ348" s="1">
        <f>_xlfn.XLOOKUP(AF348,[6]cmmiScoringModel!$G$114:$G$117,[6]cmmiScoringModel!$I$114:$I$117,0,0,1)</f>
        <v>0.85</v>
      </c>
      <c r="BR348" s="1">
        <f>_xlfn.XLOOKUP(AG348,[6]cmmiScoringModel!$G$118:$G$120,[6]cmmiScoringModel!$I$118:$I$120,0,0,1)</f>
        <v>0.25</v>
      </c>
      <c r="BS348" s="1">
        <f>_xlfn.XLOOKUP(AH348, [6]cmmiScoringModel!$G$121:$G$124,[6]cmmiScoringModel!$I$121:$I$124,0,0,1)</f>
        <v>0.6</v>
      </c>
      <c r="BT348" s="1">
        <f>_xlfn.XLOOKUP(AI348,[6]cmmiScoringModel!$G$125:$G$128,[6]cmmiScoringModel!$I$125:$I$128,0,0,1)</f>
        <v>0.4</v>
      </c>
      <c r="BU348" s="1">
        <f>_xlfn.XLOOKUP(AJ348,[6]cmmiScoringModel!$G$129:$G$132,[6]cmmiScoringModel!$I$129:$I$132,0,0,1)</f>
        <v>0.4</v>
      </c>
      <c r="BV348" s="1">
        <f>_xlfn.XLOOKUP(AK348,[6]cmmiScoringModel!$G$133:$G$138,[6]cmmiScoringModel!$I$133:$I$138,0,0,1)</f>
        <v>0.75</v>
      </c>
      <c r="BW348" s="1">
        <f>_xlfn.XLOOKUP(AL348,[6]cmmiScoringModel!$G$139:$G$142,[6]cmmiScoringModel!$I$139:$I$142,0,0,1)</f>
        <v>1</v>
      </c>
      <c r="BX348" s="1">
        <f>_xlfn.XLOOKUP(AM348,[6]cmmiScoringModel!$G$143:$G$148,[6]cmmiScoringModel!$I$143:$I$148,0,0,1)</f>
        <v>0.5</v>
      </c>
      <c r="BY348" s="1">
        <f>_xlfn.XLOOKUP(AN348,[6]cmmiScoringModel!$G$149:$G$153,[6]cmmiScoringModel!$I$149:$I$153,0,0,1)</f>
        <v>0.75</v>
      </c>
      <c r="BZ348" s="1">
        <f>_xlfn.XLOOKUP(AO348,[6]cmmiScoringModel!$G$154:$G$157,[6]cmmiScoringModel!$I$154:$I$157,0,0,1)</f>
        <v>1</v>
      </c>
      <c r="CA348" s="1">
        <f>_xlfn.XLOOKUP(AP348,[6]cmmiScoringModel!$G$158:$G$161,[6]cmmiScoringModel!$I$158:$I$161,0,0,1)</f>
        <v>0.5</v>
      </c>
      <c r="CB348" s="1">
        <f>_xlfn.XLOOKUP(AQ348,[6]cmmiScoringModel!$G$162:$G$166,[6]cmmiScoringModel!$I$162:$I$166,0,0,1)</f>
        <v>0.75</v>
      </c>
      <c r="CC348" s="1">
        <f>_xlfn.XLOOKUP(AR348,[6]cmmiScoringModel!$G$167:$G$171,[6]cmmiScoringModel!$I$167:$I$171,0,0,1)</f>
        <v>0.01</v>
      </c>
      <c r="CD348" s="1">
        <f>_xlfn.XLOOKUP(AS348,[6]cmmiScoringModel!$G$172:$G$175,[6]cmmiScoringModel!$I$172:$I$175,0,0,1)</f>
        <v>0.01</v>
      </c>
      <c r="CE348" s="1">
        <f>_xlfn.XLOOKUP(AT348,[6]cmmiScoringModel!$G$176:$G$180,[6]cmmiScoringModel!$I$176:$I$180,0,0,1)</f>
        <v>0.01</v>
      </c>
    </row>
    <row r="349" spans="1:83" x14ac:dyDescent="0.25">
      <c r="A349" s="1" t="s">
        <v>3695</v>
      </c>
      <c r="B349" s="1" t="s">
        <v>2246</v>
      </c>
      <c r="C349" s="1" t="s">
        <v>2247</v>
      </c>
      <c r="D349" s="1" t="s">
        <v>2248</v>
      </c>
      <c r="E349" s="1" t="s">
        <v>2249</v>
      </c>
      <c r="G349" s="1" t="s">
        <v>1525</v>
      </c>
      <c r="H349" s="1" t="s">
        <v>3696</v>
      </c>
      <c r="K349" s="1" t="s">
        <v>18</v>
      </c>
      <c r="L349" s="1" t="s">
        <v>22</v>
      </c>
      <c r="M349" s="1" t="s">
        <v>31</v>
      </c>
      <c r="N349" s="1" t="s">
        <v>29</v>
      </c>
      <c r="O349" s="1" t="s">
        <v>37</v>
      </c>
      <c r="P349" s="1" t="s">
        <v>43</v>
      </c>
      <c r="Q349" s="1" t="s">
        <v>45</v>
      </c>
      <c r="R349" s="1" t="s">
        <v>37</v>
      </c>
      <c r="S349" s="1" t="s">
        <v>56</v>
      </c>
      <c r="T349" s="1" t="s">
        <v>64</v>
      </c>
      <c r="U349" s="1" t="s">
        <v>43</v>
      </c>
      <c r="V349" s="1" t="s">
        <v>72</v>
      </c>
      <c r="W349" s="1" t="s">
        <v>75</v>
      </c>
      <c r="X349" s="1" t="s">
        <v>37</v>
      </c>
      <c r="Y349" s="1" t="s">
        <v>43</v>
      </c>
      <c r="Z349" s="1" t="s">
        <v>62</v>
      </c>
      <c r="AA349" s="1" t="s">
        <v>62</v>
      </c>
      <c r="AB349" s="1" t="s">
        <v>98</v>
      </c>
      <c r="AC349" s="1" t="s">
        <v>103</v>
      </c>
      <c r="AD349" s="1" t="s">
        <v>111</v>
      </c>
      <c r="AE349" s="1" t="s">
        <v>62</v>
      </c>
      <c r="AF349" s="1" t="s">
        <v>120</v>
      </c>
      <c r="AG349" s="1" t="s">
        <v>125</v>
      </c>
      <c r="AH349" s="1" t="s">
        <v>129</v>
      </c>
      <c r="AI349" s="1" t="s">
        <v>129</v>
      </c>
      <c r="AJ349" s="1" t="s">
        <v>129</v>
      </c>
      <c r="AK349" s="1" t="s">
        <v>63</v>
      </c>
      <c r="AL349" s="1" t="s">
        <v>144</v>
      </c>
      <c r="AM349" s="1" t="s">
        <v>62</v>
      </c>
      <c r="AN349" s="1" t="s">
        <v>31</v>
      </c>
      <c r="AO349" s="1" t="s">
        <v>155</v>
      </c>
      <c r="AP349" s="1" t="s">
        <v>159</v>
      </c>
      <c r="AQ349" s="1" t="s">
        <v>29</v>
      </c>
      <c r="AR349" s="1" t="s">
        <v>21</v>
      </c>
      <c r="AS349" s="1" t="s">
        <v>21</v>
      </c>
      <c r="AT349" s="1" t="s">
        <v>21</v>
      </c>
      <c r="AV349" s="1">
        <f>_xlfn.XLOOKUP(K349,[6]cmmiScoringModel!$G$2:$G$6, [6]cmmiScoringModel!$I$2:$I$6,0,0,1)</f>
        <v>1</v>
      </c>
      <c r="AW349" s="1">
        <f>_xlfn.XLOOKUP(L349,[6]cmmiScoringModel!$G$7:$G$9,[6]cmmiScoringModel!$I$7:$I$9,0,0,1)</f>
        <v>1</v>
      </c>
      <c r="AX349" s="1">
        <f>_xlfn.XLOOKUP(M349,[6]cmmiScoringModel!$G$10:$G$14,[6]cmmiScoringModel!$I$10:$I$14,0,0,1)</f>
        <v>1</v>
      </c>
      <c r="AY349" s="1">
        <f>_xlfn.XLOOKUP(N349,[6]cmmiScoringModel!$G$15:$G$19,[6]cmmiScoringModel!$I$15:$I$19,0,0,1)</f>
        <v>0.5</v>
      </c>
      <c r="AZ349" s="1">
        <f>_xlfn.XLOOKUP(O349,[6]cmmiScoringModel!$G$20:$G$24,[6]cmmiScoringModel!$I$20:$I$24,0,0,1)</f>
        <v>0.75</v>
      </c>
      <c r="BA349" s="1">
        <f>_xlfn.XLOOKUP(P349,[6]cmmiScoringModel!$G$25:$G$28,[6]cmmiScoringModel!$I$25:$I$28,0,0,1)</f>
        <v>1</v>
      </c>
      <c r="BB349" s="1">
        <f>_xlfn.XLOOKUP(Q349,[6]cmmiScoringModel!$G$29:$G$33,[6]cmmiScoringModel!$I$29:$I$33,0,0,1)</f>
        <v>0.5</v>
      </c>
      <c r="BC349" s="1">
        <f>_xlfn.XLOOKUP(R349,[6]cmmiScoringModel!$G$34:$G$37,[6]cmmiScoringModel!$I$34:$I$37,0,0,1)</f>
        <v>1</v>
      </c>
      <c r="BD349" s="1">
        <f>_xlfn.XLOOKUP(S349,[6]cmmiScoringModel!$G$38:$G$44,[6]cmmiScoringModel!$I$38:$I$44,0,0,1)</f>
        <v>0.2</v>
      </c>
      <c r="BE349" s="1">
        <f>_xlfn.XLOOKUP(T349,[6]cmmiScoringModel!$G$45:$G$51,[6]cmmiScoringModel!$I$45:$I$51,0,0,1)</f>
        <v>1</v>
      </c>
      <c r="BF349" s="1">
        <f>_xlfn.XLOOKUP(U349,[6]cmmiScoringModel!$G$52:$G$56,[6]cmmiScoringModel!$I$52:$I$56,0,0,1)</f>
        <v>1</v>
      </c>
      <c r="BG349" s="1">
        <f>_xlfn.XLOOKUP(V349,[6]cmmiScoringModel!$G$57:$G$61,[6]cmmiScoringModel!$I$57:$I$61,0,0,1)</f>
        <v>1</v>
      </c>
      <c r="BH349" s="1">
        <f>_xlfn.XLOOKUP(W349,[6]cmmiScoringModel!$G$62:$G$67,[6]cmmiScoringModel!$I$62:$I$67,0,0,1)</f>
        <v>0.5</v>
      </c>
      <c r="BI349" s="1">
        <f>_xlfn.XLOOKUP(X349,[6]cmmiScoringModel!$G$68:$G$72,[6]cmmiScoringModel!$I$68:$I$72,0,0,1)</f>
        <v>0.75</v>
      </c>
      <c r="BJ349" s="1">
        <f>_xlfn.XLOOKUP(Y349,[6]cmmiScoringModel!$G$73:$G$77,[6]cmmiScoringModel!$I$73:$I$77,0,0,1)</f>
        <v>1</v>
      </c>
      <c r="BK349" s="1">
        <f>_xlfn.XLOOKUP(Z349,[6]cmmiScoringModel!$G$78:$G$84,[6]cmmiScoringModel!$I$78:$I$84,0,0,1)</f>
        <v>0.5</v>
      </c>
      <c r="BL349" s="1">
        <f>_xlfn.XLOOKUP(AA349,[6]cmmiScoringModel!$G$85:$G$91,[6]cmmiScoringModel!$I$85:$I$91,0,0,1)</f>
        <v>0.5</v>
      </c>
      <c r="BM349" s="1">
        <f>_xlfn.XLOOKUP(AB349,[6]cmmiScoringModel!$G$92:$G$95,[6]cmmiScoringModel!$I$92:$I$95,0,0,1)</f>
        <v>1</v>
      </c>
      <c r="BN349" s="1">
        <f>_xlfn.XLOOKUP(AC349,[6]cmmiScoringModel!$G$96:$G$100,[6]cmmiScoringModel!$I$96:$I$100,0,0,1)</f>
        <v>0.6</v>
      </c>
      <c r="BO349" s="1">
        <f>_xlfn.XLOOKUP(AD349,[6]cmmiScoringModel!$G$101:$G$106,[6]cmmiScoringModel!$I$101:$I$106,0,0,1)</f>
        <v>1</v>
      </c>
      <c r="BP349" s="1">
        <f>_xlfn.XLOOKUP(AE349,[6]cmmiScoringModel!$G$107:$G$113,[6]cmmiScoringModel!$I$107:$I$113,0,0,1)</f>
        <v>0.5</v>
      </c>
      <c r="BQ349" s="1">
        <f>_xlfn.XLOOKUP(AF349,[6]cmmiScoringModel!$G$114:$G$117,[6]cmmiScoringModel!$I$114:$I$117,0,0,1)</f>
        <v>0.85</v>
      </c>
      <c r="BR349" s="1">
        <f>_xlfn.XLOOKUP(AG349,[6]cmmiScoringModel!$G$118:$G$120,[6]cmmiScoringModel!$I$118:$I$120,0,0,1)</f>
        <v>1</v>
      </c>
      <c r="BS349" s="1">
        <f>_xlfn.XLOOKUP(AH349, [6]cmmiScoringModel!$G$121:$G$124,[6]cmmiScoringModel!$I$121:$I$124,0,0,1)</f>
        <v>0.6</v>
      </c>
      <c r="BT349" s="1">
        <f>_xlfn.XLOOKUP(AI349,[6]cmmiScoringModel!$G$125:$G$128,[6]cmmiScoringModel!$I$125:$I$128,0,0,1)</f>
        <v>0.4</v>
      </c>
      <c r="BU349" s="1">
        <f>_xlfn.XLOOKUP(AJ349,[6]cmmiScoringModel!$G$129:$G$132,[6]cmmiScoringModel!$I$129:$I$132,0,0,1)</f>
        <v>0.4</v>
      </c>
      <c r="BV349" s="1">
        <f>_xlfn.XLOOKUP(AK349,[6]cmmiScoringModel!$G$133:$G$138,[6]cmmiScoringModel!$I$133:$I$138,0,0,1)</f>
        <v>0.75</v>
      </c>
      <c r="BW349" s="1">
        <f>_xlfn.XLOOKUP(AL349,[6]cmmiScoringModel!$G$139:$G$142,[6]cmmiScoringModel!$I$139:$I$142,0,0,1)</f>
        <v>1</v>
      </c>
      <c r="BX349" s="1">
        <f>_xlfn.XLOOKUP(AM349,[6]cmmiScoringModel!$G$143:$G$148,[6]cmmiScoringModel!$I$143:$I$148,0,0,1)</f>
        <v>0.5</v>
      </c>
      <c r="BY349" s="1">
        <f>_xlfn.XLOOKUP(AN349,[6]cmmiScoringModel!$G$149:$G$153,[6]cmmiScoringModel!$I$149:$I$153,0,0,1)</f>
        <v>1</v>
      </c>
      <c r="BZ349" s="1">
        <f>_xlfn.XLOOKUP(AO349,[6]cmmiScoringModel!$G$154:$G$157,[6]cmmiScoringModel!$I$154:$I$157,0,0,1)</f>
        <v>1</v>
      </c>
      <c r="CA349" s="1">
        <f>_xlfn.XLOOKUP(AP349,[6]cmmiScoringModel!$G$158:$G$161,[6]cmmiScoringModel!$I$158:$I$161,0,0,1)</f>
        <v>1</v>
      </c>
      <c r="CB349" s="1">
        <f>_xlfn.XLOOKUP(AQ349,[6]cmmiScoringModel!$G$162:$G$166,[6]cmmiScoringModel!$I$162:$I$166,0,0,1)</f>
        <v>0.75</v>
      </c>
      <c r="CC349" s="1">
        <f>_xlfn.XLOOKUP(AR349,[6]cmmiScoringModel!$G$167:$G$171,[6]cmmiScoringModel!$I$167:$I$171,0,0,1)</f>
        <v>0.01</v>
      </c>
      <c r="CD349" s="1">
        <f>_xlfn.XLOOKUP(AS349,[6]cmmiScoringModel!$G$172:$G$175,[6]cmmiScoringModel!$I$172:$I$175,0,0,1)</f>
        <v>0.01</v>
      </c>
      <c r="CE349" s="1">
        <f>_xlfn.XLOOKUP(AT349,[6]cmmiScoringModel!$G$176:$G$180,[6]cmmiScoringModel!$I$176:$I$180,0,0,1)</f>
        <v>0.01</v>
      </c>
    </row>
    <row r="350" spans="1:83" x14ac:dyDescent="0.25">
      <c r="A350" s="1" t="s">
        <v>3697</v>
      </c>
      <c r="B350" s="1" t="s">
        <v>2246</v>
      </c>
      <c r="C350" s="1" t="s">
        <v>2247</v>
      </c>
      <c r="D350" s="1" t="s">
        <v>1960</v>
      </c>
      <c r="E350" s="1" t="s">
        <v>2250</v>
      </c>
      <c r="G350" s="1" t="s">
        <v>2251</v>
      </c>
      <c r="H350" s="1" t="s">
        <v>3698</v>
      </c>
      <c r="K350" s="1" t="s">
        <v>18</v>
      </c>
      <c r="L350" s="1" t="s">
        <v>22</v>
      </c>
      <c r="M350" s="1" t="s">
        <v>31</v>
      </c>
      <c r="N350" s="1" t="s">
        <v>29</v>
      </c>
      <c r="O350" s="1" t="s">
        <v>37</v>
      </c>
      <c r="P350" s="1" t="s">
        <v>43</v>
      </c>
      <c r="Q350" s="1" t="s">
        <v>45</v>
      </c>
      <c r="R350" s="1" t="s">
        <v>37</v>
      </c>
      <c r="S350" s="1" t="s">
        <v>56</v>
      </c>
      <c r="T350" s="1" t="s">
        <v>64</v>
      </c>
      <c r="U350" s="1" t="s">
        <v>43</v>
      </c>
      <c r="V350" s="1" t="s">
        <v>72</v>
      </c>
      <c r="W350" s="1" t="s">
        <v>76</v>
      </c>
      <c r="X350" s="1" t="s">
        <v>37</v>
      </c>
      <c r="Y350" s="1" t="s">
        <v>43</v>
      </c>
      <c r="Z350" s="1" t="s">
        <v>63</v>
      </c>
      <c r="AA350" s="1" t="s">
        <v>62</v>
      </c>
      <c r="AB350" s="1" t="s">
        <v>98</v>
      </c>
      <c r="AC350" s="1" t="s">
        <v>105</v>
      </c>
      <c r="AD350" s="1" t="s">
        <v>111</v>
      </c>
      <c r="AE350" s="1" t="s">
        <v>62</v>
      </c>
      <c r="AF350" s="1" t="s">
        <v>120</v>
      </c>
      <c r="AG350" s="1" t="s">
        <v>125</v>
      </c>
      <c r="AH350" s="1" t="s">
        <v>129</v>
      </c>
      <c r="AI350" s="1" t="s">
        <v>129</v>
      </c>
      <c r="AJ350" s="1" t="s">
        <v>129</v>
      </c>
      <c r="AK350" s="1" t="s">
        <v>63</v>
      </c>
      <c r="AL350" s="1" t="s">
        <v>144</v>
      </c>
      <c r="AM350" s="1" t="s">
        <v>62</v>
      </c>
      <c r="AN350" s="1" t="s">
        <v>29</v>
      </c>
      <c r="AO350" s="1" t="s">
        <v>155</v>
      </c>
      <c r="AP350" s="1" t="s">
        <v>159</v>
      </c>
      <c r="AQ350" s="1" t="s">
        <v>29</v>
      </c>
      <c r="AR350" s="1" t="s">
        <v>21</v>
      </c>
      <c r="AS350" s="1" t="s">
        <v>21</v>
      </c>
      <c r="AT350" s="1" t="s">
        <v>21</v>
      </c>
      <c r="AV350" s="1">
        <f>_xlfn.XLOOKUP(K350,[6]cmmiScoringModel!$G$2:$G$6, [6]cmmiScoringModel!$I$2:$I$6,0,0,1)</f>
        <v>1</v>
      </c>
      <c r="AW350" s="1">
        <f>_xlfn.XLOOKUP(L350,[6]cmmiScoringModel!$G$7:$G$9,[6]cmmiScoringModel!$I$7:$I$9,0,0,1)</f>
        <v>1</v>
      </c>
      <c r="AX350" s="1">
        <f>_xlfn.XLOOKUP(M350,[6]cmmiScoringModel!$G$10:$G$14,[6]cmmiScoringModel!$I$10:$I$14,0,0,1)</f>
        <v>1</v>
      </c>
      <c r="AY350" s="1">
        <f>_xlfn.XLOOKUP(N350,[6]cmmiScoringModel!$G$15:$G$19,[6]cmmiScoringModel!$I$15:$I$19,0,0,1)</f>
        <v>0.5</v>
      </c>
      <c r="AZ350" s="1">
        <f>_xlfn.XLOOKUP(O350,[6]cmmiScoringModel!$G$20:$G$24,[6]cmmiScoringModel!$I$20:$I$24,0,0,1)</f>
        <v>0.75</v>
      </c>
      <c r="BA350" s="1">
        <f>_xlfn.XLOOKUP(P350,[6]cmmiScoringModel!$G$25:$G$28,[6]cmmiScoringModel!$I$25:$I$28,0,0,1)</f>
        <v>1</v>
      </c>
      <c r="BB350" s="1">
        <f>_xlfn.XLOOKUP(Q350,[6]cmmiScoringModel!$G$29:$G$33,[6]cmmiScoringModel!$I$29:$I$33,0,0,1)</f>
        <v>0.5</v>
      </c>
      <c r="BC350" s="1">
        <f>_xlfn.XLOOKUP(R350,[6]cmmiScoringModel!$G$34:$G$37,[6]cmmiScoringModel!$I$34:$I$37,0,0,1)</f>
        <v>1</v>
      </c>
      <c r="BD350" s="1">
        <f>_xlfn.XLOOKUP(S350,[6]cmmiScoringModel!$G$38:$G$44,[6]cmmiScoringModel!$I$38:$I$44,0,0,1)</f>
        <v>0.2</v>
      </c>
      <c r="BE350" s="1">
        <f>_xlfn.XLOOKUP(T350,[6]cmmiScoringModel!$G$45:$G$51,[6]cmmiScoringModel!$I$45:$I$51,0,0,1)</f>
        <v>1</v>
      </c>
      <c r="BF350" s="1">
        <f>_xlfn.XLOOKUP(U350,[6]cmmiScoringModel!$G$52:$G$56,[6]cmmiScoringModel!$I$52:$I$56,0,0,1)</f>
        <v>1</v>
      </c>
      <c r="BG350" s="1">
        <f>_xlfn.XLOOKUP(V350,[6]cmmiScoringModel!$G$57:$G$61,[6]cmmiScoringModel!$I$57:$I$61,0,0,1)</f>
        <v>1</v>
      </c>
      <c r="BH350" s="1">
        <f>_xlfn.XLOOKUP(W350,[6]cmmiScoringModel!$G$62:$G$67,[6]cmmiScoringModel!$I$62:$I$67,0,0,1)</f>
        <v>0.75</v>
      </c>
      <c r="BI350" s="1">
        <f>_xlfn.XLOOKUP(X350,[6]cmmiScoringModel!$G$68:$G$72,[6]cmmiScoringModel!$I$68:$I$72,0,0,1)</f>
        <v>0.75</v>
      </c>
      <c r="BJ350" s="1">
        <f>_xlfn.XLOOKUP(Y350,[6]cmmiScoringModel!$G$73:$G$77,[6]cmmiScoringModel!$I$73:$I$77,0,0,1)</f>
        <v>1</v>
      </c>
      <c r="BK350" s="1">
        <f>_xlfn.XLOOKUP(Z350,[6]cmmiScoringModel!$G$78:$G$84,[6]cmmiScoringModel!$I$78:$I$84,0,0,1)</f>
        <v>0.75</v>
      </c>
      <c r="BL350" s="1">
        <f>_xlfn.XLOOKUP(AA350,[6]cmmiScoringModel!$G$85:$G$91,[6]cmmiScoringModel!$I$85:$I$91,0,0,1)</f>
        <v>0.5</v>
      </c>
      <c r="BM350" s="1">
        <f>_xlfn.XLOOKUP(AB350,[6]cmmiScoringModel!$G$92:$G$95,[6]cmmiScoringModel!$I$92:$I$95,0,0,1)</f>
        <v>1</v>
      </c>
      <c r="BN350" s="1">
        <f>_xlfn.XLOOKUP(AC350,[6]cmmiScoringModel!$G$96:$G$100,[6]cmmiScoringModel!$I$96:$I$100,0,0,1)</f>
        <v>1</v>
      </c>
      <c r="BO350" s="1">
        <f>_xlfn.XLOOKUP(AD350,[6]cmmiScoringModel!$G$101:$G$106,[6]cmmiScoringModel!$I$101:$I$106,0,0,1)</f>
        <v>1</v>
      </c>
      <c r="BP350" s="1">
        <f>_xlfn.XLOOKUP(AE350,[6]cmmiScoringModel!$G$107:$G$113,[6]cmmiScoringModel!$I$107:$I$113,0,0,1)</f>
        <v>0.5</v>
      </c>
      <c r="BQ350" s="1">
        <f>_xlfn.XLOOKUP(AF350,[6]cmmiScoringModel!$G$114:$G$117,[6]cmmiScoringModel!$I$114:$I$117,0,0,1)</f>
        <v>0.85</v>
      </c>
      <c r="BR350" s="1">
        <f>_xlfn.XLOOKUP(AG350,[6]cmmiScoringModel!$G$118:$G$120,[6]cmmiScoringModel!$I$118:$I$120,0,0,1)</f>
        <v>1</v>
      </c>
      <c r="BS350" s="1">
        <f>_xlfn.XLOOKUP(AH350, [6]cmmiScoringModel!$G$121:$G$124,[6]cmmiScoringModel!$I$121:$I$124,0,0,1)</f>
        <v>0.6</v>
      </c>
      <c r="BT350" s="1">
        <f>_xlfn.XLOOKUP(AI350,[6]cmmiScoringModel!$G$125:$G$128,[6]cmmiScoringModel!$I$125:$I$128,0,0,1)</f>
        <v>0.4</v>
      </c>
      <c r="BU350" s="1">
        <f>_xlfn.XLOOKUP(AJ350,[6]cmmiScoringModel!$G$129:$G$132,[6]cmmiScoringModel!$I$129:$I$132,0,0,1)</f>
        <v>0.4</v>
      </c>
      <c r="BV350" s="1">
        <f>_xlfn.XLOOKUP(AK350,[6]cmmiScoringModel!$G$133:$G$138,[6]cmmiScoringModel!$I$133:$I$138,0,0,1)</f>
        <v>0.75</v>
      </c>
      <c r="BW350" s="1">
        <f>_xlfn.XLOOKUP(AL350,[6]cmmiScoringModel!$G$139:$G$142,[6]cmmiScoringModel!$I$139:$I$142,0,0,1)</f>
        <v>1</v>
      </c>
      <c r="BX350" s="1">
        <f>_xlfn.XLOOKUP(AM350,[6]cmmiScoringModel!$G$143:$G$148,[6]cmmiScoringModel!$I$143:$I$148,0,0,1)</f>
        <v>0.5</v>
      </c>
      <c r="BY350" s="1">
        <f>_xlfn.XLOOKUP(AN350,[6]cmmiScoringModel!$G$149:$G$153,[6]cmmiScoringModel!$I$149:$I$153,0,0,1)</f>
        <v>0.75</v>
      </c>
      <c r="BZ350" s="1">
        <f>_xlfn.XLOOKUP(AO350,[6]cmmiScoringModel!$G$154:$G$157,[6]cmmiScoringModel!$I$154:$I$157,0,0,1)</f>
        <v>1</v>
      </c>
      <c r="CA350" s="1">
        <f>_xlfn.XLOOKUP(AP350,[6]cmmiScoringModel!$G$158:$G$161,[6]cmmiScoringModel!$I$158:$I$161,0,0,1)</f>
        <v>1</v>
      </c>
      <c r="CB350" s="1">
        <f>_xlfn.XLOOKUP(AQ350,[6]cmmiScoringModel!$G$162:$G$166,[6]cmmiScoringModel!$I$162:$I$166,0,0,1)</f>
        <v>0.75</v>
      </c>
      <c r="CC350" s="1">
        <f>_xlfn.XLOOKUP(AR350,[6]cmmiScoringModel!$G$167:$G$171,[6]cmmiScoringModel!$I$167:$I$171,0,0,1)</f>
        <v>0.01</v>
      </c>
      <c r="CD350" s="1">
        <f>_xlfn.XLOOKUP(AS350,[6]cmmiScoringModel!$G$172:$G$175,[6]cmmiScoringModel!$I$172:$I$175,0,0,1)</f>
        <v>0.01</v>
      </c>
      <c r="CE350" s="1">
        <f>_xlfn.XLOOKUP(AT350,[6]cmmiScoringModel!$G$176:$G$180,[6]cmmiScoringModel!$I$176:$I$180,0,0,1)</f>
        <v>0.01</v>
      </c>
    </row>
    <row r="351" spans="1:83" x14ac:dyDescent="0.25">
      <c r="A351" s="1" t="s">
        <v>3699</v>
      </c>
      <c r="B351" s="1" t="s">
        <v>2246</v>
      </c>
      <c r="C351" s="1" t="s">
        <v>2247</v>
      </c>
      <c r="D351" s="1" t="s">
        <v>2252</v>
      </c>
      <c r="E351" s="1" t="s">
        <v>1909</v>
      </c>
      <c r="G351" s="1" t="s">
        <v>2253</v>
      </c>
      <c r="H351" s="1" t="s">
        <v>3700</v>
      </c>
      <c r="K351" s="1" t="s">
        <v>16</v>
      </c>
      <c r="L351" s="1" t="s">
        <v>22</v>
      </c>
      <c r="M351" s="1" t="s">
        <v>29</v>
      </c>
      <c r="N351" s="1" t="s">
        <v>29</v>
      </c>
      <c r="O351" s="1" t="s">
        <v>37</v>
      </c>
      <c r="P351" s="1" t="s">
        <v>42</v>
      </c>
      <c r="Q351" s="1" t="s">
        <v>45</v>
      </c>
      <c r="R351" s="1" t="s">
        <v>36</v>
      </c>
      <c r="S351" s="1" t="s">
        <v>56</v>
      </c>
      <c r="T351" s="1" t="s">
        <v>60</v>
      </c>
      <c r="U351" s="1" t="s">
        <v>42</v>
      </c>
      <c r="V351" s="1" t="s">
        <v>70</v>
      </c>
      <c r="W351" s="1" t="s">
        <v>75</v>
      </c>
      <c r="X351" s="1" t="s">
        <v>36</v>
      </c>
      <c r="Y351" s="1" t="s">
        <v>66</v>
      </c>
      <c r="Z351" s="1" t="s">
        <v>60</v>
      </c>
      <c r="AA351" s="1" t="s">
        <v>61</v>
      </c>
      <c r="AB351" s="1" t="s">
        <v>98</v>
      </c>
      <c r="AC351" s="1" t="s">
        <v>102</v>
      </c>
      <c r="AD351" s="1" t="s">
        <v>110</v>
      </c>
      <c r="AE351" s="1" t="s">
        <v>62</v>
      </c>
      <c r="AF351" s="1" t="s">
        <v>120</v>
      </c>
      <c r="AG351" s="1" t="s">
        <v>124</v>
      </c>
      <c r="AH351" s="1" t="s">
        <v>129</v>
      </c>
      <c r="AI351" s="1" t="s">
        <v>129</v>
      </c>
      <c r="AJ351" s="1" t="s">
        <v>21</v>
      </c>
      <c r="AK351" s="1" t="s">
        <v>60</v>
      </c>
      <c r="AL351" s="1" t="s">
        <v>140</v>
      </c>
      <c r="AM351" s="1" t="s">
        <v>62</v>
      </c>
      <c r="AN351" s="1" t="s">
        <v>27</v>
      </c>
      <c r="AO351" s="1" t="s">
        <v>154</v>
      </c>
      <c r="AP351" s="1" t="s">
        <v>158</v>
      </c>
      <c r="AQ351" s="1" t="s">
        <v>29</v>
      </c>
      <c r="AR351" s="1" t="s">
        <v>21</v>
      </c>
      <c r="AS351" s="1" t="s">
        <v>21</v>
      </c>
      <c r="AT351" s="1" t="s">
        <v>21</v>
      </c>
      <c r="AV351" s="1">
        <f>_xlfn.XLOOKUP(K351,[6]cmmiScoringModel!$G$2:$G$6, [6]cmmiScoringModel!$I$2:$I$6,0,0,1)</f>
        <v>0.1</v>
      </c>
      <c r="AW351" s="1">
        <f>_xlfn.XLOOKUP(L351,[6]cmmiScoringModel!$G$7:$G$9,[6]cmmiScoringModel!$I$7:$I$9,0,0,1)</f>
        <v>1</v>
      </c>
      <c r="AX351" s="1">
        <f>_xlfn.XLOOKUP(M351,[6]cmmiScoringModel!$G$10:$G$14,[6]cmmiScoringModel!$I$10:$I$14,0,0,1)</f>
        <v>0.8</v>
      </c>
      <c r="AY351" s="1">
        <f>_xlfn.XLOOKUP(N351,[6]cmmiScoringModel!$G$15:$G$19,[6]cmmiScoringModel!$I$15:$I$19,0,0,1)</f>
        <v>0.5</v>
      </c>
      <c r="AZ351" s="1">
        <f>_xlfn.XLOOKUP(O351,[6]cmmiScoringModel!$G$20:$G$24,[6]cmmiScoringModel!$I$20:$I$24,0,0,1)</f>
        <v>0.75</v>
      </c>
      <c r="BA351" s="1">
        <f>_xlfn.XLOOKUP(P351,[6]cmmiScoringModel!$G$25:$G$28,[6]cmmiScoringModel!$I$25:$I$28,0,0,1)</f>
        <v>0.75</v>
      </c>
      <c r="BB351" s="1">
        <f>_xlfn.XLOOKUP(Q351,[6]cmmiScoringModel!$G$29:$G$33,[6]cmmiScoringModel!$I$29:$I$33,0,0,1)</f>
        <v>0.5</v>
      </c>
      <c r="BC351" s="1">
        <f>_xlfn.XLOOKUP(R351,[6]cmmiScoringModel!$G$34:$G$37,[6]cmmiScoringModel!$I$34:$I$37,0,0,1)</f>
        <v>0.25</v>
      </c>
      <c r="BD351" s="1">
        <f>_xlfn.XLOOKUP(S351,[6]cmmiScoringModel!$G$38:$G$44,[6]cmmiScoringModel!$I$38:$I$44,0,0,1)</f>
        <v>0.2</v>
      </c>
      <c r="BE351" s="1">
        <f>_xlfn.XLOOKUP(T351,[6]cmmiScoringModel!$G$45:$G$51,[6]cmmiScoringModel!$I$45:$I$51,0,0,1)</f>
        <v>0</v>
      </c>
      <c r="BF351" s="1">
        <f>_xlfn.XLOOKUP(U351,[6]cmmiScoringModel!$G$52:$G$56,[6]cmmiScoringModel!$I$52:$I$56,0,0,1)</f>
        <v>0.6</v>
      </c>
      <c r="BG351" s="1">
        <f>_xlfn.XLOOKUP(V351,[6]cmmiScoringModel!$G$57:$G$61,[6]cmmiScoringModel!$I$57:$I$61,0,0,1)</f>
        <v>0.2</v>
      </c>
      <c r="BH351" s="1">
        <f>_xlfn.XLOOKUP(W351,[6]cmmiScoringModel!$G$62:$G$67,[6]cmmiScoringModel!$I$62:$I$67,0,0,1)</f>
        <v>0.5</v>
      </c>
      <c r="BI351" s="1">
        <f>_xlfn.XLOOKUP(X351,[6]cmmiScoringModel!$G$68:$G$72,[6]cmmiScoringModel!$I$68:$I$72,0,0,1)</f>
        <v>0.25</v>
      </c>
      <c r="BJ351" s="1">
        <f>_xlfn.XLOOKUP(Y351,[6]cmmiScoringModel!$G$73:$G$77,[6]cmmiScoringModel!$I$73:$I$77,0,0,1)</f>
        <v>0.5</v>
      </c>
      <c r="BK351" s="1">
        <f>_xlfn.XLOOKUP(Z351,[6]cmmiScoringModel!$G$78:$G$84,[6]cmmiScoringModel!$I$78:$I$84,0,0,1)</f>
        <v>0</v>
      </c>
      <c r="BL351" s="1">
        <f>_xlfn.XLOOKUP(AA351,[6]cmmiScoringModel!$G$85:$G$91,[6]cmmiScoringModel!$I$85:$I$91,0,0,1)</f>
        <v>0.25</v>
      </c>
      <c r="BM351" s="1">
        <f>_xlfn.XLOOKUP(AB351,[6]cmmiScoringModel!$G$92:$G$95,[6]cmmiScoringModel!$I$92:$I$95,0,0,1)</f>
        <v>1</v>
      </c>
      <c r="BN351" s="1">
        <f>_xlfn.XLOOKUP(AC351,[6]cmmiScoringModel!$G$96:$G$100,[6]cmmiScoringModel!$I$96:$I$100,0,0,1)</f>
        <v>0.15</v>
      </c>
      <c r="BO351" s="1">
        <f>_xlfn.XLOOKUP(AD351,[6]cmmiScoringModel!$G$101:$G$106,[6]cmmiScoringModel!$I$101:$I$106,0,0,1)</f>
        <v>0.75</v>
      </c>
      <c r="BP351" s="1">
        <f>_xlfn.XLOOKUP(AE351,[6]cmmiScoringModel!$G$107:$G$113,[6]cmmiScoringModel!$I$107:$I$113,0,0,1)</f>
        <v>0.5</v>
      </c>
      <c r="BQ351" s="1">
        <f>_xlfn.XLOOKUP(AF351,[6]cmmiScoringModel!$G$114:$G$117,[6]cmmiScoringModel!$I$114:$I$117,0,0,1)</f>
        <v>0.85</v>
      </c>
      <c r="BR351" s="1">
        <f>_xlfn.XLOOKUP(AG351,[6]cmmiScoringModel!$G$118:$G$120,[6]cmmiScoringModel!$I$118:$I$120,0,0,1)</f>
        <v>0.25</v>
      </c>
      <c r="BS351" s="1">
        <f>_xlfn.XLOOKUP(AH351, [6]cmmiScoringModel!$G$121:$G$124,[6]cmmiScoringModel!$I$121:$I$124,0,0,1)</f>
        <v>0.6</v>
      </c>
      <c r="BT351" s="1">
        <f>_xlfn.XLOOKUP(AI351,[6]cmmiScoringModel!$G$125:$G$128,[6]cmmiScoringModel!$I$125:$I$128,0,0,1)</f>
        <v>0.4</v>
      </c>
      <c r="BU351" s="1">
        <f>_xlfn.XLOOKUP(AJ351,[6]cmmiScoringModel!$G$129:$G$132,[6]cmmiScoringModel!$I$129:$I$132,0,0,1)</f>
        <v>0.01</v>
      </c>
      <c r="BV351" s="1">
        <f>_xlfn.XLOOKUP(AK351,[6]cmmiScoringModel!$G$133:$G$138,[6]cmmiScoringModel!$I$133:$I$138,0,0,1)</f>
        <v>0</v>
      </c>
      <c r="BW351" s="1">
        <f>_xlfn.XLOOKUP(AL351,[6]cmmiScoringModel!$G$139:$G$142,[6]cmmiScoringModel!$I$139:$I$142,0,0,1)</f>
        <v>0</v>
      </c>
      <c r="BX351" s="1">
        <f>_xlfn.XLOOKUP(AM351,[6]cmmiScoringModel!$G$143:$G$148,[6]cmmiScoringModel!$I$143:$I$148,0,0,1)</f>
        <v>0.5</v>
      </c>
      <c r="BY351" s="1">
        <f>_xlfn.XLOOKUP(AN351,[6]cmmiScoringModel!$G$149:$G$153,[6]cmmiScoringModel!$I$149:$I$153,0,0,1)</f>
        <v>0.25</v>
      </c>
      <c r="BZ351" s="1">
        <f>_xlfn.XLOOKUP(AO351,[6]cmmiScoringModel!$G$154:$G$157,[6]cmmiScoringModel!$I$154:$I$157,0,0,1)</f>
        <v>0</v>
      </c>
      <c r="CA351" s="1">
        <f>_xlfn.XLOOKUP(AP351,[6]cmmiScoringModel!$G$158:$G$161,[6]cmmiScoringModel!$I$158:$I$161,0,0,1)</f>
        <v>0.5</v>
      </c>
      <c r="CB351" s="1">
        <f>_xlfn.XLOOKUP(AQ351,[6]cmmiScoringModel!$G$162:$G$166,[6]cmmiScoringModel!$I$162:$I$166,0,0,1)</f>
        <v>0.75</v>
      </c>
      <c r="CC351" s="1">
        <f>_xlfn.XLOOKUP(AR351,[6]cmmiScoringModel!$G$167:$G$171,[6]cmmiScoringModel!$I$167:$I$171,0,0,1)</f>
        <v>0.01</v>
      </c>
      <c r="CD351" s="1">
        <f>_xlfn.XLOOKUP(AS351,[6]cmmiScoringModel!$G$172:$G$175,[6]cmmiScoringModel!$I$172:$I$175,0,0,1)</f>
        <v>0.01</v>
      </c>
      <c r="CE351" s="1">
        <f>_xlfn.XLOOKUP(AT351,[6]cmmiScoringModel!$G$176:$G$180,[6]cmmiScoringModel!$I$176:$I$180,0,0,1)</f>
        <v>0.01</v>
      </c>
    </row>
    <row r="352" spans="1:83" x14ac:dyDescent="0.25">
      <c r="A352" s="1" t="s">
        <v>3701</v>
      </c>
      <c r="B352" s="1" t="s">
        <v>2246</v>
      </c>
      <c r="C352" s="1" t="s">
        <v>2254</v>
      </c>
      <c r="D352" s="1" t="s">
        <v>1835</v>
      </c>
      <c r="E352" s="1" t="s">
        <v>2255</v>
      </c>
      <c r="G352" s="1" t="s">
        <v>1782</v>
      </c>
      <c r="H352" s="1" t="s">
        <v>3702</v>
      </c>
      <c r="K352" s="1" t="s">
        <v>17</v>
      </c>
      <c r="L352" s="1" t="s">
        <v>22</v>
      </c>
      <c r="M352" s="1" t="s">
        <v>31</v>
      </c>
      <c r="N352" s="1" t="s">
        <v>29</v>
      </c>
      <c r="O352" s="1" t="s">
        <v>37</v>
      </c>
      <c r="P352" s="1" t="s">
        <v>43</v>
      </c>
      <c r="Q352" s="1" t="s">
        <v>45</v>
      </c>
      <c r="R352" s="1" t="s">
        <v>37</v>
      </c>
      <c r="S352" s="1" t="s">
        <v>56</v>
      </c>
      <c r="T352" s="1" t="s">
        <v>62</v>
      </c>
      <c r="U352" s="1" t="s">
        <v>66</v>
      </c>
      <c r="V352" s="1" t="s">
        <v>72</v>
      </c>
      <c r="W352" s="1" t="s">
        <v>75</v>
      </c>
      <c r="X352" s="1" t="s">
        <v>37</v>
      </c>
      <c r="Y352" s="1" t="s">
        <v>43</v>
      </c>
      <c r="Z352" s="1" t="s">
        <v>63</v>
      </c>
      <c r="AA352" s="1" t="s">
        <v>63</v>
      </c>
      <c r="AB352" s="1" t="s">
        <v>98</v>
      </c>
      <c r="AC352" s="1" t="s">
        <v>103</v>
      </c>
      <c r="AD352" s="1" t="s">
        <v>111</v>
      </c>
      <c r="AE352" s="1" t="s">
        <v>63</v>
      </c>
      <c r="AF352" s="1" t="s">
        <v>122</v>
      </c>
      <c r="AG352" s="1" t="s">
        <v>125</v>
      </c>
      <c r="AH352" s="1" t="s">
        <v>22</v>
      </c>
      <c r="AI352" s="1" t="s">
        <v>22</v>
      </c>
      <c r="AJ352" s="1" t="s">
        <v>22</v>
      </c>
      <c r="AK352" s="1" t="s">
        <v>63</v>
      </c>
      <c r="AL352" s="1" t="s">
        <v>144</v>
      </c>
      <c r="AM352" s="1" t="s">
        <v>63</v>
      </c>
      <c r="AN352" s="1" t="s">
        <v>31</v>
      </c>
      <c r="AO352" s="1" t="s">
        <v>155</v>
      </c>
      <c r="AP352" s="1" t="s">
        <v>159</v>
      </c>
      <c r="AQ352" s="1" t="s">
        <v>31</v>
      </c>
      <c r="AR352" s="1" t="s">
        <v>29</v>
      </c>
      <c r="AS352" s="1" t="s">
        <v>111</v>
      </c>
      <c r="AT352" s="1" t="s">
        <v>170</v>
      </c>
      <c r="AV352" s="1">
        <f>_xlfn.XLOOKUP(K352,[6]cmmiScoringModel!$G$2:$G$6, [6]cmmiScoringModel!$I$2:$I$6,0,0,1)</f>
        <v>0.25</v>
      </c>
      <c r="AW352" s="1">
        <f>_xlfn.XLOOKUP(L352,[6]cmmiScoringModel!$G$7:$G$9,[6]cmmiScoringModel!$I$7:$I$9,0,0,1)</f>
        <v>1</v>
      </c>
      <c r="AX352" s="1">
        <f>_xlfn.XLOOKUP(M352,[6]cmmiScoringModel!$G$10:$G$14,[6]cmmiScoringModel!$I$10:$I$14,0,0,1)</f>
        <v>1</v>
      </c>
      <c r="AY352" s="1">
        <f>_xlfn.XLOOKUP(N352,[6]cmmiScoringModel!$G$15:$G$19,[6]cmmiScoringModel!$I$15:$I$19,0,0,1)</f>
        <v>0.5</v>
      </c>
      <c r="AZ352" s="1">
        <f>_xlfn.XLOOKUP(O352,[6]cmmiScoringModel!$G$20:$G$24,[6]cmmiScoringModel!$I$20:$I$24,0,0,1)</f>
        <v>0.75</v>
      </c>
      <c r="BA352" s="1">
        <f>_xlfn.XLOOKUP(P352,[6]cmmiScoringModel!$G$25:$G$28,[6]cmmiScoringModel!$I$25:$I$28,0,0,1)</f>
        <v>1</v>
      </c>
      <c r="BB352" s="1">
        <f>_xlfn.XLOOKUP(Q352,[6]cmmiScoringModel!$G$29:$G$33,[6]cmmiScoringModel!$I$29:$I$33,0,0,1)</f>
        <v>0.5</v>
      </c>
      <c r="BC352" s="1">
        <f>_xlfn.XLOOKUP(R352,[6]cmmiScoringModel!$G$34:$G$37,[6]cmmiScoringModel!$I$34:$I$37,0,0,1)</f>
        <v>1</v>
      </c>
      <c r="BD352" s="1">
        <f>_xlfn.XLOOKUP(S352,[6]cmmiScoringModel!$G$38:$G$44,[6]cmmiScoringModel!$I$38:$I$44,0,0,1)</f>
        <v>0.2</v>
      </c>
      <c r="BE352" s="1">
        <f>_xlfn.XLOOKUP(T352,[6]cmmiScoringModel!$G$45:$G$51,[6]cmmiScoringModel!$I$45:$I$51,0,0,1)</f>
        <v>0.5</v>
      </c>
      <c r="BF352" s="1">
        <f>_xlfn.XLOOKUP(U352,[6]cmmiScoringModel!$G$52:$G$56,[6]cmmiScoringModel!$I$52:$I$56,0,0,1)</f>
        <v>0.8</v>
      </c>
      <c r="BG352" s="1">
        <f>_xlfn.XLOOKUP(V352,[6]cmmiScoringModel!$G$57:$G$61,[6]cmmiScoringModel!$I$57:$I$61,0,0,1)</f>
        <v>1</v>
      </c>
      <c r="BH352" s="1">
        <f>_xlfn.XLOOKUP(W352,[6]cmmiScoringModel!$G$62:$G$67,[6]cmmiScoringModel!$I$62:$I$67,0,0,1)</f>
        <v>0.5</v>
      </c>
      <c r="BI352" s="1">
        <f>_xlfn.XLOOKUP(X352,[6]cmmiScoringModel!$G$68:$G$72,[6]cmmiScoringModel!$I$68:$I$72,0,0,1)</f>
        <v>0.75</v>
      </c>
      <c r="BJ352" s="1">
        <f>_xlfn.XLOOKUP(Y352,[6]cmmiScoringModel!$G$73:$G$77,[6]cmmiScoringModel!$I$73:$I$77,0,0,1)</f>
        <v>1</v>
      </c>
      <c r="BK352" s="1">
        <f>_xlfn.XLOOKUP(Z352,[6]cmmiScoringModel!$G$78:$G$84,[6]cmmiScoringModel!$I$78:$I$84,0,0,1)</f>
        <v>0.75</v>
      </c>
      <c r="BL352" s="1">
        <f>_xlfn.XLOOKUP(AA352,[6]cmmiScoringModel!$G$85:$G$91,[6]cmmiScoringModel!$I$85:$I$91,0,0,1)</f>
        <v>0.75</v>
      </c>
      <c r="BM352" s="1">
        <f>_xlfn.XLOOKUP(AB352,[6]cmmiScoringModel!$G$92:$G$95,[6]cmmiScoringModel!$I$92:$I$95,0,0,1)</f>
        <v>1</v>
      </c>
      <c r="BN352" s="1">
        <f>_xlfn.XLOOKUP(AC352,[6]cmmiScoringModel!$G$96:$G$100,[6]cmmiScoringModel!$I$96:$I$100,0,0,1)</f>
        <v>0.6</v>
      </c>
      <c r="BO352" s="1">
        <f>_xlfn.XLOOKUP(AD352,[6]cmmiScoringModel!$G$101:$G$106,[6]cmmiScoringModel!$I$101:$I$106,0,0,1)</f>
        <v>1</v>
      </c>
      <c r="BP352" s="1">
        <f>_xlfn.XLOOKUP(AE352,[6]cmmiScoringModel!$G$107:$G$113,[6]cmmiScoringModel!$I$107:$I$113,0,0,1)</f>
        <v>0.75</v>
      </c>
      <c r="BQ352" s="1">
        <f>_xlfn.XLOOKUP(AF352,[6]cmmiScoringModel!$G$114:$G$117,[6]cmmiScoringModel!$I$114:$I$117,0,0,1)</f>
        <v>1</v>
      </c>
      <c r="BR352" s="1">
        <f>_xlfn.XLOOKUP(AG352,[6]cmmiScoringModel!$G$118:$G$120,[6]cmmiScoringModel!$I$118:$I$120,0,0,1)</f>
        <v>1</v>
      </c>
      <c r="BS352" s="1">
        <f>_xlfn.XLOOKUP(AH352, [6]cmmiScoringModel!$G$121:$G$124,[6]cmmiScoringModel!$I$121:$I$124,0,0,1)</f>
        <v>1</v>
      </c>
      <c r="BT352" s="1">
        <f>_xlfn.XLOOKUP(AI352,[6]cmmiScoringModel!$G$125:$G$128,[6]cmmiScoringModel!$I$125:$I$128,0,0,1)</f>
        <v>1</v>
      </c>
      <c r="BU352" s="1">
        <f>_xlfn.XLOOKUP(AJ352,[6]cmmiScoringModel!$G$129:$G$132,[6]cmmiScoringModel!$I$129:$I$132,0,0,1)</f>
        <v>1</v>
      </c>
      <c r="BV352" s="1">
        <f>_xlfn.XLOOKUP(AK352,[6]cmmiScoringModel!$G$133:$G$138,[6]cmmiScoringModel!$I$133:$I$138,0,0,1)</f>
        <v>0.75</v>
      </c>
      <c r="BW352" s="1">
        <f>_xlfn.XLOOKUP(AL352,[6]cmmiScoringModel!$G$139:$G$142,[6]cmmiScoringModel!$I$139:$I$142,0,0,1)</f>
        <v>1</v>
      </c>
      <c r="BX352" s="1">
        <f>_xlfn.XLOOKUP(AM352,[6]cmmiScoringModel!$G$143:$G$148,[6]cmmiScoringModel!$I$143:$I$148,0,0,1)</f>
        <v>0.75</v>
      </c>
      <c r="BY352" s="1">
        <f>_xlfn.XLOOKUP(AN352,[6]cmmiScoringModel!$G$149:$G$153,[6]cmmiScoringModel!$I$149:$I$153,0,0,1)</f>
        <v>1</v>
      </c>
      <c r="BZ352" s="1">
        <f>_xlfn.XLOOKUP(AO352,[6]cmmiScoringModel!$G$154:$G$157,[6]cmmiScoringModel!$I$154:$I$157,0,0,1)</f>
        <v>1</v>
      </c>
      <c r="CA352" s="1">
        <f>_xlfn.XLOOKUP(AP352,[6]cmmiScoringModel!$G$158:$G$161,[6]cmmiScoringModel!$I$158:$I$161,0,0,1)</f>
        <v>1</v>
      </c>
      <c r="CB352" s="1">
        <f>_xlfn.XLOOKUP(AQ352,[6]cmmiScoringModel!$G$162:$G$166,[6]cmmiScoringModel!$I$162:$I$166,0,0,1)</f>
        <v>1</v>
      </c>
      <c r="CC352" s="1">
        <f>_xlfn.XLOOKUP(AR352,[6]cmmiScoringModel!$G$167:$G$171,[6]cmmiScoringModel!$I$167:$I$171,0,0,1)</f>
        <v>0.5</v>
      </c>
      <c r="CD352" s="1">
        <f>_xlfn.XLOOKUP(AS352,[6]cmmiScoringModel!$G$172:$G$175,[6]cmmiScoringModel!$I$172:$I$175,0,0,1)</f>
        <v>1</v>
      </c>
      <c r="CE352" s="1">
        <f>_xlfn.XLOOKUP(AT352,[6]cmmiScoringModel!$G$176:$G$180,[6]cmmiScoringModel!$I$176:$I$180,0,0,1)</f>
        <v>0.5</v>
      </c>
    </row>
    <row r="353" spans="1:83" x14ac:dyDescent="0.25">
      <c r="A353" s="1" t="s">
        <v>3703</v>
      </c>
      <c r="B353" s="1" t="s">
        <v>2246</v>
      </c>
      <c r="C353" s="1" t="s">
        <v>2254</v>
      </c>
      <c r="D353" s="1" t="s">
        <v>2256</v>
      </c>
      <c r="E353" s="1" t="s">
        <v>2257</v>
      </c>
      <c r="G353" s="1" t="s">
        <v>1872</v>
      </c>
      <c r="H353" s="1" t="s">
        <v>3388</v>
      </c>
      <c r="K353" s="1" t="s">
        <v>18</v>
      </c>
      <c r="L353" s="1" t="s">
        <v>22</v>
      </c>
      <c r="M353" s="1" t="s">
        <v>31</v>
      </c>
      <c r="N353" s="1" t="s">
        <v>29</v>
      </c>
      <c r="O353" s="1" t="s">
        <v>37</v>
      </c>
      <c r="P353" s="1" t="s">
        <v>43</v>
      </c>
      <c r="Q353" s="1" t="s">
        <v>45</v>
      </c>
      <c r="R353" s="1" t="s">
        <v>37</v>
      </c>
      <c r="S353" s="1" t="s">
        <v>56</v>
      </c>
      <c r="T353" s="1" t="s">
        <v>64</v>
      </c>
      <c r="U353" s="1" t="s">
        <v>43</v>
      </c>
      <c r="V353" s="1" t="s">
        <v>72</v>
      </c>
      <c r="W353" s="1" t="s">
        <v>75</v>
      </c>
      <c r="X353" s="1" t="s">
        <v>37</v>
      </c>
      <c r="Y353" s="1" t="s">
        <v>43</v>
      </c>
      <c r="Z353" s="1" t="s">
        <v>64</v>
      </c>
      <c r="AA353" s="1" t="s">
        <v>62</v>
      </c>
      <c r="AB353" s="1" t="s">
        <v>98</v>
      </c>
      <c r="AC353" s="1" t="s">
        <v>105</v>
      </c>
      <c r="AD353" s="1" t="s">
        <v>111</v>
      </c>
      <c r="AE353" s="1" t="s">
        <v>62</v>
      </c>
      <c r="AF353" s="1" t="s">
        <v>120</v>
      </c>
      <c r="AG353" s="1" t="s">
        <v>125</v>
      </c>
      <c r="AH353" s="1" t="s">
        <v>129</v>
      </c>
      <c r="AI353" s="1" t="s">
        <v>129</v>
      </c>
      <c r="AJ353" s="1" t="s">
        <v>22</v>
      </c>
      <c r="AK353" s="1" t="s">
        <v>64</v>
      </c>
      <c r="AL353" s="1" t="s">
        <v>144</v>
      </c>
      <c r="AM353" s="1" t="s">
        <v>62</v>
      </c>
      <c r="AN353" s="1" t="s">
        <v>31</v>
      </c>
      <c r="AO353" s="1" t="s">
        <v>155</v>
      </c>
      <c r="AP353" s="1" t="s">
        <v>159</v>
      </c>
      <c r="AQ353" s="1" t="s">
        <v>29</v>
      </c>
      <c r="AR353" s="1" t="s">
        <v>21</v>
      </c>
      <c r="AS353" s="1" t="s">
        <v>21</v>
      </c>
      <c r="AT353" s="1" t="s">
        <v>21</v>
      </c>
      <c r="AV353" s="1">
        <f>_xlfn.XLOOKUP(K353,[6]cmmiScoringModel!$G$2:$G$6, [6]cmmiScoringModel!$I$2:$I$6,0,0,1)</f>
        <v>1</v>
      </c>
      <c r="AW353" s="1">
        <f>_xlfn.XLOOKUP(L353,[6]cmmiScoringModel!$G$7:$G$9,[6]cmmiScoringModel!$I$7:$I$9,0,0,1)</f>
        <v>1</v>
      </c>
      <c r="AX353" s="1">
        <f>_xlfn.XLOOKUP(M353,[6]cmmiScoringModel!$G$10:$G$14,[6]cmmiScoringModel!$I$10:$I$14,0,0,1)</f>
        <v>1</v>
      </c>
      <c r="AY353" s="1">
        <f>_xlfn.XLOOKUP(N353,[6]cmmiScoringModel!$G$15:$G$19,[6]cmmiScoringModel!$I$15:$I$19,0,0,1)</f>
        <v>0.5</v>
      </c>
      <c r="AZ353" s="1">
        <f>_xlfn.XLOOKUP(O353,[6]cmmiScoringModel!$G$20:$G$24,[6]cmmiScoringModel!$I$20:$I$24,0,0,1)</f>
        <v>0.75</v>
      </c>
      <c r="BA353" s="1">
        <f>_xlfn.XLOOKUP(P353,[6]cmmiScoringModel!$G$25:$G$28,[6]cmmiScoringModel!$I$25:$I$28,0,0,1)</f>
        <v>1</v>
      </c>
      <c r="BB353" s="1">
        <f>_xlfn.XLOOKUP(Q353,[6]cmmiScoringModel!$G$29:$G$33,[6]cmmiScoringModel!$I$29:$I$33,0,0,1)</f>
        <v>0.5</v>
      </c>
      <c r="BC353" s="1">
        <f>_xlfn.XLOOKUP(R353,[6]cmmiScoringModel!$G$34:$G$37,[6]cmmiScoringModel!$I$34:$I$37,0,0,1)</f>
        <v>1</v>
      </c>
      <c r="BD353" s="1">
        <f>_xlfn.XLOOKUP(S353,[6]cmmiScoringModel!$G$38:$G$44,[6]cmmiScoringModel!$I$38:$I$44,0,0,1)</f>
        <v>0.2</v>
      </c>
      <c r="BE353" s="1">
        <f>_xlfn.XLOOKUP(T353,[6]cmmiScoringModel!$G$45:$G$51,[6]cmmiScoringModel!$I$45:$I$51,0,0,1)</f>
        <v>1</v>
      </c>
      <c r="BF353" s="1">
        <f>_xlfn.XLOOKUP(U353,[6]cmmiScoringModel!$G$52:$G$56,[6]cmmiScoringModel!$I$52:$I$56,0,0,1)</f>
        <v>1</v>
      </c>
      <c r="BG353" s="1">
        <f>_xlfn.XLOOKUP(V353,[6]cmmiScoringModel!$G$57:$G$61,[6]cmmiScoringModel!$I$57:$I$61,0,0,1)</f>
        <v>1</v>
      </c>
      <c r="BH353" s="1">
        <f>_xlfn.XLOOKUP(W353,[6]cmmiScoringModel!$G$62:$G$67,[6]cmmiScoringModel!$I$62:$I$67,0,0,1)</f>
        <v>0.5</v>
      </c>
      <c r="BI353" s="1">
        <f>_xlfn.XLOOKUP(X353,[6]cmmiScoringModel!$G$68:$G$72,[6]cmmiScoringModel!$I$68:$I$72,0,0,1)</f>
        <v>0.75</v>
      </c>
      <c r="BJ353" s="1">
        <f>_xlfn.XLOOKUP(Y353,[6]cmmiScoringModel!$G$73:$G$77,[6]cmmiScoringModel!$I$73:$I$77,0,0,1)</f>
        <v>1</v>
      </c>
      <c r="BK353" s="1">
        <f>_xlfn.XLOOKUP(Z353,[6]cmmiScoringModel!$G$78:$G$84,[6]cmmiScoringModel!$I$78:$I$84,0,0,1)</f>
        <v>1</v>
      </c>
      <c r="BL353" s="1">
        <f>_xlfn.XLOOKUP(AA353,[6]cmmiScoringModel!$G$85:$G$91,[6]cmmiScoringModel!$I$85:$I$91,0,0,1)</f>
        <v>0.5</v>
      </c>
      <c r="BM353" s="1">
        <f>_xlfn.XLOOKUP(AB353,[6]cmmiScoringModel!$G$92:$G$95,[6]cmmiScoringModel!$I$92:$I$95,0,0,1)</f>
        <v>1</v>
      </c>
      <c r="BN353" s="1">
        <f>_xlfn.XLOOKUP(AC353,[6]cmmiScoringModel!$G$96:$G$100,[6]cmmiScoringModel!$I$96:$I$100,0,0,1)</f>
        <v>1</v>
      </c>
      <c r="BO353" s="1">
        <f>_xlfn.XLOOKUP(AD353,[6]cmmiScoringModel!$G$101:$G$106,[6]cmmiScoringModel!$I$101:$I$106,0,0,1)</f>
        <v>1</v>
      </c>
      <c r="BP353" s="1">
        <f>_xlfn.XLOOKUP(AE353,[6]cmmiScoringModel!$G$107:$G$113,[6]cmmiScoringModel!$I$107:$I$113,0,0,1)</f>
        <v>0.5</v>
      </c>
      <c r="BQ353" s="1">
        <f>_xlfn.XLOOKUP(AF353,[6]cmmiScoringModel!$G$114:$G$117,[6]cmmiScoringModel!$I$114:$I$117,0,0,1)</f>
        <v>0.85</v>
      </c>
      <c r="BR353" s="1">
        <f>_xlfn.XLOOKUP(AG353,[6]cmmiScoringModel!$G$118:$G$120,[6]cmmiScoringModel!$I$118:$I$120,0,0,1)</f>
        <v>1</v>
      </c>
      <c r="BS353" s="1">
        <f>_xlfn.XLOOKUP(AH353, [6]cmmiScoringModel!$G$121:$G$124,[6]cmmiScoringModel!$I$121:$I$124,0,0,1)</f>
        <v>0.6</v>
      </c>
      <c r="BT353" s="1">
        <f>_xlfn.XLOOKUP(AI353,[6]cmmiScoringModel!$G$125:$G$128,[6]cmmiScoringModel!$I$125:$I$128,0,0,1)</f>
        <v>0.4</v>
      </c>
      <c r="BU353" s="1">
        <f>_xlfn.XLOOKUP(AJ353,[6]cmmiScoringModel!$G$129:$G$132,[6]cmmiScoringModel!$I$129:$I$132,0,0,1)</f>
        <v>1</v>
      </c>
      <c r="BV353" s="1">
        <f>_xlfn.XLOOKUP(AK353,[6]cmmiScoringModel!$G$133:$G$138,[6]cmmiScoringModel!$I$133:$I$138,0,0,1)</f>
        <v>1</v>
      </c>
      <c r="BW353" s="1">
        <f>_xlfn.XLOOKUP(AL353,[6]cmmiScoringModel!$G$139:$G$142,[6]cmmiScoringModel!$I$139:$I$142,0,0,1)</f>
        <v>1</v>
      </c>
      <c r="BX353" s="1">
        <f>_xlfn.XLOOKUP(AM353,[6]cmmiScoringModel!$G$143:$G$148,[6]cmmiScoringModel!$I$143:$I$148,0,0,1)</f>
        <v>0.5</v>
      </c>
      <c r="BY353" s="1">
        <f>_xlfn.XLOOKUP(AN353,[6]cmmiScoringModel!$G$149:$G$153,[6]cmmiScoringModel!$I$149:$I$153,0,0,1)</f>
        <v>1</v>
      </c>
      <c r="BZ353" s="1">
        <f>_xlfn.XLOOKUP(AO353,[6]cmmiScoringModel!$G$154:$G$157,[6]cmmiScoringModel!$I$154:$I$157,0,0,1)</f>
        <v>1</v>
      </c>
      <c r="CA353" s="1">
        <f>_xlfn.XLOOKUP(AP353,[6]cmmiScoringModel!$G$158:$G$161,[6]cmmiScoringModel!$I$158:$I$161,0,0,1)</f>
        <v>1</v>
      </c>
      <c r="CB353" s="1">
        <f>_xlfn.XLOOKUP(AQ353,[6]cmmiScoringModel!$G$162:$G$166,[6]cmmiScoringModel!$I$162:$I$166,0,0,1)</f>
        <v>0.75</v>
      </c>
      <c r="CC353" s="1">
        <f>_xlfn.XLOOKUP(AR353,[6]cmmiScoringModel!$G$167:$G$171,[6]cmmiScoringModel!$I$167:$I$171,0,0,1)</f>
        <v>0.01</v>
      </c>
      <c r="CD353" s="1">
        <f>_xlfn.XLOOKUP(AS353,[6]cmmiScoringModel!$G$172:$G$175,[6]cmmiScoringModel!$I$172:$I$175,0,0,1)</f>
        <v>0.01</v>
      </c>
      <c r="CE353" s="1">
        <f>_xlfn.XLOOKUP(AT353,[6]cmmiScoringModel!$G$176:$G$180,[6]cmmiScoringModel!$I$176:$I$180,0,0,1)</f>
        <v>0.01</v>
      </c>
    </row>
    <row r="354" spans="1:83" x14ac:dyDescent="0.25">
      <c r="A354" s="1" t="s">
        <v>3704</v>
      </c>
      <c r="B354" s="1" t="s">
        <v>2246</v>
      </c>
      <c r="C354" s="1" t="s">
        <v>2254</v>
      </c>
      <c r="D354" s="1" t="s">
        <v>1774</v>
      </c>
      <c r="E354" s="1" t="s">
        <v>2258</v>
      </c>
      <c r="G354" s="1" t="s">
        <v>1760</v>
      </c>
      <c r="H354" s="1" t="s">
        <v>3363</v>
      </c>
      <c r="K354" s="1" t="s">
        <v>18</v>
      </c>
      <c r="L354" s="1" t="s">
        <v>22</v>
      </c>
      <c r="M354" s="1" t="s">
        <v>31</v>
      </c>
      <c r="N354" s="1" t="s">
        <v>29</v>
      </c>
      <c r="O354" s="1" t="s">
        <v>37</v>
      </c>
      <c r="P354" s="1" t="s">
        <v>43</v>
      </c>
      <c r="Q354" s="1" t="s">
        <v>45</v>
      </c>
      <c r="R354" s="1" t="s">
        <v>37</v>
      </c>
      <c r="S354" s="1" t="s">
        <v>56</v>
      </c>
      <c r="T354" s="1" t="s">
        <v>62</v>
      </c>
      <c r="U354" s="1" t="s">
        <v>43</v>
      </c>
      <c r="V354" s="1" t="s">
        <v>72</v>
      </c>
      <c r="W354" s="1" t="s">
        <v>76</v>
      </c>
      <c r="X354" s="1" t="s">
        <v>37</v>
      </c>
      <c r="Y354" s="1" t="s">
        <v>43</v>
      </c>
      <c r="Z354" s="1" t="s">
        <v>63</v>
      </c>
      <c r="AA354" s="1" t="s">
        <v>63</v>
      </c>
      <c r="AB354" s="1" t="s">
        <v>97</v>
      </c>
      <c r="AC354" s="1" t="s">
        <v>103</v>
      </c>
      <c r="AD354" s="1" t="s">
        <v>111</v>
      </c>
      <c r="AE354" s="1" t="s">
        <v>62</v>
      </c>
      <c r="AF354" s="1" t="s">
        <v>120</v>
      </c>
      <c r="AG354" s="1" t="s">
        <v>124</v>
      </c>
      <c r="AH354" s="1" t="s">
        <v>129</v>
      </c>
      <c r="AI354" s="1" t="s">
        <v>129</v>
      </c>
      <c r="AJ354" s="1" t="s">
        <v>129</v>
      </c>
      <c r="AK354" s="1" t="s">
        <v>62</v>
      </c>
      <c r="AL354" s="1" t="s">
        <v>142</v>
      </c>
      <c r="AM354" s="1" t="s">
        <v>62</v>
      </c>
      <c r="AN354" s="1" t="s">
        <v>29</v>
      </c>
      <c r="AO354" s="1" t="s">
        <v>154</v>
      </c>
      <c r="AP354" s="1" t="s">
        <v>159</v>
      </c>
      <c r="AQ354" s="1" t="s">
        <v>29</v>
      </c>
      <c r="AR354" s="1" t="s">
        <v>21</v>
      </c>
      <c r="AS354" s="1" t="s">
        <v>21</v>
      </c>
      <c r="AT354" s="1" t="s">
        <v>21</v>
      </c>
      <c r="AV354" s="1">
        <f>_xlfn.XLOOKUP(K354,[6]cmmiScoringModel!$G$2:$G$6, [6]cmmiScoringModel!$I$2:$I$6,0,0,1)</f>
        <v>1</v>
      </c>
      <c r="AW354" s="1">
        <f>_xlfn.XLOOKUP(L354,[6]cmmiScoringModel!$G$7:$G$9,[6]cmmiScoringModel!$I$7:$I$9,0,0,1)</f>
        <v>1</v>
      </c>
      <c r="AX354" s="1">
        <f>_xlfn.XLOOKUP(M354,[6]cmmiScoringModel!$G$10:$G$14,[6]cmmiScoringModel!$I$10:$I$14,0,0,1)</f>
        <v>1</v>
      </c>
      <c r="AY354" s="1">
        <f>_xlfn.XLOOKUP(N354,[6]cmmiScoringModel!$G$15:$G$19,[6]cmmiScoringModel!$I$15:$I$19,0,0,1)</f>
        <v>0.5</v>
      </c>
      <c r="AZ354" s="1">
        <f>_xlfn.XLOOKUP(O354,[6]cmmiScoringModel!$G$20:$G$24,[6]cmmiScoringModel!$I$20:$I$24,0,0,1)</f>
        <v>0.75</v>
      </c>
      <c r="BA354" s="1">
        <f>_xlfn.XLOOKUP(P354,[6]cmmiScoringModel!$G$25:$G$28,[6]cmmiScoringModel!$I$25:$I$28,0,0,1)</f>
        <v>1</v>
      </c>
      <c r="BB354" s="1">
        <f>_xlfn.XLOOKUP(Q354,[6]cmmiScoringModel!$G$29:$G$33,[6]cmmiScoringModel!$I$29:$I$33,0,0,1)</f>
        <v>0.5</v>
      </c>
      <c r="BC354" s="1">
        <f>_xlfn.XLOOKUP(R354,[6]cmmiScoringModel!$G$34:$G$37,[6]cmmiScoringModel!$I$34:$I$37,0,0,1)</f>
        <v>1</v>
      </c>
      <c r="BD354" s="1">
        <f>_xlfn.XLOOKUP(S354,[6]cmmiScoringModel!$G$38:$G$44,[6]cmmiScoringModel!$I$38:$I$44,0,0,1)</f>
        <v>0.2</v>
      </c>
      <c r="BE354" s="1">
        <f>_xlfn.XLOOKUP(T354,[6]cmmiScoringModel!$G$45:$G$51,[6]cmmiScoringModel!$I$45:$I$51,0,0,1)</f>
        <v>0.5</v>
      </c>
      <c r="BF354" s="1">
        <f>_xlfn.XLOOKUP(U354,[6]cmmiScoringModel!$G$52:$G$56,[6]cmmiScoringModel!$I$52:$I$56,0,0,1)</f>
        <v>1</v>
      </c>
      <c r="BG354" s="1">
        <f>_xlfn.XLOOKUP(V354,[6]cmmiScoringModel!$G$57:$G$61,[6]cmmiScoringModel!$I$57:$I$61,0,0,1)</f>
        <v>1</v>
      </c>
      <c r="BH354" s="1">
        <f>_xlfn.XLOOKUP(W354,[6]cmmiScoringModel!$G$62:$G$67,[6]cmmiScoringModel!$I$62:$I$67,0,0,1)</f>
        <v>0.75</v>
      </c>
      <c r="BI354" s="1">
        <f>_xlfn.XLOOKUP(X354,[6]cmmiScoringModel!$G$68:$G$72,[6]cmmiScoringModel!$I$68:$I$72,0,0,1)</f>
        <v>0.75</v>
      </c>
      <c r="BJ354" s="1">
        <f>_xlfn.XLOOKUP(Y354,[6]cmmiScoringModel!$G$73:$G$77,[6]cmmiScoringModel!$I$73:$I$77,0,0,1)</f>
        <v>1</v>
      </c>
      <c r="BK354" s="1">
        <f>_xlfn.XLOOKUP(Z354,[6]cmmiScoringModel!$G$78:$G$84,[6]cmmiScoringModel!$I$78:$I$84,0,0,1)</f>
        <v>0.75</v>
      </c>
      <c r="BL354" s="1">
        <f>_xlfn.XLOOKUP(AA354,[6]cmmiScoringModel!$G$85:$G$91,[6]cmmiScoringModel!$I$85:$I$91,0,0,1)</f>
        <v>0.75</v>
      </c>
      <c r="BM354" s="1">
        <f>_xlfn.XLOOKUP(AB354,[6]cmmiScoringModel!$G$92:$G$95,[6]cmmiScoringModel!$I$92:$I$95,0,0,1)</f>
        <v>0.25</v>
      </c>
      <c r="BN354" s="1">
        <f>_xlfn.XLOOKUP(AC354,[6]cmmiScoringModel!$G$96:$G$100,[6]cmmiScoringModel!$I$96:$I$100,0,0,1)</f>
        <v>0.6</v>
      </c>
      <c r="BO354" s="1">
        <f>_xlfn.XLOOKUP(AD354,[6]cmmiScoringModel!$G$101:$G$106,[6]cmmiScoringModel!$I$101:$I$106,0,0,1)</f>
        <v>1</v>
      </c>
      <c r="BP354" s="1">
        <f>_xlfn.XLOOKUP(AE354,[6]cmmiScoringModel!$G$107:$G$113,[6]cmmiScoringModel!$I$107:$I$113,0,0,1)</f>
        <v>0.5</v>
      </c>
      <c r="BQ354" s="1">
        <f>_xlfn.XLOOKUP(AF354,[6]cmmiScoringModel!$G$114:$G$117,[6]cmmiScoringModel!$I$114:$I$117,0,0,1)</f>
        <v>0.85</v>
      </c>
      <c r="BR354" s="1">
        <f>_xlfn.XLOOKUP(AG354,[6]cmmiScoringModel!$G$118:$G$120,[6]cmmiScoringModel!$I$118:$I$120,0,0,1)</f>
        <v>0.25</v>
      </c>
      <c r="BS354" s="1">
        <f>_xlfn.XLOOKUP(AH354, [6]cmmiScoringModel!$G$121:$G$124,[6]cmmiScoringModel!$I$121:$I$124,0,0,1)</f>
        <v>0.6</v>
      </c>
      <c r="BT354" s="1">
        <f>_xlfn.XLOOKUP(AI354,[6]cmmiScoringModel!$G$125:$G$128,[6]cmmiScoringModel!$I$125:$I$128,0,0,1)</f>
        <v>0.4</v>
      </c>
      <c r="BU354" s="1">
        <f>_xlfn.XLOOKUP(AJ354,[6]cmmiScoringModel!$G$129:$G$132,[6]cmmiScoringModel!$I$129:$I$132,0,0,1)</f>
        <v>0.4</v>
      </c>
      <c r="BV354" s="1">
        <f>_xlfn.XLOOKUP(AK354,[6]cmmiScoringModel!$G$133:$G$138,[6]cmmiScoringModel!$I$133:$I$138,0,0,1)</f>
        <v>0.5</v>
      </c>
      <c r="BW354" s="1">
        <f>_xlfn.XLOOKUP(AL354,[6]cmmiScoringModel!$G$139:$G$142,[6]cmmiScoringModel!$I$139:$I$142,0,0,1)</f>
        <v>0.25</v>
      </c>
      <c r="BX354" s="1">
        <f>_xlfn.XLOOKUP(AM354,[6]cmmiScoringModel!$G$143:$G$148,[6]cmmiScoringModel!$I$143:$I$148,0,0,1)</f>
        <v>0.5</v>
      </c>
      <c r="BY354" s="1">
        <f>_xlfn.XLOOKUP(AN354,[6]cmmiScoringModel!$G$149:$G$153,[6]cmmiScoringModel!$I$149:$I$153,0,0,1)</f>
        <v>0.75</v>
      </c>
      <c r="BZ354" s="1">
        <f>_xlfn.XLOOKUP(AO354,[6]cmmiScoringModel!$G$154:$G$157,[6]cmmiScoringModel!$I$154:$I$157,0,0,1)</f>
        <v>0</v>
      </c>
      <c r="CA354" s="1">
        <f>_xlfn.XLOOKUP(AP354,[6]cmmiScoringModel!$G$158:$G$161,[6]cmmiScoringModel!$I$158:$I$161,0,0,1)</f>
        <v>1</v>
      </c>
      <c r="CB354" s="1">
        <f>_xlfn.XLOOKUP(AQ354,[6]cmmiScoringModel!$G$162:$G$166,[6]cmmiScoringModel!$I$162:$I$166,0,0,1)</f>
        <v>0.75</v>
      </c>
      <c r="CC354" s="1">
        <f>_xlfn.XLOOKUP(AR354,[6]cmmiScoringModel!$G$167:$G$171,[6]cmmiScoringModel!$I$167:$I$171,0,0,1)</f>
        <v>0.01</v>
      </c>
      <c r="CD354" s="1">
        <f>_xlfn.XLOOKUP(AS354,[6]cmmiScoringModel!$G$172:$G$175,[6]cmmiScoringModel!$I$172:$I$175,0,0,1)</f>
        <v>0.01</v>
      </c>
      <c r="CE354" s="1">
        <f>_xlfn.XLOOKUP(AT354,[6]cmmiScoringModel!$G$176:$G$180,[6]cmmiScoringModel!$I$176:$I$180,0,0,1)</f>
        <v>0.01</v>
      </c>
    </row>
    <row r="355" spans="1:83" x14ac:dyDescent="0.25">
      <c r="A355" s="1" t="s">
        <v>3705</v>
      </c>
      <c r="B355" s="1" t="s">
        <v>2246</v>
      </c>
      <c r="C355" s="1" t="s">
        <v>2259</v>
      </c>
      <c r="D355" s="1" t="s">
        <v>2260</v>
      </c>
      <c r="E355" s="1" t="s">
        <v>2261</v>
      </c>
      <c r="G355" s="1" t="s">
        <v>2262</v>
      </c>
      <c r="H355" s="1" t="s">
        <v>3706</v>
      </c>
      <c r="K355" s="1" t="s">
        <v>17</v>
      </c>
      <c r="L355" s="1" t="s">
        <v>22</v>
      </c>
      <c r="M355" s="1" t="s">
        <v>31</v>
      </c>
      <c r="N355" s="1" t="s">
        <v>29</v>
      </c>
      <c r="O355" s="1" t="s">
        <v>37</v>
      </c>
      <c r="P355" s="1" t="s">
        <v>43</v>
      </c>
      <c r="Q355" s="1" t="s">
        <v>45</v>
      </c>
      <c r="R355" s="1" t="s">
        <v>37</v>
      </c>
      <c r="S355" s="1" t="s">
        <v>56</v>
      </c>
      <c r="T355" s="1" t="s">
        <v>62</v>
      </c>
      <c r="U355" s="1" t="s">
        <v>43</v>
      </c>
      <c r="V355" s="1" t="s">
        <v>72</v>
      </c>
      <c r="W355" s="1" t="s">
        <v>76</v>
      </c>
      <c r="X355" s="1" t="s">
        <v>37</v>
      </c>
      <c r="Y355" s="1" t="s">
        <v>43</v>
      </c>
      <c r="Z355" s="1" t="s">
        <v>62</v>
      </c>
      <c r="AA355" s="1" t="s">
        <v>63</v>
      </c>
      <c r="AB355" s="1" t="s">
        <v>98</v>
      </c>
      <c r="AC355" s="1" t="s">
        <v>103</v>
      </c>
      <c r="AD355" s="1" t="s">
        <v>110</v>
      </c>
      <c r="AE355" s="1" t="s">
        <v>62</v>
      </c>
      <c r="AF355" s="1" t="s">
        <v>120</v>
      </c>
      <c r="AG355" s="1" t="s">
        <v>124</v>
      </c>
      <c r="AH355" s="1" t="s">
        <v>129</v>
      </c>
      <c r="AI355" s="1" t="s">
        <v>129</v>
      </c>
      <c r="AJ355" s="1" t="s">
        <v>22</v>
      </c>
      <c r="AK355" s="1" t="s">
        <v>63</v>
      </c>
      <c r="AL355" s="1" t="s">
        <v>142</v>
      </c>
      <c r="AM355" s="1" t="s">
        <v>62</v>
      </c>
      <c r="AN355" s="1" t="s">
        <v>29</v>
      </c>
      <c r="AO355" s="1" t="s">
        <v>155</v>
      </c>
      <c r="AP355" s="1" t="s">
        <v>159</v>
      </c>
      <c r="AQ355" s="1" t="s">
        <v>31</v>
      </c>
      <c r="AR355" s="1" t="s">
        <v>21</v>
      </c>
      <c r="AS355" s="1" t="s">
        <v>21</v>
      </c>
      <c r="AT355" s="1" t="s">
        <v>170</v>
      </c>
      <c r="AV355" s="1">
        <f>_xlfn.XLOOKUP(K355,[6]cmmiScoringModel!$G$2:$G$6, [6]cmmiScoringModel!$I$2:$I$6,0,0,1)</f>
        <v>0.25</v>
      </c>
      <c r="AW355" s="1">
        <f>_xlfn.XLOOKUP(L355,[6]cmmiScoringModel!$G$7:$G$9,[6]cmmiScoringModel!$I$7:$I$9,0,0,1)</f>
        <v>1</v>
      </c>
      <c r="AX355" s="1">
        <f>_xlfn.XLOOKUP(M355,[6]cmmiScoringModel!$G$10:$G$14,[6]cmmiScoringModel!$I$10:$I$14,0,0,1)</f>
        <v>1</v>
      </c>
      <c r="AY355" s="1">
        <f>_xlfn.XLOOKUP(N355,[6]cmmiScoringModel!$G$15:$G$19,[6]cmmiScoringModel!$I$15:$I$19,0,0,1)</f>
        <v>0.5</v>
      </c>
      <c r="AZ355" s="1">
        <f>_xlfn.XLOOKUP(O355,[6]cmmiScoringModel!$G$20:$G$24,[6]cmmiScoringModel!$I$20:$I$24,0,0,1)</f>
        <v>0.75</v>
      </c>
      <c r="BA355" s="1">
        <f>_xlfn.XLOOKUP(P355,[6]cmmiScoringModel!$G$25:$G$28,[6]cmmiScoringModel!$I$25:$I$28,0,0,1)</f>
        <v>1</v>
      </c>
      <c r="BB355" s="1">
        <f>_xlfn.XLOOKUP(Q355,[6]cmmiScoringModel!$G$29:$G$33,[6]cmmiScoringModel!$I$29:$I$33,0,0,1)</f>
        <v>0.5</v>
      </c>
      <c r="BC355" s="1">
        <f>_xlfn.XLOOKUP(R355,[6]cmmiScoringModel!$G$34:$G$37,[6]cmmiScoringModel!$I$34:$I$37,0,0,1)</f>
        <v>1</v>
      </c>
      <c r="BD355" s="1">
        <f>_xlfn.XLOOKUP(S355,[6]cmmiScoringModel!$G$38:$G$44,[6]cmmiScoringModel!$I$38:$I$44,0,0,1)</f>
        <v>0.2</v>
      </c>
      <c r="BE355" s="1">
        <f>_xlfn.XLOOKUP(T355,[6]cmmiScoringModel!$G$45:$G$51,[6]cmmiScoringModel!$I$45:$I$51,0,0,1)</f>
        <v>0.5</v>
      </c>
      <c r="BF355" s="1">
        <f>_xlfn.XLOOKUP(U355,[6]cmmiScoringModel!$G$52:$G$56,[6]cmmiScoringModel!$I$52:$I$56,0,0,1)</f>
        <v>1</v>
      </c>
      <c r="BG355" s="1">
        <f>_xlfn.XLOOKUP(V355,[6]cmmiScoringModel!$G$57:$G$61,[6]cmmiScoringModel!$I$57:$I$61,0,0,1)</f>
        <v>1</v>
      </c>
      <c r="BH355" s="1">
        <f>_xlfn.XLOOKUP(W355,[6]cmmiScoringModel!$G$62:$G$67,[6]cmmiScoringModel!$I$62:$I$67,0,0,1)</f>
        <v>0.75</v>
      </c>
      <c r="BI355" s="1">
        <f>_xlfn.XLOOKUP(X355,[6]cmmiScoringModel!$G$68:$G$72,[6]cmmiScoringModel!$I$68:$I$72,0,0,1)</f>
        <v>0.75</v>
      </c>
      <c r="BJ355" s="1">
        <f>_xlfn.XLOOKUP(Y355,[6]cmmiScoringModel!$G$73:$G$77,[6]cmmiScoringModel!$I$73:$I$77,0,0,1)</f>
        <v>1</v>
      </c>
      <c r="BK355" s="1">
        <f>_xlfn.XLOOKUP(Z355,[6]cmmiScoringModel!$G$78:$G$84,[6]cmmiScoringModel!$I$78:$I$84,0,0,1)</f>
        <v>0.5</v>
      </c>
      <c r="BL355" s="1">
        <f>_xlfn.XLOOKUP(AA355,[6]cmmiScoringModel!$G$85:$G$91,[6]cmmiScoringModel!$I$85:$I$91,0,0,1)</f>
        <v>0.75</v>
      </c>
      <c r="BM355" s="1">
        <f>_xlfn.XLOOKUP(AB355,[6]cmmiScoringModel!$G$92:$G$95,[6]cmmiScoringModel!$I$92:$I$95,0,0,1)</f>
        <v>1</v>
      </c>
      <c r="BN355" s="1">
        <f>_xlfn.XLOOKUP(AC355,[6]cmmiScoringModel!$G$96:$G$100,[6]cmmiScoringModel!$I$96:$I$100,0,0,1)</f>
        <v>0.6</v>
      </c>
      <c r="BO355" s="1">
        <f>_xlfn.XLOOKUP(AD355,[6]cmmiScoringModel!$G$101:$G$106,[6]cmmiScoringModel!$I$101:$I$106,0,0,1)</f>
        <v>0.75</v>
      </c>
      <c r="BP355" s="1">
        <f>_xlfn.XLOOKUP(AE355,[6]cmmiScoringModel!$G$107:$G$113,[6]cmmiScoringModel!$I$107:$I$113,0,0,1)</f>
        <v>0.5</v>
      </c>
      <c r="BQ355" s="1">
        <f>_xlfn.XLOOKUP(AF355,[6]cmmiScoringModel!$G$114:$G$117,[6]cmmiScoringModel!$I$114:$I$117,0,0,1)</f>
        <v>0.85</v>
      </c>
      <c r="BR355" s="1">
        <f>_xlfn.XLOOKUP(AG355,[6]cmmiScoringModel!$G$118:$G$120,[6]cmmiScoringModel!$I$118:$I$120,0,0,1)</f>
        <v>0.25</v>
      </c>
      <c r="BS355" s="1">
        <f>_xlfn.XLOOKUP(AH355, [6]cmmiScoringModel!$G$121:$G$124,[6]cmmiScoringModel!$I$121:$I$124,0,0,1)</f>
        <v>0.6</v>
      </c>
      <c r="BT355" s="1">
        <f>_xlfn.XLOOKUP(AI355,[6]cmmiScoringModel!$G$125:$G$128,[6]cmmiScoringModel!$I$125:$I$128,0,0,1)</f>
        <v>0.4</v>
      </c>
      <c r="BU355" s="1">
        <f>_xlfn.XLOOKUP(AJ355,[6]cmmiScoringModel!$G$129:$G$132,[6]cmmiScoringModel!$I$129:$I$132,0,0,1)</f>
        <v>1</v>
      </c>
      <c r="BV355" s="1">
        <f>_xlfn.XLOOKUP(AK355,[6]cmmiScoringModel!$G$133:$G$138,[6]cmmiScoringModel!$I$133:$I$138,0,0,1)</f>
        <v>0.75</v>
      </c>
      <c r="BW355" s="1">
        <f>_xlfn.XLOOKUP(AL355,[6]cmmiScoringModel!$G$139:$G$142,[6]cmmiScoringModel!$I$139:$I$142,0,0,1)</f>
        <v>0.25</v>
      </c>
      <c r="BX355" s="1">
        <f>_xlfn.XLOOKUP(AM355,[6]cmmiScoringModel!$G$143:$G$148,[6]cmmiScoringModel!$I$143:$I$148,0,0,1)</f>
        <v>0.5</v>
      </c>
      <c r="BY355" s="1">
        <f>_xlfn.XLOOKUP(AN355,[6]cmmiScoringModel!$G$149:$G$153,[6]cmmiScoringModel!$I$149:$I$153,0,0,1)</f>
        <v>0.75</v>
      </c>
      <c r="BZ355" s="1">
        <f>_xlfn.XLOOKUP(AO355,[6]cmmiScoringModel!$G$154:$G$157,[6]cmmiScoringModel!$I$154:$I$157,0,0,1)</f>
        <v>1</v>
      </c>
      <c r="CA355" s="1">
        <f>_xlfn.XLOOKUP(AP355,[6]cmmiScoringModel!$G$158:$G$161,[6]cmmiScoringModel!$I$158:$I$161,0,0,1)</f>
        <v>1</v>
      </c>
      <c r="CB355" s="1">
        <f>_xlfn.XLOOKUP(AQ355,[6]cmmiScoringModel!$G$162:$G$166,[6]cmmiScoringModel!$I$162:$I$166,0,0,1)</f>
        <v>1</v>
      </c>
      <c r="CC355" s="1">
        <f>_xlfn.XLOOKUP(AR355,[6]cmmiScoringModel!$G$167:$G$171,[6]cmmiScoringModel!$I$167:$I$171,0,0,1)</f>
        <v>0.01</v>
      </c>
      <c r="CD355" s="1">
        <f>_xlfn.XLOOKUP(AS355,[6]cmmiScoringModel!$G$172:$G$175,[6]cmmiScoringModel!$I$172:$I$175,0,0,1)</f>
        <v>0.01</v>
      </c>
      <c r="CE355" s="1">
        <f>_xlfn.XLOOKUP(AT355,[6]cmmiScoringModel!$G$176:$G$180,[6]cmmiScoringModel!$I$176:$I$180,0,0,1)</f>
        <v>0.5</v>
      </c>
    </row>
    <row r="356" spans="1:83" x14ac:dyDescent="0.25">
      <c r="A356" s="1" t="s">
        <v>3707</v>
      </c>
      <c r="B356" s="1" t="s">
        <v>2246</v>
      </c>
      <c r="C356" s="1" t="s">
        <v>2259</v>
      </c>
      <c r="D356" s="1" t="s">
        <v>2263</v>
      </c>
      <c r="E356" s="1" t="s">
        <v>2264</v>
      </c>
      <c r="G356" s="1" t="s">
        <v>2206</v>
      </c>
      <c r="H356" s="1" t="s">
        <v>3654</v>
      </c>
      <c r="K356" s="1" t="s">
        <v>18</v>
      </c>
      <c r="L356" s="1" t="s">
        <v>22</v>
      </c>
      <c r="M356" s="1" t="s">
        <v>31</v>
      </c>
      <c r="N356" s="1" t="s">
        <v>29</v>
      </c>
      <c r="O356" s="1" t="s">
        <v>37</v>
      </c>
      <c r="P356" s="1" t="s">
        <v>43</v>
      </c>
      <c r="Q356" s="1" t="s">
        <v>45</v>
      </c>
      <c r="R356" s="1" t="s">
        <v>37</v>
      </c>
      <c r="S356" s="1" t="s">
        <v>56</v>
      </c>
      <c r="T356" s="1" t="s">
        <v>62</v>
      </c>
      <c r="U356" s="1" t="s">
        <v>66</v>
      </c>
      <c r="V356" s="1" t="s">
        <v>72</v>
      </c>
      <c r="W356" s="1" t="s">
        <v>76</v>
      </c>
      <c r="X356" s="1" t="s">
        <v>37</v>
      </c>
      <c r="Y356" s="1" t="s">
        <v>43</v>
      </c>
      <c r="Z356" s="1" t="s">
        <v>62</v>
      </c>
      <c r="AA356" s="1" t="s">
        <v>62</v>
      </c>
      <c r="AB356" s="1" t="s">
        <v>98</v>
      </c>
      <c r="AC356" s="1" t="s">
        <v>103</v>
      </c>
      <c r="AD356" s="1" t="s">
        <v>110</v>
      </c>
      <c r="AE356" s="1" t="s">
        <v>62</v>
      </c>
      <c r="AF356" s="1" t="s">
        <v>120</v>
      </c>
      <c r="AG356" s="1" t="s">
        <v>124</v>
      </c>
      <c r="AH356" s="1" t="s">
        <v>129</v>
      </c>
      <c r="AI356" s="1" t="s">
        <v>129</v>
      </c>
      <c r="AJ356" s="1" t="s">
        <v>22</v>
      </c>
      <c r="AK356" s="1" t="s">
        <v>63</v>
      </c>
      <c r="AL356" s="1" t="s">
        <v>142</v>
      </c>
      <c r="AM356" s="1" t="s">
        <v>62</v>
      </c>
      <c r="AN356" s="1" t="s">
        <v>31</v>
      </c>
      <c r="AO356" s="1" t="s">
        <v>155</v>
      </c>
      <c r="AP356" s="1" t="s">
        <v>159</v>
      </c>
      <c r="AQ356" s="1" t="s">
        <v>31</v>
      </c>
      <c r="AR356" s="1" t="s">
        <v>21</v>
      </c>
      <c r="AS356" s="1" t="s">
        <v>21</v>
      </c>
      <c r="AT356" s="1" t="s">
        <v>21</v>
      </c>
      <c r="AV356" s="1">
        <f>_xlfn.XLOOKUP(K356,[6]cmmiScoringModel!$G$2:$G$6, [6]cmmiScoringModel!$I$2:$I$6,0,0,1)</f>
        <v>1</v>
      </c>
      <c r="AW356" s="1">
        <f>_xlfn.XLOOKUP(L356,[6]cmmiScoringModel!$G$7:$G$9,[6]cmmiScoringModel!$I$7:$I$9,0,0,1)</f>
        <v>1</v>
      </c>
      <c r="AX356" s="1">
        <f>_xlfn.XLOOKUP(M356,[6]cmmiScoringModel!$G$10:$G$14,[6]cmmiScoringModel!$I$10:$I$14,0,0,1)</f>
        <v>1</v>
      </c>
      <c r="AY356" s="1">
        <f>_xlfn.XLOOKUP(N356,[6]cmmiScoringModel!$G$15:$G$19,[6]cmmiScoringModel!$I$15:$I$19,0,0,1)</f>
        <v>0.5</v>
      </c>
      <c r="AZ356" s="1">
        <f>_xlfn.XLOOKUP(O356,[6]cmmiScoringModel!$G$20:$G$24,[6]cmmiScoringModel!$I$20:$I$24,0,0,1)</f>
        <v>0.75</v>
      </c>
      <c r="BA356" s="1">
        <f>_xlfn.XLOOKUP(P356,[6]cmmiScoringModel!$G$25:$G$28,[6]cmmiScoringModel!$I$25:$I$28,0,0,1)</f>
        <v>1</v>
      </c>
      <c r="BB356" s="1">
        <f>_xlfn.XLOOKUP(Q356,[6]cmmiScoringModel!$G$29:$G$33,[6]cmmiScoringModel!$I$29:$I$33,0,0,1)</f>
        <v>0.5</v>
      </c>
      <c r="BC356" s="1">
        <f>_xlfn.XLOOKUP(R356,[6]cmmiScoringModel!$G$34:$G$37,[6]cmmiScoringModel!$I$34:$I$37,0,0,1)</f>
        <v>1</v>
      </c>
      <c r="BD356" s="1">
        <f>_xlfn.XLOOKUP(S356,[6]cmmiScoringModel!$G$38:$G$44,[6]cmmiScoringModel!$I$38:$I$44,0,0,1)</f>
        <v>0.2</v>
      </c>
      <c r="BE356" s="1">
        <f>_xlfn.XLOOKUP(T356,[6]cmmiScoringModel!$G$45:$G$51,[6]cmmiScoringModel!$I$45:$I$51,0,0,1)</f>
        <v>0.5</v>
      </c>
      <c r="BF356" s="1">
        <f>_xlfn.XLOOKUP(U356,[6]cmmiScoringModel!$G$52:$G$56,[6]cmmiScoringModel!$I$52:$I$56,0,0,1)</f>
        <v>0.8</v>
      </c>
      <c r="BG356" s="1">
        <f>_xlfn.XLOOKUP(V356,[6]cmmiScoringModel!$G$57:$G$61,[6]cmmiScoringModel!$I$57:$I$61,0,0,1)</f>
        <v>1</v>
      </c>
      <c r="BH356" s="1">
        <f>_xlfn.XLOOKUP(W356,[6]cmmiScoringModel!$G$62:$G$67,[6]cmmiScoringModel!$I$62:$I$67,0,0,1)</f>
        <v>0.75</v>
      </c>
      <c r="BI356" s="1">
        <f>_xlfn.XLOOKUP(X356,[6]cmmiScoringModel!$G$68:$G$72,[6]cmmiScoringModel!$I$68:$I$72,0,0,1)</f>
        <v>0.75</v>
      </c>
      <c r="BJ356" s="1">
        <f>_xlfn.XLOOKUP(Y356,[6]cmmiScoringModel!$G$73:$G$77,[6]cmmiScoringModel!$I$73:$I$77,0,0,1)</f>
        <v>1</v>
      </c>
      <c r="BK356" s="1">
        <f>_xlfn.XLOOKUP(Z356,[6]cmmiScoringModel!$G$78:$G$84,[6]cmmiScoringModel!$I$78:$I$84,0,0,1)</f>
        <v>0.5</v>
      </c>
      <c r="BL356" s="1">
        <f>_xlfn.XLOOKUP(AA356,[6]cmmiScoringModel!$G$85:$G$91,[6]cmmiScoringModel!$I$85:$I$91,0,0,1)</f>
        <v>0.5</v>
      </c>
      <c r="BM356" s="1">
        <f>_xlfn.XLOOKUP(AB356,[6]cmmiScoringModel!$G$92:$G$95,[6]cmmiScoringModel!$I$92:$I$95,0,0,1)</f>
        <v>1</v>
      </c>
      <c r="BN356" s="1">
        <f>_xlfn.XLOOKUP(AC356,[6]cmmiScoringModel!$G$96:$G$100,[6]cmmiScoringModel!$I$96:$I$100,0,0,1)</f>
        <v>0.6</v>
      </c>
      <c r="BO356" s="1">
        <f>_xlfn.XLOOKUP(AD356,[6]cmmiScoringModel!$G$101:$G$106,[6]cmmiScoringModel!$I$101:$I$106,0,0,1)</f>
        <v>0.75</v>
      </c>
      <c r="BP356" s="1">
        <f>_xlfn.XLOOKUP(AE356,[6]cmmiScoringModel!$G$107:$G$113,[6]cmmiScoringModel!$I$107:$I$113,0,0,1)</f>
        <v>0.5</v>
      </c>
      <c r="BQ356" s="1">
        <f>_xlfn.XLOOKUP(AF356,[6]cmmiScoringModel!$G$114:$G$117,[6]cmmiScoringModel!$I$114:$I$117,0,0,1)</f>
        <v>0.85</v>
      </c>
      <c r="BR356" s="1">
        <f>_xlfn.XLOOKUP(AG356,[6]cmmiScoringModel!$G$118:$G$120,[6]cmmiScoringModel!$I$118:$I$120,0,0,1)</f>
        <v>0.25</v>
      </c>
      <c r="BS356" s="1">
        <f>_xlfn.XLOOKUP(AH356, [6]cmmiScoringModel!$G$121:$G$124,[6]cmmiScoringModel!$I$121:$I$124,0,0,1)</f>
        <v>0.6</v>
      </c>
      <c r="BT356" s="1">
        <f>_xlfn.XLOOKUP(AI356,[6]cmmiScoringModel!$G$125:$G$128,[6]cmmiScoringModel!$I$125:$I$128,0,0,1)</f>
        <v>0.4</v>
      </c>
      <c r="BU356" s="1">
        <f>_xlfn.XLOOKUP(AJ356,[6]cmmiScoringModel!$G$129:$G$132,[6]cmmiScoringModel!$I$129:$I$132,0,0,1)</f>
        <v>1</v>
      </c>
      <c r="BV356" s="1">
        <f>_xlfn.XLOOKUP(AK356,[6]cmmiScoringModel!$G$133:$G$138,[6]cmmiScoringModel!$I$133:$I$138,0,0,1)</f>
        <v>0.75</v>
      </c>
      <c r="BW356" s="1">
        <f>_xlfn.XLOOKUP(AL356,[6]cmmiScoringModel!$G$139:$G$142,[6]cmmiScoringModel!$I$139:$I$142,0,0,1)</f>
        <v>0.25</v>
      </c>
      <c r="BX356" s="1">
        <f>_xlfn.XLOOKUP(AM356,[6]cmmiScoringModel!$G$143:$G$148,[6]cmmiScoringModel!$I$143:$I$148,0,0,1)</f>
        <v>0.5</v>
      </c>
      <c r="BY356" s="1">
        <f>_xlfn.XLOOKUP(AN356,[6]cmmiScoringModel!$G$149:$G$153,[6]cmmiScoringModel!$I$149:$I$153,0,0,1)</f>
        <v>1</v>
      </c>
      <c r="BZ356" s="1">
        <f>_xlfn.XLOOKUP(AO356,[6]cmmiScoringModel!$G$154:$G$157,[6]cmmiScoringModel!$I$154:$I$157,0,0,1)</f>
        <v>1</v>
      </c>
      <c r="CA356" s="1">
        <f>_xlfn.XLOOKUP(AP356,[6]cmmiScoringModel!$G$158:$G$161,[6]cmmiScoringModel!$I$158:$I$161,0,0,1)</f>
        <v>1</v>
      </c>
      <c r="CB356" s="1">
        <f>_xlfn.XLOOKUP(AQ356,[6]cmmiScoringModel!$G$162:$G$166,[6]cmmiScoringModel!$I$162:$I$166,0,0,1)</f>
        <v>1</v>
      </c>
      <c r="CC356" s="1">
        <f>_xlfn.XLOOKUP(AR356,[6]cmmiScoringModel!$G$167:$G$171,[6]cmmiScoringModel!$I$167:$I$171,0,0,1)</f>
        <v>0.01</v>
      </c>
      <c r="CD356" s="1">
        <f>_xlfn.XLOOKUP(AS356,[6]cmmiScoringModel!$G$172:$G$175,[6]cmmiScoringModel!$I$172:$I$175,0,0,1)</f>
        <v>0.01</v>
      </c>
      <c r="CE356" s="1">
        <f>_xlfn.XLOOKUP(AT356,[6]cmmiScoringModel!$G$176:$G$180,[6]cmmiScoringModel!$I$176:$I$180,0,0,1)</f>
        <v>0.01</v>
      </c>
    </row>
    <row r="357" spans="1:83" x14ac:dyDescent="0.25">
      <c r="A357" s="1" t="s">
        <v>3708</v>
      </c>
      <c r="B357" s="1" t="s">
        <v>2246</v>
      </c>
      <c r="C357" s="1" t="s">
        <v>2259</v>
      </c>
      <c r="D357" s="1" t="s">
        <v>2265</v>
      </c>
      <c r="E357" s="1" t="s">
        <v>2266</v>
      </c>
      <c r="G357" s="1" t="s">
        <v>2209</v>
      </c>
      <c r="H357" s="1" t="s">
        <v>3656</v>
      </c>
      <c r="K357" s="1" t="s">
        <v>17</v>
      </c>
      <c r="L357" s="1" t="s">
        <v>22</v>
      </c>
      <c r="M357" s="1" t="s">
        <v>31</v>
      </c>
      <c r="N357" s="1" t="s">
        <v>29</v>
      </c>
      <c r="O357" s="1" t="s">
        <v>37</v>
      </c>
      <c r="P357" s="1" t="s">
        <v>43</v>
      </c>
      <c r="Q357" s="1" t="s">
        <v>45</v>
      </c>
      <c r="R357" s="1" t="s">
        <v>37</v>
      </c>
      <c r="S357" s="1" t="s">
        <v>56</v>
      </c>
      <c r="T357" s="1" t="s">
        <v>62</v>
      </c>
      <c r="U357" s="1" t="s">
        <v>43</v>
      </c>
      <c r="V357" s="1" t="s">
        <v>72</v>
      </c>
      <c r="W357" s="1" t="s">
        <v>77</v>
      </c>
      <c r="X357" s="1" t="s">
        <v>37</v>
      </c>
      <c r="Y357" s="1" t="s">
        <v>43</v>
      </c>
      <c r="Z357" s="1" t="s">
        <v>63</v>
      </c>
      <c r="AA357" s="1" t="s">
        <v>62</v>
      </c>
      <c r="AB357" s="1" t="s">
        <v>98</v>
      </c>
      <c r="AC357" s="1" t="s">
        <v>103</v>
      </c>
      <c r="AD357" s="1" t="s">
        <v>111</v>
      </c>
      <c r="AE357" s="1" t="s">
        <v>62</v>
      </c>
      <c r="AF357" s="1" t="s">
        <v>120</v>
      </c>
      <c r="AG357" s="1" t="s">
        <v>125</v>
      </c>
      <c r="AH357" s="1" t="s">
        <v>129</v>
      </c>
      <c r="AI357" s="1" t="s">
        <v>129</v>
      </c>
      <c r="AJ357" s="1" t="s">
        <v>129</v>
      </c>
      <c r="AK357" s="1" t="s">
        <v>64</v>
      </c>
      <c r="AL357" s="1" t="s">
        <v>144</v>
      </c>
      <c r="AM357" s="1" t="s">
        <v>63</v>
      </c>
      <c r="AN357" s="1" t="s">
        <v>31</v>
      </c>
      <c r="AO357" s="1" t="s">
        <v>155</v>
      </c>
      <c r="AP357" s="1" t="s">
        <v>159</v>
      </c>
      <c r="AQ357" s="1" t="s">
        <v>31</v>
      </c>
      <c r="AR357" s="1" t="s">
        <v>21</v>
      </c>
      <c r="AS357" s="1" t="s">
        <v>21</v>
      </c>
      <c r="AT357" s="1" t="s">
        <v>21</v>
      </c>
      <c r="AV357" s="1">
        <f>_xlfn.XLOOKUP(K357,[6]cmmiScoringModel!$G$2:$G$6, [6]cmmiScoringModel!$I$2:$I$6,0,0,1)</f>
        <v>0.25</v>
      </c>
      <c r="AW357" s="1">
        <f>_xlfn.XLOOKUP(L357,[6]cmmiScoringModel!$G$7:$G$9,[6]cmmiScoringModel!$I$7:$I$9,0,0,1)</f>
        <v>1</v>
      </c>
      <c r="AX357" s="1">
        <f>_xlfn.XLOOKUP(M357,[6]cmmiScoringModel!$G$10:$G$14,[6]cmmiScoringModel!$I$10:$I$14,0,0,1)</f>
        <v>1</v>
      </c>
      <c r="AY357" s="1">
        <f>_xlfn.XLOOKUP(N357,[6]cmmiScoringModel!$G$15:$G$19,[6]cmmiScoringModel!$I$15:$I$19,0,0,1)</f>
        <v>0.5</v>
      </c>
      <c r="AZ357" s="1">
        <f>_xlfn.XLOOKUP(O357,[6]cmmiScoringModel!$G$20:$G$24,[6]cmmiScoringModel!$I$20:$I$24,0,0,1)</f>
        <v>0.75</v>
      </c>
      <c r="BA357" s="1">
        <f>_xlfn.XLOOKUP(P357,[6]cmmiScoringModel!$G$25:$G$28,[6]cmmiScoringModel!$I$25:$I$28,0,0,1)</f>
        <v>1</v>
      </c>
      <c r="BB357" s="1">
        <f>_xlfn.XLOOKUP(Q357,[6]cmmiScoringModel!$G$29:$G$33,[6]cmmiScoringModel!$I$29:$I$33,0,0,1)</f>
        <v>0.5</v>
      </c>
      <c r="BC357" s="1">
        <f>_xlfn.XLOOKUP(R357,[6]cmmiScoringModel!$G$34:$G$37,[6]cmmiScoringModel!$I$34:$I$37,0,0,1)</f>
        <v>1</v>
      </c>
      <c r="BD357" s="1">
        <f>_xlfn.XLOOKUP(S357,[6]cmmiScoringModel!$G$38:$G$44,[6]cmmiScoringModel!$I$38:$I$44,0,0,1)</f>
        <v>0.2</v>
      </c>
      <c r="BE357" s="1">
        <f>_xlfn.XLOOKUP(T357,[6]cmmiScoringModel!$G$45:$G$51,[6]cmmiScoringModel!$I$45:$I$51,0,0,1)</f>
        <v>0.5</v>
      </c>
      <c r="BF357" s="1">
        <f>_xlfn.XLOOKUP(U357,[6]cmmiScoringModel!$G$52:$G$56,[6]cmmiScoringModel!$I$52:$I$56,0,0,1)</f>
        <v>1</v>
      </c>
      <c r="BG357" s="1">
        <f>_xlfn.XLOOKUP(V357,[6]cmmiScoringModel!$G$57:$G$61,[6]cmmiScoringModel!$I$57:$I$61,0,0,1)</f>
        <v>1</v>
      </c>
      <c r="BH357" s="1">
        <f>_xlfn.XLOOKUP(W357,[6]cmmiScoringModel!$G$62:$G$67,[6]cmmiScoringModel!$I$62:$I$67,0,0,1)</f>
        <v>1</v>
      </c>
      <c r="BI357" s="1">
        <f>_xlfn.XLOOKUP(X357,[6]cmmiScoringModel!$G$68:$G$72,[6]cmmiScoringModel!$I$68:$I$72,0,0,1)</f>
        <v>0.75</v>
      </c>
      <c r="BJ357" s="1">
        <f>_xlfn.XLOOKUP(Y357,[6]cmmiScoringModel!$G$73:$G$77,[6]cmmiScoringModel!$I$73:$I$77,0,0,1)</f>
        <v>1</v>
      </c>
      <c r="BK357" s="1">
        <f>_xlfn.XLOOKUP(Z357,[6]cmmiScoringModel!$G$78:$G$84,[6]cmmiScoringModel!$I$78:$I$84,0,0,1)</f>
        <v>0.75</v>
      </c>
      <c r="BL357" s="1">
        <f>_xlfn.XLOOKUP(AA357,[6]cmmiScoringModel!$G$85:$G$91,[6]cmmiScoringModel!$I$85:$I$91,0,0,1)</f>
        <v>0.5</v>
      </c>
      <c r="BM357" s="1">
        <f>_xlfn.XLOOKUP(AB357,[6]cmmiScoringModel!$G$92:$G$95,[6]cmmiScoringModel!$I$92:$I$95,0,0,1)</f>
        <v>1</v>
      </c>
      <c r="BN357" s="1">
        <f>_xlfn.XLOOKUP(AC357,[6]cmmiScoringModel!$G$96:$G$100,[6]cmmiScoringModel!$I$96:$I$100,0,0,1)</f>
        <v>0.6</v>
      </c>
      <c r="BO357" s="1">
        <f>_xlfn.XLOOKUP(AD357,[6]cmmiScoringModel!$G$101:$G$106,[6]cmmiScoringModel!$I$101:$I$106,0,0,1)</f>
        <v>1</v>
      </c>
      <c r="BP357" s="1">
        <f>_xlfn.XLOOKUP(AE357,[6]cmmiScoringModel!$G$107:$G$113,[6]cmmiScoringModel!$I$107:$I$113,0,0,1)</f>
        <v>0.5</v>
      </c>
      <c r="BQ357" s="1">
        <f>_xlfn.XLOOKUP(AF357,[6]cmmiScoringModel!$G$114:$G$117,[6]cmmiScoringModel!$I$114:$I$117,0,0,1)</f>
        <v>0.85</v>
      </c>
      <c r="BR357" s="1">
        <f>_xlfn.XLOOKUP(AG357,[6]cmmiScoringModel!$G$118:$G$120,[6]cmmiScoringModel!$I$118:$I$120,0,0,1)</f>
        <v>1</v>
      </c>
      <c r="BS357" s="1">
        <f>_xlfn.XLOOKUP(AH357, [6]cmmiScoringModel!$G$121:$G$124,[6]cmmiScoringModel!$I$121:$I$124,0,0,1)</f>
        <v>0.6</v>
      </c>
      <c r="BT357" s="1">
        <f>_xlfn.XLOOKUP(AI357,[6]cmmiScoringModel!$G$125:$G$128,[6]cmmiScoringModel!$I$125:$I$128,0,0,1)</f>
        <v>0.4</v>
      </c>
      <c r="BU357" s="1">
        <f>_xlfn.XLOOKUP(AJ357,[6]cmmiScoringModel!$G$129:$G$132,[6]cmmiScoringModel!$I$129:$I$132,0,0,1)</f>
        <v>0.4</v>
      </c>
      <c r="BV357" s="1">
        <f>_xlfn.XLOOKUP(AK357,[6]cmmiScoringModel!$G$133:$G$138,[6]cmmiScoringModel!$I$133:$I$138,0,0,1)</f>
        <v>1</v>
      </c>
      <c r="BW357" s="1">
        <f>_xlfn.XLOOKUP(AL357,[6]cmmiScoringModel!$G$139:$G$142,[6]cmmiScoringModel!$I$139:$I$142,0,0,1)</f>
        <v>1</v>
      </c>
      <c r="BX357" s="1">
        <f>_xlfn.XLOOKUP(AM357,[6]cmmiScoringModel!$G$143:$G$148,[6]cmmiScoringModel!$I$143:$I$148,0,0,1)</f>
        <v>0.75</v>
      </c>
      <c r="BY357" s="1">
        <f>_xlfn.XLOOKUP(AN357,[6]cmmiScoringModel!$G$149:$G$153,[6]cmmiScoringModel!$I$149:$I$153,0,0,1)</f>
        <v>1</v>
      </c>
      <c r="BZ357" s="1">
        <f>_xlfn.XLOOKUP(AO357,[6]cmmiScoringModel!$G$154:$G$157,[6]cmmiScoringModel!$I$154:$I$157,0,0,1)</f>
        <v>1</v>
      </c>
      <c r="CA357" s="1">
        <f>_xlfn.XLOOKUP(AP357,[6]cmmiScoringModel!$G$158:$G$161,[6]cmmiScoringModel!$I$158:$I$161,0,0,1)</f>
        <v>1</v>
      </c>
      <c r="CB357" s="1">
        <f>_xlfn.XLOOKUP(AQ357,[6]cmmiScoringModel!$G$162:$G$166,[6]cmmiScoringModel!$I$162:$I$166,0,0,1)</f>
        <v>1</v>
      </c>
      <c r="CC357" s="1">
        <f>_xlfn.XLOOKUP(AR357,[6]cmmiScoringModel!$G$167:$G$171,[6]cmmiScoringModel!$I$167:$I$171,0,0,1)</f>
        <v>0.01</v>
      </c>
      <c r="CD357" s="1">
        <f>_xlfn.XLOOKUP(AS357,[6]cmmiScoringModel!$G$172:$G$175,[6]cmmiScoringModel!$I$172:$I$175,0,0,1)</f>
        <v>0.01</v>
      </c>
      <c r="CE357" s="1">
        <f>_xlfn.XLOOKUP(AT357,[6]cmmiScoringModel!$G$176:$G$180,[6]cmmiScoringModel!$I$176:$I$180,0,0,1)</f>
        <v>0.01</v>
      </c>
    </row>
    <row r="358" spans="1:83" x14ac:dyDescent="0.25">
      <c r="A358" s="1" t="s">
        <v>3709</v>
      </c>
      <c r="B358" s="1" t="s">
        <v>2246</v>
      </c>
      <c r="C358" s="1" t="s">
        <v>2267</v>
      </c>
      <c r="D358" s="1" t="s">
        <v>2268</v>
      </c>
      <c r="E358" s="1" t="s">
        <v>2269</v>
      </c>
      <c r="G358" s="1" t="s">
        <v>2270</v>
      </c>
      <c r="H358" s="1" t="s">
        <v>3355</v>
      </c>
      <c r="K358" s="1" t="s">
        <v>18</v>
      </c>
      <c r="L358" s="1" t="s">
        <v>22</v>
      </c>
      <c r="M358" s="1" t="s">
        <v>31</v>
      </c>
      <c r="N358" s="1" t="s">
        <v>29</v>
      </c>
      <c r="O358" s="1" t="s">
        <v>37</v>
      </c>
      <c r="P358" s="1" t="s">
        <v>43</v>
      </c>
      <c r="Q358" s="1" t="s">
        <v>45</v>
      </c>
      <c r="R358" s="1" t="s">
        <v>37</v>
      </c>
      <c r="S358" s="1" t="s">
        <v>56</v>
      </c>
      <c r="T358" s="1" t="s">
        <v>64</v>
      </c>
      <c r="U358" s="1" t="s">
        <v>43</v>
      </c>
      <c r="V358" s="1" t="s">
        <v>72</v>
      </c>
      <c r="W358" s="1" t="s">
        <v>75</v>
      </c>
      <c r="X358" s="1" t="s">
        <v>37</v>
      </c>
      <c r="Y358" s="1" t="s">
        <v>43</v>
      </c>
      <c r="Z358" s="1" t="s">
        <v>64</v>
      </c>
      <c r="AA358" s="1" t="s">
        <v>62</v>
      </c>
      <c r="AB358" s="1" t="s">
        <v>98</v>
      </c>
      <c r="AC358" s="1" t="s">
        <v>105</v>
      </c>
      <c r="AD358" s="1" t="s">
        <v>111</v>
      </c>
      <c r="AE358" s="1" t="s">
        <v>62</v>
      </c>
      <c r="AF358" s="1" t="s">
        <v>120</v>
      </c>
      <c r="AG358" s="1" t="s">
        <v>125</v>
      </c>
      <c r="AH358" s="1" t="s">
        <v>129</v>
      </c>
      <c r="AI358" s="1" t="s">
        <v>129</v>
      </c>
      <c r="AJ358" s="1" t="s">
        <v>22</v>
      </c>
      <c r="AK358" s="1" t="s">
        <v>64</v>
      </c>
      <c r="AL358" s="1" t="s">
        <v>144</v>
      </c>
      <c r="AM358" s="1" t="s">
        <v>62</v>
      </c>
      <c r="AN358" s="1" t="s">
        <v>31</v>
      </c>
      <c r="AO358" s="1" t="s">
        <v>155</v>
      </c>
      <c r="AP358" s="1" t="s">
        <v>159</v>
      </c>
      <c r="AQ358" s="1" t="s">
        <v>29</v>
      </c>
      <c r="AR358" s="1" t="s">
        <v>21</v>
      </c>
      <c r="AS358" s="1" t="s">
        <v>21</v>
      </c>
      <c r="AT358" s="1" t="s">
        <v>21</v>
      </c>
      <c r="AV358" s="1">
        <f>_xlfn.XLOOKUP(K358,[6]cmmiScoringModel!$G$2:$G$6, [6]cmmiScoringModel!$I$2:$I$6,0,0,1)</f>
        <v>1</v>
      </c>
      <c r="AW358" s="1">
        <f>_xlfn.XLOOKUP(L358,[6]cmmiScoringModel!$G$7:$G$9,[6]cmmiScoringModel!$I$7:$I$9,0,0,1)</f>
        <v>1</v>
      </c>
      <c r="AX358" s="1">
        <f>_xlfn.XLOOKUP(M358,[6]cmmiScoringModel!$G$10:$G$14,[6]cmmiScoringModel!$I$10:$I$14,0,0,1)</f>
        <v>1</v>
      </c>
      <c r="AY358" s="1">
        <f>_xlfn.XLOOKUP(N358,[6]cmmiScoringModel!$G$15:$G$19,[6]cmmiScoringModel!$I$15:$I$19,0,0,1)</f>
        <v>0.5</v>
      </c>
      <c r="AZ358" s="1">
        <f>_xlfn.XLOOKUP(O358,[6]cmmiScoringModel!$G$20:$G$24,[6]cmmiScoringModel!$I$20:$I$24,0,0,1)</f>
        <v>0.75</v>
      </c>
      <c r="BA358" s="1">
        <f>_xlfn.XLOOKUP(P358,[6]cmmiScoringModel!$G$25:$G$28,[6]cmmiScoringModel!$I$25:$I$28,0,0,1)</f>
        <v>1</v>
      </c>
      <c r="BB358" s="1">
        <f>_xlfn.XLOOKUP(Q358,[6]cmmiScoringModel!$G$29:$G$33,[6]cmmiScoringModel!$I$29:$I$33,0,0,1)</f>
        <v>0.5</v>
      </c>
      <c r="BC358" s="1">
        <f>_xlfn.XLOOKUP(R358,[6]cmmiScoringModel!$G$34:$G$37,[6]cmmiScoringModel!$I$34:$I$37,0,0,1)</f>
        <v>1</v>
      </c>
      <c r="BD358" s="1">
        <f>_xlfn.XLOOKUP(S358,[6]cmmiScoringModel!$G$38:$G$44,[6]cmmiScoringModel!$I$38:$I$44,0,0,1)</f>
        <v>0.2</v>
      </c>
      <c r="BE358" s="1">
        <f>_xlfn.XLOOKUP(T358,[6]cmmiScoringModel!$G$45:$G$51,[6]cmmiScoringModel!$I$45:$I$51,0,0,1)</f>
        <v>1</v>
      </c>
      <c r="BF358" s="1">
        <f>_xlfn.XLOOKUP(U358,[6]cmmiScoringModel!$G$52:$G$56,[6]cmmiScoringModel!$I$52:$I$56,0,0,1)</f>
        <v>1</v>
      </c>
      <c r="BG358" s="1">
        <f>_xlfn.XLOOKUP(V358,[6]cmmiScoringModel!$G$57:$G$61,[6]cmmiScoringModel!$I$57:$I$61,0,0,1)</f>
        <v>1</v>
      </c>
      <c r="BH358" s="1">
        <f>_xlfn.XLOOKUP(W358,[6]cmmiScoringModel!$G$62:$G$67,[6]cmmiScoringModel!$I$62:$I$67,0,0,1)</f>
        <v>0.5</v>
      </c>
      <c r="BI358" s="1">
        <f>_xlfn.XLOOKUP(X358,[6]cmmiScoringModel!$G$68:$G$72,[6]cmmiScoringModel!$I$68:$I$72,0,0,1)</f>
        <v>0.75</v>
      </c>
      <c r="BJ358" s="1">
        <f>_xlfn.XLOOKUP(Y358,[6]cmmiScoringModel!$G$73:$G$77,[6]cmmiScoringModel!$I$73:$I$77,0,0,1)</f>
        <v>1</v>
      </c>
      <c r="BK358" s="1">
        <f>_xlfn.XLOOKUP(Z358,[6]cmmiScoringModel!$G$78:$G$84,[6]cmmiScoringModel!$I$78:$I$84,0,0,1)</f>
        <v>1</v>
      </c>
      <c r="BL358" s="1">
        <f>_xlfn.XLOOKUP(AA358,[6]cmmiScoringModel!$G$85:$G$91,[6]cmmiScoringModel!$I$85:$I$91,0,0,1)</f>
        <v>0.5</v>
      </c>
      <c r="BM358" s="1">
        <f>_xlfn.XLOOKUP(AB358,[6]cmmiScoringModel!$G$92:$G$95,[6]cmmiScoringModel!$I$92:$I$95,0,0,1)</f>
        <v>1</v>
      </c>
      <c r="BN358" s="1">
        <f>_xlfn.XLOOKUP(AC358,[6]cmmiScoringModel!$G$96:$G$100,[6]cmmiScoringModel!$I$96:$I$100,0,0,1)</f>
        <v>1</v>
      </c>
      <c r="BO358" s="1">
        <f>_xlfn.XLOOKUP(AD358,[6]cmmiScoringModel!$G$101:$G$106,[6]cmmiScoringModel!$I$101:$I$106,0,0,1)</f>
        <v>1</v>
      </c>
      <c r="BP358" s="1">
        <f>_xlfn.XLOOKUP(AE358,[6]cmmiScoringModel!$G$107:$G$113,[6]cmmiScoringModel!$I$107:$I$113,0,0,1)</f>
        <v>0.5</v>
      </c>
      <c r="BQ358" s="1">
        <f>_xlfn.XLOOKUP(AF358,[6]cmmiScoringModel!$G$114:$G$117,[6]cmmiScoringModel!$I$114:$I$117,0,0,1)</f>
        <v>0.85</v>
      </c>
      <c r="BR358" s="1">
        <f>_xlfn.XLOOKUP(AG358,[6]cmmiScoringModel!$G$118:$G$120,[6]cmmiScoringModel!$I$118:$I$120,0,0,1)</f>
        <v>1</v>
      </c>
      <c r="BS358" s="1">
        <f>_xlfn.XLOOKUP(AH358, [6]cmmiScoringModel!$G$121:$G$124,[6]cmmiScoringModel!$I$121:$I$124,0,0,1)</f>
        <v>0.6</v>
      </c>
      <c r="BT358" s="1">
        <f>_xlfn.XLOOKUP(AI358,[6]cmmiScoringModel!$G$125:$G$128,[6]cmmiScoringModel!$I$125:$I$128,0,0,1)</f>
        <v>0.4</v>
      </c>
      <c r="BU358" s="1">
        <f>_xlfn.XLOOKUP(AJ358,[6]cmmiScoringModel!$G$129:$G$132,[6]cmmiScoringModel!$I$129:$I$132,0,0,1)</f>
        <v>1</v>
      </c>
      <c r="BV358" s="1">
        <f>_xlfn.XLOOKUP(AK358,[6]cmmiScoringModel!$G$133:$G$138,[6]cmmiScoringModel!$I$133:$I$138,0,0,1)</f>
        <v>1</v>
      </c>
      <c r="BW358" s="1">
        <f>_xlfn.XLOOKUP(AL358,[6]cmmiScoringModel!$G$139:$G$142,[6]cmmiScoringModel!$I$139:$I$142,0,0,1)</f>
        <v>1</v>
      </c>
      <c r="BX358" s="1">
        <f>_xlfn.XLOOKUP(AM358,[6]cmmiScoringModel!$G$143:$G$148,[6]cmmiScoringModel!$I$143:$I$148,0,0,1)</f>
        <v>0.5</v>
      </c>
      <c r="BY358" s="1">
        <f>_xlfn.XLOOKUP(AN358,[6]cmmiScoringModel!$G$149:$G$153,[6]cmmiScoringModel!$I$149:$I$153,0,0,1)</f>
        <v>1</v>
      </c>
      <c r="BZ358" s="1">
        <f>_xlfn.XLOOKUP(AO358,[6]cmmiScoringModel!$G$154:$G$157,[6]cmmiScoringModel!$I$154:$I$157,0,0,1)</f>
        <v>1</v>
      </c>
      <c r="CA358" s="1">
        <f>_xlfn.XLOOKUP(AP358,[6]cmmiScoringModel!$G$158:$G$161,[6]cmmiScoringModel!$I$158:$I$161,0,0,1)</f>
        <v>1</v>
      </c>
      <c r="CB358" s="1">
        <f>_xlfn.XLOOKUP(AQ358,[6]cmmiScoringModel!$G$162:$G$166,[6]cmmiScoringModel!$I$162:$I$166,0,0,1)</f>
        <v>0.75</v>
      </c>
      <c r="CC358" s="1">
        <f>_xlfn.XLOOKUP(AR358,[6]cmmiScoringModel!$G$167:$G$171,[6]cmmiScoringModel!$I$167:$I$171,0,0,1)</f>
        <v>0.01</v>
      </c>
      <c r="CD358" s="1">
        <f>_xlfn.XLOOKUP(AS358,[6]cmmiScoringModel!$G$172:$G$175,[6]cmmiScoringModel!$I$172:$I$175,0,0,1)</f>
        <v>0.01</v>
      </c>
      <c r="CE358" s="1">
        <f>_xlfn.XLOOKUP(AT358,[6]cmmiScoringModel!$G$176:$G$180,[6]cmmiScoringModel!$I$176:$I$180,0,0,1)</f>
        <v>0.01</v>
      </c>
    </row>
    <row r="359" spans="1:83" x14ac:dyDescent="0.25">
      <c r="A359" s="1" t="s">
        <v>3710</v>
      </c>
      <c r="B359" s="1" t="s">
        <v>2246</v>
      </c>
      <c r="C359" s="1" t="s">
        <v>2267</v>
      </c>
      <c r="D359" s="1" t="s">
        <v>2271</v>
      </c>
      <c r="E359" s="1" t="s">
        <v>2272</v>
      </c>
      <c r="G359" s="1" t="s">
        <v>1760</v>
      </c>
      <c r="H359" s="1" t="s">
        <v>3355</v>
      </c>
      <c r="K359" s="1" t="s">
        <v>16</v>
      </c>
      <c r="L359" s="1" t="s">
        <v>22</v>
      </c>
      <c r="M359" s="1" t="s">
        <v>29</v>
      </c>
      <c r="N359" s="1" t="s">
        <v>29</v>
      </c>
      <c r="O359" s="1" t="s">
        <v>37</v>
      </c>
      <c r="P359" s="1" t="s">
        <v>42</v>
      </c>
      <c r="Q359" s="1" t="s">
        <v>45</v>
      </c>
      <c r="R359" s="1" t="s">
        <v>37</v>
      </c>
      <c r="S359" s="1" t="s">
        <v>56</v>
      </c>
      <c r="T359" s="1" t="s">
        <v>60</v>
      </c>
      <c r="U359" s="1" t="s">
        <v>66</v>
      </c>
      <c r="V359" s="1" t="s">
        <v>70</v>
      </c>
      <c r="W359" s="1" t="s">
        <v>76</v>
      </c>
      <c r="X359" s="1" t="s">
        <v>37</v>
      </c>
      <c r="Y359" s="1" t="s">
        <v>43</v>
      </c>
      <c r="Z359" s="1" t="s">
        <v>62</v>
      </c>
      <c r="AA359" s="1" t="s">
        <v>62</v>
      </c>
      <c r="AB359" s="1" t="s">
        <v>98</v>
      </c>
      <c r="AC359" s="1" t="s">
        <v>103</v>
      </c>
      <c r="AD359" s="1" t="s">
        <v>111</v>
      </c>
      <c r="AE359" s="1" t="s">
        <v>62</v>
      </c>
      <c r="AF359" s="1" t="s">
        <v>120</v>
      </c>
      <c r="AG359" s="1" t="s">
        <v>124</v>
      </c>
      <c r="AH359" s="1" t="s">
        <v>129</v>
      </c>
      <c r="AI359" s="1" t="s">
        <v>129</v>
      </c>
      <c r="AJ359" s="1" t="s">
        <v>129</v>
      </c>
      <c r="AK359" s="1" t="s">
        <v>61</v>
      </c>
      <c r="AL359" s="1" t="s">
        <v>144</v>
      </c>
      <c r="AM359" s="1" t="s">
        <v>62</v>
      </c>
      <c r="AN359" s="1" t="s">
        <v>27</v>
      </c>
      <c r="AO359" s="1" t="s">
        <v>155</v>
      </c>
      <c r="AP359" s="1" t="s">
        <v>158</v>
      </c>
      <c r="AQ359" s="1" t="s">
        <v>29</v>
      </c>
      <c r="AR359" s="1" t="s">
        <v>21</v>
      </c>
      <c r="AS359" s="1" t="s">
        <v>21</v>
      </c>
      <c r="AT359" s="1" t="s">
        <v>21</v>
      </c>
      <c r="AV359" s="1">
        <f>_xlfn.XLOOKUP(K359,[6]cmmiScoringModel!$G$2:$G$6, [6]cmmiScoringModel!$I$2:$I$6,0,0,1)</f>
        <v>0.1</v>
      </c>
      <c r="AW359" s="1">
        <f>_xlfn.XLOOKUP(L359,[6]cmmiScoringModel!$G$7:$G$9,[6]cmmiScoringModel!$I$7:$I$9,0,0,1)</f>
        <v>1</v>
      </c>
      <c r="AX359" s="1">
        <f>_xlfn.XLOOKUP(M359,[6]cmmiScoringModel!$G$10:$G$14,[6]cmmiScoringModel!$I$10:$I$14,0,0,1)</f>
        <v>0.8</v>
      </c>
      <c r="AY359" s="1">
        <f>_xlfn.XLOOKUP(N359,[6]cmmiScoringModel!$G$15:$G$19,[6]cmmiScoringModel!$I$15:$I$19,0,0,1)</f>
        <v>0.5</v>
      </c>
      <c r="AZ359" s="1">
        <f>_xlfn.XLOOKUP(O359,[6]cmmiScoringModel!$G$20:$G$24,[6]cmmiScoringModel!$I$20:$I$24,0,0,1)</f>
        <v>0.75</v>
      </c>
      <c r="BA359" s="1">
        <f>_xlfn.XLOOKUP(P359,[6]cmmiScoringModel!$G$25:$G$28,[6]cmmiScoringModel!$I$25:$I$28,0,0,1)</f>
        <v>0.75</v>
      </c>
      <c r="BB359" s="1">
        <f>_xlfn.XLOOKUP(Q359,[6]cmmiScoringModel!$G$29:$G$33,[6]cmmiScoringModel!$I$29:$I$33,0,0,1)</f>
        <v>0.5</v>
      </c>
      <c r="BC359" s="1">
        <f>_xlfn.XLOOKUP(R359,[6]cmmiScoringModel!$G$34:$G$37,[6]cmmiScoringModel!$I$34:$I$37,0,0,1)</f>
        <v>1</v>
      </c>
      <c r="BD359" s="1">
        <f>_xlfn.XLOOKUP(S359,[6]cmmiScoringModel!$G$38:$G$44,[6]cmmiScoringModel!$I$38:$I$44,0,0,1)</f>
        <v>0.2</v>
      </c>
      <c r="BE359" s="1">
        <f>_xlfn.XLOOKUP(T359,[6]cmmiScoringModel!$G$45:$G$51,[6]cmmiScoringModel!$I$45:$I$51,0,0,1)</f>
        <v>0</v>
      </c>
      <c r="BF359" s="1">
        <f>_xlfn.XLOOKUP(U359,[6]cmmiScoringModel!$G$52:$G$56,[6]cmmiScoringModel!$I$52:$I$56,0,0,1)</f>
        <v>0.8</v>
      </c>
      <c r="BG359" s="1">
        <f>_xlfn.XLOOKUP(V359,[6]cmmiScoringModel!$G$57:$G$61,[6]cmmiScoringModel!$I$57:$I$61,0,0,1)</f>
        <v>0.2</v>
      </c>
      <c r="BH359" s="1">
        <f>_xlfn.XLOOKUP(W359,[6]cmmiScoringModel!$G$62:$G$67,[6]cmmiScoringModel!$I$62:$I$67,0,0,1)</f>
        <v>0.75</v>
      </c>
      <c r="BI359" s="1">
        <f>_xlfn.XLOOKUP(X359,[6]cmmiScoringModel!$G$68:$G$72,[6]cmmiScoringModel!$I$68:$I$72,0,0,1)</f>
        <v>0.75</v>
      </c>
      <c r="BJ359" s="1">
        <f>_xlfn.XLOOKUP(Y359,[6]cmmiScoringModel!$G$73:$G$77,[6]cmmiScoringModel!$I$73:$I$77,0,0,1)</f>
        <v>1</v>
      </c>
      <c r="BK359" s="1">
        <f>_xlfn.XLOOKUP(Z359,[6]cmmiScoringModel!$G$78:$G$84,[6]cmmiScoringModel!$I$78:$I$84,0,0,1)</f>
        <v>0.5</v>
      </c>
      <c r="BL359" s="1">
        <f>_xlfn.XLOOKUP(AA359,[6]cmmiScoringModel!$G$85:$G$91,[6]cmmiScoringModel!$I$85:$I$91,0,0,1)</f>
        <v>0.5</v>
      </c>
      <c r="BM359" s="1">
        <f>_xlfn.XLOOKUP(AB359,[6]cmmiScoringModel!$G$92:$G$95,[6]cmmiScoringModel!$I$92:$I$95,0,0,1)</f>
        <v>1</v>
      </c>
      <c r="BN359" s="1">
        <f>_xlfn.XLOOKUP(AC359,[6]cmmiScoringModel!$G$96:$G$100,[6]cmmiScoringModel!$I$96:$I$100,0,0,1)</f>
        <v>0.6</v>
      </c>
      <c r="BO359" s="1">
        <f>_xlfn.XLOOKUP(AD359,[6]cmmiScoringModel!$G$101:$G$106,[6]cmmiScoringModel!$I$101:$I$106,0,0,1)</f>
        <v>1</v>
      </c>
      <c r="BP359" s="1">
        <f>_xlfn.XLOOKUP(AE359,[6]cmmiScoringModel!$G$107:$G$113,[6]cmmiScoringModel!$I$107:$I$113,0,0,1)</f>
        <v>0.5</v>
      </c>
      <c r="BQ359" s="1">
        <f>_xlfn.XLOOKUP(AF359,[6]cmmiScoringModel!$G$114:$G$117,[6]cmmiScoringModel!$I$114:$I$117,0,0,1)</f>
        <v>0.85</v>
      </c>
      <c r="BR359" s="1">
        <f>_xlfn.XLOOKUP(AG359,[6]cmmiScoringModel!$G$118:$G$120,[6]cmmiScoringModel!$I$118:$I$120,0,0,1)</f>
        <v>0.25</v>
      </c>
      <c r="BS359" s="1">
        <f>_xlfn.XLOOKUP(AH359, [6]cmmiScoringModel!$G$121:$G$124,[6]cmmiScoringModel!$I$121:$I$124,0,0,1)</f>
        <v>0.6</v>
      </c>
      <c r="BT359" s="1">
        <f>_xlfn.XLOOKUP(AI359,[6]cmmiScoringModel!$G$125:$G$128,[6]cmmiScoringModel!$I$125:$I$128,0,0,1)</f>
        <v>0.4</v>
      </c>
      <c r="BU359" s="1">
        <f>_xlfn.XLOOKUP(AJ359,[6]cmmiScoringModel!$G$129:$G$132,[6]cmmiScoringModel!$I$129:$I$132,0,0,1)</f>
        <v>0.4</v>
      </c>
      <c r="BV359" s="1">
        <f>_xlfn.XLOOKUP(AK359,[6]cmmiScoringModel!$G$133:$G$138,[6]cmmiScoringModel!$I$133:$I$138,0,0,1)</f>
        <v>0.25</v>
      </c>
      <c r="BW359" s="1">
        <f>_xlfn.XLOOKUP(AL359,[6]cmmiScoringModel!$G$139:$G$142,[6]cmmiScoringModel!$I$139:$I$142,0,0,1)</f>
        <v>1</v>
      </c>
      <c r="BX359" s="1">
        <f>_xlfn.XLOOKUP(AM359,[6]cmmiScoringModel!$G$143:$G$148,[6]cmmiScoringModel!$I$143:$I$148,0,0,1)</f>
        <v>0.5</v>
      </c>
      <c r="BY359" s="1">
        <f>_xlfn.XLOOKUP(AN359,[6]cmmiScoringModel!$G$149:$G$153,[6]cmmiScoringModel!$I$149:$I$153,0,0,1)</f>
        <v>0.25</v>
      </c>
      <c r="BZ359" s="1">
        <f>_xlfn.XLOOKUP(AO359,[6]cmmiScoringModel!$G$154:$G$157,[6]cmmiScoringModel!$I$154:$I$157,0,0,1)</f>
        <v>1</v>
      </c>
      <c r="CA359" s="1">
        <f>_xlfn.XLOOKUP(AP359,[6]cmmiScoringModel!$G$158:$G$161,[6]cmmiScoringModel!$I$158:$I$161,0,0,1)</f>
        <v>0.5</v>
      </c>
      <c r="CB359" s="1">
        <f>_xlfn.XLOOKUP(AQ359,[6]cmmiScoringModel!$G$162:$G$166,[6]cmmiScoringModel!$I$162:$I$166,0,0,1)</f>
        <v>0.75</v>
      </c>
      <c r="CC359" s="1">
        <f>_xlfn.XLOOKUP(AR359,[6]cmmiScoringModel!$G$167:$G$171,[6]cmmiScoringModel!$I$167:$I$171,0,0,1)</f>
        <v>0.01</v>
      </c>
      <c r="CD359" s="1">
        <f>_xlfn.XLOOKUP(AS359,[6]cmmiScoringModel!$G$172:$G$175,[6]cmmiScoringModel!$I$172:$I$175,0,0,1)</f>
        <v>0.01</v>
      </c>
      <c r="CE359" s="1">
        <f>_xlfn.XLOOKUP(AT359,[6]cmmiScoringModel!$G$176:$G$180,[6]cmmiScoringModel!$I$176:$I$180,0,0,1)</f>
        <v>0.01</v>
      </c>
    </row>
    <row r="360" spans="1:83" x14ac:dyDescent="0.25">
      <c r="A360" s="1" t="s">
        <v>3711</v>
      </c>
      <c r="B360" s="1" t="s">
        <v>2246</v>
      </c>
      <c r="C360" s="1" t="s">
        <v>2273</v>
      </c>
      <c r="D360" s="1" t="s">
        <v>1535</v>
      </c>
      <c r="E360" s="1" t="s">
        <v>2274</v>
      </c>
      <c r="G360" s="1" t="s">
        <v>1652</v>
      </c>
      <c r="H360" s="1" t="s">
        <v>3253</v>
      </c>
      <c r="K360" s="1" t="s">
        <v>17</v>
      </c>
      <c r="L360" s="1" t="s">
        <v>22</v>
      </c>
      <c r="M360" s="1" t="s">
        <v>31</v>
      </c>
      <c r="N360" s="1" t="s">
        <v>29</v>
      </c>
      <c r="O360" s="1" t="s">
        <v>37</v>
      </c>
      <c r="P360" s="1" t="s">
        <v>43</v>
      </c>
      <c r="Q360" s="1" t="s">
        <v>45</v>
      </c>
      <c r="R360" s="1" t="s">
        <v>37</v>
      </c>
      <c r="S360" s="1" t="s">
        <v>56</v>
      </c>
      <c r="T360" s="1" t="s">
        <v>62</v>
      </c>
      <c r="U360" s="1" t="s">
        <v>66</v>
      </c>
      <c r="V360" s="1" t="s">
        <v>72</v>
      </c>
      <c r="W360" s="1" t="s">
        <v>76</v>
      </c>
      <c r="X360" s="1" t="s">
        <v>37</v>
      </c>
      <c r="Y360" s="1" t="s">
        <v>43</v>
      </c>
      <c r="Z360" s="1" t="s">
        <v>63</v>
      </c>
      <c r="AA360" s="1" t="s">
        <v>62</v>
      </c>
      <c r="AB360" s="1" t="s">
        <v>98</v>
      </c>
      <c r="AC360" s="1" t="s">
        <v>103</v>
      </c>
      <c r="AD360" s="1" t="s">
        <v>111</v>
      </c>
      <c r="AE360" s="1" t="s">
        <v>62</v>
      </c>
      <c r="AF360" s="1" t="s">
        <v>122</v>
      </c>
      <c r="AG360" s="1" t="s">
        <v>125</v>
      </c>
      <c r="AH360" s="1" t="s">
        <v>129</v>
      </c>
      <c r="AI360" s="1" t="s">
        <v>129</v>
      </c>
      <c r="AJ360" s="1" t="s">
        <v>129</v>
      </c>
      <c r="AK360" s="1" t="s">
        <v>64</v>
      </c>
      <c r="AL360" s="1" t="s">
        <v>144</v>
      </c>
      <c r="AM360" s="1" t="s">
        <v>62</v>
      </c>
      <c r="AN360" s="1" t="s">
        <v>31</v>
      </c>
      <c r="AO360" s="1" t="s">
        <v>155</v>
      </c>
      <c r="AP360" s="1" t="s">
        <v>159</v>
      </c>
      <c r="AQ360" s="1" t="s">
        <v>31</v>
      </c>
      <c r="AR360" s="1" t="s">
        <v>21</v>
      </c>
      <c r="AS360" s="1" t="s">
        <v>21</v>
      </c>
      <c r="AT360" s="1" t="s">
        <v>21</v>
      </c>
      <c r="AV360" s="1">
        <f>_xlfn.XLOOKUP(K360,[6]cmmiScoringModel!$G$2:$G$6, [6]cmmiScoringModel!$I$2:$I$6,0,0,1)</f>
        <v>0.25</v>
      </c>
      <c r="AW360" s="1">
        <f>_xlfn.XLOOKUP(L360,[6]cmmiScoringModel!$G$7:$G$9,[6]cmmiScoringModel!$I$7:$I$9,0,0,1)</f>
        <v>1</v>
      </c>
      <c r="AX360" s="1">
        <f>_xlfn.XLOOKUP(M360,[6]cmmiScoringModel!$G$10:$G$14,[6]cmmiScoringModel!$I$10:$I$14,0,0,1)</f>
        <v>1</v>
      </c>
      <c r="AY360" s="1">
        <f>_xlfn.XLOOKUP(N360,[6]cmmiScoringModel!$G$15:$G$19,[6]cmmiScoringModel!$I$15:$I$19,0,0,1)</f>
        <v>0.5</v>
      </c>
      <c r="AZ360" s="1">
        <f>_xlfn.XLOOKUP(O360,[6]cmmiScoringModel!$G$20:$G$24,[6]cmmiScoringModel!$I$20:$I$24,0,0,1)</f>
        <v>0.75</v>
      </c>
      <c r="BA360" s="1">
        <f>_xlfn.XLOOKUP(P360,[6]cmmiScoringModel!$G$25:$G$28,[6]cmmiScoringModel!$I$25:$I$28,0,0,1)</f>
        <v>1</v>
      </c>
      <c r="BB360" s="1">
        <f>_xlfn.XLOOKUP(Q360,[6]cmmiScoringModel!$G$29:$G$33,[6]cmmiScoringModel!$I$29:$I$33,0,0,1)</f>
        <v>0.5</v>
      </c>
      <c r="BC360" s="1">
        <f>_xlfn.XLOOKUP(R360,[6]cmmiScoringModel!$G$34:$G$37,[6]cmmiScoringModel!$I$34:$I$37,0,0,1)</f>
        <v>1</v>
      </c>
      <c r="BD360" s="1">
        <f>_xlfn.XLOOKUP(S360,[6]cmmiScoringModel!$G$38:$G$44,[6]cmmiScoringModel!$I$38:$I$44,0,0,1)</f>
        <v>0.2</v>
      </c>
      <c r="BE360" s="1">
        <f>_xlfn.XLOOKUP(T360,[6]cmmiScoringModel!$G$45:$G$51,[6]cmmiScoringModel!$I$45:$I$51,0,0,1)</f>
        <v>0.5</v>
      </c>
      <c r="BF360" s="1">
        <f>_xlfn.XLOOKUP(U360,[6]cmmiScoringModel!$G$52:$G$56,[6]cmmiScoringModel!$I$52:$I$56,0,0,1)</f>
        <v>0.8</v>
      </c>
      <c r="BG360" s="1">
        <f>_xlfn.XLOOKUP(V360,[6]cmmiScoringModel!$G$57:$G$61,[6]cmmiScoringModel!$I$57:$I$61,0,0,1)</f>
        <v>1</v>
      </c>
      <c r="BH360" s="1">
        <f>_xlfn.XLOOKUP(W360,[6]cmmiScoringModel!$G$62:$G$67,[6]cmmiScoringModel!$I$62:$I$67,0,0,1)</f>
        <v>0.75</v>
      </c>
      <c r="BI360" s="1">
        <f>_xlfn.XLOOKUP(X360,[6]cmmiScoringModel!$G$68:$G$72,[6]cmmiScoringModel!$I$68:$I$72,0,0,1)</f>
        <v>0.75</v>
      </c>
      <c r="BJ360" s="1">
        <f>_xlfn.XLOOKUP(Y360,[6]cmmiScoringModel!$G$73:$G$77,[6]cmmiScoringModel!$I$73:$I$77,0,0,1)</f>
        <v>1</v>
      </c>
      <c r="BK360" s="1">
        <f>_xlfn.XLOOKUP(Z360,[6]cmmiScoringModel!$G$78:$G$84,[6]cmmiScoringModel!$I$78:$I$84,0,0,1)</f>
        <v>0.75</v>
      </c>
      <c r="BL360" s="1">
        <f>_xlfn.XLOOKUP(AA360,[6]cmmiScoringModel!$G$85:$G$91,[6]cmmiScoringModel!$I$85:$I$91,0,0,1)</f>
        <v>0.5</v>
      </c>
      <c r="BM360" s="1">
        <f>_xlfn.XLOOKUP(AB360,[6]cmmiScoringModel!$G$92:$G$95,[6]cmmiScoringModel!$I$92:$I$95,0,0,1)</f>
        <v>1</v>
      </c>
      <c r="BN360" s="1">
        <f>_xlfn.XLOOKUP(AC360,[6]cmmiScoringModel!$G$96:$G$100,[6]cmmiScoringModel!$I$96:$I$100,0,0,1)</f>
        <v>0.6</v>
      </c>
      <c r="BO360" s="1">
        <f>_xlfn.XLOOKUP(AD360,[6]cmmiScoringModel!$G$101:$G$106,[6]cmmiScoringModel!$I$101:$I$106,0,0,1)</f>
        <v>1</v>
      </c>
      <c r="BP360" s="1">
        <f>_xlfn.XLOOKUP(AE360,[6]cmmiScoringModel!$G$107:$G$113,[6]cmmiScoringModel!$I$107:$I$113,0,0,1)</f>
        <v>0.5</v>
      </c>
      <c r="BQ360" s="1">
        <f>_xlfn.XLOOKUP(AF360,[6]cmmiScoringModel!$G$114:$G$117,[6]cmmiScoringModel!$I$114:$I$117,0,0,1)</f>
        <v>1</v>
      </c>
      <c r="BR360" s="1">
        <f>_xlfn.XLOOKUP(AG360,[6]cmmiScoringModel!$G$118:$G$120,[6]cmmiScoringModel!$I$118:$I$120,0,0,1)</f>
        <v>1</v>
      </c>
      <c r="BS360" s="1">
        <f>_xlfn.XLOOKUP(AH360, [6]cmmiScoringModel!$G$121:$G$124,[6]cmmiScoringModel!$I$121:$I$124,0,0,1)</f>
        <v>0.6</v>
      </c>
      <c r="BT360" s="1">
        <f>_xlfn.XLOOKUP(AI360,[6]cmmiScoringModel!$G$125:$G$128,[6]cmmiScoringModel!$I$125:$I$128,0,0,1)</f>
        <v>0.4</v>
      </c>
      <c r="BU360" s="1">
        <f>_xlfn.XLOOKUP(AJ360,[6]cmmiScoringModel!$G$129:$G$132,[6]cmmiScoringModel!$I$129:$I$132,0,0,1)</f>
        <v>0.4</v>
      </c>
      <c r="BV360" s="1">
        <f>_xlfn.XLOOKUP(AK360,[6]cmmiScoringModel!$G$133:$G$138,[6]cmmiScoringModel!$I$133:$I$138,0,0,1)</f>
        <v>1</v>
      </c>
      <c r="BW360" s="1">
        <f>_xlfn.XLOOKUP(AL360,[6]cmmiScoringModel!$G$139:$G$142,[6]cmmiScoringModel!$I$139:$I$142,0,0,1)</f>
        <v>1</v>
      </c>
      <c r="BX360" s="1">
        <f>_xlfn.XLOOKUP(AM360,[6]cmmiScoringModel!$G$143:$G$148,[6]cmmiScoringModel!$I$143:$I$148,0,0,1)</f>
        <v>0.5</v>
      </c>
      <c r="BY360" s="1">
        <f>_xlfn.XLOOKUP(AN360,[6]cmmiScoringModel!$G$149:$G$153,[6]cmmiScoringModel!$I$149:$I$153,0,0,1)</f>
        <v>1</v>
      </c>
      <c r="BZ360" s="1">
        <f>_xlfn.XLOOKUP(AO360,[6]cmmiScoringModel!$G$154:$G$157,[6]cmmiScoringModel!$I$154:$I$157,0,0,1)</f>
        <v>1</v>
      </c>
      <c r="CA360" s="1">
        <f>_xlfn.XLOOKUP(AP360,[6]cmmiScoringModel!$G$158:$G$161,[6]cmmiScoringModel!$I$158:$I$161,0,0,1)</f>
        <v>1</v>
      </c>
      <c r="CB360" s="1">
        <f>_xlfn.XLOOKUP(AQ360,[6]cmmiScoringModel!$G$162:$G$166,[6]cmmiScoringModel!$I$162:$I$166,0,0,1)</f>
        <v>1</v>
      </c>
      <c r="CC360" s="1">
        <f>_xlfn.XLOOKUP(AR360,[6]cmmiScoringModel!$G$167:$G$171,[6]cmmiScoringModel!$I$167:$I$171,0,0,1)</f>
        <v>0.01</v>
      </c>
      <c r="CD360" s="1">
        <f>_xlfn.XLOOKUP(AS360,[6]cmmiScoringModel!$G$172:$G$175,[6]cmmiScoringModel!$I$172:$I$175,0,0,1)</f>
        <v>0.01</v>
      </c>
      <c r="CE360" s="1">
        <f>_xlfn.XLOOKUP(AT360,[6]cmmiScoringModel!$G$176:$G$180,[6]cmmiScoringModel!$I$176:$I$180,0,0,1)</f>
        <v>0.01</v>
      </c>
    </row>
    <row r="361" spans="1:83" x14ac:dyDescent="0.25">
      <c r="A361" s="1" t="s">
        <v>3712</v>
      </c>
      <c r="B361" s="1" t="s">
        <v>2246</v>
      </c>
      <c r="C361" s="1" t="s">
        <v>2273</v>
      </c>
      <c r="D361" s="1" t="s">
        <v>2276</v>
      </c>
      <c r="E361" s="1" t="s">
        <v>2277</v>
      </c>
      <c r="G361" s="1" t="s">
        <v>2278</v>
      </c>
      <c r="H361" s="1" t="s">
        <v>3713</v>
      </c>
      <c r="K361" s="1" t="s">
        <v>18</v>
      </c>
      <c r="L361" s="1" t="s">
        <v>22</v>
      </c>
      <c r="M361" s="1" t="s">
        <v>31</v>
      </c>
      <c r="N361" s="1" t="s">
        <v>29</v>
      </c>
      <c r="O361" s="1" t="s">
        <v>37</v>
      </c>
      <c r="P361" s="1" t="s">
        <v>43</v>
      </c>
      <c r="Q361" s="1" t="s">
        <v>47</v>
      </c>
      <c r="R361" s="1" t="s">
        <v>37</v>
      </c>
      <c r="S361" s="1" t="s">
        <v>56</v>
      </c>
      <c r="T361" s="1" t="s">
        <v>62</v>
      </c>
      <c r="U361" s="1" t="s">
        <v>43</v>
      </c>
      <c r="V361" s="1" t="s">
        <v>71</v>
      </c>
      <c r="W361" s="1" t="s">
        <v>76</v>
      </c>
      <c r="X361" s="1" t="s">
        <v>37</v>
      </c>
      <c r="Y361" s="1" t="s">
        <v>43</v>
      </c>
      <c r="Z361" s="1" t="s">
        <v>62</v>
      </c>
      <c r="AA361" s="1" t="s">
        <v>62</v>
      </c>
      <c r="AB361" s="1" t="s">
        <v>98</v>
      </c>
      <c r="AC361" s="1" t="s">
        <v>103</v>
      </c>
      <c r="AD361" s="1" t="s">
        <v>111</v>
      </c>
      <c r="AE361" s="1" t="s">
        <v>62</v>
      </c>
      <c r="AF361" s="1" t="s">
        <v>122</v>
      </c>
      <c r="AG361" s="1" t="s">
        <v>125</v>
      </c>
      <c r="AH361" s="1" t="s">
        <v>129</v>
      </c>
      <c r="AI361" s="1" t="s">
        <v>129</v>
      </c>
      <c r="AJ361" s="1" t="s">
        <v>129</v>
      </c>
      <c r="AK361" s="1" t="s">
        <v>62</v>
      </c>
      <c r="AL361" s="1" t="s">
        <v>144</v>
      </c>
      <c r="AM361" s="1" t="s">
        <v>62</v>
      </c>
      <c r="AN361" s="1" t="s">
        <v>29</v>
      </c>
      <c r="AO361" s="1" t="s">
        <v>155</v>
      </c>
      <c r="AP361" s="1" t="s">
        <v>159</v>
      </c>
      <c r="AQ361" s="1" t="s">
        <v>31</v>
      </c>
      <c r="AR361" s="1" t="s">
        <v>21</v>
      </c>
      <c r="AS361" s="1" t="s">
        <v>21</v>
      </c>
      <c r="AT361" s="1" t="s">
        <v>21</v>
      </c>
      <c r="AV361" s="1">
        <f>_xlfn.XLOOKUP(K361,[6]cmmiScoringModel!$G$2:$G$6, [6]cmmiScoringModel!$I$2:$I$6,0,0,1)</f>
        <v>1</v>
      </c>
      <c r="AW361" s="1">
        <f>_xlfn.XLOOKUP(L361,[6]cmmiScoringModel!$G$7:$G$9,[6]cmmiScoringModel!$I$7:$I$9,0,0,1)</f>
        <v>1</v>
      </c>
      <c r="AX361" s="1">
        <f>_xlfn.XLOOKUP(M361,[6]cmmiScoringModel!$G$10:$G$14,[6]cmmiScoringModel!$I$10:$I$14,0,0,1)</f>
        <v>1</v>
      </c>
      <c r="AY361" s="1">
        <f>_xlfn.XLOOKUP(N361,[6]cmmiScoringModel!$G$15:$G$19,[6]cmmiScoringModel!$I$15:$I$19,0,0,1)</f>
        <v>0.5</v>
      </c>
      <c r="AZ361" s="1">
        <f>_xlfn.XLOOKUP(O361,[6]cmmiScoringModel!$G$20:$G$24,[6]cmmiScoringModel!$I$20:$I$24,0,0,1)</f>
        <v>0.75</v>
      </c>
      <c r="BA361" s="1">
        <f>_xlfn.XLOOKUP(P361,[6]cmmiScoringModel!$G$25:$G$28,[6]cmmiScoringModel!$I$25:$I$28,0,0,1)</f>
        <v>1</v>
      </c>
      <c r="BB361" s="1">
        <f>_xlfn.XLOOKUP(Q361,[6]cmmiScoringModel!$G$29:$G$33,[6]cmmiScoringModel!$I$29:$I$33,0,0,1)</f>
        <v>0.75</v>
      </c>
      <c r="BC361" s="1">
        <f>_xlfn.XLOOKUP(R361,[6]cmmiScoringModel!$G$34:$G$37,[6]cmmiScoringModel!$I$34:$I$37,0,0,1)</f>
        <v>1</v>
      </c>
      <c r="BD361" s="1">
        <f>_xlfn.XLOOKUP(S361,[6]cmmiScoringModel!$G$38:$G$44,[6]cmmiScoringModel!$I$38:$I$44,0,0,1)</f>
        <v>0.2</v>
      </c>
      <c r="BE361" s="1">
        <f>_xlfn.XLOOKUP(T361,[6]cmmiScoringModel!$G$45:$G$51,[6]cmmiScoringModel!$I$45:$I$51,0,0,1)</f>
        <v>0.5</v>
      </c>
      <c r="BF361" s="1">
        <f>_xlfn.XLOOKUP(U361,[6]cmmiScoringModel!$G$52:$G$56,[6]cmmiScoringModel!$I$52:$I$56,0,0,1)</f>
        <v>1</v>
      </c>
      <c r="BG361" s="1">
        <f>_xlfn.XLOOKUP(V361,[6]cmmiScoringModel!$G$57:$G$61,[6]cmmiScoringModel!$I$57:$I$61,0,0,1)</f>
        <v>0.6</v>
      </c>
      <c r="BH361" s="1">
        <f>_xlfn.XLOOKUP(W361,[6]cmmiScoringModel!$G$62:$G$67,[6]cmmiScoringModel!$I$62:$I$67,0,0,1)</f>
        <v>0.75</v>
      </c>
      <c r="BI361" s="1">
        <f>_xlfn.XLOOKUP(X361,[6]cmmiScoringModel!$G$68:$G$72,[6]cmmiScoringModel!$I$68:$I$72,0,0,1)</f>
        <v>0.75</v>
      </c>
      <c r="BJ361" s="1">
        <f>_xlfn.XLOOKUP(Y361,[6]cmmiScoringModel!$G$73:$G$77,[6]cmmiScoringModel!$I$73:$I$77,0,0,1)</f>
        <v>1</v>
      </c>
      <c r="BK361" s="1">
        <f>_xlfn.XLOOKUP(Z361,[6]cmmiScoringModel!$G$78:$G$84,[6]cmmiScoringModel!$I$78:$I$84,0,0,1)</f>
        <v>0.5</v>
      </c>
      <c r="BL361" s="1">
        <f>_xlfn.XLOOKUP(AA361,[6]cmmiScoringModel!$G$85:$G$91,[6]cmmiScoringModel!$I$85:$I$91,0,0,1)</f>
        <v>0.5</v>
      </c>
      <c r="BM361" s="1">
        <f>_xlfn.XLOOKUP(AB361,[6]cmmiScoringModel!$G$92:$G$95,[6]cmmiScoringModel!$I$92:$I$95,0,0,1)</f>
        <v>1</v>
      </c>
      <c r="BN361" s="1">
        <f>_xlfn.XLOOKUP(AC361,[6]cmmiScoringModel!$G$96:$G$100,[6]cmmiScoringModel!$I$96:$I$100,0,0,1)</f>
        <v>0.6</v>
      </c>
      <c r="BO361" s="1">
        <f>_xlfn.XLOOKUP(AD361,[6]cmmiScoringModel!$G$101:$G$106,[6]cmmiScoringModel!$I$101:$I$106,0,0,1)</f>
        <v>1</v>
      </c>
      <c r="BP361" s="1">
        <f>_xlfn.XLOOKUP(AE361,[6]cmmiScoringModel!$G$107:$G$113,[6]cmmiScoringModel!$I$107:$I$113,0,0,1)</f>
        <v>0.5</v>
      </c>
      <c r="BQ361" s="1">
        <f>_xlfn.XLOOKUP(AF361,[6]cmmiScoringModel!$G$114:$G$117,[6]cmmiScoringModel!$I$114:$I$117,0,0,1)</f>
        <v>1</v>
      </c>
      <c r="BR361" s="1">
        <f>_xlfn.XLOOKUP(AG361,[6]cmmiScoringModel!$G$118:$G$120,[6]cmmiScoringModel!$I$118:$I$120,0,0,1)</f>
        <v>1</v>
      </c>
      <c r="BS361" s="1">
        <f>_xlfn.XLOOKUP(AH361, [6]cmmiScoringModel!$G$121:$G$124,[6]cmmiScoringModel!$I$121:$I$124,0,0,1)</f>
        <v>0.6</v>
      </c>
      <c r="BT361" s="1">
        <f>_xlfn.XLOOKUP(AI361,[6]cmmiScoringModel!$G$125:$G$128,[6]cmmiScoringModel!$I$125:$I$128,0,0,1)</f>
        <v>0.4</v>
      </c>
      <c r="BU361" s="1">
        <f>_xlfn.XLOOKUP(AJ361,[6]cmmiScoringModel!$G$129:$G$132,[6]cmmiScoringModel!$I$129:$I$132,0,0,1)</f>
        <v>0.4</v>
      </c>
      <c r="BV361" s="1">
        <f>_xlfn.XLOOKUP(AK361,[6]cmmiScoringModel!$G$133:$G$138,[6]cmmiScoringModel!$I$133:$I$138,0,0,1)</f>
        <v>0.5</v>
      </c>
      <c r="BW361" s="1">
        <f>_xlfn.XLOOKUP(AL361,[6]cmmiScoringModel!$G$139:$G$142,[6]cmmiScoringModel!$I$139:$I$142,0,0,1)</f>
        <v>1</v>
      </c>
      <c r="BX361" s="1">
        <f>_xlfn.XLOOKUP(AM361,[6]cmmiScoringModel!$G$143:$G$148,[6]cmmiScoringModel!$I$143:$I$148,0,0,1)</f>
        <v>0.5</v>
      </c>
      <c r="BY361" s="1">
        <f>_xlfn.XLOOKUP(AN361,[6]cmmiScoringModel!$G$149:$G$153,[6]cmmiScoringModel!$I$149:$I$153,0,0,1)</f>
        <v>0.75</v>
      </c>
      <c r="BZ361" s="1">
        <f>_xlfn.XLOOKUP(AO361,[6]cmmiScoringModel!$G$154:$G$157,[6]cmmiScoringModel!$I$154:$I$157,0,0,1)</f>
        <v>1</v>
      </c>
      <c r="CA361" s="1">
        <f>_xlfn.XLOOKUP(AP361,[6]cmmiScoringModel!$G$158:$G$161,[6]cmmiScoringModel!$I$158:$I$161,0,0,1)</f>
        <v>1</v>
      </c>
      <c r="CB361" s="1">
        <f>_xlfn.XLOOKUP(AQ361,[6]cmmiScoringModel!$G$162:$G$166,[6]cmmiScoringModel!$I$162:$I$166,0,0,1)</f>
        <v>1</v>
      </c>
      <c r="CC361" s="1">
        <f>_xlfn.XLOOKUP(AR361,[6]cmmiScoringModel!$G$167:$G$171,[6]cmmiScoringModel!$I$167:$I$171,0,0,1)</f>
        <v>0.01</v>
      </c>
      <c r="CD361" s="1">
        <f>_xlfn.XLOOKUP(AS361,[6]cmmiScoringModel!$G$172:$G$175,[6]cmmiScoringModel!$I$172:$I$175,0,0,1)</f>
        <v>0.01</v>
      </c>
      <c r="CE361" s="1">
        <f>_xlfn.XLOOKUP(AT361,[6]cmmiScoringModel!$G$176:$G$180,[6]cmmiScoringModel!$I$176:$I$180,0,0,1)</f>
        <v>0.01</v>
      </c>
    </row>
    <row r="362" spans="1:83" x14ac:dyDescent="0.25">
      <c r="A362" s="1" t="s">
        <v>3714</v>
      </c>
      <c r="B362" s="1" t="s">
        <v>2246</v>
      </c>
      <c r="C362" s="1" t="s">
        <v>2273</v>
      </c>
      <c r="D362" s="1" t="s">
        <v>2279</v>
      </c>
      <c r="E362" s="1" t="s">
        <v>2280</v>
      </c>
      <c r="G362" s="1" t="s">
        <v>1602</v>
      </c>
      <c r="H362" s="1" t="s">
        <v>3636</v>
      </c>
      <c r="K362" s="1" t="s">
        <v>18</v>
      </c>
      <c r="L362" s="1" t="s">
        <v>22</v>
      </c>
      <c r="M362" s="1" t="s">
        <v>31</v>
      </c>
      <c r="N362" s="1" t="s">
        <v>29</v>
      </c>
      <c r="O362" s="1" t="s">
        <v>37</v>
      </c>
      <c r="P362" s="1" t="s">
        <v>43</v>
      </c>
      <c r="Q362" s="1" t="s">
        <v>45</v>
      </c>
      <c r="R362" s="1" t="s">
        <v>37</v>
      </c>
      <c r="S362" s="1" t="s">
        <v>56</v>
      </c>
      <c r="T362" s="1" t="s">
        <v>63</v>
      </c>
      <c r="U362" s="1" t="s">
        <v>43</v>
      </c>
      <c r="V362" s="1" t="s">
        <v>72</v>
      </c>
      <c r="W362" s="1" t="s">
        <v>76</v>
      </c>
      <c r="X362" s="1" t="s">
        <v>37</v>
      </c>
      <c r="Y362" s="1" t="s">
        <v>43</v>
      </c>
      <c r="Z362" s="1" t="s">
        <v>62</v>
      </c>
      <c r="AA362" s="1" t="s">
        <v>62</v>
      </c>
      <c r="AB362" s="1" t="s">
        <v>98</v>
      </c>
      <c r="AC362" s="1" t="s">
        <v>103</v>
      </c>
      <c r="AD362" s="1" t="s">
        <v>111</v>
      </c>
      <c r="AE362" s="1" t="s">
        <v>62</v>
      </c>
      <c r="AF362" s="1" t="s">
        <v>120</v>
      </c>
      <c r="AG362" s="1" t="s">
        <v>124</v>
      </c>
      <c r="AH362" s="1" t="s">
        <v>129</v>
      </c>
      <c r="AI362" s="1" t="s">
        <v>129</v>
      </c>
      <c r="AJ362" s="1" t="s">
        <v>129</v>
      </c>
      <c r="AK362" s="1" t="s">
        <v>64</v>
      </c>
      <c r="AL362" s="1" t="s">
        <v>144</v>
      </c>
      <c r="AM362" s="1" t="s">
        <v>62</v>
      </c>
      <c r="AN362" s="1" t="s">
        <v>29</v>
      </c>
      <c r="AO362" s="1" t="s">
        <v>155</v>
      </c>
      <c r="AP362" s="1" t="s">
        <v>158</v>
      </c>
      <c r="AQ362" s="1" t="s">
        <v>29</v>
      </c>
      <c r="AR362" s="1" t="s">
        <v>21</v>
      </c>
      <c r="AS362" s="1" t="s">
        <v>21</v>
      </c>
      <c r="AT362" s="1" t="s">
        <v>21</v>
      </c>
      <c r="AV362" s="1">
        <f>_xlfn.XLOOKUP(K362,[6]cmmiScoringModel!$G$2:$G$6, [6]cmmiScoringModel!$I$2:$I$6,0,0,1)</f>
        <v>1</v>
      </c>
      <c r="AW362" s="1">
        <f>_xlfn.XLOOKUP(L362,[6]cmmiScoringModel!$G$7:$G$9,[6]cmmiScoringModel!$I$7:$I$9,0,0,1)</f>
        <v>1</v>
      </c>
      <c r="AX362" s="1">
        <f>_xlfn.XLOOKUP(M362,[6]cmmiScoringModel!$G$10:$G$14,[6]cmmiScoringModel!$I$10:$I$14,0,0,1)</f>
        <v>1</v>
      </c>
      <c r="AY362" s="1">
        <f>_xlfn.XLOOKUP(N362,[6]cmmiScoringModel!$G$15:$G$19,[6]cmmiScoringModel!$I$15:$I$19,0,0,1)</f>
        <v>0.5</v>
      </c>
      <c r="AZ362" s="1">
        <f>_xlfn.XLOOKUP(O362,[6]cmmiScoringModel!$G$20:$G$24,[6]cmmiScoringModel!$I$20:$I$24,0,0,1)</f>
        <v>0.75</v>
      </c>
      <c r="BA362" s="1">
        <f>_xlfn.XLOOKUP(P362,[6]cmmiScoringModel!$G$25:$G$28,[6]cmmiScoringModel!$I$25:$I$28,0,0,1)</f>
        <v>1</v>
      </c>
      <c r="BB362" s="1">
        <f>_xlfn.XLOOKUP(Q362,[6]cmmiScoringModel!$G$29:$G$33,[6]cmmiScoringModel!$I$29:$I$33,0,0,1)</f>
        <v>0.5</v>
      </c>
      <c r="BC362" s="1">
        <f>_xlfn.XLOOKUP(R362,[6]cmmiScoringModel!$G$34:$G$37,[6]cmmiScoringModel!$I$34:$I$37,0,0,1)</f>
        <v>1</v>
      </c>
      <c r="BD362" s="1">
        <f>_xlfn.XLOOKUP(S362,[6]cmmiScoringModel!$G$38:$G$44,[6]cmmiScoringModel!$I$38:$I$44,0,0,1)</f>
        <v>0.2</v>
      </c>
      <c r="BE362" s="1">
        <f>_xlfn.XLOOKUP(T362,[6]cmmiScoringModel!$G$45:$G$51,[6]cmmiScoringModel!$I$45:$I$51,0,0,1)</f>
        <v>0.75</v>
      </c>
      <c r="BF362" s="1">
        <f>_xlfn.XLOOKUP(U362,[6]cmmiScoringModel!$G$52:$G$56,[6]cmmiScoringModel!$I$52:$I$56,0,0,1)</f>
        <v>1</v>
      </c>
      <c r="BG362" s="1">
        <f>_xlfn.XLOOKUP(V362,[6]cmmiScoringModel!$G$57:$G$61,[6]cmmiScoringModel!$I$57:$I$61,0,0,1)</f>
        <v>1</v>
      </c>
      <c r="BH362" s="1">
        <f>_xlfn.XLOOKUP(W362,[6]cmmiScoringModel!$G$62:$G$67,[6]cmmiScoringModel!$I$62:$I$67,0,0,1)</f>
        <v>0.75</v>
      </c>
      <c r="BI362" s="1">
        <f>_xlfn.XLOOKUP(X362,[6]cmmiScoringModel!$G$68:$G$72,[6]cmmiScoringModel!$I$68:$I$72,0,0,1)</f>
        <v>0.75</v>
      </c>
      <c r="BJ362" s="1">
        <f>_xlfn.XLOOKUP(Y362,[6]cmmiScoringModel!$G$73:$G$77,[6]cmmiScoringModel!$I$73:$I$77,0,0,1)</f>
        <v>1</v>
      </c>
      <c r="BK362" s="1">
        <f>_xlfn.XLOOKUP(Z362,[6]cmmiScoringModel!$G$78:$G$84,[6]cmmiScoringModel!$I$78:$I$84,0,0,1)</f>
        <v>0.5</v>
      </c>
      <c r="BL362" s="1">
        <f>_xlfn.XLOOKUP(AA362,[6]cmmiScoringModel!$G$85:$G$91,[6]cmmiScoringModel!$I$85:$I$91,0,0,1)</f>
        <v>0.5</v>
      </c>
      <c r="BM362" s="1">
        <f>_xlfn.XLOOKUP(AB362,[6]cmmiScoringModel!$G$92:$G$95,[6]cmmiScoringModel!$I$92:$I$95,0,0,1)</f>
        <v>1</v>
      </c>
      <c r="BN362" s="1">
        <f>_xlfn.XLOOKUP(AC362,[6]cmmiScoringModel!$G$96:$G$100,[6]cmmiScoringModel!$I$96:$I$100,0,0,1)</f>
        <v>0.6</v>
      </c>
      <c r="BO362" s="1">
        <f>_xlfn.XLOOKUP(AD362,[6]cmmiScoringModel!$G$101:$G$106,[6]cmmiScoringModel!$I$101:$I$106,0,0,1)</f>
        <v>1</v>
      </c>
      <c r="BP362" s="1">
        <f>_xlfn.XLOOKUP(AE362,[6]cmmiScoringModel!$G$107:$G$113,[6]cmmiScoringModel!$I$107:$I$113,0,0,1)</f>
        <v>0.5</v>
      </c>
      <c r="BQ362" s="1">
        <f>_xlfn.XLOOKUP(AF362,[6]cmmiScoringModel!$G$114:$G$117,[6]cmmiScoringModel!$I$114:$I$117,0,0,1)</f>
        <v>0.85</v>
      </c>
      <c r="BR362" s="1">
        <f>_xlfn.XLOOKUP(AG362,[6]cmmiScoringModel!$G$118:$G$120,[6]cmmiScoringModel!$I$118:$I$120,0,0,1)</f>
        <v>0.25</v>
      </c>
      <c r="BS362" s="1">
        <f>_xlfn.XLOOKUP(AH362, [6]cmmiScoringModel!$G$121:$G$124,[6]cmmiScoringModel!$I$121:$I$124,0,0,1)</f>
        <v>0.6</v>
      </c>
      <c r="BT362" s="1">
        <f>_xlfn.XLOOKUP(AI362,[6]cmmiScoringModel!$G$125:$G$128,[6]cmmiScoringModel!$I$125:$I$128,0,0,1)</f>
        <v>0.4</v>
      </c>
      <c r="BU362" s="1">
        <f>_xlfn.XLOOKUP(AJ362,[6]cmmiScoringModel!$G$129:$G$132,[6]cmmiScoringModel!$I$129:$I$132,0,0,1)</f>
        <v>0.4</v>
      </c>
      <c r="BV362" s="1">
        <f>_xlfn.XLOOKUP(AK362,[6]cmmiScoringModel!$G$133:$G$138,[6]cmmiScoringModel!$I$133:$I$138,0,0,1)</f>
        <v>1</v>
      </c>
      <c r="BW362" s="1">
        <f>_xlfn.XLOOKUP(AL362,[6]cmmiScoringModel!$G$139:$G$142,[6]cmmiScoringModel!$I$139:$I$142,0,0,1)</f>
        <v>1</v>
      </c>
      <c r="BX362" s="1">
        <f>_xlfn.XLOOKUP(AM362,[6]cmmiScoringModel!$G$143:$G$148,[6]cmmiScoringModel!$I$143:$I$148,0,0,1)</f>
        <v>0.5</v>
      </c>
      <c r="BY362" s="1">
        <f>_xlfn.XLOOKUP(AN362,[6]cmmiScoringModel!$G$149:$G$153,[6]cmmiScoringModel!$I$149:$I$153,0,0,1)</f>
        <v>0.75</v>
      </c>
      <c r="BZ362" s="1">
        <f>_xlfn.XLOOKUP(AO362,[6]cmmiScoringModel!$G$154:$G$157,[6]cmmiScoringModel!$I$154:$I$157,0,0,1)</f>
        <v>1</v>
      </c>
      <c r="CA362" s="1">
        <f>_xlfn.XLOOKUP(AP362,[6]cmmiScoringModel!$G$158:$G$161,[6]cmmiScoringModel!$I$158:$I$161,0,0,1)</f>
        <v>0.5</v>
      </c>
      <c r="CB362" s="1">
        <f>_xlfn.XLOOKUP(AQ362,[6]cmmiScoringModel!$G$162:$G$166,[6]cmmiScoringModel!$I$162:$I$166,0,0,1)</f>
        <v>0.75</v>
      </c>
      <c r="CC362" s="1">
        <f>_xlfn.XLOOKUP(AR362,[6]cmmiScoringModel!$G$167:$G$171,[6]cmmiScoringModel!$I$167:$I$171,0,0,1)</f>
        <v>0.01</v>
      </c>
      <c r="CD362" s="1">
        <f>_xlfn.XLOOKUP(AS362,[6]cmmiScoringModel!$G$172:$G$175,[6]cmmiScoringModel!$I$172:$I$175,0,0,1)</f>
        <v>0.01</v>
      </c>
      <c r="CE362" s="1">
        <f>_xlfn.XLOOKUP(AT362,[6]cmmiScoringModel!$G$176:$G$180,[6]cmmiScoringModel!$I$176:$I$180,0,0,1)</f>
        <v>0.01</v>
      </c>
    </row>
    <row r="363" spans="1:83" x14ac:dyDescent="0.25">
      <c r="A363" s="1" t="s">
        <v>3715</v>
      </c>
      <c r="B363" s="1" t="s">
        <v>2246</v>
      </c>
      <c r="C363" s="1" t="s">
        <v>1512</v>
      </c>
      <c r="D363" s="1" t="s">
        <v>2281</v>
      </c>
      <c r="E363" s="1" t="s">
        <v>2282</v>
      </c>
      <c r="G363" s="1" t="s">
        <v>2066</v>
      </c>
      <c r="H363" s="1" t="s">
        <v>3716</v>
      </c>
      <c r="K363" s="1" t="s">
        <v>17</v>
      </c>
      <c r="L363" s="1" t="s">
        <v>22</v>
      </c>
      <c r="M363" s="1" t="s">
        <v>31</v>
      </c>
      <c r="N363" s="1" t="s">
        <v>29</v>
      </c>
      <c r="O363" s="1" t="s">
        <v>37</v>
      </c>
      <c r="P363" s="1" t="s">
        <v>43</v>
      </c>
      <c r="Q363" s="1" t="s">
        <v>45</v>
      </c>
      <c r="R363" s="1" t="s">
        <v>37</v>
      </c>
      <c r="S363" s="1" t="s">
        <v>56</v>
      </c>
      <c r="T363" s="1" t="s">
        <v>62</v>
      </c>
      <c r="U363" s="1" t="s">
        <v>66</v>
      </c>
      <c r="V363" s="1" t="s">
        <v>71</v>
      </c>
      <c r="W363" s="1" t="s">
        <v>76</v>
      </c>
      <c r="X363" s="1" t="s">
        <v>37</v>
      </c>
      <c r="Y363" s="1" t="s">
        <v>66</v>
      </c>
      <c r="Z363" s="1" t="s">
        <v>62</v>
      </c>
      <c r="AA363" s="1" t="s">
        <v>62</v>
      </c>
      <c r="AB363" s="1" t="s">
        <v>98</v>
      </c>
      <c r="AC363" s="1" t="s">
        <v>103</v>
      </c>
      <c r="AD363" s="1" t="s">
        <v>110</v>
      </c>
      <c r="AE363" s="1" t="s">
        <v>62</v>
      </c>
      <c r="AF363" s="1" t="s">
        <v>120</v>
      </c>
      <c r="AG363" s="1" t="s">
        <v>124</v>
      </c>
      <c r="AH363" s="1" t="s">
        <v>129</v>
      </c>
      <c r="AI363" s="1" t="s">
        <v>129</v>
      </c>
      <c r="AJ363" s="1" t="s">
        <v>22</v>
      </c>
      <c r="AK363" s="1" t="s">
        <v>63</v>
      </c>
      <c r="AL363" s="1" t="s">
        <v>142</v>
      </c>
      <c r="AM363" s="1" t="s">
        <v>62</v>
      </c>
      <c r="AN363" s="1" t="s">
        <v>31</v>
      </c>
      <c r="AO363" s="1" t="s">
        <v>155</v>
      </c>
      <c r="AP363" s="1" t="s">
        <v>159</v>
      </c>
      <c r="AQ363" s="1" t="s">
        <v>31</v>
      </c>
      <c r="AR363" s="1" t="s">
        <v>21</v>
      </c>
      <c r="AS363" s="1" t="s">
        <v>21</v>
      </c>
      <c r="AT363" s="1" t="s">
        <v>21</v>
      </c>
      <c r="AV363" s="1">
        <f>_xlfn.XLOOKUP(K363,[6]cmmiScoringModel!$G$2:$G$6, [6]cmmiScoringModel!$I$2:$I$6,0,0,1)</f>
        <v>0.25</v>
      </c>
      <c r="AW363" s="1">
        <f>_xlfn.XLOOKUP(L363,[6]cmmiScoringModel!$G$7:$G$9,[6]cmmiScoringModel!$I$7:$I$9,0,0,1)</f>
        <v>1</v>
      </c>
      <c r="AX363" s="1">
        <f>_xlfn.XLOOKUP(M363,[6]cmmiScoringModel!$G$10:$G$14,[6]cmmiScoringModel!$I$10:$I$14,0,0,1)</f>
        <v>1</v>
      </c>
      <c r="AY363" s="1">
        <f>_xlfn.XLOOKUP(N363,[6]cmmiScoringModel!$G$15:$G$19,[6]cmmiScoringModel!$I$15:$I$19,0,0,1)</f>
        <v>0.5</v>
      </c>
      <c r="AZ363" s="1">
        <f>_xlfn.XLOOKUP(O363,[6]cmmiScoringModel!$G$20:$G$24,[6]cmmiScoringModel!$I$20:$I$24,0,0,1)</f>
        <v>0.75</v>
      </c>
      <c r="BA363" s="1">
        <f>_xlfn.XLOOKUP(P363,[6]cmmiScoringModel!$G$25:$G$28,[6]cmmiScoringModel!$I$25:$I$28,0,0,1)</f>
        <v>1</v>
      </c>
      <c r="BB363" s="1">
        <f>_xlfn.XLOOKUP(Q363,[6]cmmiScoringModel!$G$29:$G$33,[6]cmmiScoringModel!$I$29:$I$33,0,0,1)</f>
        <v>0.5</v>
      </c>
      <c r="BC363" s="1">
        <f>_xlfn.XLOOKUP(R363,[6]cmmiScoringModel!$G$34:$G$37,[6]cmmiScoringModel!$I$34:$I$37,0,0,1)</f>
        <v>1</v>
      </c>
      <c r="BD363" s="1">
        <f>_xlfn.XLOOKUP(S363,[6]cmmiScoringModel!$G$38:$G$44,[6]cmmiScoringModel!$I$38:$I$44,0,0,1)</f>
        <v>0.2</v>
      </c>
      <c r="BE363" s="1">
        <f>_xlfn.XLOOKUP(T363,[6]cmmiScoringModel!$G$45:$G$51,[6]cmmiScoringModel!$I$45:$I$51,0,0,1)</f>
        <v>0.5</v>
      </c>
      <c r="BF363" s="1">
        <f>_xlfn.XLOOKUP(U363,[6]cmmiScoringModel!$G$52:$G$56,[6]cmmiScoringModel!$I$52:$I$56,0,0,1)</f>
        <v>0.8</v>
      </c>
      <c r="BG363" s="1">
        <f>_xlfn.XLOOKUP(V363,[6]cmmiScoringModel!$G$57:$G$61,[6]cmmiScoringModel!$I$57:$I$61,0,0,1)</f>
        <v>0.6</v>
      </c>
      <c r="BH363" s="1">
        <f>_xlfn.XLOOKUP(W363,[6]cmmiScoringModel!$G$62:$G$67,[6]cmmiScoringModel!$I$62:$I$67,0,0,1)</f>
        <v>0.75</v>
      </c>
      <c r="BI363" s="1">
        <f>_xlfn.XLOOKUP(X363,[6]cmmiScoringModel!$G$68:$G$72,[6]cmmiScoringModel!$I$68:$I$72,0,0,1)</f>
        <v>0.75</v>
      </c>
      <c r="BJ363" s="1">
        <f>_xlfn.XLOOKUP(Y363,[6]cmmiScoringModel!$G$73:$G$77,[6]cmmiScoringModel!$I$73:$I$77,0,0,1)</f>
        <v>0.5</v>
      </c>
      <c r="BK363" s="1">
        <f>_xlfn.XLOOKUP(Z363,[6]cmmiScoringModel!$G$78:$G$84,[6]cmmiScoringModel!$I$78:$I$84,0,0,1)</f>
        <v>0.5</v>
      </c>
      <c r="BL363" s="1">
        <f>_xlfn.XLOOKUP(AA363,[6]cmmiScoringModel!$G$85:$G$91,[6]cmmiScoringModel!$I$85:$I$91,0,0,1)</f>
        <v>0.5</v>
      </c>
      <c r="BM363" s="1">
        <f>_xlfn.XLOOKUP(AB363,[6]cmmiScoringModel!$G$92:$G$95,[6]cmmiScoringModel!$I$92:$I$95,0,0,1)</f>
        <v>1</v>
      </c>
      <c r="BN363" s="1">
        <f>_xlfn.XLOOKUP(AC363,[6]cmmiScoringModel!$G$96:$G$100,[6]cmmiScoringModel!$I$96:$I$100,0,0,1)</f>
        <v>0.6</v>
      </c>
      <c r="BO363" s="1">
        <f>_xlfn.XLOOKUP(AD363,[6]cmmiScoringModel!$G$101:$G$106,[6]cmmiScoringModel!$I$101:$I$106,0,0,1)</f>
        <v>0.75</v>
      </c>
      <c r="BP363" s="1">
        <f>_xlfn.XLOOKUP(AE363,[6]cmmiScoringModel!$G$107:$G$113,[6]cmmiScoringModel!$I$107:$I$113,0,0,1)</f>
        <v>0.5</v>
      </c>
      <c r="BQ363" s="1">
        <f>_xlfn.XLOOKUP(AF363,[6]cmmiScoringModel!$G$114:$G$117,[6]cmmiScoringModel!$I$114:$I$117,0,0,1)</f>
        <v>0.85</v>
      </c>
      <c r="BR363" s="1">
        <f>_xlfn.XLOOKUP(AG363,[6]cmmiScoringModel!$G$118:$G$120,[6]cmmiScoringModel!$I$118:$I$120,0,0,1)</f>
        <v>0.25</v>
      </c>
      <c r="BS363" s="1">
        <f>_xlfn.XLOOKUP(AH363, [6]cmmiScoringModel!$G$121:$G$124,[6]cmmiScoringModel!$I$121:$I$124,0,0,1)</f>
        <v>0.6</v>
      </c>
      <c r="BT363" s="1">
        <f>_xlfn.XLOOKUP(AI363,[6]cmmiScoringModel!$G$125:$G$128,[6]cmmiScoringModel!$I$125:$I$128,0,0,1)</f>
        <v>0.4</v>
      </c>
      <c r="BU363" s="1">
        <f>_xlfn.XLOOKUP(AJ363,[6]cmmiScoringModel!$G$129:$G$132,[6]cmmiScoringModel!$I$129:$I$132,0,0,1)</f>
        <v>1</v>
      </c>
      <c r="BV363" s="1">
        <f>_xlfn.XLOOKUP(AK363,[6]cmmiScoringModel!$G$133:$G$138,[6]cmmiScoringModel!$I$133:$I$138,0,0,1)</f>
        <v>0.75</v>
      </c>
      <c r="BW363" s="1">
        <f>_xlfn.XLOOKUP(AL363,[6]cmmiScoringModel!$G$139:$G$142,[6]cmmiScoringModel!$I$139:$I$142,0,0,1)</f>
        <v>0.25</v>
      </c>
      <c r="BX363" s="1">
        <f>_xlfn.XLOOKUP(AM363,[6]cmmiScoringModel!$G$143:$G$148,[6]cmmiScoringModel!$I$143:$I$148,0,0,1)</f>
        <v>0.5</v>
      </c>
      <c r="BY363" s="1">
        <f>_xlfn.XLOOKUP(AN363,[6]cmmiScoringModel!$G$149:$G$153,[6]cmmiScoringModel!$I$149:$I$153,0,0,1)</f>
        <v>1</v>
      </c>
      <c r="BZ363" s="1">
        <f>_xlfn.XLOOKUP(AO363,[6]cmmiScoringModel!$G$154:$G$157,[6]cmmiScoringModel!$I$154:$I$157,0,0,1)</f>
        <v>1</v>
      </c>
      <c r="CA363" s="1">
        <f>_xlfn.XLOOKUP(AP363,[6]cmmiScoringModel!$G$158:$G$161,[6]cmmiScoringModel!$I$158:$I$161,0,0,1)</f>
        <v>1</v>
      </c>
      <c r="CB363" s="1">
        <f>_xlfn.XLOOKUP(AQ363,[6]cmmiScoringModel!$G$162:$G$166,[6]cmmiScoringModel!$I$162:$I$166,0,0,1)</f>
        <v>1</v>
      </c>
      <c r="CC363" s="1">
        <f>_xlfn.XLOOKUP(AR363,[6]cmmiScoringModel!$G$167:$G$171,[6]cmmiScoringModel!$I$167:$I$171,0,0,1)</f>
        <v>0.01</v>
      </c>
      <c r="CD363" s="1">
        <f>_xlfn.XLOOKUP(AS363,[6]cmmiScoringModel!$G$172:$G$175,[6]cmmiScoringModel!$I$172:$I$175,0,0,1)</f>
        <v>0.01</v>
      </c>
      <c r="CE363" s="1">
        <f>_xlfn.XLOOKUP(AT363,[6]cmmiScoringModel!$G$176:$G$180,[6]cmmiScoringModel!$I$176:$I$180,0,0,1)</f>
        <v>0.01</v>
      </c>
    </row>
    <row r="364" spans="1:83" x14ac:dyDescent="0.25">
      <c r="A364" s="1" t="s">
        <v>3717</v>
      </c>
      <c r="B364" s="1" t="s">
        <v>2246</v>
      </c>
      <c r="C364" s="1" t="s">
        <v>1512</v>
      </c>
      <c r="D364" s="1" t="s">
        <v>2283</v>
      </c>
      <c r="E364" s="1" t="s">
        <v>2284</v>
      </c>
      <c r="G364" s="1" t="s">
        <v>873</v>
      </c>
      <c r="H364" s="1" t="s">
        <v>3718</v>
      </c>
      <c r="K364" s="1" t="s">
        <v>18</v>
      </c>
      <c r="L364" s="1" t="s">
        <v>22</v>
      </c>
      <c r="M364" s="1" t="s">
        <v>31</v>
      </c>
      <c r="N364" s="1" t="s">
        <v>29</v>
      </c>
      <c r="O364" s="1" t="s">
        <v>37</v>
      </c>
      <c r="P364" s="1" t="s">
        <v>43</v>
      </c>
      <c r="Q364" s="1" t="s">
        <v>45</v>
      </c>
      <c r="R364" s="1" t="s">
        <v>37</v>
      </c>
      <c r="S364" s="1" t="s">
        <v>56</v>
      </c>
      <c r="T364" s="1" t="s">
        <v>21</v>
      </c>
      <c r="U364" s="1" t="s">
        <v>21</v>
      </c>
      <c r="V364" s="1" t="s">
        <v>72</v>
      </c>
      <c r="W364" s="1" t="s">
        <v>76</v>
      </c>
      <c r="X364" s="1" t="s">
        <v>37</v>
      </c>
      <c r="Y364" s="1" t="s">
        <v>43</v>
      </c>
      <c r="Z364" s="1" t="s">
        <v>62</v>
      </c>
      <c r="AA364" s="1" t="s">
        <v>63</v>
      </c>
      <c r="AB364" s="1" t="s">
        <v>98</v>
      </c>
      <c r="AC364" s="1" t="s">
        <v>103</v>
      </c>
      <c r="AD364" s="1" t="s">
        <v>110</v>
      </c>
      <c r="AE364" s="1" t="s">
        <v>62</v>
      </c>
      <c r="AF364" s="1" t="s">
        <v>120</v>
      </c>
      <c r="AG364" s="1" t="s">
        <v>124</v>
      </c>
      <c r="AH364" s="1" t="s">
        <v>129</v>
      </c>
      <c r="AI364" s="1" t="s">
        <v>129</v>
      </c>
      <c r="AJ364" s="1" t="s">
        <v>22</v>
      </c>
      <c r="AK364" s="1" t="s">
        <v>63</v>
      </c>
      <c r="AL364" s="1" t="s">
        <v>144</v>
      </c>
      <c r="AM364" s="1" t="s">
        <v>62</v>
      </c>
      <c r="AN364" s="1" t="s">
        <v>29</v>
      </c>
      <c r="AO364" s="1" t="s">
        <v>155</v>
      </c>
      <c r="AP364" s="1" t="s">
        <v>159</v>
      </c>
      <c r="AQ364" s="1" t="s">
        <v>31</v>
      </c>
      <c r="AR364" s="1" t="s">
        <v>21</v>
      </c>
      <c r="AS364" s="1" t="s">
        <v>21</v>
      </c>
      <c r="AT364" s="1" t="s">
        <v>170</v>
      </c>
      <c r="AV364" s="1">
        <f>_xlfn.XLOOKUP(K364,[6]cmmiScoringModel!$G$2:$G$6, [6]cmmiScoringModel!$I$2:$I$6,0,0,1)</f>
        <v>1</v>
      </c>
      <c r="AW364" s="1">
        <f>_xlfn.XLOOKUP(L364,[6]cmmiScoringModel!$G$7:$G$9,[6]cmmiScoringModel!$I$7:$I$9,0,0,1)</f>
        <v>1</v>
      </c>
      <c r="AX364" s="1">
        <f>_xlfn.XLOOKUP(M364,[6]cmmiScoringModel!$G$10:$G$14,[6]cmmiScoringModel!$I$10:$I$14,0,0,1)</f>
        <v>1</v>
      </c>
      <c r="AY364" s="1">
        <f>_xlfn.XLOOKUP(N364,[6]cmmiScoringModel!$G$15:$G$19,[6]cmmiScoringModel!$I$15:$I$19,0,0,1)</f>
        <v>0.5</v>
      </c>
      <c r="AZ364" s="1">
        <f>_xlfn.XLOOKUP(O364,[6]cmmiScoringModel!$G$20:$G$24,[6]cmmiScoringModel!$I$20:$I$24,0,0,1)</f>
        <v>0.75</v>
      </c>
      <c r="BA364" s="1">
        <f>_xlfn.XLOOKUP(P364,[6]cmmiScoringModel!$G$25:$G$28,[6]cmmiScoringModel!$I$25:$I$28,0,0,1)</f>
        <v>1</v>
      </c>
      <c r="BB364" s="1">
        <f>_xlfn.XLOOKUP(Q364,[6]cmmiScoringModel!$G$29:$G$33,[6]cmmiScoringModel!$I$29:$I$33,0,0,1)</f>
        <v>0.5</v>
      </c>
      <c r="BC364" s="1">
        <f>_xlfn.XLOOKUP(R364,[6]cmmiScoringModel!$G$34:$G$37,[6]cmmiScoringModel!$I$34:$I$37,0,0,1)</f>
        <v>1</v>
      </c>
      <c r="BD364" s="1">
        <f>_xlfn.XLOOKUP(S364,[6]cmmiScoringModel!$G$38:$G$44,[6]cmmiScoringModel!$I$38:$I$44,0,0,1)</f>
        <v>0.2</v>
      </c>
      <c r="BE364" s="1">
        <f>_xlfn.XLOOKUP(T364,[6]cmmiScoringModel!$G$45:$G$51,[6]cmmiScoringModel!$I$45:$I$51,0,0,1)</f>
        <v>0.01</v>
      </c>
      <c r="BF364" s="1">
        <f>_xlfn.XLOOKUP(U364,[6]cmmiScoringModel!$G$52:$G$56,[6]cmmiScoringModel!$I$52:$I$56,0,0,1)</f>
        <v>0.01</v>
      </c>
      <c r="BG364" s="1">
        <f>_xlfn.XLOOKUP(V364,[6]cmmiScoringModel!$G$57:$G$61,[6]cmmiScoringModel!$I$57:$I$61,0,0,1)</f>
        <v>1</v>
      </c>
      <c r="BH364" s="1">
        <f>_xlfn.XLOOKUP(W364,[6]cmmiScoringModel!$G$62:$G$67,[6]cmmiScoringModel!$I$62:$I$67,0,0,1)</f>
        <v>0.75</v>
      </c>
      <c r="BI364" s="1">
        <f>_xlfn.XLOOKUP(X364,[6]cmmiScoringModel!$G$68:$G$72,[6]cmmiScoringModel!$I$68:$I$72,0,0,1)</f>
        <v>0.75</v>
      </c>
      <c r="BJ364" s="1">
        <f>_xlfn.XLOOKUP(Y364,[6]cmmiScoringModel!$G$73:$G$77,[6]cmmiScoringModel!$I$73:$I$77,0,0,1)</f>
        <v>1</v>
      </c>
      <c r="BK364" s="1">
        <f>_xlfn.XLOOKUP(Z364,[6]cmmiScoringModel!$G$78:$G$84,[6]cmmiScoringModel!$I$78:$I$84,0,0,1)</f>
        <v>0.5</v>
      </c>
      <c r="BL364" s="1">
        <f>_xlfn.XLOOKUP(AA364,[6]cmmiScoringModel!$G$85:$G$91,[6]cmmiScoringModel!$I$85:$I$91,0,0,1)</f>
        <v>0.75</v>
      </c>
      <c r="BM364" s="1">
        <f>_xlfn.XLOOKUP(AB364,[6]cmmiScoringModel!$G$92:$G$95,[6]cmmiScoringModel!$I$92:$I$95,0,0,1)</f>
        <v>1</v>
      </c>
      <c r="BN364" s="1">
        <f>_xlfn.XLOOKUP(AC364,[6]cmmiScoringModel!$G$96:$G$100,[6]cmmiScoringModel!$I$96:$I$100,0,0,1)</f>
        <v>0.6</v>
      </c>
      <c r="BO364" s="1">
        <f>_xlfn.XLOOKUP(AD364,[6]cmmiScoringModel!$G$101:$G$106,[6]cmmiScoringModel!$I$101:$I$106,0,0,1)</f>
        <v>0.75</v>
      </c>
      <c r="BP364" s="1">
        <f>_xlfn.XLOOKUP(AE364,[6]cmmiScoringModel!$G$107:$G$113,[6]cmmiScoringModel!$I$107:$I$113,0,0,1)</f>
        <v>0.5</v>
      </c>
      <c r="BQ364" s="1">
        <f>_xlfn.XLOOKUP(AF364,[6]cmmiScoringModel!$G$114:$G$117,[6]cmmiScoringModel!$I$114:$I$117,0,0,1)</f>
        <v>0.85</v>
      </c>
      <c r="BR364" s="1">
        <f>_xlfn.XLOOKUP(AG364,[6]cmmiScoringModel!$G$118:$G$120,[6]cmmiScoringModel!$I$118:$I$120,0,0,1)</f>
        <v>0.25</v>
      </c>
      <c r="BS364" s="1">
        <f>_xlfn.XLOOKUP(AH364, [6]cmmiScoringModel!$G$121:$G$124,[6]cmmiScoringModel!$I$121:$I$124,0,0,1)</f>
        <v>0.6</v>
      </c>
      <c r="BT364" s="1">
        <f>_xlfn.XLOOKUP(AI364,[6]cmmiScoringModel!$G$125:$G$128,[6]cmmiScoringModel!$I$125:$I$128,0,0,1)</f>
        <v>0.4</v>
      </c>
      <c r="BU364" s="1">
        <f>_xlfn.XLOOKUP(AJ364,[6]cmmiScoringModel!$G$129:$G$132,[6]cmmiScoringModel!$I$129:$I$132,0,0,1)</f>
        <v>1</v>
      </c>
      <c r="BV364" s="1">
        <f>_xlfn.XLOOKUP(AK364,[6]cmmiScoringModel!$G$133:$G$138,[6]cmmiScoringModel!$I$133:$I$138,0,0,1)</f>
        <v>0.75</v>
      </c>
      <c r="BW364" s="1">
        <f>_xlfn.XLOOKUP(AL364,[6]cmmiScoringModel!$G$139:$G$142,[6]cmmiScoringModel!$I$139:$I$142,0,0,1)</f>
        <v>1</v>
      </c>
      <c r="BX364" s="1">
        <f>_xlfn.XLOOKUP(AM364,[6]cmmiScoringModel!$G$143:$G$148,[6]cmmiScoringModel!$I$143:$I$148,0,0,1)</f>
        <v>0.5</v>
      </c>
      <c r="BY364" s="1">
        <f>_xlfn.XLOOKUP(AN364,[6]cmmiScoringModel!$G$149:$G$153,[6]cmmiScoringModel!$I$149:$I$153,0,0,1)</f>
        <v>0.75</v>
      </c>
      <c r="BZ364" s="1">
        <f>_xlfn.XLOOKUP(AO364,[6]cmmiScoringModel!$G$154:$G$157,[6]cmmiScoringModel!$I$154:$I$157,0,0,1)</f>
        <v>1</v>
      </c>
      <c r="CA364" s="1">
        <f>_xlfn.XLOOKUP(AP364,[6]cmmiScoringModel!$G$158:$G$161,[6]cmmiScoringModel!$I$158:$I$161,0,0,1)</f>
        <v>1</v>
      </c>
      <c r="CB364" s="1">
        <f>_xlfn.XLOOKUP(AQ364,[6]cmmiScoringModel!$G$162:$G$166,[6]cmmiScoringModel!$I$162:$I$166,0,0,1)</f>
        <v>1</v>
      </c>
      <c r="CC364" s="1">
        <f>_xlfn.XLOOKUP(AR364,[6]cmmiScoringModel!$G$167:$G$171,[6]cmmiScoringModel!$I$167:$I$171,0,0,1)</f>
        <v>0.01</v>
      </c>
      <c r="CD364" s="1">
        <f>_xlfn.XLOOKUP(AS364,[6]cmmiScoringModel!$G$172:$G$175,[6]cmmiScoringModel!$I$172:$I$175,0,0,1)</f>
        <v>0.01</v>
      </c>
      <c r="CE364" s="1">
        <f>_xlfn.XLOOKUP(AT364,[6]cmmiScoringModel!$G$176:$G$180,[6]cmmiScoringModel!$I$176:$I$180,0,0,1)</f>
        <v>0.5</v>
      </c>
    </row>
    <row r="365" spans="1:83" x14ac:dyDescent="0.25">
      <c r="A365" s="1" t="s">
        <v>3719</v>
      </c>
      <c r="B365" s="1" t="s">
        <v>2246</v>
      </c>
      <c r="C365" s="1" t="s">
        <v>2285</v>
      </c>
      <c r="D365" s="1" t="s">
        <v>2286</v>
      </c>
      <c r="E365" s="1" t="s">
        <v>2287</v>
      </c>
      <c r="G365" s="1" t="s">
        <v>3720</v>
      </c>
      <c r="H365" s="1" t="s">
        <v>3721</v>
      </c>
      <c r="K365" s="1" t="s">
        <v>17</v>
      </c>
      <c r="L365" s="1" t="s">
        <v>22</v>
      </c>
      <c r="M365" s="1" t="s">
        <v>31</v>
      </c>
      <c r="N365" s="1" t="s">
        <v>29</v>
      </c>
      <c r="O365" s="1" t="s">
        <v>37</v>
      </c>
      <c r="P365" s="1" t="s">
        <v>43</v>
      </c>
      <c r="Q365" s="1" t="s">
        <v>45</v>
      </c>
      <c r="R365" s="1" t="s">
        <v>37</v>
      </c>
      <c r="S365" s="1" t="s">
        <v>56</v>
      </c>
      <c r="T365" s="1" t="s">
        <v>21</v>
      </c>
      <c r="U365" s="1" t="s">
        <v>21</v>
      </c>
      <c r="V365" s="1" t="s">
        <v>72</v>
      </c>
      <c r="W365" s="1" t="s">
        <v>76</v>
      </c>
      <c r="X365" s="1" t="s">
        <v>37</v>
      </c>
      <c r="Y365" s="1" t="s">
        <v>43</v>
      </c>
      <c r="Z365" s="1" t="s">
        <v>62</v>
      </c>
      <c r="AA365" s="1" t="s">
        <v>63</v>
      </c>
      <c r="AB365" s="1" t="s">
        <v>98</v>
      </c>
      <c r="AC365" s="1" t="s">
        <v>103</v>
      </c>
      <c r="AD365" s="1" t="s">
        <v>110</v>
      </c>
      <c r="AE365" s="1" t="s">
        <v>62</v>
      </c>
      <c r="AF365" s="1" t="s">
        <v>120</v>
      </c>
      <c r="AG365" s="1" t="s">
        <v>124</v>
      </c>
      <c r="AH365" s="1" t="s">
        <v>129</v>
      </c>
      <c r="AI365" s="1" t="s">
        <v>129</v>
      </c>
      <c r="AJ365" s="1" t="s">
        <v>22</v>
      </c>
      <c r="AK365" s="1" t="s">
        <v>63</v>
      </c>
      <c r="AL365" s="1" t="s">
        <v>142</v>
      </c>
      <c r="AM365" s="1" t="s">
        <v>62</v>
      </c>
      <c r="AN365" s="1" t="s">
        <v>29</v>
      </c>
      <c r="AO365" s="1" t="s">
        <v>155</v>
      </c>
      <c r="AP365" s="1" t="s">
        <v>159</v>
      </c>
      <c r="AQ365" s="1" t="s">
        <v>31</v>
      </c>
      <c r="AR365" s="1" t="s">
        <v>21</v>
      </c>
      <c r="AS365" s="1" t="s">
        <v>21</v>
      </c>
      <c r="AT365" s="1" t="s">
        <v>170</v>
      </c>
      <c r="AV365" s="1">
        <f>_xlfn.XLOOKUP(K365,[6]cmmiScoringModel!$G$2:$G$6, [6]cmmiScoringModel!$I$2:$I$6,0,0,1)</f>
        <v>0.25</v>
      </c>
      <c r="AW365" s="1">
        <f>_xlfn.XLOOKUP(L365,[6]cmmiScoringModel!$G$7:$G$9,[6]cmmiScoringModel!$I$7:$I$9,0,0,1)</f>
        <v>1</v>
      </c>
      <c r="AX365" s="1">
        <f>_xlfn.XLOOKUP(M365,[6]cmmiScoringModel!$G$10:$G$14,[6]cmmiScoringModel!$I$10:$I$14,0,0,1)</f>
        <v>1</v>
      </c>
      <c r="AY365" s="1">
        <f>_xlfn.XLOOKUP(N365,[6]cmmiScoringModel!$G$15:$G$19,[6]cmmiScoringModel!$I$15:$I$19,0,0,1)</f>
        <v>0.5</v>
      </c>
      <c r="AZ365" s="1">
        <f>_xlfn.XLOOKUP(O365,[6]cmmiScoringModel!$G$20:$G$24,[6]cmmiScoringModel!$I$20:$I$24,0,0,1)</f>
        <v>0.75</v>
      </c>
      <c r="BA365" s="1">
        <f>_xlfn.XLOOKUP(P365,[6]cmmiScoringModel!$G$25:$G$28,[6]cmmiScoringModel!$I$25:$I$28,0,0,1)</f>
        <v>1</v>
      </c>
      <c r="BB365" s="1">
        <f>_xlfn.XLOOKUP(Q365,[6]cmmiScoringModel!$G$29:$G$33,[6]cmmiScoringModel!$I$29:$I$33,0,0,1)</f>
        <v>0.5</v>
      </c>
      <c r="BC365" s="1">
        <f>_xlfn.XLOOKUP(R365,[6]cmmiScoringModel!$G$34:$G$37,[6]cmmiScoringModel!$I$34:$I$37,0,0,1)</f>
        <v>1</v>
      </c>
      <c r="BD365" s="1">
        <f>_xlfn.XLOOKUP(S365,[6]cmmiScoringModel!$G$38:$G$44,[6]cmmiScoringModel!$I$38:$I$44,0,0,1)</f>
        <v>0.2</v>
      </c>
      <c r="BE365" s="1">
        <f>_xlfn.XLOOKUP(T365,[6]cmmiScoringModel!$G$45:$G$51,[6]cmmiScoringModel!$I$45:$I$51,0,0,1)</f>
        <v>0.01</v>
      </c>
      <c r="BF365" s="1">
        <f>_xlfn.XLOOKUP(U365,[6]cmmiScoringModel!$G$52:$G$56,[6]cmmiScoringModel!$I$52:$I$56,0,0,1)</f>
        <v>0.01</v>
      </c>
      <c r="BG365" s="1">
        <f>_xlfn.XLOOKUP(V365,[6]cmmiScoringModel!$G$57:$G$61,[6]cmmiScoringModel!$I$57:$I$61,0,0,1)</f>
        <v>1</v>
      </c>
      <c r="BH365" s="1">
        <f>_xlfn.XLOOKUP(W365,[6]cmmiScoringModel!$G$62:$G$67,[6]cmmiScoringModel!$I$62:$I$67,0,0,1)</f>
        <v>0.75</v>
      </c>
      <c r="BI365" s="1">
        <f>_xlfn.XLOOKUP(X365,[6]cmmiScoringModel!$G$68:$G$72,[6]cmmiScoringModel!$I$68:$I$72,0,0,1)</f>
        <v>0.75</v>
      </c>
      <c r="BJ365" s="1">
        <f>_xlfn.XLOOKUP(Y365,[6]cmmiScoringModel!$G$73:$G$77,[6]cmmiScoringModel!$I$73:$I$77,0,0,1)</f>
        <v>1</v>
      </c>
      <c r="BK365" s="1">
        <f>_xlfn.XLOOKUP(Z365,[6]cmmiScoringModel!$G$78:$G$84,[6]cmmiScoringModel!$I$78:$I$84,0,0,1)</f>
        <v>0.5</v>
      </c>
      <c r="BL365" s="1">
        <f>_xlfn.XLOOKUP(AA365,[6]cmmiScoringModel!$G$85:$G$91,[6]cmmiScoringModel!$I$85:$I$91,0,0,1)</f>
        <v>0.75</v>
      </c>
      <c r="BM365" s="1">
        <f>_xlfn.XLOOKUP(AB365,[6]cmmiScoringModel!$G$92:$G$95,[6]cmmiScoringModel!$I$92:$I$95,0,0,1)</f>
        <v>1</v>
      </c>
      <c r="BN365" s="1">
        <f>_xlfn.XLOOKUP(AC365,[6]cmmiScoringModel!$G$96:$G$100,[6]cmmiScoringModel!$I$96:$I$100,0,0,1)</f>
        <v>0.6</v>
      </c>
      <c r="BO365" s="1">
        <f>_xlfn.XLOOKUP(AD365,[6]cmmiScoringModel!$G$101:$G$106,[6]cmmiScoringModel!$I$101:$I$106,0,0,1)</f>
        <v>0.75</v>
      </c>
      <c r="BP365" s="1">
        <f>_xlfn.XLOOKUP(AE365,[6]cmmiScoringModel!$G$107:$G$113,[6]cmmiScoringModel!$I$107:$I$113,0,0,1)</f>
        <v>0.5</v>
      </c>
      <c r="BQ365" s="1">
        <f>_xlfn.XLOOKUP(AF365,[6]cmmiScoringModel!$G$114:$G$117,[6]cmmiScoringModel!$I$114:$I$117,0,0,1)</f>
        <v>0.85</v>
      </c>
      <c r="BR365" s="1">
        <f>_xlfn.XLOOKUP(AG365,[6]cmmiScoringModel!$G$118:$G$120,[6]cmmiScoringModel!$I$118:$I$120,0,0,1)</f>
        <v>0.25</v>
      </c>
      <c r="BS365" s="1">
        <f>_xlfn.XLOOKUP(AH365, [6]cmmiScoringModel!$G$121:$G$124,[6]cmmiScoringModel!$I$121:$I$124,0,0,1)</f>
        <v>0.6</v>
      </c>
      <c r="BT365" s="1">
        <f>_xlfn.XLOOKUP(AI365,[6]cmmiScoringModel!$G$125:$G$128,[6]cmmiScoringModel!$I$125:$I$128,0,0,1)</f>
        <v>0.4</v>
      </c>
      <c r="BU365" s="1">
        <f>_xlfn.XLOOKUP(AJ365,[6]cmmiScoringModel!$G$129:$G$132,[6]cmmiScoringModel!$I$129:$I$132,0,0,1)</f>
        <v>1</v>
      </c>
      <c r="BV365" s="1">
        <f>_xlfn.XLOOKUP(AK365,[6]cmmiScoringModel!$G$133:$G$138,[6]cmmiScoringModel!$I$133:$I$138,0,0,1)</f>
        <v>0.75</v>
      </c>
      <c r="BW365" s="1">
        <f>_xlfn.XLOOKUP(AL365,[6]cmmiScoringModel!$G$139:$G$142,[6]cmmiScoringModel!$I$139:$I$142,0,0,1)</f>
        <v>0.25</v>
      </c>
      <c r="BX365" s="1">
        <f>_xlfn.XLOOKUP(AM365,[6]cmmiScoringModel!$G$143:$G$148,[6]cmmiScoringModel!$I$143:$I$148,0,0,1)</f>
        <v>0.5</v>
      </c>
      <c r="BY365" s="1">
        <f>_xlfn.XLOOKUP(AN365,[6]cmmiScoringModel!$G$149:$G$153,[6]cmmiScoringModel!$I$149:$I$153,0,0,1)</f>
        <v>0.75</v>
      </c>
      <c r="BZ365" s="1">
        <f>_xlfn.XLOOKUP(AO365,[6]cmmiScoringModel!$G$154:$G$157,[6]cmmiScoringModel!$I$154:$I$157,0,0,1)</f>
        <v>1</v>
      </c>
      <c r="CA365" s="1">
        <f>_xlfn.XLOOKUP(AP365,[6]cmmiScoringModel!$G$158:$G$161,[6]cmmiScoringModel!$I$158:$I$161,0,0,1)</f>
        <v>1</v>
      </c>
      <c r="CB365" s="1">
        <f>_xlfn.XLOOKUP(AQ365,[6]cmmiScoringModel!$G$162:$G$166,[6]cmmiScoringModel!$I$162:$I$166,0,0,1)</f>
        <v>1</v>
      </c>
      <c r="CC365" s="1">
        <f>_xlfn.XLOOKUP(AR365,[6]cmmiScoringModel!$G$167:$G$171,[6]cmmiScoringModel!$I$167:$I$171,0,0,1)</f>
        <v>0.01</v>
      </c>
      <c r="CD365" s="1">
        <f>_xlfn.XLOOKUP(AS365,[6]cmmiScoringModel!$G$172:$G$175,[6]cmmiScoringModel!$I$172:$I$175,0,0,1)</f>
        <v>0.01</v>
      </c>
      <c r="CE365" s="1">
        <f>_xlfn.XLOOKUP(AT365,[6]cmmiScoringModel!$G$176:$G$180,[6]cmmiScoringModel!$I$176:$I$180,0,0,1)</f>
        <v>0.5</v>
      </c>
    </row>
    <row r="366" spans="1:83" x14ac:dyDescent="0.25">
      <c r="A366" s="1" t="s">
        <v>3722</v>
      </c>
      <c r="B366" s="1" t="s">
        <v>2246</v>
      </c>
      <c r="C366" s="1" t="s">
        <v>2285</v>
      </c>
      <c r="D366" s="1" t="s">
        <v>2289</v>
      </c>
      <c r="E366" s="1" t="s">
        <v>2290</v>
      </c>
      <c r="G366" s="1" t="s">
        <v>2291</v>
      </c>
      <c r="H366" s="1" t="s">
        <v>3723</v>
      </c>
      <c r="K366" s="1" t="s">
        <v>17</v>
      </c>
      <c r="L366" s="1" t="s">
        <v>22</v>
      </c>
      <c r="M366" s="1" t="s">
        <v>31</v>
      </c>
      <c r="N366" s="1" t="s">
        <v>29</v>
      </c>
      <c r="O366" s="1" t="s">
        <v>37</v>
      </c>
      <c r="P366" s="1" t="s">
        <v>43</v>
      </c>
      <c r="Q366" s="1" t="s">
        <v>45</v>
      </c>
      <c r="R366" s="1" t="s">
        <v>37</v>
      </c>
      <c r="S366" s="1" t="s">
        <v>56</v>
      </c>
      <c r="T366" s="1" t="s">
        <v>62</v>
      </c>
      <c r="U366" s="1" t="s">
        <v>43</v>
      </c>
      <c r="V366" s="1" t="s">
        <v>72</v>
      </c>
      <c r="W366" s="1" t="s">
        <v>76</v>
      </c>
      <c r="X366" s="1" t="s">
        <v>37</v>
      </c>
      <c r="Y366" s="1" t="s">
        <v>43</v>
      </c>
      <c r="Z366" s="1" t="s">
        <v>62</v>
      </c>
      <c r="AA366" s="1" t="s">
        <v>63</v>
      </c>
      <c r="AB366" s="1" t="s">
        <v>98</v>
      </c>
      <c r="AC366" s="1" t="s">
        <v>103</v>
      </c>
      <c r="AD366" s="1" t="s">
        <v>110</v>
      </c>
      <c r="AE366" s="1" t="s">
        <v>62</v>
      </c>
      <c r="AF366" s="1" t="s">
        <v>120</v>
      </c>
      <c r="AG366" s="1" t="s">
        <v>124</v>
      </c>
      <c r="AH366" s="1" t="s">
        <v>129</v>
      </c>
      <c r="AI366" s="1" t="s">
        <v>129</v>
      </c>
      <c r="AJ366" s="1" t="s">
        <v>22</v>
      </c>
      <c r="AK366" s="1" t="s">
        <v>63</v>
      </c>
      <c r="AL366" s="1" t="s">
        <v>142</v>
      </c>
      <c r="AM366" s="1" t="s">
        <v>62</v>
      </c>
      <c r="AN366" s="1" t="s">
        <v>29</v>
      </c>
      <c r="AO366" s="1" t="s">
        <v>155</v>
      </c>
      <c r="AP366" s="1" t="s">
        <v>159</v>
      </c>
      <c r="AQ366" s="1" t="s">
        <v>31</v>
      </c>
      <c r="AR366" s="1" t="s">
        <v>21</v>
      </c>
      <c r="AS366" s="1" t="s">
        <v>21</v>
      </c>
      <c r="AT366" s="1" t="s">
        <v>170</v>
      </c>
      <c r="AV366" s="1">
        <f>_xlfn.XLOOKUP(K366,[6]cmmiScoringModel!$G$2:$G$6, [6]cmmiScoringModel!$I$2:$I$6,0,0,1)</f>
        <v>0.25</v>
      </c>
      <c r="AW366" s="1">
        <f>_xlfn.XLOOKUP(L366,[6]cmmiScoringModel!$G$7:$G$9,[6]cmmiScoringModel!$I$7:$I$9,0,0,1)</f>
        <v>1</v>
      </c>
      <c r="AX366" s="1">
        <f>_xlfn.XLOOKUP(M366,[6]cmmiScoringModel!$G$10:$G$14,[6]cmmiScoringModel!$I$10:$I$14,0,0,1)</f>
        <v>1</v>
      </c>
      <c r="AY366" s="1">
        <f>_xlfn.XLOOKUP(N366,[6]cmmiScoringModel!$G$15:$G$19,[6]cmmiScoringModel!$I$15:$I$19,0,0,1)</f>
        <v>0.5</v>
      </c>
      <c r="AZ366" s="1">
        <f>_xlfn.XLOOKUP(O366,[6]cmmiScoringModel!$G$20:$G$24,[6]cmmiScoringModel!$I$20:$I$24,0,0,1)</f>
        <v>0.75</v>
      </c>
      <c r="BA366" s="1">
        <f>_xlfn.XLOOKUP(P366,[6]cmmiScoringModel!$G$25:$G$28,[6]cmmiScoringModel!$I$25:$I$28,0,0,1)</f>
        <v>1</v>
      </c>
      <c r="BB366" s="1">
        <f>_xlfn.XLOOKUP(Q366,[6]cmmiScoringModel!$G$29:$G$33,[6]cmmiScoringModel!$I$29:$I$33,0,0,1)</f>
        <v>0.5</v>
      </c>
      <c r="BC366" s="1">
        <f>_xlfn.XLOOKUP(R366,[6]cmmiScoringModel!$G$34:$G$37,[6]cmmiScoringModel!$I$34:$I$37,0,0,1)</f>
        <v>1</v>
      </c>
      <c r="BD366" s="1">
        <f>_xlfn.XLOOKUP(S366,[6]cmmiScoringModel!$G$38:$G$44,[6]cmmiScoringModel!$I$38:$I$44,0,0,1)</f>
        <v>0.2</v>
      </c>
      <c r="BE366" s="1">
        <f>_xlfn.XLOOKUP(T366,[6]cmmiScoringModel!$G$45:$G$51,[6]cmmiScoringModel!$I$45:$I$51,0,0,1)</f>
        <v>0.5</v>
      </c>
      <c r="BF366" s="1">
        <f>_xlfn.XLOOKUP(U366,[6]cmmiScoringModel!$G$52:$G$56,[6]cmmiScoringModel!$I$52:$I$56,0,0,1)</f>
        <v>1</v>
      </c>
      <c r="BG366" s="1">
        <f>_xlfn.XLOOKUP(V366,[6]cmmiScoringModel!$G$57:$G$61,[6]cmmiScoringModel!$I$57:$I$61,0,0,1)</f>
        <v>1</v>
      </c>
      <c r="BH366" s="1">
        <f>_xlfn.XLOOKUP(W366,[6]cmmiScoringModel!$G$62:$G$67,[6]cmmiScoringModel!$I$62:$I$67,0,0,1)</f>
        <v>0.75</v>
      </c>
      <c r="BI366" s="1">
        <f>_xlfn.XLOOKUP(X366,[6]cmmiScoringModel!$G$68:$G$72,[6]cmmiScoringModel!$I$68:$I$72,0,0,1)</f>
        <v>0.75</v>
      </c>
      <c r="BJ366" s="1">
        <f>_xlfn.XLOOKUP(Y366,[6]cmmiScoringModel!$G$73:$G$77,[6]cmmiScoringModel!$I$73:$I$77,0,0,1)</f>
        <v>1</v>
      </c>
      <c r="BK366" s="1">
        <f>_xlfn.XLOOKUP(Z366,[6]cmmiScoringModel!$G$78:$G$84,[6]cmmiScoringModel!$I$78:$I$84,0,0,1)</f>
        <v>0.5</v>
      </c>
      <c r="BL366" s="1">
        <f>_xlfn.XLOOKUP(AA366,[6]cmmiScoringModel!$G$85:$G$91,[6]cmmiScoringModel!$I$85:$I$91,0,0,1)</f>
        <v>0.75</v>
      </c>
      <c r="BM366" s="1">
        <f>_xlfn.XLOOKUP(AB366,[6]cmmiScoringModel!$G$92:$G$95,[6]cmmiScoringModel!$I$92:$I$95,0,0,1)</f>
        <v>1</v>
      </c>
      <c r="BN366" s="1">
        <f>_xlfn.XLOOKUP(AC366,[6]cmmiScoringModel!$G$96:$G$100,[6]cmmiScoringModel!$I$96:$I$100,0,0,1)</f>
        <v>0.6</v>
      </c>
      <c r="BO366" s="1">
        <f>_xlfn.XLOOKUP(AD366,[6]cmmiScoringModel!$G$101:$G$106,[6]cmmiScoringModel!$I$101:$I$106,0,0,1)</f>
        <v>0.75</v>
      </c>
      <c r="BP366" s="1">
        <f>_xlfn.XLOOKUP(AE366,[6]cmmiScoringModel!$G$107:$G$113,[6]cmmiScoringModel!$I$107:$I$113,0,0,1)</f>
        <v>0.5</v>
      </c>
      <c r="BQ366" s="1">
        <f>_xlfn.XLOOKUP(AF366,[6]cmmiScoringModel!$G$114:$G$117,[6]cmmiScoringModel!$I$114:$I$117,0,0,1)</f>
        <v>0.85</v>
      </c>
      <c r="BR366" s="1">
        <f>_xlfn.XLOOKUP(AG366,[6]cmmiScoringModel!$G$118:$G$120,[6]cmmiScoringModel!$I$118:$I$120,0,0,1)</f>
        <v>0.25</v>
      </c>
      <c r="BS366" s="1">
        <f>_xlfn.XLOOKUP(AH366, [6]cmmiScoringModel!$G$121:$G$124,[6]cmmiScoringModel!$I$121:$I$124,0,0,1)</f>
        <v>0.6</v>
      </c>
      <c r="BT366" s="1">
        <f>_xlfn.XLOOKUP(AI366,[6]cmmiScoringModel!$G$125:$G$128,[6]cmmiScoringModel!$I$125:$I$128,0,0,1)</f>
        <v>0.4</v>
      </c>
      <c r="BU366" s="1">
        <f>_xlfn.XLOOKUP(AJ366,[6]cmmiScoringModel!$G$129:$G$132,[6]cmmiScoringModel!$I$129:$I$132,0,0,1)</f>
        <v>1</v>
      </c>
      <c r="BV366" s="1">
        <f>_xlfn.XLOOKUP(AK366,[6]cmmiScoringModel!$G$133:$G$138,[6]cmmiScoringModel!$I$133:$I$138,0,0,1)</f>
        <v>0.75</v>
      </c>
      <c r="BW366" s="1">
        <f>_xlfn.XLOOKUP(AL366,[6]cmmiScoringModel!$G$139:$G$142,[6]cmmiScoringModel!$I$139:$I$142,0,0,1)</f>
        <v>0.25</v>
      </c>
      <c r="BX366" s="1">
        <f>_xlfn.XLOOKUP(AM366,[6]cmmiScoringModel!$G$143:$G$148,[6]cmmiScoringModel!$I$143:$I$148,0,0,1)</f>
        <v>0.5</v>
      </c>
      <c r="BY366" s="1">
        <f>_xlfn.XLOOKUP(AN366,[6]cmmiScoringModel!$G$149:$G$153,[6]cmmiScoringModel!$I$149:$I$153,0,0,1)</f>
        <v>0.75</v>
      </c>
      <c r="BZ366" s="1">
        <f>_xlfn.XLOOKUP(AO366,[6]cmmiScoringModel!$G$154:$G$157,[6]cmmiScoringModel!$I$154:$I$157,0,0,1)</f>
        <v>1</v>
      </c>
      <c r="CA366" s="1">
        <f>_xlfn.XLOOKUP(AP366,[6]cmmiScoringModel!$G$158:$G$161,[6]cmmiScoringModel!$I$158:$I$161,0,0,1)</f>
        <v>1</v>
      </c>
      <c r="CB366" s="1">
        <f>_xlfn.XLOOKUP(AQ366,[6]cmmiScoringModel!$G$162:$G$166,[6]cmmiScoringModel!$I$162:$I$166,0,0,1)</f>
        <v>1</v>
      </c>
      <c r="CC366" s="1">
        <f>_xlfn.XLOOKUP(AR366,[6]cmmiScoringModel!$G$167:$G$171,[6]cmmiScoringModel!$I$167:$I$171,0,0,1)</f>
        <v>0.01</v>
      </c>
      <c r="CD366" s="1">
        <f>_xlfn.XLOOKUP(AS366,[6]cmmiScoringModel!$G$172:$G$175,[6]cmmiScoringModel!$I$172:$I$175,0,0,1)</f>
        <v>0.01</v>
      </c>
      <c r="CE366" s="1">
        <f>_xlfn.XLOOKUP(AT366,[6]cmmiScoringModel!$G$176:$G$180,[6]cmmiScoringModel!$I$176:$I$180,0,0,1)</f>
        <v>0.5</v>
      </c>
    </row>
    <row r="367" spans="1:83" x14ac:dyDescent="0.25">
      <c r="A367" s="1" t="s">
        <v>3724</v>
      </c>
      <c r="B367" s="1" t="s">
        <v>49</v>
      </c>
      <c r="C367" s="1" t="s">
        <v>2247</v>
      </c>
      <c r="D367" s="1" t="s">
        <v>2248</v>
      </c>
      <c r="E367" s="1" t="s">
        <v>2249</v>
      </c>
      <c r="G367" s="1" t="s">
        <v>1525</v>
      </c>
      <c r="H367" s="1" t="s">
        <v>3696</v>
      </c>
      <c r="K367" s="1" t="s">
        <v>18</v>
      </c>
      <c r="L367" s="1" t="s">
        <v>22</v>
      </c>
      <c r="M367" s="1" t="s">
        <v>31</v>
      </c>
      <c r="N367" s="1" t="s">
        <v>29</v>
      </c>
      <c r="O367" s="1" t="s">
        <v>37</v>
      </c>
      <c r="P367" s="1" t="s">
        <v>43</v>
      </c>
      <c r="Q367" s="1" t="s">
        <v>45</v>
      </c>
      <c r="R367" s="1" t="s">
        <v>37</v>
      </c>
      <c r="S367" s="1" t="s">
        <v>56</v>
      </c>
      <c r="T367" s="1" t="s">
        <v>64</v>
      </c>
      <c r="U367" s="1" t="s">
        <v>43</v>
      </c>
      <c r="V367" s="1" t="s">
        <v>72</v>
      </c>
      <c r="W367" s="1" t="s">
        <v>75</v>
      </c>
      <c r="X367" s="1" t="s">
        <v>37</v>
      </c>
      <c r="Y367" s="1" t="s">
        <v>43</v>
      </c>
      <c r="Z367" s="1" t="s">
        <v>62</v>
      </c>
      <c r="AA367" s="1" t="s">
        <v>62</v>
      </c>
      <c r="AB367" s="1" t="s">
        <v>98</v>
      </c>
      <c r="AC367" s="1" t="s">
        <v>103</v>
      </c>
      <c r="AD367" s="1" t="s">
        <v>110</v>
      </c>
      <c r="AE367" s="1" t="s">
        <v>61</v>
      </c>
      <c r="AF367" s="1" t="s">
        <v>120</v>
      </c>
      <c r="AG367" s="1" t="s">
        <v>125</v>
      </c>
      <c r="AH367" s="1" t="s">
        <v>129</v>
      </c>
      <c r="AI367" s="1" t="s">
        <v>129</v>
      </c>
      <c r="AJ367" s="1" t="s">
        <v>129</v>
      </c>
      <c r="AK367" s="1" t="s">
        <v>63</v>
      </c>
      <c r="AL367" s="1" t="s">
        <v>144</v>
      </c>
      <c r="AM367" s="1" t="s">
        <v>62</v>
      </c>
      <c r="AN367" s="1" t="s">
        <v>31</v>
      </c>
      <c r="AO367" s="1" t="s">
        <v>155</v>
      </c>
      <c r="AP367" s="1" t="s">
        <v>159</v>
      </c>
      <c r="AQ367" s="1" t="s">
        <v>29</v>
      </c>
      <c r="AR367" s="1" t="s">
        <v>21</v>
      </c>
      <c r="AS367" s="1" t="s">
        <v>21</v>
      </c>
      <c r="AT367" s="1" t="s">
        <v>21</v>
      </c>
      <c r="AV367" s="1">
        <f>_xlfn.XLOOKUP(K367,[6]cmmiScoringModel!$G$2:$G$6, [6]cmmiScoringModel!$I$2:$I$6,0,0,1)</f>
        <v>1</v>
      </c>
      <c r="AW367" s="1">
        <f>_xlfn.XLOOKUP(L367,[6]cmmiScoringModel!$G$7:$G$9,[6]cmmiScoringModel!$I$7:$I$9,0,0,1)</f>
        <v>1</v>
      </c>
      <c r="AX367" s="1">
        <f>_xlfn.XLOOKUP(M367,[6]cmmiScoringModel!$G$10:$G$14,[6]cmmiScoringModel!$I$10:$I$14,0,0,1)</f>
        <v>1</v>
      </c>
      <c r="AY367" s="1">
        <f>_xlfn.XLOOKUP(N367,[6]cmmiScoringModel!$G$15:$G$19,[6]cmmiScoringModel!$I$15:$I$19,0,0,1)</f>
        <v>0.5</v>
      </c>
      <c r="AZ367" s="1">
        <f>_xlfn.XLOOKUP(O367,[6]cmmiScoringModel!$G$20:$G$24,[6]cmmiScoringModel!$I$20:$I$24,0,0,1)</f>
        <v>0.75</v>
      </c>
      <c r="BA367" s="1">
        <f>_xlfn.XLOOKUP(P367,[6]cmmiScoringModel!$G$25:$G$28,[6]cmmiScoringModel!$I$25:$I$28,0,0,1)</f>
        <v>1</v>
      </c>
      <c r="BB367" s="1">
        <f>_xlfn.XLOOKUP(Q367,[6]cmmiScoringModel!$G$29:$G$33,[6]cmmiScoringModel!$I$29:$I$33,0,0,1)</f>
        <v>0.5</v>
      </c>
      <c r="BC367" s="1">
        <f>_xlfn.XLOOKUP(R367,[6]cmmiScoringModel!$G$34:$G$37,[6]cmmiScoringModel!$I$34:$I$37,0,0,1)</f>
        <v>1</v>
      </c>
      <c r="BD367" s="1">
        <f>_xlfn.XLOOKUP(S367,[6]cmmiScoringModel!$G$38:$G$44,[6]cmmiScoringModel!$I$38:$I$44,0,0,1)</f>
        <v>0.2</v>
      </c>
      <c r="BE367" s="1">
        <f>_xlfn.XLOOKUP(T367,[6]cmmiScoringModel!$G$45:$G$51,[6]cmmiScoringModel!$I$45:$I$51,0,0,1)</f>
        <v>1</v>
      </c>
      <c r="BF367" s="1">
        <f>_xlfn.XLOOKUP(U367,[6]cmmiScoringModel!$G$52:$G$56,[6]cmmiScoringModel!$I$52:$I$56,0,0,1)</f>
        <v>1</v>
      </c>
      <c r="BG367" s="1">
        <f>_xlfn.XLOOKUP(V367,[6]cmmiScoringModel!$G$57:$G$61,[6]cmmiScoringModel!$I$57:$I$61,0,0,1)</f>
        <v>1</v>
      </c>
      <c r="BH367" s="1">
        <f>_xlfn.XLOOKUP(W367,[6]cmmiScoringModel!$G$62:$G$67,[6]cmmiScoringModel!$I$62:$I$67,0,0,1)</f>
        <v>0.5</v>
      </c>
      <c r="BI367" s="1">
        <f>_xlfn.XLOOKUP(X367,[6]cmmiScoringModel!$G$68:$G$72,[6]cmmiScoringModel!$I$68:$I$72,0,0,1)</f>
        <v>0.75</v>
      </c>
      <c r="BJ367" s="1">
        <f>_xlfn.XLOOKUP(Y367,[6]cmmiScoringModel!$G$73:$G$77,[6]cmmiScoringModel!$I$73:$I$77,0,0,1)</f>
        <v>1</v>
      </c>
      <c r="BK367" s="1">
        <f>_xlfn.XLOOKUP(Z367,[6]cmmiScoringModel!$G$78:$G$84,[6]cmmiScoringModel!$I$78:$I$84,0,0,1)</f>
        <v>0.5</v>
      </c>
      <c r="BL367" s="1">
        <f>_xlfn.XLOOKUP(AA367,[6]cmmiScoringModel!$G$85:$G$91,[6]cmmiScoringModel!$I$85:$I$91,0,0,1)</f>
        <v>0.5</v>
      </c>
      <c r="BM367" s="1">
        <f>_xlfn.XLOOKUP(AB367,[6]cmmiScoringModel!$G$92:$G$95,[6]cmmiScoringModel!$I$92:$I$95,0,0,1)</f>
        <v>1</v>
      </c>
      <c r="BN367" s="1">
        <f>_xlfn.XLOOKUP(AC367,[6]cmmiScoringModel!$G$96:$G$100,[6]cmmiScoringModel!$I$96:$I$100,0,0,1)</f>
        <v>0.6</v>
      </c>
      <c r="BO367" s="1">
        <f>_xlfn.XLOOKUP(AD367,[6]cmmiScoringModel!$G$101:$G$106,[6]cmmiScoringModel!$I$101:$I$106,0,0,1)</f>
        <v>0.75</v>
      </c>
      <c r="BP367" s="1">
        <f>_xlfn.XLOOKUP(AE367,[6]cmmiScoringModel!$G$107:$G$113,[6]cmmiScoringModel!$I$107:$I$113,0,0,1)</f>
        <v>0.25</v>
      </c>
      <c r="BQ367" s="1">
        <f>_xlfn.XLOOKUP(AF367,[6]cmmiScoringModel!$G$114:$G$117,[6]cmmiScoringModel!$I$114:$I$117,0,0,1)</f>
        <v>0.85</v>
      </c>
      <c r="BR367" s="1">
        <f>_xlfn.XLOOKUP(AG367,[6]cmmiScoringModel!$G$118:$G$120,[6]cmmiScoringModel!$I$118:$I$120,0,0,1)</f>
        <v>1</v>
      </c>
      <c r="BS367" s="1">
        <f>_xlfn.XLOOKUP(AH367, [6]cmmiScoringModel!$G$121:$G$124,[6]cmmiScoringModel!$I$121:$I$124,0,0,1)</f>
        <v>0.6</v>
      </c>
      <c r="BT367" s="1">
        <f>_xlfn.XLOOKUP(AI367,[6]cmmiScoringModel!$G$125:$G$128,[6]cmmiScoringModel!$I$125:$I$128,0,0,1)</f>
        <v>0.4</v>
      </c>
      <c r="BU367" s="1">
        <f>_xlfn.XLOOKUP(AJ367,[6]cmmiScoringModel!$G$129:$G$132,[6]cmmiScoringModel!$I$129:$I$132,0,0,1)</f>
        <v>0.4</v>
      </c>
      <c r="BV367" s="1">
        <f>_xlfn.XLOOKUP(AK367,[6]cmmiScoringModel!$G$133:$G$138,[6]cmmiScoringModel!$I$133:$I$138,0,0,1)</f>
        <v>0.75</v>
      </c>
      <c r="BW367" s="1">
        <f>_xlfn.XLOOKUP(AL367,[6]cmmiScoringModel!$G$139:$G$142,[6]cmmiScoringModel!$I$139:$I$142,0,0,1)</f>
        <v>1</v>
      </c>
      <c r="BX367" s="1">
        <f>_xlfn.XLOOKUP(AM367,[6]cmmiScoringModel!$G$143:$G$148,[6]cmmiScoringModel!$I$143:$I$148,0,0,1)</f>
        <v>0.5</v>
      </c>
      <c r="BY367" s="1">
        <f>_xlfn.XLOOKUP(AN367,[6]cmmiScoringModel!$G$149:$G$153,[6]cmmiScoringModel!$I$149:$I$153,0,0,1)</f>
        <v>1</v>
      </c>
      <c r="BZ367" s="1">
        <f>_xlfn.XLOOKUP(AO367,[6]cmmiScoringModel!$G$154:$G$157,[6]cmmiScoringModel!$I$154:$I$157,0,0,1)</f>
        <v>1</v>
      </c>
      <c r="CA367" s="1">
        <f>_xlfn.XLOOKUP(AP367,[6]cmmiScoringModel!$G$158:$G$161,[6]cmmiScoringModel!$I$158:$I$161,0,0,1)</f>
        <v>1</v>
      </c>
      <c r="CB367" s="1">
        <f>_xlfn.XLOOKUP(AQ367,[6]cmmiScoringModel!$G$162:$G$166,[6]cmmiScoringModel!$I$162:$I$166,0,0,1)</f>
        <v>0.75</v>
      </c>
      <c r="CC367" s="1">
        <f>_xlfn.XLOOKUP(AR367,[6]cmmiScoringModel!$G$167:$G$171,[6]cmmiScoringModel!$I$167:$I$171,0,0,1)</f>
        <v>0.01</v>
      </c>
      <c r="CD367" s="1">
        <f>_xlfn.XLOOKUP(AS367,[6]cmmiScoringModel!$G$172:$G$175,[6]cmmiScoringModel!$I$172:$I$175,0,0,1)</f>
        <v>0.01</v>
      </c>
      <c r="CE367" s="1">
        <f>_xlfn.XLOOKUP(AT367,[6]cmmiScoringModel!$G$176:$G$180,[6]cmmiScoringModel!$I$176:$I$180,0,0,1)</f>
        <v>0.01</v>
      </c>
    </row>
    <row r="368" spans="1:83" x14ac:dyDescent="0.25">
      <c r="A368" s="1" t="s">
        <v>3725</v>
      </c>
      <c r="B368" s="1" t="s">
        <v>49</v>
      </c>
      <c r="C368" s="1" t="s">
        <v>2247</v>
      </c>
      <c r="D368" s="1" t="s">
        <v>1960</v>
      </c>
      <c r="E368" s="1" t="s">
        <v>2250</v>
      </c>
      <c r="G368" s="1" t="s">
        <v>2251</v>
      </c>
      <c r="H368" s="1" t="s">
        <v>3698</v>
      </c>
      <c r="K368" s="1" t="s">
        <v>18</v>
      </c>
      <c r="L368" s="1" t="s">
        <v>22</v>
      </c>
      <c r="M368" s="1" t="s">
        <v>31</v>
      </c>
      <c r="N368" s="1" t="s">
        <v>29</v>
      </c>
      <c r="O368" s="1" t="s">
        <v>37</v>
      </c>
      <c r="P368" s="1" t="s">
        <v>43</v>
      </c>
      <c r="Q368" s="1" t="s">
        <v>45</v>
      </c>
      <c r="R368" s="1" t="s">
        <v>37</v>
      </c>
      <c r="S368" s="1" t="s">
        <v>56</v>
      </c>
      <c r="T368" s="1" t="s">
        <v>64</v>
      </c>
      <c r="U368" s="1" t="s">
        <v>43</v>
      </c>
      <c r="V368" s="1" t="s">
        <v>72</v>
      </c>
      <c r="W368" s="1" t="s">
        <v>76</v>
      </c>
      <c r="X368" s="1" t="s">
        <v>37</v>
      </c>
      <c r="Y368" s="1" t="s">
        <v>43</v>
      </c>
      <c r="Z368" s="1" t="s">
        <v>63</v>
      </c>
      <c r="AA368" s="1" t="s">
        <v>62</v>
      </c>
      <c r="AB368" s="1" t="s">
        <v>98</v>
      </c>
      <c r="AC368" s="1" t="s">
        <v>105</v>
      </c>
      <c r="AD368" s="1" t="s">
        <v>111</v>
      </c>
      <c r="AE368" s="1" t="s">
        <v>62</v>
      </c>
      <c r="AF368" s="1" t="s">
        <v>120</v>
      </c>
      <c r="AG368" s="1" t="s">
        <v>125</v>
      </c>
      <c r="AH368" s="1" t="s">
        <v>129</v>
      </c>
      <c r="AI368" s="1" t="s">
        <v>129</v>
      </c>
      <c r="AJ368" s="1" t="s">
        <v>129</v>
      </c>
      <c r="AK368" s="1" t="s">
        <v>63</v>
      </c>
      <c r="AL368" s="1" t="s">
        <v>144</v>
      </c>
      <c r="AM368" s="1" t="s">
        <v>62</v>
      </c>
      <c r="AN368" s="1" t="s">
        <v>29</v>
      </c>
      <c r="AO368" s="1" t="s">
        <v>155</v>
      </c>
      <c r="AP368" s="1" t="s">
        <v>159</v>
      </c>
      <c r="AQ368" s="1" t="s">
        <v>29</v>
      </c>
      <c r="AR368" s="1" t="s">
        <v>21</v>
      </c>
      <c r="AS368" s="1" t="s">
        <v>21</v>
      </c>
      <c r="AT368" s="1" t="s">
        <v>21</v>
      </c>
      <c r="AV368" s="1">
        <f>_xlfn.XLOOKUP(K368,[6]cmmiScoringModel!$G$2:$G$6, [6]cmmiScoringModel!$I$2:$I$6,0,0,1)</f>
        <v>1</v>
      </c>
      <c r="AW368" s="1">
        <f>_xlfn.XLOOKUP(L368,[6]cmmiScoringModel!$G$7:$G$9,[6]cmmiScoringModel!$I$7:$I$9,0,0,1)</f>
        <v>1</v>
      </c>
      <c r="AX368" s="1">
        <f>_xlfn.XLOOKUP(M368,[6]cmmiScoringModel!$G$10:$G$14,[6]cmmiScoringModel!$I$10:$I$14,0,0,1)</f>
        <v>1</v>
      </c>
      <c r="AY368" s="1">
        <f>_xlfn.XLOOKUP(N368,[6]cmmiScoringModel!$G$15:$G$19,[6]cmmiScoringModel!$I$15:$I$19,0,0,1)</f>
        <v>0.5</v>
      </c>
      <c r="AZ368" s="1">
        <f>_xlfn.XLOOKUP(O368,[6]cmmiScoringModel!$G$20:$G$24,[6]cmmiScoringModel!$I$20:$I$24,0,0,1)</f>
        <v>0.75</v>
      </c>
      <c r="BA368" s="1">
        <f>_xlfn.XLOOKUP(P368,[6]cmmiScoringModel!$G$25:$G$28,[6]cmmiScoringModel!$I$25:$I$28,0,0,1)</f>
        <v>1</v>
      </c>
      <c r="BB368" s="1">
        <f>_xlfn.XLOOKUP(Q368,[6]cmmiScoringModel!$G$29:$G$33,[6]cmmiScoringModel!$I$29:$I$33,0,0,1)</f>
        <v>0.5</v>
      </c>
      <c r="BC368" s="1">
        <f>_xlfn.XLOOKUP(R368,[6]cmmiScoringModel!$G$34:$G$37,[6]cmmiScoringModel!$I$34:$I$37,0,0,1)</f>
        <v>1</v>
      </c>
      <c r="BD368" s="1">
        <f>_xlfn.XLOOKUP(S368,[6]cmmiScoringModel!$G$38:$G$44,[6]cmmiScoringModel!$I$38:$I$44,0,0,1)</f>
        <v>0.2</v>
      </c>
      <c r="BE368" s="1">
        <f>_xlfn.XLOOKUP(T368,[6]cmmiScoringModel!$G$45:$G$51,[6]cmmiScoringModel!$I$45:$I$51,0,0,1)</f>
        <v>1</v>
      </c>
      <c r="BF368" s="1">
        <f>_xlfn.XLOOKUP(U368,[6]cmmiScoringModel!$G$52:$G$56,[6]cmmiScoringModel!$I$52:$I$56,0,0,1)</f>
        <v>1</v>
      </c>
      <c r="BG368" s="1">
        <f>_xlfn.XLOOKUP(V368,[6]cmmiScoringModel!$G$57:$G$61,[6]cmmiScoringModel!$I$57:$I$61,0,0,1)</f>
        <v>1</v>
      </c>
      <c r="BH368" s="1">
        <f>_xlfn.XLOOKUP(W368,[6]cmmiScoringModel!$G$62:$G$67,[6]cmmiScoringModel!$I$62:$I$67,0,0,1)</f>
        <v>0.75</v>
      </c>
      <c r="BI368" s="1">
        <f>_xlfn.XLOOKUP(X368,[6]cmmiScoringModel!$G$68:$G$72,[6]cmmiScoringModel!$I$68:$I$72,0,0,1)</f>
        <v>0.75</v>
      </c>
      <c r="BJ368" s="1">
        <f>_xlfn.XLOOKUP(Y368,[6]cmmiScoringModel!$G$73:$G$77,[6]cmmiScoringModel!$I$73:$I$77,0,0,1)</f>
        <v>1</v>
      </c>
      <c r="BK368" s="1">
        <f>_xlfn.XLOOKUP(Z368,[6]cmmiScoringModel!$G$78:$G$84,[6]cmmiScoringModel!$I$78:$I$84,0,0,1)</f>
        <v>0.75</v>
      </c>
      <c r="BL368" s="1">
        <f>_xlfn.XLOOKUP(AA368,[6]cmmiScoringModel!$G$85:$G$91,[6]cmmiScoringModel!$I$85:$I$91,0,0,1)</f>
        <v>0.5</v>
      </c>
      <c r="BM368" s="1">
        <f>_xlfn.XLOOKUP(AB368,[6]cmmiScoringModel!$G$92:$G$95,[6]cmmiScoringModel!$I$92:$I$95,0,0,1)</f>
        <v>1</v>
      </c>
      <c r="BN368" s="1">
        <f>_xlfn.XLOOKUP(AC368,[6]cmmiScoringModel!$G$96:$G$100,[6]cmmiScoringModel!$I$96:$I$100,0,0,1)</f>
        <v>1</v>
      </c>
      <c r="BO368" s="1">
        <f>_xlfn.XLOOKUP(AD368,[6]cmmiScoringModel!$G$101:$G$106,[6]cmmiScoringModel!$I$101:$I$106,0,0,1)</f>
        <v>1</v>
      </c>
      <c r="BP368" s="1">
        <f>_xlfn.XLOOKUP(AE368,[6]cmmiScoringModel!$G$107:$G$113,[6]cmmiScoringModel!$I$107:$I$113,0,0,1)</f>
        <v>0.5</v>
      </c>
      <c r="BQ368" s="1">
        <f>_xlfn.XLOOKUP(AF368,[6]cmmiScoringModel!$G$114:$G$117,[6]cmmiScoringModel!$I$114:$I$117,0,0,1)</f>
        <v>0.85</v>
      </c>
      <c r="BR368" s="1">
        <f>_xlfn.XLOOKUP(AG368,[6]cmmiScoringModel!$G$118:$G$120,[6]cmmiScoringModel!$I$118:$I$120,0,0,1)</f>
        <v>1</v>
      </c>
      <c r="BS368" s="1">
        <f>_xlfn.XLOOKUP(AH368, [6]cmmiScoringModel!$G$121:$G$124,[6]cmmiScoringModel!$I$121:$I$124,0,0,1)</f>
        <v>0.6</v>
      </c>
      <c r="BT368" s="1">
        <f>_xlfn.XLOOKUP(AI368,[6]cmmiScoringModel!$G$125:$G$128,[6]cmmiScoringModel!$I$125:$I$128,0,0,1)</f>
        <v>0.4</v>
      </c>
      <c r="BU368" s="1">
        <f>_xlfn.XLOOKUP(AJ368,[6]cmmiScoringModel!$G$129:$G$132,[6]cmmiScoringModel!$I$129:$I$132,0,0,1)</f>
        <v>0.4</v>
      </c>
      <c r="BV368" s="1">
        <f>_xlfn.XLOOKUP(AK368,[6]cmmiScoringModel!$G$133:$G$138,[6]cmmiScoringModel!$I$133:$I$138,0,0,1)</f>
        <v>0.75</v>
      </c>
      <c r="BW368" s="1">
        <f>_xlfn.XLOOKUP(AL368,[6]cmmiScoringModel!$G$139:$G$142,[6]cmmiScoringModel!$I$139:$I$142,0,0,1)</f>
        <v>1</v>
      </c>
      <c r="BX368" s="1">
        <f>_xlfn.XLOOKUP(AM368,[6]cmmiScoringModel!$G$143:$G$148,[6]cmmiScoringModel!$I$143:$I$148,0,0,1)</f>
        <v>0.5</v>
      </c>
      <c r="BY368" s="1">
        <f>_xlfn.XLOOKUP(AN368,[6]cmmiScoringModel!$G$149:$G$153,[6]cmmiScoringModel!$I$149:$I$153,0,0,1)</f>
        <v>0.75</v>
      </c>
      <c r="BZ368" s="1">
        <f>_xlfn.XLOOKUP(AO368,[6]cmmiScoringModel!$G$154:$G$157,[6]cmmiScoringModel!$I$154:$I$157,0,0,1)</f>
        <v>1</v>
      </c>
      <c r="CA368" s="1">
        <f>_xlfn.XLOOKUP(AP368,[6]cmmiScoringModel!$G$158:$G$161,[6]cmmiScoringModel!$I$158:$I$161,0,0,1)</f>
        <v>1</v>
      </c>
      <c r="CB368" s="1">
        <f>_xlfn.XLOOKUP(AQ368,[6]cmmiScoringModel!$G$162:$G$166,[6]cmmiScoringModel!$I$162:$I$166,0,0,1)</f>
        <v>0.75</v>
      </c>
      <c r="CC368" s="1">
        <f>_xlfn.XLOOKUP(AR368,[6]cmmiScoringModel!$G$167:$G$171,[6]cmmiScoringModel!$I$167:$I$171,0,0,1)</f>
        <v>0.01</v>
      </c>
      <c r="CD368" s="1">
        <f>_xlfn.XLOOKUP(AS368,[6]cmmiScoringModel!$G$172:$G$175,[6]cmmiScoringModel!$I$172:$I$175,0,0,1)</f>
        <v>0.01</v>
      </c>
      <c r="CE368" s="1">
        <f>_xlfn.XLOOKUP(AT368,[6]cmmiScoringModel!$G$176:$G$180,[6]cmmiScoringModel!$I$176:$I$180,0,0,1)</f>
        <v>0.01</v>
      </c>
    </row>
    <row r="369" spans="1:83" x14ac:dyDescent="0.25">
      <c r="A369" s="1" t="s">
        <v>3726</v>
      </c>
      <c r="B369" s="1" t="s">
        <v>49</v>
      </c>
      <c r="C369" s="1" t="s">
        <v>2247</v>
      </c>
      <c r="D369" s="1" t="s">
        <v>2252</v>
      </c>
      <c r="E369" s="1" t="s">
        <v>1909</v>
      </c>
      <c r="G369" s="1" t="s">
        <v>2253</v>
      </c>
      <c r="H369" s="1" t="s">
        <v>3700</v>
      </c>
      <c r="K369" s="1" t="s">
        <v>16</v>
      </c>
      <c r="L369" s="1" t="s">
        <v>22</v>
      </c>
      <c r="M369" s="1" t="s">
        <v>29</v>
      </c>
      <c r="N369" s="1" t="s">
        <v>29</v>
      </c>
      <c r="O369" s="1" t="s">
        <v>37</v>
      </c>
      <c r="P369" s="1" t="s">
        <v>42</v>
      </c>
      <c r="Q369" s="1" t="s">
        <v>45</v>
      </c>
      <c r="R369" s="1" t="s">
        <v>36</v>
      </c>
      <c r="S369" s="1" t="s">
        <v>56</v>
      </c>
      <c r="T369" s="1" t="s">
        <v>60</v>
      </c>
      <c r="U369" s="1" t="s">
        <v>42</v>
      </c>
      <c r="V369" s="1" t="s">
        <v>70</v>
      </c>
      <c r="W369" s="1" t="s">
        <v>75</v>
      </c>
      <c r="X369" s="1" t="s">
        <v>36</v>
      </c>
      <c r="Y369" s="1" t="s">
        <v>66</v>
      </c>
      <c r="Z369" s="1" t="s">
        <v>60</v>
      </c>
      <c r="AA369" s="1" t="s">
        <v>61</v>
      </c>
      <c r="AB369" s="1" t="s">
        <v>98</v>
      </c>
      <c r="AC369" s="1" t="s">
        <v>102</v>
      </c>
      <c r="AD369" s="1" t="s">
        <v>110</v>
      </c>
      <c r="AE369" s="1" t="s">
        <v>62</v>
      </c>
      <c r="AF369" s="1" t="s">
        <v>120</v>
      </c>
      <c r="AG369" s="1" t="s">
        <v>124</v>
      </c>
      <c r="AH369" s="1" t="s">
        <v>129</v>
      </c>
      <c r="AI369" s="1" t="s">
        <v>129</v>
      </c>
      <c r="AJ369" s="1" t="s">
        <v>21</v>
      </c>
      <c r="AK369" s="1" t="s">
        <v>60</v>
      </c>
      <c r="AL369" s="1" t="s">
        <v>140</v>
      </c>
      <c r="AM369" s="1" t="s">
        <v>62</v>
      </c>
      <c r="AN369" s="1" t="s">
        <v>27</v>
      </c>
      <c r="AO369" s="1" t="s">
        <v>154</v>
      </c>
      <c r="AP369" s="1" t="s">
        <v>158</v>
      </c>
      <c r="AQ369" s="1" t="s">
        <v>29</v>
      </c>
      <c r="AR369" s="1" t="s">
        <v>21</v>
      </c>
      <c r="AS369" s="1" t="s">
        <v>21</v>
      </c>
      <c r="AT369" s="1" t="s">
        <v>21</v>
      </c>
      <c r="AV369" s="1">
        <f>_xlfn.XLOOKUP(K369,[6]cmmiScoringModel!$G$2:$G$6, [6]cmmiScoringModel!$I$2:$I$6,0,0,1)</f>
        <v>0.1</v>
      </c>
      <c r="AW369" s="1">
        <f>_xlfn.XLOOKUP(L369,[6]cmmiScoringModel!$G$7:$G$9,[6]cmmiScoringModel!$I$7:$I$9,0,0,1)</f>
        <v>1</v>
      </c>
      <c r="AX369" s="1">
        <f>_xlfn.XLOOKUP(M369,[6]cmmiScoringModel!$G$10:$G$14,[6]cmmiScoringModel!$I$10:$I$14,0,0,1)</f>
        <v>0.8</v>
      </c>
      <c r="AY369" s="1">
        <f>_xlfn.XLOOKUP(N369,[6]cmmiScoringModel!$G$15:$G$19,[6]cmmiScoringModel!$I$15:$I$19,0,0,1)</f>
        <v>0.5</v>
      </c>
      <c r="AZ369" s="1">
        <f>_xlfn.XLOOKUP(O369,[6]cmmiScoringModel!$G$20:$G$24,[6]cmmiScoringModel!$I$20:$I$24,0,0,1)</f>
        <v>0.75</v>
      </c>
      <c r="BA369" s="1">
        <f>_xlfn.XLOOKUP(P369,[6]cmmiScoringModel!$G$25:$G$28,[6]cmmiScoringModel!$I$25:$I$28,0,0,1)</f>
        <v>0.75</v>
      </c>
      <c r="BB369" s="1">
        <f>_xlfn.XLOOKUP(Q369,[6]cmmiScoringModel!$G$29:$G$33,[6]cmmiScoringModel!$I$29:$I$33,0,0,1)</f>
        <v>0.5</v>
      </c>
      <c r="BC369" s="1">
        <f>_xlfn.XLOOKUP(R369,[6]cmmiScoringModel!$G$34:$G$37,[6]cmmiScoringModel!$I$34:$I$37,0,0,1)</f>
        <v>0.25</v>
      </c>
      <c r="BD369" s="1">
        <f>_xlfn.XLOOKUP(S369,[6]cmmiScoringModel!$G$38:$G$44,[6]cmmiScoringModel!$I$38:$I$44,0,0,1)</f>
        <v>0.2</v>
      </c>
      <c r="BE369" s="1">
        <f>_xlfn.XLOOKUP(T369,[6]cmmiScoringModel!$G$45:$G$51,[6]cmmiScoringModel!$I$45:$I$51,0,0,1)</f>
        <v>0</v>
      </c>
      <c r="BF369" s="1">
        <f>_xlfn.XLOOKUP(U369,[6]cmmiScoringModel!$G$52:$G$56,[6]cmmiScoringModel!$I$52:$I$56,0,0,1)</f>
        <v>0.6</v>
      </c>
      <c r="BG369" s="1">
        <f>_xlfn.XLOOKUP(V369,[6]cmmiScoringModel!$G$57:$G$61,[6]cmmiScoringModel!$I$57:$I$61,0,0,1)</f>
        <v>0.2</v>
      </c>
      <c r="BH369" s="1">
        <f>_xlfn.XLOOKUP(W369,[6]cmmiScoringModel!$G$62:$G$67,[6]cmmiScoringModel!$I$62:$I$67,0,0,1)</f>
        <v>0.5</v>
      </c>
      <c r="BI369" s="1">
        <f>_xlfn.XLOOKUP(X369,[6]cmmiScoringModel!$G$68:$G$72,[6]cmmiScoringModel!$I$68:$I$72,0,0,1)</f>
        <v>0.25</v>
      </c>
      <c r="BJ369" s="1">
        <f>_xlfn.XLOOKUP(Y369,[6]cmmiScoringModel!$G$73:$G$77,[6]cmmiScoringModel!$I$73:$I$77,0,0,1)</f>
        <v>0.5</v>
      </c>
      <c r="BK369" s="1">
        <f>_xlfn.XLOOKUP(Z369,[6]cmmiScoringModel!$G$78:$G$84,[6]cmmiScoringModel!$I$78:$I$84,0,0,1)</f>
        <v>0</v>
      </c>
      <c r="BL369" s="1">
        <f>_xlfn.XLOOKUP(AA369,[6]cmmiScoringModel!$G$85:$G$91,[6]cmmiScoringModel!$I$85:$I$91,0,0,1)</f>
        <v>0.25</v>
      </c>
      <c r="BM369" s="1">
        <f>_xlfn.XLOOKUP(AB369,[6]cmmiScoringModel!$G$92:$G$95,[6]cmmiScoringModel!$I$92:$I$95,0,0,1)</f>
        <v>1</v>
      </c>
      <c r="BN369" s="1">
        <f>_xlfn.XLOOKUP(AC369,[6]cmmiScoringModel!$G$96:$G$100,[6]cmmiScoringModel!$I$96:$I$100,0,0,1)</f>
        <v>0.15</v>
      </c>
      <c r="BO369" s="1">
        <f>_xlfn.XLOOKUP(AD369,[6]cmmiScoringModel!$G$101:$G$106,[6]cmmiScoringModel!$I$101:$I$106,0,0,1)</f>
        <v>0.75</v>
      </c>
      <c r="BP369" s="1">
        <f>_xlfn.XLOOKUP(AE369,[6]cmmiScoringModel!$G$107:$G$113,[6]cmmiScoringModel!$I$107:$I$113,0,0,1)</f>
        <v>0.5</v>
      </c>
      <c r="BQ369" s="1">
        <f>_xlfn.XLOOKUP(AF369,[6]cmmiScoringModel!$G$114:$G$117,[6]cmmiScoringModel!$I$114:$I$117,0,0,1)</f>
        <v>0.85</v>
      </c>
      <c r="BR369" s="1">
        <f>_xlfn.XLOOKUP(AG369,[6]cmmiScoringModel!$G$118:$G$120,[6]cmmiScoringModel!$I$118:$I$120,0,0,1)</f>
        <v>0.25</v>
      </c>
      <c r="BS369" s="1">
        <f>_xlfn.XLOOKUP(AH369, [6]cmmiScoringModel!$G$121:$G$124,[6]cmmiScoringModel!$I$121:$I$124,0,0,1)</f>
        <v>0.6</v>
      </c>
      <c r="BT369" s="1">
        <f>_xlfn.XLOOKUP(AI369,[6]cmmiScoringModel!$G$125:$G$128,[6]cmmiScoringModel!$I$125:$I$128,0,0,1)</f>
        <v>0.4</v>
      </c>
      <c r="BU369" s="1">
        <f>_xlfn.XLOOKUP(AJ369,[6]cmmiScoringModel!$G$129:$G$132,[6]cmmiScoringModel!$I$129:$I$132,0,0,1)</f>
        <v>0.01</v>
      </c>
      <c r="BV369" s="1">
        <f>_xlfn.XLOOKUP(AK369,[6]cmmiScoringModel!$G$133:$G$138,[6]cmmiScoringModel!$I$133:$I$138,0,0,1)</f>
        <v>0</v>
      </c>
      <c r="BW369" s="1">
        <f>_xlfn.XLOOKUP(AL369,[6]cmmiScoringModel!$G$139:$G$142,[6]cmmiScoringModel!$I$139:$I$142,0,0,1)</f>
        <v>0</v>
      </c>
      <c r="BX369" s="1">
        <f>_xlfn.XLOOKUP(AM369,[6]cmmiScoringModel!$G$143:$G$148,[6]cmmiScoringModel!$I$143:$I$148,0,0,1)</f>
        <v>0.5</v>
      </c>
      <c r="BY369" s="1">
        <f>_xlfn.XLOOKUP(AN369,[6]cmmiScoringModel!$G$149:$G$153,[6]cmmiScoringModel!$I$149:$I$153,0,0,1)</f>
        <v>0.25</v>
      </c>
      <c r="BZ369" s="1">
        <f>_xlfn.XLOOKUP(AO369,[6]cmmiScoringModel!$G$154:$G$157,[6]cmmiScoringModel!$I$154:$I$157,0,0,1)</f>
        <v>0</v>
      </c>
      <c r="CA369" s="1">
        <f>_xlfn.XLOOKUP(AP369,[6]cmmiScoringModel!$G$158:$G$161,[6]cmmiScoringModel!$I$158:$I$161,0,0,1)</f>
        <v>0.5</v>
      </c>
      <c r="CB369" s="1">
        <f>_xlfn.XLOOKUP(AQ369,[6]cmmiScoringModel!$G$162:$G$166,[6]cmmiScoringModel!$I$162:$I$166,0,0,1)</f>
        <v>0.75</v>
      </c>
      <c r="CC369" s="1">
        <f>_xlfn.XLOOKUP(AR369,[6]cmmiScoringModel!$G$167:$G$171,[6]cmmiScoringModel!$I$167:$I$171,0,0,1)</f>
        <v>0.01</v>
      </c>
      <c r="CD369" s="1">
        <f>_xlfn.XLOOKUP(AS369,[6]cmmiScoringModel!$G$172:$G$175,[6]cmmiScoringModel!$I$172:$I$175,0,0,1)</f>
        <v>0.01</v>
      </c>
      <c r="CE369" s="1">
        <f>_xlfn.XLOOKUP(AT369,[6]cmmiScoringModel!$G$176:$G$180,[6]cmmiScoringModel!$I$176:$I$180,0,0,1)</f>
        <v>0.01</v>
      </c>
    </row>
    <row r="370" spans="1:83" x14ac:dyDescent="0.25">
      <c r="A370" s="1" t="s">
        <v>3727</v>
      </c>
      <c r="B370" s="1" t="s">
        <v>49</v>
      </c>
      <c r="C370" s="1" t="s">
        <v>2254</v>
      </c>
      <c r="D370" s="1" t="s">
        <v>1835</v>
      </c>
      <c r="E370" s="1" t="s">
        <v>2255</v>
      </c>
      <c r="G370" s="1" t="s">
        <v>1782</v>
      </c>
      <c r="H370" s="1" t="s">
        <v>3702</v>
      </c>
      <c r="K370" s="1" t="s">
        <v>18</v>
      </c>
      <c r="L370" s="1" t="s">
        <v>22</v>
      </c>
      <c r="M370" s="1" t="s">
        <v>31</v>
      </c>
      <c r="N370" s="1" t="s">
        <v>29</v>
      </c>
      <c r="O370" s="1" t="s">
        <v>37</v>
      </c>
      <c r="P370" s="1" t="s">
        <v>42</v>
      </c>
      <c r="Q370" s="1" t="s">
        <v>45</v>
      </c>
      <c r="R370" s="1" t="s">
        <v>36</v>
      </c>
      <c r="S370" s="1" t="s">
        <v>56</v>
      </c>
      <c r="T370" s="1" t="s">
        <v>62</v>
      </c>
      <c r="U370" s="1" t="s">
        <v>66</v>
      </c>
      <c r="V370" s="1" t="s">
        <v>72</v>
      </c>
      <c r="W370" s="1" t="s">
        <v>75</v>
      </c>
      <c r="X370" s="1" t="s">
        <v>37</v>
      </c>
      <c r="Y370" s="1" t="s">
        <v>43</v>
      </c>
      <c r="Z370" s="1" t="s">
        <v>63</v>
      </c>
      <c r="AA370" s="1" t="s">
        <v>63</v>
      </c>
      <c r="AB370" s="1" t="s">
        <v>98</v>
      </c>
      <c r="AC370" s="1" t="s">
        <v>103</v>
      </c>
      <c r="AD370" s="1" t="s">
        <v>111</v>
      </c>
      <c r="AE370" s="1" t="s">
        <v>63</v>
      </c>
      <c r="AF370" s="1" t="s">
        <v>122</v>
      </c>
      <c r="AG370" s="1" t="s">
        <v>125</v>
      </c>
      <c r="AH370" s="1" t="s">
        <v>22</v>
      </c>
      <c r="AI370" s="1" t="s">
        <v>22</v>
      </c>
      <c r="AJ370" s="1" t="s">
        <v>22</v>
      </c>
      <c r="AK370" s="1" t="s">
        <v>63</v>
      </c>
      <c r="AL370" s="1" t="s">
        <v>144</v>
      </c>
      <c r="AM370" s="1" t="s">
        <v>63</v>
      </c>
      <c r="AN370" s="1" t="s">
        <v>31</v>
      </c>
      <c r="AO370" s="1" t="s">
        <v>155</v>
      </c>
      <c r="AP370" s="1" t="s">
        <v>159</v>
      </c>
      <c r="AQ370" s="1" t="s">
        <v>31</v>
      </c>
      <c r="AR370" s="1" t="s">
        <v>29</v>
      </c>
      <c r="AS370" s="1" t="s">
        <v>111</v>
      </c>
      <c r="AT370" s="1" t="s">
        <v>170</v>
      </c>
      <c r="AV370" s="1">
        <f>_xlfn.XLOOKUP(K370,[6]cmmiScoringModel!$G$2:$G$6, [6]cmmiScoringModel!$I$2:$I$6,0,0,1)</f>
        <v>1</v>
      </c>
      <c r="AW370" s="1">
        <f>_xlfn.XLOOKUP(L370,[6]cmmiScoringModel!$G$7:$G$9,[6]cmmiScoringModel!$I$7:$I$9,0,0,1)</f>
        <v>1</v>
      </c>
      <c r="AX370" s="1">
        <f>_xlfn.XLOOKUP(M370,[6]cmmiScoringModel!$G$10:$G$14,[6]cmmiScoringModel!$I$10:$I$14,0,0,1)</f>
        <v>1</v>
      </c>
      <c r="AY370" s="1">
        <f>_xlfn.XLOOKUP(N370,[6]cmmiScoringModel!$G$15:$G$19,[6]cmmiScoringModel!$I$15:$I$19,0,0,1)</f>
        <v>0.5</v>
      </c>
      <c r="AZ370" s="1">
        <f>_xlfn.XLOOKUP(O370,[6]cmmiScoringModel!$G$20:$G$24,[6]cmmiScoringModel!$I$20:$I$24,0,0,1)</f>
        <v>0.75</v>
      </c>
      <c r="BA370" s="1">
        <f>_xlfn.XLOOKUP(P370,[6]cmmiScoringModel!$G$25:$G$28,[6]cmmiScoringModel!$I$25:$I$28,0,0,1)</f>
        <v>0.75</v>
      </c>
      <c r="BB370" s="1">
        <f>_xlfn.XLOOKUP(Q370,[6]cmmiScoringModel!$G$29:$G$33,[6]cmmiScoringModel!$I$29:$I$33,0,0,1)</f>
        <v>0.5</v>
      </c>
      <c r="BC370" s="1">
        <f>_xlfn.XLOOKUP(R370,[6]cmmiScoringModel!$G$34:$G$37,[6]cmmiScoringModel!$I$34:$I$37,0,0,1)</f>
        <v>0.25</v>
      </c>
      <c r="BD370" s="1">
        <f>_xlfn.XLOOKUP(S370,[6]cmmiScoringModel!$G$38:$G$44,[6]cmmiScoringModel!$I$38:$I$44,0,0,1)</f>
        <v>0.2</v>
      </c>
      <c r="BE370" s="1">
        <f>_xlfn.XLOOKUP(T370,[6]cmmiScoringModel!$G$45:$G$51,[6]cmmiScoringModel!$I$45:$I$51,0,0,1)</f>
        <v>0.5</v>
      </c>
      <c r="BF370" s="1">
        <f>_xlfn.XLOOKUP(U370,[6]cmmiScoringModel!$G$52:$G$56,[6]cmmiScoringModel!$I$52:$I$56,0,0,1)</f>
        <v>0.8</v>
      </c>
      <c r="BG370" s="1">
        <f>_xlfn.XLOOKUP(V370,[6]cmmiScoringModel!$G$57:$G$61,[6]cmmiScoringModel!$I$57:$I$61,0,0,1)</f>
        <v>1</v>
      </c>
      <c r="BH370" s="1">
        <f>_xlfn.XLOOKUP(W370,[6]cmmiScoringModel!$G$62:$G$67,[6]cmmiScoringModel!$I$62:$I$67,0,0,1)</f>
        <v>0.5</v>
      </c>
      <c r="BI370" s="1">
        <f>_xlfn.XLOOKUP(X370,[6]cmmiScoringModel!$G$68:$G$72,[6]cmmiScoringModel!$I$68:$I$72,0,0,1)</f>
        <v>0.75</v>
      </c>
      <c r="BJ370" s="1">
        <f>_xlfn.XLOOKUP(Y370,[6]cmmiScoringModel!$G$73:$G$77,[6]cmmiScoringModel!$I$73:$I$77,0,0,1)</f>
        <v>1</v>
      </c>
      <c r="BK370" s="1">
        <f>_xlfn.XLOOKUP(Z370,[6]cmmiScoringModel!$G$78:$G$84,[6]cmmiScoringModel!$I$78:$I$84,0,0,1)</f>
        <v>0.75</v>
      </c>
      <c r="BL370" s="1">
        <f>_xlfn.XLOOKUP(AA370,[6]cmmiScoringModel!$G$85:$G$91,[6]cmmiScoringModel!$I$85:$I$91,0,0,1)</f>
        <v>0.75</v>
      </c>
      <c r="BM370" s="1">
        <f>_xlfn.XLOOKUP(AB370,[6]cmmiScoringModel!$G$92:$G$95,[6]cmmiScoringModel!$I$92:$I$95,0,0,1)</f>
        <v>1</v>
      </c>
      <c r="BN370" s="1">
        <f>_xlfn.XLOOKUP(AC370,[6]cmmiScoringModel!$G$96:$G$100,[6]cmmiScoringModel!$I$96:$I$100,0,0,1)</f>
        <v>0.6</v>
      </c>
      <c r="BO370" s="1">
        <f>_xlfn.XLOOKUP(AD370,[6]cmmiScoringModel!$G$101:$G$106,[6]cmmiScoringModel!$I$101:$I$106,0,0,1)</f>
        <v>1</v>
      </c>
      <c r="BP370" s="1">
        <f>_xlfn.XLOOKUP(AE370,[6]cmmiScoringModel!$G$107:$G$113,[6]cmmiScoringModel!$I$107:$I$113,0,0,1)</f>
        <v>0.75</v>
      </c>
      <c r="BQ370" s="1">
        <f>_xlfn.XLOOKUP(AF370,[6]cmmiScoringModel!$G$114:$G$117,[6]cmmiScoringModel!$I$114:$I$117,0,0,1)</f>
        <v>1</v>
      </c>
      <c r="BR370" s="1">
        <f>_xlfn.XLOOKUP(AG370,[6]cmmiScoringModel!$G$118:$G$120,[6]cmmiScoringModel!$I$118:$I$120,0,0,1)</f>
        <v>1</v>
      </c>
      <c r="BS370" s="1">
        <f>_xlfn.XLOOKUP(AH370, [6]cmmiScoringModel!$G$121:$G$124,[6]cmmiScoringModel!$I$121:$I$124,0,0,1)</f>
        <v>1</v>
      </c>
      <c r="BT370" s="1">
        <f>_xlfn.XLOOKUP(AI370,[6]cmmiScoringModel!$G$125:$G$128,[6]cmmiScoringModel!$I$125:$I$128,0,0,1)</f>
        <v>1</v>
      </c>
      <c r="BU370" s="1">
        <f>_xlfn.XLOOKUP(AJ370,[6]cmmiScoringModel!$G$129:$G$132,[6]cmmiScoringModel!$I$129:$I$132,0,0,1)</f>
        <v>1</v>
      </c>
      <c r="BV370" s="1">
        <f>_xlfn.XLOOKUP(AK370,[6]cmmiScoringModel!$G$133:$G$138,[6]cmmiScoringModel!$I$133:$I$138,0,0,1)</f>
        <v>0.75</v>
      </c>
      <c r="BW370" s="1">
        <f>_xlfn.XLOOKUP(AL370,[6]cmmiScoringModel!$G$139:$G$142,[6]cmmiScoringModel!$I$139:$I$142,0,0,1)</f>
        <v>1</v>
      </c>
      <c r="BX370" s="1">
        <f>_xlfn.XLOOKUP(AM370,[6]cmmiScoringModel!$G$143:$G$148,[6]cmmiScoringModel!$I$143:$I$148,0,0,1)</f>
        <v>0.75</v>
      </c>
      <c r="BY370" s="1">
        <f>_xlfn.XLOOKUP(AN370,[6]cmmiScoringModel!$G$149:$G$153,[6]cmmiScoringModel!$I$149:$I$153,0,0,1)</f>
        <v>1</v>
      </c>
      <c r="BZ370" s="1">
        <f>_xlfn.XLOOKUP(AO370,[6]cmmiScoringModel!$G$154:$G$157,[6]cmmiScoringModel!$I$154:$I$157,0,0,1)</f>
        <v>1</v>
      </c>
      <c r="CA370" s="1">
        <f>_xlfn.XLOOKUP(AP370,[6]cmmiScoringModel!$G$158:$G$161,[6]cmmiScoringModel!$I$158:$I$161,0,0,1)</f>
        <v>1</v>
      </c>
      <c r="CB370" s="1">
        <f>_xlfn.XLOOKUP(AQ370,[6]cmmiScoringModel!$G$162:$G$166,[6]cmmiScoringModel!$I$162:$I$166,0,0,1)</f>
        <v>1</v>
      </c>
      <c r="CC370" s="1">
        <f>_xlfn.XLOOKUP(AR370,[6]cmmiScoringModel!$G$167:$G$171,[6]cmmiScoringModel!$I$167:$I$171,0,0,1)</f>
        <v>0.5</v>
      </c>
      <c r="CD370" s="1">
        <f>_xlfn.XLOOKUP(AS370,[6]cmmiScoringModel!$G$172:$G$175,[6]cmmiScoringModel!$I$172:$I$175,0,0,1)</f>
        <v>1</v>
      </c>
      <c r="CE370" s="1">
        <f>_xlfn.XLOOKUP(AT370,[6]cmmiScoringModel!$G$176:$G$180,[6]cmmiScoringModel!$I$176:$I$180,0,0,1)</f>
        <v>0.5</v>
      </c>
    </row>
    <row r="371" spans="1:83" x14ac:dyDescent="0.25">
      <c r="A371" s="1" t="s">
        <v>3728</v>
      </c>
      <c r="B371" s="1" t="s">
        <v>49</v>
      </c>
      <c r="C371" s="1" t="s">
        <v>2254</v>
      </c>
      <c r="D371" s="1" t="s">
        <v>2256</v>
      </c>
      <c r="E371" s="1" t="s">
        <v>2257</v>
      </c>
      <c r="G371" s="1" t="s">
        <v>1872</v>
      </c>
      <c r="H371" s="1" t="s">
        <v>3388</v>
      </c>
      <c r="K371" s="1" t="s">
        <v>18</v>
      </c>
      <c r="L371" s="1" t="s">
        <v>22</v>
      </c>
      <c r="M371" s="1" t="s">
        <v>31</v>
      </c>
      <c r="N371" s="1" t="s">
        <v>29</v>
      </c>
      <c r="O371" s="1" t="s">
        <v>37</v>
      </c>
      <c r="P371" s="1" t="s">
        <v>43</v>
      </c>
      <c r="Q371" s="1" t="s">
        <v>45</v>
      </c>
      <c r="R371" s="1" t="s">
        <v>37</v>
      </c>
      <c r="S371" s="1" t="s">
        <v>56</v>
      </c>
      <c r="T371" s="1" t="s">
        <v>64</v>
      </c>
      <c r="U371" s="1" t="s">
        <v>43</v>
      </c>
      <c r="V371" s="1" t="s">
        <v>72</v>
      </c>
      <c r="W371" s="1" t="s">
        <v>75</v>
      </c>
      <c r="X371" s="1" t="s">
        <v>37</v>
      </c>
      <c r="Y371" s="1" t="s">
        <v>43</v>
      </c>
      <c r="Z371" s="1" t="s">
        <v>64</v>
      </c>
      <c r="AA371" s="1" t="s">
        <v>62</v>
      </c>
      <c r="AB371" s="1" t="s">
        <v>98</v>
      </c>
      <c r="AC371" s="1" t="s">
        <v>105</v>
      </c>
      <c r="AD371" s="1" t="s">
        <v>111</v>
      </c>
      <c r="AE371" s="1" t="s">
        <v>62</v>
      </c>
      <c r="AF371" s="1" t="s">
        <v>120</v>
      </c>
      <c r="AG371" s="1" t="s">
        <v>125</v>
      </c>
      <c r="AH371" s="1" t="s">
        <v>129</v>
      </c>
      <c r="AI371" s="1" t="s">
        <v>129</v>
      </c>
      <c r="AJ371" s="1" t="s">
        <v>22</v>
      </c>
      <c r="AK371" s="1" t="s">
        <v>64</v>
      </c>
      <c r="AL371" s="1" t="s">
        <v>144</v>
      </c>
      <c r="AM371" s="1" t="s">
        <v>62</v>
      </c>
      <c r="AN371" s="1" t="s">
        <v>31</v>
      </c>
      <c r="AO371" s="1" t="s">
        <v>155</v>
      </c>
      <c r="AP371" s="1" t="s">
        <v>159</v>
      </c>
      <c r="AQ371" s="1" t="s">
        <v>29</v>
      </c>
      <c r="AR371" s="1" t="s">
        <v>21</v>
      </c>
      <c r="AS371" s="1" t="s">
        <v>21</v>
      </c>
      <c r="AT371" s="1" t="s">
        <v>21</v>
      </c>
      <c r="AV371" s="1">
        <f>_xlfn.XLOOKUP(K371,[6]cmmiScoringModel!$G$2:$G$6, [6]cmmiScoringModel!$I$2:$I$6,0,0,1)</f>
        <v>1</v>
      </c>
      <c r="AW371" s="1">
        <f>_xlfn.XLOOKUP(L371,[6]cmmiScoringModel!$G$7:$G$9,[6]cmmiScoringModel!$I$7:$I$9,0,0,1)</f>
        <v>1</v>
      </c>
      <c r="AX371" s="1">
        <f>_xlfn.XLOOKUP(M371,[6]cmmiScoringModel!$G$10:$G$14,[6]cmmiScoringModel!$I$10:$I$14,0,0,1)</f>
        <v>1</v>
      </c>
      <c r="AY371" s="1">
        <f>_xlfn.XLOOKUP(N371,[6]cmmiScoringModel!$G$15:$G$19,[6]cmmiScoringModel!$I$15:$I$19,0,0,1)</f>
        <v>0.5</v>
      </c>
      <c r="AZ371" s="1">
        <f>_xlfn.XLOOKUP(O371,[6]cmmiScoringModel!$G$20:$G$24,[6]cmmiScoringModel!$I$20:$I$24,0,0,1)</f>
        <v>0.75</v>
      </c>
      <c r="BA371" s="1">
        <f>_xlfn.XLOOKUP(P371,[6]cmmiScoringModel!$G$25:$G$28,[6]cmmiScoringModel!$I$25:$I$28,0,0,1)</f>
        <v>1</v>
      </c>
      <c r="BB371" s="1">
        <f>_xlfn.XLOOKUP(Q371,[6]cmmiScoringModel!$G$29:$G$33,[6]cmmiScoringModel!$I$29:$I$33,0,0,1)</f>
        <v>0.5</v>
      </c>
      <c r="BC371" s="1">
        <f>_xlfn.XLOOKUP(R371,[6]cmmiScoringModel!$G$34:$G$37,[6]cmmiScoringModel!$I$34:$I$37,0,0,1)</f>
        <v>1</v>
      </c>
      <c r="BD371" s="1">
        <f>_xlfn.XLOOKUP(S371,[6]cmmiScoringModel!$G$38:$G$44,[6]cmmiScoringModel!$I$38:$I$44,0,0,1)</f>
        <v>0.2</v>
      </c>
      <c r="BE371" s="1">
        <f>_xlfn.XLOOKUP(T371,[6]cmmiScoringModel!$G$45:$G$51,[6]cmmiScoringModel!$I$45:$I$51,0,0,1)</f>
        <v>1</v>
      </c>
      <c r="BF371" s="1">
        <f>_xlfn.XLOOKUP(U371,[6]cmmiScoringModel!$G$52:$G$56,[6]cmmiScoringModel!$I$52:$I$56,0,0,1)</f>
        <v>1</v>
      </c>
      <c r="BG371" s="1">
        <f>_xlfn.XLOOKUP(V371,[6]cmmiScoringModel!$G$57:$G$61,[6]cmmiScoringModel!$I$57:$I$61,0,0,1)</f>
        <v>1</v>
      </c>
      <c r="BH371" s="1">
        <f>_xlfn.XLOOKUP(W371,[6]cmmiScoringModel!$G$62:$G$67,[6]cmmiScoringModel!$I$62:$I$67,0,0,1)</f>
        <v>0.5</v>
      </c>
      <c r="BI371" s="1">
        <f>_xlfn.XLOOKUP(X371,[6]cmmiScoringModel!$G$68:$G$72,[6]cmmiScoringModel!$I$68:$I$72,0,0,1)</f>
        <v>0.75</v>
      </c>
      <c r="BJ371" s="1">
        <f>_xlfn.XLOOKUP(Y371,[6]cmmiScoringModel!$G$73:$G$77,[6]cmmiScoringModel!$I$73:$I$77,0,0,1)</f>
        <v>1</v>
      </c>
      <c r="BK371" s="1">
        <f>_xlfn.XLOOKUP(Z371,[6]cmmiScoringModel!$G$78:$G$84,[6]cmmiScoringModel!$I$78:$I$84,0,0,1)</f>
        <v>1</v>
      </c>
      <c r="BL371" s="1">
        <f>_xlfn.XLOOKUP(AA371,[6]cmmiScoringModel!$G$85:$G$91,[6]cmmiScoringModel!$I$85:$I$91,0,0,1)</f>
        <v>0.5</v>
      </c>
      <c r="BM371" s="1">
        <f>_xlfn.XLOOKUP(AB371,[6]cmmiScoringModel!$G$92:$G$95,[6]cmmiScoringModel!$I$92:$I$95,0,0,1)</f>
        <v>1</v>
      </c>
      <c r="BN371" s="1">
        <f>_xlfn.XLOOKUP(AC371,[6]cmmiScoringModel!$G$96:$G$100,[6]cmmiScoringModel!$I$96:$I$100,0,0,1)</f>
        <v>1</v>
      </c>
      <c r="BO371" s="1">
        <f>_xlfn.XLOOKUP(AD371,[6]cmmiScoringModel!$G$101:$G$106,[6]cmmiScoringModel!$I$101:$I$106,0,0,1)</f>
        <v>1</v>
      </c>
      <c r="BP371" s="1">
        <f>_xlfn.XLOOKUP(AE371,[6]cmmiScoringModel!$G$107:$G$113,[6]cmmiScoringModel!$I$107:$I$113,0,0,1)</f>
        <v>0.5</v>
      </c>
      <c r="BQ371" s="1">
        <f>_xlfn.XLOOKUP(AF371,[6]cmmiScoringModel!$G$114:$G$117,[6]cmmiScoringModel!$I$114:$I$117,0,0,1)</f>
        <v>0.85</v>
      </c>
      <c r="BR371" s="1">
        <f>_xlfn.XLOOKUP(AG371,[6]cmmiScoringModel!$G$118:$G$120,[6]cmmiScoringModel!$I$118:$I$120,0,0,1)</f>
        <v>1</v>
      </c>
      <c r="BS371" s="1">
        <f>_xlfn.XLOOKUP(AH371, [6]cmmiScoringModel!$G$121:$G$124,[6]cmmiScoringModel!$I$121:$I$124,0,0,1)</f>
        <v>0.6</v>
      </c>
      <c r="BT371" s="1">
        <f>_xlfn.XLOOKUP(AI371,[6]cmmiScoringModel!$G$125:$G$128,[6]cmmiScoringModel!$I$125:$I$128,0,0,1)</f>
        <v>0.4</v>
      </c>
      <c r="BU371" s="1">
        <f>_xlfn.XLOOKUP(AJ371,[6]cmmiScoringModel!$G$129:$G$132,[6]cmmiScoringModel!$I$129:$I$132,0,0,1)</f>
        <v>1</v>
      </c>
      <c r="BV371" s="1">
        <f>_xlfn.XLOOKUP(AK371,[6]cmmiScoringModel!$G$133:$G$138,[6]cmmiScoringModel!$I$133:$I$138,0,0,1)</f>
        <v>1</v>
      </c>
      <c r="BW371" s="1">
        <f>_xlfn.XLOOKUP(AL371,[6]cmmiScoringModel!$G$139:$G$142,[6]cmmiScoringModel!$I$139:$I$142,0,0,1)</f>
        <v>1</v>
      </c>
      <c r="BX371" s="1">
        <f>_xlfn.XLOOKUP(AM371,[6]cmmiScoringModel!$G$143:$G$148,[6]cmmiScoringModel!$I$143:$I$148,0,0,1)</f>
        <v>0.5</v>
      </c>
      <c r="BY371" s="1">
        <f>_xlfn.XLOOKUP(AN371,[6]cmmiScoringModel!$G$149:$G$153,[6]cmmiScoringModel!$I$149:$I$153,0,0,1)</f>
        <v>1</v>
      </c>
      <c r="BZ371" s="1">
        <f>_xlfn.XLOOKUP(AO371,[6]cmmiScoringModel!$G$154:$G$157,[6]cmmiScoringModel!$I$154:$I$157,0,0,1)</f>
        <v>1</v>
      </c>
      <c r="CA371" s="1">
        <f>_xlfn.XLOOKUP(AP371,[6]cmmiScoringModel!$G$158:$G$161,[6]cmmiScoringModel!$I$158:$I$161,0,0,1)</f>
        <v>1</v>
      </c>
      <c r="CB371" s="1">
        <f>_xlfn.XLOOKUP(AQ371,[6]cmmiScoringModel!$G$162:$G$166,[6]cmmiScoringModel!$I$162:$I$166,0,0,1)</f>
        <v>0.75</v>
      </c>
      <c r="CC371" s="1">
        <f>_xlfn.XLOOKUP(AR371,[6]cmmiScoringModel!$G$167:$G$171,[6]cmmiScoringModel!$I$167:$I$171,0,0,1)</f>
        <v>0.01</v>
      </c>
      <c r="CD371" s="1">
        <f>_xlfn.XLOOKUP(AS371,[6]cmmiScoringModel!$G$172:$G$175,[6]cmmiScoringModel!$I$172:$I$175,0,0,1)</f>
        <v>0.01</v>
      </c>
      <c r="CE371" s="1">
        <f>_xlfn.XLOOKUP(AT371,[6]cmmiScoringModel!$G$176:$G$180,[6]cmmiScoringModel!$I$176:$I$180,0,0,1)</f>
        <v>0.01</v>
      </c>
    </row>
    <row r="372" spans="1:83" x14ac:dyDescent="0.25">
      <c r="A372" s="1" t="s">
        <v>3729</v>
      </c>
      <c r="B372" s="1" t="s">
        <v>49</v>
      </c>
      <c r="C372" s="1" t="s">
        <v>2254</v>
      </c>
      <c r="D372" s="1" t="s">
        <v>1774</v>
      </c>
      <c r="E372" s="1" t="s">
        <v>2258</v>
      </c>
      <c r="G372" s="1" t="s">
        <v>1760</v>
      </c>
      <c r="H372" s="1" t="s">
        <v>3363</v>
      </c>
      <c r="K372" s="1" t="s">
        <v>18</v>
      </c>
      <c r="L372" s="1" t="s">
        <v>22</v>
      </c>
      <c r="M372" s="1" t="s">
        <v>31</v>
      </c>
      <c r="N372" s="1" t="s">
        <v>29</v>
      </c>
      <c r="O372" s="1" t="s">
        <v>37</v>
      </c>
      <c r="P372" s="1" t="s">
        <v>43</v>
      </c>
      <c r="Q372" s="1" t="s">
        <v>45</v>
      </c>
      <c r="R372" s="1" t="s">
        <v>37</v>
      </c>
      <c r="S372" s="1" t="s">
        <v>56</v>
      </c>
      <c r="T372" s="1" t="s">
        <v>62</v>
      </c>
      <c r="U372" s="1" t="s">
        <v>43</v>
      </c>
      <c r="V372" s="1" t="s">
        <v>72</v>
      </c>
      <c r="W372" s="1" t="s">
        <v>76</v>
      </c>
      <c r="X372" s="1" t="s">
        <v>37</v>
      </c>
      <c r="Y372" s="1" t="s">
        <v>43</v>
      </c>
      <c r="Z372" s="1" t="s">
        <v>63</v>
      </c>
      <c r="AA372" s="1" t="s">
        <v>63</v>
      </c>
      <c r="AB372" s="1" t="s">
        <v>97</v>
      </c>
      <c r="AC372" s="1" t="s">
        <v>103</v>
      </c>
      <c r="AD372" s="1" t="s">
        <v>111</v>
      </c>
      <c r="AE372" s="1" t="s">
        <v>62</v>
      </c>
      <c r="AF372" s="1" t="s">
        <v>120</v>
      </c>
      <c r="AG372" s="1" t="s">
        <v>124</v>
      </c>
      <c r="AH372" s="1" t="s">
        <v>129</v>
      </c>
      <c r="AI372" s="1" t="s">
        <v>129</v>
      </c>
      <c r="AJ372" s="1" t="s">
        <v>129</v>
      </c>
      <c r="AK372" s="1" t="s">
        <v>62</v>
      </c>
      <c r="AL372" s="1" t="s">
        <v>142</v>
      </c>
      <c r="AM372" s="1" t="s">
        <v>62</v>
      </c>
      <c r="AN372" s="1" t="s">
        <v>29</v>
      </c>
      <c r="AO372" s="1" t="s">
        <v>154</v>
      </c>
      <c r="AP372" s="1" t="s">
        <v>159</v>
      </c>
      <c r="AQ372" s="1" t="s">
        <v>29</v>
      </c>
      <c r="AR372" s="1" t="s">
        <v>21</v>
      </c>
      <c r="AS372" s="1" t="s">
        <v>21</v>
      </c>
      <c r="AT372" s="1" t="s">
        <v>21</v>
      </c>
      <c r="AV372" s="1">
        <f>_xlfn.XLOOKUP(K372,[6]cmmiScoringModel!$G$2:$G$6, [6]cmmiScoringModel!$I$2:$I$6,0,0,1)</f>
        <v>1</v>
      </c>
      <c r="AW372" s="1">
        <f>_xlfn.XLOOKUP(L372,[6]cmmiScoringModel!$G$7:$G$9,[6]cmmiScoringModel!$I$7:$I$9,0,0,1)</f>
        <v>1</v>
      </c>
      <c r="AX372" s="1">
        <f>_xlfn.XLOOKUP(M372,[6]cmmiScoringModel!$G$10:$G$14,[6]cmmiScoringModel!$I$10:$I$14,0,0,1)</f>
        <v>1</v>
      </c>
      <c r="AY372" s="1">
        <f>_xlfn.XLOOKUP(N372,[6]cmmiScoringModel!$G$15:$G$19,[6]cmmiScoringModel!$I$15:$I$19,0,0,1)</f>
        <v>0.5</v>
      </c>
      <c r="AZ372" s="1">
        <f>_xlfn.XLOOKUP(O372,[6]cmmiScoringModel!$G$20:$G$24,[6]cmmiScoringModel!$I$20:$I$24,0,0,1)</f>
        <v>0.75</v>
      </c>
      <c r="BA372" s="1">
        <f>_xlfn.XLOOKUP(P372,[6]cmmiScoringModel!$G$25:$G$28,[6]cmmiScoringModel!$I$25:$I$28,0,0,1)</f>
        <v>1</v>
      </c>
      <c r="BB372" s="1">
        <f>_xlfn.XLOOKUP(Q372,[6]cmmiScoringModel!$G$29:$G$33,[6]cmmiScoringModel!$I$29:$I$33,0,0,1)</f>
        <v>0.5</v>
      </c>
      <c r="BC372" s="1">
        <f>_xlfn.XLOOKUP(R372,[6]cmmiScoringModel!$G$34:$G$37,[6]cmmiScoringModel!$I$34:$I$37,0,0,1)</f>
        <v>1</v>
      </c>
      <c r="BD372" s="1">
        <f>_xlfn.XLOOKUP(S372,[6]cmmiScoringModel!$G$38:$G$44,[6]cmmiScoringModel!$I$38:$I$44,0,0,1)</f>
        <v>0.2</v>
      </c>
      <c r="BE372" s="1">
        <f>_xlfn.XLOOKUP(T372,[6]cmmiScoringModel!$G$45:$G$51,[6]cmmiScoringModel!$I$45:$I$51,0,0,1)</f>
        <v>0.5</v>
      </c>
      <c r="BF372" s="1">
        <f>_xlfn.XLOOKUP(U372,[6]cmmiScoringModel!$G$52:$G$56,[6]cmmiScoringModel!$I$52:$I$56,0,0,1)</f>
        <v>1</v>
      </c>
      <c r="BG372" s="1">
        <f>_xlfn.XLOOKUP(V372,[6]cmmiScoringModel!$G$57:$G$61,[6]cmmiScoringModel!$I$57:$I$61,0,0,1)</f>
        <v>1</v>
      </c>
      <c r="BH372" s="1">
        <f>_xlfn.XLOOKUP(W372,[6]cmmiScoringModel!$G$62:$G$67,[6]cmmiScoringModel!$I$62:$I$67,0,0,1)</f>
        <v>0.75</v>
      </c>
      <c r="BI372" s="1">
        <f>_xlfn.XLOOKUP(X372,[6]cmmiScoringModel!$G$68:$G$72,[6]cmmiScoringModel!$I$68:$I$72,0,0,1)</f>
        <v>0.75</v>
      </c>
      <c r="BJ372" s="1">
        <f>_xlfn.XLOOKUP(Y372,[6]cmmiScoringModel!$G$73:$G$77,[6]cmmiScoringModel!$I$73:$I$77,0,0,1)</f>
        <v>1</v>
      </c>
      <c r="BK372" s="1">
        <f>_xlfn.XLOOKUP(Z372,[6]cmmiScoringModel!$G$78:$G$84,[6]cmmiScoringModel!$I$78:$I$84,0,0,1)</f>
        <v>0.75</v>
      </c>
      <c r="BL372" s="1">
        <f>_xlfn.XLOOKUP(AA372,[6]cmmiScoringModel!$G$85:$G$91,[6]cmmiScoringModel!$I$85:$I$91,0,0,1)</f>
        <v>0.75</v>
      </c>
      <c r="BM372" s="1">
        <f>_xlfn.XLOOKUP(AB372,[6]cmmiScoringModel!$G$92:$G$95,[6]cmmiScoringModel!$I$92:$I$95,0,0,1)</f>
        <v>0.25</v>
      </c>
      <c r="BN372" s="1">
        <f>_xlfn.XLOOKUP(AC372,[6]cmmiScoringModel!$G$96:$G$100,[6]cmmiScoringModel!$I$96:$I$100,0,0,1)</f>
        <v>0.6</v>
      </c>
      <c r="BO372" s="1">
        <f>_xlfn.XLOOKUP(AD372,[6]cmmiScoringModel!$G$101:$G$106,[6]cmmiScoringModel!$I$101:$I$106,0,0,1)</f>
        <v>1</v>
      </c>
      <c r="BP372" s="1">
        <f>_xlfn.XLOOKUP(AE372,[6]cmmiScoringModel!$G$107:$G$113,[6]cmmiScoringModel!$I$107:$I$113,0,0,1)</f>
        <v>0.5</v>
      </c>
      <c r="BQ372" s="1">
        <f>_xlfn.XLOOKUP(AF372,[6]cmmiScoringModel!$G$114:$G$117,[6]cmmiScoringModel!$I$114:$I$117,0,0,1)</f>
        <v>0.85</v>
      </c>
      <c r="BR372" s="1">
        <f>_xlfn.XLOOKUP(AG372,[6]cmmiScoringModel!$G$118:$G$120,[6]cmmiScoringModel!$I$118:$I$120,0,0,1)</f>
        <v>0.25</v>
      </c>
      <c r="BS372" s="1">
        <f>_xlfn.XLOOKUP(AH372, [6]cmmiScoringModel!$G$121:$G$124,[6]cmmiScoringModel!$I$121:$I$124,0,0,1)</f>
        <v>0.6</v>
      </c>
      <c r="BT372" s="1">
        <f>_xlfn.XLOOKUP(AI372,[6]cmmiScoringModel!$G$125:$G$128,[6]cmmiScoringModel!$I$125:$I$128,0,0,1)</f>
        <v>0.4</v>
      </c>
      <c r="BU372" s="1">
        <f>_xlfn.XLOOKUP(AJ372,[6]cmmiScoringModel!$G$129:$G$132,[6]cmmiScoringModel!$I$129:$I$132,0,0,1)</f>
        <v>0.4</v>
      </c>
      <c r="BV372" s="1">
        <f>_xlfn.XLOOKUP(AK372,[6]cmmiScoringModel!$G$133:$G$138,[6]cmmiScoringModel!$I$133:$I$138,0,0,1)</f>
        <v>0.5</v>
      </c>
      <c r="BW372" s="1">
        <f>_xlfn.XLOOKUP(AL372,[6]cmmiScoringModel!$G$139:$G$142,[6]cmmiScoringModel!$I$139:$I$142,0,0,1)</f>
        <v>0.25</v>
      </c>
      <c r="BX372" s="1">
        <f>_xlfn.XLOOKUP(AM372,[6]cmmiScoringModel!$G$143:$G$148,[6]cmmiScoringModel!$I$143:$I$148,0,0,1)</f>
        <v>0.5</v>
      </c>
      <c r="BY372" s="1">
        <f>_xlfn.XLOOKUP(AN372,[6]cmmiScoringModel!$G$149:$G$153,[6]cmmiScoringModel!$I$149:$I$153,0,0,1)</f>
        <v>0.75</v>
      </c>
      <c r="BZ372" s="1">
        <f>_xlfn.XLOOKUP(AO372,[6]cmmiScoringModel!$G$154:$G$157,[6]cmmiScoringModel!$I$154:$I$157,0,0,1)</f>
        <v>0</v>
      </c>
      <c r="CA372" s="1">
        <f>_xlfn.XLOOKUP(AP372,[6]cmmiScoringModel!$G$158:$G$161,[6]cmmiScoringModel!$I$158:$I$161,0,0,1)</f>
        <v>1</v>
      </c>
      <c r="CB372" s="1">
        <f>_xlfn.XLOOKUP(AQ372,[6]cmmiScoringModel!$G$162:$G$166,[6]cmmiScoringModel!$I$162:$I$166,0,0,1)</f>
        <v>0.75</v>
      </c>
      <c r="CC372" s="1">
        <f>_xlfn.XLOOKUP(AR372,[6]cmmiScoringModel!$G$167:$G$171,[6]cmmiScoringModel!$I$167:$I$171,0,0,1)</f>
        <v>0.01</v>
      </c>
      <c r="CD372" s="1">
        <f>_xlfn.XLOOKUP(AS372,[6]cmmiScoringModel!$G$172:$G$175,[6]cmmiScoringModel!$I$172:$I$175,0,0,1)</f>
        <v>0.01</v>
      </c>
      <c r="CE372" s="1">
        <f>_xlfn.XLOOKUP(AT372,[6]cmmiScoringModel!$G$176:$G$180,[6]cmmiScoringModel!$I$176:$I$180,0,0,1)</f>
        <v>0.01</v>
      </c>
    </row>
    <row r="373" spans="1:83" x14ac:dyDescent="0.25">
      <c r="A373" s="1" t="s">
        <v>3730</v>
      </c>
      <c r="B373" s="1" t="s">
        <v>49</v>
      </c>
      <c r="C373" s="1" t="s">
        <v>2259</v>
      </c>
      <c r="D373" s="1" t="s">
        <v>2260</v>
      </c>
      <c r="E373" s="1" t="s">
        <v>2261</v>
      </c>
      <c r="G373" s="1" t="s">
        <v>2262</v>
      </c>
      <c r="H373" s="1" t="s">
        <v>3706</v>
      </c>
      <c r="K373" s="1" t="s">
        <v>17</v>
      </c>
      <c r="L373" s="1" t="s">
        <v>22</v>
      </c>
      <c r="M373" s="1" t="s">
        <v>31</v>
      </c>
      <c r="N373" s="1" t="s">
        <v>29</v>
      </c>
      <c r="O373" s="1" t="s">
        <v>37</v>
      </c>
      <c r="P373" s="1" t="s">
        <v>43</v>
      </c>
      <c r="Q373" s="1" t="s">
        <v>45</v>
      </c>
      <c r="R373" s="1" t="s">
        <v>37</v>
      </c>
      <c r="S373" s="1" t="s">
        <v>56</v>
      </c>
      <c r="T373" s="1" t="s">
        <v>62</v>
      </c>
      <c r="U373" s="1" t="s">
        <v>43</v>
      </c>
      <c r="V373" s="1" t="s">
        <v>72</v>
      </c>
      <c r="W373" s="1" t="s">
        <v>76</v>
      </c>
      <c r="X373" s="1" t="s">
        <v>37</v>
      </c>
      <c r="Y373" s="1" t="s">
        <v>43</v>
      </c>
      <c r="Z373" s="1" t="s">
        <v>62</v>
      </c>
      <c r="AA373" s="1" t="s">
        <v>63</v>
      </c>
      <c r="AB373" s="1" t="s">
        <v>98</v>
      </c>
      <c r="AC373" s="1" t="s">
        <v>103</v>
      </c>
      <c r="AD373" s="1" t="s">
        <v>110</v>
      </c>
      <c r="AE373" s="1" t="s">
        <v>62</v>
      </c>
      <c r="AF373" s="1" t="s">
        <v>120</v>
      </c>
      <c r="AG373" s="1" t="s">
        <v>124</v>
      </c>
      <c r="AH373" s="1" t="s">
        <v>129</v>
      </c>
      <c r="AI373" s="1" t="s">
        <v>129</v>
      </c>
      <c r="AJ373" s="1" t="s">
        <v>22</v>
      </c>
      <c r="AK373" s="1" t="s">
        <v>63</v>
      </c>
      <c r="AL373" s="1" t="s">
        <v>142</v>
      </c>
      <c r="AM373" s="1" t="s">
        <v>62</v>
      </c>
      <c r="AN373" s="1" t="s">
        <v>29</v>
      </c>
      <c r="AO373" s="1" t="s">
        <v>155</v>
      </c>
      <c r="AP373" s="1" t="s">
        <v>159</v>
      </c>
      <c r="AQ373" s="1" t="s">
        <v>31</v>
      </c>
      <c r="AR373" s="1" t="s">
        <v>21</v>
      </c>
      <c r="AS373" s="1" t="s">
        <v>21</v>
      </c>
      <c r="AT373" s="1" t="s">
        <v>170</v>
      </c>
      <c r="AV373" s="1">
        <f>_xlfn.XLOOKUP(K373,[6]cmmiScoringModel!$G$2:$G$6, [6]cmmiScoringModel!$I$2:$I$6,0,0,1)</f>
        <v>0.25</v>
      </c>
      <c r="AW373" s="1">
        <f>_xlfn.XLOOKUP(L373,[6]cmmiScoringModel!$G$7:$G$9,[6]cmmiScoringModel!$I$7:$I$9,0,0,1)</f>
        <v>1</v>
      </c>
      <c r="AX373" s="1">
        <f>_xlfn.XLOOKUP(M373,[6]cmmiScoringModel!$G$10:$G$14,[6]cmmiScoringModel!$I$10:$I$14,0,0,1)</f>
        <v>1</v>
      </c>
      <c r="AY373" s="1">
        <f>_xlfn.XLOOKUP(N373,[6]cmmiScoringModel!$G$15:$G$19,[6]cmmiScoringModel!$I$15:$I$19,0,0,1)</f>
        <v>0.5</v>
      </c>
      <c r="AZ373" s="1">
        <f>_xlfn.XLOOKUP(O373,[6]cmmiScoringModel!$G$20:$G$24,[6]cmmiScoringModel!$I$20:$I$24,0,0,1)</f>
        <v>0.75</v>
      </c>
      <c r="BA373" s="1">
        <f>_xlfn.XLOOKUP(P373,[6]cmmiScoringModel!$G$25:$G$28,[6]cmmiScoringModel!$I$25:$I$28,0,0,1)</f>
        <v>1</v>
      </c>
      <c r="BB373" s="1">
        <f>_xlfn.XLOOKUP(Q373,[6]cmmiScoringModel!$G$29:$G$33,[6]cmmiScoringModel!$I$29:$I$33,0,0,1)</f>
        <v>0.5</v>
      </c>
      <c r="BC373" s="1">
        <f>_xlfn.XLOOKUP(R373,[6]cmmiScoringModel!$G$34:$G$37,[6]cmmiScoringModel!$I$34:$I$37,0,0,1)</f>
        <v>1</v>
      </c>
      <c r="BD373" s="1">
        <f>_xlfn.XLOOKUP(S373,[6]cmmiScoringModel!$G$38:$G$44,[6]cmmiScoringModel!$I$38:$I$44,0,0,1)</f>
        <v>0.2</v>
      </c>
      <c r="BE373" s="1">
        <f>_xlfn.XLOOKUP(T373,[6]cmmiScoringModel!$G$45:$G$51,[6]cmmiScoringModel!$I$45:$I$51,0,0,1)</f>
        <v>0.5</v>
      </c>
      <c r="BF373" s="1">
        <f>_xlfn.XLOOKUP(U373,[6]cmmiScoringModel!$G$52:$G$56,[6]cmmiScoringModel!$I$52:$I$56,0,0,1)</f>
        <v>1</v>
      </c>
      <c r="BG373" s="1">
        <f>_xlfn.XLOOKUP(V373,[6]cmmiScoringModel!$G$57:$G$61,[6]cmmiScoringModel!$I$57:$I$61,0,0,1)</f>
        <v>1</v>
      </c>
      <c r="BH373" s="1">
        <f>_xlfn.XLOOKUP(W373,[6]cmmiScoringModel!$G$62:$G$67,[6]cmmiScoringModel!$I$62:$I$67,0,0,1)</f>
        <v>0.75</v>
      </c>
      <c r="BI373" s="1">
        <f>_xlfn.XLOOKUP(X373,[6]cmmiScoringModel!$G$68:$G$72,[6]cmmiScoringModel!$I$68:$I$72,0,0,1)</f>
        <v>0.75</v>
      </c>
      <c r="BJ373" s="1">
        <f>_xlfn.XLOOKUP(Y373,[6]cmmiScoringModel!$G$73:$G$77,[6]cmmiScoringModel!$I$73:$I$77,0,0,1)</f>
        <v>1</v>
      </c>
      <c r="BK373" s="1">
        <f>_xlfn.XLOOKUP(Z373,[6]cmmiScoringModel!$G$78:$G$84,[6]cmmiScoringModel!$I$78:$I$84,0,0,1)</f>
        <v>0.5</v>
      </c>
      <c r="BL373" s="1">
        <f>_xlfn.XLOOKUP(AA373,[6]cmmiScoringModel!$G$85:$G$91,[6]cmmiScoringModel!$I$85:$I$91,0,0,1)</f>
        <v>0.75</v>
      </c>
      <c r="BM373" s="1">
        <f>_xlfn.XLOOKUP(AB373,[6]cmmiScoringModel!$G$92:$G$95,[6]cmmiScoringModel!$I$92:$I$95,0,0,1)</f>
        <v>1</v>
      </c>
      <c r="BN373" s="1">
        <f>_xlfn.XLOOKUP(AC373,[6]cmmiScoringModel!$G$96:$G$100,[6]cmmiScoringModel!$I$96:$I$100,0,0,1)</f>
        <v>0.6</v>
      </c>
      <c r="BO373" s="1">
        <f>_xlfn.XLOOKUP(AD373,[6]cmmiScoringModel!$G$101:$G$106,[6]cmmiScoringModel!$I$101:$I$106,0,0,1)</f>
        <v>0.75</v>
      </c>
      <c r="BP373" s="1">
        <f>_xlfn.XLOOKUP(AE373,[6]cmmiScoringModel!$G$107:$G$113,[6]cmmiScoringModel!$I$107:$I$113,0,0,1)</f>
        <v>0.5</v>
      </c>
      <c r="BQ373" s="1">
        <f>_xlfn.XLOOKUP(AF373,[6]cmmiScoringModel!$G$114:$G$117,[6]cmmiScoringModel!$I$114:$I$117,0,0,1)</f>
        <v>0.85</v>
      </c>
      <c r="BR373" s="1">
        <f>_xlfn.XLOOKUP(AG373,[6]cmmiScoringModel!$G$118:$G$120,[6]cmmiScoringModel!$I$118:$I$120,0,0,1)</f>
        <v>0.25</v>
      </c>
      <c r="BS373" s="1">
        <f>_xlfn.XLOOKUP(AH373, [6]cmmiScoringModel!$G$121:$G$124,[6]cmmiScoringModel!$I$121:$I$124,0,0,1)</f>
        <v>0.6</v>
      </c>
      <c r="BT373" s="1">
        <f>_xlfn.XLOOKUP(AI373,[6]cmmiScoringModel!$G$125:$G$128,[6]cmmiScoringModel!$I$125:$I$128,0,0,1)</f>
        <v>0.4</v>
      </c>
      <c r="BU373" s="1">
        <f>_xlfn.XLOOKUP(AJ373,[6]cmmiScoringModel!$G$129:$G$132,[6]cmmiScoringModel!$I$129:$I$132,0,0,1)</f>
        <v>1</v>
      </c>
      <c r="BV373" s="1">
        <f>_xlfn.XLOOKUP(AK373,[6]cmmiScoringModel!$G$133:$G$138,[6]cmmiScoringModel!$I$133:$I$138,0,0,1)</f>
        <v>0.75</v>
      </c>
      <c r="BW373" s="1">
        <f>_xlfn.XLOOKUP(AL373,[6]cmmiScoringModel!$G$139:$G$142,[6]cmmiScoringModel!$I$139:$I$142,0,0,1)</f>
        <v>0.25</v>
      </c>
      <c r="BX373" s="1">
        <f>_xlfn.XLOOKUP(AM373,[6]cmmiScoringModel!$G$143:$G$148,[6]cmmiScoringModel!$I$143:$I$148,0,0,1)</f>
        <v>0.5</v>
      </c>
      <c r="BY373" s="1">
        <f>_xlfn.XLOOKUP(AN373,[6]cmmiScoringModel!$G$149:$G$153,[6]cmmiScoringModel!$I$149:$I$153,0,0,1)</f>
        <v>0.75</v>
      </c>
      <c r="BZ373" s="1">
        <f>_xlfn.XLOOKUP(AO373,[6]cmmiScoringModel!$G$154:$G$157,[6]cmmiScoringModel!$I$154:$I$157,0,0,1)</f>
        <v>1</v>
      </c>
      <c r="CA373" s="1">
        <f>_xlfn.XLOOKUP(AP373,[6]cmmiScoringModel!$G$158:$G$161,[6]cmmiScoringModel!$I$158:$I$161,0,0,1)</f>
        <v>1</v>
      </c>
      <c r="CB373" s="1">
        <f>_xlfn.XLOOKUP(AQ373,[6]cmmiScoringModel!$G$162:$G$166,[6]cmmiScoringModel!$I$162:$I$166,0,0,1)</f>
        <v>1</v>
      </c>
      <c r="CC373" s="1">
        <f>_xlfn.XLOOKUP(AR373,[6]cmmiScoringModel!$G$167:$G$171,[6]cmmiScoringModel!$I$167:$I$171,0,0,1)</f>
        <v>0.01</v>
      </c>
      <c r="CD373" s="1">
        <f>_xlfn.XLOOKUP(AS373,[6]cmmiScoringModel!$G$172:$G$175,[6]cmmiScoringModel!$I$172:$I$175,0,0,1)</f>
        <v>0.01</v>
      </c>
      <c r="CE373" s="1">
        <f>_xlfn.XLOOKUP(AT373,[6]cmmiScoringModel!$G$176:$G$180,[6]cmmiScoringModel!$I$176:$I$180,0,0,1)</f>
        <v>0.5</v>
      </c>
    </row>
    <row r="374" spans="1:83" x14ac:dyDescent="0.25">
      <c r="A374" s="1" t="s">
        <v>3731</v>
      </c>
      <c r="B374" s="1" t="s">
        <v>49</v>
      </c>
      <c r="C374" s="1" t="s">
        <v>2259</v>
      </c>
      <c r="D374" s="1" t="s">
        <v>2263</v>
      </c>
      <c r="E374" s="1" t="s">
        <v>2264</v>
      </c>
      <c r="G374" s="1" t="s">
        <v>2206</v>
      </c>
      <c r="H374" s="1" t="s">
        <v>3654</v>
      </c>
      <c r="K374" s="1" t="s">
        <v>18</v>
      </c>
      <c r="L374" s="1" t="s">
        <v>22</v>
      </c>
      <c r="M374" s="1" t="s">
        <v>31</v>
      </c>
      <c r="N374" s="1" t="s">
        <v>29</v>
      </c>
      <c r="O374" s="1" t="s">
        <v>37</v>
      </c>
      <c r="P374" s="1" t="s">
        <v>43</v>
      </c>
      <c r="Q374" s="1" t="s">
        <v>45</v>
      </c>
      <c r="R374" s="1" t="s">
        <v>37</v>
      </c>
      <c r="S374" s="1" t="s">
        <v>56</v>
      </c>
      <c r="T374" s="1" t="s">
        <v>62</v>
      </c>
      <c r="U374" s="1" t="s">
        <v>66</v>
      </c>
      <c r="V374" s="1" t="s">
        <v>72</v>
      </c>
      <c r="W374" s="1" t="s">
        <v>76</v>
      </c>
      <c r="X374" s="1" t="s">
        <v>37</v>
      </c>
      <c r="Y374" s="1" t="s">
        <v>43</v>
      </c>
      <c r="Z374" s="1" t="s">
        <v>62</v>
      </c>
      <c r="AA374" s="1" t="s">
        <v>62</v>
      </c>
      <c r="AB374" s="1" t="s">
        <v>98</v>
      </c>
      <c r="AC374" s="1" t="s">
        <v>103</v>
      </c>
      <c r="AD374" s="1" t="s">
        <v>110</v>
      </c>
      <c r="AE374" s="1" t="s">
        <v>62</v>
      </c>
      <c r="AF374" s="1" t="s">
        <v>120</v>
      </c>
      <c r="AG374" s="1" t="s">
        <v>124</v>
      </c>
      <c r="AH374" s="1" t="s">
        <v>129</v>
      </c>
      <c r="AI374" s="1" t="s">
        <v>129</v>
      </c>
      <c r="AJ374" s="1" t="s">
        <v>22</v>
      </c>
      <c r="AK374" s="1" t="s">
        <v>63</v>
      </c>
      <c r="AL374" s="1" t="s">
        <v>142</v>
      </c>
      <c r="AM374" s="1" t="s">
        <v>62</v>
      </c>
      <c r="AN374" s="1" t="s">
        <v>31</v>
      </c>
      <c r="AO374" s="1" t="s">
        <v>155</v>
      </c>
      <c r="AP374" s="1" t="s">
        <v>159</v>
      </c>
      <c r="AQ374" s="1" t="s">
        <v>31</v>
      </c>
      <c r="AR374" s="1" t="s">
        <v>21</v>
      </c>
      <c r="AS374" s="1" t="s">
        <v>21</v>
      </c>
      <c r="AT374" s="1" t="s">
        <v>21</v>
      </c>
      <c r="AV374" s="1">
        <f>_xlfn.XLOOKUP(K374,[6]cmmiScoringModel!$G$2:$G$6, [6]cmmiScoringModel!$I$2:$I$6,0,0,1)</f>
        <v>1</v>
      </c>
      <c r="AW374" s="1">
        <f>_xlfn.XLOOKUP(L374,[6]cmmiScoringModel!$G$7:$G$9,[6]cmmiScoringModel!$I$7:$I$9,0,0,1)</f>
        <v>1</v>
      </c>
      <c r="AX374" s="1">
        <f>_xlfn.XLOOKUP(M374,[6]cmmiScoringModel!$G$10:$G$14,[6]cmmiScoringModel!$I$10:$I$14,0,0,1)</f>
        <v>1</v>
      </c>
      <c r="AY374" s="1">
        <f>_xlfn.XLOOKUP(N374,[6]cmmiScoringModel!$G$15:$G$19,[6]cmmiScoringModel!$I$15:$I$19,0,0,1)</f>
        <v>0.5</v>
      </c>
      <c r="AZ374" s="1">
        <f>_xlfn.XLOOKUP(O374,[6]cmmiScoringModel!$G$20:$G$24,[6]cmmiScoringModel!$I$20:$I$24,0,0,1)</f>
        <v>0.75</v>
      </c>
      <c r="BA374" s="1">
        <f>_xlfn.XLOOKUP(P374,[6]cmmiScoringModel!$G$25:$G$28,[6]cmmiScoringModel!$I$25:$I$28,0,0,1)</f>
        <v>1</v>
      </c>
      <c r="BB374" s="1">
        <f>_xlfn.XLOOKUP(Q374,[6]cmmiScoringModel!$G$29:$G$33,[6]cmmiScoringModel!$I$29:$I$33,0,0,1)</f>
        <v>0.5</v>
      </c>
      <c r="BC374" s="1">
        <f>_xlfn.XLOOKUP(R374,[6]cmmiScoringModel!$G$34:$G$37,[6]cmmiScoringModel!$I$34:$I$37,0,0,1)</f>
        <v>1</v>
      </c>
      <c r="BD374" s="1">
        <f>_xlfn.XLOOKUP(S374,[6]cmmiScoringModel!$G$38:$G$44,[6]cmmiScoringModel!$I$38:$I$44,0,0,1)</f>
        <v>0.2</v>
      </c>
      <c r="BE374" s="1">
        <f>_xlfn.XLOOKUP(T374,[6]cmmiScoringModel!$G$45:$G$51,[6]cmmiScoringModel!$I$45:$I$51,0,0,1)</f>
        <v>0.5</v>
      </c>
      <c r="BF374" s="1">
        <f>_xlfn.XLOOKUP(U374,[6]cmmiScoringModel!$G$52:$G$56,[6]cmmiScoringModel!$I$52:$I$56,0,0,1)</f>
        <v>0.8</v>
      </c>
      <c r="BG374" s="1">
        <f>_xlfn.XLOOKUP(V374,[6]cmmiScoringModel!$G$57:$G$61,[6]cmmiScoringModel!$I$57:$I$61,0,0,1)</f>
        <v>1</v>
      </c>
      <c r="BH374" s="1">
        <f>_xlfn.XLOOKUP(W374,[6]cmmiScoringModel!$G$62:$G$67,[6]cmmiScoringModel!$I$62:$I$67,0,0,1)</f>
        <v>0.75</v>
      </c>
      <c r="BI374" s="1">
        <f>_xlfn.XLOOKUP(X374,[6]cmmiScoringModel!$G$68:$G$72,[6]cmmiScoringModel!$I$68:$I$72,0,0,1)</f>
        <v>0.75</v>
      </c>
      <c r="BJ374" s="1">
        <f>_xlfn.XLOOKUP(Y374,[6]cmmiScoringModel!$G$73:$G$77,[6]cmmiScoringModel!$I$73:$I$77,0,0,1)</f>
        <v>1</v>
      </c>
      <c r="BK374" s="1">
        <f>_xlfn.XLOOKUP(Z374,[6]cmmiScoringModel!$G$78:$G$84,[6]cmmiScoringModel!$I$78:$I$84,0,0,1)</f>
        <v>0.5</v>
      </c>
      <c r="BL374" s="1">
        <f>_xlfn.XLOOKUP(AA374,[6]cmmiScoringModel!$G$85:$G$91,[6]cmmiScoringModel!$I$85:$I$91,0,0,1)</f>
        <v>0.5</v>
      </c>
      <c r="BM374" s="1">
        <f>_xlfn.XLOOKUP(AB374,[6]cmmiScoringModel!$G$92:$G$95,[6]cmmiScoringModel!$I$92:$I$95,0,0,1)</f>
        <v>1</v>
      </c>
      <c r="BN374" s="1">
        <f>_xlfn.XLOOKUP(AC374,[6]cmmiScoringModel!$G$96:$G$100,[6]cmmiScoringModel!$I$96:$I$100,0,0,1)</f>
        <v>0.6</v>
      </c>
      <c r="BO374" s="1">
        <f>_xlfn.XLOOKUP(AD374,[6]cmmiScoringModel!$G$101:$G$106,[6]cmmiScoringModel!$I$101:$I$106,0,0,1)</f>
        <v>0.75</v>
      </c>
      <c r="BP374" s="1">
        <f>_xlfn.XLOOKUP(AE374,[6]cmmiScoringModel!$G$107:$G$113,[6]cmmiScoringModel!$I$107:$I$113,0,0,1)</f>
        <v>0.5</v>
      </c>
      <c r="BQ374" s="1">
        <f>_xlfn.XLOOKUP(AF374,[6]cmmiScoringModel!$G$114:$G$117,[6]cmmiScoringModel!$I$114:$I$117,0,0,1)</f>
        <v>0.85</v>
      </c>
      <c r="BR374" s="1">
        <f>_xlfn.XLOOKUP(AG374,[6]cmmiScoringModel!$G$118:$G$120,[6]cmmiScoringModel!$I$118:$I$120,0,0,1)</f>
        <v>0.25</v>
      </c>
      <c r="BS374" s="1">
        <f>_xlfn.XLOOKUP(AH374, [6]cmmiScoringModel!$G$121:$G$124,[6]cmmiScoringModel!$I$121:$I$124,0,0,1)</f>
        <v>0.6</v>
      </c>
      <c r="BT374" s="1">
        <f>_xlfn.XLOOKUP(AI374,[6]cmmiScoringModel!$G$125:$G$128,[6]cmmiScoringModel!$I$125:$I$128,0,0,1)</f>
        <v>0.4</v>
      </c>
      <c r="BU374" s="1">
        <f>_xlfn.XLOOKUP(AJ374,[6]cmmiScoringModel!$G$129:$G$132,[6]cmmiScoringModel!$I$129:$I$132,0,0,1)</f>
        <v>1</v>
      </c>
      <c r="BV374" s="1">
        <f>_xlfn.XLOOKUP(AK374,[6]cmmiScoringModel!$G$133:$G$138,[6]cmmiScoringModel!$I$133:$I$138,0,0,1)</f>
        <v>0.75</v>
      </c>
      <c r="BW374" s="1">
        <f>_xlfn.XLOOKUP(AL374,[6]cmmiScoringModel!$G$139:$G$142,[6]cmmiScoringModel!$I$139:$I$142,0,0,1)</f>
        <v>0.25</v>
      </c>
      <c r="BX374" s="1">
        <f>_xlfn.XLOOKUP(AM374,[6]cmmiScoringModel!$G$143:$G$148,[6]cmmiScoringModel!$I$143:$I$148,0,0,1)</f>
        <v>0.5</v>
      </c>
      <c r="BY374" s="1">
        <f>_xlfn.XLOOKUP(AN374,[6]cmmiScoringModel!$G$149:$G$153,[6]cmmiScoringModel!$I$149:$I$153,0,0,1)</f>
        <v>1</v>
      </c>
      <c r="BZ374" s="1">
        <f>_xlfn.XLOOKUP(AO374,[6]cmmiScoringModel!$G$154:$G$157,[6]cmmiScoringModel!$I$154:$I$157,0,0,1)</f>
        <v>1</v>
      </c>
      <c r="CA374" s="1">
        <f>_xlfn.XLOOKUP(AP374,[6]cmmiScoringModel!$G$158:$G$161,[6]cmmiScoringModel!$I$158:$I$161,0,0,1)</f>
        <v>1</v>
      </c>
      <c r="CB374" s="1">
        <f>_xlfn.XLOOKUP(AQ374,[6]cmmiScoringModel!$G$162:$G$166,[6]cmmiScoringModel!$I$162:$I$166,0,0,1)</f>
        <v>1</v>
      </c>
      <c r="CC374" s="1">
        <f>_xlfn.XLOOKUP(AR374,[6]cmmiScoringModel!$G$167:$G$171,[6]cmmiScoringModel!$I$167:$I$171,0,0,1)</f>
        <v>0.01</v>
      </c>
      <c r="CD374" s="1">
        <f>_xlfn.XLOOKUP(AS374,[6]cmmiScoringModel!$G$172:$G$175,[6]cmmiScoringModel!$I$172:$I$175,0,0,1)</f>
        <v>0.01</v>
      </c>
      <c r="CE374" s="1">
        <f>_xlfn.XLOOKUP(AT374,[6]cmmiScoringModel!$G$176:$G$180,[6]cmmiScoringModel!$I$176:$I$180,0,0,1)</f>
        <v>0.01</v>
      </c>
    </row>
    <row r="375" spans="1:83" x14ac:dyDescent="0.25">
      <c r="A375" s="1" t="s">
        <v>3732</v>
      </c>
      <c r="B375" s="1" t="s">
        <v>49</v>
      </c>
      <c r="C375" s="1" t="s">
        <v>2259</v>
      </c>
      <c r="D375" s="1" t="s">
        <v>2265</v>
      </c>
      <c r="E375" s="1" t="s">
        <v>2266</v>
      </c>
      <c r="G375" s="1" t="s">
        <v>2209</v>
      </c>
      <c r="H375" s="1" t="s">
        <v>3656</v>
      </c>
      <c r="K375" s="1" t="s">
        <v>17</v>
      </c>
      <c r="L375" s="1" t="s">
        <v>22</v>
      </c>
      <c r="M375" s="1" t="s">
        <v>31</v>
      </c>
      <c r="N375" s="1" t="s">
        <v>29</v>
      </c>
      <c r="O375" s="1" t="s">
        <v>37</v>
      </c>
      <c r="P375" s="1" t="s">
        <v>43</v>
      </c>
      <c r="Q375" s="1" t="s">
        <v>45</v>
      </c>
      <c r="R375" s="1" t="s">
        <v>37</v>
      </c>
      <c r="S375" s="1" t="s">
        <v>56</v>
      </c>
      <c r="T375" s="1" t="s">
        <v>62</v>
      </c>
      <c r="U375" s="1" t="s">
        <v>43</v>
      </c>
      <c r="V375" s="1" t="s">
        <v>72</v>
      </c>
      <c r="W375" s="1" t="s">
        <v>77</v>
      </c>
      <c r="X375" s="1" t="s">
        <v>37</v>
      </c>
      <c r="Y375" s="1" t="s">
        <v>43</v>
      </c>
      <c r="Z375" s="1" t="s">
        <v>63</v>
      </c>
      <c r="AA375" s="1" t="s">
        <v>62</v>
      </c>
      <c r="AB375" s="1" t="s">
        <v>98</v>
      </c>
      <c r="AC375" s="1" t="s">
        <v>103</v>
      </c>
      <c r="AD375" s="1" t="s">
        <v>111</v>
      </c>
      <c r="AE375" s="1" t="s">
        <v>62</v>
      </c>
      <c r="AF375" s="1" t="s">
        <v>120</v>
      </c>
      <c r="AG375" s="1" t="s">
        <v>125</v>
      </c>
      <c r="AH375" s="1" t="s">
        <v>129</v>
      </c>
      <c r="AI375" s="1" t="s">
        <v>129</v>
      </c>
      <c r="AJ375" s="1" t="s">
        <v>129</v>
      </c>
      <c r="AK375" s="1" t="s">
        <v>64</v>
      </c>
      <c r="AL375" s="1" t="s">
        <v>144</v>
      </c>
      <c r="AM375" s="1" t="s">
        <v>63</v>
      </c>
      <c r="AN375" s="1" t="s">
        <v>31</v>
      </c>
      <c r="AO375" s="1" t="s">
        <v>155</v>
      </c>
      <c r="AP375" s="1" t="s">
        <v>159</v>
      </c>
      <c r="AQ375" s="1" t="s">
        <v>31</v>
      </c>
      <c r="AR375" s="1" t="s">
        <v>21</v>
      </c>
      <c r="AS375" s="1" t="s">
        <v>21</v>
      </c>
      <c r="AT375" s="1" t="s">
        <v>21</v>
      </c>
      <c r="AV375" s="1">
        <f>_xlfn.XLOOKUP(K375,[6]cmmiScoringModel!$G$2:$G$6, [6]cmmiScoringModel!$I$2:$I$6,0,0,1)</f>
        <v>0.25</v>
      </c>
      <c r="AW375" s="1">
        <f>_xlfn.XLOOKUP(L375,[6]cmmiScoringModel!$G$7:$G$9,[6]cmmiScoringModel!$I$7:$I$9,0,0,1)</f>
        <v>1</v>
      </c>
      <c r="AX375" s="1">
        <f>_xlfn.XLOOKUP(M375,[6]cmmiScoringModel!$G$10:$G$14,[6]cmmiScoringModel!$I$10:$I$14,0,0,1)</f>
        <v>1</v>
      </c>
      <c r="AY375" s="1">
        <f>_xlfn.XLOOKUP(N375,[6]cmmiScoringModel!$G$15:$G$19,[6]cmmiScoringModel!$I$15:$I$19,0,0,1)</f>
        <v>0.5</v>
      </c>
      <c r="AZ375" s="1">
        <f>_xlfn.XLOOKUP(O375,[6]cmmiScoringModel!$G$20:$G$24,[6]cmmiScoringModel!$I$20:$I$24,0,0,1)</f>
        <v>0.75</v>
      </c>
      <c r="BA375" s="1">
        <f>_xlfn.XLOOKUP(P375,[6]cmmiScoringModel!$G$25:$G$28,[6]cmmiScoringModel!$I$25:$I$28,0,0,1)</f>
        <v>1</v>
      </c>
      <c r="BB375" s="1">
        <f>_xlfn.XLOOKUP(Q375,[6]cmmiScoringModel!$G$29:$G$33,[6]cmmiScoringModel!$I$29:$I$33,0,0,1)</f>
        <v>0.5</v>
      </c>
      <c r="BC375" s="1">
        <f>_xlfn.XLOOKUP(R375,[6]cmmiScoringModel!$G$34:$G$37,[6]cmmiScoringModel!$I$34:$I$37,0,0,1)</f>
        <v>1</v>
      </c>
      <c r="BD375" s="1">
        <f>_xlfn.XLOOKUP(S375,[6]cmmiScoringModel!$G$38:$G$44,[6]cmmiScoringModel!$I$38:$I$44,0,0,1)</f>
        <v>0.2</v>
      </c>
      <c r="BE375" s="1">
        <f>_xlfn.XLOOKUP(T375,[6]cmmiScoringModel!$G$45:$G$51,[6]cmmiScoringModel!$I$45:$I$51,0,0,1)</f>
        <v>0.5</v>
      </c>
      <c r="BF375" s="1">
        <f>_xlfn.XLOOKUP(U375,[6]cmmiScoringModel!$G$52:$G$56,[6]cmmiScoringModel!$I$52:$I$56,0,0,1)</f>
        <v>1</v>
      </c>
      <c r="BG375" s="1">
        <f>_xlfn.XLOOKUP(V375,[6]cmmiScoringModel!$G$57:$G$61,[6]cmmiScoringModel!$I$57:$I$61,0,0,1)</f>
        <v>1</v>
      </c>
      <c r="BH375" s="1">
        <f>_xlfn.XLOOKUP(W375,[6]cmmiScoringModel!$G$62:$G$67,[6]cmmiScoringModel!$I$62:$I$67,0,0,1)</f>
        <v>1</v>
      </c>
      <c r="BI375" s="1">
        <f>_xlfn.XLOOKUP(X375,[6]cmmiScoringModel!$G$68:$G$72,[6]cmmiScoringModel!$I$68:$I$72,0,0,1)</f>
        <v>0.75</v>
      </c>
      <c r="BJ375" s="1">
        <f>_xlfn.XLOOKUP(Y375,[6]cmmiScoringModel!$G$73:$G$77,[6]cmmiScoringModel!$I$73:$I$77,0,0,1)</f>
        <v>1</v>
      </c>
      <c r="BK375" s="1">
        <f>_xlfn.XLOOKUP(Z375,[6]cmmiScoringModel!$G$78:$G$84,[6]cmmiScoringModel!$I$78:$I$84,0,0,1)</f>
        <v>0.75</v>
      </c>
      <c r="BL375" s="1">
        <f>_xlfn.XLOOKUP(AA375,[6]cmmiScoringModel!$G$85:$G$91,[6]cmmiScoringModel!$I$85:$I$91,0,0,1)</f>
        <v>0.5</v>
      </c>
      <c r="BM375" s="1">
        <f>_xlfn.XLOOKUP(AB375,[6]cmmiScoringModel!$G$92:$G$95,[6]cmmiScoringModel!$I$92:$I$95,0,0,1)</f>
        <v>1</v>
      </c>
      <c r="BN375" s="1">
        <f>_xlfn.XLOOKUP(AC375,[6]cmmiScoringModel!$G$96:$G$100,[6]cmmiScoringModel!$I$96:$I$100,0,0,1)</f>
        <v>0.6</v>
      </c>
      <c r="BO375" s="1">
        <f>_xlfn.XLOOKUP(AD375,[6]cmmiScoringModel!$G$101:$G$106,[6]cmmiScoringModel!$I$101:$I$106,0,0,1)</f>
        <v>1</v>
      </c>
      <c r="BP375" s="1">
        <f>_xlfn.XLOOKUP(AE375,[6]cmmiScoringModel!$G$107:$G$113,[6]cmmiScoringModel!$I$107:$I$113,0,0,1)</f>
        <v>0.5</v>
      </c>
      <c r="BQ375" s="1">
        <f>_xlfn.XLOOKUP(AF375,[6]cmmiScoringModel!$G$114:$G$117,[6]cmmiScoringModel!$I$114:$I$117,0,0,1)</f>
        <v>0.85</v>
      </c>
      <c r="BR375" s="1">
        <f>_xlfn.XLOOKUP(AG375,[6]cmmiScoringModel!$G$118:$G$120,[6]cmmiScoringModel!$I$118:$I$120,0,0,1)</f>
        <v>1</v>
      </c>
      <c r="BS375" s="1">
        <f>_xlfn.XLOOKUP(AH375, [6]cmmiScoringModel!$G$121:$G$124,[6]cmmiScoringModel!$I$121:$I$124,0,0,1)</f>
        <v>0.6</v>
      </c>
      <c r="BT375" s="1">
        <f>_xlfn.XLOOKUP(AI375,[6]cmmiScoringModel!$G$125:$G$128,[6]cmmiScoringModel!$I$125:$I$128,0,0,1)</f>
        <v>0.4</v>
      </c>
      <c r="BU375" s="1">
        <f>_xlfn.XLOOKUP(AJ375,[6]cmmiScoringModel!$G$129:$G$132,[6]cmmiScoringModel!$I$129:$I$132,0,0,1)</f>
        <v>0.4</v>
      </c>
      <c r="BV375" s="1">
        <f>_xlfn.XLOOKUP(AK375,[6]cmmiScoringModel!$G$133:$G$138,[6]cmmiScoringModel!$I$133:$I$138,0,0,1)</f>
        <v>1</v>
      </c>
      <c r="BW375" s="1">
        <f>_xlfn.XLOOKUP(AL375,[6]cmmiScoringModel!$G$139:$G$142,[6]cmmiScoringModel!$I$139:$I$142,0,0,1)</f>
        <v>1</v>
      </c>
      <c r="BX375" s="1">
        <f>_xlfn.XLOOKUP(AM375,[6]cmmiScoringModel!$G$143:$G$148,[6]cmmiScoringModel!$I$143:$I$148,0,0,1)</f>
        <v>0.75</v>
      </c>
      <c r="BY375" s="1">
        <f>_xlfn.XLOOKUP(AN375,[6]cmmiScoringModel!$G$149:$G$153,[6]cmmiScoringModel!$I$149:$I$153,0,0,1)</f>
        <v>1</v>
      </c>
      <c r="BZ375" s="1">
        <f>_xlfn.XLOOKUP(AO375,[6]cmmiScoringModel!$G$154:$G$157,[6]cmmiScoringModel!$I$154:$I$157,0,0,1)</f>
        <v>1</v>
      </c>
      <c r="CA375" s="1">
        <f>_xlfn.XLOOKUP(AP375,[6]cmmiScoringModel!$G$158:$G$161,[6]cmmiScoringModel!$I$158:$I$161,0,0,1)</f>
        <v>1</v>
      </c>
      <c r="CB375" s="1">
        <f>_xlfn.XLOOKUP(AQ375,[6]cmmiScoringModel!$G$162:$G$166,[6]cmmiScoringModel!$I$162:$I$166,0,0,1)</f>
        <v>1</v>
      </c>
      <c r="CC375" s="1">
        <f>_xlfn.XLOOKUP(AR375,[6]cmmiScoringModel!$G$167:$G$171,[6]cmmiScoringModel!$I$167:$I$171,0,0,1)</f>
        <v>0.01</v>
      </c>
      <c r="CD375" s="1">
        <f>_xlfn.XLOOKUP(AS375,[6]cmmiScoringModel!$G$172:$G$175,[6]cmmiScoringModel!$I$172:$I$175,0,0,1)</f>
        <v>0.01</v>
      </c>
      <c r="CE375" s="1">
        <f>_xlfn.XLOOKUP(AT375,[6]cmmiScoringModel!$G$176:$G$180,[6]cmmiScoringModel!$I$176:$I$180,0,0,1)</f>
        <v>0.01</v>
      </c>
    </row>
    <row r="376" spans="1:83" x14ac:dyDescent="0.25">
      <c r="A376" s="1" t="s">
        <v>3733</v>
      </c>
      <c r="B376" s="1" t="s">
        <v>49</v>
      </c>
      <c r="C376" s="1" t="s">
        <v>2267</v>
      </c>
      <c r="D376" s="1" t="s">
        <v>2268</v>
      </c>
      <c r="E376" s="1" t="s">
        <v>2269</v>
      </c>
      <c r="G376" s="1" t="s">
        <v>2270</v>
      </c>
      <c r="H376" s="1" t="s">
        <v>3355</v>
      </c>
      <c r="K376" s="1" t="s">
        <v>18</v>
      </c>
      <c r="L376" s="1" t="s">
        <v>22</v>
      </c>
      <c r="M376" s="1" t="s">
        <v>31</v>
      </c>
      <c r="N376" s="1" t="s">
        <v>29</v>
      </c>
      <c r="O376" s="1" t="s">
        <v>37</v>
      </c>
      <c r="P376" s="1" t="s">
        <v>43</v>
      </c>
      <c r="Q376" s="1" t="s">
        <v>45</v>
      </c>
      <c r="R376" s="1" t="s">
        <v>37</v>
      </c>
      <c r="S376" s="1" t="s">
        <v>56</v>
      </c>
      <c r="T376" s="1" t="s">
        <v>64</v>
      </c>
      <c r="U376" s="1" t="s">
        <v>43</v>
      </c>
      <c r="V376" s="1" t="s">
        <v>72</v>
      </c>
      <c r="W376" s="1" t="s">
        <v>75</v>
      </c>
      <c r="X376" s="1" t="s">
        <v>37</v>
      </c>
      <c r="Y376" s="1" t="s">
        <v>43</v>
      </c>
      <c r="Z376" s="1" t="s">
        <v>64</v>
      </c>
      <c r="AA376" s="1" t="s">
        <v>62</v>
      </c>
      <c r="AB376" s="1" t="s">
        <v>98</v>
      </c>
      <c r="AC376" s="1" t="s">
        <v>105</v>
      </c>
      <c r="AD376" s="1" t="s">
        <v>111</v>
      </c>
      <c r="AE376" s="1" t="s">
        <v>62</v>
      </c>
      <c r="AF376" s="1" t="s">
        <v>120</v>
      </c>
      <c r="AG376" s="1" t="s">
        <v>125</v>
      </c>
      <c r="AH376" s="1" t="s">
        <v>129</v>
      </c>
      <c r="AI376" s="1" t="s">
        <v>129</v>
      </c>
      <c r="AJ376" s="1" t="s">
        <v>22</v>
      </c>
      <c r="AK376" s="1" t="s">
        <v>64</v>
      </c>
      <c r="AL376" s="1" t="s">
        <v>144</v>
      </c>
      <c r="AM376" s="1" t="s">
        <v>62</v>
      </c>
      <c r="AN376" s="1" t="s">
        <v>31</v>
      </c>
      <c r="AO376" s="1" t="s">
        <v>155</v>
      </c>
      <c r="AP376" s="1" t="s">
        <v>159</v>
      </c>
      <c r="AQ376" s="1" t="s">
        <v>29</v>
      </c>
      <c r="AR376" s="1" t="s">
        <v>21</v>
      </c>
      <c r="AS376" s="1" t="s">
        <v>21</v>
      </c>
      <c r="AT376" s="1" t="s">
        <v>21</v>
      </c>
      <c r="AV376" s="1">
        <f>_xlfn.XLOOKUP(K376,[6]cmmiScoringModel!$G$2:$G$6, [6]cmmiScoringModel!$I$2:$I$6,0,0,1)</f>
        <v>1</v>
      </c>
      <c r="AW376" s="1">
        <f>_xlfn.XLOOKUP(L376,[6]cmmiScoringModel!$G$7:$G$9,[6]cmmiScoringModel!$I$7:$I$9,0,0,1)</f>
        <v>1</v>
      </c>
      <c r="AX376" s="1">
        <f>_xlfn.XLOOKUP(M376,[6]cmmiScoringModel!$G$10:$G$14,[6]cmmiScoringModel!$I$10:$I$14,0,0,1)</f>
        <v>1</v>
      </c>
      <c r="AY376" s="1">
        <f>_xlfn.XLOOKUP(N376,[6]cmmiScoringModel!$G$15:$G$19,[6]cmmiScoringModel!$I$15:$I$19,0,0,1)</f>
        <v>0.5</v>
      </c>
      <c r="AZ376" s="1">
        <f>_xlfn.XLOOKUP(O376,[6]cmmiScoringModel!$G$20:$G$24,[6]cmmiScoringModel!$I$20:$I$24,0,0,1)</f>
        <v>0.75</v>
      </c>
      <c r="BA376" s="1">
        <f>_xlfn.XLOOKUP(P376,[6]cmmiScoringModel!$G$25:$G$28,[6]cmmiScoringModel!$I$25:$I$28,0,0,1)</f>
        <v>1</v>
      </c>
      <c r="BB376" s="1">
        <f>_xlfn.XLOOKUP(Q376,[6]cmmiScoringModel!$G$29:$G$33,[6]cmmiScoringModel!$I$29:$I$33,0,0,1)</f>
        <v>0.5</v>
      </c>
      <c r="BC376" s="1">
        <f>_xlfn.XLOOKUP(R376,[6]cmmiScoringModel!$G$34:$G$37,[6]cmmiScoringModel!$I$34:$I$37,0,0,1)</f>
        <v>1</v>
      </c>
      <c r="BD376" s="1">
        <f>_xlfn.XLOOKUP(S376,[6]cmmiScoringModel!$G$38:$G$44,[6]cmmiScoringModel!$I$38:$I$44,0,0,1)</f>
        <v>0.2</v>
      </c>
      <c r="BE376" s="1">
        <f>_xlfn.XLOOKUP(T376,[6]cmmiScoringModel!$G$45:$G$51,[6]cmmiScoringModel!$I$45:$I$51,0,0,1)</f>
        <v>1</v>
      </c>
      <c r="BF376" s="1">
        <f>_xlfn.XLOOKUP(U376,[6]cmmiScoringModel!$G$52:$G$56,[6]cmmiScoringModel!$I$52:$I$56,0,0,1)</f>
        <v>1</v>
      </c>
      <c r="BG376" s="1">
        <f>_xlfn.XLOOKUP(V376,[6]cmmiScoringModel!$G$57:$G$61,[6]cmmiScoringModel!$I$57:$I$61,0,0,1)</f>
        <v>1</v>
      </c>
      <c r="BH376" s="1">
        <f>_xlfn.XLOOKUP(W376,[6]cmmiScoringModel!$G$62:$G$67,[6]cmmiScoringModel!$I$62:$I$67,0,0,1)</f>
        <v>0.5</v>
      </c>
      <c r="BI376" s="1">
        <f>_xlfn.XLOOKUP(X376,[6]cmmiScoringModel!$G$68:$G$72,[6]cmmiScoringModel!$I$68:$I$72,0,0,1)</f>
        <v>0.75</v>
      </c>
      <c r="BJ376" s="1">
        <f>_xlfn.XLOOKUP(Y376,[6]cmmiScoringModel!$G$73:$G$77,[6]cmmiScoringModel!$I$73:$I$77,0,0,1)</f>
        <v>1</v>
      </c>
      <c r="BK376" s="1">
        <f>_xlfn.XLOOKUP(Z376,[6]cmmiScoringModel!$G$78:$G$84,[6]cmmiScoringModel!$I$78:$I$84,0,0,1)</f>
        <v>1</v>
      </c>
      <c r="BL376" s="1">
        <f>_xlfn.XLOOKUP(AA376,[6]cmmiScoringModel!$G$85:$G$91,[6]cmmiScoringModel!$I$85:$I$91,0,0,1)</f>
        <v>0.5</v>
      </c>
      <c r="BM376" s="1">
        <f>_xlfn.XLOOKUP(AB376,[6]cmmiScoringModel!$G$92:$G$95,[6]cmmiScoringModel!$I$92:$I$95,0,0,1)</f>
        <v>1</v>
      </c>
      <c r="BN376" s="1">
        <f>_xlfn.XLOOKUP(AC376,[6]cmmiScoringModel!$G$96:$G$100,[6]cmmiScoringModel!$I$96:$I$100,0,0,1)</f>
        <v>1</v>
      </c>
      <c r="BO376" s="1">
        <f>_xlfn.XLOOKUP(AD376,[6]cmmiScoringModel!$G$101:$G$106,[6]cmmiScoringModel!$I$101:$I$106,0,0,1)</f>
        <v>1</v>
      </c>
      <c r="BP376" s="1">
        <f>_xlfn.XLOOKUP(AE376,[6]cmmiScoringModel!$G$107:$G$113,[6]cmmiScoringModel!$I$107:$I$113,0,0,1)</f>
        <v>0.5</v>
      </c>
      <c r="BQ376" s="1">
        <f>_xlfn.XLOOKUP(AF376,[6]cmmiScoringModel!$G$114:$G$117,[6]cmmiScoringModel!$I$114:$I$117,0,0,1)</f>
        <v>0.85</v>
      </c>
      <c r="BR376" s="1">
        <f>_xlfn.XLOOKUP(AG376,[6]cmmiScoringModel!$G$118:$G$120,[6]cmmiScoringModel!$I$118:$I$120,0,0,1)</f>
        <v>1</v>
      </c>
      <c r="BS376" s="1">
        <f>_xlfn.XLOOKUP(AH376, [6]cmmiScoringModel!$G$121:$G$124,[6]cmmiScoringModel!$I$121:$I$124,0,0,1)</f>
        <v>0.6</v>
      </c>
      <c r="BT376" s="1">
        <f>_xlfn.XLOOKUP(AI376,[6]cmmiScoringModel!$G$125:$G$128,[6]cmmiScoringModel!$I$125:$I$128,0,0,1)</f>
        <v>0.4</v>
      </c>
      <c r="BU376" s="1">
        <f>_xlfn.XLOOKUP(AJ376,[6]cmmiScoringModel!$G$129:$G$132,[6]cmmiScoringModel!$I$129:$I$132,0,0,1)</f>
        <v>1</v>
      </c>
      <c r="BV376" s="1">
        <f>_xlfn.XLOOKUP(AK376,[6]cmmiScoringModel!$G$133:$G$138,[6]cmmiScoringModel!$I$133:$I$138,0,0,1)</f>
        <v>1</v>
      </c>
      <c r="BW376" s="1">
        <f>_xlfn.XLOOKUP(AL376,[6]cmmiScoringModel!$G$139:$G$142,[6]cmmiScoringModel!$I$139:$I$142,0,0,1)</f>
        <v>1</v>
      </c>
      <c r="BX376" s="1">
        <f>_xlfn.XLOOKUP(AM376,[6]cmmiScoringModel!$G$143:$G$148,[6]cmmiScoringModel!$I$143:$I$148,0,0,1)</f>
        <v>0.5</v>
      </c>
      <c r="BY376" s="1">
        <f>_xlfn.XLOOKUP(AN376,[6]cmmiScoringModel!$G$149:$G$153,[6]cmmiScoringModel!$I$149:$I$153,0,0,1)</f>
        <v>1</v>
      </c>
      <c r="BZ376" s="1">
        <f>_xlfn.XLOOKUP(AO376,[6]cmmiScoringModel!$G$154:$G$157,[6]cmmiScoringModel!$I$154:$I$157,0,0,1)</f>
        <v>1</v>
      </c>
      <c r="CA376" s="1">
        <f>_xlfn.XLOOKUP(AP376,[6]cmmiScoringModel!$G$158:$G$161,[6]cmmiScoringModel!$I$158:$I$161,0,0,1)</f>
        <v>1</v>
      </c>
      <c r="CB376" s="1">
        <f>_xlfn.XLOOKUP(AQ376,[6]cmmiScoringModel!$G$162:$G$166,[6]cmmiScoringModel!$I$162:$I$166,0,0,1)</f>
        <v>0.75</v>
      </c>
      <c r="CC376" s="1">
        <f>_xlfn.XLOOKUP(AR376,[6]cmmiScoringModel!$G$167:$G$171,[6]cmmiScoringModel!$I$167:$I$171,0,0,1)</f>
        <v>0.01</v>
      </c>
      <c r="CD376" s="1">
        <f>_xlfn.XLOOKUP(AS376,[6]cmmiScoringModel!$G$172:$G$175,[6]cmmiScoringModel!$I$172:$I$175,0,0,1)</f>
        <v>0.01</v>
      </c>
      <c r="CE376" s="1">
        <f>_xlfn.XLOOKUP(AT376,[6]cmmiScoringModel!$G$176:$G$180,[6]cmmiScoringModel!$I$176:$I$180,0,0,1)</f>
        <v>0.01</v>
      </c>
    </row>
    <row r="377" spans="1:83" x14ac:dyDescent="0.25">
      <c r="A377" s="1" t="s">
        <v>3734</v>
      </c>
      <c r="B377" s="1" t="s">
        <v>49</v>
      </c>
      <c r="C377" s="1" t="s">
        <v>2267</v>
      </c>
      <c r="D377" s="1" t="s">
        <v>2271</v>
      </c>
      <c r="E377" s="1" t="s">
        <v>2272</v>
      </c>
      <c r="G377" s="1" t="s">
        <v>1760</v>
      </c>
      <c r="H377" s="1" t="s">
        <v>3355</v>
      </c>
      <c r="K377" s="1" t="s">
        <v>16</v>
      </c>
      <c r="L377" s="1" t="s">
        <v>22</v>
      </c>
      <c r="M377" s="1" t="s">
        <v>31</v>
      </c>
      <c r="N377" s="1" t="s">
        <v>29</v>
      </c>
      <c r="O377" s="1" t="s">
        <v>37</v>
      </c>
      <c r="P377" s="1" t="s">
        <v>43</v>
      </c>
      <c r="Q377" s="1" t="s">
        <v>45</v>
      </c>
      <c r="R377" s="1" t="s">
        <v>37</v>
      </c>
      <c r="S377" s="1" t="s">
        <v>56</v>
      </c>
      <c r="T377" s="1" t="s">
        <v>60</v>
      </c>
      <c r="U377" s="1" t="s">
        <v>66</v>
      </c>
      <c r="V377" s="1" t="s">
        <v>70</v>
      </c>
      <c r="W377" s="1" t="s">
        <v>76</v>
      </c>
      <c r="X377" s="1" t="s">
        <v>37</v>
      </c>
      <c r="Y377" s="1" t="s">
        <v>43</v>
      </c>
      <c r="Z377" s="1" t="s">
        <v>62</v>
      </c>
      <c r="AA377" s="1" t="s">
        <v>62</v>
      </c>
      <c r="AB377" s="1" t="s">
        <v>98</v>
      </c>
      <c r="AC377" s="1" t="s">
        <v>103</v>
      </c>
      <c r="AD377" s="1" t="s">
        <v>111</v>
      </c>
      <c r="AE377" s="1" t="s">
        <v>62</v>
      </c>
      <c r="AF377" s="1" t="s">
        <v>120</v>
      </c>
      <c r="AG377" s="1" t="s">
        <v>124</v>
      </c>
      <c r="AH377" s="1" t="s">
        <v>129</v>
      </c>
      <c r="AI377" s="1" t="s">
        <v>129</v>
      </c>
      <c r="AJ377" s="1" t="s">
        <v>129</v>
      </c>
      <c r="AK377" s="1" t="s">
        <v>61</v>
      </c>
      <c r="AL377" s="1" t="s">
        <v>144</v>
      </c>
      <c r="AM377" s="1" t="s">
        <v>62</v>
      </c>
      <c r="AN377" s="1" t="s">
        <v>27</v>
      </c>
      <c r="AO377" s="1" t="s">
        <v>155</v>
      </c>
      <c r="AP377" s="1" t="s">
        <v>158</v>
      </c>
      <c r="AQ377" s="1" t="s">
        <v>29</v>
      </c>
      <c r="AR377" s="1" t="s">
        <v>21</v>
      </c>
      <c r="AS377" s="1" t="s">
        <v>21</v>
      </c>
      <c r="AT377" s="1" t="s">
        <v>21</v>
      </c>
      <c r="AV377" s="1">
        <f>_xlfn.XLOOKUP(K377,[6]cmmiScoringModel!$G$2:$G$6, [6]cmmiScoringModel!$I$2:$I$6,0,0,1)</f>
        <v>0.1</v>
      </c>
      <c r="AW377" s="1">
        <f>_xlfn.XLOOKUP(L377,[6]cmmiScoringModel!$G$7:$G$9,[6]cmmiScoringModel!$I$7:$I$9,0,0,1)</f>
        <v>1</v>
      </c>
      <c r="AX377" s="1">
        <f>_xlfn.XLOOKUP(M377,[6]cmmiScoringModel!$G$10:$G$14,[6]cmmiScoringModel!$I$10:$I$14,0,0,1)</f>
        <v>1</v>
      </c>
      <c r="AY377" s="1">
        <f>_xlfn.XLOOKUP(N377,[6]cmmiScoringModel!$G$15:$G$19,[6]cmmiScoringModel!$I$15:$I$19,0,0,1)</f>
        <v>0.5</v>
      </c>
      <c r="AZ377" s="1">
        <f>_xlfn.XLOOKUP(O377,[6]cmmiScoringModel!$G$20:$G$24,[6]cmmiScoringModel!$I$20:$I$24,0,0,1)</f>
        <v>0.75</v>
      </c>
      <c r="BA377" s="1">
        <f>_xlfn.XLOOKUP(P377,[6]cmmiScoringModel!$G$25:$G$28,[6]cmmiScoringModel!$I$25:$I$28,0,0,1)</f>
        <v>1</v>
      </c>
      <c r="BB377" s="1">
        <f>_xlfn.XLOOKUP(Q377,[6]cmmiScoringModel!$G$29:$G$33,[6]cmmiScoringModel!$I$29:$I$33,0,0,1)</f>
        <v>0.5</v>
      </c>
      <c r="BC377" s="1">
        <f>_xlfn.XLOOKUP(R377,[6]cmmiScoringModel!$G$34:$G$37,[6]cmmiScoringModel!$I$34:$I$37,0,0,1)</f>
        <v>1</v>
      </c>
      <c r="BD377" s="1">
        <f>_xlfn.XLOOKUP(S377,[6]cmmiScoringModel!$G$38:$G$44,[6]cmmiScoringModel!$I$38:$I$44,0,0,1)</f>
        <v>0.2</v>
      </c>
      <c r="BE377" s="1">
        <f>_xlfn.XLOOKUP(T377,[6]cmmiScoringModel!$G$45:$G$51,[6]cmmiScoringModel!$I$45:$I$51,0,0,1)</f>
        <v>0</v>
      </c>
      <c r="BF377" s="1">
        <f>_xlfn.XLOOKUP(U377,[6]cmmiScoringModel!$G$52:$G$56,[6]cmmiScoringModel!$I$52:$I$56,0,0,1)</f>
        <v>0.8</v>
      </c>
      <c r="BG377" s="1">
        <f>_xlfn.XLOOKUP(V377,[6]cmmiScoringModel!$G$57:$G$61,[6]cmmiScoringModel!$I$57:$I$61,0,0,1)</f>
        <v>0.2</v>
      </c>
      <c r="BH377" s="1">
        <f>_xlfn.XLOOKUP(W377,[6]cmmiScoringModel!$G$62:$G$67,[6]cmmiScoringModel!$I$62:$I$67,0,0,1)</f>
        <v>0.75</v>
      </c>
      <c r="BI377" s="1">
        <f>_xlfn.XLOOKUP(X377,[6]cmmiScoringModel!$G$68:$G$72,[6]cmmiScoringModel!$I$68:$I$72,0,0,1)</f>
        <v>0.75</v>
      </c>
      <c r="BJ377" s="1">
        <f>_xlfn.XLOOKUP(Y377,[6]cmmiScoringModel!$G$73:$G$77,[6]cmmiScoringModel!$I$73:$I$77,0,0,1)</f>
        <v>1</v>
      </c>
      <c r="BK377" s="1">
        <f>_xlfn.XLOOKUP(Z377,[6]cmmiScoringModel!$G$78:$G$84,[6]cmmiScoringModel!$I$78:$I$84,0,0,1)</f>
        <v>0.5</v>
      </c>
      <c r="BL377" s="1">
        <f>_xlfn.XLOOKUP(AA377,[6]cmmiScoringModel!$G$85:$G$91,[6]cmmiScoringModel!$I$85:$I$91,0,0,1)</f>
        <v>0.5</v>
      </c>
      <c r="BM377" s="1">
        <f>_xlfn.XLOOKUP(AB377,[6]cmmiScoringModel!$G$92:$G$95,[6]cmmiScoringModel!$I$92:$I$95,0,0,1)</f>
        <v>1</v>
      </c>
      <c r="BN377" s="1">
        <f>_xlfn.XLOOKUP(AC377,[6]cmmiScoringModel!$G$96:$G$100,[6]cmmiScoringModel!$I$96:$I$100,0,0,1)</f>
        <v>0.6</v>
      </c>
      <c r="BO377" s="1">
        <f>_xlfn.XLOOKUP(AD377,[6]cmmiScoringModel!$G$101:$G$106,[6]cmmiScoringModel!$I$101:$I$106,0,0,1)</f>
        <v>1</v>
      </c>
      <c r="BP377" s="1">
        <f>_xlfn.XLOOKUP(AE377,[6]cmmiScoringModel!$G$107:$G$113,[6]cmmiScoringModel!$I$107:$I$113,0,0,1)</f>
        <v>0.5</v>
      </c>
      <c r="BQ377" s="1">
        <f>_xlfn.XLOOKUP(AF377,[6]cmmiScoringModel!$G$114:$G$117,[6]cmmiScoringModel!$I$114:$I$117,0,0,1)</f>
        <v>0.85</v>
      </c>
      <c r="BR377" s="1">
        <f>_xlfn.XLOOKUP(AG377,[6]cmmiScoringModel!$G$118:$G$120,[6]cmmiScoringModel!$I$118:$I$120,0,0,1)</f>
        <v>0.25</v>
      </c>
      <c r="BS377" s="1">
        <f>_xlfn.XLOOKUP(AH377, [6]cmmiScoringModel!$G$121:$G$124,[6]cmmiScoringModel!$I$121:$I$124,0,0,1)</f>
        <v>0.6</v>
      </c>
      <c r="BT377" s="1">
        <f>_xlfn.XLOOKUP(AI377,[6]cmmiScoringModel!$G$125:$G$128,[6]cmmiScoringModel!$I$125:$I$128,0,0,1)</f>
        <v>0.4</v>
      </c>
      <c r="BU377" s="1">
        <f>_xlfn.XLOOKUP(AJ377,[6]cmmiScoringModel!$G$129:$G$132,[6]cmmiScoringModel!$I$129:$I$132,0,0,1)</f>
        <v>0.4</v>
      </c>
      <c r="BV377" s="1">
        <f>_xlfn.XLOOKUP(AK377,[6]cmmiScoringModel!$G$133:$G$138,[6]cmmiScoringModel!$I$133:$I$138,0,0,1)</f>
        <v>0.25</v>
      </c>
      <c r="BW377" s="1">
        <f>_xlfn.XLOOKUP(AL377,[6]cmmiScoringModel!$G$139:$G$142,[6]cmmiScoringModel!$I$139:$I$142,0,0,1)</f>
        <v>1</v>
      </c>
      <c r="BX377" s="1">
        <f>_xlfn.XLOOKUP(AM377,[6]cmmiScoringModel!$G$143:$G$148,[6]cmmiScoringModel!$I$143:$I$148,0,0,1)</f>
        <v>0.5</v>
      </c>
      <c r="BY377" s="1">
        <f>_xlfn.XLOOKUP(AN377,[6]cmmiScoringModel!$G$149:$G$153,[6]cmmiScoringModel!$I$149:$I$153,0,0,1)</f>
        <v>0.25</v>
      </c>
      <c r="BZ377" s="1">
        <f>_xlfn.XLOOKUP(AO377,[6]cmmiScoringModel!$G$154:$G$157,[6]cmmiScoringModel!$I$154:$I$157,0,0,1)</f>
        <v>1</v>
      </c>
      <c r="CA377" s="1">
        <f>_xlfn.XLOOKUP(AP377,[6]cmmiScoringModel!$G$158:$G$161,[6]cmmiScoringModel!$I$158:$I$161,0,0,1)</f>
        <v>0.5</v>
      </c>
      <c r="CB377" s="1">
        <f>_xlfn.XLOOKUP(AQ377,[6]cmmiScoringModel!$G$162:$G$166,[6]cmmiScoringModel!$I$162:$I$166,0,0,1)</f>
        <v>0.75</v>
      </c>
      <c r="CC377" s="1">
        <f>_xlfn.XLOOKUP(AR377,[6]cmmiScoringModel!$G$167:$G$171,[6]cmmiScoringModel!$I$167:$I$171,0,0,1)</f>
        <v>0.01</v>
      </c>
      <c r="CD377" s="1">
        <f>_xlfn.XLOOKUP(AS377,[6]cmmiScoringModel!$G$172:$G$175,[6]cmmiScoringModel!$I$172:$I$175,0,0,1)</f>
        <v>0.01</v>
      </c>
      <c r="CE377" s="1">
        <f>_xlfn.XLOOKUP(AT377,[6]cmmiScoringModel!$G$176:$G$180,[6]cmmiScoringModel!$I$176:$I$180,0,0,1)</f>
        <v>0.01</v>
      </c>
    </row>
    <row r="378" spans="1:83" x14ac:dyDescent="0.25">
      <c r="A378" s="1" t="s">
        <v>3735</v>
      </c>
      <c r="B378" s="1" t="s">
        <v>49</v>
      </c>
      <c r="C378" s="1" t="s">
        <v>2273</v>
      </c>
      <c r="D378" s="1" t="s">
        <v>1535</v>
      </c>
      <c r="E378" s="1" t="s">
        <v>2274</v>
      </c>
      <c r="G378" s="1" t="s">
        <v>2275</v>
      </c>
      <c r="H378" s="1" t="s">
        <v>3253</v>
      </c>
      <c r="K378" s="1" t="s">
        <v>17</v>
      </c>
      <c r="L378" s="1" t="s">
        <v>22</v>
      </c>
      <c r="M378" s="1" t="s">
        <v>31</v>
      </c>
      <c r="N378" s="1" t="s">
        <v>29</v>
      </c>
      <c r="O378" s="1" t="s">
        <v>37</v>
      </c>
      <c r="P378" s="1" t="s">
        <v>43</v>
      </c>
      <c r="Q378" s="1" t="s">
        <v>45</v>
      </c>
      <c r="R378" s="1" t="s">
        <v>37</v>
      </c>
      <c r="S378" s="1" t="s">
        <v>56</v>
      </c>
      <c r="T378" s="1" t="s">
        <v>62</v>
      </c>
      <c r="U378" s="1" t="s">
        <v>66</v>
      </c>
      <c r="V378" s="1" t="s">
        <v>72</v>
      </c>
      <c r="W378" s="1" t="s">
        <v>76</v>
      </c>
      <c r="X378" s="1" t="s">
        <v>37</v>
      </c>
      <c r="Y378" s="1" t="s">
        <v>43</v>
      </c>
      <c r="Z378" s="1" t="s">
        <v>63</v>
      </c>
      <c r="AA378" s="1" t="s">
        <v>62</v>
      </c>
      <c r="AB378" s="1" t="s">
        <v>98</v>
      </c>
      <c r="AC378" s="1" t="s">
        <v>103</v>
      </c>
      <c r="AD378" s="1" t="s">
        <v>111</v>
      </c>
      <c r="AE378" s="1" t="s">
        <v>62</v>
      </c>
      <c r="AF378" s="1" t="s">
        <v>122</v>
      </c>
      <c r="AG378" s="1" t="s">
        <v>125</v>
      </c>
      <c r="AH378" s="1" t="s">
        <v>129</v>
      </c>
      <c r="AI378" s="1" t="s">
        <v>129</v>
      </c>
      <c r="AJ378" s="1" t="s">
        <v>129</v>
      </c>
      <c r="AK378" s="1" t="s">
        <v>64</v>
      </c>
      <c r="AL378" s="1" t="s">
        <v>144</v>
      </c>
      <c r="AM378" s="1" t="s">
        <v>62</v>
      </c>
      <c r="AN378" s="1" t="s">
        <v>31</v>
      </c>
      <c r="AO378" s="1" t="s">
        <v>155</v>
      </c>
      <c r="AP378" s="1" t="s">
        <v>159</v>
      </c>
      <c r="AQ378" s="1" t="s">
        <v>31</v>
      </c>
      <c r="AR378" s="1" t="s">
        <v>21</v>
      </c>
      <c r="AS378" s="1" t="s">
        <v>21</v>
      </c>
      <c r="AT378" s="1" t="s">
        <v>21</v>
      </c>
      <c r="AV378" s="1">
        <f>_xlfn.XLOOKUP(K378,[6]cmmiScoringModel!$G$2:$G$6, [6]cmmiScoringModel!$I$2:$I$6,0,0,1)</f>
        <v>0.25</v>
      </c>
      <c r="AW378" s="1">
        <f>_xlfn.XLOOKUP(L378,[6]cmmiScoringModel!$G$7:$G$9,[6]cmmiScoringModel!$I$7:$I$9,0,0,1)</f>
        <v>1</v>
      </c>
      <c r="AX378" s="1">
        <f>_xlfn.XLOOKUP(M378,[6]cmmiScoringModel!$G$10:$G$14,[6]cmmiScoringModel!$I$10:$I$14,0,0,1)</f>
        <v>1</v>
      </c>
      <c r="AY378" s="1">
        <f>_xlfn.XLOOKUP(N378,[6]cmmiScoringModel!$G$15:$G$19,[6]cmmiScoringModel!$I$15:$I$19,0,0,1)</f>
        <v>0.5</v>
      </c>
      <c r="AZ378" s="1">
        <f>_xlfn.XLOOKUP(O378,[6]cmmiScoringModel!$G$20:$G$24,[6]cmmiScoringModel!$I$20:$I$24,0,0,1)</f>
        <v>0.75</v>
      </c>
      <c r="BA378" s="1">
        <f>_xlfn.XLOOKUP(P378,[6]cmmiScoringModel!$G$25:$G$28,[6]cmmiScoringModel!$I$25:$I$28,0,0,1)</f>
        <v>1</v>
      </c>
      <c r="BB378" s="1">
        <f>_xlfn.XLOOKUP(Q378,[6]cmmiScoringModel!$G$29:$G$33,[6]cmmiScoringModel!$I$29:$I$33,0,0,1)</f>
        <v>0.5</v>
      </c>
      <c r="BC378" s="1">
        <f>_xlfn.XLOOKUP(R378,[6]cmmiScoringModel!$G$34:$G$37,[6]cmmiScoringModel!$I$34:$I$37,0,0,1)</f>
        <v>1</v>
      </c>
      <c r="BD378" s="1">
        <f>_xlfn.XLOOKUP(S378,[6]cmmiScoringModel!$G$38:$G$44,[6]cmmiScoringModel!$I$38:$I$44,0,0,1)</f>
        <v>0.2</v>
      </c>
      <c r="BE378" s="1">
        <f>_xlfn.XLOOKUP(T378,[6]cmmiScoringModel!$G$45:$G$51,[6]cmmiScoringModel!$I$45:$I$51,0,0,1)</f>
        <v>0.5</v>
      </c>
      <c r="BF378" s="1">
        <f>_xlfn.XLOOKUP(U378,[6]cmmiScoringModel!$G$52:$G$56,[6]cmmiScoringModel!$I$52:$I$56,0,0,1)</f>
        <v>0.8</v>
      </c>
      <c r="BG378" s="1">
        <f>_xlfn.XLOOKUP(V378,[6]cmmiScoringModel!$G$57:$G$61,[6]cmmiScoringModel!$I$57:$I$61,0,0,1)</f>
        <v>1</v>
      </c>
      <c r="BH378" s="1">
        <f>_xlfn.XLOOKUP(W378,[6]cmmiScoringModel!$G$62:$G$67,[6]cmmiScoringModel!$I$62:$I$67,0,0,1)</f>
        <v>0.75</v>
      </c>
      <c r="BI378" s="1">
        <f>_xlfn.XLOOKUP(X378,[6]cmmiScoringModel!$G$68:$G$72,[6]cmmiScoringModel!$I$68:$I$72,0,0,1)</f>
        <v>0.75</v>
      </c>
      <c r="BJ378" s="1">
        <f>_xlfn.XLOOKUP(Y378,[6]cmmiScoringModel!$G$73:$G$77,[6]cmmiScoringModel!$I$73:$I$77,0,0,1)</f>
        <v>1</v>
      </c>
      <c r="BK378" s="1">
        <f>_xlfn.XLOOKUP(Z378,[6]cmmiScoringModel!$G$78:$G$84,[6]cmmiScoringModel!$I$78:$I$84,0,0,1)</f>
        <v>0.75</v>
      </c>
      <c r="BL378" s="1">
        <f>_xlfn.XLOOKUP(AA378,[6]cmmiScoringModel!$G$85:$G$91,[6]cmmiScoringModel!$I$85:$I$91,0,0,1)</f>
        <v>0.5</v>
      </c>
      <c r="BM378" s="1">
        <f>_xlfn.XLOOKUP(AB378,[6]cmmiScoringModel!$G$92:$G$95,[6]cmmiScoringModel!$I$92:$I$95,0,0,1)</f>
        <v>1</v>
      </c>
      <c r="BN378" s="1">
        <f>_xlfn.XLOOKUP(AC378,[6]cmmiScoringModel!$G$96:$G$100,[6]cmmiScoringModel!$I$96:$I$100,0,0,1)</f>
        <v>0.6</v>
      </c>
      <c r="BO378" s="1">
        <f>_xlfn.XLOOKUP(AD378,[6]cmmiScoringModel!$G$101:$G$106,[6]cmmiScoringModel!$I$101:$I$106,0,0,1)</f>
        <v>1</v>
      </c>
      <c r="BP378" s="1">
        <f>_xlfn.XLOOKUP(AE378,[6]cmmiScoringModel!$G$107:$G$113,[6]cmmiScoringModel!$I$107:$I$113,0,0,1)</f>
        <v>0.5</v>
      </c>
      <c r="BQ378" s="1">
        <f>_xlfn.XLOOKUP(AF378,[6]cmmiScoringModel!$G$114:$G$117,[6]cmmiScoringModel!$I$114:$I$117,0,0,1)</f>
        <v>1</v>
      </c>
      <c r="BR378" s="1">
        <f>_xlfn.XLOOKUP(AG378,[6]cmmiScoringModel!$G$118:$G$120,[6]cmmiScoringModel!$I$118:$I$120,0,0,1)</f>
        <v>1</v>
      </c>
      <c r="BS378" s="1">
        <f>_xlfn.XLOOKUP(AH378, [6]cmmiScoringModel!$G$121:$G$124,[6]cmmiScoringModel!$I$121:$I$124,0,0,1)</f>
        <v>0.6</v>
      </c>
      <c r="BT378" s="1">
        <f>_xlfn.XLOOKUP(AI378,[6]cmmiScoringModel!$G$125:$G$128,[6]cmmiScoringModel!$I$125:$I$128,0,0,1)</f>
        <v>0.4</v>
      </c>
      <c r="BU378" s="1">
        <f>_xlfn.XLOOKUP(AJ378,[6]cmmiScoringModel!$G$129:$G$132,[6]cmmiScoringModel!$I$129:$I$132,0,0,1)</f>
        <v>0.4</v>
      </c>
      <c r="BV378" s="1">
        <f>_xlfn.XLOOKUP(AK378,[6]cmmiScoringModel!$G$133:$G$138,[6]cmmiScoringModel!$I$133:$I$138,0,0,1)</f>
        <v>1</v>
      </c>
      <c r="BW378" s="1">
        <f>_xlfn.XLOOKUP(AL378,[6]cmmiScoringModel!$G$139:$G$142,[6]cmmiScoringModel!$I$139:$I$142,0,0,1)</f>
        <v>1</v>
      </c>
      <c r="BX378" s="1">
        <f>_xlfn.XLOOKUP(AM378,[6]cmmiScoringModel!$G$143:$G$148,[6]cmmiScoringModel!$I$143:$I$148,0,0,1)</f>
        <v>0.5</v>
      </c>
      <c r="BY378" s="1">
        <f>_xlfn.XLOOKUP(AN378,[6]cmmiScoringModel!$G$149:$G$153,[6]cmmiScoringModel!$I$149:$I$153,0,0,1)</f>
        <v>1</v>
      </c>
      <c r="BZ378" s="1">
        <f>_xlfn.XLOOKUP(AO378,[6]cmmiScoringModel!$G$154:$G$157,[6]cmmiScoringModel!$I$154:$I$157,0,0,1)</f>
        <v>1</v>
      </c>
      <c r="CA378" s="1">
        <f>_xlfn.XLOOKUP(AP378,[6]cmmiScoringModel!$G$158:$G$161,[6]cmmiScoringModel!$I$158:$I$161,0,0,1)</f>
        <v>1</v>
      </c>
      <c r="CB378" s="1">
        <f>_xlfn.XLOOKUP(AQ378,[6]cmmiScoringModel!$G$162:$G$166,[6]cmmiScoringModel!$I$162:$I$166,0,0,1)</f>
        <v>1</v>
      </c>
      <c r="CC378" s="1">
        <f>_xlfn.XLOOKUP(AR378,[6]cmmiScoringModel!$G$167:$G$171,[6]cmmiScoringModel!$I$167:$I$171,0,0,1)</f>
        <v>0.01</v>
      </c>
      <c r="CD378" s="1">
        <f>_xlfn.XLOOKUP(AS378,[6]cmmiScoringModel!$G$172:$G$175,[6]cmmiScoringModel!$I$172:$I$175,0,0,1)</f>
        <v>0.01</v>
      </c>
      <c r="CE378" s="1">
        <f>_xlfn.XLOOKUP(AT378,[6]cmmiScoringModel!$G$176:$G$180,[6]cmmiScoringModel!$I$176:$I$180,0,0,1)</f>
        <v>0.01</v>
      </c>
    </row>
    <row r="379" spans="1:83" x14ac:dyDescent="0.25">
      <c r="A379" s="1" t="s">
        <v>3736</v>
      </c>
      <c r="B379" s="1" t="s">
        <v>49</v>
      </c>
      <c r="C379" s="1" t="s">
        <v>2273</v>
      </c>
      <c r="D379" s="1" t="s">
        <v>2276</v>
      </c>
      <c r="E379" s="1" t="s">
        <v>2277</v>
      </c>
      <c r="G379" s="1" t="s">
        <v>2278</v>
      </c>
      <c r="H379" s="1" t="s">
        <v>3713</v>
      </c>
      <c r="K379" s="1" t="s">
        <v>18</v>
      </c>
      <c r="L379" s="1" t="s">
        <v>22</v>
      </c>
      <c r="M379" s="1" t="s">
        <v>31</v>
      </c>
      <c r="N379" s="1" t="s">
        <v>29</v>
      </c>
      <c r="O379" s="1" t="s">
        <v>37</v>
      </c>
      <c r="P379" s="1" t="s">
        <v>43</v>
      </c>
      <c r="Q379" s="1" t="s">
        <v>47</v>
      </c>
      <c r="R379" s="1" t="s">
        <v>37</v>
      </c>
      <c r="S379" s="1" t="s">
        <v>56</v>
      </c>
      <c r="T379" s="1" t="s">
        <v>62</v>
      </c>
      <c r="U379" s="1" t="s">
        <v>43</v>
      </c>
      <c r="V379" s="1" t="s">
        <v>71</v>
      </c>
      <c r="W379" s="1" t="s">
        <v>76</v>
      </c>
      <c r="X379" s="1" t="s">
        <v>37</v>
      </c>
      <c r="Y379" s="1" t="s">
        <v>43</v>
      </c>
      <c r="Z379" s="1" t="s">
        <v>62</v>
      </c>
      <c r="AA379" s="1" t="s">
        <v>62</v>
      </c>
      <c r="AB379" s="1" t="s">
        <v>98</v>
      </c>
      <c r="AC379" s="1" t="s">
        <v>103</v>
      </c>
      <c r="AD379" s="1" t="s">
        <v>111</v>
      </c>
      <c r="AE379" s="1" t="s">
        <v>62</v>
      </c>
      <c r="AF379" s="1" t="s">
        <v>122</v>
      </c>
      <c r="AG379" s="1" t="s">
        <v>125</v>
      </c>
      <c r="AH379" s="1" t="s">
        <v>129</v>
      </c>
      <c r="AI379" s="1" t="s">
        <v>129</v>
      </c>
      <c r="AJ379" s="1" t="s">
        <v>129</v>
      </c>
      <c r="AK379" s="1" t="s">
        <v>62</v>
      </c>
      <c r="AL379" s="1" t="s">
        <v>144</v>
      </c>
      <c r="AM379" s="1" t="s">
        <v>62</v>
      </c>
      <c r="AN379" s="1" t="s">
        <v>29</v>
      </c>
      <c r="AO379" s="1" t="s">
        <v>155</v>
      </c>
      <c r="AP379" s="1" t="s">
        <v>159</v>
      </c>
      <c r="AQ379" s="1" t="s">
        <v>31</v>
      </c>
      <c r="AR379" s="1" t="s">
        <v>21</v>
      </c>
      <c r="AS379" s="1" t="s">
        <v>21</v>
      </c>
      <c r="AT379" s="1" t="s">
        <v>21</v>
      </c>
      <c r="AV379" s="1">
        <f>_xlfn.XLOOKUP(K379,[6]cmmiScoringModel!$G$2:$G$6, [6]cmmiScoringModel!$I$2:$I$6,0,0,1)</f>
        <v>1</v>
      </c>
      <c r="AW379" s="1">
        <f>_xlfn.XLOOKUP(L379,[6]cmmiScoringModel!$G$7:$G$9,[6]cmmiScoringModel!$I$7:$I$9,0,0,1)</f>
        <v>1</v>
      </c>
      <c r="AX379" s="1">
        <f>_xlfn.XLOOKUP(M379,[6]cmmiScoringModel!$G$10:$G$14,[6]cmmiScoringModel!$I$10:$I$14,0,0,1)</f>
        <v>1</v>
      </c>
      <c r="AY379" s="1">
        <f>_xlfn.XLOOKUP(N379,[6]cmmiScoringModel!$G$15:$G$19,[6]cmmiScoringModel!$I$15:$I$19,0,0,1)</f>
        <v>0.5</v>
      </c>
      <c r="AZ379" s="1">
        <f>_xlfn.XLOOKUP(O379,[6]cmmiScoringModel!$G$20:$G$24,[6]cmmiScoringModel!$I$20:$I$24,0,0,1)</f>
        <v>0.75</v>
      </c>
      <c r="BA379" s="1">
        <f>_xlfn.XLOOKUP(P379,[6]cmmiScoringModel!$G$25:$G$28,[6]cmmiScoringModel!$I$25:$I$28,0,0,1)</f>
        <v>1</v>
      </c>
      <c r="BB379" s="1">
        <f>_xlfn.XLOOKUP(Q379,[6]cmmiScoringModel!$G$29:$G$33,[6]cmmiScoringModel!$I$29:$I$33,0,0,1)</f>
        <v>0.75</v>
      </c>
      <c r="BC379" s="1">
        <f>_xlfn.XLOOKUP(R379,[6]cmmiScoringModel!$G$34:$G$37,[6]cmmiScoringModel!$I$34:$I$37,0,0,1)</f>
        <v>1</v>
      </c>
      <c r="BD379" s="1">
        <f>_xlfn.XLOOKUP(S379,[6]cmmiScoringModel!$G$38:$G$44,[6]cmmiScoringModel!$I$38:$I$44,0,0,1)</f>
        <v>0.2</v>
      </c>
      <c r="BE379" s="1">
        <f>_xlfn.XLOOKUP(T379,[6]cmmiScoringModel!$G$45:$G$51,[6]cmmiScoringModel!$I$45:$I$51,0,0,1)</f>
        <v>0.5</v>
      </c>
      <c r="BF379" s="1">
        <f>_xlfn.XLOOKUP(U379,[6]cmmiScoringModel!$G$52:$G$56,[6]cmmiScoringModel!$I$52:$I$56,0,0,1)</f>
        <v>1</v>
      </c>
      <c r="BG379" s="1">
        <f>_xlfn.XLOOKUP(V379,[6]cmmiScoringModel!$G$57:$G$61,[6]cmmiScoringModel!$I$57:$I$61,0,0,1)</f>
        <v>0.6</v>
      </c>
      <c r="BH379" s="1">
        <f>_xlfn.XLOOKUP(W379,[6]cmmiScoringModel!$G$62:$G$67,[6]cmmiScoringModel!$I$62:$I$67,0,0,1)</f>
        <v>0.75</v>
      </c>
      <c r="BI379" s="1">
        <f>_xlfn.XLOOKUP(X379,[6]cmmiScoringModel!$G$68:$G$72,[6]cmmiScoringModel!$I$68:$I$72,0,0,1)</f>
        <v>0.75</v>
      </c>
      <c r="BJ379" s="1">
        <f>_xlfn.XLOOKUP(Y379,[6]cmmiScoringModel!$G$73:$G$77,[6]cmmiScoringModel!$I$73:$I$77,0,0,1)</f>
        <v>1</v>
      </c>
      <c r="BK379" s="1">
        <f>_xlfn.XLOOKUP(Z379,[6]cmmiScoringModel!$G$78:$G$84,[6]cmmiScoringModel!$I$78:$I$84,0,0,1)</f>
        <v>0.5</v>
      </c>
      <c r="BL379" s="1">
        <f>_xlfn.XLOOKUP(AA379,[6]cmmiScoringModel!$G$85:$G$91,[6]cmmiScoringModel!$I$85:$I$91,0,0,1)</f>
        <v>0.5</v>
      </c>
      <c r="BM379" s="1">
        <f>_xlfn.XLOOKUP(AB379,[6]cmmiScoringModel!$G$92:$G$95,[6]cmmiScoringModel!$I$92:$I$95,0,0,1)</f>
        <v>1</v>
      </c>
      <c r="BN379" s="1">
        <f>_xlfn.XLOOKUP(AC379,[6]cmmiScoringModel!$G$96:$G$100,[6]cmmiScoringModel!$I$96:$I$100,0,0,1)</f>
        <v>0.6</v>
      </c>
      <c r="BO379" s="1">
        <f>_xlfn.XLOOKUP(AD379,[6]cmmiScoringModel!$G$101:$G$106,[6]cmmiScoringModel!$I$101:$I$106,0,0,1)</f>
        <v>1</v>
      </c>
      <c r="BP379" s="1">
        <f>_xlfn.XLOOKUP(AE379,[6]cmmiScoringModel!$G$107:$G$113,[6]cmmiScoringModel!$I$107:$I$113,0,0,1)</f>
        <v>0.5</v>
      </c>
      <c r="BQ379" s="1">
        <f>_xlfn.XLOOKUP(AF379,[6]cmmiScoringModel!$G$114:$G$117,[6]cmmiScoringModel!$I$114:$I$117,0,0,1)</f>
        <v>1</v>
      </c>
      <c r="BR379" s="1">
        <f>_xlfn.XLOOKUP(AG379,[6]cmmiScoringModel!$G$118:$G$120,[6]cmmiScoringModel!$I$118:$I$120,0,0,1)</f>
        <v>1</v>
      </c>
      <c r="BS379" s="1">
        <f>_xlfn.XLOOKUP(AH379, [6]cmmiScoringModel!$G$121:$G$124,[6]cmmiScoringModel!$I$121:$I$124,0,0,1)</f>
        <v>0.6</v>
      </c>
      <c r="BT379" s="1">
        <f>_xlfn.XLOOKUP(AI379,[6]cmmiScoringModel!$G$125:$G$128,[6]cmmiScoringModel!$I$125:$I$128,0,0,1)</f>
        <v>0.4</v>
      </c>
      <c r="BU379" s="1">
        <f>_xlfn.XLOOKUP(AJ379,[6]cmmiScoringModel!$G$129:$G$132,[6]cmmiScoringModel!$I$129:$I$132,0,0,1)</f>
        <v>0.4</v>
      </c>
      <c r="BV379" s="1">
        <f>_xlfn.XLOOKUP(AK379,[6]cmmiScoringModel!$G$133:$G$138,[6]cmmiScoringModel!$I$133:$I$138,0,0,1)</f>
        <v>0.5</v>
      </c>
      <c r="BW379" s="1">
        <f>_xlfn.XLOOKUP(AL379,[6]cmmiScoringModel!$G$139:$G$142,[6]cmmiScoringModel!$I$139:$I$142,0,0,1)</f>
        <v>1</v>
      </c>
      <c r="BX379" s="1">
        <f>_xlfn.XLOOKUP(AM379,[6]cmmiScoringModel!$G$143:$G$148,[6]cmmiScoringModel!$I$143:$I$148,0,0,1)</f>
        <v>0.5</v>
      </c>
      <c r="BY379" s="1">
        <f>_xlfn.XLOOKUP(AN379,[6]cmmiScoringModel!$G$149:$G$153,[6]cmmiScoringModel!$I$149:$I$153,0,0,1)</f>
        <v>0.75</v>
      </c>
      <c r="BZ379" s="1">
        <f>_xlfn.XLOOKUP(AO379,[6]cmmiScoringModel!$G$154:$G$157,[6]cmmiScoringModel!$I$154:$I$157,0,0,1)</f>
        <v>1</v>
      </c>
      <c r="CA379" s="1">
        <f>_xlfn.XLOOKUP(AP379,[6]cmmiScoringModel!$G$158:$G$161,[6]cmmiScoringModel!$I$158:$I$161,0,0,1)</f>
        <v>1</v>
      </c>
      <c r="CB379" s="1">
        <f>_xlfn.XLOOKUP(AQ379,[6]cmmiScoringModel!$G$162:$G$166,[6]cmmiScoringModel!$I$162:$I$166,0,0,1)</f>
        <v>1</v>
      </c>
      <c r="CC379" s="1">
        <f>_xlfn.XLOOKUP(AR379,[6]cmmiScoringModel!$G$167:$G$171,[6]cmmiScoringModel!$I$167:$I$171,0,0,1)</f>
        <v>0.01</v>
      </c>
      <c r="CD379" s="1">
        <f>_xlfn.XLOOKUP(AS379,[6]cmmiScoringModel!$G$172:$G$175,[6]cmmiScoringModel!$I$172:$I$175,0,0,1)</f>
        <v>0.01</v>
      </c>
      <c r="CE379" s="1">
        <f>_xlfn.XLOOKUP(AT379,[6]cmmiScoringModel!$G$176:$G$180,[6]cmmiScoringModel!$I$176:$I$180,0,0,1)</f>
        <v>0.01</v>
      </c>
    </row>
    <row r="380" spans="1:83" x14ac:dyDescent="0.25">
      <c r="A380" s="1" t="s">
        <v>3737</v>
      </c>
      <c r="B380" s="1" t="s">
        <v>49</v>
      </c>
      <c r="C380" s="1" t="s">
        <v>2273</v>
      </c>
      <c r="D380" s="1" t="s">
        <v>2279</v>
      </c>
      <c r="E380" s="1" t="s">
        <v>2280</v>
      </c>
      <c r="G380" s="1" t="s">
        <v>1602</v>
      </c>
      <c r="H380" s="1" t="s">
        <v>3636</v>
      </c>
      <c r="K380" s="1" t="s">
        <v>18</v>
      </c>
      <c r="L380" s="1" t="s">
        <v>22</v>
      </c>
      <c r="M380" s="1" t="s">
        <v>31</v>
      </c>
      <c r="N380" s="1" t="s">
        <v>29</v>
      </c>
      <c r="O380" s="1" t="s">
        <v>37</v>
      </c>
      <c r="P380" s="1" t="s">
        <v>43</v>
      </c>
      <c r="Q380" s="1" t="s">
        <v>45</v>
      </c>
      <c r="R380" s="1" t="s">
        <v>37</v>
      </c>
      <c r="S380" s="1" t="s">
        <v>56</v>
      </c>
      <c r="T380" s="1" t="s">
        <v>62</v>
      </c>
      <c r="U380" s="1" t="s">
        <v>43</v>
      </c>
      <c r="V380" s="1" t="s">
        <v>72</v>
      </c>
      <c r="W380" s="1" t="s">
        <v>76</v>
      </c>
      <c r="X380" s="1" t="s">
        <v>37</v>
      </c>
      <c r="Y380" s="1" t="s">
        <v>43</v>
      </c>
      <c r="Z380" s="1" t="s">
        <v>62</v>
      </c>
      <c r="AA380" s="1" t="s">
        <v>62</v>
      </c>
      <c r="AB380" s="1" t="s">
        <v>98</v>
      </c>
      <c r="AC380" s="1" t="s">
        <v>103</v>
      </c>
      <c r="AD380" s="1" t="s">
        <v>111</v>
      </c>
      <c r="AE380" s="1" t="s">
        <v>62</v>
      </c>
      <c r="AF380" s="1" t="s">
        <v>120</v>
      </c>
      <c r="AG380" s="1" t="s">
        <v>124</v>
      </c>
      <c r="AH380" s="1" t="s">
        <v>129</v>
      </c>
      <c r="AI380" s="1" t="s">
        <v>129</v>
      </c>
      <c r="AJ380" s="1" t="s">
        <v>129</v>
      </c>
      <c r="AK380" s="1" t="s">
        <v>64</v>
      </c>
      <c r="AL380" s="1" t="s">
        <v>144</v>
      </c>
      <c r="AM380" s="1" t="s">
        <v>62</v>
      </c>
      <c r="AN380" s="1" t="s">
        <v>31</v>
      </c>
      <c r="AO380" s="1" t="s">
        <v>155</v>
      </c>
      <c r="AP380" s="1" t="s">
        <v>158</v>
      </c>
      <c r="AQ380" s="1" t="s">
        <v>29</v>
      </c>
      <c r="AR380" s="1" t="s">
        <v>21</v>
      </c>
      <c r="AS380" s="1" t="s">
        <v>21</v>
      </c>
      <c r="AT380" s="1" t="s">
        <v>21</v>
      </c>
      <c r="AV380" s="1">
        <f>_xlfn.XLOOKUP(K380,[6]cmmiScoringModel!$G$2:$G$6, [6]cmmiScoringModel!$I$2:$I$6,0,0,1)</f>
        <v>1</v>
      </c>
      <c r="AW380" s="1">
        <f>_xlfn.XLOOKUP(L380,[6]cmmiScoringModel!$G$7:$G$9,[6]cmmiScoringModel!$I$7:$I$9,0,0,1)</f>
        <v>1</v>
      </c>
      <c r="AX380" s="1">
        <f>_xlfn.XLOOKUP(M380,[6]cmmiScoringModel!$G$10:$G$14,[6]cmmiScoringModel!$I$10:$I$14,0,0,1)</f>
        <v>1</v>
      </c>
      <c r="AY380" s="1">
        <f>_xlfn.XLOOKUP(N380,[6]cmmiScoringModel!$G$15:$G$19,[6]cmmiScoringModel!$I$15:$I$19,0,0,1)</f>
        <v>0.5</v>
      </c>
      <c r="AZ380" s="1">
        <f>_xlfn.XLOOKUP(O380,[6]cmmiScoringModel!$G$20:$G$24,[6]cmmiScoringModel!$I$20:$I$24,0,0,1)</f>
        <v>0.75</v>
      </c>
      <c r="BA380" s="1">
        <f>_xlfn.XLOOKUP(P380,[6]cmmiScoringModel!$G$25:$G$28,[6]cmmiScoringModel!$I$25:$I$28,0,0,1)</f>
        <v>1</v>
      </c>
      <c r="BB380" s="1">
        <f>_xlfn.XLOOKUP(Q380,[6]cmmiScoringModel!$G$29:$G$33,[6]cmmiScoringModel!$I$29:$I$33,0,0,1)</f>
        <v>0.5</v>
      </c>
      <c r="BC380" s="1">
        <f>_xlfn.XLOOKUP(R380,[6]cmmiScoringModel!$G$34:$G$37,[6]cmmiScoringModel!$I$34:$I$37,0,0,1)</f>
        <v>1</v>
      </c>
      <c r="BD380" s="1">
        <f>_xlfn.XLOOKUP(S380,[6]cmmiScoringModel!$G$38:$G$44,[6]cmmiScoringModel!$I$38:$I$44,0,0,1)</f>
        <v>0.2</v>
      </c>
      <c r="BE380" s="1">
        <f>_xlfn.XLOOKUP(T380,[6]cmmiScoringModel!$G$45:$G$51,[6]cmmiScoringModel!$I$45:$I$51,0,0,1)</f>
        <v>0.5</v>
      </c>
      <c r="BF380" s="1">
        <f>_xlfn.XLOOKUP(U380,[6]cmmiScoringModel!$G$52:$G$56,[6]cmmiScoringModel!$I$52:$I$56,0,0,1)</f>
        <v>1</v>
      </c>
      <c r="BG380" s="1">
        <f>_xlfn.XLOOKUP(V380,[6]cmmiScoringModel!$G$57:$G$61,[6]cmmiScoringModel!$I$57:$I$61,0,0,1)</f>
        <v>1</v>
      </c>
      <c r="BH380" s="1">
        <f>_xlfn.XLOOKUP(W380,[6]cmmiScoringModel!$G$62:$G$67,[6]cmmiScoringModel!$I$62:$I$67,0,0,1)</f>
        <v>0.75</v>
      </c>
      <c r="BI380" s="1">
        <f>_xlfn.XLOOKUP(X380,[6]cmmiScoringModel!$G$68:$G$72,[6]cmmiScoringModel!$I$68:$I$72,0,0,1)</f>
        <v>0.75</v>
      </c>
      <c r="BJ380" s="1">
        <f>_xlfn.XLOOKUP(Y380,[6]cmmiScoringModel!$G$73:$G$77,[6]cmmiScoringModel!$I$73:$I$77,0,0,1)</f>
        <v>1</v>
      </c>
      <c r="BK380" s="1">
        <f>_xlfn.XLOOKUP(Z380,[6]cmmiScoringModel!$G$78:$G$84,[6]cmmiScoringModel!$I$78:$I$84,0,0,1)</f>
        <v>0.5</v>
      </c>
      <c r="BL380" s="1">
        <f>_xlfn.XLOOKUP(AA380,[6]cmmiScoringModel!$G$85:$G$91,[6]cmmiScoringModel!$I$85:$I$91,0,0,1)</f>
        <v>0.5</v>
      </c>
      <c r="BM380" s="1">
        <f>_xlfn.XLOOKUP(AB380,[6]cmmiScoringModel!$G$92:$G$95,[6]cmmiScoringModel!$I$92:$I$95,0,0,1)</f>
        <v>1</v>
      </c>
      <c r="BN380" s="1">
        <f>_xlfn.XLOOKUP(AC380,[6]cmmiScoringModel!$G$96:$G$100,[6]cmmiScoringModel!$I$96:$I$100,0,0,1)</f>
        <v>0.6</v>
      </c>
      <c r="BO380" s="1">
        <f>_xlfn.XLOOKUP(AD380,[6]cmmiScoringModel!$G$101:$G$106,[6]cmmiScoringModel!$I$101:$I$106,0,0,1)</f>
        <v>1</v>
      </c>
      <c r="BP380" s="1">
        <f>_xlfn.XLOOKUP(AE380,[6]cmmiScoringModel!$G$107:$G$113,[6]cmmiScoringModel!$I$107:$I$113,0,0,1)</f>
        <v>0.5</v>
      </c>
      <c r="BQ380" s="1">
        <f>_xlfn.XLOOKUP(AF380,[6]cmmiScoringModel!$G$114:$G$117,[6]cmmiScoringModel!$I$114:$I$117,0,0,1)</f>
        <v>0.85</v>
      </c>
      <c r="BR380" s="1">
        <f>_xlfn.XLOOKUP(AG380,[6]cmmiScoringModel!$G$118:$G$120,[6]cmmiScoringModel!$I$118:$I$120,0,0,1)</f>
        <v>0.25</v>
      </c>
      <c r="BS380" s="1">
        <f>_xlfn.XLOOKUP(AH380, [6]cmmiScoringModel!$G$121:$G$124,[6]cmmiScoringModel!$I$121:$I$124,0,0,1)</f>
        <v>0.6</v>
      </c>
      <c r="BT380" s="1">
        <f>_xlfn.XLOOKUP(AI380,[6]cmmiScoringModel!$G$125:$G$128,[6]cmmiScoringModel!$I$125:$I$128,0,0,1)</f>
        <v>0.4</v>
      </c>
      <c r="BU380" s="1">
        <f>_xlfn.XLOOKUP(AJ380,[6]cmmiScoringModel!$G$129:$G$132,[6]cmmiScoringModel!$I$129:$I$132,0,0,1)</f>
        <v>0.4</v>
      </c>
      <c r="BV380" s="1">
        <f>_xlfn.XLOOKUP(AK380,[6]cmmiScoringModel!$G$133:$G$138,[6]cmmiScoringModel!$I$133:$I$138,0,0,1)</f>
        <v>1</v>
      </c>
      <c r="BW380" s="1">
        <f>_xlfn.XLOOKUP(AL380,[6]cmmiScoringModel!$G$139:$G$142,[6]cmmiScoringModel!$I$139:$I$142,0,0,1)</f>
        <v>1</v>
      </c>
      <c r="BX380" s="1">
        <f>_xlfn.XLOOKUP(AM380,[6]cmmiScoringModel!$G$143:$G$148,[6]cmmiScoringModel!$I$143:$I$148,0,0,1)</f>
        <v>0.5</v>
      </c>
      <c r="BY380" s="1">
        <f>_xlfn.XLOOKUP(AN380,[6]cmmiScoringModel!$G$149:$G$153,[6]cmmiScoringModel!$I$149:$I$153,0,0,1)</f>
        <v>1</v>
      </c>
      <c r="BZ380" s="1">
        <f>_xlfn.XLOOKUP(AO380,[6]cmmiScoringModel!$G$154:$G$157,[6]cmmiScoringModel!$I$154:$I$157,0,0,1)</f>
        <v>1</v>
      </c>
      <c r="CA380" s="1">
        <f>_xlfn.XLOOKUP(AP380,[6]cmmiScoringModel!$G$158:$G$161,[6]cmmiScoringModel!$I$158:$I$161,0,0,1)</f>
        <v>0.5</v>
      </c>
      <c r="CB380" s="1">
        <f>_xlfn.XLOOKUP(AQ380,[6]cmmiScoringModel!$G$162:$G$166,[6]cmmiScoringModel!$I$162:$I$166,0,0,1)</f>
        <v>0.75</v>
      </c>
      <c r="CC380" s="1">
        <f>_xlfn.XLOOKUP(AR380,[6]cmmiScoringModel!$G$167:$G$171,[6]cmmiScoringModel!$I$167:$I$171,0,0,1)</f>
        <v>0.01</v>
      </c>
      <c r="CD380" s="1">
        <f>_xlfn.XLOOKUP(AS380,[6]cmmiScoringModel!$G$172:$G$175,[6]cmmiScoringModel!$I$172:$I$175,0,0,1)</f>
        <v>0.01</v>
      </c>
      <c r="CE380" s="1">
        <f>_xlfn.XLOOKUP(AT380,[6]cmmiScoringModel!$G$176:$G$180,[6]cmmiScoringModel!$I$176:$I$180,0,0,1)</f>
        <v>0.01</v>
      </c>
    </row>
    <row r="381" spans="1:83" x14ac:dyDescent="0.25">
      <c r="A381" s="1" t="s">
        <v>3738</v>
      </c>
      <c r="B381" s="1" t="s">
        <v>49</v>
      </c>
      <c r="C381" s="1" t="s">
        <v>1512</v>
      </c>
      <c r="D381" s="1" t="s">
        <v>2281</v>
      </c>
      <c r="E381" s="1" t="s">
        <v>2282</v>
      </c>
      <c r="G381" s="1" t="s">
        <v>2066</v>
      </c>
      <c r="H381" s="1" t="s">
        <v>3716</v>
      </c>
      <c r="K381" s="1" t="s">
        <v>17</v>
      </c>
      <c r="L381" s="1" t="s">
        <v>22</v>
      </c>
      <c r="M381" s="1" t="s">
        <v>31</v>
      </c>
      <c r="N381" s="1" t="s">
        <v>29</v>
      </c>
      <c r="O381" s="1" t="s">
        <v>37</v>
      </c>
      <c r="P381" s="1" t="s">
        <v>43</v>
      </c>
      <c r="Q381" s="1" t="s">
        <v>45</v>
      </c>
      <c r="R381" s="1" t="s">
        <v>37</v>
      </c>
      <c r="S381" s="1" t="s">
        <v>56</v>
      </c>
      <c r="T381" s="1" t="s">
        <v>62</v>
      </c>
      <c r="U381" s="1" t="s">
        <v>66</v>
      </c>
      <c r="V381" s="1" t="s">
        <v>71</v>
      </c>
      <c r="W381" s="1" t="s">
        <v>76</v>
      </c>
      <c r="X381" s="1" t="s">
        <v>37</v>
      </c>
      <c r="Y381" s="1" t="s">
        <v>66</v>
      </c>
      <c r="Z381" s="1" t="s">
        <v>62</v>
      </c>
      <c r="AA381" s="1" t="s">
        <v>62</v>
      </c>
      <c r="AB381" s="1" t="s">
        <v>98</v>
      </c>
      <c r="AC381" s="1" t="s">
        <v>103</v>
      </c>
      <c r="AD381" s="1" t="s">
        <v>110</v>
      </c>
      <c r="AE381" s="1" t="s">
        <v>62</v>
      </c>
      <c r="AF381" s="1" t="s">
        <v>120</v>
      </c>
      <c r="AG381" s="1" t="s">
        <v>124</v>
      </c>
      <c r="AH381" s="1" t="s">
        <v>129</v>
      </c>
      <c r="AI381" s="1" t="s">
        <v>129</v>
      </c>
      <c r="AJ381" s="1" t="s">
        <v>22</v>
      </c>
      <c r="AK381" s="1" t="s">
        <v>63</v>
      </c>
      <c r="AL381" s="1" t="s">
        <v>142</v>
      </c>
      <c r="AM381" s="1" t="s">
        <v>62</v>
      </c>
      <c r="AN381" s="1" t="s">
        <v>31</v>
      </c>
      <c r="AO381" s="1" t="s">
        <v>155</v>
      </c>
      <c r="AP381" s="1" t="s">
        <v>159</v>
      </c>
      <c r="AQ381" s="1" t="s">
        <v>31</v>
      </c>
      <c r="AR381" s="1" t="s">
        <v>21</v>
      </c>
      <c r="AS381" s="1" t="s">
        <v>21</v>
      </c>
      <c r="AT381" s="1" t="s">
        <v>21</v>
      </c>
      <c r="AV381" s="1">
        <f>_xlfn.XLOOKUP(K381,[6]cmmiScoringModel!$G$2:$G$6, [6]cmmiScoringModel!$I$2:$I$6,0,0,1)</f>
        <v>0.25</v>
      </c>
      <c r="AW381" s="1">
        <f>_xlfn.XLOOKUP(L381,[6]cmmiScoringModel!$G$7:$G$9,[6]cmmiScoringModel!$I$7:$I$9,0,0,1)</f>
        <v>1</v>
      </c>
      <c r="AX381" s="1">
        <f>_xlfn.XLOOKUP(M381,[6]cmmiScoringModel!$G$10:$G$14,[6]cmmiScoringModel!$I$10:$I$14,0,0,1)</f>
        <v>1</v>
      </c>
      <c r="AY381" s="1">
        <f>_xlfn.XLOOKUP(N381,[6]cmmiScoringModel!$G$15:$G$19,[6]cmmiScoringModel!$I$15:$I$19,0,0,1)</f>
        <v>0.5</v>
      </c>
      <c r="AZ381" s="1">
        <f>_xlfn.XLOOKUP(O381,[6]cmmiScoringModel!$G$20:$G$24,[6]cmmiScoringModel!$I$20:$I$24,0,0,1)</f>
        <v>0.75</v>
      </c>
      <c r="BA381" s="1">
        <f>_xlfn.XLOOKUP(P381,[6]cmmiScoringModel!$G$25:$G$28,[6]cmmiScoringModel!$I$25:$I$28,0,0,1)</f>
        <v>1</v>
      </c>
      <c r="BB381" s="1">
        <f>_xlfn.XLOOKUP(Q381,[6]cmmiScoringModel!$G$29:$G$33,[6]cmmiScoringModel!$I$29:$I$33,0,0,1)</f>
        <v>0.5</v>
      </c>
      <c r="BC381" s="1">
        <f>_xlfn.XLOOKUP(R381,[6]cmmiScoringModel!$G$34:$G$37,[6]cmmiScoringModel!$I$34:$I$37,0,0,1)</f>
        <v>1</v>
      </c>
      <c r="BD381" s="1">
        <f>_xlfn.XLOOKUP(S381,[6]cmmiScoringModel!$G$38:$G$44,[6]cmmiScoringModel!$I$38:$I$44,0,0,1)</f>
        <v>0.2</v>
      </c>
      <c r="BE381" s="1">
        <f>_xlfn.XLOOKUP(T381,[6]cmmiScoringModel!$G$45:$G$51,[6]cmmiScoringModel!$I$45:$I$51,0,0,1)</f>
        <v>0.5</v>
      </c>
      <c r="BF381" s="1">
        <f>_xlfn.XLOOKUP(U381,[6]cmmiScoringModel!$G$52:$G$56,[6]cmmiScoringModel!$I$52:$I$56,0,0,1)</f>
        <v>0.8</v>
      </c>
      <c r="BG381" s="1">
        <f>_xlfn.XLOOKUP(V381,[6]cmmiScoringModel!$G$57:$G$61,[6]cmmiScoringModel!$I$57:$I$61,0,0,1)</f>
        <v>0.6</v>
      </c>
      <c r="BH381" s="1">
        <f>_xlfn.XLOOKUP(W381,[6]cmmiScoringModel!$G$62:$G$67,[6]cmmiScoringModel!$I$62:$I$67,0,0,1)</f>
        <v>0.75</v>
      </c>
      <c r="BI381" s="1">
        <f>_xlfn.XLOOKUP(X381,[6]cmmiScoringModel!$G$68:$G$72,[6]cmmiScoringModel!$I$68:$I$72,0,0,1)</f>
        <v>0.75</v>
      </c>
      <c r="BJ381" s="1">
        <f>_xlfn.XLOOKUP(Y381,[6]cmmiScoringModel!$G$73:$G$77,[6]cmmiScoringModel!$I$73:$I$77,0,0,1)</f>
        <v>0.5</v>
      </c>
      <c r="BK381" s="1">
        <f>_xlfn.XLOOKUP(Z381,[6]cmmiScoringModel!$G$78:$G$84,[6]cmmiScoringModel!$I$78:$I$84,0,0,1)</f>
        <v>0.5</v>
      </c>
      <c r="BL381" s="1">
        <f>_xlfn.XLOOKUP(AA381,[6]cmmiScoringModel!$G$85:$G$91,[6]cmmiScoringModel!$I$85:$I$91,0,0,1)</f>
        <v>0.5</v>
      </c>
      <c r="BM381" s="1">
        <f>_xlfn.XLOOKUP(AB381,[6]cmmiScoringModel!$G$92:$G$95,[6]cmmiScoringModel!$I$92:$I$95,0,0,1)</f>
        <v>1</v>
      </c>
      <c r="BN381" s="1">
        <f>_xlfn.XLOOKUP(AC381,[6]cmmiScoringModel!$G$96:$G$100,[6]cmmiScoringModel!$I$96:$I$100,0,0,1)</f>
        <v>0.6</v>
      </c>
      <c r="BO381" s="1">
        <f>_xlfn.XLOOKUP(AD381,[6]cmmiScoringModel!$G$101:$G$106,[6]cmmiScoringModel!$I$101:$I$106,0,0,1)</f>
        <v>0.75</v>
      </c>
      <c r="BP381" s="1">
        <f>_xlfn.XLOOKUP(AE381,[6]cmmiScoringModel!$G$107:$G$113,[6]cmmiScoringModel!$I$107:$I$113,0,0,1)</f>
        <v>0.5</v>
      </c>
      <c r="BQ381" s="1">
        <f>_xlfn.XLOOKUP(AF381,[6]cmmiScoringModel!$G$114:$G$117,[6]cmmiScoringModel!$I$114:$I$117,0,0,1)</f>
        <v>0.85</v>
      </c>
      <c r="BR381" s="1">
        <f>_xlfn.XLOOKUP(AG381,[6]cmmiScoringModel!$G$118:$G$120,[6]cmmiScoringModel!$I$118:$I$120,0,0,1)</f>
        <v>0.25</v>
      </c>
      <c r="BS381" s="1">
        <f>_xlfn.XLOOKUP(AH381, [6]cmmiScoringModel!$G$121:$G$124,[6]cmmiScoringModel!$I$121:$I$124,0,0,1)</f>
        <v>0.6</v>
      </c>
      <c r="BT381" s="1">
        <f>_xlfn.XLOOKUP(AI381,[6]cmmiScoringModel!$G$125:$G$128,[6]cmmiScoringModel!$I$125:$I$128,0,0,1)</f>
        <v>0.4</v>
      </c>
      <c r="BU381" s="1">
        <f>_xlfn.XLOOKUP(AJ381,[6]cmmiScoringModel!$G$129:$G$132,[6]cmmiScoringModel!$I$129:$I$132,0,0,1)</f>
        <v>1</v>
      </c>
      <c r="BV381" s="1">
        <f>_xlfn.XLOOKUP(AK381,[6]cmmiScoringModel!$G$133:$G$138,[6]cmmiScoringModel!$I$133:$I$138,0,0,1)</f>
        <v>0.75</v>
      </c>
      <c r="BW381" s="1">
        <f>_xlfn.XLOOKUP(AL381,[6]cmmiScoringModel!$G$139:$G$142,[6]cmmiScoringModel!$I$139:$I$142,0,0,1)</f>
        <v>0.25</v>
      </c>
      <c r="BX381" s="1">
        <f>_xlfn.XLOOKUP(AM381,[6]cmmiScoringModel!$G$143:$G$148,[6]cmmiScoringModel!$I$143:$I$148,0,0,1)</f>
        <v>0.5</v>
      </c>
      <c r="BY381" s="1">
        <f>_xlfn.XLOOKUP(AN381,[6]cmmiScoringModel!$G$149:$G$153,[6]cmmiScoringModel!$I$149:$I$153,0,0,1)</f>
        <v>1</v>
      </c>
      <c r="BZ381" s="1">
        <f>_xlfn.XLOOKUP(AO381,[6]cmmiScoringModel!$G$154:$G$157,[6]cmmiScoringModel!$I$154:$I$157,0,0,1)</f>
        <v>1</v>
      </c>
      <c r="CA381" s="1">
        <f>_xlfn.XLOOKUP(AP381,[6]cmmiScoringModel!$G$158:$G$161,[6]cmmiScoringModel!$I$158:$I$161,0,0,1)</f>
        <v>1</v>
      </c>
      <c r="CB381" s="1">
        <f>_xlfn.XLOOKUP(AQ381,[6]cmmiScoringModel!$G$162:$G$166,[6]cmmiScoringModel!$I$162:$I$166,0,0,1)</f>
        <v>1</v>
      </c>
      <c r="CC381" s="1">
        <f>_xlfn.XLOOKUP(AR381,[6]cmmiScoringModel!$G$167:$G$171,[6]cmmiScoringModel!$I$167:$I$171,0,0,1)</f>
        <v>0.01</v>
      </c>
      <c r="CD381" s="1">
        <f>_xlfn.XLOOKUP(AS381,[6]cmmiScoringModel!$G$172:$G$175,[6]cmmiScoringModel!$I$172:$I$175,0,0,1)</f>
        <v>0.01</v>
      </c>
      <c r="CE381" s="1">
        <f>_xlfn.XLOOKUP(AT381,[6]cmmiScoringModel!$G$176:$G$180,[6]cmmiScoringModel!$I$176:$I$180,0,0,1)</f>
        <v>0.01</v>
      </c>
    </row>
    <row r="382" spans="1:83" x14ac:dyDescent="0.25">
      <c r="A382" s="1" t="s">
        <v>3739</v>
      </c>
      <c r="B382" s="1" t="s">
        <v>49</v>
      </c>
      <c r="C382" s="1" t="s">
        <v>1512</v>
      </c>
      <c r="D382" s="1" t="s">
        <v>2283</v>
      </c>
      <c r="E382" s="1" t="s">
        <v>2284</v>
      </c>
      <c r="G382" s="1" t="s">
        <v>873</v>
      </c>
      <c r="H382" s="1" t="s">
        <v>3718</v>
      </c>
      <c r="K382" s="1" t="s">
        <v>18</v>
      </c>
      <c r="L382" s="1" t="s">
        <v>22</v>
      </c>
      <c r="M382" s="1" t="s">
        <v>31</v>
      </c>
      <c r="N382" s="1" t="s">
        <v>29</v>
      </c>
      <c r="O382" s="1" t="s">
        <v>37</v>
      </c>
      <c r="P382" s="1" t="s">
        <v>43</v>
      </c>
      <c r="Q382" s="1" t="s">
        <v>45</v>
      </c>
      <c r="R382" s="1" t="s">
        <v>37</v>
      </c>
      <c r="S382" s="1" t="s">
        <v>56</v>
      </c>
      <c r="T382" s="1" t="s">
        <v>21</v>
      </c>
      <c r="U382" s="1" t="s">
        <v>21</v>
      </c>
      <c r="V382" s="1" t="s">
        <v>72</v>
      </c>
      <c r="W382" s="1" t="s">
        <v>76</v>
      </c>
      <c r="X382" s="1" t="s">
        <v>37</v>
      </c>
      <c r="Y382" s="1" t="s">
        <v>43</v>
      </c>
      <c r="Z382" s="1" t="s">
        <v>62</v>
      </c>
      <c r="AA382" s="1" t="s">
        <v>63</v>
      </c>
      <c r="AB382" s="1" t="s">
        <v>98</v>
      </c>
      <c r="AC382" s="1" t="s">
        <v>103</v>
      </c>
      <c r="AD382" s="1" t="s">
        <v>110</v>
      </c>
      <c r="AE382" s="1" t="s">
        <v>62</v>
      </c>
      <c r="AF382" s="1" t="s">
        <v>120</v>
      </c>
      <c r="AG382" s="1" t="s">
        <v>124</v>
      </c>
      <c r="AH382" s="1" t="s">
        <v>129</v>
      </c>
      <c r="AI382" s="1" t="s">
        <v>129</v>
      </c>
      <c r="AJ382" s="1" t="s">
        <v>22</v>
      </c>
      <c r="AK382" s="1" t="s">
        <v>63</v>
      </c>
      <c r="AL382" s="1" t="s">
        <v>144</v>
      </c>
      <c r="AM382" s="1" t="s">
        <v>62</v>
      </c>
      <c r="AN382" s="1" t="s">
        <v>29</v>
      </c>
      <c r="AO382" s="1" t="s">
        <v>155</v>
      </c>
      <c r="AP382" s="1" t="s">
        <v>159</v>
      </c>
      <c r="AQ382" s="1" t="s">
        <v>31</v>
      </c>
      <c r="AR382" s="1" t="s">
        <v>21</v>
      </c>
      <c r="AS382" s="1" t="s">
        <v>21</v>
      </c>
      <c r="AT382" s="1" t="s">
        <v>170</v>
      </c>
      <c r="AV382" s="1">
        <f>_xlfn.XLOOKUP(K382,[6]cmmiScoringModel!$G$2:$G$6, [6]cmmiScoringModel!$I$2:$I$6,0,0,1)</f>
        <v>1</v>
      </c>
      <c r="AW382" s="1">
        <f>_xlfn.XLOOKUP(L382,[6]cmmiScoringModel!$G$7:$G$9,[6]cmmiScoringModel!$I$7:$I$9,0,0,1)</f>
        <v>1</v>
      </c>
      <c r="AX382" s="1">
        <f>_xlfn.XLOOKUP(M382,[6]cmmiScoringModel!$G$10:$G$14,[6]cmmiScoringModel!$I$10:$I$14,0,0,1)</f>
        <v>1</v>
      </c>
      <c r="AY382" s="1">
        <f>_xlfn.XLOOKUP(N382,[6]cmmiScoringModel!$G$15:$G$19,[6]cmmiScoringModel!$I$15:$I$19,0,0,1)</f>
        <v>0.5</v>
      </c>
      <c r="AZ382" s="1">
        <f>_xlfn.XLOOKUP(O382,[6]cmmiScoringModel!$G$20:$G$24,[6]cmmiScoringModel!$I$20:$I$24,0,0,1)</f>
        <v>0.75</v>
      </c>
      <c r="BA382" s="1">
        <f>_xlfn.XLOOKUP(P382,[6]cmmiScoringModel!$G$25:$G$28,[6]cmmiScoringModel!$I$25:$I$28,0,0,1)</f>
        <v>1</v>
      </c>
      <c r="BB382" s="1">
        <f>_xlfn.XLOOKUP(Q382,[6]cmmiScoringModel!$G$29:$G$33,[6]cmmiScoringModel!$I$29:$I$33,0,0,1)</f>
        <v>0.5</v>
      </c>
      <c r="BC382" s="1">
        <f>_xlfn.XLOOKUP(R382,[6]cmmiScoringModel!$G$34:$G$37,[6]cmmiScoringModel!$I$34:$I$37,0,0,1)</f>
        <v>1</v>
      </c>
      <c r="BD382" s="1">
        <f>_xlfn.XLOOKUP(S382,[6]cmmiScoringModel!$G$38:$G$44,[6]cmmiScoringModel!$I$38:$I$44,0,0,1)</f>
        <v>0.2</v>
      </c>
      <c r="BE382" s="1">
        <f>_xlfn.XLOOKUP(T382,[6]cmmiScoringModel!$G$45:$G$51,[6]cmmiScoringModel!$I$45:$I$51,0,0,1)</f>
        <v>0.01</v>
      </c>
      <c r="BF382" s="1">
        <f>_xlfn.XLOOKUP(U382,[6]cmmiScoringModel!$G$52:$G$56,[6]cmmiScoringModel!$I$52:$I$56,0,0,1)</f>
        <v>0.01</v>
      </c>
      <c r="BG382" s="1">
        <f>_xlfn.XLOOKUP(V382,[6]cmmiScoringModel!$G$57:$G$61,[6]cmmiScoringModel!$I$57:$I$61,0,0,1)</f>
        <v>1</v>
      </c>
      <c r="BH382" s="1">
        <f>_xlfn.XLOOKUP(W382,[6]cmmiScoringModel!$G$62:$G$67,[6]cmmiScoringModel!$I$62:$I$67,0,0,1)</f>
        <v>0.75</v>
      </c>
      <c r="BI382" s="1">
        <f>_xlfn.XLOOKUP(X382,[6]cmmiScoringModel!$G$68:$G$72,[6]cmmiScoringModel!$I$68:$I$72,0,0,1)</f>
        <v>0.75</v>
      </c>
      <c r="BJ382" s="1">
        <f>_xlfn.XLOOKUP(Y382,[6]cmmiScoringModel!$G$73:$G$77,[6]cmmiScoringModel!$I$73:$I$77,0,0,1)</f>
        <v>1</v>
      </c>
      <c r="BK382" s="1">
        <f>_xlfn.XLOOKUP(Z382,[6]cmmiScoringModel!$G$78:$G$84,[6]cmmiScoringModel!$I$78:$I$84,0,0,1)</f>
        <v>0.5</v>
      </c>
      <c r="BL382" s="1">
        <f>_xlfn.XLOOKUP(AA382,[6]cmmiScoringModel!$G$85:$G$91,[6]cmmiScoringModel!$I$85:$I$91,0,0,1)</f>
        <v>0.75</v>
      </c>
      <c r="BM382" s="1">
        <f>_xlfn.XLOOKUP(AB382,[6]cmmiScoringModel!$G$92:$G$95,[6]cmmiScoringModel!$I$92:$I$95,0,0,1)</f>
        <v>1</v>
      </c>
      <c r="BN382" s="1">
        <f>_xlfn.XLOOKUP(AC382,[6]cmmiScoringModel!$G$96:$G$100,[6]cmmiScoringModel!$I$96:$I$100,0,0,1)</f>
        <v>0.6</v>
      </c>
      <c r="BO382" s="1">
        <f>_xlfn.XLOOKUP(AD382,[6]cmmiScoringModel!$G$101:$G$106,[6]cmmiScoringModel!$I$101:$I$106,0,0,1)</f>
        <v>0.75</v>
      </c>
      <c r="BP382" s="1">
        <f>_xlfn.XLOOKUP(AE382,[6]cmmiScoringModel!$G$107:$G$113,[6]cmmiScoringModel!$I$107:$I$113,0,0,1)</f>
        <v>0.5</v>
      </c>
      <c r="BQ382" s="1">
        <f>_xlfn.XLOOKUP(AF382,[6]cmmiScoringModel!$G$114:$G$117,[6]cmmiScoringModel!$I$114:$I$117,0,0,1)</f>
        <v>0.85</v>
      </c>
      <c r="BR382" s="1">
        <f>_xlfn.XLOOKUP(AG382,[6]cmmiScoringModel!$G$118:$G$120,[6]cmmiScoringModel!$I$118:$I$120,0,0,1)</f>
        <v>0.25</v>
      </c>
      <c r="BS382" s="1">
        <f>_xlfn.XLOOKUP(AH382, [6]cmmiScoringModel!$G$121:$G$124,[6]cmmiScoringModel!$I$121:$I$124,0,0,1)</f>
        <v>0.6</v>
      </c>
      <c r="BT382" s="1">
        <f>_xlfn.XLOOKUP(AI382,[6]cmmiScoringModel!$G$125:$G$128,[6]cmmiScoringModel!$I$125:$I$128,0,0,1)</f>
        <v>0.4</v>
      </c>
      <c r="BU382" s="1">
        <f>_xlfn.XLOOKUP(AJ382,[6]cmmiScoringModel!$G$129:$G$132,[6]cmmiScoringModel!$I$129:$I$132,0,0,1)</f>
        <v>1</v>
      </c>
      <c r="BV382" s="1">
        <f>_xlfn.XLOOKUP(AK382,[6]cmmiScoringModel!$G$133:$G$138,[6]cmmiScoringModel!$I$133:$I$138,0,0,1)</f>
        <v>0.75</v>
      </c>
      <c r="BW382" s="1">
        <f>_xlfn.XLOOKUP(AL382,[6]cmmiScoringModel!$G$139:$G$142,[6]cmmiScoringModel!$I$139:$I$142,0,0,1)</f>
        <v>1</v>
      </c>
      <c r="BX382" s="1">
        <f>_xlfn.XLOOKUP(AM382,[6]cmmiScoringModel!$G$143:$G$148,[6]cmmiScoringModel!$I$143:$I$148,0,0,1)</f>
        <v>0.5</v>
      </c>
      <c r="BY382" s="1">
        <f>_xlfn.XLOOKUP(AN382,[6]cmmiScoringModel!$G$149:$G$153,[6]cmmiScoringModel!$I$149:$I$153,0,0,1)</f>
        <v>0.75</v>
      </c>
      <c r="BZ382" s="1">
        <f>_xlfn.XLOOKUP(AO382,[6]cmmiScoringModel!$G$154:$G$157,[6]cmmiScoringModel!$I$154:$I$157,0,0,1)</f>
        <v>1</v>
      </c>
      <c r="CA382" s="1">
        <f>_xlfn.XLOOKUP(AP382,[6]cmmiScoringModel!$G$158:$G$161,[6]cmmiScoringModel!$I$158:$I$161,0,0,1)</f>
        <v>1</v>
      </c>
      <c r="CB382" s="1">
        <f>_xlfn.XLOOKUP(AQ382,[6]cmmiScoringModel!$G$162:$G$166,[6]cmmiScoringModel!$I$162:$I$166,0,0,1)</f>
        <v>1</v>
      </c>
      <c r="CC382" s="1">
        <f>_xlfn.XLOOKUP(AR382,[6]cmmiScoringModel!$G$167:$G$171,[6]cmmiScoringModel!$I$167:$I$171,0,0,1)</f>
        <v>0.01</v>
      </c>
      <c r="CD382" s="1">
        <f>_xlfn.XLOOKUP(AS382,[6]cmmiScoringModel!$G$172:$G$175,[6]cmmiScoringModel!$I$172:$I$175,0,0,1)</f>
        <v>0.01</v>
      </c>
      <c r="CE382" s="1">
        <f>_xlfn.XLOOKUP(AT382,[6]cmmiScoringModel!$G$176:$G$180,[6]cmmiScoringModel!$I$176:$I$180,0,0,1)</f>
        <v>0.5</v>
      </c>
    </row>
    <row r="383" spans="1:83" x14ac:dyDescent="0.25">
      <c r="A383" s="1" t="s">
        <v>3740</v>
      </c>
      <c r="B383" s="1" t="s">
        <v>49</v>
      </c>
      <c r="C383" s="1" t="s">
        <v>2285</v>
      </c>
      <c r="D383" s="1" t="s">
        <v>2286</v>
      </c>
      <c r="E383" s="1" t="s">
        <v>2287</v>
      </c>
      <c r="G383" s="1" t="s">
        <v>3741</v>
      </c>
      <c r="H383" s="1" t="s">
        <v>3721</v>
      </c>
      <c r="K383" s="1" t="s">
        <v>17</v>
      </c>
      <c r="L383" s="1" t="s">
        <v>22</v>
      </c>
      <c r="M383" s="1" t="s">
        <v>31</v>
      </c>
      <c r="N383" s="1" t="s">
        <v>29</v>
      </c>
      <c r="O383" s="1" t="s">
        <v>37</v>
      </c>
      <c r="P383" s="1" t="s">
        <v>43</v>
      </c>
      <c r="Q383" s="1" t="s">
        <v>45</v>
      </c>
      <c r="R383" s="1" t="s">
        <v>37</v>
      </c>
      <c r="S383" s="1" t="s">
        <v>56</v>
      </c>
      <c r="T383" s="1" t="s">
        <v>21</v>
      </c>
      <c r="U383" s="1" t="s">
        <v>21</v>
      </c>
      <c r="V383" s="1" t="s">
        <v>72</v>
      </c>
      <c r="W383" s="1" t="s">
        <v>76</v>
      </c>
      <c r="X383" s="1" t="s">
        <v>37</v>
      </c>
      <c r="Y383" s="1" t="s">
        <v>43</v>
      </c>
      <c r="Z383" s="1" t="s">
        <v>62</v>
      </c>
      <c r="AA383" s="1" t="s">
        <v>63</v>
      </c>
      <c r="AB383" s="1" t="s">
        <v>98</v>
      </c>
      <c r="AC383" s="1" t="s">
        <v>103</v>
      </c>
      <c r="AD383" s="1" t="s">
        <v>110</v>
      </c>
      <c r="AE383" s="1" t="s">
        <v>62</v>
      </c>
      <c r="AF383" s="1" t="s">
        <v>120</v>
      </c>
      <c r="AG383" s="1" t="s">
        <v>124</v>
      </c>
      <c r="AH383" s="1" t="s">
        <v>129</v>
      </c>
      <c r="AI383" s="1" t="s">
        <v>129</v>
      </c>
      <c r="AJ383" s="1" t="s">
        <v>22</v>
      </c>
      <c r="AK383" s="1" t="s">
        <v>63</v>
      </c>
      <c r="AL383" s="1" t="s">
        <v>142</v>
      </c>
      <c r="AM383" s="1" t="s">
        <v>62</v>
      </c>
      <c r="AN383" s="1" t="s">
        <v>29</v>
      </c>
      <c r="AO383" s="1" t="s">
        <v>155</v>
      </c>
      <c r="AP383" s="1" t="s">
        <v>159</v>
      </c>
      <c r="AQ383" s="1" t="s">
        <v>31</v>
      </c>
      <c r="AR383" s="1" t="s">
        <v>21</v>
      </c>
      <c r="AS383" s="1" t="s">
        <v>21</v>
      </c>
      <c r="AT383" s="1" t="s">
        <v>170</v>
      </c>
      <c r="AV383" s="1">
        <f>_xlfn.XLOOKUP(K383,[6]cmmiScoringModel!$G$2:$G$6, [6]cmmiScoringModel!$I$2:$I$6,0,0,1)</f>
        <v>0.25</v>
      </c>
      <c r="AW383" s="1">
        <f>_xlfn.XLOOKUP(L383,[6]cmmiScoringModel!$G$7:$G$9,[6]cmmiScoringModel!$I$7:$I$9,0,0,1)</f>
        <v>1</v>
      </c>
      <c r="AX383" s="1">
        <f>_xlfn.XLOOKUP(M383,[6]cmmiScoringModel!$G$10:$G$14,[6]cmmiScoringModel!$I$10:$I$14,0,0,1)</f>
        <v>1</v>
      </c>
      <c r="AY383" s="1">
        <f>_xlfn.XLOOKUP(N383,[6]cmmiScoringModel!$G$15:$G$19,[6]cmmiScoringModel!$I$15:$I$19,0,0,1)</f>
        <v>0.5</v>
      </c>
      <c r="AZ383" s="1">
        <f>_xlfn.XLOOKUP(O383,[6]cmmiScoringModel!$G$20:$G$24,[6]cmmiScoringModel!$I$20:$I$24,0,0,1)</f>
        <v>0.75</v>
      </c>
      <c r="BA383" s="1">
        <f>_xlfn.XLOOKUP(P383,[6]cmmiScoringModel!$G$25:$G$28,[6]cmmiScoringModel!$I$25:$I$28,0,0,1)</f>
        <v>1</v>
      </c>
      <c r="BB383" s="1">
        <f>_xlfn.XLOOKUP(Q383,[6]cmmiScoringModel!$G$29:$G$33,[6]cmmiScoringModel!$I$29:$I$33,0,0,1)</f>
        <v>0.5</v>
      </c>
      <c r="BC383" s="1">
        <f>_xlfn.XLOOKUP(R383,[6]cmmiScoringModel!$G$34:$G$37,[6]cmmiScoringModel!$I$34:$I$37,0,0,1)</f>
        <v>1</v>
      </c>
      <c r="BD383" s="1">
        <f>_xlfn.XLOOKUP(S383,[6]cmmiScoringModel!$G$38:$G$44,[6]cmmiScoringModel!$I$38:$I$44,0,0,1)</f>
        <v>0.2</v>
      </c>
      <c r="BE383" s="1">
        <f>_xlfn.XLOOKUP(T383,[6]cmmiScoringModel!$G$45:$G$51,[6]cmmiScoringModel!$I$45:$I$51,0,0,1)</f>
        <v>0.01</v>
      </c>
      <c r="BF383" s="1">
        <f>_xlfn.XLOOKUP(U383,[6]cmmiScoringModel!$G$52:$G$56,[6]cmmiScoringModel!$I$52:$I$56,0,0,1)</f>
        <v>0.01</v>
      </c>
      <c r="BG383" s="1">
        <f>_xlfn.XLOOKUP(V383,[6]cmmiScoringModel!$G$57:$G$61,[6]cmmiScoringModel!$I$57:$I$61,0,0,1)</f>
        <v>1</v>
      </c>
      <c r="BH383" s="1">
        <f>_xlfn.XLOOKUP(W383,[6]cmmiScoringModel!$G$62:$G$67,[6]cmmiScoringModel!$I$62:$I$67,0,0,1)</f>
        <v>0.75</v>
      </c>
      <c r="BI383" s="1">
        <f>_xlfn.XLOOKUP(X383,[6]cmmiScoringModel!$G$68:$G$72,[6]cmmiScoringModel!$I$68:$I$72,0,0,1)</f>
        <v>0.75</v>
      </c>
      <c r="BJ383" s="1">
        <f>_xlfn.XLOOKUP(Y383,[6]cmmiScoringModel!$G$73:$G$77,[6]cmmiScoringModel!$I$73:$I$77,0,0,1)</f>
        <v>1</v>
      </c>
      <c r="BK383" s="1">
        <f>_xlfn.XLOOKUP(Z383,[6]cmmiScoringModel!$G$78:$G$84,[6]cmmiScoringModel!$I$78:$I$84,0,0,1)</f>
        <v>0.5</v>
      </c>
      <c r="BL383" s="1">
        <f>_xlfn.XLOOKUP(AA383,[6]cmmiScoringModel!$G$85:$G$91,[6]cmmiScoringModel!$I$85:$I$91,0,0,1)</f>
        <v>0.75</v>
      </c>
      <c r="BM383" s="1">
        <f>_xlfn.XLOOKUP(AB383,[6]cmmiScoringModel!$G$92:$G$95,[6]cmmiScoringModel!$I$92:$I$95,0,0,1)</f>
        <v>1</v>
      </c>
      <c r="BN383" s="1">
        <f>_xlfn.XLOOKUP(AC383,[6]cmmiScoringModel!$G$96:$G$100,[6]cmmiScoringModel!$I$96:$I$100,0,0,1)</f>
        <v>0.6</v>
      </c>
      <c r="BO383" s="1">
        <f>_xlfn.XLOOKUP(AD383,[6]cmmiScoringModel!$G$101:$G$106,[6]cmmiScoringModel!$I$101:$I$106,0,0,1)</f>
        <v>0.75</v>
      </c>
      <c r="BP383" s="1">
        <f>_xlfn.XLOOKUP(AE383,[6]cmmiScoringModel!$G$107:$G$113,[6]cmmiScoringModel!$I$107:$I$113,0,0,1)</f>
        <v>0.5</v>
      </c>
      <c r="BQ383" s="1">
        <f>_xlfn.XLOOKUP(AF383,[6]cmmiScoringModel!$G$114:$G$117,[6]cmmiScoringModel!$I$114:$I$117,0,0,1)</f>
        <v>0.85</v>
      </c>
      <c r="BR383" s="1">
        <f>_xlfn.XLOOKUP(AG383,[6]cmmiScoringModel!$G$118:$G$120,[6]cmmiScoringModel!$I$118:$I$120,0,0,1)</f>
        <v>0.25</v>
      </c>
      <c r="BS383" s="1">
        <f>_xlfn.XLOOKUP(AH383, [6]cmmiScoringModel!$G$121:$G$124,[6]cmmiScoringModel!$I$121:$I$124,0,0,1)</f>
        <v>0.6</v>
      </c>
      <c r="BT383" s="1">
        <f>_xlfn.XLOOKUP(AI383,[6]cmmiScoringModel!$G$125:$G$128,[6]cmmiScoringModel!$I$125:$I$128,0,0,1)</f>
        <v>0.4</v>
      </c>
      <c r="BU383" s="1">
        <f>_xlfn.XLOOKUP(AJ383,[6]cmmiScoringModel!$G$129:$G$132,[6]cmmiScoringModel!$I$129:$I$132,0,0,1)</f>
        <v>1</v>
      </c>
      <c r="BV383" s="1">
        <f>_xlfn.XLOOKUP(AK383,[6]cmmiScoringModel!$G$133:$G$138,[6]cmmiScoringModel!$I$133:$I$138,0,0,1)</f>
        <v>0.75</v>
      </c>
      <c r="BW383" s="1">
        <f>_xlfn.XLOOKUP(AL383,[6]cmmiScoringModel!$G$139:$G$142,[6]cmmiScoringModel!$I$139:$I$142,0,0,1)</f>
        <v>0.25</v>
      </c>
      <c r="BX383" s="1">
        <f>_xlfn.XLOOKUP(AM383,[6]cmmiScoringModel!$G$143:$G$148,[6]cmmiScoringModel!$I$143:$I$148,0,0,1)</f>
        <v>0.5</v>
      </c>
      <c r="BY383" s="1">
        <f>_xlfn.XLOOKUP(AN383,[6]cmmiScoringModel!$G$149:$G$153,[6]cmmiScoringModel!$I$149:$I$153,0,0,1)</f>
        <v>0.75</v>
      </c>
      <c r="BZ383" s="1">
        <f>_xlfn.XLOOKUP(AO383,[6]cmmiScoringModel!$G$154:$G$157,[6]cmmiScoringModel!$I$154:$I$157,0,0,1)</f>
        <v>1</v>
      </c>
      <c r="CA383" s="1">
        <f>_xlfn.XLOOKUP(AP383,[6]cmmiScoringModel!$G$158:$G$161,[6]cmmiScoringModel!$I$158:$I$161,0,0,1)</f>
        <v>1</v>
      </c>
      <c r="CB383" s="1">
        <f>_xlfn.XLOOKUP(AQ383,[6]cmmiScoringModel!$G$162:$G$166,[6]cmmiScoringModel!$I$162:$I$166,0,0,1)</f>
        <v>1</v>
      </c>
      <c r="CC383" s="1">
        <f>_xlfn.XLOOKUP(AR383,[6]cmmiScoringModel!$G$167:$G$171,[6]cmmiScoringModel!$I$167:$I$171,0,0,1)</f>
        <v>0.01</v>
      </c>
      <c r="CD383" s="1">
        <f>_xlfn.XLOOKUP(AS383,[6]cmmiScoringModel!$G$172:$G$175,[6]cmmiScoringModel!$I$172:$I$175,0,0,1)</f>
        <v>0.01</v>
      </c>
      <c r="CE383" s="1">
        <f>_xlfn.XLOOKUP(AT383,[6]cmmiScoringModel!$G$176:$G$180,[6]cmmiScoringModel!$I$176:$I$180,0,0,1)</f>
        <v>0.5</v>
      </c>
    </row>
    <row r="384" spans="1:83" x14ac:dyDescent="0.25">
      <c r="A384" s="1" t="s">
        <v>3742</v>
      </c>
      <c r="B384" s="1" t="s">
        <v>49</v>
      </c>
      <c r="C384" s="1" t="s">
        <v>2285</v>
      </c>
      <c r="D384" s="1" t="s">
        <v>2289</v>
      </c>
      <c r="E384" s="1" t="s">
        <v>2290</v>
      </c>
      <c r="G384" s="1" t="s">
        <v>2291</v>
      </c>
      <c r="H384" s="1" t="s">
        <v>3723</v>
      </c>
      <c r="K384" s="1" t="s">
        <v>17</v>
      </c>
      <c r="L384" s="1" t="s">
        <v>22</v>
      </c>
      <c r="M384" s="1" t="s">
        <v>31</v>
      </c>
      <c r="N384" s="1" t="s">
        <v>29</v>
      </c>
      <c r="O384" s="1" t="s">
        <v>37</v>
      </c>
      <c r="P384" s="1" t="s">
        <v>43</v>
      </c>
      <c r="Q384" s="1" t="s">
        <v>45</v>
      </c>
      <c r="R384" s="1" t="s">
        <v>37</v>
      </c>
      <c r="S384" s="1" t="s">
        <v>56</v>
      </c>
      <c r="T384" s="1" t="s">
        <v>62</v>
      </c>
      <c r="U384" s="1" t="s">
        <v>43</v>
      </c>
      <c r="V384" s="1" t="s">
        <v>72</v>
      </c>
      <c r="W384" s="1" t="s">
        <v>76</v>
      </c>
      <c r="X384" s="1" t="s">
        <v>37</v>
      </c>
      <c r="Y384" s="1" t="s">
        <v>43</v>
      </c>
      <c r="Z384" s="1" t="s">
        <v>62</v>
      </c>
      <c r="AA384" s="1" t="s">
        <v>63</v>
      </c>
      <c r="AB384" s="1" t="s">
        <v>98</v>
      </c>
      <c r="AC384" s="1" t="s">
        <v>103</v>
      </c>
      <c r="AD384" s="1" t="s">
        <v>110</v>
      </c>
      <c r="AE384" s="1" t="s">
        <v>62</v>
      </c>
      <c r="AF384" s="1" t="s">
        <v>120</v>
      </c>
      <c r="AG384" s="1" t="s">
        <v>124</v>
      </c>
      <c r="AH384" s="1" t="s">
        <v>129</v>
      </c>
      <c r="AI384" s="1" t="s">
        <v>129</v>
      </c>
      <c r="AJ384" s="1" t="s">
        <v>22</v>
      </c>
      <c r="AK384" s="1" t="s">
        <v>63</v>
      </c>
      <c r="AL384" s="1" t="s">
        <v>142</v>
      </c>
      <c r="AM384" s="1" t="s">
        <v>62</v>
      </c>
      <c r="AN384" s="1" t="s">
        <v>29</v>
      </c>
      <c r="AO384" s="1" t="s">
        <v>155</v>
      </c>
      <c r="AP384" s="1" t="s">
        <v>159</v>
      </c>
      <c r="AQ384" s="1" t="s">
        <v>31</v>
      </c>
      <c r="AR384" s="1" t="s">
        <v>21</v>
      </c>
      <c r="AS384" s="1" t="s">
        <v>21</v>
      </c>
      <c r="AT384" s="1" t="s">
        <v>170</v>
      </c>
      <c r="AV384" s="1">
        <f>_xlfn.XLOOKUP(K384,[6]cmmiScoringModel!$G$2:$G$6, [6]cmmiScoringModel!$I$2:$I$6,0,0,1)</f>
        <v>0.25</v>
      </c>
      <c r="AW384" s="1">
        <f>_xlfn.XLOOKUP(L384,[6]cmmiScoringModel!$G$7:$G$9,[6]cmmiScoringModel!$I$7:$I$9,0,0,1)</f>
        <v>1</v>
      </c>
      <c r="AX384" s="1">
        <f>_xlfn.XLOOKUP(M384,[6]cmmiScoringModel!$G$10:$G$14,[6]cmmiScoringModel!$I$10:$I$14,0,0,1)</f>
        <v>1</v>
      </c>
      <c r="AY384" s="1">
        <f>_xlfn.XLOOKUP(N384,[6]cmmiScoringModel!$G$15:$G$19,[6]cmmiScoringModel!$I$15:$I$19,0,0,1)</f>
        <v>0.5</v>
      </c>
      <c r="AZ384" s="1">
        <f>_xlfn.XLOOKUP(O384,[6]cmmiScoringModel!$G$20:$G$24,[6]cmmiScoringModel!$I$20:$I$24,0,0,1)</f>
        <v>0.75</v>
      </c>
      <c r="BA384" s="1">
        <f>_xlfn.XLOOKUP(P384,[6]cmmiScoringModel!$G$25:$G$28,[6]cmmiScoringModel!$I$25:$I$28,0,0,1)</f>
        <v>1</v>
      </c>
      <c r="BB384" s="1">
        <f>_xlfn.XLOOKUP(Q384,[6]cmmiScoringModel!$G$29:$G$33,[6]cmmiScoringModel!$I$29:$I$33,0,0,1)</f>
        <v>0.5</v>
      </c>
      <c r="BC384" s="1">
        <f>_xlfn.XLOOKUP(R384,[6]cmmiScoringModel!$G$34:$G$37,[6]cmmiScoringModel!$I$34:$I$37,0,0,1)</f>
        <v>1</v>
      </c>
      <c r="BD384" s="1">
        <f>_xlfn.XLOOKUP(S384,[6]cmmiScoringModel!$G$38:$G$44,[6]cmmiScoringModel!$I$38:$I$44,0,0,1)</f>
        <v>0.2</v>
      </c>
      <c r="BE384" s="1">
        <f>_xlfn.XLOOKUP(T384,[6]cmmiScoringModel!$G$45:$G$51,[6]cmmiScoringModel!$I$45:$I$51,0,0,1)</f>
        <v>0.5</v>
      </c>
      <c r="BF384" s="1">
        <f>_xlfn.XLOOKUP(U384,[6]cmmiScoringModel!$G$52:$G$56,[6]cmmiScoringModel!$I$52:$I$56,0,0,1)</f>
        <v>1</v>
      </c>
      <c r="BG384" s="1">
        <f>_xlfn.XLOOKUP(V384,[6]cmmiScoringModel!$G$57:$G$61,[6]cmmiScoringModel!$I$57:$I$61,0,0,1)</f>
        <v>1</v>
      </c>
      <c r="BH384" s="1">
        <f>_xlfn.XLOOKUP(W384,[6]cmmiScoringModel!$G$62:$G$67,[6]cmmiScoringModel!$I$62:$I$67,0,0,1)</f>
        <v>0.75</v>
      </c>
      <c r="BI384" s="1">
        <f>_xlfn.XLOOKUP(X384,[6]cmmiScoringModel!$G$68:$G$72,[6]cmmiScoringModel!$I$68:$I$72,0,0,1)</f>
        <v>0.75</v>
      </c>
      <c r="BJ384" s="1">
        <f>_xlfn.XLOOKUP(Y384,[6]cmmiScoringModel!$G$73:$G$77,[6]cmmiScoringModel!$I$73:$I$77,0,0,1)</f>
        <v>1</v>
      </c>
      <c r="BK384" s="1">
        <f>_xlfn.XLOOKUP(Z384,[6]cmmiScoringModel!$G$78:$G$84,[6]cmmiScoringModel!$I$78:$I$84,0,0,1)</f>
        <v>0.5</v>
      </c>
      <c r="BL384" s="1">
        <f>_xlfn.XLOOKUP(AA384,[6]cmmiScoringModel!$G$85:$G$91,[6]cmmiScoringModel!$I$85:$I$91,0,0,1)</f>
        <v>0.75</v>
      </c>
      <c r="BM384" s="1">
        <f>_xlfn.XLOOKUP(AB384,[6]cmmiScoringModel!$G$92:$G$95,[6]cmmiScoringModel!$I$92:$I$95,0,0,1)</f>
        <v>1</v>
      </c>
      <c r="BN384" s="1">
        <f>_xlfn.XLOOKUP(AC384,[6]cmmiScoringModel!$G$96:$G$100,[6]cmmiScoringModel!$I$96:$I$100,0,0,1)</f>
        <v>0.6</v>
      </c>
      <c r="BO384" s="1">
        <f>_xlfn.XLOOKUP(AD384,[6]cmmiScoringModel!$G$101:$G$106,[6]cmmiScoringModel!$I$101:$I$106,0,0,1)</f>
        <v>0.75</v>
      </c>
      <c r="BP384" s="1">
        <f>_xlfn.XLOOKUP(AE384,[6]cmmiScoringModel!$G$107:$G$113,[6]cmmiScoringModel!$I$107:$I$113,0,0,1)</f>
        <v>0.5</v>
      </c>
      <c r="BQ384" s="1">
        <f>_xlfn.XLOOKUP(AF384,[6]cmmiScoringModel!$G$114:$G$117,[6]cmmiScoringModel!$I$114:$I$117,0,0,1)</f>
        <v>0.85</v>
      </c>
      <c r="BR384" s="1">
        <f>_xlfn.XLOOKUP(AG384,[6]cmmiScoringModel!$G$118:$G$120,[6]cmmiScoringModel!$I$118:$I$120,0,0,1)</f>
        <v>0.25</v>
      </c>
      <c r="BS384" s="1">
        <f>_xlfn.XLOOKUP(AH384, [6]cmmiScoringModel!$G$121:$G$124,[6]cmmiScoringModel!$I$121:$I$124,0,0,1)</f>
        <v>0.6</v>
      </c>
      <c r="BT384" s="1">
        <f>_xlfn.XLOOKUP(AI384,[6]cmmiScoringModel!$G$125:$G$128,[6]cmmiScoringModel!$I$125:$I$128,0,0,1)</f>
        <v>0.4</v>
      </c>
      <c r="BU384" s="1">
        <f>_xlfn.XLOOKUP(AJ384,[6]cmmiScoringModel!$G$129:$G$132,[6]cmmiScoringModel!$I$129:$I$132,0,0,1)</f>
        <v>1</v>
      </c>
      <c r="BV384" s="1">
        <f>_xlfn.XLOOKUP(AK384,[6]cmmiScoringModel!$G$133:$G$138,[6]cmmiScoringModel!$I$133:$I$138,0,0,1)</f>
        <v>0.75</v>
      </c>
      <c r="BW384" s="1">
        <f>_xlfn.XLOOKUP(AL384,[6]cmmiScoringModel!$G$139:$G$142,[6]cmmiScoringModel!$I$139:$I$142,0,0,1)</f>
        <v>0.25</v>
      </c>
      <c r="BX384" s="1">
        <f>_xlfn.XLOOKUP(AM384,[6]cmmiScoringModel!$G$143:$G$148,[6]cmmiScoringModel!$I$143:$I$148,0,0,1)</f>
        <v>0.5</v>
      </c>
      <c r="BY384" s="1">
        <f>_xlfn.XLOOKUP(AN384,[6]cmmiScoringModel!$G$149:$G$153,[6]cmmiScoringModel!$I$149:$I$153,0,0,1)</f>
        <v>0.75</v>
      </c>
      <c r="BZ384" s="1">
        <f>_xlfn.XLOOKUP(AO384,[6]cmmiScoringModel!$G$154:$G$157,[6]cmmiScoringModel!$I$154:$I$157,0,0,1)</f>
        <v>1</v>
      </c>
      <c r="CA384" s="1">
        <f>_xlfn.XLOOKUP(AP384,[6]cmmiScoringModel!$G$158:$G$161,[6]cmmiScoringModel!$I$158:$I$161,0,0,1)</f>
        <v>1</v>
      </c>
      <c r="CB384" s="1">
        <f>_xlfn.XLOOKUP(AQ384,[6]cmmiScoringModel!$G$162:$G$166,[6]cmmiScoringModel!$I$162:$I$166,0,0,1)</f>
        <v>1</v>
      </c>
      <c r="CC384" s="1">
        <f>_xlfn.XLOOKUP(AR384,[6]cmmiScoringModel!$G$167:$G$171,[6]cmmiScoringModel!$I$167:$I$171,0,0,1)</f>
        <v>0.01</v>
      </c>
      <c r="CD384" s="1">
        <f>_xlfn.XLOOKUP(AS384,[6]cmmiScoringModel!$G$172:$G$175,[6]cmmiScoringModel!$I$172:$I$175,0,0,1)</f>
        <v>0.01</v>
      </c>
      <c r="CE384" s="1">
        <f>_xlfn.XLOOKUP(AT384,[6]cmmiScoringModel!$G$176:$G$180,[6]cmmiScoringModel!$I$176:$I$180,0,0,1)</f>
        <v>0.5</v>
      </c>
    </row>
    <row r="385" spans="1:83" x14ac:dyDescent="0.25">
      <c r="A385" s="1" t="s">
        <v>3743</v>
      </c>
      <c r="B385" s="1" t="s">
        <v>49</v>
      </c>
      <c r="C385" s="1" t="s">
        <v>2621</v>
      </c>
      <c r="D385" s="1" t="s">
        <v>2622</v>
      </c>
      <c r="E385" s="1" t="s">
        <v>2623</v>
      </c>
      <c r="G385" s="1" t="s">
        <v>875</v>
      </c>
      <c r="K385" s="1" t="s">
        <v>16</v>
      </c>
      <c r="L385" s="1" t="s">
        <v>22</v>
      </c>
      <c r="M385" s="1" t="s">
        <v>31</v>
      </c>
      <c r="N385" s="1" t="s">
        <v>29</v>
      </c>
      <c r="O385" s="1" t="s">
        <v>37</v>
      </c>
      <c r="P385" s="1" t="s">
        <v>42</v>
      </c>
      <c r="Q385" s="1" t="s">
        <v>45</v>
      </c>
      <c r="R385" s="1" t="s">
        <v>36</v>
      </c>
      <c r="S385" s="1" t="s">
        <v>56</v>
      </c>
      <c r="T385" s="1" t="s">
        <v>60</v>
      </c>
      <c r="U385" s="1" t="s">
        <v>42</v>
      </c>
      <c r="V385" s="1" t="s">
        <v>72</v>
      </c>
      <c r="W385" s="1" t="s">
        <v>76</v>
      </c>
      <c r="X385" s="1" t="s">
        <v>37</v>
      </c>
      <c r="Y385" s="1" t="s">
        <v>85</v>
      </c>
      <c r="Z385" s="1" t="s">
        <v>60</v>
      </c>
      <c r="AA385" s="1" t="s">
        <v>62</v>
      </c>
      <c r="AB385" s="1" t="s">
        <v>98</v>
      </c>
      <c r="AC385" s="1" t="s">
        <v>102</v>
      </c>
      <c r="AD385" s="1" t="s">
        <v>111</v>
      </c>
      <c r="AE385" s="1" t="s">
        <v>62</v>
      </c>
      <c r="AF385" s="1" t="s">
        <v>120</v>
      </c>
      <c r="AG385" s="1" t="s">
        <v>124</v>
      </c>
      <c r="AH385" s="1" t="s">
        <v>129</v>
      </c>
      <c r="AI385" s="1" t="s">
        <v>129</v>
      </c>
      <c r="AJ385" s="1" t="s">
        <v>129</v>
      </c>
      <c r="AK385" s="1" t="s">
        <v>61</v>
      </c>
      <c r="AL385" s="1" t="s">
        <v>140</v>
      </c>
      <c r="AM385" s="1" t="s">
        <v>62</v>
      </c>
      <c r="AN385" s="1" t="s">
        <v>29</v>
      </c>
      <c r="AO385" s="1" t="s">
        <v>154</v>
      </c>
      <c r="AP385" s="1" t="s">
        <v>159</v>
      </c>
      <c r="AQ385" s="1" t="s">
        <v>29</v>
      </c>
      <c r="AR385" s="1" t="s">
        <v>21</v>
      </c>
      <c r="AS385" s="1" t="s">
        <v>21</v>
      </c>
      <c r="AT385" s="1" t="s">
        <v>21</v>
      </c>
      <c r="AV385" s="1">
        <f>_xlfn.XLOOKUP(K385,[6]cmmiScoringModel!$G$2:$G$6, [6]cmmiScoringModel!$I$2:$I$6,0,0,1)</f>
        <v>0.1</v>
      </c>
      <c r="AW385" s="1">
        <f>_xlfn.XLOOKUP(L385,[6]cmmiScoringModel!$G$7:$G$9,[6]cmmiScoringModel!$I$7:$I$9,0,0,1)</f>
        <v>1</v>
      </c>
      <c r="AX385" s="1">
        <f>_xlfn.XLOOKUP(M385,[6]cmmiScoringModel!$G$10:$G$14,[6]cmmiScoringModel!$I$10:$I$14,0,0,1)</f>
        <v>1</v>
      </c>
      <c r="AY385" s="1">
        <f>_xlfn.XLOOKUP(N385,[6]cmmiScoringModel!$G$15:$G$19,[6]cmmiScoringModel!$I$15:$I$19,0,0,1)</f>
        <v>0.5</v>
      </c>
      <c r="AZ385" s="1">
        <f>_xlfn.XLOOKUP(O385,[6]cmmiScoringModel!$G$20:$G$24,[6]cmmiScoringModel!$I$20:$I$24,0,0,1)</f>
        <v>0.75</v>
      </c>
      <c r="BA385" s="1">
        <f>_xlfn.XLOOKUP(P385,[6]cmmiScoringModel!$G$25:$G$28,[6]cmmiScoringModel!$I$25:$I$28,0,0,1)</f>
        <v>0.75</v>
      </c>
      <c r="BB385" s="1">
        <f>_xlfn.XLOOKUP(Q385,[6]cmmiScoringModel!$G$29:$G$33,[6]cmmiScoringModel!$I$29:$I$33,0,0,1)</f>
        <v>0.5</v>
      </c>
      <c r="BC385" s="1">
        <f>_xlfn.XLOOKUP(R385,[6]cmmiScoringModel!$G$34:$G$37,[6]cmmiScoringModel!$I$34:$I$37,0,0,1)</f>
        <v>0.25</v>
      </c>
      <c r="BD385" s="1">
        <f>_xlfn.XLOOKUP(S385,[6]cmmiScoringModel!$G$38:$G$44,[6]cmmiScoringModel!$I$38:$I$44,0,0,1)</f>
        <v>0.2</v>
      </c>
      <c r="BE385" s="1">
        <f>_xlfn.XLOOKUP(T385,[6]cmmiScoringModel!$G$45:$G$51,[6]cmmiScoringModel!$I$45:$I$51,0,0,1)</f>
        <v>0</v>
      </c>
      <c r="BF385" s="1">
        <f>_xlfn.XLOOKUP(U385,[6]cmmiScoringModel!$G$52:$G$56,[6]cmmiScoringModel!$I$52:$I$56,0,0,1)</f>
        <v>0.6</v>
      </c>
      <c r="BG385" s="1">
        <f>_xlfn.XLOOKUP(V385,[6]cmmiScoringModel!$G$57:$G$61,[6]cmmiScoringModel!$I$57:$I$61,0,0,1)</f>
        <v>1</v>
      </c>
      <c r="BH385" s="1">
        <f>_xlfn.XLOOKUP(W385,[6]cmmiScoringModel!$G$62:$G$67,[6]cmmiScoringModel!$I$62:$I$67,0,0,1)</f>
        <v>0.75</v>
      </c>
      <c r="BI385" s="1">
        <f>_xlfn.XLOOKUP(X385,[6]cmmiScoringModel!$G$68:$G$72,[6]cmmiScoringModel!$I$68:$I$72,0,0,1)</f>
        <v>0.75</v>
      </c>
      <c r="BJ385" s="1">
        <f>_xlfn.XLOOKUP(Y385,[6]cmmiScoringModel!$G$73:$G$77,[6]cmmiScoringModel!$I$73:$I$77,0,0,1)</f>
        <v>0.25</v>
      </c>
      <c r="BK385" s="1">
        <f>_xlfn.XLOOKUP(Z385,[6]cmmiScoringModel!$G$78:$G$84,[6]cmmiScoringModel!$I$78:$I$84,0,0,1)</f>
        <v>0</v>
      </c>
      <c r="BL385" s="1">
        <f>_xlfn.XLOOKUP(AA385,[6]cmmiScoringModel!$G$85:$G$91,[6]cmmiScoringModel!$I$85:$I$91,0,0,1)</f>
        <v>0.5</v>
      </c>
      <c r="BM385" s="1">
        <f>_xlfn.XLOOKUP(AB385,[6]cmmiScoringModel!$G$92:$G$95,[6]cmmiScoringModel!$I$92:$I$95,0,0,1)</f>
        <v>1</v>
      </c>
      <c r="BN385" s="1">
        <f>_xlfn.XLOOKUP(AC385,[6]cmmiScoringModel!$G$96:$G$100,[6]cmmiScoringModel!$I$96:$I$100,0,0,1)</f>
        <v>0.15</v>
      </c>
      <c r="BO385" s="1">
        <f>_xlfn.XLOOKUP(AD385,[6]cmmiScoringModel!$G$101:$G$106,[6]cmmiScoringModel!$I$101:$I$106,0,0,1)</f>
        <v>1</v>
      </c>
      <c r="BP385" s="1">
        <f>_xlfn.XLOOKUP(AE385,[6]cmmiScoringModel!$G$107:$G$113,[6]cmmiScoringModel!$I$107:$I$113,0,0,1)</f>
        <v>0.5</v>
      </c>
      <c r="BQ385" s="1">
        <f>_xlfn.XLOOKUP(AF385,[6]cmmiScoringModel!$G$114:$G$117,[6]cmmiScoringModel!$I$114:$I$117,0,0,1)</f>
        <v>0.85</v>
      </c>
      <c r="BR385" s="1">
        <f>_xlfn.XLOOKUP(AG385,[6]cmmiScoringModel!$G$118:$G$120,[6]cmmiScoringModel!$I$118:$I$120,0,0,1)</f>
        <v>0.25</v>
      </c>
      <c r="BS385" s="1">
        <f>_xlfn.XLOOKUP(AH385, [6]cmmiScoringModel!$G$121:$G$124,[6]cmmiScoringModel!$I$121:$I$124,0,0,1)</f>
        <v>0.6</v>
      </c>
      <c r="BT385" s="1">
        <f>_xlfn.XLOOKUP(AI385,[6]cmmiScoringModel!$G$125:$G$128,[6]cmmiScoringModel!$I$125:$I$128,0,0,1)</f>
        <v>0.4</v>
      </c>
      <c r="BU385" s="1">
        <f>_xlfn.XLOOKUP(AJ385,[6]cmmiScoringModel!$G$129:$G$132,[6]cmmiScoringModel!$I$129:$I$132,0,0,1)</f>
        <v>0.4</v>
      </c>
      <c r="BV385" s="1">
        <f>_xlfn.XLOOKUP(AK385,[6]cmmiScoringModel!$G$133:$G$138,[6]cmmiScoringModel!$I$133:$I$138,0,0,1)</f>
        <v>0.25</v>
      </c>
      <c r="BW385" s="1">
        <f>_xlfn.XLOOKUP(AL385,[6]cmmiScoringModel!$G$139:$G$142,[6]cmmiScoringModel!$I$139:$I$142,0,0,1)</f>
        <v>0</v>
      </c>
      <c r="BX385" s="1">
        <f>_xlfn.XLOOKUP(AM385,[6]cmmiScoringModel!$G$143:$G$148,[6]cmmiScoringModel!$I$143:$I$148,0,0,1)</f>
        <v>0.5</v>
      </c>
      <c r="BY385" s="1">
        <f>_xlfn.XLOOKUP(AN385,[6]cmmiScoringModel!$G$149:$G$153,[6]cmmiScoringModel!$I$149:$I$153,0,0,1)</f>
        <v>0.75</v>
      </c>
      <c r="BZ385" s="1">
        <f>_xlfn.XLOOKUP(AO385,[6]cmmiScoringModel!$G$154:$G$157,[6]cmmiScoringModel!$I$154:$I$157,0,0,1)</f>
        <v>0</v>
      </c>
      <c r="CA385" s="1">
        <f>_xlfn.XLOOKUP(AP385,[6]cmmiScoringModel!$G$158:$G$161,[6]cmmiScoringModel!$I$158:$I$161,0,0,1)</f>
        <v>1</v>
      </c>
      <c r="CB385" s="1">
        <f>_xlfn.XLOOKUP(AQ385,[6]cmmiScoringModel!$G$162:$G$166,[6]cmmiScoringModel!$I$162:$I$166,0,0,1)</f>
        <v>0.75</v>
      </c>
      <c r="CC385" s="1">
        <f>_xlfn.XLOOKUP(AR385,[6]cmmiScoringModel!$G$167:$G$171,[6]cmmiScoringModel!$I$167:$I$171,0,0,1)</f>
        <v>0.01</v>
      </c>
      <c r="CD385" s="1">
        <f>_xlfn.XLOOKUP(AS385,[6]cmmiScoringModel!$G$172:$G$175,[6]cmmiScoringModel!$I$172:$I$175,0,0,1)</f>
        <v>0.01</v>
      </c>
      <c r="CE385" s="1">
        <f>_xlfn.XLOOKUP(AT385,[6]cmmiScoringModel!$G$176:$G$180,[6]cmmiScoringModel!$I$176:$I$180,0,0,1)</f>
        <v>0.01</v>
      </c>
    </row>
    <row r="386" spans="1:83" x14ac:dyDescent="0.25">
      <c r="A386" s="1" t="s">
        <v>3744</v>
      </c>
      <c r="B386" s="1" t="s">
        <v>1612</v>
      </c>
      <c r="C386" s="1" t="s">
        <v>2292</v>
      </c>
      <c r="D386" s="1" t="s">
        <v>2293</v>
      </c>
      <c r="E386" s="1" t="s">
        <v>2294</v>
      </c>
      <c r="G386" s="1" t="s">
        <v>1872</v>
      </c>
      <c r="H386" s="1" t="s">
        <v>3745</v>
      </c>
      <c r="K386" s="1" t="s">
        <v>18</v>
      </c>
      <c r="L386" s="1" t="s">
        <v>22</v>
      </c>
      <c r="M386" s="1" t="s">
        <v>31</v>
      </c>
      <c r="N386" s="1" t="s">
        <v>29</v>
      </c>
      <c r="O386" s="1" t="s">
        <v>37</v>
      </c>
      <c r="P386" s="1" t="s">
        <v>43</v>
      </c>
      <c r="Q386" s="1" t="s">
        <v>45</v>
      </c>
      <c r="R386" s="1" t="s">
        <v>37</v>
      </c>
      <c r="S386" s="1" t="s">
        <v>56</v>
      </c>
      <c r="T386" s="1" t="s">
        <v>61</v>
      </c>
      <c r="U386" s="1" t="s">
        <v>43</v>
      </c>
      <c r="V386" s="1" t="s">
        <v>72</v>
      </c>
      <c r="W386" s="1" t="s">
        <v>76</v>
      </c>
      <c r="X386" s="1" t="s">
        <v>37</v>
      </c>
      <c r="Y386" s="1" t="s">
        <v>43</v>
      </c>
      <c r="Z386" s="1" t="s">
        <v>62</v>
      </c>
      <c r="AA386" s="1" t="s">
        <v>62</v>
      </c>
      <c r="AB386" s="1" t="s">
        <v>98</v>
      </c>
      <c r="AC386" s="1" t="s">
        <v>103</v>
      </c>
      <c r="AD386" s="1" t="s">
        <v>111</v>
      </c>
      <c r="AE386" s="1" t="s">
        <v>62</v>
      </c>
      <c r="AF386" s="1" t="s">
        <v>120</v>
      </c>
      <c r="AG386" s="1" t="s">
        <v>124</v>
      </c>
      <c r="AH386" s="1" t="s">
        <v>129</v>
      </c>
      <c r="AI386" s="1" t="s">
        <v>129</v>
      </c>
      <c r="AJ386" s="1" t="s">
        <v>129</v>
      </c>
      <c r="AK386" s="1" t="s">
        <v>63</v>
      </c>
      <c r="AL386" s="1" t="s">
        <v>144</v>
      </c>
      <c r="AM386" s="1" t="s">
        <v>62</v>
      </c>
      <c r="AN386" s="1" t="s">
        <v>29</v>
      </c>
      <c r="AO386" s="1" t="s">
        <v>155</v>
      </c>
      <c r="AP386" s="1" t="s">
        <v>158</v>
      </c>
      <c r="AQ386" s="1" t="s">
        <v>29</v>
      </c>
      <c r="AR386" s="1" t="s">
        <v>21</v>
      </c>
      <c r="AS386" s="1" t="s">
        <v>21</v>
      </c>
      <c r="AT386" s="1" t="s">
        <v>21</v>
      </c>
      <c r="AV386" s="1">
        <f>_xlfn.XLOOKUP(K386,[6]cmmiScoringModel!$G$2:$G$6, [6]cmmiScoringModel!$I$2:$I$6,0,0,1)</f>
        <v>1</v>
      </c>
      <c r="AW386" s="1">
        <f>_xlfn.XLOOKUP(L386,[6]cmmiScoringModel!$G$7:$G$9,[6]cmmiScoringModel!$I$7:$I$9,0,0,1)</f>
        <v>1</v>
      </c>
      <c r="AX386" s="1">
        <f>_xlfn.XLOOKUP(M386,[6]cmmiScoringModel!$G$10:$G$14,[6]cmmiScoringModel!$I$10:$I$14,0,0,1)</f>
        <v>1</v>
      </c>
      <c r="AY386" s="1">
        <f>_xlfn.XLOOKUP(N386,[6]cmmiScoringModel!$G$15:$G$19,[6]cmmiScoringModel!$I$15:$I$19,0,0,1)</f>
        <v>0.5</v>
      </c>
      <c r="AZ386" s="1">
        <f>_xlfn.XLOOKUP(O386,[6]cmmiScoringModel!$G$20:$G$24,[6]cmmiScoringModel!$I$20:$I$24,0,0,1)</f>
        <v>0.75</v>
      </c>
      <c r="BA386" s="1">
        <f>_xlfn.XLOOKUP(P386,[6]cmmiScoringModel!$G$25:$G$28,[6]cmmiScoringModel!$I$25:$I$28,0,0,1)</f>
        <v>1</v>
      </c>
      <c r="BB386" s="1">
        <f>_xlfn.XLOOKUP(Q386,[6]cmmiScoringModel!$G$29:$G$33,[6]cmmiScoringModel!$I$29:$I$33,0,0,1)</f>
        <v>0.5</v>
      </c>
      <c r="BC386" s="1">
        <f>_xlfn.XLOOKUP(R386,[6]cmmiScoringModel!$G$34:$G$37,[6]cmmiScoringModel!$I$34:$I$37,0,0,1)</f>
        <v>1</v>
      </c>
      <c r="BD386" s="1">
        <f>_xlfn.XLOOKUP(S386,[6]cmmiScoringModel!$G$38:$G$44,[6]cmmiScoringModel!$I$38:$I$44,0,0,1)</f>
        <v>0.2</v>
      </c>
      <c r="BE386" s="1">
        <f>_xlfn.XLOOKUP(T386,[6]cmmiScoringModel!$G$45:$G$51,[6]cmmiScoringModel!$I$45:$I$51,0,0,1)</f>
        <v>0.25</v>
      </c>
      <c r="BF386" s="1">
        <f>_xlfn.XLOOKUP(U386,[6]cmmiScoringModel!$G$52:$G$56,[6]cmmiScoringModel!$I$52:$I$56,0,0,1)</f>
        <v>1</v>
      </c>
      <c r="BG386" s="1">
        <f>_xlfn.XLOOKUP(V386,[6]cmmiScoringModel!$G$57:$G$61,[6]cmmiScoringModel!$I$57:$I$61,0,0,1)</f>
        <v>1</v>
      </c>
      <c r="BH386" s="1">
        <f>_xlfn.XLOOKUP(W386,[6]cmmiScoringModel!$G$62:$G$67,[6]cmmiScoringModel!$I$62:$I$67,0,0,1)</f>
        <v>0.75</v>
      </c>
      <c r="BI386" s="1">
        <f>_xlfn.XLOOKUP(X386,[6]cmmiScoringModel!$G$68:$G$72,[6]cmmiScoringModel!$I$68:$I$72,0,0,1)</f>
        <v>0.75</v>
      </c>
      <c r="BJ386" s="1">
        <f>_xlfn.XLOOKUP(Y386,[6]cmmiScoringModel!$G$73:$G$77,[6]cmmiScoringModel!$I$73:$I$77,0,0,1)</f>
        <v>1</v>
      </c>
      <c r="BK386" s="1">
        <f>_xlfn.XLOOKUP(Z386,[6]cmmiScoringModel!$G$78:$G$84,[6]cmmiScoringModel!$I$78:$I$84,0,0,1)</f>
        <v>0.5</v>
      </c>
      <c r="BL386" s="1">
        <f>_xlfn.XLOOKUP(AA386,[6]cmmiScoringModel!$G$85:$G$91,[6]cmmiScoringModel!$I$85:$I$91,0,0,1)</f>
        <v>0.5</v>
      </c>
      <c r="BM386" s="1">
        <f>_xlfn.XLOOKUP(AB386,[6]cmmiScoringModel!$G$92:$G$95,[6]cmmiScoringModel!$I$92:$I$95,0,0,1)</f>
        <v>1</v>
      </c>
      <c r="BN386" s="1">
        <f>_xlfn.XLOOKUP(AC386,[6]cmmiScoringModel!$G$96:$G$100,[6]cmmiScoringModel!$I$96:$I$100,0,0,1)</f>
        <v>0.6</v>
      </c>
      <c r="BO386" s="1">
        <f>_xlfn.XLOOKUP(AD386,[6]cmmiScoringModel!$G$101:$G$106,[6]cmmiScoringModel!$I$101:$I$106,0,0,1)</f>
        <v>1</v>
      </c>
      <c r="BP386" s="1">
        <f>_xlfn.XLOOKUP(AE386,[6]cmmiScoringModel!$G$107:$G$113,[6]cmmiScoringModel!$I$107:$I$113,0,0,1)</f>
        <v>0.5</v>
      </c>
      <c r="BQ386" s="1">
        <f>_xlfn.XLOOKUP(AF386,[6]cmmiScoringModel!$G$114:$G$117,[6]cmmiScoringModel!$I$114:$I$117,0,0,1)</f>
        <v>0.85</v>
      </c>
      <c r="BR386" s="1">
        <f>_xlfn.XLOOKUP(AG386,[6]cmmiScoringModel!$G$118:$G$120,[6]cmmiScoringModel!$I$118:$I$120,0,0,1)</f>
        <v>0.25</v>
      </c>
      <c r="BS386" s="1">
        <f>_xlfn.XLOOKUP(AH386, [6]cmmiScoringModel!$G$121:$G$124,[6]cmmiScoringModel!$I$121:$I$124,0,0,1)</f>
        <v>0.6</v>
      </c>
      <c r="BT386" s="1">
        <f>_xlfn.XLOOKUP(AI386,[6]cmmiScoringModel!$G$125:$G$128,[6]cmmiScoringModel!$I$125:$I$128,0,0,1)</f>
        <v>0.4</v>
      </c>
      <c r="BU386" s="1">
        <f>_xlfn.XLOOKUP(AJ386,[6]cmmiScoringModel!$G$129:$G$132,[6]cmmiScoringModel!$I$129:$I$132,0,0,1)</f>
        <v>0.4</v>
      </c>
      <c r="BV386" s="1">
        <f>_xlfn.XLOOKUP(AK386,[6]cmmiScoringModel!$G$133:$G$138,[6]cmmiScoringModel!$I$133:$I$138,0,0,1)</f>
        <v>0.75</v>
      </c>
      <c r="BW386" s="1">
        <f>_xlfn.XLOOKUP(AL386,[6]cmmiScoringModel!$G$139:$G$142,[6]cmmiScoringModel!$I$139:$I$142,0,0,1)</f>
        <v>1</v>
      </c>
      <c r="BX386" s="1">
        <f>_xlfn.XLOOKUP(AM386,[6]cmmiScoringModel!$G$143:$G$148,[6]cmmiScoringModel!$I$143:$I$148,0,0,1)</f>
        <v>0.5</v>
      </c>
      <c r="BY386" s="1">
        <f>_xlfn.XLOOKUP(AN386,[6]cmmiScoringModel!$G$149:$G$153,[6]cmmiScoringModel!$I$149:$I$153,0,0,1)</f>
        <v>0.75</v>
      </c>
      <c r="BZ386" s="1">
        <f>_xlfn.XLOOKUP(AO386,[6]cmmiScoringModel!$G$154:$G$157,[6]cmmiScoringModel!$I$154:$I$157,0,0,1)</f>
        <v>1</v>
      </c>
      <c r="CA386" s="1">
        <f>_xlfn.XLOOKUP(AP386,[6]cmmiScoringModel!$G$158:$G$161,[6]cmmiScoringModel!$I$158:$I$161,0,0,1)</f>
        <v>0.5</v>
      </c>
      <c r="CB386" s="1">
        <f>_xlfn.XLOOKUP(AQ386,[6]cmmiScoringModel!$G$162:$G$166,[6]cmmiScoringModel!$I$162:$I$166,0,0,1)</f>
        <v>0.75</v>
      </c>
      <c r="CC386" s="1">
        <f>_xlfn.XLOOKUP(AR386,[6]cmmiScoringModel!$G$167:$G$171,[6]cmmiScoringModel!$I$167:$I$171,0,0,1)</f>
        <v>0.01</v>
      </c>
      <c r="CD386" s="1">
        <f>_xlfn.XLOOKUP(AS386,[6]cmmiScoringModel!$G$172:$G$175,[6]cmmiScoringModel!$I$172:$I$175,0,0,1)</f>
        <v>0.01</v>
      </c>
      <c r="CE386" s="1">
        <f>_xlfn.XLOOKUP(AT386,[6]cmmiScoringModel!$G$176:$G$180,[6]cmmiScoringModel!$I$176:$I$180,0,0,1)</f>
        <v>0.01</v>
      </c>
    </row>
    <row r="387" spans="1:83" x14ac:dyDescent="0.25">
      <c r="A387" s="1" t="s">
        <v>3746</v>
      </c>
      <c r="B387" s="1" t="s">
        <v>1612</v>
      </c>
      <c r="C387" s="1" t="s">
        <v>2292</v>
      </c>
      <c r="D387" s="1" t="s">
        <v>1758</v>
      </c>
      <c r="E387" s="1" t="s">
        <v>2295</v>
      </c>
      <c r="G387" s="1" t="s">
        <v>1760</v>
      </c>
      <c r="H387" s="1" t="s">
        <v>3355</v>
      </c>
      <c r="K387" s="1" t="s">
        <v>18</v>
      </c>
      <c r="L387" s="1" t="s">
        <v>22</v>
      </c>
      <c r="M387" s="1" t="s">
        <v>31</v>
      </c>
      <c r="N387" s="1" t="s">
        <v>29</v>
      </c>
      <c r="O387" s="1" t="s">
        <v>37</v>
      </c>
      <c r="P387" s="1" t="s">
        <v>43</v>
      </c>
      <c r="Q387" s="1" t="s">
        <v>45</v>
      </c>
      <c r="R387" s="1" t="s">
        <v>37</v>
      </c>
      <c r="S387" s="1" t="s">
        <v>56</v>
      </c>
      <c r="T387" s="1" t="s">
        <v>64</v>
      </c>
      <c r="U387" s="1" t="s">
        <v>43</v>
      </c>
      <c r="V387" s="1" t="s">
        <v>72</v>
      </c>
      <c r="W387" s="1" t="s">
        <v>75</v>
      </c>
      <c r="X387" s="1" t="s">
        <v>37</v>
      </c>
      <c r="Y387" s="1" t="s">
        <v>43</v>
      </c>
      <c r="Z387" s="1" t="s">
        <v>64</v>
      </c>
      <c r="AA387" s="1" t="s">
        <v>62</v>
      </c>
      <c r="AB387" s="1" t="s">
        <v>98</v>
      </c>
      <c r="AC387" s="1" t="s">
        <v>105</v>
      </c>
      <c r="AD387" s="1" t="s">
        <v>111</v>
      </c>
      <c r="AE387" s="1" t="s">
        <v>62</v>
      </c>
      <c r="AF387" s="1" t="s">
        <v>120</v>
      </c>
      <c r="AG387" s="1" t="s">
        <v>125</v>
      </c>
      <c r="AH387" s="1" t="s">
        <v>129</v>
      </c>
      <c r="AI387" s="1" t="s">
        <v>129</v>
      </c>
      <c r="AJ387" s="1" t="s">
        <v>22</v>
      </c>
      <c r="AK387" s="1" t="s">
        <v>64</v>
      </c>
      <c r="AL387" s="1" t="s">
        <v>144</v>
      </c>
      <c r="AM387" s="1" t="s">
        <v>62</v>
      </c>
      <c r="AN387" s="1" t="s">
        <v>31</v>
      </c>
      <c r="AO387" s="1" t="s">
        <v>155</v>
      </c>
      <c r="AP387" s="1" t="s">
        <v>159</v>
      </c>
      <c r="AQ387" s="1" t="s">
        <v>29</v>
      </c>
      <c r="AR387" s="1" t="s">
        <v>21</v>
      </c>
      <c r="AS387" s="1" t="s">
        <v>21</v>
      </c>
      <c r="AT387" s="1" t="s">
        <v>21</v>
      </c>
      <c r="AV387" s="1">
        <f>_xlfn.XLOOKUP(K387,[6]cmmiScoringModel!$G$2:$G$6, [6]cmmiScoringModel!$I$2:$I$6,0,0,1)</f>
        <v>1</v>
      </c>
      <c r="AW387" s="1">
        <f>_xlfn.XLOOKUP(L387,[6]cmmiScoringModel!$G$7:$G$9,[6]cmmiScoringModel!$I$7:$I$9,0,0,1)</f>
        <v>1</v>
      </c>
      <c r="AX387" s="1">
        <f>_xlfn.XLOOKUP(M387,[6]cmmiScoringModel!$G$10:$G$14,[6]cmmiScoringModel!$I$10:$I$14,0,0,1)</f>
        <v>1</v>
      </c>
      <c r="AY387" s="1">
        <f>_xlfn.XLOOKUP(N387,[6]cmmiScoringModel!$G$15:$G$19,[6]cmmiScoringModel!$I$15:$I$19,0,0,1)</f>
        <v>0.5</v>
      </c>
      <c r="AZ387" s="1">
        <f>_xlfn.XLOOKUP(O387,[6]cmmiScoringModel!$G$20:$G$24,[6]cmmiScoringModel!$I$20:$I$24,0,0,1)</f>
        <v>0.75</v>
      </c>
      <c r="BA387" s="1">
        <f>_xlfn.XLOOKUP(P387,[6]cmmiScoringModel!$G$25:$G$28,[6]cmmiScoringModel!$I$25:$I$28,0,0,1)</f>
        <v>1</v>
      </c>
      <c r="BB387" s="1">
        <f>_xlfn.XLOOKUP(Q387,[6]cmmiScoringModel!$G$29:$G$33,[6]cmmiScoringModel!$I$29:$I$33,0,0,1)</f>
        <v>0.5</v>
      </c>
      <c r="BC387" s="1">
        <f>_xlfn.XLOOKUP(R387,[6]cmmiScoringModel!$G$34:$G$37,[6]cmmiScoringModel!$I$34:$I$37,0,0,1)</f>
        <v>1</v>
      </c>
      <c r="BD387" s="1">
        <f>_xlfn.XLOOKUP(S387,[6]cmmiScoringModel!$G$38:$G$44,[6]cmmiScoringModel!$I$38:$I$44,0,0,1)</f>
        <v>0.2</v>
      </c>
      <c r="BE387" s="1">
        <f>_xlfn.XLOOKUP(T387,[6]cmmiScoringModel!$G$45:$G$51,[6]cmmiScoringModel!$I$45:$I$51,0,0,1)</f>
        <v>1</v>
      </c>
      <c r="BF387" s="1">
        <f>_xlfn.XLOOKUP(U387,[6]cmmiScoringModel!$G$52:$G$56,[6]cmmiScoringModel!$I$52:$I$56,0,0,1)</f>
        <v>1</v>
      </c>
      <c r="BG387" s="1">
        <f>_xlfn.XLOOKUP(V387,[6]cmmiScoringModel!$G$57:$G$61,[6]cmmiScoringModel!$I$57:$I$61,0,0,1)</f>
        <v>1</v>
      </c>
      <c r="BH387" s="1">
        <f>_xlfn.XLOOKUP(W387,[6]cmmiScoringModel!$G$62:$G$67,[6]cmmiScoringModel!$I$62:$I$67,0,0,1)</f>
        <v>0.5</v>
      </c>
      <c r="BI387" s="1">
        <f>_xlfn.XLOOKUP(X387,[6]cmmiScoringModel!$G$68:$G$72,[6]cmmiScoringModel!$I$68:$I$72,0,0,1)</f>
        <v>0.75</v>
      </c>
      <c r="BJ387" s="1">
        <f>_xlfn.XLOOKUP(Y387,[6]cmmiScoringModel!$G$73:$G$77,[6]cmmiScoringModel!$I$73:$I$77,0,0,1)</f>
        <v>1</v>
      </c>
      <c r="BK387" s="1">
        <f>_xlfn.XLOOKUP(Z387,[6]cmmiScoringModel!$G$78:$G$84,[6]cmmiScoringModel!$I$78:$I$84,0,0,1)</f>
        <v>1</v>
      </c>
      <c r="BL387" s="1">
        <f>_xlfn.XLOOKUP(AA387,[6]cmmiScoringModel!$G$85:$G$91,[6]cmmiScoringModel!$I$85:$I$91,0,0,1)</f>
        <v>0.5</v>
      </c>
      <c r="BM387" s="1">
        <f>_xlfn.XLOOKUP(AB387,[6]cmmiScoringModel!$G$92:$G$95,[6]cmmiScoringModel!$I$92:$I$95,0,0,1)</f>
        <v>1</v>
      </c>
      <c r="BN387" s="1">
        <f>_xlfn.XLOOKUP(AC387,[6]cmmiScoringModel!$G$96:$G$100,[6]cmmiScoringModel!$I$96:$I$100,0,0,1)</f>
        <v>1</v>
      </c>
      <c r="BO387" s="1">
        <f>_xlfn.XLOOKUP(AD387,[6]cmmiScoringModel!$G$101:$G$106,[6]cmmiScoringModel!$I$101:$I$106,0,0,1)</f>
        <v>1</v>
      </c>
      <c r="BP387" s="1">
        <f>_xlfn.XLOOKUP(AE387,[6]cmmiScoringModel!$G$107:$G$113,[6]cmmiScoringModel!$I$107:$I$113,0,0,1)</f>
        <v>0.5</v>
      </c>
      <c r="BQ387" s="1">
        <f>_xlfn.XLOOKUP(AF387,[6]cmmiScoringModel!$G$114:$G$117,[6]cmmiScoringModel!$I$114:$I$117,0,0,1)</f>
        <v>0.85</v>
      </c>
      <c r="BR387" s="1">
        <f>_xlfn.XLOOKUP(AG387,[6]cmmiScoringModel!$G$118:$G$120,[6]cmmiScoringModel!$I$118:$I$120,0,0,1)</f>
        <v>1</v>
      </c>
      <c r="BS387" s="1">
        <f>_xlfn.XLOOKUP(AH387, [6]cmmiScoringModel!$G$121:$G$124,[6]cmmiScoringModel!$I$121:$I$124,0,0,1)</f>
        <v>0.6</v>
      </c>
      <c r="BT387" s="1">
        <f>_xlfn.XLOOKUP(AI387,[6]cmmiScoringModel!$G$125:$G$128,[6]cmmiScoringModel!$I$125:$I$128,0,0,1)</f>
        <v>0.4</v>
      </c>
      <c r="BU387" s="1">
        <f>_xlfn.XLOOKUP(AJ387,[6]cmmiScoringModel!$G$129:$G$132,[6]cmmiScoringModel!$I$129:$I$132,0,0,1)</f>
        <v>1</v>
      </c>
      <c r="BV387" s="1">
        <f>_xlfn.XLOOKUP(AK387,[6]cmmiScoringModel!$G$133:$G$138,[6]cmmiScoringModel!$I$133:$I$138,0,0,1)</f>
        <v>1</v>
      </c>
      <c r="BW387" s="1">
        <f>_xlfn.XLOOKUP(AL387,[6]cmmiScoringModel!$G$139:$G$142,[6]cmmiScoringModel!$I$139:$I$142,0,0,1)</f>
        <v>1</v>
      </c>
      <c r="BX387" s="1">
        <f>_xlfn.XLOOKUP(AM387,[6]cmmiScoringModel!$G$143:$G$148,[6]cmmiScoringModel!$I$143:$I$148,0,0,1)</f>
        <v>0.5</v>
      </c>
      <c r="BY387" s="1">
        <f>_xlfn.XLOOKUP(AN387,[6]cmmiScoringModel!$G$149:$G$153,[6]cmmiScoringModel!$I$149:$I$153,0,0,1)</f>
        <v>1</v>
      </c>
      <c r="BZ387" s="1">
        <f>_xlfn.XLOOKUP(AO387,[6]cmmiScoringModel!$G$154:$G$157,[6]cmmiScoringModel!$I$154:$I$157,0,0,1)</f>
        <v>1</v>
      </c>
      <c r="CA387" s="1">
        <f>_xlfn.XLOOKUP(AP387,[6]cmmiScoringModel!$G$158:$G$161,[6]cmmiScoringModel!$I$158:$I$161,0,0,1)</f>
        <v>1</v>
      </c>
      <c r="CB387" s="1">
        <f>_xlfn.XLOOKUP(AQ387,[6]cmmiScoringModel!$G$162:$G$166,[6]cmmiScoringModel!$I$162:$I$166,0,0,1)</f>
        <v>0.75</v>
      </c>
      <c r="CC387" s="1">
        <f>_xlfn.XLOOKUP(AR387,[6]cmmiScoringModel!$G$167:$G$171,[6]cmmiScoringModel!$I$167:$I$171,0,0,1)</f>
        <v>0.01</v>
      </c>
      <c r="CD387" s="1">
        <f>_xlfn.XLOOKUP(AS387,[6]cmmiScoringModel!$G$172:$G$175,[6]cmmiScoringModel!$I$172:$I$175,0,0,1)</f>
        <v>0.01</v>
      </c>
      <c r="CE387" s="1">
        <f>_xlfn.XLOOKUP(AT387,[6]cmmiScoringModel!$G$176:$G$180,[6]cmmiScoringModel!$I$176:$I$180,0,0,1)</f>
        <v>0.01</v>
      </c>
    </row>
    <row r="388" spans="1:83" x14ac:dyDescent="0.25">
      <c r="A388" s="1" t="s">
        <v>3747</v>
      </c>
      <c r="B388" s="1" t="s">
        <v>1612</v>
      </c>
      <c r="C388" s="1" t="s">
        <v>2018</v>
      </c>
      <c r="D388" s="1" t="s">
        <v>2296</v>
      </c>
      <c r="E388" s="1" t="s">
        <v>2297</v>
      </c>
      <c r="G388" s="1" t="s">
        <v>2066</v>
      </c>
      <c r="H388" s="1" t="s">
        <v>3716</v>
      </c>
      <c r="K388" s="1" t="s">
        <v>18</v>
      </c>
      <c r="L388" s="1" t="s">
        <v>22</v>
      </c>
      <c r="M388" s="1" t="s">
        <v>31</v>
      </c>
      <c r="N388" s="1" t="s">
        <v>29</v>
      </c>
      <c r="O388" s="1" t="s">
        <v>37</v>
      </c>
      <c r="P388" s="1" t="s">
        <v>43</v>
      </c>
      <c r="Q388" s="1" t="s">
        <v>45</v>
      </c>
      <c r="R388" s="1" t="s">
        <v>37</v>
      </c>
      <c r="S388" s="1" t="s">
        <v>56</v>
      </c>
      <c r="T388" s="1" t="s">
        <v>62</v>
      </c>
      <c r="U388" s="1" t="s">
        <v>66</v>
      </c>
      <c r="V388" s="1" t="s">
        <v>71</v>
      </c>
      <c r="W388" s="1" t="s">
        <v>76</v>
      </c>
      <c r="X388" s="1" t="s">
        <v>37</v>
      </c>
      <c r="Y388" s="1" t="s">
        <v>43</v>
      </c>
      <c r="Z388" s="1" t="s">
        <v>62</v>
      </c>
      <c r="AA388" s="1" t="s">
        <v>62</v>
      </c>
      <c r="AB388" s="1" t="s">
        <v>98</v>
      </c>
      <c r="AC388" s="1" t="s">
        <v>103</v>
      </c>
      <c r="AD388" s="1" t="s">
        <v>110</v>
      </c>
      <c r="AE388" s="1" t="s">
        <v>62</v>
      </c>
      <c r="AF388" s="1" t="s">
        <v>120</v>
      </c>
      <c r="AG388" s="1" t="s">
        <v>124</v>
      </c>
      <c r="AH388" s="1" t="s">
        <v>129</v>
      </c>
      <c r="AI388" s="1" t="s">
        <v>129</v>
      </c>
      <c r="AJ388" s="1" t="s">
        <v>22</v>
      </c>
      <c r="AK388" s="1" t="s">
        <v>63</v>
      </c>
      <c r="AL388" s="1" t="s">
        <v>144</v>
      </c>
      <c r="AM388" s="1" t="s">
        <v>62</v>
      </c>
      <c r="AN388" s="1" t="s">
        <v>31</v>
      </c>
      <c r="AO388" s="1" t="s">
        <v>155</v>
      </c>
      <c r="AP388" s="1" t="s">
        <v>159</v>
      </c>
      <c r="AQ388" s="1" t="s">
        <v>31</v>
      </c>
      <c r="AR388" s="1" t="s">
        <v>21</v>
      </c>
      <c r="AS388" s="1" t="s">
        <v>21</v>
      </c>
      <c r="AT388" s="1" t="s">
        <v>21</v>
      </c>
      <c r="AV388" s="1">
        <f>_xlfn.XLOOKUP(K388,[6]cmmiScoringModel!$G$2:$G$6, [6]cmmiScoringModel!$I$2:$I$6,0,0,1)</f>
        <v>1</v>
      </c>
      <c r="AW388" s="1">
        <f>_xlfn.XLOOKUP(L388,[6]cmmiScoringModel!$G$7:$G$9,[6]cmmiScoringModel!$I$7:$I$9,0,0,1)</f>
        <v>1</v>
      </c>
      <c r="AX388" s="1">
        <f>_xlfn.XLOOKUP(M388,[6]cmmiScoringModel!$G$10:$G$14,[6]cmmiScoringModel!$I$10:$I$14,0,0,1)</f>
        <v>1</v>
      </c>
      <c r="AY388" s="1">
        <f>_xlfn.XLOOKUP(N388,[6]cmmiScoringModel!$G$15:$G$19,[6]cmmiScoringModel!$I$15:$I$19,0,0,1)</f>
        <v>0.5</v>
      </c>
      <c r="AZ388" s="1">
        <f>_xlfn.XLOOKUP(O388,[6]cmmiScoringModel!$G$20:$G$24,[6]cmmiScoringModel!$I$20:$I$24,0,0,1)</f>
        <v>0.75</v>
      </c>
      <c r="BA388" s="1">
        <f>_xlfn.XLOOKUP(P388,[6]cmmiScoringModel!$G$25:$G$28,[6]cmmiScoringModel!$I$25:$I$28,0,0,1)</f>
        <v>1</v>
      </c>
      <c r="BB388" s="1">
        <f>_xlfn.XLOOKUP(Q388,[6]cmmiScoringModel!$G$29:$G$33,[6]cmmiScoringModel!$I$29:$I$33,0,0,1)</f>
        <v>0.5</v>
      </c>
      <c r="BC388" s="1">
        <f>_xlfn.XLOOKUP(R388,[6]cmmiScoringModel!$G$34:$G$37,[6]cmmiScoringModel!$I$34:$I$37,0,0,1)</f>
        <v>1</v>
      </c>
      <c r="BD388" s="1">
        <f>_xlfn.XLOOKUP(S388,[6]cmmiScoringModel!$G$38:$G$44,[6]cmmiScoringModel!$I$38:$I$44,0,0,1)</f>
        <v>0.2</v>
      </c>
      <c r="BE388" s="1">
        <f>_xlfn.XLOOKUP(T388,[6]cmmiScoringModel!$G$45:$G$51,[6]cmmiScoringModel!$I$45:$I$51,0,0,1)</f>
        <v>0.5</v>
      </c>
      <c r="BF388" s="1">
        <f>_xlfn.XLOOKUP(U388,[6]cmmiScoringModel!$G$52:$G$56,[6]cmmiScoringModel!$I$52:$I$56,0,0,1)</f>
        <v>0.8</v>
      </c>
      <c r="BG388" s="1">
        <f>_xlfn.XLOOKUP(V388,[6]cmmiScoringModel!$G$57:$G$61,[6]cmmiScoringModel!$I$57:$I$61,0,0,1)</f>
        <v>0.6</v>
      </c>
      <c r="BH388" s="1">
        <f>_xlfn.XLOOKUP(W388,[6]cmmiScoringModel!$G$62:$G$67,[6]cmmiScoringModel!$I$62:$I$67,0,0,1)</f>
        <v>0.75</v>
      </c>
      <c r="BI388" s="1">
        <f>_xlfn.XLOOKUP(X388,[6]cmmiScoringModel!$G$68:$G$72,[6]cmmiScoringModel!$I$68:$I$72,0,0,1)</f>
        <v>0.75</v>
      </c>
      <c r="BJ388" s="1">
        <f>_xlfn.XLOOKUP(Y388,[6]cmmiScoringModel!$G$73:$G$77,[6]cmmiScoringModel!$I$73:$I$77,0,0,1)</f>
        <v>1</v>
      </c>
      <c r="BK388" s="1">
        <f>_xlfn.XLOOKUP(Z388,[6]cmmiScoringModel!$G$78:$G$84,[6]cmmiScoringModel!$I$78:$I$84,0,0,1)</f>
        <v>0.5</v>
      </c>
      <c r="BL388" s="1">
        <f>_xlfn.XLOOKUP(AA388,[6]cmmiScoringModel!$G$85:$G$91,[6]cmmiScoringModel!$I$85:$I$91,0,0,1)</f>
        <v>0.5</v>
      </c>
      <c r="BM388" s="1">
        <f>_xlfn.XLOOKUP(AB388,[6]cmmiScoringModel!$G$92:$G$95,[6]cmmiScoringModel!$I$92:$I$95,0,0,1)</f>
        <v>1</v>
      </c>
      <c r="BN388" s="1">
        <f>_xlfn.XLOOKUP(AC388,[6]cmmiScoringModel!$G$96:$G$100,[6]cmmiScoringModel!$I$96:$I$100,0,0,1)</f>
        <v>0.6</v>
      </c>
      <c r="BO388" s="1">
        <f>_xlfn.XLOOKUP(AD388,[6]cmmiScoringModel!$G$101:$G$106,[6]cmmiScoringModel!$I$101:$I$106,0,0,1)</f>
        <v>0.75</v>
      </c>
      <c r="BP388" s="1">
        <f>_xlfn.XLOOKUP(AE388,[6]cmmiScoringModel!$G$107:$G$113,[6]cmmiScoringModel!$I$107:$I$113,0,0,1)</f>
        <v>0.5</v>
      </c>
      <c r="BQ388" s="1">
        <f>_xlfn.XLOOKUP(AF388,[6]cmmiScoringModel!$G$114:$G$117,[6]cmmiScoringModel!$I$114:$I$117,0,0,1)</f>
        <v>0.85</v>
      </c>
      <c r="BR388" s="1">
        <f>_xlfn.XLOOKUP(AG388,[6]cmmiScoringModel!$G$118:$G$120,[6]cmmiScoringModel!$I$118:$I$120,0,0,1)</f>
        <v>0.25</v>
      </c>
      <c r="BS388" s="1">
        <f>_xlfn.XLOOKUP(AH388, [6]cmmiScoringModel!$G$121:$G$124,[6]cmmiScoringModel!$I$121:$I$124,0,0,1)</f>
        <v>0.6</v>
      </c>
      <c r="BT388" s="1">
        <f>_xlfn.XLOOKUP(AI388,[6]cmmiScoringModel!$G$125:$G$128,[6]cmmiScoringModel!$I$125:$I$128,0,0,1)</f>
        <v>0.4</v>
      </c>
      <c r="BU388" s="1">
        <f>_xlfn.XLOOKUP(AJ388,[6]cmmiScoringModel!$G$129:$G$132,[6]cmmiScoringModel!$I$129:$I$132,0,0,1)</f>
        <v>1</v>
      </c>
      <c r="BV388" s="1">
        <f>_xlfn.XLOOKUP(AK388,[6]cmmiScoringModel!$G$133:$G$138,[6]cmmiScoringModel!$I$133:$I$138,0,0,1)</f>
        <v>0.75</v>
      </c>
      <c r="BW388" s="1">
        <f>_xlfn.XLOOKUP(AL388,[6]cmmiScoringModel!$G$139:$G$142,[6]cmmiScoringModel!$I$139:$I$142,0,0,1)</f>
        <v>1</v>
      </c>
      <c r="BX388" s="1">
        <f>_xlfn.XLOOKUP(AM388,[6]cmmiScoringModel!$G$143:$G$148,[6]cmmiScoringModel!$I$143:$I$148,0,0,1)</f>
        <v>0.5</v>
      </c>
      <c r="BY388" s="1">
        <f>_xlfn.XLOOKUP(AN388,[6]cmmiScoringModel!$G$149:$G$153,[6]cmmiScoringModel!$I$149:$I$153,0,0,1)</f>
        <v>1</v>
      </c>
      <c r="BZ388" s="1">
        <f>_xlfn.XLOOKUP(AO388,[6]cmmiScoringModel!$G$154:$G$157,[6]cmmiScoringModel!$I$154:$I$157,0,0,1)</f>
        <v>1</v>
      </c>
      <c r="CA388" s="1">
        <f>_xlfn.XLOOKUP(AP388,[6]cmmiScoringModel!$G$158:$G$161,[6]cmmiScoringModel!$I$158:$I$161,0,0,1)</f>
        <v>1</v>
      </c>
      <c r="CB388" s="1">
        <f>_xlfn.XLOOKUP(AQ388,[6]cmmiScoringModel!$G$162:$G$166,[6]cmmiScoringModel!$I$162:$I$166,0,0,1)</f>
        <v>1</v>
      </c>
      <c r="CC388" s="1">
        <f>_xlfn.XLOOKUP(AR388,[6]cmmiScoringModel!$G$167:$G$171,[6]cmmiScoringModel!$I$167:$I$171,0,0,1)</f>
        <v>0.01</v>
      </c>
      <c r="CD388" s="1">
        <f>_xlfn.XLOOKUP(AS388,[6]cmmiScoringModel!$G$172:$G$175,[6]cmmiScoringModel!$I$172:$I$175,0,0,1)</f>
        <v>0.01</v>
      </c>
      <c r="CE388" s="1">
        <f>_xlfn.XLOOKUP(AT388,[6]cmmiScoringModel!$G$176:$G$180,[6]cmmiScoringModel!$I$176:$I$180,0,0,1)</f>
        <v>0.01</v>
      </c>
    </row>
    <row r="389" spans="1:83" x14ac:dyDescent="0.25">
      <c r="A389" s="1" t="s">
        <v>3748</v>
      </c>
      <c r="B389" s="1" t="s">
        <v>1612</v>
      </c>
      <c r="C389" s="1" t="s">
        <v>2018</v>
      </c>
      <c r="D389" s="1" t="s">
        <v>2298</v>
      </c>
      <c r="E389" s="1" t="s">
        <v>2299</v>
      </c>
      <c r="G389" s="1" t="s">
        <v>1626</v>
      </c>
      <c r="H389" s="1" t="s">
        <v>3749</v>
      </c>
      <c r="K389" s="1" t="s">
        <v>17</v>
      </c>
      <c r="L389" s="1" t="s">
        <v>22</v>
      </c>
      <c r="M389" s="1" t="s">
        <v>31</v>
      </c>
      <c r="N389" s="1" t="s">
        <v>29</v>
      </c>
      <c r="O389" s="1" t="s">
        <v>37</v>
      </c>
      <c r="P389" s="1" t="s">
        <v>21</v>
      </c>
      <c r="Q389" s="1" t="s">
        <v>45</v>
      </c>
      <c r="R389" s="1" t="s">
        <v>37</v>
      </c>
      <c r="S389" s="1" t="s">
        <v>56</v>
      </c>
      <c r="T389" s="1" t="s">
        <v>62</v>
      </c>
      <c r="U389" s="1" t="s">
        <v>43</v>
      </c>
      <c r="V389" s="1" t="s">
        <v>72</v>
      </c>
      <c r="W389" s="1" t="s">
        <v>75</v>
      </c>
      <c r="X389" s="1" t="s">
        <v>37</v>
      </c>
      <c r="Y389" s="1" t="s">
        <v>43</v>
      </c>
      <c r="Z389" s="1" t="s">
        <v>63</v>
      </c>
      <c r="AA389" s="1" t="s">
        <v>62</v>
      </c>
      <c r="AB389" s="1" t="s">
        <v>98</v>
      </c>
      <c r="AC389" s="1" t="s">
        <v>103</v>
      </c>
      <c r="AD389" s="1" t="s">
        <v>110</v>
      </c>
      <c r="AE389" s="1" t="s">
        <v>62</v>
      </c>
      <c r="AF389" s="1" t="s">
        <v>120</v>
      </c>
      <c r="AG389" s="1" t="s">
        <v>124</v>
      </c>
      <c r="AH389" s="1" t="s">
        <v>129</v>
      </c>
      <c r="AI389" s="1" t="s">
        <v>129</v>
      </c>
      <c r="AJ389" s="1" t="s">
        <v>22</v>
      </c>
      <c r="AK389" s="1" t="s">
        <v>62</v>
      </c>
      <c r="AL389" s="1" t="s">
        <v>142</v>
      </c>
      <c r="AM389" s="1" t="s">
        <v>62</v>
      </c>
      <c r="AN389" s="1" t="s">
        <v>31</v>
      </c>
      <c r="AO389" s="1" t="s">
        <v>155</v>
      </c>
      <c r="AP389" s="1" t="s">
        <v>158</v>
      </c>
      <c r="AQ389" s="1" t="s">
        <v>29</v>
      </c>
      <c r="AR389" s="1" t="s">
        <v>21</v>
      </c>
      <c r="AS389" s="1" t="s">
        <v>21</v>
      </c>
      <c r="AT389" s="1" t="s">
        <v>21</v>
      </c>
      <c r="AV389" s="1">
        <f>_xlfn.XLOOKUP(K389,[6]cmmiScoringModel!$G$2:$G$6, [6]cmmiScoringModel!$I$2:$I$6,0,0,1)</f>
        <v>0.25</v>
      </c>
      <c r="AW389" s="1">
        <f>_xlfn.XLOOKUP(L389,[6]cmmiScoringModel!$G$7:$G$9,[6]cmmiScoringModel!$I$7:$I$9,0,0,1)</f>
        <v>1</v>
      </c>
      <c r="AX389" s="1">
        <f>_xlfn.XLOOKUP(M389,[6]cmmiScoringModel!$G$10:$G$14,[6]cmmiScoringModel!$I$10:$I$14,0,0,1)</f>
        <v>1</v>
      </c>
      <c r="AY389" s="1">
        <f>_xlfn.XLOOKUP(N389,[6]cmmiScoringModel!$G$15:$G$19,[6]cmmiScoringModel!$I$15:$I$19,0,0,1)</f>
        <v>0.5</v>
      </c>
      <c r="AZ389" s="1">
        <f>_xlfn.XLOOKUP(O389,[6]cmmiScoringModel!$G$20:$G$24,[6]cmmiScoringModel!$I$20:$I$24,0,0,1)</f>
        <v>0.75</v>
      </c>
      <c r="BA389" s="1">
        <f>_xlfn.XLOOKUP(P389,[6]cmmiScoringModel!$G$25:$G$28,[6]cmmiScoringModel!$I$25:$I$28,0,0,1)</f>
        <v>0.01</v>
      </c>
      <c r="BB389" s="1">
        <f>_xlfn.XLOOKUP(Q389,[6]cmmiScoringModel!$G$29:$G$33,[6]cmmiScoringModel!$I$29:$I$33,0,0,1)</f>
        <v>0.5</v>
      </c>
      <c r="BC389" s="1">
        <f>_xlfn.XLOOKUP(R389,[6]cmmiScoringModel!$G$34:$G$37,[6]cmmiScoringModel!$I$34:$I$37,0,0,1)</f>
        <v>1</v>
      </c>
      <c r="BD389" s="1">
        <f>_xlfn.XLOOKUP(S389,[6]cmmiScoringModel!$G$38:$G$44,[6]cmmiScoringModel!$I$38:$I$44,0,0,1)</f>
        <v>0.2</v>
      </c>
      <c r="BE389" s="1">
        <f>_xlfn.XLOOKUP(T389,[6]cmmiScoringModel!$G$45:$G$51,[6]cmmiScoringModel!$I$45:$I$51,0,0,1)</f>
        <v>0.5</v>
      </c>
      <c r="BF389" s="1">
        <f>_xlfn.XLOOKUP(U389,[6]cmmiScoringModel!$G$52:$G$56,[6]cmmiScoringModel!$I$52:$I$56,0,0,1)</f>
        <v>1</v>
      </c>
      <c r="BG389" s="1">
        <f>_xlfn.XLOOKUP(V389,[6]cmmiScoringModel!$G$57:$G$61,[6]cmmiScoringModel!$I$57:$I$61,0,0,1)</f>
        <v>1</v>
      </c>
      <c r="BH389" s="1">
        <f>_xlfn.XLOOKUP(W389,[6]cmmiScoringModel!$G$62:$G$67,[6]cmmiScoringModel!$I$62:$I$67,0,0,1)</f>
        <v>0.5</v>
      </c>
      <c r="BI389" s="1">
        <f>_xlfn.XLOOKUP(X389,[6]cmmiScoringModel!$G$68:$G$72,[6]cmmiScoringModel!$I$68:$I$72,0,0,1)</f>
        <v>0.75</v>
      </c>
      <c r="BJ389" s="1">
        <f>_xlfn.XLOOKUP(Y389,[6]cmmiScoringModel!$G$73:$G$77,[6]cmmiScoringModel!$I$73:$I$77,0,0,1)</f>
        <v>1</v>
      </c>
      <c r="BK389" s="1">
        <f>_xlfn.XLOOKUP(Z389,[6]cmmiScoringModel!$G$78:$G$84,[6]cmmiScoringModel!$I$78:$I$84,0,0,1)</f>
        <v>0.75</v>
      </c>
      <c r="BL389" s="1">
        <f>_xlfn.XLOOKUP(AA389,[6]cmmiScoringModel!$G$85:$G$91,[6]cmmiScoringModel!$I$85:$I$91,0,0,1)</f>
        <v>0.5</v>
      </c>
      <c r="BM389" s="1">
        <f>_xlfn.XLOOKUP(AB389,[6]cmmiScoringModel!$G$92:$G$95,[6]cmmiScoringModel!$I$92:$I$95,0,0,1)</f>
        <v>1</v>
      </c>
      <c r="BN389" s="1">
        <f>_xlfn.XLOOKUP(AC389,[6]cmmiScoringModel!$G$96:$G$100,[6]cmmiScoringModel!$I$96:$I$100,0,0,1)</f>
        <v>0.6</v>
      </c>
      <c r="BO389" s="1">
        <f>_xlfn.XLOOKUP(AD389,[6]cmmiScoringModel!$G$101:$G$106,[6]cmmiScoringModel!$I$101:$I$106,0,0,1)</f>
        <v>0.75</v>
      </c>
      <c r="BP389" s="1">
        <f>_xlfn.XLOOKUP(AE389,[6]cmmiScoringModel!$G$107:$G$113,[6]cmmiScoringModel!$I$107:$I$113,0,0,1)</f>
        <v>0.5</v>
      </c>
      <c r="BQ389" s="1">
        <f>_xlfn.XLOOKUP(AF389,[6]cmmiScoringModel!$G$114:$G$117,[6]cmmiScoringModel!$I$114:$I$117,0,0,1)</f>
        <v>0.85</v>
      </c>
      <c r="BR389" s="1">
        <f>_xlfn.XLOOKUP(AG389,[6]cmmiScoringModel!$G$118:$G$120,[6]cmmiScoringModel!$I$118:$I$120,0,0,1)</f>
        <v>0.25</v>
      </c>
      <c r="BS389" s="1">
        <f>_xlfn.XLOOKUP(AH389, [6]cmmiScoringModel!$G$121:$G$124,[6]cmmiScoringModel!$I$121:$I$124,0,0,1)</f>
        <v>0.6</v>
      </c>
      <c r="BT389" s="1">
        <f>_xlfn.XLOOKUP(AI389,[6]cmmiScoringModel!$G$125:$G$128,[6]cmmiScoringModel!$I$125:$I$128,0,0,1)</f>
        <v>0.4</v>
      </c>
      <c r="BU389" s="1">
        <f>_xlfn.XLOOKUP(AJ389,[6]cmmiScoringModel!$G$129:$G$132,[6]cmmiScoringModel!$I$129:$I$132,0,0,1)</f>
        <v>1</v>
      </c>
      <c r="BV389" s="1">
        <f>_xlfn.XLOOKUP(AK389,[6]cmmiScoringModel!$G$133:$G$138,[6]cmmiScoringModel!$I$133:$I$138,0,0,1)</f>
        <v>0.5</v>
      </c>
      <c r="BW389" s="1">
        <f>_xlfn.XLOOKUP(AL389,[6]cmmiScoringModel!$G$139:$G$142,[6]cmmiScoringModel!$I$139:$I$142,0,0,1)</f>
        <v>0.25</v>
      </c>
      <c r="BX389" s="1">
        <f>_xlfn.XLOOKUP(AM389,[6]cmmiScoringModel!$G$143:$G$148,[6]cmmiScoringModel!$I$143:$I$148,0,0,1)</f>
        <v>0.5</v>
      </c>
      <c r="BY389" s="1">
        <f>_xlfn.XLOOKUP(AN389,[6]cmmiScoringModel!$G$149:$G$153,[6]cmmiScoringModel!$I$149:$I$153,0,0,1)</f>
        <v>1</v>
      </c>
      <c r="BZ389" s="1">
        <f>_xlfn.XLOOKUP(AO389,[6]cmmiScoringModel!$G$154:$G$157,[6]cmmiScoringModel!$I$154:$I$157,0,0,1)</f>
        <v>1</v>
      </c>
      <c r="CA389" s="1">
        <f>_xlfn.XLOOKUP(AP389,[6]cmmiScoringModel!$G$158:$G$161,[6]cmmiScoringModel!$I$158:$I$161,0,0,1)</f>
        <v>0.5</v>
      </c>
      <c r="CB389" s="1">
        <f>_xlfn.XLOOKUP(AQ389,[6]cmmiScoringModel!$G$162:$G$166,[6]cmmiScoringModel!$I$162:$I$166,0,0,1)</f>
        <v>0.75</v>
      </c>
      <c r="CC389" s="1">
        <f>_xlfn.XLOOKUP(AR389,[6]cmmiScoringModel!$G$167:$G$171,[6]cmmiScoringModel!$I$167:$I$171,0,0,1)</f>
        <v>0.01</v>
      </c>
      <c r="CD389" s="1">
        <f>_xlfn.XLOOKUP(AS389,[6]cmmiScoringModel!$G$172:$G$175,[6]cmmiScoringModel!$I$172:$I$175,0,0,1)</f>
        <v>0.01</v>
      </c>
      <c r="CE389" s="1">
        <f>_xlfn.XLOOKUP(AT389,[6]cmmiScoringModel!$G$176:$G$180,[6]cmmiScoringModel!$I$176:$I$180,0,0,1)</f>
        <v>0.01</v>
      </c>
    </row>
    <row r="390" spans="1:83" x14ac:dyDescent="0.25">
      <c r="A390" s="1" t="s">
        <v>3750</v>
      </c>
      <c r="B390" s="1" t="s">
        <v>1612</v>
      </c>
      <c r="C390" s="1" t="s">
        <v>808</v>
      </c>
      <c r="D390" s="1" t="s">
        <v>2300</v>
      </c>
      <c r="E390" s="1" t="s">
        <v>2301</v>
      </c>
      <c r="G390" s="1" t="s">
        <v>1525</v>
      </c>
      <c r="H390" s="1" t="s">
        <v>3696</v>
      </c>
      <c r="K390" s="1" t="s">
        <v>18</v>
      </c>
      <c r="L390" s="1" t="s">
        <v>22</v>
      </c>
      <c r="M390" s="1" t="s">
        <v>31</v>
      </c>
      <c r="N390" s="1" t="s">
        <v>29</v>
      </c>
      <c r="O390" s="1" t="s">
        <v>37</v>
      </c>
      <c r="P390" s="1" t="s">
        <v>43</v>
      </c>
      <c r="Q390" s="1" t="s">
        <v>45</v>
      </c>
      <c r="R390" s="1" t="s">
        <v>37</v>
      </c>
      <c r="S390" s="1" t="s">
        <v>56</v>
      </c>
      <c r="T390" s="1" t="s">
        <v>64</v>
      </c>
      <c r="U390" s="1" t="s">
        <v>43</v>
      </c>
      <c r="V390" s="1" t="s">
        <v>72</v>
      </c>
      <c r="W390" s="1" t="s">
        <v>75</v>
      </c>
      <c r="X390" s="1" t="s">
        <v>37</v>
      </c>
      <c r="Y390" s="1" t="s">
        <v>43</v>
      </c>
      <c r="Z390" s="1" t="s">
        <v>62</v>
      </c>
      <c r="AA390" s="1" t="s">
        <v>62</v>
      </c>
      <c r="AB390" s="1" t="s">
        <v>98</v>
      </c>
      <c r="AC390" s="1" t="s">
        <v>103</v>
      </c>
      <c r="AD390" s="1" t="s">
        <v>111</v>
      </c>
      <c r="AE390" s="1" t="s">
        <v>62</v>
      </c>
      <c r="AF390" s="1" t="s">
        <v>120</v>
      </c>
      <c r="AG390" s="1" t="s">
        <v>125</v>
      </c>
      <c r="AH390" s="1" t="s">
        <v>129</v>
      </c>
      <c r="AI390" s="1" t="s">
        <v>129</v>
      </c>
      <c r="AJ390" s="1" t="s">
        <v>129</v>
      </c>
      <c r="AK390" s="1" t="s">
        <v>64</v>
      </c>
      <c r="AL390" s="1" t="s">
        <v>144</v>
      </c>
      <c r="AM390" s="1" t="s">
        <v>62</v>
      </c>
      <c r="AN390" s="1" t="s">
        <v>31</v>
      </c>
      <c r="AO390" s="1" t="s">
        <v>155</v>
      </c>
      <c r="AP390" s="1" t="s">
        <v>159</v>
      </c>
      <c r="AQ390" s="1" t="s">
        <v>29</v>
      </c>
      <c r="AR390" s="1" t="s">
        <v>21</v>
      </c>
      <c r="AS390" s="1" t="s">
        <v>21</v>
      </c>
      <c r="AT390" s="1" t="s">
        <v>21</v>
      </c>
      <c r="AV390" s="1">
        <f>_xlfn.XLOOKUP(K390,[6]cmmiScoringModel!$G$2:$G$6, [6]cmmiScoringModel!$I$2:$I$6,0,0,1)</f>
        <v>1</v>
      </c>
      <c r="AW390" s="1">
        <f>_xlfn.XLOOKUP(L390,[6]cmmiScoringModel!$G$7:$G$9,[6]cmmiScoringModel!$I$7:$I$9,0,0,1)</f>
        <v>1</v>
      </c>
      <c r="AX390" s="1">
        <f>_xlfn.XLOOKUP(M390,[6]cmmiScoringModel!$G$10:$G$14,[6]cmmiScoringModel!$I$10:$I$14,0,0,1)</f>
        <v>1</v>
      </c>
      <c r="AY390" s="1">
        <f>_xlfn.XLOOKUP(N390,[6]cmmiScoringModel!$G$15:$G$19,[6]cmmiScoringModel!$I$15:$I$19,0,0,1)</f>
        <v>0.5</v>
      </c>
      <c r="AZ390" s="1">
        <f>_xlfn.XLOOKUP(O390,[6]cmmiScoringModel!$G$20:$G$24,[6]cmmiScoringModel!$I$20:$I$24,0,0,1)</f>
        <v>0.75</v>
      </c>
      <c r="BA390" s="1">
        <f>_xlfn.XLOOKUP(P390,[6]cmmiScoringModel!$G$25:$G$28,[6]cmmiScoringModel!$I$25:$I$28,0,0,1)</f>
        <v>1</v>
      </c>
      <c r="BB390" s="1">
        <f>_xlfn.XLOOKUP(Q390,[6]cmmiScoringModel!$G$29:$G$33,[6]cmmiScoringModel!$I$29:$I$33,0,0,1)</f>
        <v>0.5</v>
      </c>
      <c r="BC390" s="1">
        <f>_xlfn.XLOOKUP(R390,[6]cmmiScoringModel!$G$34:$G$37,[6]cmmiScoringModel!$I$34:$I$37,0,0,1)</f>
        <v>1</v>
      </c>
      <c r="BD390" s="1">
        <f>_xlfn.XLOOKUP(S390,[6]cmmiScoringModel!$G$38:$G$44,[6]cmmiScoringModel!$I$38:$I$44,0,0,1)</f>
        <v>0.2</v>
      </c>
      <c r="BE390" s="1">
        <f>_xlfn.XLOOKUP(T390,[6]cmmiScoringModel!$G$45:$G$51,[6]cmmiScoringModel!$I$45:$I$51,0,0,1)</f>
        <v>1</v>
      </c>
      <c r="BF390" s="1">
        <f>_xlfn.XLOOKUP(U390,[6]cmmiScoringModel!$G$52:$G$56,[6]cmmiScoringModel!$I$52:$I$56,0,0,1)</f>
        <v>1</v>
      </c>
      <c r="BG390" s="1">
        <f>_xlfn.XLOOKUP(V390,[6]cmmiScoringModel!$G$57:$G$61,[6]cmmiScoringModel!$I$57:$I$61,0,0,1)</f>
        <v>1</v>
      </c>
      <c r="BH390" s="1">
        <f>_xlfn.XLOOKUP(W390,[6]cmmiScoringModel!$G$62:$G$67,[6]cmmiScoringModel!$I$62:$I$67,0,0,1)</f>
        <v>0.5</v>
      </c>
      <c r="BI390" s="1">
        <f>_xlfn.XLOOKUP(X390,[6]cmmiScoringModel!$G$68:$G$72,[6]cmmiScoringModel!$I$68:$I$72,0,0,1)</f>
        <v>0.75</v>
      </c>
      <c r="BJ390" s="1">
        <f>_xlfn.XLOOKUP(Y390,[6]cmmiScoringModel!$G$73:$G$77,[6]cmmiScoringModel!$I$73:$I$77,0,0,1)</f>
        <v>1</v>
      </c>
      <c r="BK390" s="1">
        <f>_xlfn.XLOOKUP(Z390,[6]cmmiScoringModel!$G$78:$G$84,[6]cmmiScoringModel!$I$78:$I$84,0,0,1)</f>
        <v>0.5</v>
      </c>
      <c r="BL390" s="1">
        <f>_xlfn.XLOOKUP(AA390,[6]cmmiScoringModel!$G$85:$G$91,[6]cmmiScoringModel!$I$85:$I$91,0,0,1)</f>
        <v>0.5</v>
      </c>
      <c r="BM390" s="1">
        <f>_xlfn.XLOOKUP(AB390,[6]cmmiScoringModel!$G$92:$G$95,[6]cmmiScoringModel!$I$92:$I$95,0,0,1)</f>
        <v>1</v>
      </c>
      <c r="BN390" s="1">
        <f>_xlfn.XLOOKUP(AC390,[6]cmmiScoringModel!$G$96:$G$100,[6]cmmiScoringModel!$I$96:$I$100,0,0,1)</f>
        <v>0.6</v>
      </c>
      <c r="BO390" s="1">
        <f>_xlfn.XLOOKUP(AD390,[6]cmmiScoringModel!$G$101:$G$106,[6]cmmiScoringModel!$I$101:$I$106,0,0,1)</f>
        <v>1</v>
      </c>
      <c r="BP390" s="1">
        <f>_xlfn.XLOOKUP(AE390,[6]cmmiScoringModel!$G$107:$G$113,[6]cmmiScoringModel!$I$107:$I$113,0,0,1)</f>
        <v>0.5</v>
      </c>
      <c r="BQ390" s="1">
        <f>_xlfn.XLOOKUP(AF390,[6]cmmiScoringModel!$G$114:$G$117,[6]cmmiScoringModel!$I$114:$I$117,0,0,1)</f>
        <v>0.85</v>
      </c>
      <c r="BR390" s="1">
        <f>_xlfn.XLOOKUP(AG390,[6]cmmiScoringModel!$G$118:$G$120,[6]cmmiScoringModel!$I$118:$I$120,0,0,1)</f>
        <v>1</v>
      </c>
      <c r="BS390" s="1">
        <f>_xlfn.XLOOKUP(AH390, [6]cmmiScoringModel!$G$121:$G$124,[6]cmmiScoringModel!$I$121:$I$124,0,0,1)</f>
        <v>0.6</v>
      </c>
      <c r="BT390" s="1">
        <f>_xlfn.XLOOKUP(AI390,[6]cmmiScoringModel!$G$125:$G$128,[6]cmmiScoringModel!$I$125:$I$128,0,0,1)</f>
        <v>0.4</v>
      </c>
      <c r="BU390" s="1">
        <f>_xlfn.XLOOKUP(AJ390,[6]cmmiScoringModel!$G$129:$G$132,[6]cmmiScoringModel!$I$129:$I$132,0,0,1)</f>
        <v>0.4</v>
      </c>
      <c r="BV390" s="1">
        <f>_xlfn.XLOOKUP(AK390,[6]cmmiScoringModel!$G$133:$G$138,[6]cmmiScoringModel!$I$133:$I$138,0,0,1)</f>
        <v>1</v>
      </c>
      <c r="BW390" s="1">
        <f>_xlfn.XLOOKUP(AL390,[6]cmmiScoringModel!$G$139:$G$142,[6]cmmiScoringModel!$I$139:$I$142,0,0,1)</f>
        <v>1</v>
      </c>
      <c r="BX390" s="1">
        <f>_xlfn.XLOOKUP(AM390,[6]cmmiScoringModel!$G$143:$G$148,[6]cmmiScoringModel!$I$143:$I$148,0,0,1)</f>
        <v>0.5</v>
      </c>
      <c r="BY390" s="1">
        <f>_xlfn.XLOOKUP(AN390,[6]cmmiScoringModel!$G$149:$G$153,[6]cmmiScoringModel!$I$149:$I$153,0,0,1)</f>
        <v>1</v>
      </c>
      <c r="BZ390" s="1">
        <f>_xlfn.XLOOKUP(AO390,[6]cmmiScoringModel!$G$154:$G$157,[6]cmmiScoringModel!$I$154:$I$157,0,0,1)</f>
        <v>1</v>
      </c>
      <c r="CA390" s="1">
        <f>_xlfn.XLOOKUP(AP390,[6]cmmiScoringModel!$G$158:$G$161,[6]cmmiScoringModel!$I$158:$I$161,0,0,1)</f>
        <v>1</v>
      </c>
      <c r="CB390" s="1">
        <f>_xlfn.XLOOKUP(AQ390,[6]cmmiScoringModel!$G$162:$G$166,[6]cmmiScoringModel!$I$162:$I$166,0,0,1)</f>
        <v>0.75</v>
      </c>
      <c r="CC390" s="1">
        <f>_xlfn.XLOOKUP(AR390,[6]cmmiScoringModel!$G$167:$G$171,[6]cmmiScoringModel!$I$167:$I$171,0,0,1)</f>
        <v>0.01</v>
      </c>
      <c r="CD390" s="1">
        <f>_xlfn.XLOOKUP(AS390,[6]cmmiScoringModel!$G$172:$G$175,[6]cmmiScoringModel!$I$172:$I$175,0,0,1)</f>
        <v>0.01</v>
      </c>
      <c r="CE390" s="1">
        <f>_xlfn.XLOOKUP(AT390,[6]cmmiScoringModel!$G$176:$G$180,[6]cmmiScoringModel!$I$176:$I$180,0,0,1)</f>
        <v>0.01</v>
      </c>
    </row>
    <row r="391" spans="1:83" x14ac:dyDescent="0.25">
      <c r="A391" s="1" t="s">
        <v>3751</v>
      </c>
      <c r="B391" s="1" t="s">
        <v>1612</v>
      </c>
      <c r="C391" s="1" t="s">
        <v>808</v>
      </c>
      <c r="D391" s="1" t="s">
        <v>2302</v>
      </c>
      <c r="E391" s="1" t="s">
        <v>2303</v>
      </c>
      <c r="G391" s="1" t="s">
        <v>1525</v>
      </c>
      <c r="H391" s="1" t="s">
        <v>3696</v>
      </c>
      <c r="K391" s="1" t="s">
        <v>17</v>
      </c>
      <c r="L391" s="1" t="s">
        <v>22</v>
      </c>
      <c r="M391" s="1" t="s">
        <v>29</v>
      </c>
      <c r="N391" s="1" t="s">
        <v>29</v>
      </c>
      <c r="O391" s="1" t="s">
        <v>37</v>
      </c>
      <c r="P391" s="1" t="s">
        <v>43</v>
      </c>
      <c r="Q391" s="1" t="s">
        <v>45</v>
      </c>
      <c r="R391" s="1" t="s">
        <v>37</v>
      </c>
      <c r="S391" s="1" t="s">
        <v>56</v>
      </c>
      <c r="T391" s="1" t="s">
        <v>62</v>
      </c>
      <c r="U391" s="1" t="s">
        <v>66</v>
      </c>
      <c r="V391" s="1" t="s">
        <v>71</v>
      </c>
      <c r="W391" s="1" t="s">
        <v>75</v>
      </c>
      <c r="X391" s="1" t="s">
        <v>37</v>
      </c>
      <c r="Y391" s="1" t="s">
        <v>66</v>
      </c>
      <c r="Z391" s="1" t="s">
        <v>62</v>
      </c>
      <c r="AA391" s="1" t="s">
        <v>62</v>
      </c>
      <c r="AB391" s="1" t="s">
        <v>98</v>
      </c>
      <c r="AC391" s="1" t="s">
        <v>102</v>
      </c>
      <c r="AD391" s="1" t="s">
        <v>111</v>
      </c>
      <c r="AE391" s="1" t="s">
        <v>62</v>
      </c>
      <c r="AF391" s="1" t="s">
        <v>120</v>
      </c>
      <c r="AG391" s="1" t="s">
        <v>124</v>
      </c>
      <c r="AH391" s="1" t="s">
        <v>129</v>
      </c>
      <c r="AI391" s="1" t="s">
        <v>129</v>
      </c>
      <c r="AJ391" s="1" t="s">
        <v>129</v>
      </c>
      <c r="AK391" s="1" t="s">
        <v>61</v>
      </c>
      <c r="AL391" s="1" t="s">
        <v>142</v>
      </c>
      <c r="AM391" s="1" t="s">
        <v>62</v>
      </c>
      <c r="AN391" s="1" t="s">
        <v>29</v>
      </c>
      <c r="AO391" s="1" t="s">
        <v>154</v>
      </c>
      <c r="AP391" s="1" t="s">
        <v>159</v>
      </c>
      <c r="AQ391" s="1" t="s">
        <v>29</v>
      </c>
      <c r="AR391" s="1" t="s">
        <v>21</v>
      </c>
      <c r="AS391" s="1" t="s">
        <v>21</v>
      </c>
      <c r="AT391" s="1" t="s">
        <v>21</v>
      </c>
      <c r="AV391" s="1">
        <f>_xlfn.XLOOKUP(K391,[6]cmmiScoringModel!$G$2:$G$6, [6]cmmiScoringModel!$I$2:$I$6,0,0,1)</f>
        <v>0.25</v>
      </c>
      <c r="AW391" s="1">
        <f>_xlfn.XLOOKUP(L391,[6]cmmiScoringModel!$G$7:$G$9,[6]cmmiScoringModel!$I$7:$I$9,0,0,1)</f>
        <v>1</v>
      </c>
      <c r="AX391" s="1">
        <f>_xlfn.XLOOKUP(M391,[6]cmmiScoringModel!$G$10:$G$14,[6]cmmiScoringModel!$I$10:$I$14,0,0,1)</f>
        <v>0.8</v>
      </c>
      <c r="AY391" s="1">
        <f>_xlfn.XLOOKUP(N391,[6]cmmiScoringModel!$G$15:$G$19,[6]cmmiScoringModel!$I$15:$I$19,0,0,1)</f>
        <v>0.5</v>
      </c>
      <c r="AZ391" s="1">
        <f>_xlfn.XLOOKUP(O391,[6]cmmiScoringModel!$G$20:$G$24,[6]cmmiScoringModel!$I$20:$I$24,0,0,1)</f>
        <v>0.75</v>
      </c>
      <c r="BA391" s="1">
        <f>_xlfn.XLOOKUP(P391,[6]cmmiScoringModel!$G$25:$G$28,[6]cmmiScoringModel!$I$25:$I$28,0,0,1)</f>
        <v>1</v>
      </c>
      <c r="BB391" s="1">
        <f>_xlfn.XLOOKUP(Q391,[6]cmmiScoringModel!$G$29:$G$33,[6]cmmiScoringModel!$I$29:$I$33,0,0,1)</f>
        <v>0.5</v>
      </c>
      <c r="BC391" s="1">
        <f>_xlfn.XLOOKUP(R391,[6]cmmiScoringModel!$G$34:$G$37,[6]cmmiScoringModel!$I$34:$I$37,0,0,1)</f>
        <v>1</v>
      </c>
      <c r="BD391" s="1">
        <f>_xlfn.XLOOKUP(S391,[6]cmmiScoringModel!$G$38:$G$44,[6]cmmiScoringModel!$I$38:$I$44,0,0,1)</f>
        <v>0.2</v>
      </c>
      <c r="BE391" s="1">
        <f>_xlfn.XLOOKUP(T391,[6]cmmiScoringModel!$G$45:$G$51,[6]cmmiScoringModel!$I$45:$I$51,0,0,1)</f>
        <v>0.5</v>
      </c>
      <c r="BF391" s="1">
        <f>_xlfn.XLOOKUP(U391,[6]cmmiScoringModel!$G$52:$G$56,[6]cmmiScoringModel!$I$52:$I$56,0,0,1)</f>
        <v>0.8</v>
      </c>
      <c r="BG391" s="1">
        <f>_xlfn.XLOOKUP(V391,[6]cmmiScoringModel!$G$57:$G$61,[6]cmmiScoringModel!$I$57:$I$61,0,0,1)</f>
        <v>0.6</v>
      </c>
      <c r="BH391" s="1">
        <f>_xlfn.XLOOKUP(W391,[6]cmmiScoringModel!$G$62:$G$67,[6]cmmiScoringModel!$I$62:$I$67,0,0,1)</f>
        <v>0.5</v>
      </c>
      <c r="BI391" s="1">
        <f>_xlfn.XLOOKUP(X391,[6]cmmiScoringModel!$G$68:$G$72,[6]cmmiScoringModel!$I$68:$I$72,0,0,1)</f>
        <v>0.75</v>
      </c>
      <c r="BJ391" s="1">
        <f>_xlfn.XLOOKUP(Y391,[6]cmmiScoringModel!$G$73:$G$77,[6]cmmiScoringModel!$I$73:$I$77,0,0,1)</f>
        <v>0.5</v>
      </c>
      <c r="BK391" s="1">
        <f>_xlfn.XLOOKUP(Z391,[6]cmmiScoringModel!$G$78:$G$84,[6]cmmiScoringModel!$I$78:$I$84,0,0,1)</f>
        <v>0.5</v>
      </c>
      <c r="BL391" s="1">
        <f>_xlfn.XLOOKUP(AA391,[6]cmmiScoringModel!$G$85:$G$91,[6]cmmiScoringModel!$I$85:$I$91,0,0,1)</f>
        <v>0.5</v>
      </c>
      <c r="BM391" s="1">
        <f>_xlfn.XLOOKUP(AB391,[6]cmmiScoringModel!$G$92:$G$95,[6]cmmiScoringModel!$I$92:$I$95,0,0,1)</f>
        <v>1</v>
      </c>
      <c r="BN391" s="1">
        <f>_xlfn.XLOOKUP(AC391,[6]cmmiScoringModel!$G$96:$G$100,[6]cmmiScoringModel!$I$96:$I$100,0,0,1)</f>
        <v>0.15</v>
      </c>
      <c r="BO391" s="1">
        <f>_xlfn.XLOOKUP(AD391,[6]cmmiScoringModel!$G$101:$G$106,[6]cmmiScoringModel!$I$101:$I$106,0,0,1)</f>
        <v>1</v>
      </c>
      <c r="BP391" s="1">
        <f>_xlfn.XLOOKUP(AE391,[6]cmmiScoringModel!$G$107:$G$113,[6]cmmiScoringModel!$I$107:$I$113,0,0,1)</f>
        <v>0.5</v>
      </c>
      <c r="BQ391" s="1">
        <f>_xlfn.XLOOKUP(AF391,[6]cmmiScoringModel!$G$114:$G$117,[6]cmmiScoringModel!$I$114:$I$117,0,0,1)</f>
        <v>0.85</v>
      </c>
      <c r="BR391" s="1">
        <f>_xlfn.XLOOKUP(AG391,[6]cmmiScoringModel!$G$118:$G$120,[6]cmmiScoringModel!$I$118:$I$120,0,0,1)</f>
        <v>0.25</v>
      </c>
      <c r="BS391" s="1">
        <f>_xlfn.XLOOKUP(AH391, [6]cmmiScoringModel!$G$121:$G$124,[6]cmmiScoringModel!$I$121:$I$124,0,0,1)</f>
        <v>0.6</v>
      </c>
      <c r="BT391" s="1">
        <f>_xlfn.XLOOKUP(AI391,[6]cmmiScoringModel!$G$125:$G$128,[6]cmmiScoringModel!$I$125:$I$128,0,0,1)</f>
        <v>0.4</v>
      </c>
      <c r="BU391" s="1">
        <f>_xlfn.XLOOKUP(AJ391,[6]cmmiScoringModel!$G$129:$G$132,[6]cmmiScoringModel!$I$129:$I$132,0,0,1)</f>
        <v>0.4</v>
      </c>
      <c r="BV391" s="1">
        <f>_xlfn.XLOOKUP(AK391,[6]cmmiScoringModel!$G$133:$G$138,[6]cmmiScoringModel!$I$133:$I$138,0,0,1)</f>
        <v>0.25</v>
      </c>
      <c r="BW391" s="1">
        <f>_xlfn.XLOOKUP(AL391,[6]cmmiScoringModel!$G$139:$G$142,[6]cmmiScoringModel!$I$139:$I$142,0,0,1)</f>
        <v>0.25</v>
      </c>
      <c r="BX391" s="1">
        <f>_xlfn.XLOOKUP(AM391,[6]cmmiScoringModel!$G$143:$G$148,[6]cmmiScoringModel!$I$143:$I$148,0,0,1)</f>
        <v>0.5</v>
      </c>
      <c r="BY391" s="1">
        <f>_xlfn.XLOOKUP(AN391,[6]cmmiScoringModel!$G$149:$G$153,[6]cmmiScoringModel!$I$149:$I$153,0,0,1)</f>
        <v>0.75</v>
      </c>
      <c r="BZ391" s="1">
        <f>_xlfn.XLOOKUP(AO391,[6]cmmiScoringModel!$G$154:$G$157,[6]cmmiScoringModel!$I$154:$I$157,0,0,1)</f>
        <v>0</v>
      </c>
      <c r="CA391" s="1">
        <f>_xlfn.XLOOKUP(AP391,[6]cmmiScoringModel!$G$158:$G$161,[6]cmmiScoringModel!$I$158:$I$161,0,0,1)</f>
        <v>1</v>
      </c>
      <c r="CB391" s="1">
        <f>_xlfn.XLOOKUP(AQ391,[6]cmmiScoringModel!$G$162:$G$166,[6]cmmiScoringModel!$I$162:$I$166,0,0,1)</f>
        <v>0.75</v>
      </c>
      <c r="CC391" s="1">
        <f>_xlfn.XLOOKUP(AR391,[6]cmmiScoringModel!$G$167:$G$171,[6]cmmiScoringModel!$I$167:$I$171,0,0,1)</f>
        <v>0.01</v>
      </c>
      <c r="CD391" s="1">
        <f>_xlfn.XLOOKUP(AS391,[6]cmmiScoringModel!$G$172:$G$175,[6]cmmiScoringModel!$I$172:$I$175,0,0,1)</f>
        <v>0.01</v>
      </c>
      <c r="CE391" s="1">
        <f>_xlfn.XLOOKUP(AT391,[6]cmmiScoringModel!$G$176:$G$180,[6]cmmiScoringModel!$I$176:$I$180,0,0,1)</f>
        <v>0.01</v>
      </c>
    </row>
    <row r="392" spans="1:83" x14ac:dyDescent="0.25">
      <c r="A392" s="1" t="s">
        <v>3752</v>
      </c>
      <c r="B392" s="1" t="s">
        <v>1612</v>
      </c>
      <c r="C392" s="1" t="s">
        <v>1732</v>
      </c>
      <c r="D392" s="1" t="s">
        <v>1827</v>
      </c>
      <c r="E392" s="1" t="s">
        <v>2304</v>
      </c>
      <c r="G392" s="1" t="s">
        <v>1598</v>
      </c>
      <c r="H392" s="1" t="s">
        <v>3388</v>
      </c>
      <c r="K392" s="1" t="s">
        <v>18</v>
      </c>
      <c r="L392" s="1" t="s">
        <v>22</v>
      </c>
      <c r="M392" s="1" t="s">
        <v>31</v>
      </c>
      <c r="N392" s="1" t="s">
        <v>29</v>
      </c>
      <c r="O392" s="1" t="s">
        <v>37</v>
      </c>
      <c r="P392" s="1" t="s">
        <v>43</v>
      </c>
      <c r="Q392" s="1" t="s">
        <v>45</v>
      </c>
      <c r="R392" s="1" t="s">
        <v>37</v>
      </c>
      <c r="S392" s="1" t="s">
        <v>56</v>
      </c>
      <c r="T392" s="1" t="s">
        <v>64</v>
      </c>
      <c r="U392" s="1" t="s">
        <v>43</v>
      </c>
      <c r="V392" s="1" t="s">
        <v>72</v>
      </c>
      <c r="W392" s="1" t="s">
        <v>75</v>
      </c>
      <c r="X392" s="1" t="s">
        <v>37</v>
      </c>
      <c r="Y392" s="1" t="s">
        <v>43</v>
      </c>
      <c r="Z392" s="1" t="s">
        <v>64</v>
      </c>
      <c r="AA392" s="1" t="s">
        <v>62</v>
      </c>
      <c r="AB392" s="1" t="s">
        <v>98</v>
      </c>
      <c r="AC392" s="1" t="s">
        <v>105</v>
      </c>
      <c r="AD392" s="1" t="s">
        <v>111</v>
      </c>
      <c r="AE392" s="1" t="s">
        <v>62</v>
      </c>
      <c r="AF392" s="1" t="s">
        <v>120</v>
      </c>
      <c r="AG392" s="1" t="s">
        <v>125</v>
      </c>
      <c r="AH392" s="1" t="s">
        <v>129</v>
      </c>
      <c r="AI392" s="1" t="s">
        <v>129</v>
      </c>
      <c r="AJ392" s="1" t="s">
        <v>22</v>
      </c>
      <c r="AK392" s="1" t="s">
        <v>64</v>
      </c>
      <c r="AL392" s="1" t="s">
        <v>144</v>
      </c>
      <c r="AM392" s="1" t="s">
        <v>62</v>
      </c>
      <c r="AN392" s="1" t="s">
        <v>31</v>
      </c>
      <c r="AO392" s="1" t="s">
        <v>155</v>
      </c>
      <c r="AP392" s="1" t="s">
        <v>159</v>
      </c>
      <c r="AQ392" s="1" t="s">
        <v>29</v>
      </c>
      <c r="AR392" s="1" t="s">
        <v>21</v>
      </c>
      <c r="AS392" s="1" t="s">
        <v>21</v>
      </c>
      <c r="AT392" s="1" t="s">
        <v>21</v>
      </c>
      <c r="AV392" s="1">
        <f>_xlfn.XLOOKUP(K392,[6]cmmiScoringModel!$G$2:$G$6, [6]cmmiScoringModel!$I$2:$I$6,0,0,1)</f>
        <v>1</v>
      </c>
      <c r="AW392" s="1">
        <f>_xlfn.XLOOKUP(L392,[6]cmmiScoringModel!$G$7:$G$9,[6]cmmiScoringModel!$I$7:$I$9,0,0,1)</f>
        <v>1</v>
      </c>
      <c r="AX392" s="1">
        <f>_xlfn.XLOOKUP(M392,[6]cmmiScoringModel!$G$10:$G$14,[6]cmmiScoringModel!$I$10:$I$14,0,0,1)</f>
        <v>1</v>
      </c>
      <c r="AY392" s="1">
        <f>_xlfn.XLOOKUP(N392,[6]cmmiScoringModel!$G$15:$G$19,[6]cmmiScoringModel!$I$15:$I$19,0,0,1)</f>
        <v>0.5</v>
      </c>
      <c r="AZ392" s="1">
        <f>_xlfn.XLOOKUP(O392,[6]cmmiScoringModel!$G$20:$G$24,[6]cmmiScoringModel!$I$20:$I$24,0,0,1)</f>
        <v>0.75</v>
      </c>
      <c r="BA392" s="1">
        <f>_xlfn.XLOOKUP(P392,[6]cmmiScoringModel!$G$25:$G$28,[6]cmmiScoringModel!$I$25:$I$28,0,0,1)</f>
        <v>1</v>
      </c>
      <c r="BB392" s="1">
        <f>_xlfn.XLOOKUP(Q392,[6]cmmiScoringModel!$G$29:$G$33,[6]cmmiScoringModel!$I$29:$I$33,0,0,1)</f>
        <v>0.5</v>
      </c>
      <c r="BC392" s="1">
        <f>_xlfn.XLOOKUP(R392,[6]cmmiScoringModel!$G$34:$G$37,[6]cmmiScoringModel!$I$34:$I$37,0,0,1)</f>
        <v>1</v>
      </c>
      <c r="BD392" s="1">
        <f>_xlfn.XLOOKUP(S392,[6]cmmiScoringModel!$G$38:$G$44,[6]cmmiScoringModel!$I$38:$I$44,0,0,1)</f>
        <v>0.2</v>
      </c>
      <c r="BE392" s="1">
        <f>_xlfn.XLOOKUP(T392,[6]cmmiScoringModel!$G$45:$G$51,[6]cmmiScoringModel!$I$45:$I$51,0,0,1)</f>
        <v>1</v>
      </c>
      <c r="BF392" s="1">
        <f>_xlfn.XLOOKUP(U392,[6]cmmiScoringModel!$G$52:$G$56,[6]cmmiScoringModel!$I$52:$I$56,0,0,1)</f>
        <v>1</v>
      </c>
      <c r="BG392" s="1">
        <f>_xlfn.XLOOKUP(V392,[6]cmmiScoringModel!$G$57:$G$61,[6]cmmiScoringModel!$I$57:$I$61,0,0,1)</f>
        <v>1</v>
      </c>
      <c r="BH392" s="1">
        <f>_xlfn.XLOOKUP(W392,[6]cmmiScoringModel!$G$62:$G$67,[6]cmmiScoringModel!$I$62:$I$67,0,0,1)</f>
        <v>0.5</v>
      </c>
      <c r="BI392" s="1">
        <f>_xlfn.XLOOKUP(X392,[6]cmmiScoringModel!$G$68:$G$72,[6]cmmiScoringModel!$I$68:$I$72,0,0,1)</f>
        <v>0.75</v>
      </c>
      <c r="BJ392" s="1">
        <f>_xlfn.XLOOKUP(Y392,[6]cmmiScoringModel!$G$73:$G$77,[6]cmmiScoringModel!$I$73:$I$77,0,0,1)</f>
        <v>1</v>
      </c>
      <c r="BK392" s="1">
        <f>_xlfn.XLOOKUP(Z392,[6]cmmiScoringModel!$G$78:$G$84,[6]cmmiScoringModel!$I$78:$I$84,0,0,1)</f>
        <v>1</v>
      </c>
      <c r="BL392" s="1">
        <f>_xlfn.XLOOKUP(AA392,[6]cmmiScoringModel!$G$85:$G$91,[6]cmmiScoringModel!$I$85:$I$91,0,0,1)</f>
        <v>0.5</v>
      </c>
      <c r="BM392" s="1">
        <f>_xlfn.XLOOKUP(AB392,[6]cmmiScoringModel!$G$92:$G$95,[6]cmmiScoringModel!$I$92:$I$95,0,0,1)</f>
        <v>1</v>
      </c>
      <c r="BN392" s="1">
        <f>_xlfn.XLOOKUP(AC392,[6]cmmiScoringModel!$G$96:$G$100,[6]cmmiScoringModel!$I$96:$I$100,0,0,1)</f>
        <v>1</v>
      </c>
      <c r="BO392" s="1">
        <f>_xlfn.XLOOKUP(AD392,[6]cmmiScoringModel!$G$101:$G$106,[6]cmmiScoringModel!$I$101:$I$106,0,0,1)</f>
        <v>1</v>
      </c>
      <c r="BP392" s="1">
        <f>_xlfn.XLOOKUP(AE392,[6]cmmiScoringModel!$G$107:$G$113,[6]cmmiScoringModel!$I$107:$I$113,0,0,1)</f>
        <v>0.5</v>
      </c>
      <c r="BQ392" s="1">
        <f>_xlfn.XLOOKUP(AF392,[6]cmmiScoringModel!$G$114:$G$117,[6]cmmiScoringModel!$I$114:$I$117,0,0,1)</f>
        <v>0.85</v>
      </c>
      <c r="BR392" s="1">
        <f>_xlfn.XLOOKUP(AG392,[6]cmmiScoringModel!$G$118:$G$120,[6]cmmiScoringModel!$I$118:$I$120,0,0,1)</f>
        <v>1</v>
      </c>
      <c r="BS392" s="1">
        <f>_xlfn.XLOOKUP(AH392, [6]cmmiScoringModel!$G$121:$G$124,[6]cmmiScoringModel!$I$121:$I$124,0,0,1)</f>
        <v>0.6</v>
      </c>
      <c r="BT392" s="1">
        <f>_xlfn.XLOOKUP(AI392,[6]cmmiScoringModel!$G$125:$G$128,[6]cmmiScoringModel!$I$125:$I$128,0,0,1)</f>
        <v>0.4</v>
      </c>
      <c r="BU392" s="1">
        <f>_xlfn.XLOOKUP(AJ392,[6]cmmiScoringModel!$G$129:$G$132,[6]cmmiScoringModel!$I$129:$I$132,0,0,1)</f>
        <v>1</v>
      </c>
      <c r="BV392" s="1">
        <f>_xlfn.XLOOKUP(AK392,[6]cmmiScoringModel!$G$133:$G$138,[6]cmmiScoringModel!$I$133:$I$138,0,0,1)</f>
        <v>1</v>
      </c>
      <c r="BW392" s="1">
        <f>_xlfn.XLOOKUP(AL392,[6]cmmiScoringModel!$G$139:$G$142,[6]cmmiScoringModel!$I$139:$I$142,0,0,1)</f>
        <v>1</v>
      </c>
      <c r="BX392" s="1">
        <f>_xlfn.XLOOKUP(AM392,[6]cmmiScoringModel!$G$143:$G$148,[6]cmmiScoringModel!$I$143:$I$148,0,0,1)</f>
        <v>0.5</v>
      </c>
      <c r="BY392" s="1">
        <f>_xlfn.XLOOKUP(AN392,[6]cmmiScoringModel!$G$149:$G$153,[6]cmmiScoringModel!$I$149:$I$153,0,0,1)</f>
        <v>1</v>
      </c>
      <c r="BZ392" s="1">
        <f>_xlfn.XLOOKUP(AO392,[6]cmmiScoringModel!$G$154:$G$157,[6]cmmiScoringModel!$I$154:$I$157,0,0,1)</f>
        <v>1</v>
      </c>
      <c r="CA392" s="1">
        <f>_xlfn.XLOOKUP(AP392,[6]cmmiScoringModel!$G$158:$G$161,[6]cmmiScoringModel!$I$158:$I$161,0,0,1)</f>
        <v>1</v>
      </c>
      <c r="CB392" s="1">
        <f>_xlfn.XLOOKUP(AQ392,[6]cmmiScoringModel!$G$162:$G$166,[6]cmmiScoringModel!$I$162:$I$166,0,0,1)</f>
        <v>0.75</v>
      </c>
      <c r="CC392" s="1">
        <f>_xlfn.XLOOKUP(AR392,[6]cmmiScoringModel!$G$167:$G$171,[6]cmmiScoringModel!$I$167:$I$171,0,0,1)</f>
        <v>0.01</v>
      </c>
      <c r="CD392" s="1">
        <f>_xlfn.XLOOKUP(AS392,[6]cmmiScoringModel!$G$172:$G$175,[6]cmmiScoringModel!$I$172:$I$175,0,0,1)</f>
        <v>0.01</v>
      </c>
      <c r="CE392" s="1">
        <f>_xlfn.XLOOKUP(AT392,[6]cmmiScoringModel!$G$176:$G$180,[6]cmmiScoringModel!$I$176:$I$180,0,0,1)</f>
        <v>0.01</v>
      </c>
    </row>
    <row r="393" spans="1:83" x14ac:dyDescent="0.25">
      <c r="A393" s="1" t="s">
        <v>3753</v>
      </c>
      <c r="B393" s="1" t="s">
        <v>1612</v>
      </c>
      <c r="C393" s="1" t="s">
        <v>1732</v>
      </c>
      <c r="D393" s="1" t="s">
        <v>2305</v>
      </c>
      <c r="E393" s="1" t="s">
        <v>2306</v>
      </c>
      <c r="G393" s="1" t="s">
        <v>2291</v>
      </c>
      <c r="H393" s="1" t="s">
        <v>3723</v>
      </c>
      <c r="K393" s="1" t="s">
        <v>15</v>
      </c>
      <c r="L393" s="1" t="s">
        <v>21</v>
      </c>
      <c r="M393" s="1" t="s">
        <v>21</v>
      </c>
      <c r="N393" s="1" t="s">
        <v>29</v>
      </c>
      <c r="O393" s="1" t="s">
        <v>36</v>
      </c>
      <c r="P393" s="1" t="s">
        <v>42</v>
      </c>
      <c r="Q393" s="1" t="s">
        <v>45</v>
      </c>
      <c r="R393" s="1" t="s">
        <v>21</v>
      </c>
      <c r="S393" s="1" t="s">
        <v>21</v>
      </c>
      <c r="T393" s="1" t="s">
        <v>21</v>
      </c>
      <c r="U393" s="1" t="s">
        <v>21</v>
      </c>
      <c r="V393" s="1" t="s">
        <v>21</v>
      </c>
      <c r="W393" s="1" t="s">
        <v>21</v>
      </c>
      <c r="X393" s="1" t="s">
        <v>21</v>
      </c>
      <c r="Y393" s="1" t="s">
        <v>21</v>
      </c>
      <c r="Z393" s="1" t="s">
        <v>21</v>
      </c>
      <c r="AA393" s="1" t="s">
        <v>21</v>
      </c>
      <c r="AB393" s="1" t="s">
        <v>21</v>
      </c>
      <c r="AC393" s="1" t="s">
        <v>21</v>
      </c>
      <c r="AD393" s="1" t="s">
        <v>21</v>
      </c>
      <c r="AE393" s="1" t="s">
        <v>21</v>
      </c>
      <c r="AF393" s="1" t="s">
        <v>120</v>
      </c>
      <c r="AG393" s="1" t="s">
        <v>21</v>
      </c>
      <c r="AH393" s="1" t="s">
        <v>21</v>
      </c>
      <c r="AI393" s="1" t="s">
        <v>21</v>
      </c>
      <c r="AJ393" s="1" t="s">
        <v>21</v>
      </c>
      <c r="AK393" s="1" t="s">
        <v>21</v>
      </c>
      <c r="AL393" s="1" t="s">
        <v>21</v>
      </c>
      <c r="AM393" s="1" t="s">
        <v>21</v>
      </c>
      <c r="AN393" s="1" t="s">
        <v>21</v>
      </c>
      <c r="AO393" s="1" t="s">
        <v>21</v>
      </c>
      <c r="AP393" s="1" t="s">
        <v>21</v>
      </c>
      <c r="AQ393" s="1" t="s">
        <v>21</v>
      </c>
      <c r="AR393" s="1" t="s">
        <v>21</v>
      </c>
      <c r="AS393" s="1" t="s">
        <v>21</v>
      </c>
      <c r="AT393" s="1" t="s">
        <v>21</v>
      </c>
      <c r="AV393" s="1">
        <f>_xlfn.XLOOKUP(K393,[6]cmmiScoringModel!$G$2:$G$6, [6]cmmiScoringModel!$I$2:$I$6,0,0,1)</f>
        <v>0.05</v>
      </c>
      <c r="AW393" s="1">
        <f>_xlfn.XLOOKUP(L393,[6]cmmiScoringModel!$G$7:$G$9,[6]cmmiScoringModel!$I$7:$I$9,0,0,1)</f>
        <v>0.01</v>
      </c>
      <c r="AX393" s="1">
        <f>_xlfn.XLOOKUP(M393,[6]cmmiScoringModel!$G$10:$G$14,[6]cmmiScoringModel!$I$10:$I$14,0,0,1)</f>
        <v>0.01</v>
      </c>
      <c r="AY393" s="1">
        <f>_xlfn.XLOOKUP(N393,[6]cmmiScoringModel!$G$15:$G$19,[6]cmmiScoringModel!$I$15:$I$19,0,0,1)</f>
        <v>0.5</v>
      </c>
      <c r="AZ393" s="1">
        <f>_xlfn.XLOOKUP(O393,[6]cmmiScoringModel!$G$20:$G$24,[6]cmmiScoringModel!$I$20:$I$24,0,0,1)</f>
        <v>0.2</v>
      </c>
      <c r="BA393" s="1">
        <f>_xlfn.XLOOKUP(P393,[6]cmmiScoringModel!$G$25:$G$28,[6]cmmiScoringModel!$I$25:$I$28,0,0,1)</f>
        <v>0.75</v>
      </c>
      <c r="BB393" s="1">
        <f>_xlfn.XLOOKUP(Q393,[6]cmmiScoringModel!$G$29:$G$33,[6]cmmiScoringModel!$I$29:$I$33,0,0,1)</f>
        <v>0.5</v>
      </c>
      <c r="BC393" s="1">
        <f>_xlfn.XLOOKUP(R393,[6]cmmiScoringModel!$G$34:$G$37,[6]cmmiScoringModel!$I$34:$I$37,0,0,1)</f>
        <v>0.01</v>
      </c>
      <c r="BD393" s="1">
        <f>_xlfn.XLOOKUP(S393,[6]cmmiScoringModel!$G$38:$G$44,[6]cmmiScoringModel!$I$38:$I$44,0,0,1)</f>
        <v>0.01</v>
      </c>
      <c r="BE393" s="1">
        <f>_xlfn.XLOOKUP(T393,[6]cmmiScoringModel!$G$45:$G$51,[6]cmmiScoringModel!$I$45:$I$51,0,0,1)</f>
        <v>0.01</v>
      </c>
      <c r="BF393" s="1">
        <f>_xlfn.XLOOKUP(U393,[6]cmmiScoringModel!$G$52:$G$56,[6]cmmiScoringModel!$I$52:$I$56,0,0,1)</f>
        <v>0.01</v>
      </c>
      <c r="BG393" s="1">
        <f>_xlfn.XLOOKUP(V393,[6]cmmiScoringModel!$G$57:$G$61,[6]cmmiScoringModel!$I$57:$I$61,0,0,1)</f>
        <v>0.01</v>
      </c>
      <c r="BH393" s="1">
        <f>_xlfn.XLOOKUP(W393,[6]cmmiScoringModel!$G$62:$G$67,[6]cmmiScoringModel!$I$62:$I$67,0,0,1)</f>
        <v>0.01</v>
      </c>
      <c r="BI393" s="1">
        <f>_xlfn.XLOOKUP(X393,[6]cmmiScoringModel!$G$68:$G$72,[6]cmmiScoringModel!$I$68:$I$72,0,0,1)</f>
        <v>0.01</v>
      </c>
      <c r="BJ393" s="1">
        <f>_xlfn.XLOOKUP(Y393,[6]cmmiScoringModel!$G$73:$G$77,[6]cmmiScoringModel!$I$73:$I$77,0,0,1)</f>
        <v>0.01</v>
      </c>
      <c r="BK393" s="1">
        <f>_xlfn.XLOOKUP(Z393,[6]cmmiScoringModel!$G$78:$G$84,[6]cmmiScoringModel!$I$78:$I$84,0,0,1)</f>
        <v>0.01</v>
      </c>
      <c r="BL393" s="1">
        <f>_xlfn.XLOOKUP(AA393,[6]cmmiScoringModel!$G$85:$G$91,[6]cmmiScoringModel!$I$85:$I$91,0,0,1)</f>
        <v>0.01</v>
      </c>
      <c r="BM393" s="1">
        <f>_xlfn.XLOOKUP(AB393,[6]cmmiScoringModel!$G$92:$G$95,[6]cmmiScoringModel!$I$92:$I$95,0,0,1)</f>
        <v>0.01</v>
      </c>
      <c r="BN393" s="1">
        <f>_xlfn.XLOOKUP(AC393,[6]cmmiScoringModel!$G$96:$G$100,[6]cmmiScoringModel!$I$96:$I$100,0,0,1)</f>
        <v>0.01</v>
      </c>
      <c r="BO393" s="1">
        <f>_xlfn.XLOOKUP(AD393,[6]cmmiScoringModel!$G$101:$G$106,[6]cmmiScoringModel!$I$101:$I$106,0,0,1)</f>
        <v>0.01</v>
      </c>
      <c r="BP393" s="1">
        <f>_xlfn.XLOOKUP(AE393,[6]cmmiScoringModel!$G$107:$G$113,[6]cmmiScoringModel!$I$107:$I$113,0,0,1)</f>
        <v>0.01</v>
      </c>
      <c r="BQ393" s="1">
        <f>_xlfn.XLOOKUP(AF393,[6]cmmiScoringModel!$G$114:$G$117,[6]cmmiScoringModel!$I$114:$I$117,0,0,1)</f>
        <v>0.85</v>
      </c>
      <c r="BR393" s="1">
        <f>_xlfn.XLOOKUP(AG393,[6]cmmiScoringModel!$G$118:$G$120,[6]cmmiScoringModel!$I$118:$I$120,0,0,1)</f>
        <v>0.01</v>
      </c>
      <c r="BS393" s="1">
        <f>_xlfn.XLOOKUP(AH393, [6]cmmiScoringModel!$G$121:$G$124,[6]cmmiScoringModel!$I$121:$I$124,0,0,1)</f>
        <v>0.01</v>
      </c>
      <c r="BT393" s="1">
        <f>_xlfn.XLOOKUP(AI393,[6]cmmiScoringModel!$G$125:$G$128,[6]cmmiScoringModel!$I$125:$I$128,0,0,1)</f>
        <v>0.01</v>
      </c>
      <c r="BU393" s="1">
        <f>_xlfn.XLOOKUP(AJ393,[6]cmmiScoringModel!$G$129:$G$132,[6]cmmiScoringModel!$I$129:$I$132,0,0,1)</f>
        <v>0.01</v>
      </c>
      <c r="BV393" s="1">
        <f>_xlfn.XLOOKUP(AK393,[6]cmmiScoringModel!$G$133:$G$138,[6]cmmiScoringModel!$I$133:$I$138,0,0,1)</f>
        <v>0.01</v>
      </c>
      <c r="BW393" s="1">
        <f>_xlfn.XLOOKUP(AL393,[6]cmmiScoringModel!$G$139:$G$142,[6]cmmiScoringModel!$I$139:$I$142,0,0,1)</f>
        <v>0.01</v>
      </c>
      <c r="BX393" s="1">
        <f>_xlfn.XLOOKUP(AM393,[6]cmmiScoringModel!$G$143:$G$148,[6]cmmiScoringModel!$I$143:$I$148,0,0,1)</f>
        <v>0.01</v>
      </c>
      <c r="BY393" s="1">
        <f>_xlfn.XLOOKUP(AN393,[6]cmmiScoringModel!$G$149:$G$153,[6]cmmiScoringModel!$I$149:$I$153,0,0,1)</f>
        <v>0.01</v>
      </c>
      <c r="BZ393" s="1">
        <f>_xlfn.XLOOKUP(AO393,[6]cmmiScoringModel!$G$154:$G$157,[6]cmmiScoringModel!$I$154:$I$157,0,0,1)</f>
        <v>0.01</v>
      </c>
      <c r="CA393" s="1">
        <f>_xlfn.XLOOKUP(AP393,[6]cmmiScoringModel!$G$158:$G$161,[6]cmmiScoringModel!$I$158:$I$161,0,0,1)</f>
        <v>0.01</v>
      </c>
      <c r="CB393" s="1">
        <f>_xlfn.XLOOKUP(AQ393,[6]cmmiScoringModel!$G$162:$G$166,[6]cmmiScoringModel!$I$162:$I$166,0,0,1)</f>
        <v>0.01</v>
      </c>
      <c r="CC393" s="1">
        <f>_xlfn.XLOOKUP(AR393,[6]cmmiScoringModel!$G$167:$G$171,[6]cmmiScoringModel!$I$167:$I$171,0,0,1)</f>
        <v>0.01</v>
      </c>
      <c r="CD393" s="1">
        <f>_xlfn.XLOOKUP(AS393,[6]cmmiScoringModel!$G$172:$G$175,[6]cmmiScoringModel!$I$172:$I$175,0,0,1)</f>
        <v>0.01</v>
      </c>
      <c r="CE393" s="1">
        <f>_xlfn.XLOOKUP(AT393,[6]cmmiScoringModel!$G$176:$G$180,[6]cmmiScoringModel!$I$176:$I$180,0,0,1)</f>
        <v>0.01</v>
      </c>
    </row>
    <row r="394" spans="1:83" x14ac:dyDescent="0.25">
      <c r="A394" s="1" t="s">
        <v>3754</v>
      </c>
      <c r="B394" s="1" t="s">
        <v>1612</v>
      </c>
      <c r="C394" s="1" t="s">
        <v>2072</v>
      </c>
      <c r="D394" s="1" t="s">
        <v>2307</v>
      </c>
      <c r="E394" s="1" t="s">
        <v>2308</v>
      </c>
      <c r="G394" s="1" t="s">
        <v>2309</v>
      </c>
      <c r="H394" s="1" t="s">
        <v>3696</v>
      </c>
      <c r="K394" s="1" t="s">
        <v>18</v>
      </c>
      <c r="L394" s="1" t="s">
        <v>22</v>
      </c>
      <c r="M394" s="1" t="s">
        <v>31</v>
      </c>
      <c r="N394" s="1" t="s">
        <v>29</v>
      </c>
      <c r="O394" s="1" t="s">
        <v>37</v>
      </c>
      <c r="P394" s="1" t="s">
        <v>43</v>
      </c>
      <c r="Q394" s="1" t="s">
        <v>45</v>
      </c>
      <c r="R394" s="1" t="s">
        <v>37</v>
      </c>
      <c r="S394" s="1" t="s">
        <v>56</v>
      </c>
      <c r="T394" s="1" t="s">
        <v>64</v>
      </c>
      <c r="U394" s="1" t="s">
        <v>43</v>
      </c>
      <c r="V394" s="1" t="s">
        <v>72</v>
      </c>
      <c r="W394" s="1" t="s">
        <v>75</v>
      </c>
      <c r="X394" s="1" t="s">
        <v>37</v>
      </c>
      <c r="Y394" s="1" t="s">
        <v>43</v>
      </c>
      <c r="Z394" s="1" t="s">
        <v>62</v>
      </c>
      <c r="AA394" s="1" t="s">
        <v>62</v>
      </c>
      <c r="AB394" s="1" t="s">
        <v>98</v>
      </c>
      <c r="AC394" s="1" t="s">
        <v>103</v>
      </c>
      <c r="AD394" s="1" t="s">
        <v>111</v>
      </c>
      <c r="AE394" s="1" t="s">
        <v>62</v>
      </c>
      <c r="AF394" s="1" t="s">
        <v>120</v>
      </c>
      <c r="AG394" s="1" t="s">
        <v>124</v>
      </c>
      <c r="AH394" s="1" t="s">
        <v>129</v>
      </c>
      <c r="AI394" s="1" t="s">
        <v>129</v>
      </c>
      <c r="AJ394" s="1" t="s">
        <v>129</v>
      </c>
      <c r="AK394" s="1" t="s">
        <v>64</v>
      </c>
      <c r="AL394" s="1" t="s">
        <v>144</v>
      </c>
      <c r="AM394" s="1" t="s">
        <v>62</v>
      </c>
      <c r="AN394" s="1" t="s">
        <v>31</v>
      </c>
      <c r="AO394" s="1" t="s">
        <v>155</v>
      </c>
      <c r="AP394" s="1" t="s">
        <v>159</v>
      </c>
      <c r="AQ394" s="1" t="s">
        <v>29</v>
      </c>
      <c r="AR394" s="1" t="s">
        <v>21</v>
      </c>
      <c r="AS394" s="1" t="s">
        <v>21</v>
      </c>
      <c r="AT394" s="1" t="s">
        <v>21</v>
      </c>
      <c r="AV394" s="1">
        <f>_xlfn.XLOOKUP(K394,[6]cmmiScoringModel!$G$2:$G$6, [6]cmmiScoringModel!$I$2:$I$6,0,0,1)</f>
        <v>1</v>
      </c>
      <c r="AW394" s="1">
        <f>_xlfn.XLOOKUP(L394,[6]cmmiScoringModel!$G$7:$G$9,[6]cmmiScoringModel!$I$7:$I$9,0,0,1)</f>
        <v>1</v>
      </c>
      <c r="AX394" s="1">
        <f>_xlfn.XLOOKUP(M394,[6]cmmiScoringModel!$G$10:$G$14,[6]cmmiScoringModel!$I$10:$I$14,0,0,1)</f>
        <v>1</v>
      </c>
      <c r="AY394" s="1">
        <f>_xlfn.XLOOKUP(N394,[6]cmmiScoringModel!$G$15:$G$19,[6]cmmiScoringModel!$I$15:$I$19,0,0,1)</f>
        <v>0.5</v>
      </c>
      <c r="AZ394" s="1">
        <f>_xlfn.XLOOKUP(O394,[6]cmmiScoringModel!$G$20:$G$24,[6]cmmiScoringModel!$I$20:$I$24,0,0,1)</f>
        <v>0.75</v>
      </c>
      <c r="BA394" s="1">
        <f>_xlfn.XLOOKUP(P394,[6]cmmiScoringModel!$G$25:$G$28,[6]cmmiScoringModel!$I$25:$I$28,0,0,1)</f>
        <v>1</v>
      </c>
      <c r="BB394" s="1">
        <f>_xlfn.XLOOKUP(Q394,[6]cmmiScoringModel!$G$29:$G$33,[6]cmmiScoringModel!$I$29:$I$33,0,0,1)</f>
        <v>0.5</v>
      </c>
      <c r="BC394" s="1">
        <f>_xlfn.XLOOKUP(R394,[6]cmmiScoringModel!$G$34:$G$37,[6]cmmiScoringModel!$I$34:$I$37,0,0,1)</f>
        <v>1</v>
      </c>
      <c r="BD394" s="1">
        <f>_xlfn.XLOOKUP(S394,[6]cmmiScoringModel!$G$38:$G$44,[6]cmmiScoringModel!$I$38:$I$44,0,0,1)</f>
        <v>0.2</v>
      </c>
      <c r="BE394" s="1">
        <f>_xlfn.XLOOKUP(T394,[6]cmmiScoringModel!$G$45:$G$51,[6]cmmiScoringModel!$I$45:$I$51,0,0,1)</f>
        <v>1</v>
      </c>
      <c r="BF394" s="1">
        <f>_xlfn.XLOOKUP(U394,[6]cmmiScoringModel!$G$52:$G$56,[6]cmmiScoringModel!$I$52:$I$56,0,0,1)</f>
        <v>1</v>
      </c>
      <c r="BG394" s="1">
        <f>_xlfn.XLOOKUP(V394,[6]cmmiScoringModel!$G$57:$G$61,[6]cmmiScoringModel!$I$57:$I$61,0,0,1)</f>
        <v>1</v>
      </c>
      <c r="BH394" s="1">
        <f>_xlfn.XLOOKUP(W394,[6]cmmiScoringModel!$G$62:$G$67,[6]cmmiScoringModel!$I$62:$I$67,0,0,1)</f>
        <v>0.5</v>
      </c>
      <c r="BI394" s="1">
        <f>_xlfn.XLOOKUP(X394,[6]cmmiScoringModel!$G$68:$G$72,[6]cmmiScoringModel!$I$68:$I$72,0,0,1)</f>
        <v>0.75</v>
      </c>
      <c r="BJ394" s="1">
        <f>_xlfn.XLOOKUP(Y394,[6]cmmiScoringModel!$G$73:$G$77,[6]cmmiScoringModel!$I$73:$I$77,0,0,1)</f>
        <v>1</v>
      </c>
      <c r="BK394" s="1">
        <f>_xlfn.XLOOKUP(Z394,[6]cmmiScoringModel!$G$78:$G$84,[6]cmmiScoringModel!$I$78:$I$84,0,0,1)</f>
        <v>0.5</v>
      </c>
      <c r="BL394" s="1">
        <f>_xlfn.XLOOKUP(AA394,[6]cmmiScoringModel!$G$85:$G$91,[6]cmmiScoringModel!$I$85:$I$91,0,0,1)</f>
        <v>0.5</v>
      </c>
      <c r="BM394" s="1">
        <f>_xlfn.XLOOKUP(AB394,[6]cmmiScoringModel!$G$92:$G$95,[6]cmmiScoringModel!$I$92:$I$95,0,0,1)</f>
        <v>1</v>
      </c>
      <c r="BN394" s="1">
        <f>_xlfn.XLOOKUP(AC394,[6]cmmiScoringModel!$G$96:$G$100,[6]cmmiScoringModel!$I$96:$I$100,0,0,1)</f>
        <v>0.6</v>
      </c>
      <c r="BO394" s="1">
        <f>_xlfn.XLOOKUP(AD394,[6]cmmiScoringModel!$G$101:$G$106,[6]cmmiScoringModel!$I$101:$I$106,0,0,1)</f>
        <v>1</v>
      </c>
      <c r="BP394" s="1">
        <f>_xlfn.XLOOKUP(AE394,[6]cmmiScoringModel!$G$107:$G$113,[6]cmmiScoringModel!$I$107:$I$113,0,0,1)</f>
        <v>0.5</v>
      </c>
      <c r="BQ394" s="1">
        <f>_xlfn.XLOOKUP(AF394,[6]cmmiScoringModel!$G$114:$G$117,[6]cmmiScoringModel!$I$114:$I$117,0,0,1)</f>
        <v>0.85</v>
      </c>
      <c r="BR394" s="1">
        <f>_xlfn.XLOOKUP(AG394,[6]cmmiScoringModel!$G$118:$G$120,[6]cmmiScoringModel!$I$118:$I$120,0,0,1)</f>
        <v>0.25</v>
      </c>
      <c r="BS394" s="1">
        <f>_xlfn.XLOOKUP(AH394, [6]cmmiScoringModel!$G$121:$G$124,[6]cmmiScoringModel!$I$121:$I$124,0,0,1)</f>
        <v>0.6</v>
      </c>
      <c r="BT394" s="1">
        <f>_xlfn.XLOOKUP(AI394,[6]cmmiScoringModel!$G$125:$G$128,[6]cmmiScoringModel!$I$125:$I$128,0,0,1)</f>
        <v>0.4</v>
      </c>
      <c r="BU394" s="1">
        <f>_xlfn.XLOOKUP(AJ394,[6]cmmiScoringModel!$G$129:$G$132,[6]cmmiScoringModel!$I$129:$I$132,0,0,1)</f>
        <v>0.4</v>
      </c>
      <c r="BV394" s="1">
        <f>_xlfn.XLOOKUP(AK394,[6]cmmiScoringModel!$G$133:$G$138,[6]cmmiScoringModel!$I$133:$I$138,0,0,1)</f>
        <v>1</v>
      </c>
      <c r="BW394" s="1">
        <f>_xlfn.XLOOKUP(AL394,[6]cmmiScoringModel!$G$139:$G$142,[6]cmmiScoringModel!$I$139:$I$142,0,0,1)</f>
        <v>1</v>
      </c>
      <c r="BX394" s="1">
        <f>_xlfn.XLOOKUP(AM394,[6]cmmiScoringModel!$G$143:$G$148,[6]cmmiScoringModel!$I$143:$I$148,0,0,1)</f>
        <v>0.5</v>
      </c>
      <c r="BY394" s="1">
        <f>_xlfn.XLOOKUP(AN394,[6]cmmiScoringModel!$G$149:$G$153,[6]cmmiScoringModel!$I$149:$I$153,0,0,1)</f>
        <v>1</v>
      </c>
      <c r="BZ394" s="1">
        <f>_xlfn.XLOOKUP(AO394,[6]cmmiScoringModel!$G$154:$G$157,[6]cmmiScoringModel!$I$154:$I$157,0,0,1)</f>
        <v>1</v>
      </c>
      <c r="CA394" s="1">
        <f>_xlfn.XLOOKUP(AP394,[6]cmmiScoringModel!$G$158:$G$161,[6]cmmiScoringModel!$I$158:$I$161,0,0,1)</f>
        <v>1</v>
      </c>
      <c r="CB394" s="1">
        <f>_xlfn.XLOOKUP(AQ394,[6]cmmiScoringModel!$G$162:$G$166,[6]cmmiScoringModel!$I$162:$I$166,0,0,1)</f>
        <v>0.75</v>
      </c>
      <c r="CC394" s="1">
        <f>_xlfn.XLOOKUP(AR394,[6]cmmiScoringModel!$G$167:$G$171,[6]cmmiScoringModel!$I$167:$I$171,0,0,1)</f>
        <v>0.01</v>
      </c>
      <c r="CD394" s="1">
        <f>_xlfn.XLOOKUP(AS394,[6]cmmiScoringModel!$G$172:$G$175,[6]cmmiScoringModel!$I$172:$I$175,0,0,1)</f>
        <v>0.01</v>
      </c>
      <c r="CE394" s="1">
        <f>_xlfn.XLOOKUP(AT394,[6]cmmiScoringModel!$G$176:$G$180,[6]cmmiScoringModel!$I$176:$I$180,0,0,1)</f>
        <v>0.01</v>
      </c>
    </row>
    <row r="395" spans="1:83" x14ac:dyDescent="0.25">
      <c r="A395" s="1" t="s">
        <v>3755</v>
      </c>
      <c r="B395" s="1" t="s">
        <v>1612</v>
      </c>
      <c r="C395" s="1" t="s">
        <v>2072</v>
      </c>
      <c r="D395" s="1" t="s">
        <v>2310</v>
      </c>
      <c r="E395" s="1" t="s">
        <v>2311</v>
      </c>
      <c r="G395" s="1" t="s">
        <v>2309</v>
      </c>
      <c r="H395" s="1" t="s">
        <v>3696</v>
      </c>
      <c r="K395" s="1" t="s">
        <v>18</v>
      </c>
      <c r="L395" s="1" t="s">
        <v>22</v>
      </c>
      <c r="M395" s="1" t="s">
        <v>31</v>
      </c>
      <c r="N395" s="1" t="s">
        <v>29</v>
      </c>
      <c r="O395" s="1" t="s">
        <v>37</v>
      </c>
      <c r="P395" s="1" t="s">
        <v>43</v>
      </c>
      <c r="Q395" s="1" t="s">
        <v>45</v>
      </c>
      <c r="R395" s="1" t="s">
        <v>37</v>
      </c>
      <c r="S395" s="1" t="s">
        <v>56</v>
      </c>
      <c r="T395" s="1" t="s">
        <v>64</v>
      </c>
      <c r="U395" s="1" t="s">
        <v>43</v>
      </c>
      <c r="V395" s="1" t="s">
        <v>72</v>
      </c>
      <c r="W395" s="1" t="s">
        <v>75</v>
      </c>
      <c r="X395" s="1" t="s">
        <v>37</v>
      </c>
      <c r="Y395" s="1" t="s">
        <v>43</v>
      </c>
      <c r="Z395" s="1" t="s">
        <v>62</v>
      </c>
      <c r="AA395" s="1" t="s">
        <v>62</v>
      </c>
      <c r="AB395" s="1" t="s">
        <v>98</v>
      </c>
      <c r="AC395" s="1" t="s">
        <v>103</v>
      </c>
      <c r="AD395" s="1" t="s">
        <v>111</v>
      </c>
      <c r="AE395" s="1" t="s">
        <v>62</v>
      </c>
      <c r="AF395" s="1" t="s">
        <v>120</v>
      </c>
      <c r="AG395" s="1" t="s">
        <v>125</v>
      </c>
      <c r="AH395" s="1" t="s">
        <v>129</v>
      </c>
      <c r="AI395" s="1" t="s">
        <v>129</v>
      </c>
      <c r="AJ395" s="1" t="s">
        <v>129</v>
      </c>
      <c r="AK395" s="1" t="s">
        <v>64</v>
      </c>
      <c r="AL395" s="1" t="s">
        <v>144</v>
      </c>
      <c r="AM395" s="1" t="s">
        <v>62</v>
      </c>
      <c r="AN395" s="1" t="s">
        <v>31</v>
      </c>
      <c r="AO395" s="1" t="s">
        <v>155</v>
      </c>
      <c r="AP395" s="1" t="s">
        <v>159</v>
      </c>
      <c r="AQ395" s="1" t="s">
        <v>29</v>
      </c>
      <c r="AR395" s="1" t="s">
        <v>21</v>
      </c>
      <c r="AS395" s="1" t="s">
        <v>21</v>
      </c>
      <c r="AT395" s="1" t="s">
        <v>21</v>
      </c>
      <c r="AV395" s="1">
        <f>_xlfn.XLOOKUP(K395,[6]cmmiScoringModel!$G$2:$G$6, [6]cmmiScoringModel!$I$2:$I$6,0,0,1)</f>
        <v>1</v>
      </c>
      <c r="AW395" s="1">
        <f>_xlfn.XLOOKUP(L395,[6]cmmiScoringModel!$G$7:$G$9,[6]cmmiScoringModel!$I$7:$I$9,0,0,1)</f>
        <v>1</v>
      </c>
      <c r="AX395" s="1">
        <f>_xlfn.XLOOKUP(M395,[6]cmmiScoringModel!$G$10:$G$14,[6]cmmiScoringModel!$I$10:$I$14,0,0,1)</f>
        <v>1</v>
      </c>
      <c r="AY395" s="1">
        <f>_xlfn.XLOOKUP(N395,[6]cmmiScoringModel!$G$15:$G$19,[6]cmmiScoringModel!$I$15:$I$19,0,0,1)</f>
        <v>0.5</v>
      </c>
      <c r="AZ395" s="1">
        <f>_xlfn.XLOOKUP(O395,[6]cmmiScoringModel!$G$20:$G$24,[6]cmmiScoringModel!$I$20:$I$24,0,0,1)</f>
        <v>0.75</v>
      </c>
      <c r="BA395" s="1">
        <f>_xlfn.XLOOKUP(P395,[6]cmmiScoringModel!$G$25:$G$28,[6]cmmiScoringModel!$I$25:$I$28,0,0,1)</f>
        <v>1</v>
      </c>
      <c r="BB395" s="1">
        <f>_xlfn.XLOOKUP(Q395,[6]cmmiScoringModel!$G$29:$G$33,[6]cmmiScoringModel!$I$29:$I$33,0,0,1)</f>
        <v>0.5</v>
      </c>
      <c r="BC395" s="1">
        <f>_xlfn.XLOOKUP(R395,[6]cmmiScoringModel!$G$34:$G$37,[6]cmmiScoringModel!$I$34:$I$37,0,0,1)</f>
        <v>1</v>
      </c>
      <c r="BD395" s="1">
        <f>_xlfn.XLOOKUP(S395,[6]cmmiScoringModel!$G$38:$G$44,[6]cmmiScoringModel!$I$38:$I$44,0,0,1)</f>
        <v>0.2</v>
      </c>
      <c r="BE395" s="1">
        <f>_xlfn.XLOOKUP(T395,[6]cmmiScoringModel!$G$45:$G$51,[6]cmmiScoringModel!$I$45:$I$51,0,0,1)</f>
        <v>1</v>
      </c>
      <c r="BF395" s="1">
        <f>_xlfn.XLOOKUP(U395,[6]cmmiScoringModel!$G$52:$G$56,[6]cmmiScoringModel!$I$52:$I$56,0,0,1)</f>
        <v>1</v>
      </c>
      <c r="BG395" s="1">
        <f>_xlfn.XLOOKUP(V395,[6]cmmiScoringModel!$G$57:$G$61,[6]cmmiScoringModel!$I$57:$I$61,0,0,1)</f>
        <v>1</v>
      </c>
      <c r="BH395" s="1">
        <f>_xlfn.XLOOKUP(W395,[6]cmmiScoringModel!$G$62:$G$67,[6]cmmiScoringModel!$I$62:$I$67,0,0,1)</f>
        <v>0.5</v>
      </c>
      <c r="BI395" s="1">
        <f>_xlfn.XLOOKUP(X395,[6]cmmiScoringModel!$G$68:$G$72,[6]cmmiScoringModel!$I$68:$I$72,0,0,1)</f>
        <v>0.75</v>
      </c>
      <c r="BJ395" s="1">
        <f>_xlfn.XLOOKUP(Y395,[6]cmmiScoringModel!$G$73:$G$77,[6]cmmiScoringModel!$I$73:$I$77,0,0,1)</f>
        <v>1</v>
      </c>
      <c r="BK395" s="1">
        <f>_xlfn.XLOOKUP(Z395,[6]cmmiScoringModel!$G$78:$G$84,[6]cmmiScoringModel!$I$78:$I$84,0,0,1)</f>
        <v>0.5</v>
      </c>
      <c r="BL395" s="1">
        <f>_xlfn.XLOOKUP(AA395,[6]cmmiScoringModel!$G$85:$G$91,[6]cmmiScoringModel!$I$85:$I$91,0,0,1)</f>
        <v>0.5</v>
      </c>
      <c r="BM395" s="1">
        <f>_xlfn.XLOOKUP(AB395,[6]cmmiScoringModel!$G$92:$G$95,[6]cmmiScoringModel!$I$92:$I$95,0,0,1)</f>
        <v>1</v>
      </c>
      <c r="BN395" s="1">
        <f>_xlfn.XLOOKUP(AC395,[6]cmmiScoringModel!$G$96:$G$100,[6]cmmiScoringModel!$I$96:$I$100,0,0,1)</f>
        <v>0.6</v>
      </c>
      <c r="BO395" s="1">
        <f>_xlfn.XLOOKUP(AD395,[6]cmmiScoringModel!$G$101:$G$106,[6]cmmiScoringModel!$I$101:$I$106,0,0,1)</f>
        <v>1</v>
      </c>
      <c r="BP395" s="1">
        <f>_xlfn.XLOOKUP(AE395,[6]cmmiScoringModel!$G$107:$G$113,[6]cmmiScoringModel!$I$107:$I$113,0,0,1)</f>
        <v>0.5</v>
      </c>
      <c r="BQ395" s="1">
        <f>_xlfn.XLOOKUP(AF395,[6]cmmiScoringModel!$G$114:$G$117,[6]cmmiScoringModel!$I$114:$I$117,0,0,1)</f>
        <v>0.85</v>
      </c>
      <c r="BR395" s="1">
        <f>_xlfn.XLOOKUP(AG395,[6]cmmiScoringModel!$G$118:$G$120,[6]cmmiScoringModel!$I$118:$I$120,0,0,1)</f>
        <v>1</v>
      </c>
      <c r="BS395" s="1">
        <f>_xlfn.XLOOKUP(AH395, [6]cmmiScoringModel!$G$121:$G$124,[6]cmmiScoringModel!$I$121:$I$124,0,0,1)</f>
        <v>0.6</v>
      </c>
      <c r="BT395" s="1">
        <f>_xlfn.XLOOKUP(AI395,[6]cmmiScoringModel!$G$125:$G$128,[6]cmmiScoringModel!$I$125:$I$128,0,0,1)</f>
        <v>0.4</v>
      </c>
      <c r="BU395" s="1">
        <f>_xlfn.XLOOKUP(AJ395,[6]cmmiScoringModel!$G$129:$G$132,[6]cmmiScoringModel!$I$129:$I$132,0,0,1)</f>
        <v>0.4</v>
      </c>
      <c r="BV395" s="1">
        <f>_xlfn.XLOOKUP(AK395,[6]cmmiScoringModel!$G$133:$G$138,[6]cmmiScoringModel!$I$133:$I$138,0,0,1)</f>
        <v>1</v>
      </c>
      <c r="BW395" s="1">
        <f>_xlfn.XLOOKUP(AL395,[6]cmmiScoringModel!$G$139:$G$142,[6]cmmiScoringModel!$I$139:$I$142,0,0,1)</f>
        <v>1</v>
      </c>
      <c r="BX395" s="1">
        <f>_xlfn.XLOOKUP(AM395,[6]cmmiScoringModel!$G$143:$G$148,[6]cmmiScoringModel!$I$143:$I$148,0,0,1)</f>
        <v>0.5</v>
      </c>
      <c r="BY395" s="1">
        <f>_xlfn.XLOOKUP(AN395,[6]cmmiScoringModel!$G$149:$G$153,[6]cmmiScoringModel!$I$149:$I$153,0,0,1)</f>
        <v>1</v>
      </c>
      <c r="BZ395" s="1">
        <f>_xlfn.XLOOKUP(AO395,[6]cmmiScoringModel!$G$154:$G$157,[6]cmmiScoringModel!$I$154:$I$157,0,0,1)</f>
        <v>1</v>
      </c>
      <c r="CA395" s="1">
        <f>_xlfn.XLOOKUP(AP395,[6]cmmiScoringModel!$G$158:$G$161,[6]cmmiScoringModel!$I$158:$I$161,0,0,1)</f>
        <v>1</v>
      </c>
      <c r="CB395" s="1">
        <f>_xlfn.XLOOKUP(AQ395,[6]cmmiScoringModel!$G$162:$G$166,[6]cmmiScoringModel!$I$162:$I$166,0,0,1)</f>
        <v>0.75</v>
      </c>
      <c r="CC395" s="1">
        <f>_xlfn.XLOOKUP(AR395,[6]cmmiScoringModel!$G$167:$G$171,[6]cmmiScoringModel!$I$167:$I$171,0,0,1)</f>
        <v>0.01</v>
      </c>
      <c r="CD395" s="1">
        <f>_xlfn.XLOOKUP(AS395,[6]cmmiScoringModel!$G$172:$G$175,[6]cmmiScoringModel!$I$172:$I$175,0,0,1)</f>
        <v>0.01</v>
      </c>
      <c r="CE395" s="1">
        <f>_xlfn.XLOOKUP(AT395,[6]cmmiScoringModel!$G$176:$G$180,[6]cmmiScoringModel!$I$176:$I$180,0,0,1)</f>
        <v>0.01</v>
      </c>
    </row>
    <row r="396" spans="1:83" x14ac:dyDescent="0.25">
      <c r="A396" s="1" t="s">
        <v>3756</v>
      </c>
      <c r="B396" s="1" t="s">
        <v>1612</v>
      </c>
      <c r="C396" s="1" t="s">
        <v>2312</v>
      </c>
      <c r="D396" s="1" t="s">
        <v>2313</v>
      </c>
      <c r="E396" s="1" t="s">
        <v>2314</v>
      </c>
      <c r="G396" s="1" t="s">
        <v>2066</v>
      </c>
      <c r="H396" s="1" t="s">
        <v>3716</v>
      </c>
      <c r="K396" s="1" t="s">
        <v>18</v>
      </c>
      <c r="L396" s="1" t="s">
        <v>22</v>
      </c>
      <c r="M396" s="1" t="s">
        <v>31</v>
      </c>
      <c r="N396" s="1" t="s">
        <v>29</v>
      </c>
      <c r="O396" s="1" t="s">
        <v>37</v>
      </c>
      <c r="P396" s="1" t="s">
        <v>43</v>
      </c>
      <c r="Q396" s="1" t="s">
        <v>45</v>
      </c>
      <c r="R396" s="1" t="s">
        <v>37</v>
      </c>
      <c r="S396" s="1" t="s">
        <v>56</v>
      </c>
      <c r="T396" s="1" t="s">
        <v>64</v>
      </c>
      <c r="U396" s="1" t="s">
        <v>66</v>
      </c>
      <c r="V396" s="1" t="s">
        <v>71</v>
      </c>
      <c r="W396" s="1" t="s">
        <v>76</v>
      </c>
      <c r="X396" s="1" t="s">
        <v>37</v>
      </c>
      <c r="Y396" s="1" t="s">
        <v>43</v>
      </c>
      <c r="Z396" s="1" t="s">
        <v>62</v>
      </c>
      <c r="AA396" s="1" t="s">
        <v>62</v>
      </c>
      <c r="AB396" s="1" t="s">
        <v>98</v>
      </c>
      <c r="AC396" s="1" t="s">
        <v>103</v>
      </c>
      <c r="AD396" s="1" t="s">
        <v>110</v>
      </c>
      <c r="AE396" s="1" t="s">
        <v>62</v>
      </c>
      <c r="AF396" s="1" t="s">
        <v>120</v>
      </c>
      <c r="AG396" s="1" t="s">
        <v>124</v>
      </c>
      <c r="AH396" s="1" t="s">
        <v>129</v>
      </c>
      <c r="AI396" s="1" t="s">
        <v>129</v>
      </c>
      <c r="AJ396" s="1" t="s">
        <v>22</v>
      </c>
      <c r="AK396" s="1" t="s">
        <v>63</v>
      </c>
      <c r="AL396" s="1" t="s">
        <v>142</v>
      </c>
      <c r="AM396" s="1" t="s">
        <v>62</v>
      </c>
      <c r="AN396" s="1" t="s">
        <v>31</v>
      </c>
      <c r="AO396" s="1" t="s">
        <v>155</v>
      </c>
      <c r="AP396" s="1" t="s">
        <v>159</v>
      </c>
      <c r="AQ396" s="1" t="s">
        <v>31</v>
      </c>
      <c r="AR396" s="1" t="s">
        <v>21</v>
      </c>
      <c r="AS396" s="1" t="s">
        <v>21</v>
      </c>
      <c r="AT396" s="1" t="s">
        <v>21</v>
      </c>
      <c r="AV396" s="1">
        <f>_xlfn.XLOOKUP(K396,[6]cmmiScoringModel!$G$2:$G$6, [6]cmmiScoringModel!$I$2:$I$6,0,0,1)</f>
        <v>1</v>
      </c>
      <c r="AW396" s="1">
        <f>_xlfn.XLOOKUP(L396,[6]cmmiScoringModel!$G$7:$G$9,[6]cmmiScoringModel!$I$7:$I$9,0,0,1)</f>
        <v>1</v>
      </c>
      <c r="AX396" s="1">
        <f>_xlfn.XLOOKUP(M396,[6]cmmiScoringModel!$G$10:$G$14,[6]cmmiScoringModel!$I$10:$I$14,0,0,1)</f>
        <v>1</v>
      </c>
      <c r="AY396" s="1">
        <f>_xlfn.XLOOKUP(N396,[6]cmmiScoringModel!$G$15:$G$19,[6]cmmiScoringModel!$I$15:$I$19,0,0,1)</f>
        <v>0.5</v>
      </c>
      <c r="AZ396" s="1">
        <f>_xlfn.XLOOKUP(O396,[6]cmmiScoringModel!$G$20:$G$24,[6]cmmiScoringModel!$I$20:$I$24,0,0,1)</f>
        <v>0.75</v>
      </c>
      <c r="BA396" s="1">
        <f>_xlfn.XLOOKUP(P396,[6]cmmiScoringModel!$G$25:$G$28,[6]cmmiScoringModel!$I$25:$I$28,0,0,1)</f>
        <v>1</v>
      </c>
      <c r="BB396" s="1">
        <f>_xlfn.XLOOKUP(Q396,[6]cmmiScoringModel!$G$29:$G$33,[6]cmmiScoringModel!$I$29:$I$33,0,0,1)</f>
        <v>0.5</v>
      </c>
      <c r="BC396" s="1">
        <f>_xlfn.XLOOKUP(R396,[6]cmmiScoringModel!$G$34:$G$37,[6]cmmiScoringModel!$I$34:$I$37,0,0,1)</f>
        <v>1</v>
      </c>
      <c r="BD396" s="1">
        <f>_xlfn.XLOOKUP(S396,[6]cmmiScoringModel!$G$38:$G$44,[6]cmmiScoringModel!$I$38:$I$44,0,0,1)</f>
        <v>0.2</v>
      </c>
      <c r="BE396" s="1">
        <f>_xlfn.XLOOKUP(T396,[6]cmmiScoringModel!$G$45:$G$51,[6]cmmiScoringModel!$I$45:$I$51,0,0,1)</f>
        <v>1</v>
      </c>
      <c r="BF396" s="1">
        <f>_xlfn.XLOOKUP(U396,[6]cmmiScoringModel!$G$52:$G$56,[6]cmmiScoringModel!$I$52:$I$56,0,0,1)</f>
        <v>0.8</v>
      </c>
      <c r="BG396" s="1">
        <f>_xlfn.XLOOKUP(V396,[6]cmmiScoringModel!$G$57:$G$61,[6]cmmiScoringModel!$I$57:$I$61,0,0,1)</f>
        <v>0.6</v>
      </c>
      <c r="BH396" s="1">
        <f>_xlfn.XLOOKUP(W396,[6]cmmiScoringModel!$G$62:$G$67,[6]cmmiScoringModel!$I$62:$I$67,0,0,1)</f>
        <v>0.75</v>
      </c>
      <c r="BI396" s="1">
        <f>_xlfn.XLOOKUP(X396,[6]cmmiScoringModel!$G$68:$G$72,[6]cmmiScoringModel!$I$68:$I$72,0,0,1)</f>
        <v>0.75</v>
      </c>
      <c r="BJ396" s="1">
        <f>_xlfn.XLOOKUP(Y396,[6]cmmiScoringModel!$G$73:$G$77,[6]cmmiScoringModel!$I$73:$I$77,0,0,1)</f>
        <v>1</v>
      </c>
      <c r="BK396" s="1">
        <f>_xlfn.XLOOKUP(Z396,[6]cmmiScoringModel!$G$78:$G$84,[6]cmmiScoringModel!$I$78:$I$84,0,0,1)</f>
        <v>0.5</v>
      </c>
      <c r="BL396" s="1">
        <f>_xlfn.XLOOKUP(AA396,[6]cmmiScoringModel!$G$85:$G$91,[6]cmmiScoringModel!$I$85:$I$91,0,0,1)</f>
        <v>0.5</v>
      </c>
      <c r="BM396" s="1">
        <f>_xlfn.XLOOKUP(AB396,[6]cmmiScoringModel!$G$92:$G$95,[6]cmmiScoringModel!$I$92:$I$95,0,0,1)</f>
        <v>1</v>
      </c>
      <c r="BN396" s="1">
        <f>_xlfn.XLOOKUP(AC396,[6]cmmiScoringModel!$G$96:$G$100,[6]cmmiScoringModel!$I$96:$I$100,0,0,1)</f>
        <v>0.6</v>
      </c>
      <c r="BO396" s="1">
        <f>_xlfn.XLOOKUP(AD396,[6]cmmiScoringModel!$G$101:$G$106,[6]cmmiScoringModel!$I$101:$I$106,0,0,1)</f>
        <v>0.75</v>
      </c>
      <c r="BP396" s="1">
        <f>_xlfn.XLOOKUP(AE396,[6]cmmiScoringModel!$G$107:$G$113,[6]cmmiScoringModel!$I$107:$I$113,0,0,1)</f>
        <v>0.5</v>
      </c>
      <c r="BQ396" s="1">
        <f>_xlfn.XLOOKUP(AF396,[6]cmmiScoringModel!$G$114:$G$117,[6]cmmiScoringModel!$I$114:$I$117,0,0,1)</f>
        <v>0.85</v>
      </c>
      <c r="BR396" s="1">
        <f>_xlfn.XLOOKUP(AG396,[6]cmmiScoringModel!$G$118:$G$120,[6]cmmiScoringModel!$I$118:$I$120,0,0,1)</f>
        <v>0.25</v>
      </c>
      <c r="BS396" s="1">
        <f>_xlfn.XLOOKUP(AH396, [6]cmmiScoringModel!$G$121:$G$124,[6]cmmiScoringModel!$I$121:$I$124,0,0,1)</f>
        <v>0.6</v>
      </c>
      <c r="BT396" s="1">
        <f>_xlfn.XLOOKUP(AI396,[6]cmmiScoringModel!$G$125:$G$128,[6]cmmiScoringModel!$I$125:$I$128,0,0,1)</f>
        <v>0.4</v>
      </c>
      <c r="BU396" s="1">
        <f>_xlfn.XLOOKUP(AJ396,[6]cmmiScoringModel!$G$129:$G$132,[6]cmmiScoringModel!$I$129:$I$132,0,0,1)</f>
        <v>1</v>
      </c>
      <c r="BV396" s="1">
        <f>_xlfn.XLOOKUP(AK396,[6]cmmiScoringModel!$G$133:$G$138,[6]cmmiScoringModel!$I$133:$I$138,0,0,1)</f>
        <v>0.75</v>
      </c>
      <c r="BW396" s="1">
        <f>_xlfn.XLOOKUP(AL396,[6]cmmiScoringModel!$G$139:$G$142,[6]cmmiScoringModel!$I$139:$I$142,0,0,1)</f>
        <v>0.25</v>
      </c>
      <c r="BX396" s="1">
        <f>_xlfn.XLOOKUP(AM396,[6]cmmiScoringModel!$G$143:$G$148,[6]cmmiScoringModel!$I$143:$I$148,0,0,1)</f>
        <v>0.5</v>
      </c>
      <c r="BY396" s="1">
        <f>_xlfn.XLOOKUP(AN396,[6]cmmiScoringModel!$G$149:$G$153,[6]cmmiScoringModel!$I$149:$I$153,0,0,1)</f>
        <v>1</v>
      </c>
      <c r="BZ396" s="1">
        <f>_xlfn.XLOOKUP(AO396,[6]cmmiScoringModel!$G$154:$G$157,[6]cmmiScoringModel!$I$154:$I$157,0,0,1)</f>
        <v>1</v>
      </c>
      <c r="CA396" s="1">
        <f>_xlfn.XLOOKUP(AP396,[6]cmmiScoringModel!$G$158:$G$161,[6]cmmiScoringModel!$I$158:$I$161,0,0,1)</f>
        <v>1</v>
      </c>
      <c r="CB396" s="1">
        <f>_xlfn.XLOOKUP(AQ396,[6]cmmiScoringModel!$G$162:$G$166,[6]cmmiScoringModel!$I$162:$I$166,0,0,1)</f>
        <v>1</v>
      </c>
      <c r="CC396" s="1">
        <f>_xlfn.XLOOKUP(AR396,[6]cmmiScoringModel!$G$167:$G$171,[6]cmmiScoringModel!$I$167:$I$171,0,0,1)</f>
        <v>0.01</v>
      </c>
      <c r="CD396" s="1">
        <f>_xlfn.XLOOKUP(AS396,[6]cmmiScoringModel!$G$172:$G$175,[6]cmmiScoringModel!$I$172:$I$175,0,0,1)</f>
        <v>0.01</v>
      </c>
      <c r="CE396" s="1">
        <f>_xlfn.XLOOKUP(AT396,[6]cmmiScoringModel!$G$176:$G$180,[6]cmmiScoringModel!$I$176:$I$180,0,0,1)</f>
        <v>0.01</v>
      </c>
    </row>
    <row r="397" spans="1:83" x14ac:dyDescent="0.25">
      <c r="A397" s="1" t="s">
        <v>3757</v>
      </c>
      <c r="B397" s="1" t="s">
        <v>1612</v>
      </c>
      <c r="C397" s="1" t="s">
        <v>2312</v>
      </c>
      <c r="D397" s="1" t="s">
        <v>2315</v>
      </c>
      <c r="E397" s="1" t="s">
        <v>2316</v>
      </c>
      <c r="G397" s="1" t="s">
        <v>1623</v>
      </c>
      <c r="H397" s="1" t="s">
        <v>3758</v>
      </c>
      <c r="K397" s="1" t="s">
        <v>18</v>
      </c>
      <c r="L397" s="1" t="s">
        <v>22</v>
      </c>
      <c r="M397" s="1" t="s">
        <v>31</v>
      </c>
      <c r="N397" s="1" t="s">
        <v>29</v>
      </c>
      <c r="O397" s="1" t="s">
        <v>37</v>
      </c>
      <c r="P397" s="1" t="s">
        <v>43</v>
      </c>
      <c r="Q397" s="1" t="s">
        <v>45</v>
      </c>
      <c r="R397" s="1" t="s">
        <v>37</v>
      </c>
      <c r="S397" s="1" t="s">
        <v>56</v>
      </c>
      <c r="T397" s="1" t="s">
        <v>63</v>
      </c>
      <c r="U397" s="1" t="s">
        <v>43</v>
      </c>
      <c r="V397" s="1" t="s">
        <v>72</v>
      </c>
      <c r="W397" s="1" t="s">
        <v>76</v>
      </c>
      <c r="X397" s="1" t="s">
        <v>37</v>
      </c>
      <c r="Y397" s="1" t="s">
        <v>43</v>
      </c>
      <c r="Z397" s="1" t="s">
        <v>62</v>
      </c>
      <c r="AA397" s="1" t="s">
        <v>63</v>
      </c>
      <c r="AB397" s="1" t="s">
        <v>98</v>
      </c>
      <c r="AC397" s="1" t="s">
        <v>103</v>
      </c>
      <c r="AD397" s="1" t="s">
        <v>110</v>
      </c>
      <c r="AE397" s="1" t="s">
        <v>62</v>
      </c>
      <c r="AF397" s="1" t="s">
        <v>120</v>
      </c>
      <c r="AG397" s="1" t="s">
        <v>124</v>
      </c>
      <c r="AH397" s="1" t="s">
        <v>129</v>
      </c>
      <c r="AI397" s="1" t="s">
        <v>129</v>
      </c>
      <c r="AJ397" s="1" t="s">
        <v>22</v>
      </c>
      <c r="AK397" s="1" t="s">
        <v>63</v>
      </c>
      <c r="AL397" s="1" t="s">
        <v>144</v>
      </c>
      <c r="AM397" s="1" t="s">
        <v>62</v>
      </c>
      <c r="AN397" s="1" t="s">
        <v>29</v>
      </c>
      <c r="AO397" s="1" t="s">
        <v>155</v>
      </c>
      <c r="AP397" s="1" t="s">
        <v>159</v>
      </c>
      <c r="AQ397" s="1" t="s">
        <v>31</v>
      </c>
      <c r="AR397" s="1" t="s">
        <v>21</v>
      </c>
      <c r="AS397" s="1" t="s">
        <v>21</v>
      </c>
      <c r="AT397" s="1" t="s">
        <v>170</v>
      </c>
      <c r="AV397" s="1">
        <f>_xlfn.XLOOKUP(K397,[6]cmmiScoringModel!$G$2:$G$6, [6]cmmiScoringModel!$I$2:$I$6,0,0,1)</f>
        <v>1</v>
      </c>
      <c r="AW397" s="1">
        <f>_xlfn.XLOOKUP(L397,[6]cmmiScoringModel!$G$7:$G$9,[6]cmmiScoringModel!$I$7:$I$9,0,0,1)</f>
        <v>1</v>
      </c>
      <c r="AX397" s="1">
        <f>_xlfn.XLOOKUP(M397,[6]cmmiScoringModel!$G$10:$G$14,[6]cmmiScoringModel!$I$10:$I$14,0,0,1)</f>
        <v>1</v>
      </c>
      <c r="AY397" s="1">
        <f>_xlfn.XLOOKUP(N397,[6]cmmiScoringModel!$G$15:$G$19,[6]cmmiScoringModel!$I$15:$I$19,0,0,1)</f>
        <v>0.5</v>
      </c>
      <c r="AZ397" s="1">
        <f>_xlfn.XLOOKUP(O397,[6]cmmiScoringModel!$G$20:$G$24,[6]cmmiScoringModel!$I$20:$I$24,0,0,1)</f>
        <v>0.75</v>
      </c>
      <c r="BA397" s="1">
        <f>_xlfn.XLOOKUP(P397,[6]cmmiScoringModel!$G$25:$G$28,[6]cmmiScoringModel!$I$25:$I$28,0,0,1)</f>
        <v>1</v>
      </c>
      <c r="BB397" s="1">
        <f>_xlfn.XLOOKUP(Q397,[6]cmmiScoringModel!$G$29:$G$33,[6]cmmiScoringModel!$I$29:$I$33,0,0,1)</f>
        <v>0.5</v>
      </c>
      <c r="BC397" s="1">
        <f>_xlfn.XLOOKUP(R397,[6]cmmiScoringModel!$G$34:$G$37,[6]cmmiScoringModel!$I$34:$I$37,0,0,1)</f>
        <v>1</v>
      </c>
      <c r="BD397" s="1">
        <f>_xlfn.XLOOKUP(S397,[6]cmmiScoringModel!$G$38:$G$44,[6]cmmiScoringModel!$I$38:$I$44,0,0,1)</f>
        <v>0.2</v>
      </c>
      <c r="BE397" s="1">
        <f>_xlfn.XLOOKUP(T397,[6]cmmiScoringModel!$G$45:$G$51,[6]cmmiScoringModel!$I$45:$I$51,0,0,1)</f>
        <v>0.75</v>
      </c>
      <c r="BF397" s="1">
        <f>_xlfn.XLOOKUP(U397,[6]cmmiScoringModel!$G$52:$G$56,[6]cmmiScoringModel!$I$52:$I$56,0,0,1)</f>
        <v>1</v>
      </c>
      <c r="BG397" s="1">
        <f>_xlfn.XLOOKUP(V397,[6]cmmiScoringModel!$G$57:$G$61,[6]cmmiScoringModel!$I$57:$I$61,0,0,1)</f>
        <v>1</v>
      </c>
      <c r="BH397" s="1">
        <f>_xlfn.XLOOKUP(W397,[6]cmmiScoringModel!$G$62:$G$67,[6]cmmiScoringModel!$I$62:$I$67,0,0,1)</f>
        <v>0.75</v>
      </c>
      <c r="BI397" s="1">
        <f>_xlfn.XLOOKUP(X397,[6]cmmiScoringModel!$G$68:$G$72,[6]cmmiScoringModel!$I$68:$I$72,0,0,1)</f>
        <v>0.75</v>
      </c>
      <c r="BJ397" s="1">
        <f>_xlfn.XLOOKUP(Y397,[6]cmmiScoringModel!$G$73:$G$77,[6]cmmiScoringModel!$I$73:$I$77,0,0,1)</f>
        <v>1</v>
      </c>
      <c r="BK397" s="1">
        <f>_xlfn.XLOOKUP(Z397,[6]cmmiScoringModel!$G$78:$G$84,[6]cmmiScoringModel!$I$78:$I$84,0,0,1)</f>
        <v>0.5</v>
      </c>
      <c r="BL397" s="1">
        <f>_xlfn.XLOOKUP(AA397,[6]cmmiScoringModel!$G$85:$G$91,[6]cmmiScoringModel!$I$85:$I$91,0,0,1)</f>
        <v>0.75</v>
      </c>
      <c r="BM397" s="1">
        <f>_xlfn.XLOOKUP(AB397,[6]cmmiScoringModel!$G$92:$G$95,[6]cmmiScoringModel!$I$92:$I$95,0,0,1)</f>
        <v>1</v>
      </c>
      <c r="BN397" s="1">
        <f>_xlfn.XLOOKUP(AC397,[6]cmmiScoringModel!$G$96:$G$100,[6]cmmiScoringModel!$I$96:$I$100,0,0,1)</f>
        <v>0.6</v>
      </c>
      <c r="BO397" s="1">
        <f>_xlfn.XLOOKUP(AD397,[6]cmmiScoringModel!$G$101:$G$106,[6]cmmiScoringModel!$I$101:$I$106,0,0,1)</f>
        <v>0.75</v>
      </c>
      <c r="BP397" s="1">
        <f>_xlfn.XLOOKUP(AE397,[6]cmmiScoringModel!$G$107:$G$113,[6]cmmiScoringModel!$I$107:$I$113,0,0,1)</f>
        <v>0.5</v>
      </c>
      <c r="BQ397" s="1">
        <f>_xlfn.XLOOKUP(AF397,[6]cmmiScoringModel!$G$114:$G$117,[6]cmmiScoringModel!$I$114:$I$117,0,0,1)</f>
        <v>0.85</v>
      </c>
      <c r="BR397" s="1">
        <f>_xlfn.XLOOKUP(AG397,[6]cmmiScoringModel!$G$118:$G$120,[6]cmmiScoringModel!$I$118:$I$120,0,0,1)</f>
        <v>0.25</v>
      </c>
      <c r="BS397" s="1">
        <f>_xlfn.XLOOKUP(AH397, [6]cmmiScoringModel!$G$121:$G$124,[6]cmmiScoringModel!$I$121:$I$124,0,0,1)</f>
        <v>0.6</v>
      </c>
      <c r="BT397" s="1">
        <f>_xlfn.XLOOKUP(AI397,[6]cmmiScoringModel!$G$125:$G$128,[6]cmmiScoringModel!$I$125:$I$128,0,0,1)</f>
        <v>0.4</v>
      </c>
      <c r="BU397" s="1">
        <f>_xlfn.XLOOKUP(AJ397,[6]cmmiScoringModel!$G$129:$G$132,[6]cmmiScoringModel!$I$129:$I$132,0,0,1)</f>
        <v>1</v>
      </c>
      <c r="BV397" s="1">
        <f>_xlfn.XLOOKUP(AK397,[6]cmmiScoringModel!$G$133:$G$138,[6]cmmiScoringModel!$I$133:$I$138,0,0,1)</f>
        <v>0.75</v>
      </c>
      <c r="BW397" s="1">
        <f>_xlfn.XLOOKUP(AL397,[6]cmmiScoringModel!$G$139:$G$142,[6]cmmiScoringModel!$I$139:$I$142,0,0,1)</f>
        <v>1</v>
      </c>
      <c r="BX397" s="1">
        <f>_xlfn.XLOOKUP(AM397,[6]cmmiScoringModel!$G$143:$G$148,[6]cmmiScoringModel!$I$143:$I$148,0,0,1)</f>
        <v>0.5</v>
      </c>
      <c r="BY397" s="1">
        <f>_xlfn.XLOOKUP(AN397,[6]cmmiScoringModel!$G$149:$G$153,[6]cmmiScoringModel!$I$149:$I$153,0,0,1)</f>
        <v>0.75</v>
      </c>
      <c r="BZ397" s="1">
        <f>_xlfn.XLOOKUP(AO397,[6]cmmiScoringModel!$G$154:$G$157,[6]cmmiScoringModel!$I$154:$I$157,0,0,1)</f>
        <v>1</v>
      </c>
      <c r="CA397" s="1">
        <f>_xlfn.XLOOKUP(AP397,[6]cmmiScoringModel!$G$158:$G$161,[6]cmmiScoringModel!$I$158:$I$161,0,0,1)</f>
        <v>1</v>
      </c>
      <c r="CB397" s="1">
        <f>_xlfn.XLOOKUP(AQ397,[6]cmmiScoringModel!$G$162:$G$166,[6]cmmiScoringModel!$I$162:$I$166,0,0,1)</f>
        <v>1</v>
      </c>
      <c r="CC397" s="1">
        <f>_xlfn.XLOOKUP(AR397,[6]cmmiScoringModel!$G$167:$G$171,[6]cmmiScoringModel!$I$167:$I$171,0,0,1)</f>
        <v>0.01</v>
      </c>
      <c r="CD397" s="1">
        <f>_xlfn.XLOOKUP(AS397,[6]cmmiScoringModel!$G$172:$G$175,[6]cmmiScoringModel!$I$172:$I$175,0,0,1)</f>
        <v>0.01</v>
      </c>
      <c r="CE397" s="1">
        <f>_xlfn.XLOOKUP(AT397,[6]cmmiScoringModel!$G$176:$G$180,[6]cmmiScoringModel!$I$176:$I$180,0,0,1)</f>
        <v>0.5</v>
      </c>
    </row>
    <row r="398" spans="1:83" x14ac:dyDescent="0.25">
      <c r="A398" s="1" t="s">
        <v>3759</v>
      </c>
      <c r="B398" s="1" t="s">
        <v>1612</v>
      </c>
      <c r="C398" s="1" t="s">
        <v>1736</v>
      </c>
      <c r="D398" s="1" t="s">
        <v>2317</v>
      </c>
      <c r="E398" s="1" t="s">
        <v>2318</v>
      </c>
      <c r="G398" s="1" t="s">
        <v>1602</v>
      </c>
      <c r="H398" s="1" t="s">
        <v>3636</v>
      </c>
      <c r="K398" s="1" t="s">
        <v>18</v>
      </c>
      <c r="L398" s="1" t="s">
        <v>22</v>
      </c>
      <c r="M398" s="1" t="s">
        <v>31</v>
      </c>
      <c r="N398" s="1" t="s">
        <v>29</v>
      </c>
      <c r="O398" s="1" t="s">
        <v>37</v>
      </c>
      <c r="P398" s="1" t="s">
        <v>43</v>
      </c>
      <c r="Q398" s="1" t="s">
        <v>45</v>
      </c>
      <c r="R398" s="1" t="s">
        <v>37</v>
      </c>
      <c r="S398" s="1" t="s">
        <v>56</v>
      </c>
      <c r="T398" s="1" t="s">
        <v>63</v>
      </c>
      <c r="U398" s="1" t="s">
        <v>43</v>
      </c>
      <c r="V398" s="1" t="s">
        <v>72</v>
      </c>
      <c r="W398" s="1" t="s">
        <v>76</v>
      </c>
      <c r="X398" s="1" t="s">
        <v>37</v>
      </c>
      <c r="Y398" s="1" t="s">
        <v>43</v>
      </c>
      <c r="Z398" s="1" t="s">
        <v>63</v>
      </c>
      <c r="AA398" s="1" t="s">
        <v>62</v>
      </c>
      <c r="AB398" s="1" t="s">
        <v>98</v>
      </c>
      <c r="AC398" s="1" t="s">
        <v>103</v>
      </c>
      <c r="AD398" s="1" t="s">
        <v>111</v>
      </c>
      <c r="AE398" s="1" t="s">
        <v>62</v>
      </c>
      <c r="AF398" s="1" t="s">
        <v>120</v>
      </c>
      <c r="AG398" s="1" t="s">
        <v>125</v>
      </c>
      <c r="AH398" s="1" t="s">
        <v>129</v>
      </c>
      <c r="AI398" s="1" t="s">
        <v>129</v>
      </c>
      <c r="AJ398" s="1" t="s">
        <v>129</v>
      </c>
      <c r="AK398" s="1" t="s">
        <v>63</v>
      </c>
      <c r="AL398" s="1" t="s">
        <v>144</v>
      </c>
      <c r="AM398" s="1" t="s">
        <v>62</v>
      </c>
      <c r="AN398" s="1" t="s">
        <v>31</v>
      </c>
      <c r="AO398" s="1" t="s">
        <v>155</v>
      </c>
      <c r="AP398" s="1" t="s">
        <v>159</v>
      </c>
      <c r="AQ398" s="1" t="s">
        <v>31</v>
      </c>
      <c r="AR398" s="1" t="s">
        <v>21</v>
      </c>
      <c r="AS398" s="1" t="s">
        <v>21</v>
      </c>
      <c r="AT398" s="1" t="s">
        <v>21</v>
      </c>
      <c r="AV398" s="1">
        <f>_xlfn.XLOOKUP(K398,[6]cmmiScoringModel!$G$2:$G$6, [6]cmmiScoringModel!$I$2:$I$6,0,0,1)</f>
        <v>1</v>
      </c>
      <c r="AW398" s="1">
        <f>_xlfn.XLOOKUP(L398,[6]cmmiScoringModel!$G$7:$G$9,[6]cmmiScoringModel!$I$7:$I$9,0,0,1)</f>
        <v>1</v>
      </c>
      <c r="AX398" s="1">
        <f>_xlfn.XLOOKUP(M398,[6]cmmiScoringModel!$G$10:$G$14,[6]cmmiScoringModel!$I$10:$I$14,0,0,1)</f>
        <v>1</v>
      </c>
      <c r="AY398" s="1">
        <f>_xlfn.XLOOKUP(N398,[6]cmmiScoringModel!$G$15:$G$19,[6]cmmiScoringModel!$I$15:$I$19,0,0,1)</f>
        <v>0.5</v>
      </c>
      <c r="AZ398" s="1">
        <f>_xlfn.XLOOKUP(O398,[6]cmmiScoringModel!$G$20:$G$24,[6]cmmiScoringModel!$I$20:$I$24,0,0,1)</f>
        <v>0.75</v>
      </c>
      <c r="BA398" s="1">
        <f>_xlfn.XLOOKUP(P398,[6]cmmiScoringModel!$G$25:$G$28,[6]cmmiScoringModel!$I$25:$I$28,0,0,1)</f>
        <v>1</v>
      </c>
      <c r="BB398" s="1">
        <f>_xlfn.XLOOKUP(Q398,[6]cmmiScoringModel!$G$29:$G$33,[6]cmmiScoringModel!$I$29:$I$33,0,0,1)</f>
        <v>0.5</v>
      </c>
      <c r="BC398" s="1">
        <f>_xlfn.XLOOKUP(R398,[6]cmmiScoringModel!$G$34:$G$37,[6]cmmiScoringModel!$I$34:$I$37,0,0,1)</f>
        <v>1</v>
      </c>
      <c r="BD398" s="1">
        <f>_xlfn.XLOOKUP(S398,[6]cmmiScoringModel!$G$38:$G$44,[6]cmmiScoringModel!$I$38:$I$44,0,0,1)</f>
        <v>0.2</v>
      </c>
      <c r="BE398" s="1">
        <f>_xlfn.XLOOKUP(T398,[6]cmmiScoringModel!$G$45:$G$51,[6]cmmiScoringModel!$I$45:$I$51,0,0,1)</f>
        <v>0.75</v>
      </c>
      <c r="BF398" s="1">
        <f>_xlfn.XLOOKUP(U398,[6]cmmiScoringModel!$G$52:$G$56,[6]cmmiScoringModel!$I$52:$I$56,0,0,1)</f>
        <v>1</v>
      </c>
      <c r="BG398" s="1">
        <f>_xlfn.XLOOKUP(V398,[6]cmmiScoringModel!$G$57:$G$61,[6]cmmiScoringModel!$I$57:$I$61,0,0,1)</f>
        <v>1</v>
      </c>
      <c r="BH398" s="1">
        <f>_xlfn.XLOOKUP(W398,[6]cmmiScoringModel!$G$62:$G$67,[6]cmmiScoringModel!$I$62:$I$67,0,0,1)</f>
        <v>0.75</v>
      </c>
      <c r="BI398" s="1">
        <f>_xlfn.XLOOKUP(X398,[6]cmmiScoringModel!$G$68:$G$72,[6]cmmiScoringModel!$I$68:$I$72,0,0,1)</f>
        <v>0.75</v>
      </c>
      <c r="BJ398" s="1">
        <f>_xlfn.XLOOKUP(Y398,[6]cmmiScoringModel!$G$73:$G$77,[6]cmmiScoringModel!$I$73:$I$77,0,0,1)</f>
        <v>1</v>
      </c>
      <c r="BK398" s="1">
        <f>_xlfn.XLOOKUP(Z398,[6]cmmiScoringModel!$G$78:$G$84,[6]cmmiScoringModel!$I$78:$I$84,0,0,1)</f>
        <v>0.75</v>
      </c>
      <c r="BL398" s="1">
        <f>_xlfn.XLOOKUP(AA398,[6]cmmiScoringModel!$G$85:$G$91,[6]cmmiScoringModel!$I$85:$I$91,0,0,1)</f>
        <v>0.5</v>
      </c>
      <c r="BM398" s="1">
        <f>_xlfn.XLOOKUP(AB398,[6]cmmiScoringModel!$G$92:$G$95,[6]cmmiScoringModel!$I$92:$I$95,0,0,1)</f>
        <v>1</v>
      </c>
      <c r="BN398" s="1">
        <f>_xlfn.XLOOKUP(AC398,[6]cmmiScoringModel!$G$96:$G$100,[6]cmmiScoringModel!$I$96:$I$100,0,0,1)</f>
        <v>0.6</v>
      </c>
      <c r="BO398" s="1">
        <f>_xlfn.XLOOKUP(AD398,[6]cmmiScoringModel!$G$101:$G$106,[6]cmmiScoringModel!$I$101:$I$106,0,0,1)</f>
        <v>1</v>
      </c>
      <c r="BP398" s="1">
        <f>_xlfn.XLOOKUP(AE398,[6]cmmiScoringModel!$G$107:$G$113,[6]cmmiScoringModel!$I$107:$I$113,0,0,1)</f>
        <v>0.5</v>
      </c>
      <c r="BQ398" s="1">
        <f>_xlfn.XLOOKUP(AF398,[6]cmmiScoringModel!$G$114:$G$117,[6]cmmiScoringModel!$I$114:$I$117,0,0,1)</f>
        <v>0.85</v>
      </c>
      <c r="BR398" s="1">
        <f>_xlfn.XLOOKUP(AG398,[6]cmmiScoringModel!$G$118:$G$120,[6]cmmiScoringModel!$I$118:$I$120,0,0,1)</f>
        <v>1</v>
      </c>
      <c r="BS398" s="1">
        <f>_xlfn.XLOOKUP(AH398, [6]cmmiScoringModel!$G$121:$G$124,[6]cmmiScoringModel!$I$121:$I$124,0,0,1)</f>
        <v>0.6</v>
      </c>
      <c r="BT398" s="1">
        <f>_xlfn.XLOOKUP(AI398,[6]cmmiScoringModel!$G$125:$G$128,[6]cmmiScoringModel!$I$125:$I$128,0,0,1)</f>
        <v>0.4</v>
      </c>
      <c r="BU398" s="1">
        <f>_xlfn.XLOOKUP(AJ398,[6]cmmiScoringModel!$G$129:$G$132,[6]cmmiScoringModel!$I$129:$I$132,0,0,1)</f>
        <v>0.4</v>
      </c>
      <c r="BV398" s="1">
        <f>_xlfn.XLOOKUP(AK398,[6]cmmiScoringModel!$G$133:$G$138,[6]cmmiScoringModel!$I$133:$I$138,0,0,1)</f>
        <v>0.75</v>
      </c>
      <c r="BW398" s="1">
        <f>_xlfn.XLOOKUP(AL398,[6]cmmiScoringModel!$G$139:$G$142,[6]cmmiScoringModel!$I$139:$I$142,0,0,1)</f>
        <v>1</v>
      </c>
      <c r="BX398" s="1">
        <f>_xlfn.XLOOKUP(AM398,[6]cmmiScoringModel!$G$143:$G$148,[6]cmmiScoringModel!$I$143:$I$148,0,0,1)</f>
        <v>0.5</v>
      </c>
      <c r="BY398" s="1">
        <f>_xlfn.XLOOKUP(AN398,[6]cmmiScoringModel!$G$149:$G$153,[6]cmmiScoringModel!$I$149:$I$153,0,0,1)</f>
        <v>1</v>
      </c>
      <c r="BZ398" s="1">
        <f>_xlfn.XLOOKUP(AO398,[6]cmmiScoringModel!$G$154:$G$157,[6]cmmiScoringModel!$I$154:$I$157,0,0,1)</f>
        <v>1</v>
      </c>
      <c r="CA398" s="1">
        <f>_xlfn.XLOOKUP(AP398,[6]cmmiScoringModel!$G$158:$G$161,[6]cmmiScoringModel!$I$158:$I$161,0,0,1)</f>
        <v>1</v>
      </c>
      <c r="CB398" s="1">
        <f>_xlfn.XLOOKUP(AQ398,[6]cmmiScoringModel!$G$162:$G$166,[6]cmmiScoringModel!$I$162:$I$166,0,0,1)</f>
        <v>1</v>
      </c>
      <c r="CC398" s="1">
        <f>_xlfn.XLOOKUP(AR398,[6]cmmiScoringModel!$G$167:$G$171,[6]cmmiScoringModel!$I$167:$I$171,0,0,1)</f>
        <v>0.01</v>
      </c>
      <c r="CD398" s="1">
        <f>_xlfn.XLOOKUP(AS398,[6]cmmiScoringModel!$G$172:$G$175,[6]cmmiScoringModel!$I$172:$I$175,0,0,1)</f>
        <v>0.01</v>
      </c>
      <c r="CE398" s="1">
        <f>_xlfn.XLOOKUP(AT398,[6]cmmiScoringModel!$G$176:$G$180,[6]cmmiScoringModel!$I$176:$I$180,0,0,1)</f>
        <v>0.01</v>
      </c>
    </row>
    <row r="399" spans="1:83" x14ac:dyDescent="0.25">
      <c r="A399" s="1" t="s">
        <v>3760</v>
      </c>
      <c r="B399" s="1" t="s">
        <v>1612</v>
      </c>
      <c r="C399" s="1" t="s">
        <v>1736</v>
      </c>
      <c r="D399" s="1" t="s">
        <v>1768</v>
      </c>
      <c r="E399" s="1" t="s">
        <v>2319</v>
      </c>
      <c r="G399" s="1" t="s">
        <v>2320</v>
      </c>
      <c r="H399" s="1" t="s">
        <v>3360</v>
      </c>
      <c r="K399" s="1" t="s">
        <v>18</v>
      </c>
      <c r="L399" s="1" t="s">
        <v>22</v>
      </c>
      <c r="M399" s="1" t="s">
        <v>31</v>
      </c>
      <c r="N399" s="1" t="s">
        <v>29</v>
      </c>
      <c r="O399" s="1" t="s">
        <v>37</v>
      </c>
      <c r="P399" s="1" t="s">
        <v>43</v>
      </c>
      <c r="Q399" s="1" t="s">
        <v>47</v>
      </c>
      <c r="R399" s="1" t="s">
        <v>37</v>
      </c>
      <c r="S399" s="1" t="s">
        <v>56</v>
      </c>
      <c r="T399" s="1" t="s">
        <v>63</v>
      </c>
      <c r="U399" s="1" t="s">
        <v>66</v>
      </c>
      <c r="V399" s="1" t="s">
        <v>71</v>
      </c>
      <c r="W399" s="1" t="s">
        <v>76</v>
      </c>
      <c r="X399" s="1" t="s">
        <v>37</v>
      </c>
      <c r="Y399" s="1" t="s">
        <v>66</v>
      </c>
      <c r="Z399" s="1" t="s">
        <v>62</v>
      </c>
      <c r="AA399" s="1" t="s">
        <v>62</v>
      </c>
      <c r="AB399" s="1" t="s">
        <v>98</v>
      </c>
      <c r="AC399" s="1" t="s">
        <v>103</v>
      </c>
      <c r="AD399" s="1" t="s">
        <v>111</v>
      </c>
      <c r="AE399" s="1" t="s">
        <v>62</v>
      </c>
      <c r="AF399" s="1" t="s">
        <v>122</v>
      </c>
      <c r="AG399" s="1" t="s">
        <v>125</v>
      </c>
      <c r="AH399" s="1" t="s">
        <v>129</v>
      </c>
      <c r="AI399" s="1" t="s">
        <v>129</v>
      </c>
      <c r="AJ399" s="1" t="s">
        <v>22</v>
      </c>
      <c r="AK399" s="1" t="s">
        <v>63</v>
      </c>
      <c r="AL399" s="1" t="s">
        <v>144</v>
      </c>
      <c r="AM399" s="1" t="s">
        <v>62</v>
      </c>
      <c r="AN399" s="1" t="s">
        <v>29</v>
      </c>
      <c r="AO399" s="1" t="s">
        <v>155</v>
      </c>
      <c r="AP399" s="1" t="s">
        <v>159</v>
      </c>
      <c r="AQ399" s="1" t="s">
        <v>31</v>
      </c>
      <c r="AR399" s="1" t="s">
        <v>21</v>
      </c>
      <c r="AS399" s="1" t="s">
        <v>21</v>
      </c>
      <c r="AT399" s="1" t="s">
        <v>21</v>
      </c>
      <c r="AV399" s="1">
        <f>_xlfn.XLOOKUP(K399,[6]cmmiScoringModel!$G$2:$G$6, [6]cmmiScoringModel!$I$2:$I$6,0,0,1)</f>
        <v>1</v>
      </c>
      <c r="AW399" s="1">
        <f>_xlfn.XLOOKUP(L399,[6]cmmiScoringModel!$G$7:$G$9,[6]cmmiScoringModel!$I$7:$I$9,0,0,1)</f>
        <v>1</v>
      </c>
      <c r="AX399" s="1">
        <f>_xlfn.XLOOKUP(M399,[6]cmmiScoringModel!$G$10:$G$14,[6]cmmiScoringModel!$I$10:$I$14,0,0,1)</f>
        <v>1</v>
      </c>
      <c r="AY399" s="1">
        <f>_xlfn.XLOOKUP(N399,[6]cmmiScoringModel!$G$15:$G$19,[6]cmmiScoringModel!$I$15:$I$19,0,0,1)</f>
        <v>0.5</v>
      </c>
      <c r="AZ399" s="1">
        <f>_xlfn.XLOOKUP(O399,[6]cmmiScoringModel!$G$20:$G$24,[6]cmmiScoringModel!$I$20:$I$24,0,0,1)</f>
        <v>0.75</v>
      </c>
      <c r="BA399" s="1">
        <f>_xlfn.XLOOKUP(P399,[6]cmmiScoringModel!$G$25:$G$28,[6]cmmiScoringModel!$I$25:$I$28,0,0,1)</f>
        <v>1</v>
      </c>
      <c r="BB399" s="1">
        <f>_xlfn.XLOOKUP(Q399,[6]cmmiScoringModel!$G$29:$G$33,[6]cmmiScoringModel!$I$29:$I$33,0,0,1)</f>
        <v>0.75</v>
      </c>
      <c r="BC399" s="1">
        <f>_xlfn.XLOOKUP(R399,[6]cmmiScoringModel!$G$34:$G$37,[6]cmmiScoringModel!$I$34:$I$37,0,0,1)</f>
        <v>1</v>
      </c>
      <c r="BD399" s="1">
        <f>_xlfn.XLOOKUP(S399,[6]cmmiScoringModel!$G$38:$G$44,[6]cmmiScoringModel!$I$38:$I$44,0,0,1)</f>
        <v>0.2</v>
      </c>
      <c r="BE399" s="1">
        <f>_xlfn.XLOOKUP(T399,[6]cmmiScoringModel!$G$45:$G$51,[6]cmmiScoringModel!$I$45:$I$51,0,0,1)</f>
        <v>0.75</v>
      </c>
      <c r="BF399" s="1">
        <f>_xlfn.XLOOKUP(U399,[6]cmmiScoringModel!$G$52:$G$56,[6]cmmiScoringModel!$I$52:$I$56,0,0,1)</f>
        <v>0.8</v>
      </c>
      <c r="BG399" s="1">
        <f>_xlfn.XLOOKUP(V399,[6]cmmiScoringModel!$G$57:$G$61,[6]cmmiScoringModel!$I$57:$I$61,0,0,1)</f>
        <v>0.6</v>
      </c>
      <c r="BH399" s="1">
        <f>_xlfn.XLOOKUP(W399,[6]cmmiScoringModel!$G$62:$G$67,[6]cmmiScoringModel!$I$62:$I$67,0,0,1)</f>
        <v>0.75</v>
      </c>
      <c r="BI399" s="1">
        <f>_xlfn.XLOOKUP(X399,[6]cmmiScoringModel!$G$68:$G$72,[6]cmmiScoringModel!$I$68:$I$72,0,0,1)</f>
        <v>0.75</v>
      </c>
      <c r="BJ399" s="1">
        <f>_xlfn.XLOOKUP(Y399,[6]cmmiScoringModel!$G$73:$G$77,[6]cmmiScoringModel!$I$73:$I$77,0,0,1)</f>
        <v>0.5</v>
      </c>
      <c r="BK399" s="1">
        <f>_xlfn.XLOOKUP(Z399,[6]cmmiScoringModel!$G$78:$G$84,[6]cmmiScoringModel!$I$78:$I$84,0,0,1)</f>
        <v>0.5</v>
      </c>
      <c r="BL399" s="1">
        <f>_xlfn.XLOOKUP(AA399,[6]cmmiScoringModel!$G$85:$G$91,[6]cmmiScoringModel!$I$85:$I$91,0,0,1)</f>
        <v>0.5</v>
      </c>
      <c r="BM399" s="1">
        <f>_xlfn.XLOOKUP(AB399,[6]cmmiScoringModel!$G$92:$G$95,[6]cmmiScoringModel!$I$92:$I$95,0,0,1)</f>
        <v>1</v>
      </c>
      <c r="BN399" s="1">
        <f>_xlfn.XLOOKUP(AC399,[6]cmmiScoringModel!$G$96:$G$100,[6]cmmiScoringModel!$I$96:$I$100,0,0,1)</f>
        <v>0.6</v>
      </c>
      <c r="BO399" s="1">
        <f>_xlfn.XLOOKUP(AD399,[6]cmmiScoringModel!$G$101:$G$106,[6]cmmiScoringModel!$I$101:$I$106,0,0,1)</f>
        <v>1</v>
      </c>
      <c r="BP399" s="1">
        <f>_xlfn.XLOOKUP(AE399,[6]cmmiScoringModel!$G$107:$G$113,[6]cmmiScoringModel!$I$107:$I$113,0,0,1)</f>
        <v>0.5</v>
      </c>
      <c r="BQ399" s="1">
        <f>_xlfn.XLOOKUP(AF399,[6]cmmiScoringModel!$G$114:$G$117,[6]cmmiScoringModel!$I$114:$I$117,0,0,1)</f>
        <v>1</v>
      </c>
      <c r="BR399" s="1">
        <f>_xlfn.XLOOKUP(AG399,[6]cmmiScoringModel!$G$118:$G$120,[6]cmmiScoringModel!$I$118:$I$120,0,0,1)</f>
        <v>1</v>
      </c>
      <c r="BS399" s="1">
        <f>_xlfn.XLOOKUP(AH399, [6]cmmiScoringModel!$G$121:$G$124,[6]cmmiScoringModel!$I$121:$I$124,0,0,1)</f>
        <v>0.6</v>
      </c>
      <c r="BT399" s="1">
        <f>_xlfn.XLOOKUP(AI399,[6]cmmiScoringModel!$G$125:$G$128,[6]cmmiScoringModel!$I$125:$I$128,0,0,1)</f>
        <v>0.4</v>
      </c>
      <c r="BU399" s="1">
        <f>_xlfn.XLOOKUP(AJ399,[6]cmmiScoringModel!$G$129:$G$132,[6]cmmiScoringModel!$I$129:$I$132,0,0,1)</f>
        <v>1</v>
      </c>
      <c r="BV399" s="1">
        <f>_xlfn.XLOOKUP(AK399,[6]cmmiScoringModel!$G$133:$G$138,[6]cmmiScoringModel!$I$133:$I$138,0,0,1)</f>
        <v>0.75</v>
      </c>
      <c r="BW399" s="1">
        <f>_xlfn.XLOOKUP(AL399,[6]cmmiScoringModel!$G$139:$G$142,[6]cmmiScoringModel!$I$139:$I$142,0,0,1)</f>
        <v>1</v>
      </c>
      <c r="BX399" s="1">
        <f>_xlfn.XLOOKUP(AM399,[6]cmmiScoringModel!$G$143:$G$148,[6]cmmiScoringModel!$I$143:$I$148,0,0,1)</f>
        <v>0.5</v>
      </c>
      <c r="BY399" s="1">
        <f>_xlfn.XLOOKUP(AN399,[6]cmmiScoringModel!$G$149:$G$153,[6]cmmiScoringModel!$I$149:$I$153,0,0,1)</f>
        <v>0.75</v>
      </c>
      <c r="BZ399" s="1">
        <f>_xlfn.XLOOKUP(AO399,[6]cmmiScoringModel!$G$154:$G$157,[6]cmmiScoringModel!$I$154:$I$157,0,0,1)</f>
        <v>1</v>
      </c>
      <c r="CA399" s="1">
        <f>_xlfn.XLOOKUP(AP399,[6]cmmiScoringModel!$G$158:$G$161,[6]cmmiScoringModel!$I$158:$I$161,0,0,1)</f>
        <v>1</v>
      </c>
      <c r="CB399" s="1">
        <f>_xlfn.XLOOKUP(AQ399,[6]cmmiScoringModel!$G$162:$G$166,[6]cmmiScoringModel!$I$162:$I$166,0,0,1)</f>
        <v>1</v>
      </c>
      <c r="CC399" s="1">
        <f>_xlfn.XLOOKUP(AR399,[6]cmmiScoringModel!$G$167:$G$171,[6]cmmiScoringModel!$I$167:$I$171,0,0,1)</f>
        <v>0.01</v>
      </c>
      <c r="CD399" s="1">
        <f>_xlfn.XLOOKUP(AS399,[6]cmmiScoringModel!$G$172:$G$175,[6]cmmiScoringModel!$I$172:$I$175,0,0,1)</f>
        <v>0.01</v>
      </c>
      <c r="CE399" s="1">
        <f>_xlfn.XLOOKUP(AT399,[6]cmmiScoringModel!$G$176:$G$180,[6]cmmiScoringModel!$I$176:$I$180,0,0,1)</f>
        <v>0.01</v>
      </c>
    </row>
    <row r="400" spans="1:83" x14ac:dyDescent="0.25">
      <c r="A400" s="1" t="s">
        <v>3761</v>
      </c>
      <c r="B400" s="1" t="s">
        <v>1612</v>
      </c>
      <c r="C400" s="1" t="s">
        <v>2038</v>
      </c>
      <c r="D400" s="1" t="s">
        <v>2039</v>
      </c>
      <c r="E400" s="1" t="s">
        <v>2040</v>
      </c>
      <c r="G400" s="1" t="s">
        <v>2783</v>
      </c>
      <c r="K400" s="1" t="s">
        <v>18</v>
      </c>
      <c r="L400" s="1" t="s">
        <v>22</v>
      </c>
      <c r="M400" s="1" t="s">
        <v>31</v>
      </c>
      <c r="N400" s="1" t="s">
        <v>29</v>
      </c>
      <c r="O400" s="1" t="s">
        <v>37</v>
      </c>
      <c r="P400" s="1" t="s">
        <v>43</v>
      </c>
      <c r="Q400" s="1" t="s">
        <v>45</v>
      </c>
      <c r="R400" s="1" t="s">
        <v>37</v>
      </c>
      <c r="S400" s="1" t="s">
        <v>56</v>
      </c>
      <c r="T400" s="1" t="s">
        <v>64</v>
      </c>
      <c r="U400" s="1" t="s">
        <v>43</v>
      </c>
      <c r="V400" s="1" t="s">
        <v>72</v>
      </c>
      <c r="W400" s="1" t="s">
        <v>76</v>
      </c>
      <c r="X400" s="1" t="s">
        <v>37</v>
      </c>
      <c r="Y400" s="1" t="s">
        <v>43</v>
      </c>
      <c r="Z400" s="1" t="s">
        <v>62</v>
      </c>
      <c r="AA400" s="1" t="s">
        <v>62</v>
      </c>
      <c r="AB400" s="1" t="s">
        <v>98</v>
      </c>
      <c r="AC400" s="1" t="s">
        <v>103</v>
      </c>
      <c r="AD400" s="1" t="s">
        <v>111</v>
      </c>
      <c r="AE400" s="1" t="s">
        <v>62</v>
      </c>
      <c r="AF400" s="1" t="s">
        <v>120</v>
      </c>
      <c r="AG400" s="1" t="s">
        <v>124</v>
      </c>
      <c r="AH400" s="1" t="s">
        <v>129</v>
      </c>
      <c r="AI400" s="1" t="s">
        <v>129</v>
      </c>
      <c r="AJ400" s="1" t="s">
        <v>129</v>
      </c>
      <c r="AK400" s="1" t="s">
        <v>63</v>
      </c>
      <c r="AL400" s="1" t="s">
        <v>144</v>
      </c>
      <c r="AM400" s="1" t="s">
        <v>62</v>
      </c>
      <c r="AN400" s="1" t="s">
        <v>29</v>
      </c>
      <c r="AO400" s="1" t="s">
        <v>155</v>
      </c>
      <c r="AP400" s="1" t="s">
        <v>158</v>
      </c>
      <c r="AQ400" s="1" t="s">
        <v>29</v>
      </c>
      <c r="AR400" s="1" t="s">
        <v>21</v>
      </c>
      <c r="AS400" s="1" t="s">
        <v>21</v>
      </c>
      <c r="AT400" s="1" t="s">
        <v>21</v>
      </c>
      <c r="AV400" s="1">
        <f>_xlfn.XLOOKUP(K400,[6]cmmiScoringModel!$G$2:$G$6, [6]cmmiScoringModel!$I$2:$I$6,0,0,1)</f>
        <v>1</v>
      </c>
      <c r="AW400" s="1">
        <f>_xlfn.XLOOKUP(L400,[6]cmmiScoringModel!$G$7:$G$9,[6]cmmiScoringModel!$I$7:$I$9,0,0,1)</f>
        <v>1</v>
      </c>
      <c r="AX400" s="1">
        <f>_xlfn.XLOOKUP(M400,[6]cmmiScoringModel!$G$10:$G$14,[6]cmmiScoringModel!$I$10:$I$14,0,0,1)</f>
        <v>1</v>
      </c>
      <c r="AY400" s="1">
        <f>_xlfn.XLOOKUP(N400,[6]cmmiScoringModel!$G$15:$G$19,[6]cmmiScoringModel!$I$15:$I$19,0,0,1)</f>
        <v>0.5</v>
      </c>
      <c r="AZ400" s="1">
        <f>_xlfn.XLOOKUP(O400,[6]cmmiScoringModel!$G$20:$G$24,[6]cmmiScoringModel!$I$20:$I$24,0,0,1)</f>
        <v>0.75</v>
      </c>
      <c r="BA400" s="1">
        <f>_xlfn.XLOOKUP(P400,[6]cmmiScoringModel!$G$25:$G$28,[6]cmmiScoringModel!$I$25:$I$28,0,0,1)</f>
        <v>1</v>
      </c>
      <c r="BB400" s="1">
        <f>_xlfn.XLOOKUP(Q400,[6]cmmiScoringModel!$G$29:$G$33,[6]cmmiScoringModel!$I$29:$I$33,0,0,1)</f>
        <v>0.5</v>
      </c>
      <c r="BC400" s="1">
        <f>_xlfn.XLOOKUP(R400,[6]cmmiScoringModel!$G$34:$G$37,[6]cmmiScoringModel!$I$34:$I$37,0,0,1)</f>
        <v>1</v>
      </c>
      <c r="BD400" s="1">
        <f>_xlfn.XLOOKUP(S400,[6]cmmiScoringModel!$G$38:$G$44,[6]cmmiScoringModel!$I$38:$I$44,0,0,1)</f>
        <v>0.2</v>
      </c>
      <c r="BE400" s="1">
        <f>_xlfn.XLOOKUP(T400,[6]cmmiScoringModel!$G$45:$G$51,[6]cmmiScoringModel!$I$45:$I$51,0,0,1)</f>
        <v>1</v>
      </c>
      <c r="BF400" s="1">
        <f>_xlfn.XLOOKUP(U400,[6]cmmiScoringModel!$G$52:$G$56,[6]cmmiScoringModel!$I$52:$I$56,0,0,1)</f>
        <v>1</v>
      </c>
      <c r="BG400" s="1">
        <f>_xlfn.XLOOKUP(V400,[6]cmmiScoringModel!$G$57:$G$61,[6]cmmiScoringModel!$I$57:$I$61,0,0,1)</f>
        <v>1</v>
      </c>
      <c r="BH400" s="1">
        <f>_xlfn.XLOOKUP(W400,[6]cmmiScoringModel!$G$62:$G$67,[6]cmmiScoringModel!$I$62:$I$67,0,0,1)</f>
        <v>0.75</v>
      </c>
      <c r="BI400" s="1">
        <f>_xlfn.XLOOKUP(X400,[6]cmmiScoringModel!$G$68:$G$72,[6]cmmiScoringModel!$I$68:$I$72,0,0,1)</f>
        <v>0.75</v>
      </c>
      <c r="BJ400" s="1">
        <f>_xlfn.XLOOKUP(Y400,[6]cmmiScoringModel!$G$73:$G$77,[6]cmmiScoringModel!$I$73:$I$77,0,0,1)</f>
        <v>1</v>
      </c>
      <c r="BK400" s="1">
        <f>_xlfn.XLOOKUP(Z400,[6]cmmiScoringModel!$G$78:$G$84,[6]cmmiScoringModel!$I$78:$I$84,0,0,1)</f>
        <v>0.5</v>
      </c>
      <c r="BL400" s="1">
        <f>_xlfn.XLOOKUP(AA400,[6]cmmiScoringModel!$G$85:$G$91,[6]cmmiScoringModel!$I$85:$I$91,0,0,1)</f>
        <v>0.5</v>
      </c>
      <c r="BM400" s="1">
        <f>_xlfn.XLOOKUP(AB400,[6]cmmiScoringModel!$G$92:$G$95,[6]cmmiScoringModel!$I$92:$I$95,0,0,1)</f>
        <v>1</v>
      </c>
      <c r="BN400" s="1">
        <f>_xlfn.XLOOKUP(AC400,[6]cmmiScoringModel!$G$96:$G$100,[6]cmmiScoringModel!$I$96:$I$100,0,0,1)</f>
        <v>0.6</v>
      </c>
      <c r="BO400" s="1">
        <f>_xlfn.XLOOKUP(AD400,[6]cmmiScoringModel!$G$101:$G$106,[6]cmmiScoringModel!$I$101:$I$106,0,0,1)</f>
        <v>1</v>
      </c>
      <c r="BP400" s="1">
        <f>_xlfn.XLOOKUP(AE400,[6]cmmiScoringModel!$G$107:$G$113,[6]cmmiScoringModel!$I$107:$I$113,0,0,1)</f>
        <v>0.5</v>
      </c>
      <c r="BQ400" s="1">
        <f>_xlfn.XLOOKUP(AF400,[6]cmmiScoringModel!$G$114:$G$117,[6]cmmiScoringModel!$I$114:$I$117,0,0,1)</f>
        <v>0.85</v>
      </c>
      <c r="BR400" s="1">
        <f>_xlfn.XLOOKUP(AG400,[6]cmmiScoringModel!$G$118:$G$120,[6]cmmiScoringModel!$I$118:$I$120,0,0,1)</f>
        <v>0.25</v>
      </c>
      <c r="BS400" s="1">
        <f>_xlfn.XLOOKUP(AH400, [6]cmmiScoringModel!$G$121:$G$124,[6]cmmiScoringModel!$I$121:$I$124,0,0,1)</f>
        <v>0.6</v>
      </c>
      <c r="BT400" s="1">
        <f>_xlfn.XLOOKUP(AI400,[6]cmmiScoringModel!$G$125:$G$128,[6]cmmiScoringModel!$I$125:$I$128,0,0,1)</f>
        <v>0.4</v>
      </c>
      <c r="BU400" s="1">
        <f>_xlfn.XLOOKUP(AJ400,[6]cmmiScoringModel!$G$129:$G$132,[6]cmmiScoringModel!$I$129:$I$132,0,0,1)</f>
        <v>0.4</v>
      </c>
      <c r="BV400" s="1">
        <f>_xlfn.XLOOKUP(AK400,[6]cmmiScoringModel!$G$133:$G$138,[6]cmmiScoringModel!$I$133:$I$138,0,0,1)</f>
        <v>0.75</v>
      </c>
      <c r="BW400" s="1">
        <f>_xlfn.XLOOKUP(AL400,[6]cmmiScoringModel!$G$139:$G$142,[6]cmmiScoringModel!$I$139:$I$142,0,0,1)</f>
        <v>1</v>
      </c>
      <c r="BX400" s="1">
        <f>_xlfn.XLOOKUP(AM400,[6]cmmiScoringModel!$G$143:$G$148,[6]cmmiScoringModel!$I$143:$I$148,0,0,1)</f>
        <v>0.5</v>
      </c>
      <c r="BY400" s="1">
        <f>_xlfn.XLOOKUP(AN400,[6]cmmiScoringModel!$G$149:$G$153,[6]cmmiScoringModel!$I$149:$I$153,0,0,1)</f>
        <v>0.75</v>
      </c>
      <c r="BZ400" s="1">
        <f>_xlfn.XLOOKUP(AO400,[6]cmmiScoringModel!$G$154:$G$157,[6]cmmiScoringModel!$I$154:$I$157,0,0,1)</f>
        <v>1</v>
      </c>
      <c r="CA400" s="1">
        <f>_xlfn.XLOOKUP(AP400,[6]cmmiScoringModel!$G$158:$G$161,[6]cmmiScoringModel!$I$158:$I$161,0,0,1)</f>
        <v>0.5</v>
      </c>
      <c r="CB400" s="1">
        <f>_xlfn.XLOOKUP(AQ400,[6]cmmiScoringModel!$G$162:$G$166,[6]cmmiScoringModel!$I$162:$I$166,0,0,1)</f>
        <v>0.75</v>
      </c>
      <c r="CC400" s="1">
        <f>_xlfn.XLOOKUP(AR400,[6]cmmiScoringModel!$G$167:$G$171,[6]cmmiScoringModel!$I$167:$I$171,0,0,1)</f>
        <v>0.01</v>
      </c>
      <c r="CD400" s="1">
        <f>_xlfn.XLOOKUP(AS400,[6]cmmiScoringModel!$G$172:$G$175,[6]cmmiScoringModel!$I$172:$I$175,0,0,1)</f>
        <v>0.01</v>
      </c>
      <c r="CE400" s="1">
        <f>_xlfn.XLOOKUP(AT400,[6]cmmiScoringModel!$G$176:$G$180,[6]cmmiScoringModel!$I$176:$I$180,0,0,1)</f>
        <v>0.01</v>
      </c>
    </row>
    <row r="401" spans="1:83" x14ac:dyDescent="0.25">
      <c r="A401" s="1" t="s">
        <v>3762</v>
      </c>
      <c r="B401" s="1" t="s">
        <v>1612</v>
      </c>
      <c r="C401" s="1" t="s">
        <v>2072</v>
      </c>
      <c r="D401" s="1" t="s">
        <v>2073</v>
      </c>
      <c r="E401" s="1" t="s">
        <v>2040</v>
      </c>
      <c r="G401" s="1" t="s">
        <v>2783</v>
      </c>
      <c r="K401" s="1" t="s">
        <v>18</v>
      </c>
      <c r="L401" s="1" t="s">
        <v>22</v>
      </c>
      <c r="M401" s="1" t="s">
        <v>31</v>
      </c>
      <c r="N401" s="1" t="s">
        <v>29</v>
      </c>
      <c r="O401" s="1" t="s">
        <v>37</v>
      </c>
      <c r="P401" s="1" t="s">
        <v>43</v>
      </c>
      <c r="Q401" s="1" t="s">
        <v>45</v>
      </c>
      <c r="R401" s="1" t="s">
        <v>37</v>
      </c>
      <c r="S401" s="1" t="s">
        <v>56</v>
      </c>
      <c r="T401" s="1" t="s">
        <v>64</v>
      </c>
      <c r="U401" s="1" t="s">
        <v>43</v>
      </c>
      <c r="V401" s="1" t="s">
        <v>72</v>
      </c>
      <c r="W401" s="1" t="s">
        <v>76</v>
      </c>
      <c r="X401" s="1" t="s">
        <v>37</v>
      </c>
      <c r="Y401" s="1" t="s">
        <v>43</v>
      </c>
      <c r="Z401" s="1" t="s">
        <v>63</v>
      </c>
      <c r="AA401" s="1" t="s">
        <v>62</v>
      </c>
      <c r="AB401" s="1" t="s">
        <v>98</v>
      </c>
      <c r="AC401" s="1" t="s">
        <v>103</v>
      </c>
      <c r="AD401" s="1" t="s">
        <v>111</v>
      </c>
      <c r="AE401" s="1" t="s">
        <v>63</v>
      </c>
      <c r="AF401" s="1" t="s">
        <v>120</v>
      </c>
      <c r="AG401" s="1" t="s">
        <v>125</v>
      </c>
      <c r="AH401" s="1" t="s">
        <v>129</v>
      </c>
      <c r="AI401" s="1" t="s">
        <v>129</v>
      </c>
      <c r="AJ401" s="1" t="s">
        <v>129</v>
      </c>
      <c r="AK401" s="1" t="s">
        <v>64</v>
      </c>
      <c r="AL401" s="1" t="s">
        <v>144</v>
      </c>
      <c r="AM401" s="1" t="s">
        <v>63</v>
      </c>
      <c r="AN401" s="1" t="s">
        <v>31</v>
      </c>
      <c r="AO401" s="1" t="s">
        <v>155</v>
      </c>
      <c r="AP401" s="1" t="s">
        <v>159</v>
      </c>
      <c r="AQ401" s="1" t="s">
        <v>31</v>
      </c>
      <c r="AR401" s="1" t="s">
        <v>21</v>
      </c>
      <c r="AS401" s="1" t="s">
        <v>21</v>
      </c>
      <c r="AT401" s="1" t="s">
        <v>21</v>
      </c>
      <c r="AV401" s="1">
        <f>_xlfn.XLOOKUP(K401,[6]cmmiScoringModel!$G$2:$G$6, [6]cmmiScoringModel!$I$2:$I$6,0,0,1)</f>
        <v>1</v>
      </c>
      <c r="AW401" s="1">
        <f>_xlfn.XLOOKUP(L401,[6]cmmiScoringModel!$G$7:$G$9,[6]cmmiScoringModel!$I$7:$I$9,0,0,1)</f>
        <v>1</v>
      </c>
      <c r="AX401" s="1">
        <f>_xlfn.XLOOKUP(M401,[6]cmmiScoringModel!$G$10:$G$14,[6]cmmiScoringModel!$I$10:$I$14,0,0,1)</f>
        <v>1</v>
      </c>
      <c r="AY401" s="1">
        <f>_xlfn.XLOOKUP(N401,[6]cmmiScoringModel!$G$15:$G$19,[6]cmmiScoringModel!$I$15:$I$19,0,0,1)</f>
        <v>0.5</v>
      </c>
      <c r="AZ401" s="1">
        <f>_xlfn.XLOOKUP(O401,[6]cmmiScoringModel!$G$20:$G$24,[6]cmmiScoringModel!$I$20:$I$24,0,0,1)</f>
        <v>0.75</v>
      </c>
      <c r="BA401" s="1">
        <f>_xlfn.XLOOKUP(P401,[6]cmmiScoringModel!$G$25:$G$28,[6]cmmiScoringModel!$I$25:$I$28,0,0,1)</f>
        <v>1</v>
      </c>
      <c r="BB401" s="1">
        <f>_xlfn.XLOOKUP(Q401,[6]cmmiScoringModel!$G$29:$G$33,[6]cmmiScoringModel!$I$29:$I$33,0,0,1)</f>
        <v>0.5</v>
      </c>
      <c r="BC401" s="1">
        <f>_xlfn.XLOOKUP(R401,[6]cmmiScoringModel!$G$34:$G$37,[6]cmmiScoringModel!$I$34:$I$37,0,0,1)</f>
        <v>1</v>
      </c>
      <c r="BD401" s="1">
        <f>_xlfn.XLOOKUP(S401,[6]cmmiScoringModel!$G$38:$G$44,[6]cmmiScoringModel!$I$38:$I$44,0,0,1)</f>
        <v>0.2</v>
      </c>
      <c r="BE401" s="1">
        <f>_xlfn.XLOOKUP(T401,[6]cmmiScoringModel!$G$45:$G$51,[6]cmmiScoringModel!$I$45:$I$51,0,0,1)</f>
        <v>1</v>
      </c>
      <c r="BF401" s="1">
        <f>_xlfn.XLOOKUP(U401,[6]cmmiScoringModel!$G$52:$G$56,[6]cmmiScoringModel!$I$52:$I$56,0,0,1)</f>
        <v>1</v>
      </c>
      <c r="BG401" s="1">
        <f>_xlfn.XLOOKUP(V401,[6]cmmiScoringModel!$G$57:$G$61,[6]cmmiScoringModel!$I$57:$I$61,0,0,1)</f>
        <v>1</v>
      </c>
      <c r="BH401" s="1">
        <f>_xlfn.XLOOKUP(W401,[6]cmmiScoringModel!$G$62:$G$67,[6]cmmiScoringModel!$I$62:$I$67,0,0,1)</f>
        <v>0.75</v>
      </c>
      <c r="BI401" s="1">
        <f>_xlfn.XLOOKUP(X401,[6]cmmiScoringModel!$G$68:$G$72,[6]cmmiScoringModel!$I$68:$I$72,0,0,1)</f>
        <v>0.75</v>
      </c>
      <c r="BJ401" s="1">
        <f>_xlfn.XLOOKUP(Y401,[6]cmmiScoringModel!$G$73:$G$77,[6]cmmiScoringModel!$I$73:$I$77,0,0,1)</f>
        <v>1</v>
      </c>
      <c r="BK401" s="1">
        <f>_xlfn.XLOOKUP(Z401,[6]cmmiScoringModel!$G$78:$G$84,[6]cmmiScoringModel!$I$78:$I$84,0,0,1)</f>
        <v>0.75</v>
      </c>
      <c r="BL401" s="1">
        <f>_xlfn.XLOOKUP(AA401,[6]cmmiScoringModel!$G$85:$G$91,[6]cmmiScoringModel!$I$85:$I$91,0,0,1)</f>
        <v>0.5</v>
      </c>
      <c r="BM401" s="1">
        <f>_xlfn.XLOOKUP(AB401,[6]cmmiScoringModel!$G$92:$G$95,[6]cmmiScoringModel!$I$92:$I$95,0,0,1)</f>
        <v>1</v>
      </c>
      <c r="BN401" s="1">
        <f>_xlfn.XLOOKUP(AC401,[6]cmmiScoringModel!$G$96:$G$100,[6]cmmiScoringModel!$I$96:$I$100,0,0,1)</f>
        <v>0.6</v>
      </c>
      <c r="BO401" s="1">
        <f>_xlfn.XLOOKUP(AD401,[6]cmmiScoringModel!$G$101:$G$106,[6]cmmiScoringModel!$I$101:$I$106,0,0,1)</f>
        <v>1</v>
      </c>
      <c r="BP401" s="1">
        <f>_xlfn.XLOOKUP(AE401,[6]cmmiScoringModel!$G$107:$G$113,[6]cmmiScoringModel!$I$107:$I$113,0,0,1)</f>
        <v>0.75</v>
      </c>
      <c r="BQ401" s="1">
        <f>_xlfn.XLOOKUP(AF401,[6]cmmiScoringModel!$G$114:$G$117,[6]cmmiScoringModel!$I$114:$I$117,0,0,1)</f>
        <v>0.85</v>
      </c>
      <c r="BR401" s="1">
        <f>_xlfn.XLOOKUP(AG401,[6]cmmiScoringModel!$G$118:$G$120,[6]cmmiScoringModel!$I$118:$I$120,0,0,1)</f>
        <v>1</v>
      </c>
      <c r="BS401" s="1">
        <f>_xlfn.XLOOKUP(AH401, [6]cmmiScoringModel!$G$121:$G$124,[6]cmmiScoringModel!$I$121:$I$124,0,0,1)</f>
        <v>0.6</v>
      </c>
      <c r="BT401" s="1">
        <f>_xlfn.XLOOKUP(AI401,[6]cmmiScoringModel!$G$125:$G$128,[6]cmmiScoringModel!$I$125:$I$128,0,0,1)</f>
        <v>0.4</v>
      </c>
      <c r="BU401" s="1">
        <f>_xlfn.XLOOKUP(AJ401,[6]cmmiScoringModel!$G$129:$G$132,[6]cmmiScoringModel!$I$129:$I$132,0,0,1)</f>
        <v>0.4</v>
      </c>
      <c r="BV401" s="1">
        <f>_xlfn.XLOOKUP(AK401,[6]cmmiScoringModel!$G$133:$G$138,[6]cmmiScoringModel!$I$133:$I$138,0,0,1)</f>
        <v>1</v>
      </c>
      <c r="BW401" s="1">
        <f>_xlfn.XLOOKUP(AL401,[6]cmmiScoringModel!$G$139:$G$142,[6]cmmiScoringModel!$I$139:$I$142,0,0,1)</f>
        <v>1</v>
      </c>
      <c r="BX401" s="1">
        <f>_xlfn.XLOOKUP(AM401,[6]cmmiScoringModel!$G$143:$G$148,[6]cmmiScoringModel!$I$143:$I$148,0,0,1)</f>
        <v>0.75</v>
      </c>
      <c r="BY401" s="1">
        <f>_xlfn.XLOOKUP(AN401,[6]cmmiScoringModel!$G$149:$G$153,[6]cmmiScoringModel!$I$149:$I$153,0,0,1)</f>
        <v>1</v>
      </c>
      <c r="BZ401" s="1">
        <f>_xlfn.XLOOKUP(AO401,[6]cmmiScoringModel!$G$154:$G$157,[6]cmmiScoringModel!$I$154:$I$157,0,0,1)</f>
        <v>1</v>
      </c>
      <c r="CA401" s="1">
        <f>_xlfn.XLOOKUP(AP401,[6]cmmiScoringModel!$G$158:$G$161,[6]cmmiScoringModel!$I$158:$I$161,0,0,1)</f>
        <v>1</v>
      </c>
      <c r="CB401" s="1">
        <f>_xlfn.XLOOKUP(AQ401,[6]cmmiScoringModel!$G$162:$G$166,[6]cmmiScoringModel!$I$162:$I$166,0,0,1)</f>
        <v>1</v>
      </c>
      <c r="CC401" s="1">
        <f>_xlfn.XLOOKUP(AR401,[6]cmmiScoringModel!$G$167:$G$171,[6]cmmiScoringModel!$I$167:$I$171,0,0,1)</f>
        <v>0.01</v>
      </c>
      <c r="CD401" s="1">
        <f>_xlfn.XLOOKUP(AS401,[6]cmmiScoringModel!$G$172:$G$175,[6]cmmiScoringModel!$I$172:$I$175,0,0,1)</f>
        <v>0.01</v>
      </c>
      <c r="CE401" s="1">
        <f>_xlfn.XLOOKUP(AT401,[6]cmmiScoringModel!$G$176:$G$180,[6]cmmiScoringModel!$I$176:$I$180,0,0,1)</f>
        <v>0.01</v>
      </c>
    </row>
    <row r="402" spans="1:83" x14ac:dyDescent="0.25">
      <c r="A402" s="1" t="s">
        <v>3763</v>
      </c>
      <c r="B402" s="1" t="s">
        <v>1612</v>
      </c>
      <c r="C402" s="1" t="s">
        <v>2112</v>
      </c>
      <c r="D402" s="1" t="s">
        <v>2113</v>
      </c>
      <c r="E402" s="1" t="s">
        <v>2114</v>
      </c>
      <c r="G402" s="1" t="s">
        <v>2783</v>
      </c>
      <c r="K402" s="1" t="s">
        <v>18</v>
      </c>
      <c r="L402" s="1" t="s">
        <v>22</v>
      </c>
      <c r="M402" s="1" t="s">
        <v>31</v>
      </c>
      <c r="N402" s="1" t="s">
        <v>29</v>
      </c>
      <c r="O402" s="1" t="s">
        <v>37</v>
      </c>
      <c r="P402" s="1" t="s">
        <v>43</v>
      </c>
      <c r="Q402" s="1" t="s">
        <v>45</v>
      </c>
      <c r="R402" s="1" t="s">
        <v>37</v>
      </c>
      <c r="S402" s="1" t="s">
        <v>56</v>
      </c>
      <c r="T402" s="1" t="s">
        <v>21</v>
      </c>
      <c r="U402" s="1" t="s">
        <v>25</v>
      </c>
      <c r="V402" s="1" t="s">
        <v>72</v>
      </c>
      <c r="W402" s="1" t="s">
        <v>76</v>
      </c>
      <c r="X402" s="1" t="s">
        <v>37</v>
      </c>
      <c r="Y402" s="1" t="s">
        <v>43</v>
      </c>
      <c r="Z402" s="1" t="s">
        <v>63</v>
      </c>
      <c r="AA402" s="1" t="s">
        <v>62</v>
      </c>
      <c r="AB402" s="1" t="s">
        <v>98</v>
      </c>
      <c r="AC402" s="1" t="s">
        <v>103</v>
      </c>
      <c r="AD402" s="1" t="s">
        <v>111</v>
      </c>
      <c r="AE402" s="1" t="s">
        <v>63</v>
      </c>
      <c r="AF402" s="1" t="s">
        <v>120</v>
      </c>
      <c r="AG402" s="1" t="s">
        <v>125</v>
      </c>
      <c r="AH402" s="1" t="s">
        <v>129</v>
      </c>
      <c r="AI402" s="1" t="s">
        <v>129</v>
      </c>
      <c r="AJ402" s="1" t="s">
        <v>129</v>
      </c>
      <c r="AK402" s="1" t="s">
        <v>64</v>
      </c>
      <c r="AL402" s="1" t="s">
        <v>144</v>
      </c>
      <c r="AM402" s="1" t="s">
        <v>63</v>
      </c>
      <c r="AN402" s="1" t="s">
        <v>31</v>
      </c>
      <c r="AO402" s="1" t="s">
        <v>155</v>
      </c>
      <c r="AP402" s="1" t="s">
        <v>159</v>
      </c>
      <c r="AQ402" s="1" t="s">
        <v>31</v>
      </c>
      <c r="AR402" s="1" t="s">
        <v>21</v>
      </c>
      <c r="AS402" s="1" t="s">
        <v>21</v>
      </c>
      <c r="AT402" s="1" t="s">
        <v>21</v>
      </c>
      <c r="AV402" s="1">
        <f>_xlfn.XLOOKUP(K402,[6]cmmiScoringModel!$G$2:$G$6, [6]cmmiScoringModel!$I$2:$I$6,0,0,1)</f>
        <v>1</v>
      </c>
      <c r="AW402" s="1">
        <f>_xlfn.XLOOKUP(L402,[6]cmmiScoringModel!$G$7:$G$9,[6]cmmiScoringModel!$I$7:$I$9,0,0,1)</f>
        <v>1</v>
      </c>
      <c r="AX402" s="1">
        <f>_xlfn.XLOOKUP(M402,[6]cmmiScoringModel!$G$10:$G$14,[6]cmmiScoringModel!$I$10:$I$14,0,0,1)</f>
        <v>1</v>
      </c>
      <c r="AY402" s="1">
        <f>_xlfn.XLOOKUP(N402,[6]cmmiScoringModel!$G$15:$G$19,[6]cmmiScoringModel!$I$15:$I$19,0,0,1)</f>
        <v>0.5</v>
      </c>
      <c r="AZ402" s="1">
        <f>_xlfn.XLOOKUP(O402,[6]cmmiScoringModel!$G$20:$G$24,[6]cmmiScoringModel!$I$20:$I$24,0,0,1)</f>
        <v>0.75</v>
      </c>
      <c r="BA402" s="1">
        <f>_xlfn.XLOOKUP(P402,[6]cmmiScoringModel!$G$25:$G$28,[6]cmmiScoringModel!$I$25:$I$28,0,0,1)</f>
        <v>1</v>
      </c>
      <c r="BB402" s="1">
        <f>_xlfn.XLOOKUP(Q402,[6]cmmiScoringModel!$G$29:$G$33,[6]cmmiScoringModel!$I$29:$I$33,0,0,1)</f>
        <v>0.5</v>
      </c>
      <c r="BC402" s="1">
        <f>_xlfn.XLOOKUP(R402,[6]cmmiScoringModel!$G$34:$G$37,[6]cmmiScoringModel!$I$34:$I$37,0,0,1)</f>
        <v>1</v>
      </c>
      <c r="BD402" s="1">
        <f>_xlfn.XLOOKUP(S402,[6]cmmiScoringModel!$G$38:$G$44,[6]cmmiScoringModel!$I$38:$I$44,0,0,1)</f>
        <v>0.2</v>
      </c>
      <c r="BE402" s="1">
        <f>_xlfn.XLOOKUP(T402,[6]cmmiScoringModel!$G$45:$G$51,[6]cmmiScoringModel!$I$45:$I$51,0,0,1)</f>
        <v>0.01</v>
      </c>
      <c r="BF402" s="1" t="str">
        <f>_xlfn.XLOOKUP(U402,[6]cmmiScoringModel!$G$52:$G$56,[6]cmmiScoringModel!$I$52:$I$56,0,0,1)</f>
        <v>NA</v>
      </c>
      <c r="BG402" s="1">
        <f>_xlfn.XLOOKUP(V402,[6]cmmiScoringModel!$G$57:$G$61,[6]cmmiScoringModel!$I$57:$I$61,0,0,1)</f>
        <v>1</v>
      </c>
      <c r="BH402" s="1">
        <f>_xlfn.XLOOKUP(W402,[6]cmmiScoringModel!$G$62:$G$67,[6]cmmiScoringModel!$I$62:$I$67,0,0,1)</f>
        <v>0.75</v>
      </c>
      <c r="BI402" s="1">
        <f>_xlfn.XLOOKUP(X402,[6]cmmiScoringModel!$G$68:$G$72,[6]cmmiScoringModel!$I$68:$I$72,0,0,1)</f>
        <v>0.75</v>
      </c>
      <c r="BJ402" s="1">
        <f>_xlfn.XLOOKUP(Y402,[6]cmmiScoringModel!$G$73:$G$77,[6]cmmiScoringModel!$I$73:$I$77,0,0,1)</f>
        <v>1</v>
      </c>
      <c r="BK402" s="1">
        <f>_xlfn.XLOOKUP(Z402,[6]cmmiScoringModel!$G$78:$G$84,[6]cmmiScoringModel!$I$78:$I$84,0,0,1)</f>
        <v>0.75</v>
      </c>
      <c r="BL402" s="1">
        <f>_xlfn.XLOOKUP(AA402,[6]cmmiScoringModel!$G$85:$G$91,[6]cmmiScoringModel!$I$85:$I$91,0,0,1)</f>
        <v>0.5</v>
      </c>
      <c r="BM402" s="1">
        <f>_xlfn.XLOOKUP(AB402,[6]cmmiScoringModel!$G$92:$G$95,[6]cmmiScoringModel!$I$92:$I$95,0,0,1)</f>
        <v>1</v>
      </c>
      <c r="BN402" s="1">
        <f>_xlfn.XLOOKUP(AC402,[6]cmmiScoringModel!$G$96:$G$100,[6]cmmiScoringModel!$I$96:$I$100,0,0,1)</f>
        <v>0.6</v>
      </c>
      <c r="BO402" s="1">
        <f>_xlfn.XLOOKUP(AD402,[6]cmmiScoringModel!$G$101:$G$106,[6]cmmiScoringModel!$I$101:$I$106,0,0,1)</f>
        <v>1</v>
      </c>
      <c r="BP402" s="1">
        <f>_xlfn.XLOOKUP(AE402,[6]cmmiScoringModel!$G$107:$G$113,[6]cmmiScoringModel!$I$107:$I$113,0,0,1)</f>
        <v>0.75</v>
      </c>
      <c r="BQ402" s="1">
        <f>_xlfn.XLOOKUP(AF402,[6]cmmiScoringModel!$G$114:$G$117,[6]cmmiScoringModel!$I$114:$I$117,0,0,1)</f>
        <v>0.85</v>
      </c>
      <c r="BR402" s="1">
        <f>_xlfn.XLOOKUP(AG402,[6]cmmiScoringModel!$G$118:$G$120,[6]cmmiScoringModel!$I$118:$I$120,0,0,1)</f>
        <v>1</v>
      </c>
      <c r="BS402" s="1">
        <f>_xlfn.XLOOKUP(AH402, [6]cmmiScoringModel!$G$121:$G$124,[6]cmmiScoringModel!$I$121:$I$124,0,0,1)</f>
        <v>0.6</v>
      </c>
      <c r="BT402" s="1">
        <f>_xlfn.XLOOKUP(AI402,[6]cmmiScoringModel!$G$125:$G$128,[6]cmmiScoringModel!$I$125:$I$128,0,0,1)</f>
        <v>0.4</v>
      </c>
      <c r="BU402" s="1">
        <f>_xlfn.XLOOKUP(AJ402,[6]cmmiScoringModel!$G$129:$G$132,[6]cmmiScoringModel!$I$129:$I$132,0,0,1)</f>
        <v>0.4</v>
      </c>
      <c r="BV402" s="1">
        <f>_xlfn.XLOOKUP(AK402,[6]cmmiScoringModel!$G$133:$G$138,[6]cmmiScoringModel!$I$133:$I$138,0,0,1)</f>
        <v>1</v>
      </c>
      <c r="BW402" s="1">
        <f>_xlfn.XLOOKUP(AL402,[6]cmmiScoringModel!$G$139:$G$142,[6]cmmiScoringModel!$I$139:$I$142,0,0,1)</f>
        <v>1</v>
      </c>
      <c r="BX402" s="1">
        <f>_xlfn.XLOOKUP(AM402,[6]cmmiScoringModel!$G$143:$G$148,[6]cmmiScoringModel!$I$143:$I$148,0,0,1)</f>
        <v>0.75</v>
      </c>
      <c r="BY402" s="1">
        <f>_xlfn.XLOOKUP(AN402,[6]cmmiScoringModel!$G$149:$G$153,[6]cmmiScoringModel!$I$149:$I$153,0,0,1)</f>
        <v>1</v>
      </c>
      <c r="BZ402" s="1">
        <f>_xlfn.XLOOKUP(AO402,[6]cmmiScoringModel!$G$154:$G$157,[6]cmmiScoringModel!$I$154:$I$157,0,0,1)</f>
        <v>1</v>
      </c>
      <c r="CA402" s="1">
        <f>_xlfn.XLOOKUP(AP402,[6]cmmiScoringModel!$G$158:$G$161,[6]cmmiScoringModel!$I$158:$I$161,0,0,1)</f>
        <v>1</v>
      </c>
      <c r="CB402" s="1">
        <f>_xlfn.XLOOKUP(AQ402,[6]cmmiScoringModel!$G$162:$G$166,[6]cmmiScoringModel!$I$162:$I$166,0,0,1)</f>
        <v>1</v>
      </c>
      <c r="CC402" s="1">
        <f>_xlfn.XLOOKUP(AR402,[6]cmmiScoringModel!$G$167:$G$171,[6]cmmiScoringModel!$I$167:$I$171,0,0,1)</f>
        <v>0.01</v>
      </c>
      <c r="CD402" s="1">
        <f>_xlfn.XLOOKUP(AS402,[6]cmmiScoringModel!$G$172:$G$175,[6]cmmiScoringModel!$I$172:$I$175,0,0,1)</f>
        <v>0.01</v>
      </c>
      <c r="CE402" s="1">
        <f>_xlfn.XLOOKUP(AT402,[6]cmmiScoringModel!$G$176:$G$180,[6]cmmiScoringModel!$I$176:$I$180,0,0,1)</f>
        <v>0.01</v>
      </c>
    </row>
    <row r="403" spans="1:83" x14ac:dyDescent="0.25">
      <c r="A403" s="1" t="s">
        <v>3764</v>
      </c>
      <c r="B403" s="1" t="s">
        <v>1771</v>
      </c>
      <c r="C403" s="1" t="s">
        <v>2330</v>
      </c>
      <c r="D403" s="1" t="s">
        <v>1836</v>
      </c>
      <c r="E403" s="1" t="s">
        <v>1937</v>
      </c>
      <c r="G403" s="1" t="s">
        <v>1565</v>
      </c>
      <c r="H403" s="1" t="s">
        <v>3398</v>
      </c>
      <c r="K403" s="1" t="s">
        <v>18</v>
      </c>
      <c r="L403" s="1" t="s">
        <v>22</v>
      </c>
      <c r="M403" s="1" t="s">
        <v>31</v>
      </c>
      <c r="N403" s="1" t="s">
        <v>29</v>
      </c>
      <c r="O403" s="1" t="s">
        <v>37</v>
      </c>
      <c r="P403" s="1" t="s">
        <v>43</v>
      </c>
      <c r="Q403" s="1" t="s">
        <v>45</v>
      </c>
      <c r="R403" s="1" t="s">
        <v>37</v>
      </c>
      <c r="S403" s="1" t="s">
        <v>56</v>
      </c>
      <c r="T403" s="1" t="s">
        <v>64</v>
      </c>
      <c r="U403" s="1" t="s">
        <v>66</v>
      </c>
      <c r="V403" s="1" t="s">
        <v>72</v>
      </c>
      <c r="W403" s="1" t="s">
        <v>75</v>
      </c>
      <c r="X403" s="1" t="s">
        <v>37</v>
      </c>
      <c r="Y403" s="1" t="s">
        <v>43</v>
      </c>
      <c r="Z403" s="1" t="s">
        <v>63</v>
      </c>
      <c r="AA403" s="1" t="s">
        <v>63</v>
      </c>
      <c r="AB403" s="1" t="s">
        <v>98</v>
      </c>
      <c r="AC403" s="1" t="s">
        <v>103</v>
      </c>
      <c r="AD403" s="1" t="s">
        <v>111</v>
      </c>
      <c r="AE403" s="1" t="s">
        <v>63</v>
      </c>
      <c r="AF403" s="1" t="s">
        <v>122</v>
      </c>
      <c r="AG403" s="1" t="s">
        <v>125</v>
      </c>
      <c r="AH403" s="1" t="s">
        <v>22</v>
      </c>
      <c r="AI403" s="1" t="s">
        <v>22</v>
      </c>
      <c r="AJ403" s="1" t="s">
        <v>22</v>
      </c>
      <c r="AK403" s="1" t="s">
        <v>63</v>
      </c>
      <c r="AL403" s="1" t="s">
        <v>144</v>
      </c>
      <c r="AM403" s="1" t="s">
        <v>63</v>
      </c>
      <c r="AN403" s="1" t="s">
        <v>31</v>
      </c>
      <c r="AO403" s="1" t="s">
        <v>155</v>
      </c>
      <c r="AP403" s="1" t="s">
        <v>159</v>
      </c>
      <c r="AQ403" s="1" t="s">
        <v>31</v>
      </c>
      <c r="AR403" s="1" t="s">
        <v>29</v>
      </c>
      <c r="AS403" s="1" t="s">
        <v>111</v>
      </c>
      <c r="AT403" s="1" t="s">
        <v>170</v>
      </c>
      <c r="AV403" s="1">
        <f>_xlfn.XLOOKUP(K403,[6]cmmiScoringModel!$G$2:$G$6, [6]cmmiScoringModel!$I$2:$I$6,0,0,1)</f>
        <v>1</v>
      </c>
      <c r="AW403" s="1">
        <f>_xlfn.XLOOKUP(L403,[6]cmmiScoringModel!$G$7:$G$9,[6]cmmiScoringModel!$I$7:$I$9,0,0,1)</f>
        <v>1</v>
      </c>
      <c r="AX403" s="1">
        <f>_xlfn.XLOOKUP(M403,[6]cmmiScoringModel!$G$10:$G$14,[6]cmmiScoringModel!$I$10:$I$14,0,0,1)</f>
        <v>1</v>
      </c>
      <c r="AY403" s="1">
        <f>_xlfn.XLOOKUP(N403,[6]cmmiScoringModel!$G$15:$G$19,[6]cmmiScoringModel!$I$15:$I$19,0,0,1)</f>
        <v>0.5</v>
      </c>
      <c r="AZ403" s="1">
        <f>_xlfn.XLOOKUP(O403,[6]cmmiScoringModel!$G$20:$G$24,[6]cmmiScoringModel!$I$20:$I$24,0,0,1)</f>
        <v>0.75</v>
      </c>
      <c r="BA403" s="1">
        <f>_xlfn.XLOOKUP(P403,[6]cmmiScoringModel!$G$25:$G$28,[6]cmmiScoringModel!$I$25:$I$28,0,0,1)</f>
        <v>1</v>
      </c>
      <c r="BB403" s="1">
        <f>_xlfn.XLOOKUP(Q403,[6]cmmiScoringModel!$G$29:$G$33,[6]cmmiScoringModel!$I$29:$I$33,0,0,1)</f>
        <v>0.5</v>
      </c>
      <c r="BC403" s="1">
        <f>_xlfn.XLOOKUP(R403,[6]cmmiScoringModel!$G$34:$G$37,[6]cmmiScoringModel!$I$34:$I$37,0,0,1)</f>
        <v>1</v>
      </c>
      <c r="BD403" s="1">
        <f>_xlfn.XLOOKUP(S403,[6]cmmiScoringModel!$G$38:$G$44,[6]cmmiScoringModel!$I$38:$I$44,0,0,1)</f>
        <v>0.2</v>
      </c>
      <c r="BE403" s="1">
        <f>_xlfn.XLOOKUP(T403,[6]cmmiScoringModel!$G$45:$G$51,[6]cmmiScoringModel!$I$45:$I$51,0,0,1)</f>
        <v>1</v>
      </c>
      <c r="BF403" s="1">
        <f>_xlfn.XLOOKUP(U403,[6]cmmiScoringModel!$G$52:$G$56,[6]cmmiScoringModel!$I$52:$I$56,0,0,1)</f>
        <v>0.8</v>
      </c>
      <c r="BG403" s="1">
        <f>_xlfn.XLOOKUP(V403,[6]cmmiScoringModel!$G$57:$G$61,[6]cmmiScoringModel!$I$57:$I$61,0,0,1)</f>
        <v>1</v>
      </c>
      <c r="BH403" s="1">
        <f>_xlfn.XLOOKUP(W403,[6]cmmiScoringModel!$G$62:$G$67,[6]cmmiScoringModel!$I$62:$I$67,0,0,1)</f>
        <v>0.5</v>
      </c>
      <c r="BI403" s="1">
        <f>_xlfn.XLOOKUP(X403,[6]cmmiScoringModel!$G$68:$G$72,[6]cmmiScoringModel!$I$68:$I$72,0,0,1)</f>
        <v>0.75</v>
      </c>
      <c r="BJ403" s="1">
        <f>_xlfn.XLOOKUP(Y403,[6]cmmiScoringModel!$G$73:$G$77,[6]cmmiScoringModel!$I$73:$I$77,0,0,1)</f>
        <v>1</v>
      </c>
      <c r="BK403" s="1">
        <f>_xlfn.XLOOKUP(Z403,[6]cmmiScoringModel!$G$78:$G$84,[6]cmmiScoringModel!$I$78:$I$84,0,0,1)</f>
        <v>0.75</v>
      </c>
      <c r="BL403" s="1">
        <f>_xlfn.XLOOKUP(AA403,[6]cmmiScoringModel!$G$85:$G$91,[6]cmmiScoringModel!$I$85:$I$91,0,0,1)</f>
        <v>0.75</v>
      </c>
      <c r="BM403" s="1">
        <f>_xlfn.XLOOKUP(AB403,[6]cmmiScoringModel!$G$92:$G$95,[6]cmmiScoringModel!$I$92:$I$95,0,0,1)</f>
        <v>1</v>
      </c>
      <c r="BN403" s="1">
        <f>_xlfn.XLOOKUP(AC403,[6]cmmiScoringModel!$G$96:$G$100,[6]cmmiScoringModel!$I$96:$I$100,0,0,1)</f>
        <v>0.6</v>
      </c>
      <c r="BO403" s="1">
        <f>_xlfn.XLOOKUP(AD403,[6]cmmiScoringModel!$G$101:$G$106,[6]cmmiScoringModel!$I$101:$I$106,0,0,1)</f>
        <v>1</v>
      </c>
      <c r="BP403" s="1">
        <f>_xlfn.XLOOKUP(AE403,[6]cmmiScoringModel!$G$107:$G$113,[6]cmmiScoringModel!$I$107:$I$113,0,0,1)</f>
        <v>0.75</v>
      </c>
      <c r="BQ403" s="1">
        <f>_xlfn.XLOOKUP(AF403,[6]cmmiScoringModel!$G$114:$G$117,[6]cmmiScoringModel!$I$114:$I$117,0,0,1)</f>
        <v>1</v>
      </c>
      <c r="BR403" s="1">
        <f>_xlfn.XLOOKUP(AG403,[6]cmmiScoringModel!$G$118:$G$120,[6]cmmiScoringModel!$I$118:$I$120,0,0,1)</f>
        <v>1</v>
      </c>
      <c r="BS403" s="1">
        <f>_xlfn.XLOOKUP(AH403, [6]cmmiScoringModel!$G$121:$G$124,[6]cmmiScoringModel!$I$121:$I$124,0,0,1)</f>
        <v>1</v>
      </c>
      <c r="BT403" s="1">
        <f>_xlfn.XLOOKUP(AI403,[6]cmmiScoringModel!$G$125:$G$128,[6]cmmiScoringModel!$I$125:$I$128,0,0,1)</f>
        <v>1</v>
      </c>
      <c r="BU403" s="1">
        <f>_xlfn.XLOOKUP(AJ403,[6]cmmiScoringModel!$G$129:$G$132,[6]cmmiScoringModel!$I$129:$I$132,0,0,1)</f>
        <v>1</v>
      </c>
      <c r="BV403" s="1">
        <f>_xlfn.XLOOKUP(AK403,[6]cmmiScoringModel!$G$133:$G$138,[6]cmmiScoringModel!$I$133:$I$138,0,0,1)</f>
        <v>0.75</v>
      </c>
      <c r="BW403" s="1">
        <f>_xlfn.XLOOKUP(AL403,[6]cmmiScoringModel!$G$139:$G$142,[6]cmmiScoringModel!$I$139:$I$142,0,0,1)</f>
        <v>1</v>
      </c>
      <c r="BX403" s="1">
        <f>_xlfn.XLOOKUP(AM403,[6]cmmiScoringModel!$G$143:$G$148,[6]cmmiScoringModel!$I$143:$I$148,0,0,1)</f>
        <v>0.75</v>
      </c>
      <c r="BY403" s="1">
        <f>_xlfn.XLOOKUP(AN403,[6]cmmiScoringModel!$G$149:$G$153,[6]cmmiScoringModel!$I$149:$I$153,0,0,1)</f>
        <v>1</v>
      </c>
      <c r="BZ403" s="1">
        <f>_xlfn.XLOOKUP(AO403,[6]cmmiScoringModel!$G$154:$G$157,[6]cmmiScoringModel!$I$154:$I$157,0,0,1)</f>
        <v>1</v>
      </c>
      <c r="CA403" s="1">
        <f>_xlfn.XLOOKUP(AP403,[6]cmmiScoringModel!$G$158:$G$161,[6]cmmiScoringModel!$I$158:$I$161,0,0,1)</f>
        <v>1</v>
      </c>
      <c r="CB403" s="1">
        <f>_xlfn.XLOOKUP(AQ403,[6]cmmiScoringModel!$G$162:$G$166,[6]cmmiScoringModel!$I$162:$I$166,0,0,1)</f>
        <v>1</v>
      </c>
      <c r="CC403" s="1">
        <f>_xlfn.XLOOKUP(AR403,[6]cmmiScoringModel!$G$167:$G$171,[6]cmmiScoringModel!$I$167:$I$171,0,0,1)</f>
        <v>0.5</v>
      </c>
      <c r="CD403" s="1">
        <f>_xlfn.XLOOKUP(AS403,[6]cmmiScoringModel!$G$172:$G$175,[6]cmmiScoringModel!$I$172:$I$175,0,0,1)</f>
        <v>1</v>
      </c>
      <c r="CE403" s="1">
        <f>_xlfn.XLOOKUP(AT403,[6]cmmiScoringModel!$G$176:$G$180,[6]cmmiScoringModel!$I$176:$I$180,0,0,1)</f>
        <v>0.5</v>
      </c>
    </row>
    <row r="404" spans="1:83" x14ac:dyDescent="0.25">
      <c r="A404" s="1" t="s">
        <v>3765</v>
      </c>
      <c r="B404" s="1" t="s">
        <v>1771</v>
      </c>
      <c r="C404" s="1" t="s">
        <v>2321</v>
      </c>
      <c r="D404" s="1" t="s">
        <v>2322</v>
      </c>
      <c r="E404" s="1" t="s">
        <v>2323</v>
      </c>
      <c r="G404" s="1" t="s">
        <v>2062</v>
      </c>
      <c r="H404" s="1" t="s">
        <v>3766</v>
      </c>
      <c r="K404" s="1" t="s">
        <v>18</v>
      </c>
      <c r="L404" s="1" t="s">
        <v>22</v>
      </c>
      <c r="M404" s="1" t="s">
        <v>31</v>
      </c>
      <c r="N404" s="1" t="s">
        <v>29</v>
      </c>
      <c r="O404" s="1" t="s">
        <v>37</v>
      </c>
      <c r="P404" s="1" t="s">
        <v>43</v>
      </c>
      <c r="Q404" s="1" t="s">
        <v>45</v>
      </c>
      <c r="R404" s="1" t="s">
        <v>37</v>
      </c>
      <c r="S404" s="1" t="s">
        <v>56</v>
      </c>
      <c r="T404" s="1" t="s">
        <v>64</v>
      </c>
      <c r="U404" s="1" t="s">
        <v>43</v>
      </c>
      <c r="V404" s="1" t="s">
        <v>72</v>
      </c>
      <c r="W404" s="1" t="s">
        <v>76</v>
      </c>
      <c r="X404" s="1" t="s">
        <v>37</v>
      </c>
      <c r="Y404" s="1" t="s">
        <v>43</v>
      </c>
      <c r="Z404" s="1" t="s">
        <v>63</v>
      </c>
      <c r="AA404" s="1" t="s">
        <v>62</v>
      </c>
      <c r="AB404" s="1" t="s">
        <v>98</v>
      </c>
      <c r="AC404" s="1" t="s">
        <v>105</v>
      </c>
      <c r="AD404" s="1" t="s">
        <v>111</v>
      </c>
      <c r="AE404" s="1" t="s">
        <v>62</v>
      </c>
      <c r="AF404" s="1" t="s">
        <v>120</v>
      </c>
      <c r="AG404" s="1" t="s">
        <v>125</v>
      </c>
      <c r="AH404" s="1" t="s">
        <v>129</v>
      </c>
      <c r="AI404" s="1" t="s">
        <v>129</v>
      </c>
      <c r="AJ404" s="1" t="s">
        <v>129</v>
      </c>
      <c r="AK404" s="1" t="s">
        <v>63</v>
      </c>
      <c r="AL404" s="1" t="s">
        <v>144</v>
      </c>
      <c r="AM404" s="1" t="s">
        <v>62</v>
      </c>
      <c r="AN404" s="1" t="s">
        <v>29</v>
      </c>
      <c r="AO404" s="1" t="s">
        <v>155</v>
      </c>
      <c r="AP404" s="1" t="s">
        <v>159</v>
      </c>
      <c r="AQ404" s="1" t="s">
        <v>29</v>
      </c>
      <c r="AR404" s="1" t="s">
        <v>21</v>
      </c>
      <c r="AS404" s="1" t="s">
        <v>21</v>
      </c>
      <c r="AT404" s="1" t="s">
        <v>21</v>
      </c>
      <c r="AV404" s="1">
        <f>_xlfn.XLOOKUP(K404,[6]cmmiScoringModel!$G$2:$G$6, [6]cmmiScoringModel!$I$2:$I$6,0,0,1)</f>
        <v>1</v>
      </c>
      <c r="AW404" s="1">
        <f>_xlfn.XLOOKUP(L404,[6]cmmiScoringModel!$G$7:$G$9,[6]cmmiScoringModel!$I$7:$I$9,0,0,1)</f>
        <v>1</v>
      </c>
      <c r="AX404" s="1">
        <f>_xlfn.XLOOKUP(M404,[6]cmmiScoringModel!$G$10:$G$14,[6]cmmiScoringModel!$I$10:$I$14,0,0,1)</f>
        <v>1</v>
      </c>
      <c r="AY404" s="1">
        <f>_xlfn.XLOOKUP(N404,[6]cmmiScoringModel!$G$15:$G$19,[6]cmmiScoringModel!$I$15:$I$19,0,0,1)</f>
        <v>0.5</v>
      </c>
      <c r="AZ404" s="1">
        <f>_xlfn.XLOOKUP(O404,[6]cmmiScoringModel!$G$20:$G$24,[6]cmmiScoringModel!$I$20:$I$24,0,0,1)</f>
        <v>0.75</v>
      </c>
      <c r="BA404" s="1">
        <f>_xlfn.XLOOKUP(P404,[6]cmmiScoringModel!$G$25:$G$28,[6]cmmiScoringModel!$I$25:$I$28,0,0,1)</f>
        <v>1</v>
      </c>
      <c r="BB404" s="1">
        <f>_xlfn.XLOOKUP(Q404,[6]cmmiScoringModel!$G$29:$G$33,[6]cmmiScoringModel!$I$29:$I$33,0,0,1)</f>
        <v>0.5</v>
      </c>
      <c r="BC404" s="1">
        <f>_xlfn.XLOOKUP(R404,[6]cmmiScoringModel!$G$34:$G$37,[6]cmmiScoringModel!$I$34:$I$37,0,0,1)</f>
        <v>1</v>
      </c>
      <c r="BD404" s="1">
        <f>_xlfn.XLOOKUP(S404,[6]cmmiScoringModel!$G$38:$G$44,[6]cmmiScoringModel!$I$38:$I$44,0,0,1)</f>
        <v>0.2</v>
      </c>
      <c r="BE404" s="1">
        <f>_xlfn.XLOOKUP(T404,[6]cmmiScoringModel!$G$45:$G$51,[6]cmmiScoringModel!$I$45:$I$51,0,0,1)</f>
        <v>1</v>
      </c>
      <c r="BF404" s="1">
        <f>_xlfn.XLOOKUP(U404,[6]cmmiScoringModel!$G$52:$G$56,[6]cmmiScoringModel!$I$52:$I$56,0,0,1)</f>
        <v>1</v>
      </c>
      <c r="BG404" s="1">
        <f>_xlfn.XLOOKUP(V404,[6]cmmiScoringModel!$G$57:$G$61,[6]cmmiScoringModel!$I$57:$I$61,0,0,1)</f>
        <v>1</v>
      </c>
      <c r="BH404" s="1">
        <f>_xlfn.XLOOKUP(W404,[6]cmmiScoringModel!$G$62:$G$67,[6]cmmiScoringModel!$I$62:$I$67,0,0,1)</f>
        <v>0.75</v>
      </c>
      <c r="BI404" s="1">
        <f>_xlfn.XLOOKUP(X404,[6]cmmiScoringModel!$G$68:$G$72,[6]cmmiScoringModel!$I$68:$I$72,0,0,1)</f>
        <v>0.75</v>
      </c>
      <c r="BJ404" s="1">
        <f>_xlfn.XLOOKUP(Y404,[6]cmmiScoringModel!$G$73:$G$77,[6]cmmiScoringModel!$I$73:$I$77,0,0,1)</f>
        <v>1</v>
      </c>
      <c r="BK404" s="1">
        <f>_xlfn.XLOOKUP(Z404,[6]cmmiScoringModel!$G$78:$G$84,[6]cmmiScoringModel!$I$78:$I$84,0,0,1)</f>
        <v>0.75</v>
      </c>
      <c r="BL404" s="1">
        <f>_xlfn.XLOOKUP(AA404,[6]cmmiScoringModel!$G$85:$G$91,[6]cmmiScoringModel!$I$85:$I$91,0,0,1)</f>
        <v>0.5</v>
      </c>
      <c r="BM404" s="1">
        <f>_xlfn.XLOOKUP(AB404,[6]cmmiScoringModel!$G$92:$G$95,[6]cmmiScoringModel!$I$92:$I$95,0,0,1)</f>
        <v>1</v>
      </c>
      <c r="BN404" s="1">
        <f>_xlfn.XLOOKUP(AC404,[6]cmmiScoringModel!$G$96:$G$100,[6]cmmiScoringModel!$I$96:$I$100,0,0,1)</f>
        <v>1</v>
      </c>
      <c r="BO404" s="1">
        <f>_xlfn.XLOOKUP(AD404,[6]cmmiScoringModel!$G$101:$G$106,[6]cmmiScoringModel!$I$101:$I$106,0,0,1)</f>
        <v>1</v>
      </c>
      <c r="BP404" s="1">
        <f>_xlfn.XLOOKUP(AE404,[6]cmmiScoringModel!$G$107:$G$113,[6]cmmiScoringModel!$I$107:$I$113,0,0,1)</f>
        <v>0.5</v>
      </c>
      <c r="BQ404" s="1">
        <f>_xlfn.XLOOKUP(AF404,[6]cmmiScoringModel!$G$114:$G$117,[6]cmmiScoringModel!$I$114:$I$117,0,0,1)</f>
        <v>0.85</v>
      </c>
      <c r="BR404" s="1">
        <f>_xlfn.XLOOKUP(AG404,[6]cmmiScoringModel!$G$118:$G$120,[6]cmmiScoringModel!$I$118:$I$120,0,0,1)</f>
        <v>1</v>
      </c>
      <c r="BS404" s="1">
        <f>_xlfn.XLOOKUP(AH404, [6]cmmiScoringModel!$G$121:$G$124,[6]cmmiScoringModel!$I$121:$I$124,0,0,1)</f>
        <v>0.6</v>
      </c>
      <c r="BT404" s="1">
        <f>_xlfn.XLOOKUP(AI404,[6]cmmiScoringModel!$G$125:$G$128,[6]cmmiScoringModel!$I$125:$I$128,0,0,1)</f>
        <v>0.4</v>
      </c>
      <c r="BU404" s="1">
        <f>_xlfn.XLOOKUP(AJ404,[6]cmmiScoringModel!$G$129:$G$132,[6]cmmiScoringModel!$I$129:$I$132,0,0,1)</f>
        <v>0.4</v>
      </c>
      <c r="BV404" s="1">
        <f>_xlfn.XLOOKUP(AK404,[6]cmmiScoringModel!$G$133:$G$138,[6]cmmiScoringModel!$I$133:$I$138,0,0,1)</f>
        <v>0.75</v>
      </c>
      <c r="BW404" s="1">
        <f>_xlfn.XLOOKUP(AL404,[6]cmmiScoringModel!$G$139:$G$142,[6]cmmiScoringModel!$I$139:$I$142,0,0,1)</f>
        <v>1</v>
      </c>
      <c r="BX404" s="1">
        <f>_xlfn.XLOOKUP(AM404,[6]cmmiScoringModel!$G$143:$G$148,[6]cmmiScoringModel!$I$143:$I$148,0,0,1)</f>
        <v>0.5</v>
      </c>
      <c r="BY404" s="1">
        <f>_xlfn.XLOOKUP(AN404,[6]cmmiScoringModel!$G$149:$G$153,[6]cmmiScoringModel!$I$149:$I$153,0,0,1)</f>
        <v>0.75</v>
      </c>
      <c r="BZ404" s="1">
        <f>_xlfn.XLOOKUP(AO404,[6]cmmiScoringModel!$G$154:$G$157,[6]cmmiScoringModel!$I$154:$I$157,0,0,1)</f>
        <v>1</v>
      </c>
      <c r="CA404" s="1">
        <f>_xlfn.XLOOKUP(AP404,[6]cmmiScoringModel!$G$158:$G$161,[6]cmmiScoringModel!$I$158:$I$161,0,0,1)</f>
        <v>1</v>
      </c>
      <c r="CB404" s="1">
        <f>_xlfn.XLOOKUP(AQ404,[6]cmmiScoringModel!$G$162:$G$166,[6]cmmiScoringModel!$I$162:$I$166,0,0,1)</f>
        <v>0.75</v>
      </c>
      <c r="CC404" s="1">
        <f>_xlfn.XLOOKUP(AR404,[6]cmmiScoringModel!$G$167:$G$171,[6]cmmiScoringModel!$I$167:$I$171,0,0,1)</f>
        <v>0.01</v>
      </c>
      <c r="CD404" s="1">
        <f>_xlfn.XLOOKUP(AS404,[6]cmmiScoringModel!$G$172:$G$175,[6]cmmiScoringModel!$I$172:$I$175,0,0,1)</f>
        <v>0.01</v>
      </c>
      <c r="CE404" s="1">
        <f>_xlfn.XLOOKUP(AT404,[6]cmmiScoringModel!$G$176:$G$180,[6]cmmiScoringModel!$I$176:$I$180,0,0,1)</f>
        <v>0.01</v>
      </c>
    </row>
    <row r="405" spans="1:83" x14ac:dyDescent="0.25">
      <c r="A405" s="1" t="s">
        <v>3767</v>
      </c>
      <c r="B405" s="1" t="s">
        <v>1771</v>
      </c>
      <c r="C405" s="1" t="s">
        <v>2321</v>
      </c>
      <c r="D405" s="1" t="s">
        <v>2324</v>
      </c>
      <c r="E405" s="1" t="s">
        <v>2325</v>
      </c>
      <c r="G405" s="1" t="s">
        <v>2326</v>
      </c>
      <c r="H405" s="1" t="s">
        <v>3768</v>
      </c>
      <c r="K405" s="1" t="s">
        <v>18</v>
      </c>
      <c r="L405" s="1" t="s">
        <v>22</v>
      </c>
      <c r="M405" s="1" t="s">
        <v>31</v>
      </c>
      <c r="N405" s="1" t="s">
        <v>29</v>
      </c>
      <c r="O405" s="1" t="s">
        <v>37</v>
      </c>
      <c r="P405" s="1" t="s">
        <v>43</v>
      </c>
      <c r="Q405" s="1" t="s">
        <v>45</v>
      </c>
      <c r="R405" s="1" t="s">
        <v>37</v>
      </c>
      <c r="S405" s="1" t="s">
        <v>56</v>
      </c>
      <c r="T405" s="1" t="s">
        <v>64</v>
      </c>
      <c r="U405" s="1" t="s">
        <v>43</v>
      </c>
      <c r="V405" s="1" t="s">
        <v>72</v>
      </c>
      <c r="W405" s="1" t="s">
        <v>76</v>
      </c>
      <c r="X405" s="1" t="s">
        <v>37</v>
      </c>
      <c r="Y405" s="1" t="s">
        <v>43</v>
      </c>
      <c r="Z405" s="1" t="s">
        <v>62</v>
      </c>
      <c r="AA405" s="1" t="s">
        <v>62</v>
      </c>
      <c r="AB405" s="1" t="s">
        <v>98</v>
      </c>
      <c r="AC405" s="1" t="s">
        <v>103</v>
      </c>
      <c r="AD405" s="1" t="s">
        <v>111</v>
      </c>
      <c r="AE405" s="1" t="s">
        <v>62</v>
      </c>
      <c r="AF405" s="1" t="s">
        <v>120</v>
      </c>
      <c r="AG405" s="1" t="s">
        <v>124</v>
      </c>
      <c r="AH405" s="1" t="s">
        <v>129</v>
      </c>
      <c r="AI405" s="1" t="s">
        <v>129</v>
      </c>
      <c r="AJ405" s="1" t="s">
        <v>129</v>
      </c>
      <c r="AK405" s="1" t="s">
        <v>62</v>
      </c>
      <c r="AL405" s="1" t="s">
        <v>142</v>
      </c>
      <c r="AM405" s="1" t="s">
        <v>62</v>
      </c>
      <c r="AN405" s="1" t="s">
        <v>29</v>
      </c>
      <c r="AO405" s="1" t="s">
        <v>155</v>
      </c>
      <c r="AP405" s="1" t="s">
        <v>158</v>
      </c>
      <c r="AQ405" s="1" t="s">
        <v>29</v>
      </c>
      <c r="AR405" s="1" t="s">
        <v>21</v>
      </c>
      <c r="AS405" s="1" t="s">
        <v>21</v>
      </c>
      <c r="AT405" s="1" t="s">
        <v>21</v>
      </c>
      <c r="AV405" s="1">
        <f>_xlfn.XLOOKUP(K405,[6]cmmiScoringModel!$G$2:$G$6, [6]cmmiScoringModel!$I$2:$I$6,0,0,1)</f>
        <v>1</v>
      </c>
      <c r="AW405" s="1">
        <f>_xlfn.XLOOKUP(L405,[6]cmmiScoringModel!$G$7:$G$9,[6]cmmiScoringModel!$I$7:$I$9,0,0,1)</f>
        <v>1</v>
      </c>
      <c r="AX405" s="1">
        <f>_xlfn.XLOOKUP(M405,[6]cmmiScoringModel!$G$10:$G$14,[6]cmmiScoringModel!$I$10:$I$14,0,0,1)</f>
        <v>1</v>
      </c>
      <c r="AY405" s="1">
        <f>_xlfn.XLOOKUP(N405,[6]cmmiScoringModel!$G$15:$G$19,[6]cmmiScoringModel!$I$15:$I$19,0,0,1)</f>
        <v>0.5</v>
      </c>
      <c r="AZ405" s="1">
        <f>_xlfn.XLOOKUP(O405,[6]cmmiScoringModel!$G$20:$G$24,[6]cmmiScoringModel!$I$20:$I$24,0,0,1)</f>
        <v>0.75</v>
      </c>
      <c r="BA405" s="1">
        <f>_xlfn.XLOOKUP(P405,[6]cmmiScoringModel!$G$25:$G$28,[6]cmmiScoringModel!$I$25:$I$28,0,0,1)</f>
        <v>1</v>
      </c>
      <c r="BB405" s="1">
        <f>_xlfn.XLOOKUP(Q405,[6]cmmiScoringModel!$G$29:$G$33,[6]cmmiScoringModel!$I$29:$I$33,0,0,1)</f>
        <v>0.5</v>
      </c>
      <c r="BC405" s="1">
        <f>_xlfn.XLOOKUP(R405,[6]cmmiScoringModel!$G$34:$G$37,[6]cmmiScoringModel!$I$34:$I$37,0,0,1)</f>
        <v>1</v>
      </c>
      <c r="BD405" s="1">
        <f>_xlfn.XLOOKUP(S405,[6]cmmiScoringModel!$G$38:$G$44,[6]cmmiScoringModel!$I$38:$I$44,0,0,1)</f>
        <v>0.2</v>
      </c>
      <c r="BE405" s="1">
        <f>_xlfn.XLOOKUP(T405,[6]cmmiScoringModel!$G$45:$G$51,[6]cmmiScoringModel!$I$45:$I$51,0,0,1)</f>
        <v>1</v>
      </c>
      <c r="BF405" s="1">
        <f>_xlfn.XLOOKUP(U405,[6]cmmiScoringModel!$G$52:$G$56,[6]cmmiScoringModel!$I$52:$I$56,0,0,1)</f>
        <v>1</v>
      </c>
      <c r="BG405" s="1">
        <f>_xlfn.XLOOKUP(V405,[6]cmmiScoringModel!$G$57:$G$61,[6]cmmiScoringModel!$I$57:$I$61,0,0,1)</f>
        <v>1</v>
      </c>
      <c r="BH405" s="1">
        <f>_xlfn.XLOOKUP(W405,[6]cmmiScoringModel!$G$62:$G$67,[6]cmmiScoringModel!$I$62:$I$67,0,0,1)</f>
        <v>0.75</v>
      </c>
      <c r="BI405" s="1">
        <f>_xlfn.XLOOKUP(X405,[6]cmmiScoringModel!$G$68:$G$72,[6]cmmiScoringModel!$I$68:$I$72,0,0,1)</f>
        <v>0.75</v>
      </c>
      <c r="BJ405" s="1">
        <f>_xlfn.XLOOKUP(Y405,[6]cmmiScoringModel!$G$73:$G$77,[6]cmmiScoringModel!$I$73:$I$77,0,0,1)</f>
        <v>1</v>
      </c>
      <c r="BK405" s="1">
        <f>_xlfn.XLOOKUP(Z405,[6]cmmiScoringModel!$G$78:$G$84,[6]cmmiScoringModel!$I$78:$I$84,0,0,1)</f>
        <v>0.5</v>
      </c>
      <c r="BL405" s="1">
        <f>_xlfn.XLOOKUP(AA405,[6]cmmiScoringModel!$G$85:$G$91,[6]cmmiScoringModel!$I$85:$I$91,0,0,1)</f>
        <v>0.5</v>
      </c>
      <c r="BM405" s="1">
        <f>_xlfn.XLOOKUP(AB405,[6]cmmiScoringModel!$G$92:$G$95,[6]cmmiScoringModel!$I$92:$I$95,0,0,1)</f>
        <v>1</v>
      </c>
      <c r="BN405" s="1">
        <f>_xlfn.XLOOKUP(AC405,[6]cmmiScoringModel!$G$96:$G$100,[6]cmmiScoringModel!$I$96:$I$100,0,0,1)</f>
        <v>0.6</v>
      </c>
      <c r="BO405" s="1">
        <f>_xlfn.XLOOKUP(AD405,[6]cmmiScoringModel!$G$101:$G$106,[6]cmmiScoringModel!$I$101:$I$106,0,0,1)</f>
        <v>1</v>
      </c>
      <c r="BP405" s="1">
        <f>_xlfn.XLOOKUP(AE405,[6]cmmiScoringModel!$G$107:$G$113,[6]cmmiScoringModel!$I$107:$I$113,0,0,1)</f>
        <v>0.5</v>
      </c>
      <c r="BQ405" s="1">
        <f>_xlfn.XLOOKUP(AF405,[6]cmmiScoringModel!$G$114:$G$117,[6]cmmiScoringModel!$I$114:$I$117,0,0,1)</f>
        <v>0.85</v>
      </c>
      <c r="BR405" s="1">
        <f>_xlfn.XLOOKUP(AG405,[6]cmmiScoringModel!$G$118:$G$120,[6]cmmiScoringModel!$I$118:$I$120,0,0,1)</f>
        <v>0.25</v>
      </c>
      <c r="BS405" s="1">
        <f>_xlfn.XLOOKUP(AH405, [6]cmmiScoringModel!$G$121:$G$124,[6]cmmiScoringModel!$I$121:$I$124,0,0,1)</f>
        <v>0.6</v>
      </c>
      <c r="BT405" s="1">
        <f>_xlfn.XLOOKUP(AI405,[6]cmmiScoringModel!$G$125:$G$128,[6]cmmiScoringModel!$I$125:$I$128,0,0,1)</f>
        <v>0.4</v>
      </c>
      <c r="BU405" s="1">
        <f>_xlfn.XLOOKUP(AJ405,[6]cmmiScoringModel!$G$129:$G$132,[6]cmmiScoringModel!$I$129:$I$132,0,0,1)</f>
        <v>0.4</v>
      </c>
      <c r="BV405" s="1">
        <f>_xlfn.XLOOKUP(AK405,[6]cmmiScoringModel!$G$133:$G$138,[6]cmmiScoringModel!$I$133:$I$138,0,0,1)</f>
        <v>0.5</v>
      </c>
      <c r="BW405" s="1">
        <f>_xlfn.XLOOKUP(AL405,[6]cmmiScoringModel!$G$139:$G$142,[6]cmmiScoringModel!$I$139:$I$142,0,0,1)</f>
        <v>0.25</v>
      </c>
      <c r="BX405" s="1">
        <f>_xlfn.XLOOKUP(AM405,[6]cmmiScoringModel!$G$143:$G$148,[6]cmmiScoringModel!$I$143:$I$148,0,0,1)</f>
        <v>0.5</v>
      </c>
      <c r="BY405" s="1">
        <f>_xlfn.XLOOKUP(AN405,[6]cmmiScoringModel!$G$149:$G$153,[6]cmmiScoringModel!$I$149:$I$153,0,0,1)</f>
        <v>0.75</v>
      </c>
      <c r="BZ405" s="1">
        <f>_xlfn.XLOOKUP(AO405,[6]cmmiScoringModel!$G$154:$G$157,[6]cmmiScoringModel!$I$154:$I$157,0,0,1)</f>
        <v>1</v>
      </c>
      <c r="CA405" s="1">
        <f>_xlfn.XLOOKUP(AP405,[6]cmmiScoringModel!$G$158:$G$161,[6]cmmiScoringModel!$I$158:$I$161,0,0,1)</f>
        <v>0.5</v>
      </c>
      <c r="CB405" s="1">
        <f>_xlfn.XLOOKUP(AQ405,[6]cmmiScoringModel!$G$162:$G$166,[6]cmmiScoringModel!$I$162:$I$166,0,0,1)</f>
        <v>0.75</v>
      </c>
      <c r="CC405" s="1">
        <f>_xlfn.XLOOKUP(AR405,[6]cmmiScoringModel!$G$167:$G$171,[6]cmmiScoringModel!$I$167:$I$171,0,0,1)</f>
        <v>0.01</v>
      </c>
      <c r="CD405" s="1">
        <f>_xlfn.XLOOKUP(AS405,[6]cmmiScoringModel!$G$172:$G$175,[6]cmmiScoringModel!$I$172:$I$175,0,0,1)</f>
        <v>0.01</v>
      </c>
      <c r="CE405" s="1">
        <f>_xlfn.XLOOKUP(AT405,[6]cmmiScoringModel!$G$176:$G$180,[6]cmmiScoringModel!$I$176:$I$180,0,0,1)</f>
        <v>0.01</v>
      </c>
    </row>
    <row r="406" spans="1:83" x14ac:dyDescent="0.25">
      <c r="A406" s="1" t="s">
        <v>3769</v>
      </c>
      <c r="B406" s="1" t="s">
        <v>1771</v>
      </c>
      <c r="C406" s="1" t="s">
        <v>2321</v>
      </c>
      <c r="D406" s="1" t="s">
        <v>2327</v>
      </c>
      <c r="E406" s="1" t="s">
        <v>2328</v>
      </c>
      <c r="G406" s="1" t="s">
        <v>2329</v>
      </c>
      <c r="H406" s="1" t="s">
        <v>3770</v>
      </c>
      <c r="K406" s="1" t="s">
        <v>18</v>
      </c>
      <c r="L406" s="1" t="s">
        <v>22</v>
      </c>
      <c r="M406" s="1" t="s">
        <v>31</v>
      </c>
      <c r="N406" s="1" t="s">
        <v>29</v>
      </c>
      <c r="O406" s="1" t="s">
        <v>37</v>
      </c>
      <c r="P406" s="1" t="s">
        <v>43</v>
      </c>
      <c r="Q406" s="1" t="s">
        <v>45</v>
      </c>
      <c r="R406" s="1" t="s">
        <v>37</v>
      </c>
      <c r="S406" s="1" t="s">
        <v>56</v>
      </c>
      <c r="T406" s="1" t="s">
        <v>64</v>
      </c>
      <c r="U406" s="1" t="s">
        <v>43</v>
      </c>
      <c r="V406" s="1" t="s">
        <v>72</v>
      </c>
      <c r="W406" s="1" t="s">
        <v>76</v>
      </c>
      <c r="X406" s="1" t="s">
        <v>37</v>
      </c>
      <c r="Y406" s="1" t="s">
        <v>43</v>
      </c>
      <c r="Z406" s="1" t="s">
        <v>62</v>
      </c>
      <c r="AA406" s="1" t="s">
        <v>62</v>
      </c>
      <c r="AB406" s="1" t="s">
        <v>98</v>
      </c>
      <c r="AC406" s="1" t="s">
        <v>103</v>
      </c>
      <c r="AD406" s="1" t="s">
        <v>111</v>
      </c>
      <c r="AE406" s="1" t="s">
        <v>62</v>
      </c>
      <c r="AF406" s="1" t="s">
        <v>120</v>
      </c>
      <c r="AG406" s="1" t="s">
        <v>124</v>
      </c>
      <c r="AH406" s="1" t="s">
        <v>129</v>
      </c>
      <c r="AI406" s="1" t="s">
        <v>129</v>
      </c>
      <c r="AJ406" s="1" t="s">
        <v>129</v>
      </c>
      <c r="AK406" s="1" t="s">
        <v>63</v>
      </c>
      <c r="AL406" s="1" t="s">
        <v>144</v>
      </c>
      <c r="AM406" s="1" t="s">
        <v>62</v>
      </c>
      <c r="AN406" s="1" t="s">
        <v>31</v>
      </c>
      <c r="AO406" s="1" t="s">
        <v>155</v>
      </c>
      <c r="AP406" s="1" t="s">
        <v>158</v>
      </c>
      <c r="AQ406" s="1" t="s">
        <v>29</v>
      </c>
      <c r="AR406" s="1" t="s">
        <v>21</v>
      </c>
      <c r="AS406" s="1" t="s">
        <v>21</v>
      </c>
      <c r="AT406" s="1" t="s">
        <v>21</v>
      </c>
      <c r="AV406" s="1">
        <f>_xlfn.XLOOKUP(K406,[6]cmmiScoringModel!$G$2:$G$6, [6]cmmiScoringModel!$I$2:$I$6,0,0,1)</f>
        <v>1</v>
      </c>
      <c r="AW406" s="1">
        <f>_xlfn.XLOOKUP(L406,[6]cmmiScoringModel!$G$7:$G$9,[6]cmmiScoringModel!$I$7:$I$9,0,0,1)</f>
        <v>1</v>
      </c>
      <c r="AX406" s="1">
        <f>_xlfn.XLOOKUP(M406,[6]cmmiScoringModel!$G$10:$G$14,[6]cmmiScoringModel!$I$10:$I$14,0,0,1)</f>
        <v>1</v>
      </c>
      <c r="AY406" s="1">
        <f>_xlfn.XLOOKUP(N406,[6]cmmiScoringModel!$G$15:$G$19,[6]cmmiScoringModel!$I$15:$I$19,0,0,1)</f>
        <v>0.5</v>
      </c>
      <c r="AZ406" s="1">
        <f>_xlfn.XLOOKUP(O406,[6]cmmiScoringModel!$G$20:$G$24,[6]cmmiScoringModel!$I$20:$I$24,0,0,1)</f>
        <v>0.75</v>
      </c>
      <c r="BA406" s="1">
        <f>_xlfn.XLOOKUP(P406,[6]cmmiScoringModel!$G$25:$G$28,[6]cmmiScoringModel!$I$25:$I$28,0,0,1)</f>
        <v>1</v>
      </c>
      <c r="BB406" s="1">
        <f>_xlfn.XLOOKUP(Q406,[6]cmmiScoringModel!$G$29:$G$33,[6]cmmiScoringModel!$I$29:$I$33,0,0,1)</f>
        <v>0.5</v>
      </c>
      <c r="BC406" s="1">
        <f>_xlfn.XLOOKUP(R406,[6]cmmiScoringModel!$G$34:$G$37,[6]cmmiScoringModel!$I$34:$I$37,0,0,1)</f>
        <v>1</v>
      </c>
      <c r="BD406" s="1">
        <f>_xlfn.XLOOKUP(S406,[6]cmmiScoringModel!$G$38:$G$44,[6]cmmiScoringModel!$I$38:$I$44,0,0,1)</f>
        <v>0.2</v>
      </c>
      <c r="BE406" s="1">
        <f>_xlfn.XLOOKUP(T406,[6]cmmiScoringModel!$G$45:$G$51,[6]cmmiScoringModel!$I$45:$I$51,0,0,1)</f>
        <v>1</v>
      </c>
      <c r="BF406" s="1">
        <f>_xlfn.XLOOKUP(U406,[6]cmmiScoringModel!$G$52:$G$56,[6]cmmiScoringModel!$I$52:$I$56,0,0,1)</f>
        <v>1</v>
      </c>
      <c r="BG406" s="1">
        <f>_xlfn.XLOOKUP(V406,[6]cmmiScoringModel!$G$57:$G$61,[6]cmmiScoringModel!$I$57:$I$61,0,0,1)</f>
        <v>1</v>
      </c>
      <c r="BH406" s="1">
        <f>_xlfn.XLOOKUP(W406,[6]cmmiScoringModel!$G$62:$G$67,[6]cmmiScoringModel!$I$62:$I$67,0,0,1)</f>
        <v>0.75</v>
      </c>
      <c r="BI406" s="1">
        <f>_xlfn.XLOOKUP(X406,[6]cmmiScoringModel!$G$68:$G$72,[6]cmmiScoringModel!$I$68:$I$72,0,0,1)</f>
        <v>0.75</v>
      </c>
      <c r="BJ406" s="1">
        <f>_xlfn.XLOOKUP(Y406,[6]cmmiScoringModel!$G$73:$G$77,[6]cmmiScoringModel!$I$73:$I$77,0,0,1)</f>
        <v>1</v>
      </c>
      <c r="BK406" s="1">
        <f>_xlfn.XLOOKUP(Z406,[6]cmmiScoringModel!$G$78:$G$84,[6]cmmiScoringModel!$I$78:$I$84,0,0,1)</f>
        <v>0.5</v>
      </c>
      <c r="BL406" s="1">
        <f>_xlfn.XLOOKUP(AA406,[6]cmmiScoringModel!$G$85:$G$91,[6]cmmiScoringModel!$I$85:$I$91,0,0,1)</f>
        <v>0.5</v>
      </c>
      <c r="BM406" s="1">
        <f>_xlfn.XLOOKUP(AB406,[6]cmmiScoringModel!$G$92:$G$95,[6]cmmiScoringModel!$I$92:$I$95,0,0,1)</f>
        <v>1</v>
      </c>
      <c r="BN406" s="1">
        <f>_xlfn.XLOOKUP(AC406,[6]cmmiScoringModel!$G$96:$G$100,[6]cmmiScoringModel!$I$96:$I$100,0,0,1)</f>
        <v>0.6</v>
      </c>
      <c r="BO406" s="1">
        <f>_xlfn.XLOOKUP(AD406,[6]cmmiScoringModel!$G$101:$G$106,[6]cmmiScoringModel!$I$101:$I$106,0,0,1)</f>
        <v>1</v>
      </c>
      <c r="BP406" s="1">
        <f>_xlfn.XLOOKUP(AE406,[6]cmmiScoringModel!$G$107:$G$113,[6]cmmiScoringModel!$I$107:$I$113,0,0,1)</f>
        <v>0.5</v>
      </c>
      <c r="BQ406" s="1">
        <f>_xlfn.XLOOKUP(AF406,[6]cmmiScoringModel!$G$114:$G$117,[6]cmmiScoringModel!$I$114:$I$117,0,0,1)</f>
        <v>0.85</v>
      </c>
      <c r="BR406" s="1">
        <f>_xlfn.XLOOKUP(AG406,[6]cmmiScoringModel!$G$118:$G$120,[6]cmmiScoringModel!$I$118:$I$120,0,0,1)</f>
        <v>0.25</v>
      </c>
      <c r="BS406" s="1">
        <f>_xlfn.XLOOKUP(AH406, [6]cmmiScoringModel!$G$121:$G$124,[6]cmmiScoringModel!$I$121:$I$124,0,0,1)</f>
        <v>0.6</v>
      </c>
      <c r="BT406" s="1">
        <f>_xlfn.XLOOKUP(AI406,[6]cmmiScoringModel!$G$125:$G$128,[6]cmmiScoringModel!$I$125:$I$128,0,0,1)</f>
        <v>0.4</v>
      </c>
      <c r="BU406" s="1">
        <f>_xlfn.XLOOKUP(AJ406,[6]cmmiScoringModel!$G$129:$G$132,[6]cmmiScoringModel!$I$129:$I$132,0,0,1)</f>
        <v>0.4</v>
      </c>
      <c r="BV406" s="1">
        <f>_xlfn.XLOOKUP(AK406,[6]cmmiScoringModel!$G$133:$G$138,[6]cmmiScoringModel!$I$133:$I$138,0,0,1)</f>
        <v>0.75</v>
      </c>
      <c r="BW406" s="1">
        <f>_xlfn.XLOOKUP(AL406,[6]cmmiScoringModel!$G$139:$G$142,[6]cmmiScoringModel!$I$139:$I$142,0,0,1)</f>
        <v>1</v>
      </c>
      <c r="BX406" s="1">
        <f>_xlfn.XLOOKUP(AM406,[6]cmmiScoringModel!$G$143:$G$148,[6]cmmiScoringModel!$I$143:$I$148,0,0,1)</f>
        <v>0.5</v>
      </c>
      <c r="BY406" s="1">
        <f>_xlfn.XLOOKUP(AN406,[6]cmmiScoringModel!$G$149:$G$153,[6]cmmiScoringModel!$I$149:$I$153,0,0,1)</f>
        <v>1</v>
      </c>
      <c r="BZ406" s="1">
        <f>_xlfn.XLOOKUP(AO406,[6]cmmiScoringModel!$G$154:$G$157,[6]cmmiScoringModel!$I$154:$I$157,0,0,1)</f>
        <v>1</v>
      </c>
      <c r="CA406" s="1">
        <f>_xlfn.XLOOKUP(AP406,[6]cmmiScoringModel!$G$158:$G$161,[6]cmmiScoringModel!$I$158:$I$161,0,0,1)</f>
        <v>0.5</v>
      </c>
      <c r="CB406" s="1">
        <f>_xlfn.XLOOKUP(AQ406,[6]cmmiScoringModel!$G$162:$G$166,[6]cmmiScoringModel!$I$162:$I$166,0,0,1)</f>
        <v>0.75</v>
      </c>
      <c r="CC406" s="1">
        <f>_xlfn.XLOOKUP(AR406,[6]cmmiScoringModel!$G$167:$G$171,[6]cmmiScoringModel!$I$167:$I$171,0,0,1)</f>
        <v>0.01</v>
      </c>
      <c r="CD406" s="1">
        <f>_xlfn.XLOOKUP(AS406,[6]cmmiScoringModel!$G$172:$G$175,[6]cmmiScoringModel!$I$172:$I$175,0,0,1)</f>
        <v>0.01</v>
      </c>
      <c r="CE406" s="1">
        <f>_xlfn.XLOOKUP(AT406,[6]cmmiScoringModel!$G$176:$G$180,[6]cmmiScoringModel!$I$176:$I$180,0,0,1)</f>
        <v>0.01</v>
      </c>
    </row>
    <row r="407" spans="1:83" x14ac:dyDescent="0.25">
      <c r="A407" s="1" t="s">
        <v>3771</v>
      </c>
      <c r="B407" s="1" t="s">
        <v>1771</v>
      </c>
      <c r="C407" s="1" t="s">
        <v>2330</v>
      </c>
      <c r="D407" s="1" t="s">
        <v>2331</v>
      </c>
      <c r="E407" s="1" t="s">
        <v>2332</v>
      </c>
      <c r="G407" s="1" t="s">
        <v>1525</v>
      </c>
      <c r="H407" s="1" t="s">
        <v>3696</v>
      </c>
      <c r="K407" s="1" t="s">
        <v>18</v>
      </c>
      <c r="L407" s="1" t="s">
        <v>22</v>
      </c>
      <c r="M407" s="1" t="s">
        <v>31</v>
      </c>
      <c r="N407" s="1" t="s">
        <v>29</v>
      </c>
      <c r="O407" s="1" t="s">
        <v>37</v>
      </c>
      <c r="P407" s="1" t="s">
        <v>43</v>
      </c>
      <c r="Q407" s="1" t="s">
        <v>45</v>
      </c>
      <c r="R407" s="1" t="s">
        <v>37</v>
      </c>
      <c r="S407" s="1" t="s">
        <v>56</v>
      </c>
      <c r="T407" s="1" t="s">
        <v>64</v>
      </c>
      <c r="U407" s="1" t="s">
        <v>43</v>
      </c>
      <c r="V407" s="1" t="s">
        <v>72</v>
      </c>
      <c r="W407" s="1" t="s">
        <v>75</v>
      </c>
      <c r="X407" s="1" t="s">
        <v>37</v>
      </c>
      <c r="Y407" s="1" t="s">
        <v>43</v>
      </c>
      <c r="Z407" s="1" t="s">
        <v>62</v>
      </c>
      <c r="AA407" s="1" t="s">
        <v>62</v>
      </c>
      <c r="AB407" s="1" t="s">
        <v>98</v>
      </c>
      <c r="AC407" s="1" t="s">
        <v>103</v>
      </c>
      <c r="AD407" s="1" t="s">
        <v>111</v>
      </c>
      <c r="AE407" s="1" t="s">
        <v>62</v>
      </c>
      <c r="AF407" s="1" t="s">
        <v>120</v>
      </c>
      <c r="AG407" s="1" t="s">
        <v>125</v>
      </c>
      <c r="AH407" s="1" t="s">
        <v>129</v>
      </c>
      <c r="AI407" s="1" t="s">
        <v>129</v>
      </c>
      <c r="AJ407" s="1" t="s">
        <v>129</v>
      </c>
      <c r="AK407" s="1" t="s">
        <v>64</v>
      </c>
      <c r="AL407" s="1" t="s">
        <v>144</v>
      </c>
      <c r="AM407" s="1" t="s">
        <v>62</v>
      </c>
      <c r="AN407" s="1" t="s">
        <v>31</v>
      </c>
      <c r="AO407" s="1" t="s">
        <v>155</v>
      </c>
      <c r="AP407" s="1" t="s">
        <v>159</v>
      </c>
      <c r="AQ407" s="1" t="s">
        <v>29</v>
      </c>
      <c r="AR407" s="1" t="s">
        <v>21</v>
      </c>
      <c r="AS407" s="1" t="s">
        <v>21</v>
      </c>
      <c r="AT407" s="1" t="s">
        <v>21</v>
      </c>
      <c r="AV407" s="1">
        <f>_xlfn.XLOOKUP(K407,[6]cmmiScoringModel!$G$2:$G$6, [6]cmmiScoringModel!$I$2:$I$6,0,0,1)</f>
        <v>1</v>
      </c>
      <c r="AW407" s="1">
        <f>_xlfn.XLOOKUP(L407,[6]cmmiScoringModel!$G$7:$G$9,[6]cmmiScoringModel!$I$7:$I$9,0,0,1)</f>
        <v>1</v>
      </c>
      <c r="AX407" s="1">
        <f>_xlfn.XLOOKUP(M407,[6]cmmiScoringModel!$G$10:$G$14,[6]cmmiScoringModel!$I$10:$I$14,0,0,1)</f>
        <v>1</v>
      </c>
      <c r="AY407" s="1">
        <f>_xlfn.XLOOKUP(N407,[6]cmmiScoringModel!$G$15:$G$19,[6]cmmiScoringModel!$I$15:$I$19,0,0,1)</f>
        <v>0.5</v>
      </c>
      <c r="AZ407" s="1">
        <f>_xlfn.XLOOKUP(O407,[6]cmmiScoringModel!$G$20:$G$24,[6]cmmiScoringModel!$I$20:$I$24,0,0,1)</f>
        <v>0.75</v>
      </c>
      <c r="BA407" s="1">
        <f>_xlfn.XLOOKUP(P407,[6]cmmiScoringModel!$G$25:$G$28,[6]cmmiScoringModel!$I$25:$I$28,0,0,1)</f>
        <v>1</v>
      </c>
      <c r="BB407" s="1">
        <f>_xlfn.XLOOKUP(Q407,[6]cmmiScoringModel!$G$29:$G$33,[6]cmmiScoringModel!$I$29:$I$33,0,0,1)</f>
        <v>0.5</v>
      </c>
      <c r="BC407" s="1">
        <f>_xlfn.XLOOKUP(R407,[6]cmmiScoringModel!$G$34:$G$37,[6]cmmiScoringModel!$I$34:$I$37,0,0,1)</f>
        <v>1</v>
      </c>
      <c r="BD407" s="1">
        <f>_xlfn.XLOOKUP(S407,[6]cmmiScoringModel!$G$38:$G$44,[6]cmmiScoringModel!$I$38:$I$44,0,0,1)</f>
        <v>0.2</v>
      </c>
      <c r="BE407" s="1">
        <f>_xlfn.XLOOKUP(T407,[6]cmmiScoringModel!$G$45:$G$51,[6]cmmiScoringModel!$I$45:$I$51,0,0,1)</f>
        <v>1</v>
      </c>
      <c r="BF407" s="1">
        <f>_xlfn.XLOOKUP(U407,[6]cmmiScoringModel!$G$52:$G$56,[6]cmmiScoringModel!$I$52:$I$56,0,0,1)</f>
        <v>1</v>
      </c>
      <c r="BG407" s="1">
        <f>_xlfn.XLOOKUP(V407,[6]cmmiScoringModel!$G$57:$G$61,[6]cmmiScoringModel!$I$57:$I$61,0,0,1)</f>
        <v>1</v>
      </c>
      <c r="BH407" s="1">
        <f>_xlfn.XLOOKUP(W407,[6]cmmiScoringModel!$G$62:$G$67,[6]cmmiScoringModel!$I$62:$I$67,0,0,1)</f>
        <v>0.5</v>
      </c>
      <c r="BI407" s="1">
        <f>_xlfn.XLOOKUP(X407,[6]cmmiScoringModel!$G$68:$G$72,[6]cmmiScoringModel!$I$68:$I$72,0,0,1)</f>
        <v>0.75</v>
      </c>
      <c r="BJ407" s="1">
        <f>_xlfn.XLOOKUP(Y407,[6]cmmiScoringModel!$G$73:$G$77,[6]cmmiScoringModel!$I$73:$I$77,0,0,1)</f>
        <v>1</v>
      </c>
      <c r="BK407" s="1">
        <f>_xlfn.XLOOKUP(Z407,[6]cmmiScoringModel!$G$78:$G$84,[6]cmmiScoringModel!$I$78:$I$84,0,0,1)</f>
        <v>0.5</v>
      </c>
      <c r="BL407" s="1">
        <f>_xlfn.XLOOKUP(AA407,[6]cmmiScoringModel!$G$85:$G$91,[6]cmmiScoringModel!$I$85:$I$91,0,0,1)</f>
        <v>0.5</v>
      </c>
      <c r="BM407" s="1">
        <f>_xlfn.XLOOKUP(AB407,[6]cmmiScoringModel!$G$92:$G$95,[6]cmmiScoringModel!$I$92:$I$95,0,0,1)</f>
        <v>1</v>
      </c>
      <c r="BN407" s="1">
        <f>_xlfn.XLOOKUP(AC407,[6]cmmiScoringModel!$G$96:$G$100,[6]cmmiScoringModel!$I$96:$I$100,0,0,1)</f>
        <v>0.6</v>
      </c>
      <c r="BO407" s="1">
        <f>_xlfn.XLOOKUP(AD407,[6]cmmiScoringModel!$G$101:$G$106,[6]cmmiScoringModel!$I$101:$I$106,0,0,1)</f>
        <v>1</v>
      </c>
      <c r="BP407" s="1">
        <f>_xlfn.XLOOKUP(AE407,[6]cmmiScoringModel!$G$107:$G$113,[6]cmmiScoringModel!$I$107:$I$113,0,0,1)</f>
        <v>0.5</v>
      </c>
      <c r="BQ407" s="1">
        <f>_xlfn.XLOOKUP(AF407,[6]cmmiScoringModel!$G$114:$G$117,[6]cmmiScoringModel!$I$114:$I$117,0,0,1)</f>
        <v>0.85</v>
      </c>
      <c r="BR407" s="1">
        <f>_xlfn.XLOOKUP(AG407,[6]cmmiScoringModel!$G$118:$G$120,[6]cmmiScoringModel!$I$118:$I$120,0,0,1)</f>
        <v>1</v>
      </c>
      <c r="BS407" s="1">
        <f>_xlfn.XLOOKUP(AH407, [6]cmmiScoringModel!$G$121:$G$124,[6]cmmiScoringModel!$I$121:$I$124,0,0,1)</f>
        <v>0.6</v>
      </c>
      <c r="BT407" s="1">
        <f>_xlfn.XLOOKUP(AI407,[6]cmmiScoringModel!$G$125:$G$128,[6]cmmiScoringModel!$I$125:$I$128,0,0,1)</f>
        <v>0.4</v>
      </c>
      <c r="BU407" s="1">
        <f>_xlfn.XLOOKUP(AJ407,[6]cmmiScoringModel!$G$129:$G$132,[6]cmmiScoringModel!$I$129:$I$132,0,0,1)</f>
        <v>0.4</v>
      </c>
      <c r="BV407" s="1">
        <f>_xlfn.XLOOKUP(AK407,[6]cmmiScoringModel!$G$133:$G$138,[6]cmmiScoringModel!$I$133:$I$138,0,0,1)</f>
        <v>1</v>
      </c>
      <c r="BW407" s="1">
        <f>_xlfn.XLOOKUP(AL407,[6]cmmiScoringModel!$G$139:$G$142,[6]cmmiScoringModel!$I$139:$I$142,0,0,1)</f>
        <v>1</v>
      </c>
      <c r="BX407" s="1">
        <f>_xlfn.XLOOKUP(AM407,[6]cmmiScoringModel!$G$143:$G$148,[6]cmmiScoringModel!$I$143:$I$148,0,0,1)</f>
        <v>0.5</v>
      </c>
      <c r="BY407" s="1">
        <f>_xlfn.XLOOKUP(AN407,[6]cmmiScoringModel!$G$149:$G$153,[6]cmmiScoringModel!$I$149:$I$153,0,0,1)</f>
        <v>1</v>
      </c>
      <c r="BZ407" s="1">
        <f>_xlfn.XLOOKUP(AO407,[6]cmmiScoringModel!$G$154:$G$157,[6]cmmiScoringModel!$I$154:$I$157,0,0,1)</f>
        <v>1</v>
      </c>
      <c r="CA407" s="1">
        <f>_xlfn.XLOOKUP(AP407,[6]cmmiScoringModel!$G$158:$G$161,[6]cmmiScoringModel!$I$158:$I$161,0,0,1)</f>
        <v>1</v>
      </c>
      <c r="CB407" s="1">
        <f>_xlfn.XLOOKUP(AQ407,[6]cmmiScoringModel!$G$162:$G$166,[6]cmmiScoringModel!$I$162:$I$166,0,0,1)</f>
        <v>0.75</v>
      </c>
      <c r="CC407" s="1">
        <f>_xlfn.XLOOKUP(AR407,[6]cmmiScoringModel!$G$167:$G$171,[6]cmmiScoringModel!$I$167:$I$171,0,0,1)</f>
        <v>0.01</v>
      </c>
      <c r="CD407" s="1">
        <f>_xlfn.XLOOKUP(AS407,[6]cmmiScoringModel!$G$172:$G$175,[6]cmmiScoringModel!$I$172:$I$175,0,0,1)</f>
        <v>0.01</v>
      </c>
      <c r="CE407" s="1">
        <f>_xlfn.XLOOKUP(AT407,[6]cmmiScoringModel!$G$176:$G$180,[6]cmmiScoringModel!$I$176:$I$180,0,0,1)</f>
        <v>0.01</v>
      </c>
    </row>
    <row r="408" spans="1:83" x14ac:dyDescent="0.25">
      <c r="A408" s="1" t="s">
        <v>3772</v>
      </c>
      <c r="B408" s="1" t="s">
        <v>1771</v>
      </c>
      <c r="C408" s="1" t="s">
        <v>1698</v>
      </c>
      <c r="D408" s="1" t="s">
        <v>1892</v>
      </c>
      <c r="E408" s="1" t="s">
        <v>2333</v>
      </c>
      <c r="G408" s="1" t="s">
        <v>1611</v>
      </c>
      <c r="H408" s="1" t="s">
        <v>3773</v>
      </c>
      <c r="K408" s="1" t="s">
        <v>18</v>
      </c>
      <c r="L408" s="1" t="s">
        <v>22</v>
      </c>
      <c r="M408" s="1" t="s">
        <v>31</v>
      </c>
      <c r="N408" s="1" t="s">
        <v>29</v>
      </c>
      <c r="O408" s="1" t="s">
        <v>37</v>
      </c>
      <c r="P408" s="1" t="s">
        <v>43</v>
      </c>
      <c r="Q408" s="1" t="s">
        <v>45</v>
      </c>
      <c r="R408" s="1" t="s">
        <v>37</v>
      </c>
      <c r="S408" s="1" t="s">
        <v>56</v>
      </c>
      <c r="T408" s="1" t="s">
        <v>64</v>
      </c>
      <c r="U408" s="1" t="s">
        <v>43</v>
      </c>
      <c r="V408" s="1" t="s">
        <v>71</v>
      </c>
      <c r="W408" s="1" t="s">
        <v>76</v>
      </c>
      <c r="X408" s="1" t="s">
        <v>37</v>
      </c>
      <c r="Y408" s="1" t="s">
        <v>43</v>
      </c>
      <c r="Z408" s="1" t="s">
        <v>62</v>
      </c>
      <c r="AA408" s="1" t="s">
        <v>62</v>
      </c>
      <c r="AB408" s="1" t="s">
        <v>98</v>
      </c>
      <c r="AC408" s="1" t="s">
        <v>103</v>
      </c>
      <c r="AD408" s="1" t="s">
        <v>110</v>
      </c>
      <c r="AE408" s="1" t="s">
        <v>62</v>
      </c>
      <c r="AF408" s="1" t="s">
        <v>122</v>
      </c>
      <c r="AG408" s="1" t="s">
        <v>125</v>
      </c>
      <c r="AH408" s="1" t="s">
        <v>129</v>
      </c>
      <c r="AI408" s="1" t="s">
        <v>129</v>
      </c>
      <c r="AJ408" s="1" t="s">
        <v>129</v>
      </c>
      <c r="AK408" s="1" t="s">
        <v>63</v>
      </c>
      <c r="AL408" s="1" t="s">
        <v>144</v>
      </c>
      <c r="AM408" s="1" t="s">
        <v>62</v>
      </c>
      <c r="AN408" s="1" t="s">
        <v>29</v>
      </c>
      <c r="AO408" s="1" t="s">
        <v>155</v>
      </c>
      <c r="AP408" s="1" t="s">
        <v>159</v>
      </c>
      <c r="AQ408" s="1" t="s">
        <v>31</v>
      </c>
      <c r="AR408" s="1" t="s">
        <v>21</v>
      </c>
      <c r="AS408" s="1" t="s">
        <v>21</v>
      </c>
      <c r="AT408" s="1" t="s">
        <v>21</v>
      </c>
      <c r="AV408" s="1">
        <f>_xlfn.XLOOKUP(K408,[6]cmmiScoringModel!$G$2:$G$6, [6]cmmiScoringModel!$I$2:$I$6,0,0,1)</f>
        <v>1</v>
      </c>
      <c r="AW408" s="1">
        <f>_xlfn.XLOOKUP(L408,[6]cmmiScoringModel!$G$7:$G$9,[6]cmmiScoringModel!$I$7:$I$9,0,0,1)</f>
        <v>1</v>
      </c>
      <c r="AX408" s="1">
        <f>_xlfn.XLOOKUP(M408,[6]cmmiScoringModel!$G$10:$G$14,[6]cmmiScoringModel!$I$10:$I$14,0,0,1)</f>
        <v>1</v>
      </c>
      <c r="AY408" s="1">
        <f>_xlfn.XLOOKUP(N408,[6]cmmiScoringModel!$G$15:$G$19,[6]cmmiScoringModel!$I$15:$I$19,0,0,1)</f>
        <v>0.5</v>
      </c>
      <c r="AZ408" s="1">
        <f>_xlfn.XLOOKUP(O408,[6]cmmiScoringModel!$G$20:$G$24,[6]cmmiScoringModel!$I$20:$I$24,0,0,1)</f>
        <v>0.75</v>
      </c>
      <c r="BA408" s="1">
        <f>_xlfn.XLOOKUP(P408,[6]cmmiScoringModel!$G$25:$G$28,[6]cmmiScoringModel!$I$25:$I$28,0,0,1)</f>
        <v>1</v>
      </c>
      <c r="BB408" s="1">
        <f>_xlfn.XLOOKUP(Q408,[6]cmmiScoringModel!$G$29:$G$33,[6]cmmiScoringModel!$I$29:$I$33,0,0,1)</f>
        <v>0.5</v>
      </c>
      <c r="BC408" s="1">
        <f>_xlfn.XLOOKUP(R408,[6]cmmiScoringModel!$G$34:$G$37,[6]cmmiScoringModel!$I$34:$I$37,0,0,1)</f>
        <v>1</v>
      </c>
      <c r="BD408" s="1">
        <f>_xlfn.XLOOKUP(S408,[6]cmmiScoringModel!$G$38:$G$44,[6]cmmiScoringModel!$I$38:$I$44,0,0,1)</f>
        <v>0.2</v>
      </c>
      <c r="BE408" s="1">
        <f>_xlfn.XLOOKUP(T408,[6]cmmiScoringModel!$G$45:$G$51,[6]cmmiScoringModel!$I$45:$I$51,0,0,1)</f>
        <v>1</v>
      </c>
      <c r="BF408" s="1">
        <f>_xlfn.XLOOKUP(U408,[6]cmmiScoringModel!$G$52:$G$56,[6]cmmiScoringModel!$I$52:$I$56,0,0,1)</f>
        <v>1</v>
      </c>
      <c r="BG408" s="1">
        <f>_xlfn.XLOOKUP(V408,[6]cmmiScoringModel!$G$57:$G$61,[6]cmmiScoringModel!$I$57:$I$61,0,0,1)</f>
        <v>0.6</v>
      </c>
      <c r="BH408" s="1">
        <f>_xlfn.XLOOKUP(W408,[6]cmmiScoringModel!$G$62:$G$67,[6]cmmiScoringModel!$I$62:$I$67,0,0,1)</f>
        <v>0.75</v>
      </c>
      <c r="BI408" s="1">
        <f>_xlfn.XLOOKUP(X408,[6]cmmiScoringModel!$G$68:$G$72,[6]cmmiScoringModel!$I$68:$I$72,0,0,1)</f>
        <v>0.75</v>
      </c>
      <c r="BJ408" s="1">
        <f>_xlfn.XLOOKUP(Y408,[6]cmmiScoringModel!$G$73:$G$77,[6]cmmiScoringModel!$I$73:$I$77,0,0,1)</f>
        <v>1</v>
      </c>
      <c r="BK408" s="1">
        <f>_xlfn.XLOOKUP(Z408,[6]cmmiScoringModel!$G$78:$G$84,[6]cmmiScoringModel!$I$78:$I$84,0,0,1)</f>
        <v>0.5</v>
      </c>
      <c r="BL408" s="1">
        <f>_xlfn.XLOOKUP(AA408,[6]cmmiScoringModel!$G$85:$G$91,[6]cmmiScoringModel!$I$85:$I$91,0,0,1)</f>
        <v>0.5</v>
      </c>
      <c r="BM408" s="1">
        <f>_xlfn.XLOOKUP(AB408,[6]cmmiScoringModel!$G$92:$G$95,[6]cmmiScoringModel!$I$92:$I$95,0,0,1)</f>
        <v>1</v>
      </c>
      <c r="BN408" s="1">
        <f>_xlfn.XLOOKUP(AC408,[6]cmmiScoringModel!$G$96:$G$100,[6]cmmiScoringModel!$I$96:$I$100,0,0,1)</f>
        <v>0.6</v>
      </c>
      <c r="BO408" s="1">
        <f>_xlfn.XLOOKUP(AD408,[6]cmmiScoringModel!$G$101:$G$106,[6]cmmiScoringModel!$I$101:$I$106,0,0,1)</f>
        <v>0.75</v>
      </c>
      <c r="BP408" s="1">
        <f>_xlfn.XLOOKUP(AE408,[6]cmmiScoringModel!$G$107:$G$113,[6]cmmiScoringModel!$I$107:$I$113,0,0,1)</f>
        <v>0.5</v>
      </c>
      <c r="BQ408" s="1">
        <f>_xlfn.XLOOKUP(AF408,[6]cmmiScoringModel!$G$114:$G$117,[6]cmmiScoringModel!$I$114:$I$117,0,0,1)</f>
        <v>1</v>
      </c>
      <c r="BR408" s="1">
        <f>_xlfn.XLOOKUP(AG408,[6]cmmiScoringModel!$G$118:$G$120,[6]cmmiScoringModel!$I$118:$I$120,0,0,1)</f>
        <v>1</v>
      </c>
      <c r="BS408" s="1">
        <f>_xlfn.XLOOKUP(AH408, [6]cmmiScoringModel!$G$121:$G$124,[6]cmmiScoringModel!$I$121:$I$124,0,0,1)</f>
        <v>0.6</v>
      </c>
      <c r="BT408" s="1">
        <f>_xlfn.XLOOKUP(AI408,[6]cmmiScoringModel!$G$125:$G$128,[6]cmmiScoringModel!$I$125:$I$128,0,0,1)</f>
        <v>0.4</v>
      </c>
      <c r="BU408" s="1">
        <f>_xlfn.XLOOKUP(AJ408,[6]cmmiScoringModel!$G$129:$G$132,[6]cmmiScoringModel!$I$129:$I$132,0,0,1)</f>
        <v>0.4</v>
      </c>
      <c r="BV408" s="1">
        <f>_xlfn.XLOOKUP(AK408,[6]cmmiScoringModel!$G$133:$G$138,[6]cmmiScoringModel!$I$133:$I$138,0,0,1)</f>
        <v>0.75</v>
      </c>
      <c r="BW408" s="1">
        <f>_xlfn.XLOOKUP(AL408,[6]cmmiScoringModel!$G$139:$G$142,[6]cmmiScoringModel!$I$139:$I$142,0,0,1)</f>
        <v>1</v>
      </c>
      <c r="BX408" s="1">
        <f>_xlfn.XLOOKUP(AM408,[6]cmmiScoringModel!$G$143:$G$148,[6]cmmiScoringModel!$I$143:$I$148,0,0,1)</f>
        <v>0.5</v>
      </c>
      <c r="BY408" s="1">
        <f>_xlfn.XLOOKUP(AN408,[6]cmmiScoringModel!$G$149:$G$153,[6]cmmiScoringModel!$I$149:$I$153,0,0,1)</f>
        <v>0.75</v>
      </c>
      <c r="BZ408" s="1">
        <f>_xlfn.XLOOKUP(AO408,[6]cmmiScoringModel!$G$154:$G$157,[6]cmmiScoringModel!$I$154:$I$157,0,0,1)</f>
        <v>1</v>
      </c>
      <c r="CA408" s="1">
        <f>_xlfn.XLOOKUP(AP408,[6]cmmiScoringModel!$G$158:$G$161,[6]cmmiScoringModel!$I$158:$I$161,0,0,1)</f>
        <v>1</v>
      </c>
      <c r="CB408" s="1">
        <f>_xlfn.XLOOKUP(AQ408,[6]cmmiScoringModel!$G$162:$G$166,[6]cmmiScoringModel!$I$162:$I$166,0,0,1)</f>
        <v>1</v>
      </c>
      <c r="CC408" s="1">
        <f>_xlfn.XLOOKUP(AR408,[6]cmmiScoringModel!$G$167:$G$171,[6]cmmiScoringModel!$I$167:$I$171,0,0,1)</f>
        <v>0.01</v>
      </c>
      <c r="CD408" s="1">
        <f>_xlfn.XLOOKUP(AS408,[6]cmmiScoringModel!$G$172:$G$175,[6]cmmiScoringModel!$I$172:$I$175,0,0,1)</f>
        <v>0.01</v>
      </c>
      <c r="CE408" s="1">
        <f>_xlfn.XLOOKUP(AT408,[6]cmmiScoringModel!$G$176:$G$180,[6]cmmiScoringModel!$I$176:$I$180,0,0,1)</f>
        <v>0.01</v>
      </c>
    </row>
    <row r="409" spans="1:83" x14ac:dyDescent="0.25">
      <c r="A409" s="1" t="s">
        <v>3774</v>
      </c>
      <c r="B409" s="1" t="s">
        <v>1771</v>
      </c>
      <c r="C409" s="1" t="s">
        <v>1698</v>
      </c>
      <c r="D409" s="1" t="s">
        <v>2334</v>
      </c>
      <c r="E409" s="1" t="s">
        <v>2335</v>
      </c>
      <c r="G409" s="1" t="s">
        <v>874</v>
      </c>
      <c r="H409" s="1" t="s">
        <v>3775</v>
      </c>
      <c r="K409" s="1" t="s">
        <v>18</v>
      </c>
      <c r="L409" s="1" t="s">
        <v>22</v>
      </c>
      <c r="M409" s="1" t="s">
        <v>31</v>
      </c>
      <c r="N409" s="1" t="s">
        <v>29</v>
      </c>
      <c r="O409" s="1" t="s">
        <v>37</v>
      </c>
      <c r="P409" s="1" t="s">
        <v>43</v>
      </c>
      <c r="Q409" s="1" t="s">
        <v>45</v>
      </c>
      <c r="R409" s="1" t="s">
        <v>37</v>
      </c>
      <c r="S409" s="1" t="s">
        <v>56</v>
      </c>
      <c r="T409" s="1" t="s">
        <v>21</v>
      </c>
      <c r="U409" s="1" t="s">
        <v>21</v>
      </c>
      <c r="V409" s="1" t="s">
        <v>71</v>
      </c>
      <c r="W409" s="1" t="s">
        <v>76</v>
      </c>
      <c r="X409" s="1" t="s">
        <v>37</v>
      </c>
      <c r="Y409" s="1" t="s">
        <v>43</v>
      </c>
      <c r="Z409" s="1" t="s">
        <v>62</v>
      </c>
      <c r="AA409" s="1" t="s">
        <v>62</v>
      </c>
      <c r="AB409" s="1" t="s">
        <v>98</v>
      </c>
      <c r="AC409" s="1" t="s">
        <v>103</v>
      </c>
      <c r="AD409" s="1" t="s">
        <v>110</v>
      </c>
      <c r="AE409" s="1" t="s">
        <v>62</v>
      </c>
      <c r="AF409" s="1" t="s">
        <v>120</v>
      </c>
      <c r="AG409" s="1" t="s">
        <v>124</v>
      </c>
      <c r="AH409" s="1" t="s">
        <v>129</v>
      </c>
      <c r="AI409" s="1" t="s">
        <v>129</v>
      </c>
      <c r="AJ409" s="1" t="s">
        <v>22</v>
      </c>
      <c r="AK409" s="1" t="s">
        <v>63</v>
      </c>
      <c r="AL409" s="1" t="s">
        <v>144</v>
      </c>
      <c r="AM409" s="1" t="s">
        <v>62</v>
      </c>
      <c r="AN409" s="1" t="s">
        <v>31</v>
      </c>
      <c r="AO409" s="1" t="s">
        <v>155</v>
      </c>
      <c r="AP409" s="1" t="s">
        <v>159</v>
      </c>
      <c r="AQ409" s="1" t="s">
        <v>31</v>
      </c>
      <c r="AR409" s="1" t="s">
        <v>21</v>
      </c>
      <c r="AS409" s="1" t="s">
        <v>21</v>
      </c>
      <c r="AT409" s="1" t="s">
        <v>21</v>
      </c>
      <c r="AV409" s="1">
        <f>_xlfn.XLOOKUP(K409,[6]cmmiScoringModel!$G$2:$G$6, [6]cmmiScoringModel!$I$2:$I$6,0,0,1)</f>
        <v>1</v>
      </c>
      <c r="AW409" s="1">
        <f>_xlfn.XLOOKUP(L409,[6]cmmiScoringModel!$G$7:$G$9,[6]cmmiScoringModel!$I$7:$I$9,0,0,1)</f>
        <v>1</v>
      </c>
      <c r="AX409" s="1">
        <f>_xlfn.XLOOKUP(M409,[6]cmmiScoringModel!$G$10:$G$14,[6]cmmiScoringModel!$I$10:$I$14,0,0,1)</f>
        <v>1</v>
      </c>
      <c r="AY409" s="1">
        <f>_xlfn.XLOOKUP(N409,[6]cmmiScoringModel!$G$15:$G$19,[6]cmmiScoringModel!$I$15:$I$19,0,0,1)</f>
        <v>0.5</v>
      </c>
      <c r="AZ409" s="1">
        <f>_xlfn.XLOOKUP(O409,[6]cmmiScoringModel!$G$20:$G$24,[6]cmmiScoringModel!$I$20:$I$24,0,0,1)</f>
        <v>0.75</v>
      </c>
      <c r="BA409" s="1">
        <f>_xlfn.XLOOKUP(P409,[6]cmmiScoringModel!$G$25:$G$28,[6]cmmiScoringModel!$I$25:$I$28,0,0,1)</f>
        <v>1</v>
      </c>
      <c r="BB409" s="1">
        <f>_xlfn.XLOOKUP(Q409,[6]cmmiScoringModel!$G$29:$G$33,[6]cmmiScoringModel!$I$29:$I$33,0,0,1)</f>
        <v>0.5</v>
      </c>
      <c r="BC409" s="1">
        <f>_xlfn.XLOOKUP(R409,[6]cmmiScoringModel!$G$34:$G$37,[6]cmmiScoringModel!$I$34:$I$37,0,0,1)</f>
        <v>1</v>
      </c>
      <c r="BD409" s="1">
        <f>_xlfn.XLOOKUP(S409,[6]cmmiScoringModel!$G$38:$G$44,[6]cmmiScoringModel!$I$38:$I$44,0,0,1)</f>
        <v>0.2</v>
      </c>
      <c r="BE409" s="1">
        <f>_xlfn.XLOOKUP(T409,[6]cmmiScoringModel!$G$45:$G$51,[6]cmmiScoringModel!$I$45:$I$51,0,0,1)</f>
        <v>0.01</v>
      </c>
      <c r="BF409" s="1">
        <f>_xlfn.XLOOKUP(U409,[6]cmmiScoringModel!$G$52:$G$56,[6]cmmiScoringModel!$I$52:$I$56,0,0,1)</f>
        <v>0.01</v>
      </c>
      <c r="BG409" s="1">
        <f>_xlfn.XLOOKUP(V409,[6]cmmiScoringModel!$G$57:$G$61,[6]cmmiScoringModel!$I$57:$I$61,0,0,1)</f>
        <v>0.6</v>
      </c>
      <c r="BH409" s="1">
        <f>_xlfn.XLOOKUP(W409,[6]cmmiScoringModel!$G$62:$G$67,[6]cmmiScoringModel!$I$62:$I$67,0,0,1)</f>
        <v>0.75</v>
      </c>
      <c r="BI409" s="1">
        <f>_xlfn.XLOOKUP(X409,[6]cmmiScoringModel!$G$68:$G$72,[6]cmmiScoringModel!$I$68:$I$72,0,0,1)</f>
        <v>0.75</v>
      </c>
      <c r="BJ409" s="1">
        <f>_xlfn.XLOOKUP(Y409,[6]cmmiScoringModel!$G$73:$G$77,[6]cmmiScoringModel!$I$73:$I$77,0,0,1)</f>
        <v>1</v>
      </c>
      <c r="BK409" s="1">
        <f>_xlfn.XLOOKUP(Z409,[6]cmmiScoringModel!$G$78:$G$84,[6]cmmiScoringModel!$I$78:$I$84,0,0,1)</f>
        <v>0.5</v>
      </c>
      <c r="BL409" s="1">
        <f>_xlfn.XLOOKUP(AA409,[6]cmmiScoringModel!$G$85:$G$91,[6]cmmiScoringModel!$I$85:$I$91,0,0,1)</f>
        <v>0.5</v>
      </c>
      <c r="BM409" s="1">
        <f>_xlfn.XLOOKUP(AB409,[6]cmmiScoringModel!$G$92:$G$95,[6]cmmiScoringModel!$I$92:$I$95,0,0,1)</f>
        <v>1</v>
      </c>
      <c r="BN409" s="1">
        <f>_xlfn.XLOOKUP(AC409,[6]cmmiScoringModel!$G$96:$G$100,[6]cmmiScoringModel!$I$96:$I$100,0,0,1)</f>
        <v>0.6</v>
      </c>
      <c r="BO409" s="1">
        <f>_xlfn.XLOOKUP(AD409,[6]cmmiScoringModel!$G$101:$G$106,[6]cmmiScoringModel!$I$101:$I$106,0,0,1)</f>
        <v>0.75</v>
      </c>
      <c r="BP409" s="1">
        <f>_xlfn.XLOOKUP(AE409,[6]cmmiScoringModel!$G$107:$G$113,[6]cmmiScoringModel!$I$107:$I$113,0,0,1)</f>
        <v>0.5</v>
      </c>
      <c r="BQ409" s="1">
        <f>_xlfn.XLOOKUP(AF409,[6]cmmiScoringModel!$G$114:$G$117,[6]cmmiScoringModel!$I$114:$I$117,0,0,1)</f>
        <v>0.85</v>
      </c>
      <c r="BR409" s="1">
        <f>_xlfn.XLOOKUP(AG409,[6]cmmiScoringModel!$G$118:$G$120,[6]cmmiScoringModel!$I$118:$I$120,0,0,1)</f>
        <v>0.25</v>
      </c>
      <c r="BS409" s="1">
        <f>_xlfn.XLOOKUP(AH409, [6]cmmiScoringModel!$G$121:$G$124,[6]cmmiScoringModel!$I$121:$I$124,0,0,1)</f>
        <v>0.6</v>
      </c>
      <c r="BT409" s="1">
        <f>_xlfn.XLOOKUP(AI409,[6]cmmiScoringModel!$G$125:$G$128,[6]cmmiScoringModel!$I$125:$I$128,0,0,1)</f>
        <v>0.4</v>
      </c>
      <c r="BU409" s="1">
        <f>_xlfn.XLOOKUP(AJ409,[6]cmmiScoringModel!$G$129:$G$132,[6]cmmiScoringModel!$I$129:$I$132,0,0,1)</f>
        <v>1</v>
      </c>
      <c r="BV409" s="1">
        <f>_xlfn.XLOOKUP(AK409,[6]cmmiScoringModel!$G$133:$G$138,[6]cmmiScoringModel!$I$133:$I$138,0,0,1)</f>
        <v>0.75</v>
      </c>
      <c r="BW409" s="1">
        <f>_xlfn.XLOOKUP(AL409,[6]cmmiScoringModel!$G$139:$G$142,[6]cmmiScoringModel!$I$139:$I$142,0,0,1)</f>
        <v>1</v>
      </c>
      <c r="BX409" s="1">
        <f>_xlfn.XLOOKUP(AM409,[6]cmmiScoringModel!$G$143:$G$148,[6]cmmiScoringModel!$I$143:$I$148,0,0,1)</f>
        <v>0.5</v>
      </c>
      <c r="BY409" s="1">
        <f>_xlfn.XLOOKUP(AN409,[6]cmmiScoringModel!$G$149:$G$153,[6]cmmiScoringModel!$I$149:$I$153,0,0,1)</f>
        <v>1</v>
      </c>
      <c r="BZ409" s="1">
        <f>_xlfn.XLOOKUP(AO409,[6]cmmiScoringModel!$G$154:$G$157,[6]cmmiScoringModel!$I$154:$I$157,0,0,1)</f>
        <v>1</v>
      </c>
      <c r="CA409" s="1">
        <f>_xlfn.XLOOKUP(AP409,[6]cmmiScoringModel!$G$158:$G$161,[6]cmmiScoringModel!$I$158:$I$161,0,0,1)</f>
        <v>1</v>
      </c>
      <c r="CB409" s="1">
        <f>_xlfn.XLOOKUP(AQ409,[6]cmmiScoringModel!$G$162:$G$166,[6]cmmiScoringModel!$I$162:$I$166,0,0,1)</f>
        <v>1</v>
      </c>
      <c r="CC409" s="1">
        <f>_xlfn.XLOOKUP(AR409,[6]cmmiScoringModel!$G$167:$G$171,[6]cmmiScoringModel!$I$167:$I$171,0,0,1)</f>
        <v>0.01</v>
      </c>
      <c r="CD409" s="1">
        <f>_xlfn.XLOOKUP(AS409,[6]cmmiScoringModel!$G$172:$G$175,[6]cmmiScoringModel!$I$172:$I$175,0,0,1)</f>
        <v>0.01</v>
      </c>
      <c r="CE409" s="1">
        <f>_xlfn.XLOOKUP(AT409,[6]cmmiScoringModel!$G$176:$G$180,[6]cmmiScoringModel!$I$176:$I$180,0,0,1)</f>
        <v>0.01</v>
      </c>
    </row>
    <row r="410" spans="1:83" x14ac:dyDescent="0.25">
      <c r="A410" s="1" t="s">
        <v>3776</v>
      </c>
      <c r="B410" s="1" t="s">
        <v>1771</v>
      </c>
      <c r="C410" s="1" t="s">
        <v>2204</v>
      </c>
      <c r="D410" s="1" t="s">
        <v>2336</v>
      </c>
      <c r="E410" s="1" t="s">
        <v>2337</v>
      </c>
      <c r="G410" s="1" t="s">
        <v>2338</v>
      </c>
      <c r="H410" s="1" t="s">
        <v>3777</v>
      </c>
      <c r="K410" s="1" t="s">
        <v>18</v>
      </c>
      <c r="L410" s="1" t="s">
        <v>22</v>
      </c>
      <c r="M410" s="1" t="s">
        <v>31</v>
      </c>
      <c r="N410" s="1" t="s">
        <v>29</v>
      </c>
      <c r="O410" s="1" t="s">
        <v>37</v>
      </c>
      <c r="P410" s="1" t="s">
        <v>43</v>
      </c>
      <c r="Q410" s="1" t="s">
        <v>45</v>
      </c>
      <c r="R410" s="1" t="s">
        <v>37</v>
      </c>
      <c r="S410" s="1" t="s">
        <v>56</v>
      </c>
      <c r="T410" s="1" t="s">
        <v>64</v>
      </c>
      <c r="U410" s="1" t="s">
        <v>43</v>
      </c>
      <c r="V410" s="1" t="s">
        <v>72</v>
      </c>
      <c r="W410" s="1" t="s">
        <v>76</v>
      </c>
      <c r="X410" s="1" t="s">
        <v>37</v>
      </c>
      <c r="Y410" s="1" t="s">
        <v>43</v>
      </c>
      <c r="Z410" s="1" t="s">
        <v>62</v>
      </c>
      <c r="AA410" s="1" t="s">
        <v>62</v>
      </c>
      <c r="AB410" s="1" t="s">
        <v>98</v>
      </c>
      <c r="AC410" s="1" t="s">
        <v>103</v>
      </c>
      <c r="AD410" s="1" t="s">
        <v>111</v>
      </c>
      <c r="AE410" s="1" t="s">
        <v>62</v>
      </c>
      <c r="AF410" s="1" t="s">
        <v>120</v>
      </c>
      <c r="AG410" s="1" t="s">
        <v>124</v>
      </c>
      <c r="AH410" s="1" t="s">
        <v>129</v>
      </c>
      <c r="AI410" s="1" t="s">
        <v>129</v>
      </c>
      <c r="AJ410" s="1" t="s">
        <v>129</v>
      </c>
      <c r="AK410" s="1" t="s">
        <v>64</v>
      </c>
      <c r="AL410" s="1" t="s">
        <v>144</v>
      </c>
      <c r="AM410" s="1" t="s">
        <v>62</v>
      </c>
      <c r="AN410" s="1" t="s">
        <v>31</v>
      </c>
      <c r="AO410" s="1" t="s">
        <v>155</v>
      </c>
      <c r="AP410" s="1" t="s">
        <v>158</v>
      </c>
      <c r="AQ410" s="1" t="s">
        <v>29</v>
      </c>
      <c r="AR410" s="1" t="s">
        <v>21</v>
      </c>
      <c r="AS410" s="1" t="s">
        <v>21</v>
      </c>
      <c r="AT410" s="1" t="s">
        <v>21</v>
      </c>
      <c r="AV410" s="1">
        <f>_xlfn.XLOOKUP(K410,[6]cmmiScoringModel!$G$2:$G$6, [6]cmmiScoringModel!$I$2:$I$6,0,0,1)</f>
        <v>1</v>
      </c>
      <c r="AW410" s="1">
        <f>_xlfn.XLOOKUP(L410,[6]cmmiScoringModel!$G$7:$G$9,[6]cmmiScoringModel!$I$7:$I$9,0,0,1)</f>
        <v>1</v>
      </c>
      <c r="AX410" s="1">
        <f>_xlfn.XLOOKUP(M410,[6]cmmiScoringModel!$G$10:$G$14,[6]cmmiScoringModel!$I$10:$I$14,0,0,1)</f>
        <v>1</v>
      </c>
      <c r="AY410" s="1">
        <f>_xlfn.XLOOKUP(N410,[6]cmmiScoringModel!$G$15:$G$19,[6]cmmiScoringModel!$I$15:$I$19,0,0,1)</f>
        <v>0.5</v>
      </c>
      <c r="AZ410" s="1">
        <f>_xlfn.XLOOKUP(O410,[6]cmmiScoringModel!$G$20:$G$24,[6]cmmiScoringModel!$I$20:$I$24,0,0,1)</f>
        <v>0.75</v>
      </c>
      <c r="BA410" s="1">
        <f>_xlfn.XLOOKUP(P410,[6]cmmiScoringModel!$G$25:$G$28,[6]cmmiScoringModel!$I$25:$I$28,0,0,1)</f>
        <v>1</v>
      </c>
      <c r="BB410" s="1">
        <f>_xlfn.XLOOKUP(Q410,[6]cmmiScoringModel!$G$29:$G$33,[6]cmmiScoringModel!$I$29:$I$33,0,0,1)</f>
        <v>0.5</v>
      </c>
      <c r="BC410" s="1">
        <f>_xlfn.XLOOKUP(R410,[6]cmmiScoringModel!$G$34:$G$37,[6]cmmiScoringModel!$I$34:$I$37,0,0,1)</f>
        <v>1</v>
      </c>
      <c r="BD410" s="1">
        <f>_xlfn.XLOOKUP(S410,[6]cmmiScoringModel!$G$38:$G$44,[6]cmmiScoringModel!$I$38:$I$44,0,0,1)</f>
        <v>0.2</v>
      </c>
      <c r="BE410" s="1">
        <f>_xlfn.XLOOKUP(T410,[6]cmmiScoringModel!$G$45:$G$51,[6]cmmiScoringModel!$I$45:$I$51,0,0,1)</f>
        <v>1</v>
      </c>
      <c r="BF410" s="1">
        <f>_xlfn.XLOOKUP(U410,[6]cmmiScoringModel!$G$52:$G$56,[6]cmmiScoringModel!$I$52:$I$56,0,0,1)</f>
        <v>1</v>
      </c>
      <c r="BG410" s="1">
        <f>_xlfn.XLOOKUP(V410,[6]cmmiScoringModel!$G$57:$G$61,[6]cmmiScoringModel!$I$57:$I$61,0,0,1)</f>
        <v>1</v>
      </c>
      <c r="BH410" s="1">
        <f>_xlfn.XLOOKUP(W410,[6]cmmiScoringModel!$G$62:$G$67,[6]cmmiScoringModel!$I$62:$I$67,0,0,1)</f>
        <v>0.75</v>
      </c>
      <c r="BI410" s="1">
        <f>_xlfn.XLOOKUP(X410,[6]cmmiScoringModel!$G$68:$G$72,[6]cmmiScoringModel!$I$68:$I$72,0,0,1)</f>
        <v>0.75</v>
      </c>
      <c r="BJ410" s="1">
        <f>_xlfn.XLOOKUP(Y410,[6]cmmiScoringModel!$G$73:$G$77,[6]cmmiScoringModel!$I$73:$I$77,0,0,1)</f>
        <v>1</v>
      </c>
      <c r="BK410" s="1">
        <f>_xlfn.XLOOKUP(Z410,[6]cmmiScoringModel!$G$78:$G$84,[6]cmmiScoringModel!$I$78:$I$84,0,0,1)</f>
        <v>0.5</v>
      </c>
      <c r="BL410" s="1">
        <f>_xlfn.XLOOKUP(AA410,[6]cmmiScoringModel!$G$85:$G$91,[6]cmmiScoringModel!$I$85:$I$91,0,0,1)</f>
        <v>0.5</v>
      </c>
      <c r="BM410" s="1">
        <f>_xlfn.XLOOKUP(AB410,[6]cmmiScoringModel!$G$92:$G$95,[6]cmmiScoringModel!$I$92:$I$95,0,0,1)</f>
        <v>1</v>
      </c>
      <c r="BN410" s="1">
        <f>_xlfn.XLOOKUP(AC410,[6]cmmiScoringModel!$G$96:$G$100,[6]cmmiScoringModel!$I$96:$I$100,0,0,1)</f>
        <v>0.6</v>
      </c>
      <c r="BO410" s="1">
        <f>_xlfn.XLOOKUP(AD410,[6]cmmiScoringModel!$G$101:$G$106,[6]cmmiScoringModel!$I$101:$I$106,0,0,1)</f>
        <v>1</v>
      </c>
      <c r="BP410" s="1">
        <f>_xlfn.XLOOKUP(AE410,[6]cmmiScoringModel!$G$107:$G$113,[6]cmmiScoringModel!$I$107:$I$113,0,0,1)</f>
        <v>0.5</v>
      </c>
      <c r="BQ410" s="1">
        <f>_xlfn.XLOOKUP(AF410,[6]cmmiScoringModel!$G$114:$G$117,[6]cmmiScoringModel!$I$114:$I$117,0,0,1)</f>
        <v>0.85</v>
      </c>
      <c r="BR410" s="1">
        <f>_xlfn.XLOOKUP(AG410,[6]cmmiScoringModel!$G$118:$G$120,[6]cmmiScoringModel!$I$118:$I$120,0,0,1)</f>
        <v>0.25</v>
      </c>
      <c r="BS410" s="1">
        <f>_xlfn.XLOOKUP(AH410, [6]cmmiScoringModel!$G$121:$G$124,[6]cmmiScoringModel!$I$121:$I$124,0,0,1)</f>
        <v>0.6</v>
      </c>
      <c r="BT410" s="1">
        <f>_xlfn.XLOOKUP(AI410,[6]cmmiScoringModel!$G$125:$G$128,[6]cmmiScoringModel!$I$125:$I$128,0,0,1)</f>
        <v>0.4</v>
      </c>
      <c r="BU410" s="1">
        <f>_xlfn.XLOOKUP(AJ410,[6]cmmiScoringModel!$G$129:$G$132,[6]cmmiScoringModel!$I$129:$I$132,0,0,1)</f>
        <v>0.4</v>
      </c>
      <c r="BV410" s="1">
        <f>_xlfn.XLOOKUP(AK410,[6]cmmiScoringModel!$G$133:$G$138,[6]cmmiScoringModel!$I$133:$I$138,0,0,1)</f>
        <v>1</v>
      </c>
      <c r="BW410" s="1">
        <f>_xlfn.XLOOKUP(AL410,[6]cmmiScoringModel!$G$139:$G$142,[6]cmmiScoringModel!$I$139:$I$142,0,0,1)</f>
        <v>1</v>
      </c>
      <c r="BX410" s="1">
        <f>_xlfn.XLOOKUP(AM410,[6]cmmiScoringModel!$G$143:$G$148,[6]cmmiScoringModel!$I$143:$I$148,0,0,1)</f>
        <v>0.5</v>
      </c>
      <c r="BY410" s="1">
        <f>_xlfn.XLOOKUP(AN410,[6]cmmiScoringModel!$G$149:$G$153,[6]cmmiScoringModel!$I$149:$I$153,0,0,1)</f>
        <v>1</v>
      </c>
      <c r="BZ410" s="1">
        <f>_xlfn.XLOOKUP(AO410,[6]cmmiScoringModel!$G$154:$G$157,[6]cmmiScoringModel!$I$154:$I$157,0,0,1)</f>
        <v>1</v>
      </c>
      <c r="CA410" s="1">
        <f>_xlfn.XLOOKUP(AP410,[6]cmmiScoringModel!$G$158:$G$161,[6]cmmiScoringModel!$I$158:$I$161,0,0,1)</f>
        <v>0.5</v>
      </c>
      <c r="CB410" s="1">
        <f>_xlfn.XLOOKUP(AQ410,[6]cmmiScoringModel!$G$162:$G$166,[6]cmmiScoringModel!$I$162:$I$166,0,0,1)</f>
        <v>0.75</v>
      </c>
      <c r="CC410" s="1">
        <f>_xlfn.XLOOKUP(AR410,[6]cmmiScoringModel!$G$167:$G$171,[6]cmmiScoringModel!$I$167:$I$171,0,0,1)</f>
        <v>0.01</v>
      </c>
      <c r="CD410" s="1">
        <f>_xlfn.XLOOKUP(AS410,[6]cmmiScoringModel!$G$172:$G$175,[6]cmmiScoringModel!$I$172:$I$175,0,0,1)</f>
        <v>0.01</v>
      </c>
      <c r="CE410" s="1">
        <f>_xlfn.XLOOKUP(AT410,[6]cmmiScoringModel!$G$176:$G$180,[6]cmmiScoringModel!$I$176:$I$180,0,0,1)</f>
        <v>0.01</v>
      </c>
    </row>
    <row r="411" spans="1:83" x14ac:dyDescent="0.25">
      <c r="A411" s="1" t="s">
        <v>3778</v>
      </c>
      <c r="B411" s="1" t="s">
        <v>1771</v>
      </c>
      <c r="C411" s="1" t="s">
        <v>2204</v>
      </c>
      <c r="D411" s="1" t="s">
        <v>1774</v>
      </c>
      <c r="E411" s="1" t="s">
        <v>2339</v>
      </c>
      <c r="G411" s="1" t="s">
        <v>2340</v>
      </c>
      <c r="H411" s="1" t="s">
        <v>3363</v>
      </c>
      <c r="K411" s="1" t="s">
        <v>18</v>
      </c>
      <c r="L411" s="1" t="s">
        <v>22</v>
      </c>
      <c r="M411" s="1" t="s">
        <v>31</v>
      </c>
      <c r="N411" s="1" t="s">
        <v>29</v>
      </c>
      <c r="O411" s="1" t="s">
        <v>37</v>
      </c>
      <c r="P411" s="1" t="s">
        <v>43</v>
      </c>
      <c r="Q411" s="1" t="s">
        <v>45</v>
      </c>
      <c r="R411" s="1" t="s">
        <v>37</v>
      </c>
      <c r="S411" s="1" t="s">
        <v>56</v>
      </c>
      <c r="T411" s="1" t="s">
        <v>62</v>
      </c>
      <c r="U411" s="1" t="s">
        <v>43</v>
      </c>
      <c r="V411" s="1" t="s">
        <v>71</v>
      </c>
      <c r="W411" s="1" t="s">
        <v>76</v>
      </c>
      <c r="X411" s="1" t="s">
        <v>37</v>
      </c>
      <c r="Y411" s="1" t="s">
        <v>43</v>
      </c>
      <c r="Z411" s="1" t="s">
        <v>63</v>
      </c>
      <c r="AA411" s="1" t="s">
        <v>63</v>
      </c>
      <c r="AB411" s="1" t="s">
        <v>97</v>
      </c>
      <c r="AC411" s="1" t="s">
        <v>103</v>
      </c>
      <c r="AD411" s="1" t="s">
        <v>111</v>
      </c>
      <c r="AE411" s="1" t="s">
        <v>62</v>
      </c>
      <c r="AF411" s="1" t="s">
        <v>120</v>
      </c>
      <c r="AG411" s="1" t="s">
        <v>124</v>
      </c>
      <c r="AH411" s="1" t="s">
        <v>129</v>
      </c>
      <c r="AI411" s="1" t="s">
        <v>129</v>
      </c>
      <c r="AJ411" s="1" t="s">
        <v>129</v>
      </c>
      <c r="AK411" s="1" t="s">
        <v>63</v>
      </c>
      <c r="AL411" s="1" t="s">
        <v>142</v>
      </c>
      <c r="AM411" s="1" t="s">
        <v>62</v>
      </c>
      <c r="AN411" s="1" t="s">
        <v>29</v>
      </c>
      <c r="AO411" s="1" t="s">
        <v>154</v>
      </c>
      <c r="AP411" s="1" t="s">
        <v>159</v>
      </c>
      <c r="AQ411" s="1" t="s">
        <v>29</v>
      </c>
      <c r="AR411" s="1" t="s">
        <v>21</v>
      </c>
      <c r="AS411" s="1" t="s">
        <v>21</v>
      </c>
      <c r="AT411" s="1" t="s">
        <v>21</v>
      </c>
      <c r="AV411" s="1">
        <f>_xlfn.XLOOKUP(K411,[6]cmmiScoringModel!$G$2:$G$6, [6]cmmiScoringModel!$I$2:$I$6,0,0,1)</f>
        <v>1</v>
      </c>
      <c r="AW411" s="1">
        <f>_xlfn.XLOOKUP(L411,[6]cmmiScoringModel!$G$7:$G$9,[6]cmmiScoringModel!$I$7:$I$9,0,0,1)</f>
        <v>1</v>
      </c>
      <c r="AX411" s="1">
        <f>_xlfn.XLOOKUP(M411,[6]cmmiScoringModel!$G$10:$G$14,[6]cmmiScoringModel!$I$10:$I$14,0,0,1)</f>
        <v>1</v>
      </c>
      <c r="AY411" s="1">
        <f>_xlfn.XLOOKUP(N411,[6]cmmiScoringModel!$G$15:$G$19,[6]cmmiScoringModel!$I$15:$I$19,0,0,1)</f>
        <v>0.5</v>
      </c>
      <c r="AZ411" s="1">
        <f>_xlfn.XLOOKUP(O411,[6]cmmiScoringModel!$G$20:$G$24,[6]cmmiScoringModel!$I$20:$I$24,0,0,1)</f>
        <v>0.75</v>
      </c>
      <c r="BA411" s="1">
        <f>_xlfn.XLOOKUP(P411,[6]cmmiScoringModel!$G$25:$G$28,[6]cmmiScoringModel!$I$25:$I$28,0,0,1)</f>
        <v>1</v>
      </c>
      <c r="BB411" s="1">
        <f>_xlfn.XLOOKUP(Q411,[6]cmmiScoringModel!$G$29:$G$33,[6]cmmiScoringModel!$I$29:$I$33,0,0,1)</f>
        <v>0.5</v>
      </c>
      <c r="BC411" s="1">
        <f>_xlfn.XLOOKUP(R411,[6]cmmiScoringModel!$G$34:$G$37,[6]cmmiScoringModel!$I$34:$I$37,0,0,1)</f>
        <v>1</v>
      </c>
      <c r="BD411" s="1">
        <f>_xlfn.XLOOKUP(S411,[6]cmmiScoringModel!$G$38:$G$44,[6]cmmiScoringModel!$I$38:$I$44,0,0,1)</f>
        <v>0.2</v>
      </c>
      <c r="BE411" s="1">
        <f>_xlfn.XLOOKUP(T411,[6]cmmiScoringModel!$G$45:$G$51,[6]cmmiScoringModel!$I$45:$I$51,0,0,1)</f>
        <v>0.5</v>
      </c>
      <c r="BF411" s="1">
        <f>_xlfn.XLOOKUP(U411,[6]cmmiScoringModel!$G$52:$G$56,[6]cmmiScoringModel!$I$52:$I$56,0,0,1)</f>
        <v>1</v>
      </c>
      <c r="BG411" s="1">
        <f>_xlfn.XLOOKUP(V411,[6]cmmiScoringModel!$G$57:$G$61,[6]cmmiScoringModel!$I$57:$I$61,0,0,1)</f>
        <v>0.6</v>
      </c>
      <c r="BH411" s="1">
        <f>_xlfn.XLOOKUP(W411,[6]cmmiScoringModel!$G$62:$G$67,[6]cmmiScoringModel!$I$62:$I$67,0,0,1)</f>
        <v>0.75</v>
      </c>
      <c r="BI411" s="1">
        <f>_xlfn.XLOOKUP(X411,[6]cmmiScoringModel!$G$68:$G$72,[6]cmmiScoringModel!$I$68:$I$72,0,0,1)</f>
        <v>0.75</v>
      </c>
      <c r="BJ411" s="1">
        <f>_xlfn.XLOOKUP(Y411,[6]cmmiScoringModel!$G$73:$G$77,[6]cmmiScoringModel!$I$73:$I$77,0,0,1)</f>
        <v>1</v>
      </c>
      <c r="BK411" s="1">
        <f>_xlfn.XLOOKUP(Z411,[6]cmmiScoringModel!$G$78:$G$84,[6]cmmiScoringModel!$I$78:$I$84,0,0,1)</f>
        <v>0.75</v>
      </c>
      <c r="BL411" s="1">
        <f>_xlfn.XLOOKUP(AA411,[6]cmmiScoringModel!$G$85:$G$91,[6]cmmiScoringModel!$I$85:$I$91,0,0,1)</f>
        <v>0.75</v>
      </c>
      <c r="BM411" s="1">
        <f>_xlfn.XLOOKUP(AB411,[6]cmmiScoringModel!$G$92:$G$95,[6]cmmiScoringModel!$I$92:$I$95,0,0,1)</f>
        <v>0.25</v>
      </c>
      <c r="BN411" s="1">
        <f>_xlfn.XLOOKUP(AC411,[6]cmmiScoringModel!$G$96:$G$100,[6]cmmiScoringModel!$I$96:$I$100,0,0,1)</f>
        <v>0.6</v>
      </c>
      <c r="BO411" s="1">
        <f>_xlfn.XLOOKUP(AD411,[6]cmmiScoringModel!$G$101:$G$106,[6]cmmiScoringModel!$I$101:$I$106,0,0,1)</f>
        <v>1</v>
      </c>
      <c r="BP411" s="1">
        <f>_xlfn.XLOOKUP(AE411,[6]cmmiScoringModel!$G$107:$G$113,[6]cmmiScoringModel!$I$107:$I$113,0,0,1)</f>
        <v>0.5</v>
      </c>
      <c r="BQ411" s="1">
        <f>_xlfn.XLOOKUP(AF411,[6]cmmiScoringModel!$G$114:$G$117,[6]cmmiScoringModel!$I$114:$I$117,0,0,1)</f>
        <v>0.85</v>
      </c>
      <c r="BR411" s="1">
        <f>_xlfn.XLOOKUP(AG411,[6]cmmiScoringModel!$G$118:$G$120,[6]cmmiScoringModel!$I$118:$I$120,0,0,1)</f>
        <v>0.25</v>
      </c>
      <c r="BS411" s="1">
        <f>_xlfn.XLOOKUP(AH411, [6]cmmiScoringModel!$G$121:$G$124,[6]cmmiScoringModel!$I$121:$I$124,0,0,1)</f>
        <v>0.6</v>
      </c>
      <c r="BT411" s="1">
        <f>_xlfn.XLOOKUP(AI411,[6]cmmiScoringModel!$G$125:$G$128,[6]cmmiScoringModel!$I$125:$I$128,0,0,1)</f>
        <v>0.4</v>
      </c>
      <c r="BU411" s="1">
        <f>_xlfn.XLOOKUP(AJ411,[6]cmmiScoringModel!$G$129:$G$132,[6]cmmiScoringModel!$I$129:$I$132,0,0,1)</f>
        <v>0.4</v>
      </c>
      <c r="BV411" s="1">
        <f>_xlfn.XLOOKUP(AK411,[6]cmmiScoringModel!$G$133:$G$138,[6]cmmiScoringModel!$I$133:$I$138,0,0,1)</f>
        <v>0.75</v>
      </c>
      <c r="BW411" s="1">
        <f>_xlfn.XLOOKUP(AL411,[6]cmmiScoringModel!$G$139:$G$142,[6]cmmiScoringModel!$I$139:$I$142,0,0,1)</f>
        <v>0.25</v>
      </c>
      <c r="BX411" s="1">
        <f>_xlfn.XLOOKUP(AM411,[6]cmmiScoringModel!$G$143:$G$148,[6]cmmiScoringModel!$I$143:$I$148,0,0,1)</f>
        <v>0.5</v>
      </c>
      <c r="BY411" s="1">
        <f>_xlfn.XLOOKUP(AN411,[6]cmmiScoringModel!$G$149:$G$153,[6]cmmiScoringModel!$I$149:$I$153,0,0,1)</f>
        <v>0.75</v>
      </c>
      <c r="BZ411" s="1">
        <f>_xlfn.XLOOKUP(AO411,[6]cmmiScoringModel!$G$154:$G$157,[6]cmmiScoringModel!$I$154:$I$157,0,0,1)</f>
        <v>0</v>
      </c>
      <c r="CA411" s="1">
        <f>_xlfn.XLOOKUP(AP411,[6]cmmiScoringModel!$G$158:$G$161,[6]cmmiScoringModel!$I$158:$I$161,0,0,1)</f>
        <v>1</v>
      </c>
      <c r="CB411" s="1">
        <f>_xlfn.XLOOKUP(AQ411,[6]cmmiScoringModel!$G$162:$G$166,[6]cmmiScoringModel!$I$162:$I$166,0,0,1)</f>
        <v>0.75</v>
      </c>
      <c r="CC411" s="1">
        <f>_xlfn.XLOOKUP(AR411,[6]cmmiScoringModel!$G$167:$G$171,[6]cmmiScoringModel!$I$167:$I$171,0,0,1)</f>
        <v>0.01</v>
      </c>
      <c r="CD411" s="1">
        <f>_xlfn.XLOOKUP(AS411,[6]cmmiScoringModel!$G$172:$G$175,[6]cmmiScoringModel!$I$172:$I$175,0,0,1)</f>
        <v>0.01</v>
      </c>
      <c r="CE411" s="1">
        <f>_xlfn.XLOOKUP(AT411,[6]cmmiScoringModel!$G$176:$G$180,[6]cmmiScoringModel!$I$176:$I$180,0,0,1)</f>
        <v>0.01</v>
      </c>
    </row>
    <row r="412" spans="1:83" x14ac:dyDescent="0.25">
      <c r="A412" s="1" t="s">
        <v>3779</v>
      </c>
      <c r="B412" s="1" t="s">
        <v>1771</v>
      </c>
      <c r="C412" s="1" t="s">
        <v>2341</v>
      </c>
      <c r="D412" s="1" t="s">
        <v>2342</v>
      </c>
      <c r="E412" s="1" t="s">
        <v>2343</v>
      </c>
      <c r="G412" s="1" t="s">
        <v>2344</v>
      </c>
      <c r="H412" s="1" t="s">
        <v>3780</v>
      </c>
      <c r="K412" s="1" t="s">
        <v>18</v>
      </c>
      <c r="L412" s="1" t="s">
        <v>22</v>
      </c>
      <c r="M412" s="1" t="s">
        <v>31</v>
      </c>
      <c r="N412" s="1" t="s">
        <v>29</v>
      </c>
      <c r="O412" s="1" t="s">
        <v>37</v>
      </c>
      <c r="P412" s="1" t="s">
        <v>43</v>
      </c>
      <c r="Q412" s="1" t="s">
        <v>47</v>
      </c>
      <c r="R412" s="1" t="s">
        <v>37</v>
      </c>
      <c r="S412" s="1" t="s">
        <v>56</v>
      </c>
      <c r="T412" s="1" t="s">
        <v>64</v>
      </c>
      <c r="U412" s="1" t="s">
        <v>43</v>
      </c>
      <c r="V412" s="1" t="s">
        <v>72</v>
      </c>
      <c r="W412" s="1" t="s">
        <v>77</v>
      </c>
      <c r="X412" s="1" t="s">
        <v>37</v>
      </c>
      <c r="Y412" s="1" t="s">
        <v>43</v>
      </c>
      <c r="Z412" s="1" t="s">
        <v>64</v>
      </c>
      <c r="AA412" s="1" t="s">
        <v>62</v>
      </c>
      <c r="AB412" s="1" t="s">
        <v>98</v>
      </c>
      <c r="AC412" s="1" t="s">
        <v>103</v>
      </c>
      <c r="AD412" s="1" t="s">
        <v>111</v>
      </c>
      <c r="AE412" s="1" t="s">
        <v>62</v>
      </c>
      <c r="AF412" s="1" t="s">
        <v>122</v>
      </c>
      <c r="AG412" s="1" t="s">
        <v>125</v>
      </c>
      <c r="AH412" s="1" t="s">
        <v>129</v>
      </c>
      <c r="AI412" s="1" t="s">
        <v>129</v>
      </c>
      <c r="AJ412" s="1" t="s">
        <v>129</v>
      </c>
      <c r="AK412" s="1" t="s">
        <v>64</v>
      </c>
      <c r="AL412" s="1" t="s">
        <v>144</v>
      </c>
      <c r="AM412" s="1" t="s">
        <v>62</v>
      </c>
      <c r="AN412" s="1" t="s">
        <v>31</v>
      </c>
      <c r="AO412" s="1" t="s">
        <v>155</v>
      </c>
      <c r="AP412" s="1" t="s">
        <v>159</v>
      </c>
      <c r="AQ412" s="1" t="s">
        <v>31</v>
      </c>
      <c r="AR412" s="1" t="s">
        <v>21</v>
      </c>
      <c r="AS412" s="1" t="s">
        <v>21</v>
      </c>
      <c r="AT412" s="1" t="s">
        <v>21</v>
      </c>
      <c r="AV412" s="1">
        <f>_xlfn.XLOOKUP(K412,[6]cmmiScoringModel!$G$2:$G$6, [6]cmmiScoringModel!$I$2:$I$6,0,0,1)</f>
        <v>1</v>
      </c>
      <c r="AW412" s="1">
        <f>_xlfn.XLOOKUP(L412,[6]cmmiScoringModel!$G$7:$G$9,[6]cmmiScoringModel!$I$7:$I$9,0,0,1)</f>
        <v>1</v>
      </c>
      <c r="AX412" s="1">
        <f>_xlfn.XLOOKUP(M412,[6]cmmiScoringModel!$G$10:$G$14,[6]cmmiScoringModel!$I$10:$I$14,0,0,1)</f>
        <v>1</v>
      </c>
      <c r="AY412" s="1">
        <f>_xlfn.XLOOKUP(N412,[6]cmmiScoringModel!$G$15:$G$19,[6]cmmiScoringModel!$I$15:$I$19,0,0,1)</f>
        <v>0.5</v>
      </c>
      <c r="AZ412" s="1">
        <f>_xlfn.XLOOKUP(O412,[6]cmmiScoringModel!$G$20:$G$24,[6]cmmiScoringModel!$I$20:$I$24,0,0,1)</f>
        <v>0.75</v>
      </c>
      <c r="BA412" s="1">
        <f>_xlfn.XLOOKUP(P412,[6]cmmiScoringModel!$G$25:$G$28,[6]cmmiScoringModel!$I$25:$I$28,0,0,1)</f>
        <v>1</v>
      </c>
      <c r="BB412" s="1">
        <f>_xlfn.XLOOKUP(Q412,[6]cmmiScoringModel!$G$29:$G$33,[6]cmmiScoringModel!$I$29:$I$33,0,0,1)</f>
        <v>0.75</v>
      </c>
      <c r="BC412" s="1">
        <f>_xlfn.XLOOKUP(R412,[6]cmmiScoringModel!$G$34:$G$37,[6]cmmiScoringModel!$I$34:$I$37,0,0,1)</f>
        <v>1</v>
      </c>
      <c r="BD412" s="1">
        <f>_xlfn.XLOOKUP(S412,[6]cmmiScoringModel!$G$38:$G$44,[6]cmmiScoringModel!$I$38:$I$44,0,0,1)</f>
        <v>0.2</v>
      </c>
      <c r="BE412" s="1">
        <f>_xlfn.XLOOKUP(T412,[6]cmmiScoringModel!$G$45:$G$51,[6]cmmiScoringModel!$I$45:$I$51,0,0,1)</f>
        <v>1</v>
      </c>
      <c r="BF412" s="1">
        <f>_xlfn.XLOOKUP(U412,[6]cmmiScoringModel!$G$52:$G$56,[6]cmmiScoringModel!$I$52:$I$56,0,0,1)</f>
        <v>1</v>
      </c>
      <c r="BG412" s="1">
        <f>_xlfn.XLOOKUP(V412,[6]cmmiScoringModel!$G$57:$G$61,[6]cmmiScoringModel!$I$57:$I$61,0,0,1)</f>
        <v>1</v>
      </c>
      <c r="BH412" s="1">
        <f>_xlfn.XLOOKUP(W412,[6]cmmiScoringModel!$G$62:$G$67,[6]cmmiScoringModel!$I$62:$I$67,0,0,1)</f>
        <v>1</v>
      </c>
      <c r="BI412" s="1">
        <f>_xlfn.XLOOKUP(X412,[6]cmmiScoringModel!$G$68:$G$72,[6]cmmiScoringModel!$I$68:$I$72,0,0,1)</f>
        <v>0.75</v>
      </c>
      <c r="BJ412" s="1">
        <f>_xlfn.XLOOKUP(Y412,[6]cmmiScoringModel!$G$73:$G$77,[6]cmmiScoringModel!$I$73:$I$77,0,0,1)</f>
        <v>1</v>
      </c>
      <c r="BK412" s="1">
        <f>_xlfn.XLOOKUP(Z412,[6]cmmiScoringModel!$G$78:$G$84,[6]cmmiScoringModel!$I$78:$I$84,0,0,1)</f>
        <v>1</v>
      </c>
      <c r="BL412" s="1">
        <f>_xlfn.XLOOKUP(AA412,[6]cmmiScoringModel!$G$85:$G$91,[6]cmmiScoringModel!$I$85:$I$91,0,0,1)</f>
        <v>0.5</v>
      </c>
      <c r="BM412" s="1">
        <f>_xlfn.XLOOKUP(AB412,[6]cmmiScoringModel!$G$92:$G$95,[6]cmmiScoringModel!$I$92:$I$95,0,0,1)</f>
        <v>1</v>
      </c>
      <c r="BN412" s="1">
        <f>_xlfn.XLOOKUP(AC412,[6]cmmiScoringModel!$G$96:$G$100,[6]cmmiScoringModel!$I$96:$I$100,0,0,1)</f>
        <v>0.6</v>
      </c>
      <c r="BO412" s="1">
        <f>_xlfn.XLOOKUP(AD412,[6]cmmiScoringModel!$G$101:$G$106,[6]cmmiScoringModel!$I$101:$I$106,0,0,1)</f>
        <v>1</v>
      </c>
      <c r="BP412" s="1">
        <f>_xlfn.XLOOKUP(AE412,[6]cmmiScoringModel!$G$107:$G$113,[6]cmmiScoringModel!$I$107:$I$113,0,0,1)</f>
        <v>0.5</v>
      </c>
      <c r="BQ412" s="1">
        <f>_xlfn.XLOOKUP(AF412,[6]cmmiScoringModel!$G$114:$G$117,[6]cmmiScoringModel!$I$114:$I$117,0,0,1)</f>
        <v>1</v>
      </c>
      <c r="BR412" s="1">
        <f>_xlfn.XLOOKUP(AG412,[6]cmmiScoringModel!$G$118:$G$120,[6]cmmiScoringModel!$I$118:$I$120,0,0,1)</f>
        <v>1</v>
      </c>
      <c r="BS412" s="1">
        <f>_xlfn.XLOOKUP(AH412, [6]cmmiScoringModel!$G$121:$G$124,[6]cmmiScoringModel!$I$121:$I$124,0,0,1)</f>
        <v>0.6</v>
      </c>
      <c r="BT412" s="1">
        <f>_xlfn.XLOOKUP(AI412,[6]cmmiScoringModel!$G$125:$G$128,[6]cmmiScoringModel!$I$125:$I$128,0,0,1)</f>
        <v>0.4</v>
      </c>
      <c r="BU412" s="1">
        <f>_xlfn.XLOOKUP(AJ412,[6]cmmiScoringModel!$G$129:$G$132,[6]cmmiScoringModel!$I$129:$I$132,0,0,1)</f>
        <v>0.4</v>
      </c>
      <c r="BV412" s="1">
        <f>_xlfn.XLOOKUP(AK412,[6]cmmiScoringModel!$G$133:$G$138,[6]cmmiScoringModel!$I$133:$I$138,0,0,1)</f>
        <v>1</v>
      </c>
      <c r="BW412" s="1">
        <f>_xlfn.XLOOKUP(AL412,[6]cmmiScoringModel!$G$139:$G$142,[6]cmmiScoringModel!$I$139:$I$142,0,0,1)</f>
        <v>1</v>
      </c>
      <c r="BX412" s="1">
        <f>_xlfn.XLOOKUP(AM412,[6]cmmiScoringModel!$G$143:$G$148,[6]cmmiScoringModel!$I$143:$I$148,0,0,1)</f>
        <v>0.5</v>
      </c>
      <c r="BY412" s="1">
        <f>_xlfn.XLOOKUP(AN412,[6]cmmiScoringModel!$G$149:$G$153,[6]cmmiScoringModel!$I$149:$I$153,0,0,1)</f>
        <v>1</v>
      </c>
      <c r="BZ412" s="1">
        <f>_xlfn.XLOOKUP(AO412,[6]cmmiScoringModel!$G$154:$G$157,[6]cmmiScoringModel!$I$154:$I$157,0,0,1)</f>
        <v>1</v>
      </c>
      <c r="CA412" s="1">
        <f>_xlfn.XLOOKUP(AP412,[6]cmmiScoringModel!$G$158:$G$161,[6]cmmiScoringModel!$I$158:$I$161,0,0,1)</f>
        <v>1</v>
      </c>
      <c r="CB412" s="1">
        <f>_xlfn.XLOOKUP(AQ412,[6]cmmiScoringModel!$G$162:$G$166,[6]cmmiScoringModel!$I$162:$I$166,0,0,1)</f>
        <v>1</v>
      </c>
      <c r="CC412" s="1">
        <f>_xlfn.XLOOKUP(AR412,[6]cmmiScoringModel!$G$167:$G$171,[6]cmmiScoringModel!$I$167:$I$171,0,0,1)</f>
        <v>0.01</v>
      </c>
      <c r="CD412" s="1">
        <f>_xlfn.XLOOKUP(AS412,[6]cmmiScoringModel!$G$172:$G$175,[6]cmmiScoringModel!$I$172:$I$175,0,0,1)</f>
        <v>0.01</v>
      </c>
      <c r="CE412" s="1">
        <f>_xlfn.XLOOKUP(AT412,[6]cmmiScoringModel!$G$176:$G$180,[6]cmmiScoringModel!$I$176:$I$180,0,0,1)</f>
        <v>0.01</v>
      </c>
    </row>
    <row r="413" spans="1:83" x14ac:dyDescent="0.25">
      <c r="A413" s="1" t="s">
        <v>3781</v>
      </c>
      <c r="B413" s="1" t="s">
        <v>1771</v>
      </c>
      <c r="C413" s="1" t="s">
        <v>2341</v>
      </c>
      <c r="D413" s="1" t="s">
        <v>2345</v>
      </c>
      <c r="E413" s="1" t="s">
        <v>2346</v>
      </c>
      <c r="G413" s="1" t="s">
        <v>1770</v>
      </c>
      <c r="H413" s="1" t="s">
        <v>3782</v>
      </c>
      <c r="K413" s="1" t="s">
        <v>17</v>
      </c>
      <c r="L413" s="1" t="s">
        <v>22</v>
      </c>
      <c r="M413" s="1" t="s">
        <v>31</v>
      </c>
      <c r="N413" s="1" t="s">
        <v>29</v>
      </c>
      <c r="O413" s="1" t="s">
        <v>37</v>
      </c>
      <c r="P413" s="1" t="s">
        <v>43</v>
      </c>
      <c r="Q413" s="1" t="s">
        <v>47</v>
      </c>
      <c r="R413" s="1" t="s">
        <v>37</v>
      </c>
      <c r="S413" s="1" t="s">
        <v>56</v>
      </c>
      <c r="T413" s="1" t="s">
        <v>63</v>
      </c>
      <c r="U413" s="1" t="s">
        <v>66</v>
      </c>
      <c r="V413" s="1" t="s">
        <v>71</v>
      </c>
      <c r="W413" s="1" t="s">
        <v>76</v>
      </c>
      <c r="X413" s="1" t="s">
        <v>37</v>
      </c>
      <c r="Y413" s="1" t="s">
        <v>66</v>
      </c>
      <c r="Z413" s="1" t="s">
        <v>61</v>
      </c>
      <c r="AA413" s="1" t="s">
        <v>62</v>
      </c>
      <c r="AB413" s="1" t="s">
        <v>98</v>
      </c>
      <c r="AC413" s="1" t="s">
        <v>102</v>
      </c>
      <c r="AD413" s="1" t="s">
        <v>111</v>
      </c>
      <c r="AE413" s="1" t="s">
        <v>62</v>
      </c>
      <c r="AF413" s="1" t="s">
        <v>120</v>
      </c>
      <c r="AG413" s="1" t="s">
        <v>125</v>
      </c>
      <c r="AH413" s="1" t="s">
        <v>129</v>
      </c>
      <c r="AI413" s="1" t="s">
        <v>129</v>
      </c>
      <c r="AJ413" s="1" t="s">
        <v>22</v>
      </c>
      <c r="AK413" s="1" t="s">
        <v>61</v>
      </c>
      <c r="AL413" s="1" t="s">
        <v>144</v>
      </c>
      <c r="AM413" s="1" t="s">
        <v>62</v>
      </c>
      <c r="AN413" s="1" t="s">
        <v>29</v>
      </c>
      <c r="AO413" s="1" t="s">
        <v>155</v>
      </c>
      <c r="AP413" s="1" t="s">
        <v>159</v>
      </c>
      <c r="AQ413" s="1" t="s">
        <v>31</v>
      </c>
      <c r="AR413" s="1" t="s">
        <v>21</v>
      </c>
      <c r="AS413" s="1" t="s">
        <v>21</v>
      </c>
      <c r="AT413" s="1" t="s">
        <v>21</v>
      </c>
      <c r="AV413" s="1">
        <f>_xlfn.XLOOKUP(K413,[6]cmmiScoringModel!$G$2:$G$6, [6]cmmiScoringModel!$I$2:$I$6,0,0,1)</f>
        <v>0.25</v>
      </c>
      <c r="AW413" s="1">
        <f>_xlfn.XLOOKUP(L413,[6]cmmiScoringModel!$G$7:$G$9,[6]cmmiScoringModel!$I$7:$I$9,0,0,1)</f>
        <v>1</v>
      </c>
      <c r="AX413" s="1">
        <f>_xlfn.XLOOKUP(M413,[6]cmmiScoringModel!$G$10:$G$14,[6]cmmiScoringModel!$I$10:$I$14,0,0,1)</f>
        <v>1</v>
      </c>
      <c r="AY413" s="1">
        <f>_xlfn.XLOOKUP(N413,[6]cmmiScoringModel!$G$15:$G$19,[6]cmmiScoringModel!$I$15:$I$19,0,0,1)</f>
        <v>0.5</v>
      </c>
      <c r="AZ413" s="1">
        <f>_xlfn.XLOOKUP(O413,[6]cmmiScoringModel!$G$20:$G$24,[6]cmmiScoringModel!$I$20:$I$24,0,0,1)</f>
        <v>0.75</v>
      </c>
      <c r="BA413" s="1">
        <f>_xlfn.XLOOKUP(P413,[6]cmmiScoringModel!$G$25:$G$28,[6]cmmiScoringModel!$I$25:$I$28,0,0,1)</f>
        <v>1</v>
      </c>
      <c r="BB413" s="1">
        <f>_xlfn.XLOOKUP(Q413,[6]cmmiScoringModel!$G$29:$G$33,[6]cmmiScoringModel!$I$29:$I$33,0,0,1)</f>
        <v>0.75</v>
      </c>
      <c r="BC413" s="1">
        <f>_xlfn.XLOOKUP(R413,[6]cmmiScoringModel!$G$34:$G$37,[6]cmmiScoringModel!$I$34:$I$37,0,0,1)</f>
        <v>1</v>
      </c>
      <c r="BD413" s="1">
        <f>_xlfn.XLOOKUP(S413,[6]cmmiScoringModel!$G$38:$G$44,[6]cmmiScoringModel!$I$38:$I$44,0,0,1)</f>
        <v>0.2</v>
      </c>
      <c r="BE413" s="1">
        <f>_xlfn.XLOOKUP(T413,[6]cmmiScoringModel!$G$45:$G$51,[6]cmmiScoringModel!$I$45:$I$51,0,0,1)</f>
        <v>0.75</v>
      </c>
      <c r="BF413" s="1">
        <f>_xlfn.XLOOKUP(U413,[6]cmmiScoringModel!$G$52:$G$56,[6]cmmiScoringModel!$I$52:$I$56,0,0,1)</f>
        <v>0.8</v>
      </c>
      <c r="BG413" s="1">
        <f>_xlfn.XLOOKUP(V413,[6]cmmiScoringModel!$G$57:$G$61,[6]cmmiScoringModel!$I$57:$I$61,0,0,1)</f>
        <v>0.6</v>
      </c>
      <c r="BH413" s="1">
        <f>_xlfn.XLOOKUP(W413,[6]cmmiScoringModel!$G$62:$G$67,[6]cmmiScoringModel!$I$62:$I$67,0,0,1)</f>
        <v>0.75</v>
      </c>
      <c r="BI413" s="1">
        <f>_xlfn.XLOOKUP(X413,[6]cmmiScoringModel!$G$68:$G$72,[6]cmmiScoringModel!$I$68:$I$72,0,0,1)</f>
        <v>0.75</v>
      </c>
      <c r="BJ413" s="1">
        <f>_xlfn.XLOOKUP(Y413,[6]cmmiScoringModel!$G$73:$G$77,[6]cmmiScoringModel!$I$73:$I$77,0,0,1)</f>
        <v>0.5</v>
      </c>
      <c r="BK413" s="1">
        <f>_xlfn.XLOOKUP(Z413,[6]cmmiScoringModel!$G$78:$G$84,[6]cmmiScoringModel!$I$78:$I$84,0,0,1)</f>
        <v>0.25</v>
      </c>
      <c r="BL413" s="1">
        <f>_xlfn.XLOOKUP(AA413,[6]cmmiScoringModel!$G$85:$G$91,[6]cmmiScoringModel!$I$85:$I$91,0,0,1)</f>
        <v>0.5</v>
      </c>
      <c r="BM413" s="1">
        <f>_xlfn.XLOOKUP(AB413,[6]cmmiScoringModel!$G$92:$G$95,[6]cmmiScoringModel!$I$92:$I$95,0,0,1)</f>
        <v>1</v>
      </c>
      <c r="BN413" s="1">
        <f>_xlfn.XLOOKUP(AC413,[6]cmmiScoringModel!$G$96:$G$100,[6]cmmiScoringModel!$I$96:$I$100,0,0,1)</f>
        <v>0.15</v>
      </c>
      <c r="BO413" s="1">
        <f>_xlfn.XLOOKUP(AD413,[6]cmmiScoringModel!$G$101:$G$106,[6]cmmiScoringModel!$I$101:$I$106,0,0,1)</f>
        <v>1</v>
      </c>
      <c r="BP413" s="1">
        <f>_xlfn.XLOOKUP(AE413,[6]cmmiScoringModel!$G$107:$G$113,[6]cmmiScoringModel!$I$107:$I$113,0,0,1)</f>
        <v>0.5</v>
      </c>
      <c r="BQ413" s="1">
        <f>_xlfn.XLOOKUP(AF413,[6]cmmiScoringModel!$G$114:$G$117,[6]cmmiScoringModel!$I$114:$I$117,0,0,1)</f>
        <v>0.85</v>
      </c>
      <c r="BR413" s="1">
        <f>_xlfn.XLOOKUP(AG413,[6]cmmiScoringModel!$G$118:$G$120,[6]cmmiScoringModel!$I$118:$I$120,0,0,1)</f>
        <v>1</v>
      </c>
      <c r="BS413" s="1">
        <f>_xlfn.XLOOKUP(AH413, [6]cmmiScoringModel!$G$121:$G$124,[6]cmmiScoringModel!$I$121:$I$124,0,0,1)</f>
        <v>0.6</v>
      </c>
      <c r="BT413" s="1">
        <f>_xlfn.XLOOKUP(AI413,[6]cmmiScoringModel!$G$125:$G$128,[6]cmmiScoringModel!$I$125:$I$128,0,0,1)</f>
        <v>0.4</v>
      </c>
      <c r="BU413" s="1">
        <f>_xlfn.XLOOKUP(AJ413,[6]cmmiScoringModel!$G$129:$G$132,[6]cmmiScoringModel!$I$129:$I$132,0,0,1)</f>
        <v>1</v>
      </c>
      <c r="BV413" s="1">
        <f>_xlfn.XLOOKUP(AK413,[6]cmmiScoringModel!$G$133:$G$138,[6]cmmiScoringModel!$I$133:$I$138,0,0,1)</f>
        <v>0.25</v>
      </c>
      <c r="BW413" s="1">
        <f>_xlfn.XLOOKUP(AL413,[6]cmmiScoringModel!$G$139:$G$142,[6]cmmiScoringModel!$I$139:$I$142,0,0,1)</f>
        <v>1</v>
      </c>
      <c r="BX413" s="1">
        <f>_xlfn.XLOOKUP(AM413,[6]cmmiScoringModel!$G$143:$G$148,[6]cmmiScoringModel!$I$143:$I$148,0,0,1)</f>
        <v>0.5</v>
      </c>
      <c r="BY413" s="1">
        <f>_xlfn.XLOOKUP(AN413,[6]cmmiScoringModel!$G$149:$G$153,[6]cmmiScoringModel!$I$149:$I$153,0,0,1)</f>
        <v>0.75</v>
      </c>
      <c r="BZ413" s="1">
        <f>_xlfn.XLOOKUP(AO413,[6]cmmiScoringModel!$G$154:$G$157,[6]cmmiScoringModel!$I$154:$I$157,0,0,1)</f>
        <v>1</v>
      </c>
      <c r="CA413" s="1">
        <f>_xlfn.XLOOKUP(AP413,[6]cmmiScoringModel!$G$158:$G$161,[6]cmmiScoringModel!$I$158:$I$161,0,0,1)</f>
        <v>1</v>
      </c>
      <c r="CB413" s="1">
        <f>_xlfn.XLOOKUP(AQ413,[6]cmmiScoringModel!$G$162:$G$166,[6]cmmiScoringModel!$I$162:$I$166,0,0,1)</f>
        <v>1</v>
      </c>
      <c r="CC413" s="1">
        <f>_xlfn.XLOOKUP(AR413,[6]cmmiScoringModel!$G$167:$G$171,[6]cmmiScoringModel!$I$167:$I$171,0,0,1)</f>
        <v>0.01</v>
      </c>
      <c r="CD413" s="1">
        <f>_xlfn.XLOOKUP(AS413,[6]cmmiScoringModel!$G$172:$G$175,[6]cmmiScoringModel!$I$172:$I$175,0,0,1)</f>
        <v>0.01</v>
      </c>
      <c r="CE413" s="1">
        <f>_xlfn.XLOOKUP(AT413,[6]cmmiScoringModel!$G$176:$G$180,[6]cmmiScoringModel!$I$176:$I$180,0,0,1)</f>
        <v>0.01</v>
      </c>
    </row>
    <row r="414" spans="1:83" x14ac:dyDescent="0.25">
      <c r="A414" s="1" t="s">
        <v>3783</v>
      </c>
      <c r="B414" s="1" t="s">
        <v>1771</v>
      </c>
      <c r="C414" s="1" t="s">
        <v>1925</v>
      </c>
      <c r="D414" s="1" t="s">
        <v>1926</v>
      </c>
      <c r="E414" s="1" t="s">
        <v>2347</v>
      </c>
      <c r="G414" s="1" t="s">
        <v>3649</v>
      </c>
      <c r="H414" s="1" t="s">
        <v>3449</v>
      </c>
      <c r="K414" s="1" t="s">
        <v>18</v>
      </c>
      <c r="L414" s="1" t="s">
        <v>22</v>
      </c>
      <c r="M414" s="1" t="s">
        <v>31</v>
      </c>
      <c r="N414" s="1" t="s">
        <v>29</v>
      </c>
      <c r="O414" s="1" t="s">
        <v>37</v>
      </c>
      <c r="P414" s="1" t="s">
        <v>43</v>
      </c>
      <c r="Q414" s="1" t="s">
        <v>45</v>
      </c>
      <c r="R414" s="1" t="s">
        <v>37</v>
      </c>
      <c r="S414" s="1" t="s">
        <v>56</v>
      </c>
      <c r="T414" s="1" t="s">
        <v>61</v>
      </c>
      <c r="U414" s="1" t="s">
        <v>43</v>
      </c>
      <c r="V414" s="1" t="s">
        <v>71</v>
      </c>
      <c r="W414" s="1" t="s">
        <v>76</v>
      </c>
      <c r="X414" s="1" t="s">
        <v>37</v>
      </c>
      <c r="Y414" s="1" t="s">
        <v>43</v>
      </c>
      <c r="Z414" s="1" t="s">
        <v>62</v>
      </c>
      <c r="AA414" s="1" t="s">
        <v>62</v>
      </c>
      <c r="AB414" s="1" t="s">
        <v>98</v>
      </c>
      <c r="AC414" s="1" t="s">
        <v>103</v>
      </c>
      <c r="AD414" s="1" t="s">
        <v>111</v>
      </c>
      <c r="AE414" s="1" t="s">
        <v>62</v>
      </c>
      <c r="AF414" s="1" t="s">
        <v>120</v>
      </c>
      <c r="AG414" s="1" t="s">
        <v>124</v>
      </c>
      <c r="AH414" s="1" t="s">
        <v>129</v>
      </c>
      <c r="AI414" s="1" t="s">
        <v>129</v>
      </c>
      <c r="AJ414" s="1" t="s">
        <v>129</v>
      </c>
      <c r="AK414" s="1" t="s">
        <v>62</v>
      </c>
      <c r="AL414" s="1" t="s">
        <v>144</v>
      </c>
      <c r="AM414" s="1" t="s">
        <v>62</v>
      </c>
      <c r="AN414" s="1" t="s">
        <v>29</v>
      </c>
      <c r="AO414" s="1" t="s">
        <v>155</v>
      </c>
      <c r="AP414" s="1" t="s">
        <v>158</v>
      </c>
      <c r="AQ414" s="1" t="s">
        <v>29</v>
      </c>
      <c r="AR414" s="1" t="s">
        <v>21</v>
      </c>
      <c r="AS414" s="1" t="s">
        <v>21</v>
      </c>
      <c r="AT414" s="1" t="s">
        <v>21</v>
      </c>
      <c r="AV414" s="1">
        <f>_xlfn.XLOOKUP(K414,[6]cmmiScoringModel!$G$2:$G$6, [6]cmmiScoringModel!$I$2:$I$6,0,0,1)</f>
        <v>1</v>
      </c>
      <c r="AW414" s="1">
        <f>_xlfn.XLOOKUP(L414,[6]cmmiScoringModel!$G$7:$G$9,[6]cmmiScoringModel!$I$7:$I$9,0,0,1)</f>
        <v>1</v>
      </c>
      <c r="AX414" s="1">
        <f>_xlfn.XLOOKUP(M414,[6]cmmiScoringModel!$G$10:$G$14,[6]cmmiScoringModel!$I$10:$I$14,0,0,1)</f>
        <v>1</v>
      </c>
      <c r="AY414" s="1">
        <f>_xlfn.XLOOKUP(N414,[6]cmmiScoringModel!$G$15:$G$19,[6]cmmiScoringModel!$I$15:$I$19,0,0,1)</f>
        <v>0.5</v>
      </c>
      <c r="AZ414" s="1">
        <f>_xlfn.XLOOKUP(O414,[6]cmmiScoringModel!$G$20:$G$24,[6]cmmiScoringModel!$I$20:$I$24,0,0,1)</f>
        <v>0.75</v>
      </c>
      <c r="BA414" s="1">
        <f>_xlfn.XLOOKUP(P414,[6]cmmiScoringModel!$G$25:$G$28,[6]cmmiScoringModel!$I$25:$I$28,0,0,1)</f>
        <v>1</v>
      </c>
      <c r="BB414" s="1">
        <f>_xlfn.XLOOKUP(Q414,[6]cmmiScoringModel!$G$29:$G$33,[6]cmmiScoringModel!$I$29:$I$33,0,0,1)</f>
        <v>0.5</v>
      </c>
      <c r="BC414" s="1">
        <f>_xlfn.XLOOKUP(R414,[6]cmmiScoringModel!$G$34:$G$37,[6]cmmiScoringModel!$I$34:$I$37,0,0,1)</f>
        <v>1</v>
      </c>
      <c r="BD414" s="1">
        <f>_xlfn.XLOOKUP(S414,[6]cmmiScoringModel!$G$38:$G$44,[6]cmmiScoringModel!$I$38:$I$44,0,0,1)</f>
        <v>0.2</v>
      </c>
      <c r="BE414" s="1">
        <f>_xlfn.XLOOKUP(T414,[6]cmmiScoringModel!$G$45:$G$51,[6]cmmiScoringModel!$I$45:$I$51,0,0,1)</f>
        <v>0.25</v>
      </c>
      <c r="BF414" s="1">
        <f>_xlfn.XLOOKUP(U414,[6]cmmiScoringModel!$G$52:$G$56,[6]cmmiScoringModel!$I$52:$I$56,0,0,1)</f>
        <v>1</v>
      </c>
      <c r="BG414" s="1">
        <f>_xlfn.XLOOKUP(V414,[6]cmmiScoringModel!$G$57:$G$61,[6]cmmiScoringModel!$I$57:$I$61,0,0,1)</f>
        <v>0.6</v>
      </c>
      <c r="BH414" s="1">
        <f>_xlfn.XLOOKUP(W414,[6]cmmiScoringModel!$G$62:$G$67,[6]cmmiScoringModel!$I$62:$I$67,0,0,1)</f>
        <v>0.75</v>
      </c>
      <c r="BI414" s="1">
        <f>_xlfn.XLOOKUP(X414,[6]cmmiScoringModel!$G$68:$G$72,[6]cmmiScoringModel!$I$68:$I$72,0,0,1)</f>
        <v>0.75</v>
      </c>
      <c r="BJ414" s="1">
        <f>_xlfn.XLOOKUP(Y414,[6]cmmiScoringModel!$G$73:$G$77,[6]cmmiScoringModel!$I$73:$I$77,0,0,1)</f>
        <v>1</v>
      </c>
      <c r="BK414" s="1">
        <f>_xlfn.XLOOKUP(Z414,[6]cmmiScoringModel!$G$78:$G$84,[6]cmmiScoringModel!$I$78:$I$84,0,0,1)</f>
        <v>0.5</v>
      </c>
      <c r="BL414" s="1">
        <f>_xlfn.XLOOKUP(AA414,[6]cmmiScoringModel!$G$85:$G$91,[6]cmmiScoringModel!$I$85:$I$91,0,0,1)</f>
        <v>0.5</v>
      </c>
      <c r="BM414" s="1">
        <f>_xlfn.XLOOKUP(AB414,[6]cmmiScoringModel!$G$92:$G$95,[6]cmmiScoringModel!$I$92:$I$95,0,0,1)</f>
        <v>1</v>
      </c>
      <c r="BN414" s="1">
        <f>_xlfn.XLOOKUP(AC414,[6]cmmiScoringModel!$G$96:$G$100,[6]cmmiScoringModel!$I$96:$I$100,0,0,1)</f>
        <v>0.6</v>
      </c>
      <c r="BO414" s="1">
        <f>_xlfn.XLOOKUP(AD414,[6]cmmiScoringModel!$G$101:$G$106,[6]cmmiScoringModel!$I$101:$I$106,0,0,1)</f>
        <v>1</v>
      </c>
      <c r="BP414" s="1">
        <f>_xlfn.XLOOKUP(AE414,[6]cmmiScoringModel!$G$107:$G$113,[6]cmmiScoringModel!$I$107:$I$113,0,0,1)</f>
        <v>0.5</v>
      </c>
      <c r="BQ414" s="1">
        <f>_xlfn.XLOOKUP(AF414,[6]cmmiScoringModel!$G$114:$G$117,[6]cmmiScoringModel!$I$114:$I$117,0,0,1)</f>
        <v>0.85</v>
      </c>
      <c r="BR414" s="1">
        <f>_xlfn.XLOOKUP(AG414,[6]cmmiScoringModel!$G$118:$G$120,[6]cmmiScoringModel!$I$118:$I$120,0,0,1)</f>
        <v>0.25</v>
      </c>
      <c r="BS414" s="1">
        <f>_xlfn.XLOOKUP(AH414, [6]cmmiScoringModel!$G$121:$G$124,[6]cmmiScoringModel!$I$121:$I$124,0,0,1)</f>
        <v>0.6</v>
      </c>
      <c r="BT414" s="1">
        <f>_xlfn.XLOOKUP(AI414,[6]cmmiScoringModel!$G$125:$G$128,[6]cmmiScoringModel!$I$125:$I$128,0,0,1)</f>
        <v>0.4</v>
      </c>
      <c r="BU414" s="1">
        <f>_xlfn.XLOOKUP(AJ414,[6]cmmiScoringModel!$G$129:$G$132,[6]cmmiScoringModel!$I$129:$I$132,0,0,1)</f>
        <v>0.4</v>
      </c>
      <c r="BV414" s="1">
        <f>_xlfn.XLOOKUP(AK414,[6]cmmiScoringModel!$G$133:$G$138,[6]cmmiScoringModel!$I$133:$I$138,0,0,1)</f>
        <v>0.5</v>
      </c>
      <c r="BW414" s="1">
        <f>_xlfn.XLOOKUP(AL414,[6]cmmiScoringModel!$G$139:$G$142,[6]cmmiScoringModel!$I$139:$I$142,0,0,1)</f>
        <v>1</v>
      </c>
      <c r="BX414" s="1">
        <f>_xlfn.XLOOKUP(AM414,[6]cmmiScoringModel!$G$143:$G$148,[6]cmmiScoringModel!$I$143:$I$148,0,0,1)</f>
        <v>0.5</v>
      </c>
      <c r="BY414" s="1">
        <f>_xlfn.XLOOKUP(AN414,[6]cmmiScoringModel!$G$149:$G$153,[6]cmmiScoringModel!$I$149:$I$153,0,0,1)</f>
        <v>0.75</v>
      </c>
      <c r="BZ414" s="1">
        <f>_xlfn.XLOOKUP(AO414,[6]cmmiScoringModel!$G$154:$G$157,[6]cmmiScoringModel!$I$154:$I$157,0,0,1)</f>
        <v>1</v>
      </c>
      <c r="CA414" s="1">
        <f>_xlfn.XLOOKUP(AP414,[6]cmmiScoringModel!$G$158:$G$161,[6]cmmiScoringModel!$I$158:$I$161,0,0,1)</f>
        <v>0.5</v>
      </c>
      <c r="CB414" s="1">
        <f>_xlfn.XLOOKUP(AQ414,[6]cmmiScoringModel!$G$162:$G$166,[6]cmmiScoringModel!$I$162:$I$166,0,0,1)</f>
        <v>0.75</v>
      </c>
      <c r="CC414" s="1">
        <f>_xlfn.XLOOKUP(AR414,[6]cmmiScoringModel!$G$167:$G$171,[6]cmmiScoringModel!$I$167:$I$171,0,0,1)</f>
        <v>0.01</v>
      </c>
      <c r="CD414" s="1">
        <f>_xlfn.XLOOKUP(AS414,[6]cmmiScoringModel!$G$172:$G$175,[6]cmmiScoringModel!$I$172:$I$175,0,0,1)</f>
        <v>0.01</v>
      </c>
      <c r="CE414" s="1">
        <f>_xlfn.XLOOKUP(AT414,[6]cmmiScoringModel!$G$176:$G$180,[6]cmmiScoringModel!$I$176:$I$180,0,0,1)</f>
        <v>0.01</v>
      </c>
    </row>
    <row r="415" spans="1:83" x14ac:dyDescent="0.25">
      <c r="A415" s="1" t="s">
        <v>3784</v>
      </c>
      <c r="B415" s="1" t="s">
        <v>1771</v>
      </c>
      <c r="C415" s="1" t="s">
        <v>1925</v>
      </c>
      <c r="D415" s="1" t="s">
        <v>2348</v>
      </c>
      <c r="E415" s="1" t="s">
        <v>2349</v>
      </c>
      <c r="G415" s="1" t="s">
        <v>2350</v>
      </c>
      <c r="H415" s="1" t="s">
        <v>3785</v>
      </c>
      <c r="K415" s="1" t="s">
        <v>16</v>
      </c>
      <c r="L415" s="1" t="s">
        <v>22</v>
      </c>
      <c r="M415" s="1" t="s">
        <v>29</v>
      </c>
      <c r="N415" s="1" t="s">
        <v>29</v>
      </c>
      <c r="O415" s="1" t="s">
        <v>36</v>
      </c>
      <c r="P415" s="1" t="s">
        <v>42</v>
      </c>
      <c r="Q415" s="1" t="s">
        <v>45</v>
      </c>
      <c r="R415" s="1" t="s">
        <v>36</v>
      </c>
      <c r="S415" s="1" t="s">
        <v>56</v>
      </c>
      <c r="T415" s="1" t="s">
        <v>14</v>
      </c>
      <c r="U415" s="1" t="s">
        <v>25</v>
      </c>
      <c r="V415" s="1" t="s">
        <v>71</v>
      </c>
      <c r="W415" s="1" t="s">
        <v>76</v>
      </c>
      <c r="X415" s="1" t="s">
        <v>37</v>
      </c>
      <c r="Y415" s="1" t="s">
        <v>85</v>
      </c>
      <c r="Z415" s="1" t="s">
        <v>60</v>
      </c>
      <c r="AA415" s="1" t="s">
        <v>62</v>
      </c>
      <c r="AB415" s="1" t="s">
        <v>98</v>
      </c>
      <c r="AC415" s="1" t="s">
        <v>102</v>
      </c>
      <c r="AD415" s="1" t="s">
        <v>110</v>
      </c>
      <c r="AE415" s="1" t="s">
        <v>62</v>
      </c>
      <c r="AF415" s="1" t="s">
        <v>120</v>
      </c>
      <c r="AG415" s="1" t="s">
        <v>124</v>
      </c>
      <c r="AH415" s="1" t="s">
        <v>129</v>
      </c>
      <c r="AI415" s="1" t="s">
        <v>129</v>
      </c>
      <c r="AJ415" s="1" t="s">
        <v>22</v>
      </c>
      <c r="AK415" s="1" t="s">
        <v>60</v>
      </c>
      <c r="AL415" s="1" t="s">
        <v>21</v>
      </c>
      <c r="AM415" s="1" t="s">
        <v>21</v>
      </c>
      <c r="AN415" s="1" t="s">
        <v>27</v>
      </c>
      <c r="AO415" s="1" t="s">
        <v>21</v>
      </c>
      <c r="AP415" s="1" t="s">
        <v>14</v>
      </c>
      <c r="AQ415" s="1" t="s">
        <v>21</v>
      </c>
      <c r="AR415" s="1" t="s">
        <v>21</v>
      </c>
      <c r="AS415" s="1" t="s">
        <v>21</v>
      </c>
      <c r="AT415" s="1" t="s">
        <v>21</v>
      </c>
      <c r="AV415" s="1">
        <f>_xlfn.XLOOKUP(K415,[6]cmmiScoringModel!$G$2:$G$6, [6]cmmiScoringModel!$I$2:$I$6,0,0,1)</f>
        <v>0.1</v>
      </c>
      <c r="AW415" s="1">
        <f>_xlfn.XLOOKUP(L415,[6]cmmiScoringModel!$G$7:$G$9,[6]cmmiScoringModel!$I$7:$I$9,0,0,1)</f>
        <v>1</v>
      </c>
      <c r="AX415" s="1">
        <f>_xlfn.XLOOKUP(M415,[6]cmmiScoringModel!$G$10:$G$14,[6]cmmiScoringModel!$I$10:$I$14,0,0,1)</f>
        <v>0.8</v>
      </c>
      <c r="AY415" s="1">
        <f>_xlfn.XLOOKUP(N415,[6]cmmiScoringModel!$G$15:$G$19,[6]cmmiScoringModel!$I$15:$I$19,0,0,1)</f>
        <v>0.5</v>
      </c>
      <c r="AZ415" s="1">
        <f>_xlfn.XLOOKUP(O415,[6]cmmiScoringModel!$G$20:$G$24,[6]cmmiScoringModel!$I$20:$I$24,0,0,1)</f>
        <v>0.2</v>
      </c>
      <c r="BA415" s="1">
        <f>_xlfn.XLOOKUP(P415,[6]cmmiScoringModel!$G$25:$G$28,[6]cmmiScoringModel!$I$25:$I$28,0,0,1)</f>
        <v>0.75</v>
      </c>
      <c r="BB415" s="1">
        <f>_xlfn.XLOOKUP(Q415,[6]cmmiScoringModel!$G$29:$G$33,[6]cmmiScoringModel!$I$29:$I$33,0,0,1)</f>
        <v>0.5</v>
      </c>
      <c r="BC415" s="1">
        <f>_xlfn.XLOOKUP(R415,[6]cmmiScoringModel!$G$34:$G$37,[6]cmmiScoringModel!$I$34:$I$37,0,0,1)</f>
        <v>0.25</v>
      </c>
      <c r="BD415" s="1">
        <f>_xlfn.XLOOKUP(S415,[6]cmmiScoringModel!$G$38:$G$44,[6]cmmiScoringModel!$I$38:$I$44,0,0,1)</f>
        <v>0.2</v>
      </c>
      <c r="BE415" s="1">
        <f>_xlfn.XLOOKUP(T415,[6]cmmiScoringModel!$G$45:$G$51,[6]cmmiScoringModel!$I$45:$I$51,0,0,1)</f>
        <v>0</v>
      </c>
      <c r="BF415" s="1" t="str">
        <f>_xlfn.XLOOKUP(U415,[6]cmmiScoringModel!$G$52:$G$56,[6]cmmiScoringModel!$I$52:$I$56,0,0,1)</f>
        <v>NA</v>
      </c>
      <c r="BG415" s="1">
        <f>_xlfn.XLOOKUP(V415,[6]cmmiScoringModel!$G$57:$G$61,[6]cmmiScoringModel!$I$57:$I$61,0,0,1)</f>
        <v>0.6</v>
      </c>
      <c r="BH415" s="1">
        <f>_xlfn.XLOOKUP(W415,[6]cmmiScoringModel!$G$62:$G$67,[6]cmmiScoringModel!$I$62:$I$67,0,0,1)</f>
        <v>0.75</v>
      </c>
      <c r="BI415" s="1">
        <f>_xlfn.XLOOKUP(X415,[6]cmmiScoringModel!$G$68:$G$72,[6]cmmiScoringModel!$I$68:$I$72,0,0,1)</f>
        <v>0.75</v>
      </c>
      <c r="BJ415" s="1">
        <f>_xlfn.XLOOKUP(Y415,[6]cmmiScoringModel!$G$73:$G$77,[6]cmmiScoringModel!$I$73:$I$77,0,0,1)</f>
        <v>0.25</v>
      </c>
      <c r="BK415" s="1">
        <f>_xlfn.XLOOKUP(Z415,[6]cmmiScoringModel!$G$78:$G$84,[6]cmmiScoringModel!$I$78:$I$84,0,0,1)</f>
        <v>0</v>
      </c>
      <c r="BL415" s="1">
        <f>_xlfn.XLOOKUP(AA415,[6]cmmiScoringModel!$G$85:$G$91,[6]cmmiScoringModel!$I$85:$I$91,0,0,1)</f>
        <v>0.5</v>
      </c>
      <c r="BM415" s="1">
        <f>_xlfn.XLOOKUP(AB415,[6]cmmiScoringModel!$G$92:$G$95,[6]cmmiScoringModel!$I$92:$I$95,0,0,1)</f>
        <v>1</v>
      </c>
      <c r="BN415" s="1">
        <f>_xlfn.XLOOKUP(AC415,[6]cmmiScoringModel!$G$96:$G$100,[6]cmmiScoringModel!$I$96:$I$100,0,0,1)</f>
        <v>0.15</v>
      </c>
      <c r="BO415" s="1">
        <f>_xlfn.XLOOKUP(AD415,[6]cmmiScoringModel!$G$101:$G$106,[6]cmmiScoringModel!$I$101:$I$106,0,0,1)</f>
        <v>0.75</v>
      </c>
      <c r="BP415" s="1">
        <f>_xlfn.XLOOKUP(AE415,[6]cmmiScoringModel!$G$107:$G$113,[6]cmmiScoringModel!$I$107:$I$113,0,0,1)</f>
        <v>0.5</v>
      </c>
      <c r="BQ415" s="1">
        <f>_xlfn.XLOOKUP(AF415,[6]cmmiScoringModel!$G$114:$G$117,[6]cmmiScoringModel!$I$114:$I$117,0,0,1)</f>
        <v>0.85</v>
      </c>
      <c r="BR415" s="1">
        <f>_xlfn.XLOOKUP(AG415,[6]cmmiScoringModel!$G$118:$G$120,[6]cmmiScoringModel!$I$118:$I$120,0,0,1)</f>
        <v>0.25</v>
      </c>
      <c r="BS415" s="1">
        <f>_xlfn.XLOOKUP(AH415, [6]cmmiScoringModel!$G$121:$G$124,[6]cmmiScoringModel!$I$121:$I$124,0,0,1)</f>
        <v>0.6</v>
      </c>
      <c r="BT415" s="1">
        <f>_xlfn.XLOOKUP(AI415,[6]cmmiScoringModel!$G$125:$G$128,[6]cmmiScoringModel!$I$125:$I$128,0,0,1)</f>
        <v>0.4</v>
      </c>
      <c r="BU415" s="1">
        <f>_xlfn.XLOOKUP(AJ415,[6]cmmiScoringModel!$G$129:$G$132,[6]cmmiScoringModel!$I$129:$I$132,0,0,1)</f>
        <v>1</v>
      </c>
      <c r="BV415" s="1">
        <f>_xlfn.XLOOKUP(AK415,[6]cmmiScoringModel!$G$133:$G$138,[6]cmmiScoringModel!$I$133:$I$138,0,0,1)</f>
        <v>0</v>
      </c>
      <c r="BW415" s="1">
        <f>_xlfn.XLOOKUP(AL415,[6]cmmiScoringModel!$G$139:$G$142,[6]cmmiScoringModel!$I$139:$I$142,0,0,1)</f>
        <v>0.01</v>
      </c>
      <c r="BX415" s="1">
        <f>_xlfn.XLOOKUP(AM415,[6]cmmiScoringModel!$G$143:$G$148,[6]cmmiScoringModel!$I$143:$I$148,0,0,1)</f>
        <v>0.01</v>
      </c>
      <c r="BY415" s="1">
        <f>_xlfn.XLOOKUP(AN415,[6]cmmiScoringModel!$G$149:$G$153,[6]cmmiScoringModel!$I$149:$I$153,0,0,1)</f>
        <v>0.25</v>
      </c>
      <c r="BZ415" s="1">
        <f>_xlfn.XLOOKUP(AO415,[6]cmmiScoringModel!$G$154:$G$157,[6]cmmiScoringModel!$I$154:$I$157,0,0,1)</f>
        <v>0.01</v>
      </c>
      <c r="CA415" s="1">
        <f>_xlfn.XLOOKUP(AP415,[6]cmmiScoringModel!$G$158:$G$161,[6]cmmiScoringModel!$I$158:$I$161,0,0,1)</f>
        <v>0</v>
      </c>
      <c r="CB415" s="1">
        <f>_xlfn.XLOOKUP(AQ415,[6]cmmiScoringModel!$G$162:$G$166,[6]cmmiScoringModel!$I$162:$I$166,0,0,1)</f>
        <v>0.01</v>
      </c>
      <c r="CC415" s="1">
        <f>_xlfn.XLOOKUP(AR415,[6]cmmiScoringModel!$G$167:$G$171,[6]cmmiScoringModel!$I$167:$I$171,0,0,1)</f>
        <v>0.01</v>
      </c>
      <c r="CD415" s="1">
        <f>_xlfn.XLOOKUP(AS415,[6]cmmiScoringModel!$G$172:$G$175,[6]cmmiScoringModel!$I$172:$I$175,0,0,1)</f>
        <v>0.01</v>
      </c>
      <c r="CE415" s="1">
        <f>_xlfn.XLOOKUP(AT415,[6]cmmiScoringModel!$G$176:$G$180,[6]cmmiScoringModel!$I$176:$I$180,0,0,1)</f>
        <v>0.01</v>
      </c>
    </row>
    <row r="416" spans="1:83" x14ac:dyDescent="0.25">
      <c r="A416" s="1" t="s">
        <v>3786</v>
      </c>
      <c r="B416" s="1" t="s">
        <v>1771</v>
      </c>
      <c r="C416" s="1" t="s">
        <v>1862</v>
      </c>
      <c r="D416" s="1" t="s">
        <v>2351</v>
      </c>
      <c r="E416" s="1" t="s">
        <v>2352</v>
      </c>
      <c r="G416" s="1" t="s">
        <v>2066</v>
      </c>
      <c r="H416" s="1" t="s">
        <v>3716</v>
      </c>
      <c r="K416" s="1" t="s">
        <v>18</v>
      </c>
      <c r="L416" s="1" t="s">
        <v>22</v>
      </c>
      <c r="M416" s="1" t="s">
        <v>31</v>
      </c>
      <c r="N416" s="1" t="s">
        <v>29</v>
      </c>
      <c r="O416" s="1" t="s">
        <v>37</v>
      </c>
      <c r="P416" s="1" t="s">
        <v>43</v>
      </c>
      <c r="Q416" s="1" t="s">
        <v>45</v>
      </c>
      <c r="R416" s="1" t="s">
        <v>37</v>
      </c>
      <c r="S416" s="1" t="s">
        <v>56</v>
      </c>
      <c r="T416" s="1" t="s">
        <v>63</v>
      </c>
      <c r="U416" s="1" t="s">
        <v>66</v>
      </c>
      <c r="V416" s="1" t="s">
        <v>71</v>
      </c>
      <c r="W416" s="1" t="s">
        <v>76</v>
      </c>
      <c r="X416" s="1" t="s">
        <v>37</v>
      </c>
      <c r="Y416" s="1" t="s">
        <v>43</v>
      </c>
      <c r="Z416" s="1" t="s">
        <v>62</v>
      </c>
      <c r="AA416" s="1" t="s">
        <v>62</v>
      </c>
      <c r="AB416" s="1" t="s">
        <v>98</v>
      </c>
      <c r="AC416" s="1" t="s">
        <v>103</v>
      </c>
      <c r="AD416" s="1" t="s">
        <v>110</v>
      </c>
      <c r="AE416" s="1" t="s">
        <v>62</v>
      </c>
      <c r="AF416" s="1" t="s">
        <v>120</v>
      </c>
      <c r="AG416" s="1" t="s">
        <v>124</v>
      </c>
      <c r="AH416" s="1" t="s">
        <v>129</v>
      </c>
      <c r="AI416" s="1" t="s">
        <v>129</v>
      </c>
      <c r="AJ416" s="1" t="s">
        <v>22</v>
      </c>
      <c r="AK416" s="1" t="s">
        <v>63</v>
      </c>
      <c r="AL416" s="1" t="s">
        <v>142</v>
      </c>
      <c r="AM416" s="1" t="s">
        <v>62</v>
      </c>
      <c r="AN416" s="1" t="s">
        <v>31</v>
      </c>
      <c r="AO416" s="1" t="s">
        <v>155</v>
      </c>
      <c r="AP416" s="1" t="s">
        <v>159</v>
      </c>
      <c r="AQ416" s="1" t="s">
        <v>31</v>
      </c>
      <c r="AR416" s="1" t="s">
        <v>21</v>
      </c>
      <c r="AS416" s="1" t="s">
        <v>21</v>
      </c>
      <c r="AT416" s="1" t="s">
        <v>21</v>
      </c>
      <c r="AV416" s="1">
        <f>_xlfn.XLOOKUP(K416,[6]cmmiScoringModel!$G$2:$G$6, [6]cmmiScoringModel!$I$2:$I$6,0,0,1)</f>
        <v>1</v>
      </c>
      <c r="AW416" s="1">
        <f>_xlfn.XLOOKUP(L416,[6]cmmiScoringModel!$G$7:$G$9,[6]cmmiScoringModel!$I$7:$I$9,0,0,1)</f>
        <v>1</v>
      </c>
      <c r="AX416" s="1">
        <f>_xlfn.XLOOKUP(M416,[6]cmmiScoringModel!$G$10:$G$14,[6]cmmiScoringModel!$I$10:$I$14,0,0,1)</f>
        <v>1</v>
      </c>
      <c r="AY416" s="1">
        <f>_xlfn.XLOOKUP(N416,[6]cmmiScoringModel!$G$15:$G$19,[6]cmmiScoringModel!$I$15:$I$19,0,0,1)</f>
        <v>0.5</v>
      </c>
      <c r="AZ416" s="1">
        <f>_xlfn.XLOOKUP(O416,[6]cmmiScoringModel!$G$20:$G$24,[6]cmmiScoringModel!$I$20:$I$24,0,0,1)</f>
        <v>0.75</v>
      </c>
      <c r="BA416" s="1">
        <f>_xlfn.XLOOKUP(P416,[6]cmmiScoringModel!$G$25:$G$28,[6]cmmiScoringModel!$I$25:$I$28,0,0,1)</f>
        <v>1</v>
      </c>
      <c r="BB416" s="1">
        <f>_xlfn.XLOOKUP(Q416,[6]cmmiScoringModel!$G$29:$G$33,[6]cmmiScoringModel!$I$29:$I$33,0,0,1)</f>
        <v>0.5</v>
      </c>
      <c r="BC416" s="1">
        <f>_xlfn.XLOOKUP(R416,[6]cmmiScoringModel!$G$34:$G$37,[6]cmmiScoringModel!$I$34:$I$37,0,0,1)</f>
        <v>1</v>
      </c>
      <c r="BD416" s="1">
        <f>_xlfn.XLOOKUP(S416,[6]cmmiScoringModel!$G$38:$G$44,[6]cmmiScoringModel!$I$38:$I$44,0,0,1)</f>
        <v>0.2</v>
      </c>
      <c r="BE416" s="1">
        <f>_xlfn.XLOOKUP(T416,[6]cmmiScoringModel!$G$45:$G$51,[6]cmmiScoringModel!$I$45:$I$51,0,0,1)</f>
        <v>0.75</v>
      </c>
      <c r="BF416" s="1">
        <f>_xlfn.XLOOKUP(U416,[6]cmmiScoringModel!$G$52:$G$56,[6]cmmiScoringModel!$I$52:$I$56,0,0,1)</f>
        <v>0.8</v>
      </c>
      <c r="BG416" s="1">
        <f>_xlfn.XLOOKUP(V416,[6]cmmiScoringModel!$G$57:$G$61,[6]cmmiScoringModel!$I$57:$I$61,0,0,1)</f>
        <v>0.6</v>
      </c>
      <c r="BH416" s="1">
        <f>_xlfn.XLOOKUP(W416,[6]cmmiScoringModel!$G$62:$G$67,[6]cmmiScoringModel!$I$62:$I$67,0,0,1)</f>
        <v>0.75</v>
      </c>
      <c r="BI416" s="1">
        <f>_xlfn.XLOOKUP(X416,[6]cmmiScoringModel!$G$68:$G$72,[6]cmmiScoringModel!$I$68:$I$72,0,0,1)</f>
        <v>0.75</v>
      </c>
      <c r="BJ416" s="1">
        <f>_xlfn.XLOOKUP(Y416,[6]cmmiScoringModel!$G$73:$G$77,[6]cmmiScoringModel!$I$73:$I$77,0,0,1)</f>
        <v>1</v>
      </c>
      <c r="BK416" s="1">
        <f>_xlfn.XLOOKUP(Z416,[6]cmmiScoringModel!$G$78:$G$84,[6]cmmiScoringModel!$I$78:$I$84,0,0,1)</f>
        <v>0.5</v>
      </c>
      <c r="BL416" s="1">
        <f>_xlfn.XLOOKUP(AA416,[6]cmmiScoringModel!$G$85:$G$91,[6]cmmiScoringModel!$I$85:$I$91,0,0,1)</f>
        <v>0.5</v>
      </c>
      <c r="BM416" s="1">
        <f>_xlfn.XLOOKUP(AB416,[6]cmmiScoringModel!$G$92:$G$95,[6]cmmiScoringModel!$I$92:$I$95,0,0,1)</f>
        <v>1</v>
      </c>
      <c r="BN416" s="1">
        <f>_xlfn.XLOOKUP(AC416,[6]cmmiScoringModel!$G$96:$G$100,[6]cmmiScoringModel!$I$96:$I$100,0,0,1)</f>
        <v>0.6</v>
      </c>
      <c r="BO416" s="1">
        <f>_xlfn.XLOOKUP(AD416,[6]cmmiScoringModel!$G$101:$G$106,[6]cmmiScoringModel!$I$101:$I$106,0,0,1)</f>
        <v>0.75</v>
      </c>
      <c r="BP416" s="1">
        <f>_xlfn.XLOOKUP(AE416,[6]cmmiScoringModel!$G$107:$G$113,[6]cmmiScoringModel!$I$107:$I$113,0,0,1)</f>
        <v>0.5</v>
      </c>
      <c r="BQ416" s="1">
        <f>_xlfn.XLOOKUP(AF416,[6]cmmiScoringModel!$G$114:$G$117,[6]cmmiScoringModel!$I$114:$I$117,0,0,1)</f>
        <v>0.85</v>
      </c>
      <c r="BR416" s="1">
        <f>_xlfn.XLOOKUP(AG416,[6]cmmiScoringModel!$G$118:$G$120,[6]cmmiScoringModel!$I$118:$I$120,0,0,1)</f>
        <v>0.25</v>
      </c>
      <c r="BS416" s="1">
        <f>_xlfn.XLOOKUP(AH416, [6]cmmiScoringModel!$G$121:$G$124,[6]cmmiScoringModel!$I$121:$I$124,0,0,1)</f>
        <v>0.6</v>
      </c>
      <c r="BT416" s="1">
        <f>_xlfn.XLOOKUP(AI416,[6]cmmiScoringModel!$G$125:$G$128,[6]cmmiScoringModel!$I$125:$I$128,0,0,1)</f>
        <v>0.4</v>
      </c>
      <c r="BU416" s="1">
        <f>_xlfn.XLOOKUP(AJ416,[6]cmmiScoringModel!$G$129:$G$132,[6]cmmiScoringModel!$I$129:$I$132,0,0,1)</f>
        <v>1</v>
      </c>
      <c r="BV416" s="1">
        <f>_xlfn.XLOOKUP(AK416,[6]cmmiScoringModel!$G$133:$G$138,[6]cmmiScoringModel!$I$133:$I$138,0,0,1)</f>
        <v>0.75</v>
      </c>
      <c r="BW416" s="1">
        <f>_xlfn.XLOOKUP(AL416,[6]cmmiScoringModel!$G$139:$G$142,[6]cmmiScoringModel!$I$139:$I$142,0,0,1)</f>
        <v>0.25</v>
      </c>
      <c r="BX416" s="1">
        <f>_xlfn.XLOOKUP(AM416,[6]cmmiScoringModel!$G$143:$G$148,[6]cmmiScoringModel!$I$143:$I$148,0,0,1)</f>
        <v>0.5</v>
      </c>
      <c r="BY416" s="1">
        <f>_xlfn.XLOOKUP(AN416,[6]cmmiScoringModel!$G$149:$G$153,[6]cmmiScoringModel!$I$149:$I$153,0,0,1)</f>
        <v>1</v>
      </c>
      <c r="BZ416" s="1">
        <f>_xlfn.XLOOKUP(AO416,[6]cmmiScoringModel!$G$154:$G$157,[6]cmmiScoringModel!$I$154:$I$157,0,0,1)</f>
        <v>1</v>
      </c>
      <c r="CA416" s="1">
        <f>_xlfn.XLOOKUP(AP416,[6]cmmiScoringModel!$G$158:$G$161,[6]cmmiScoringModel!$I$158:$I$161,0,0,1)</f>
        <v>1</v>
      </c>
      <c r="CB416" s="1">
        <f>_xlfn.XLOOKUP(AQ416,[6]cmmiScoringModel!$G$162:$G$166,[6]cmmiScoringModel!$I$162:$I$166,0,0,1)</f>
        <v>1</v>
      </c>
      <c r="CC416" s="1">
        <f>_xlfn.XLOOKUP(AR416,[6]cmmiScoringModel!$G$167:$G$171,[6]cmmiScoringModel!$I$167:$I$171,0,0,1)</f>
        <v>0.01</v>
      </c>
      <c r="CD416" s="1">
        <f>_xlfn.XLOOKUP(AS416,[6]cmmiScoringModel!$G$172:$G$175,[6]cmmiScoringModel!$I$172:$I$175,0,0,1)</f>
        <v>0.01</v>
      </c>
      <c r="CE416" s="1">
        <f>_xlfn.XLOOKUP(AT416,[6]cmmiScoringModel!$G$176:$G$180,[6]cmmiScoringModel!$I$176:$I$180,0,0,1)</f>
        <v>0.01</v>
      </c>
    </row>
    <row r="417" spans="1:83" x14ac:dyDescent="0.25">
      <c r="A417" s="1" t="s">
        <v>3787</v>
      </c>
      <c r="B417" s="1" t="s">
        <v>1771</v>
      </c>
      <c r="C417" s="1" t="s">
        <v>1791</v>
      </c>
      <c r="D417" s="1" t="s">
        <v>2353</v>
      </c>
      <c r="E417" s="1" t="s">
        <v>2354</v>
      </c>
      <c r="G417" s="1" t="s">
        <v>2355</v>
      </c>
      <c r="H417" s="1" t="s">
        <v>3788</v>
      </c>
      <c r="K417" s="1" t="s">
        <v>18</v>
      </c>
      <c r="L417" s="1" t="s">
        <v>22</v>
      </c>
      <c r="M417" s="1" t="s">
        <v>31</v>
      </c>
      <c r="N417" s="1" t="s">
        <v>29</v>
      </c>
      <c r="O417" s="1" t="s">
        <v>37</v>
      </c>
      <c r="P417" s="1" t="s">
        <v>43</v>
      </c>
      <c r="Q417" s="1" t="s">
        <v>45</v>
      </c>
      <c r="R417" s="1" t="s">
        <v>37</v>
      </c>
      <c r="S417" s="1" t="s">
        <v>56</v>
      </c>
      <c r="T417" s="1" t="s">
        <v>64</v>
      </c>
      <c r="U417" s="1" t="s">
        <v>43</v>
      </c>
      <c r="V417" s="1" t="s">
        <v>72</v>
      </c>
      <c r="W417" s="1" t="s">
        <v>76</v>
      </c>
      <c r="X417" s="1" t="s">
        <v>37</v>
      </c>
      <c r="Y417" s="1" t="s">
        <v>43</v>
      </c>
      <c r="Z417" s="1" t="s">
        <v>62</v>
      </c>
      <c r="AA417" s="1" t="s">
        <v>62</v>
      </c>
      <c r="AB417" s="1" t="s">
        <v>98</v>
      </c>
      <c r="AC417" s="1" t="s">
        <v>103</v>
      </c>
      <c r="AD417" s="1" t="s">
        <v>111</v>
      </c>
      <c r="AE417" s="1" t="s">
        <v>62</v>
      </c>
      <c r="AF417" s="1" t="s">
        <v>120</v>
      </c>
      <c r="AG417" s="1" t="s">
        <v>124</v>
      </c>
      <c r="AH417" s="1" t="s">
        <v>129</v>
      </c>
      <c r="AI417" s="1" t="s">
        <v>129</v>
      </c>
      <c r="AJ417" s="1" t="s">
        <v>129</v>
      </c>
      <c r="AK417" s="1" t="s">
        <v>63</v>
      </c>
      <c r="AL417" s="1" t="s">
        <v>144</v>
      </c>
      <c r="AM417" s="1" t="s">
        <v>62</v>
      </c>
      <c r="AN417" s="1" t="s">
        <v>31</v>
      </c>
      <c r="AO417" s="1" t="s">
        <v>155</v>
      </c>
      <c r="AP417" s="1" t="s">
        <v>158</v>
      </c>
      <c r="AQ417" s="1" t="s">
        <v>29</v>
      </c>
      <c r="AR417" s="1" t="s">
        <v>21</v>
      </c>
      <c r="AS417" s="1" t="s">
        <v>21</v>
      </c>
      <c r="AT417" s="1" t="s">
        <v>21</v>
      </c>
      <c r="AV417" s="1">
        <f>_xlfn.XLOOKUP(K417,[6]cmmiScoringModel!$G$2:$G$6, [6]cmmiScoringModel!$I$2:$I$6,0,0,1)</f>
        <v>1</v>
      </c>
      <c r="AW417" s="1">
        <f>_xlfn.XLOOKUP(L417,[6]cmmiScoringModel!$G$7:$G$9,[6]cmmiScoringModel!$I$7:$I$9,0,0,1)</f>
        <v>1</v>
      </c>
      <c r="AX417" s="1">
        <f>_xlfn.XLOOKUP(M417,[6]cmmiScoringModel!$G$10:$G$14,[6]cmmiScoringModel!$I$10:$I$14,0,0,1)</f>
        <v>1</v>
      </c>
      <c r="AY417" s="1">
        <f>_xlfn.XLOOKUP(N417,[6]cmmiScoringModel!$G$15:$G$19,[6]cmmiScoringModel!$I$15:$I$19,0,0,1)</f>
        <v>0.5</v>
      </c>
      <c r="AZ417" s="1">
        <f>_xlfn.XLOOKUP(O417,[6]cmmiScoringModel!$G$20:$G$24,[6]cmmiScoringModel!$I$20:$I$24,0,0,1)</f>
        <v>0.75</v>
      </c>
      <c r="BA417" s="1">
        <f>_xlfn.XLOOKUP(P417,[6]cmmiScoringModel!$G$25:$G$28,[6]cmmiScoringModel!$I$25:$I$28,0,0,1)</f>
        <v>1</v>
      </c>
      <c r="BB417" s="1">
        <f>_xlfn.XLOOKUP(Q417,[6]cmmiScoringModel!$G$29:$G$33,[6]cmmiScoringModel!$I$29:$I$33,0,0,1)</f>
        <v>0.5</v>
      </c>
      <c r="BC417" s="1">
        <f>_xlfn.XLOOKUP(R417,[6]cmmiScoringModel!$G$34:$G$37,[6]cmmiScoringModel!$I$34:$I$37,0,0,1)</f>
        <v>1</v>
      </c>
      <c r="BD417" s="1">
        <f>_xlfn.XLOOKUP(S417,[6]cmmiScoringModel!$G$38:$G$44,[6]cmmiScoringModel!$I$38:$I$44,0,0,1)</f>
        <v>0.2</v>
      </c>
      <c r="BE417" s="1">
        <f>_xlfn.XLOOKUP(T417,[6]cmmiScoringModel!$G$45:$G$51,[6]cmmiScoringModel!$I$45:$I$51,0,0,1)</f>
        <v>1</v>
      </c>
      <c r="BF417" s="1">
        <f>_xlfn.XLOOKUP(U417,[6]cmmiScoringModel!$G$52:$G$56,[6]cmmiScoringModel!$I$52:$I$56,0,0,1)</f>
        <v>1</v>
      </c>
      <c r="BG417" s="1">
        <f>_xlfn.XLOOKUP(V417,[6]cmmiScoringModel!$G$57:$G$61,[6]cmmiScoringModel!$I$57:$I$61,0,0,1)</f>
        <v>1</v>
      </c>
      <c r="BH417" s="1">
        <f>_xlfn.XLOOKUP(W417,[6]cmmiScoringModel!$G$62:$G$67,[6]cmmiScoringModel!$I$62:$I$67,0,0,1)</f>
        <v>0.75</v>
      </c>
      <c r="BI417" s="1">
        <f>_xlfn.XLOOKUP(X417,[6]cmmiScoringModel!$G$68:$G$72,[6]cmmiScoringModel!$I$68:$I$72,0,0,1)</f>
        <v>0.75</v>
      </c>
      <c r="BJ417" s="1">
        <f>_xlfn.XLOOKUP(Y417,[6]cmmiScoringModel!$G$73:$G$77,[6]cmmiScoringModel!$I$73:$I$77,0,0,1)</f>
        <v>1</v>
      </c>
      <c r="BK417" s="1">
        <f>_xlfn.XLOOKUP(Z417,[6]cmmiScoringModel!$G$78:$G$84,[6]cmmiScoringModel!$I$78:$I$84,0,0,1)</f>
        <v>0.5</v>
      </c>
      <c r="BL417" s="1">
        <f>_xlfn.XLOOKUP(AA417,[6]cmmiScoringModel!$G$85:$G$91,[6]cmmiScoringModel!$I$85:$I$91,0,0,1)</f>
        <v>0.5</v>
      </c>
      <c r="BM417" s="1">
        <f>_xlfn.XLOOKUP(AB417,[6]cmmiScoringModel!$G$92:$G$95,[6]cmmiScoringModel!$I$92:$I$95,0,0,1)</f>
        <v>1</v>
      </c>
      <c r="BN417" s="1">
        <f>_xlfn.XLOOKUP(AC417,[6]cmmiScoringModel!$G$96:$G$100,[6]cmmiScoringModel!$I$96:$I$100,0,0,1)</f>
        <v>0.6</v>
      </c>
      <c r="BO417" s="1">
        <f>_xlfn.XLOOKUP(AD417,[6]cmmiScoringModel!$G$101:$G$106,[6]cmmiScoringModel!$I$101:$I$106,0,0,1)</f>
        <v>1</v>
      </c>
      <c r="BP417" s="1">
        <f>_xlfn.XLOOKUP(AE417,[6]cmmiScoringModel!$G$107:$G$113,[6]cmmiScoringModel!$I$107:$I$113,0,0,1)</f>
        <v>0.5</v>
      </c>
      <c r="BQ417" s="1">
        <f>_xlfn.XLOOKUP(AF417,[6]cmmiScoringModel!$G$114:$G$117,[6]cmmiScoringModel!$I$114:$I$117,0,0,1)</f>
        <v>0.85</v>
      </c>
      <c r="BR417" s="1">
        <f>_xlfn.XLOOKUP(AG417,[6]cmmiScoringModel!$G$118:$G$120,[6]cmmiScoringModel!$I$118:$I$120,0,0,1)</f>
        <v>0.25</v>
      </c>
      <c r="BS417" s="1">
        <f>_xlfn.XLOOKUP(AH417, [6]cmmiScoringModel!$G$121:$G$124,[6]cmmiScoringModel!$I$121:$I$124,0,0,1)</f>
        <v>0.6</v>
      </c>
      <c r="BT417" s="1">
        <f>_xlfn.XLOOKUP(AI417,[6]cmmiScoringModel!$G$125:$G$128,[6]cmmiScoringModel!$I$125:$I$128,0,0,1)</f>
        <v>0.4</v>
      </c>
      <c r="BU417" s="1">
        <f>_xlfn.XLOOKUP(AJ417,[6]cmmiScoringModel!$G$129:$G$132,[6]cmmiScoringModel!$I$129:$I$132,0,0,1)</f>
        <v>0.4</v>
      </c>
      <c r="BV417" s="1">
        <f>_xlfn.XLOOKUP(AK417,[6]cmmiScoringModel!$G$133:$G$138,[6]cmmiScoringModel!$I$133:$I$138,0,0,1)</f>
        <v>0.75</v>
      </c>
      <c r="BW417" s="1">
        <f>_xlfn.XLOOKUP(AL417,[6]cmmiScoringModel!$G$139:$G$142,[6]cmmiScoringModel!$I$139:$I$142,0,0,1)</f>
        <v>1</v>
      </c>
      <c r="BX417" s="1">
        <f>_xlfn.XLOOKUP(AM417,[6]cmmiScoringModel!$G$143:$G$148,[6]cmmiScoringModel!$I$143:$I$148,0,0,1)</f>
        <v>0.5</v>
      </c>
      <c r="BY417" s="1">
        <f>_xlfn.XLOOKUP(AN417,[6]cmmiScoringModel!$G$149:$G$153,[6]cmmiScoringModel!$I$149:$I$153,0,0,1)</f>
        <v>1</v>
      </c>
      <c r="BZ417" s="1">
        <f>_xlfn.XLOOKUP(AO417,[6]cmmiScoringModel!$G$154:$G$157,[6]cmmiScoringModel!$I$154:$I$157,0,0,1)</f>
        <v>1</v>
      </c>
      <c r="CA417" s="1">
        <f>_xlfn.XLOOKUP(AP417,[6]cmmiScoringModel!$G$158:$G$161,[6]cmmiScoringModel!$I$158:$I$161,0,0,1)</f>
        <v>0.5</v>
      </c>
      <c r="CB417" s="1">
        <f>_xlfn.XLOOKUP(AQ417,[6]cmmiScoringModel!$G$162:$G$166,[6]cmmiScoringModel!$I$162:$I$166,0,0,1)</f>
        <v>0.75</v>
      </c>
      <c r="CC417" s="1">
        <f>_xlfn.XLOOKUP(AR417,[6]cmmiScoringModel!$G$167:$G$171,[6]cmmiScoringModel!$I$167:$I$171,0,0,1)</f>
        <v>0.01</v>
      </c>
      <c r="CD417" s="1">
        <f>_xlfn.XLOOKUP(AS417,[6]cmmiScoringModel!$G$172:$G$175,[6]cmmiScoringModel!$I$172:$I$175,0,0,1)</f>
        <v>0.01</v>
      </c>
      <c r="CE417" s="1">
        <f>_xlfn.XLOOKUP(AT417,[6]cmmiScoringModel!$G$176:$G$180,[6]cmmiScoringModel!$I$176:$I$180,0,0,1)</f>
        <v>0.01</v>
      </c>
    </row>
    <row r="418" spans="1:83" x14ac:dyDescent="0.25">
      <c r="A418" s="1" t="s">
        <v>3789</v>
      </c>
      <c r="B418" s="1" t="s">
        <v>1771</v>
      </c>
      <c r="C418" s="1" t="s">
        <v>1896</v>
      </c>
      <c r="D418" s="1" t="s">
        <v>2691</v>
      </c>
      <c r="E418" s="1" t="s">
        <v>2692</v>
      </c>
      <c r="G418" s="1" t="s">
        <v>1602</v>
      </c>
      <c r="K418" s="1" t="s">
        <v>18</v>
      </c>
      <c r="L418" s="1" t="s">
        <v>22</v>
      </c>
      <c r="M418" s="1" t="s">
        <v>31</v>
      </c>
      <c r="N418" s="1" t="s">
        <v>29</v>
      </c>
      <c r="O418" s="1" t="s">
        <v>37</v>
      </c>
      <c r="P418" s="1" t="s">
        <v>43</v>
      </c>
      <c r="Q418" s="1" t="s">
        <v>45</v>
      </c>
      <c r="R418" s="1" t="s">
        <v>37</v>
      </c>
      <c r="S418" s="1" t="s">
        <v>56</v>
      </c>
      <c r="T418" s="1" t="s">
        <v>63</v>
      </c>
      <c r="U418" s="1" t="s">
        <v>43</v>
      </c>
      <c r="V418" s="1" t="s">
        <v>72</v>
      </c>
      <c r="W418" s="1" t="s">
        <v>76</v>
      </c>
      <c r="X418" s="1" t="s">
        <v>37</v>
      </c>
      <c r="Y418" s="1" t="s">
        <v>43</v>
      </c>
      <c r="Z418" s="1" t="s">
        <v>62</v>
      </c>
      <c r="AA418" s="1" t="s">
        <v>62</v>
      </c>
      <c r="AB418" s="1" t="s">
        <v>98</v>
      </c>
      <c r="AC418" s="1" t="s">
        <v>103</v>
      </c>
      <c r="AD418" s="1" t="s">
        <v>111</v>
      </c>
      <c r="AE418" s="1" t="s">
        <v>62</v>
      </c>
      <c r="AF418" s="1" t="s">
        <v>120</v>
      </c>
      <c r="AG418" s="1" t="s">
        <v>124</v>
      </c>
      <c r="AH418" s="1" t="s">
        <v>129</v>
      </c>
      <c r="AI418" s="1" t="s">
        <v>129</v>
      </c>
      <c r="AJ418" s="1" t="s">
        <v>129</v>
      </c>
      <c r="AK418" s="1" t="s">
        <v>63</v>
      </c>
      <c r="AL418" s="1" t="s">
        <v>144</v>
      </c>
      <c r="AM418" s="1" t="s">
        <v>62</v>
      </c>
      <c r="AN418" s="1" t="s">
        <v>29</v>
      </c>
      <c r="AO418" s="1" t="s">
        <v>155</v>
      </c>
      <c r="AP418" s="1" t="s">
        <v>158</v>
      </c>
      <c r="AQ418" s="1" t="s">
        <v>29</v>
      </c>
      <c r="AR418" s="1" t="s">
        <v>21</v>
      </c>
      <c r="AS418" s="1" t="s">
        <v>21</v>
      </c>
      <c r="AT418" s="1" t="s">
        <v>21</v>
      </c>
      <c r="AV418" s="1">
        <f>_xlfn.XLOOKUP(K418,[6]cmmiScoringModel!$G$2:$G$6, [6]cmmiScoringModel!$I$2:$I$6,0,0,1)</f>
        <v>1</v>
      </c>
      <c r="AW418" s="1">
        <f>_xlfn.XLOOKUP(L418,[6]cmmiScoringModel!$G$7:$G$9,[6]cmmiScoringModel!$I$7:$I$9,0,0,1)</f>
        <v>1</v>
      </c>
      <c r="AX418" s="1">
        <f>_xlfn.XLOOKUP(M418,[6]cmmiScoringModel!$G$10:$G$14,[6]cmmiScoringModel!$I$10:$I$14,0,0,1)</f>
        <v>1</v>
      </c>
      <c r="AY418" s="1">
        <f>_xlfn.XLOOKUP(N418,[6]cmmiScoringModel!$G$15:$G$19,[6]cmmiScoringModel!$I$15:$I$19,0,0,1)</f>
        <v>0.5</v>
      </c>
      <c r="AZ418" s="1">
        <f>_xlfn.XLOOKUP(O418,[6]cmmiScoringModel!$G$20:$G$24,[6]cmmiScoringModel!$I$20:$I$24,0,0,1)</f>
        <v>0.75</v>
      </c>
      <c r="BA418" s="1">
        <f>_xlfn.XLOOKUP(P418,[6]cmmiScoringModel!$G$25:$G$28,[6]cmmiScoringModel!$I$25:$I$28,0,0,1)</f>
        <v>1</v>
      </c>
      <c r="BB418" s="1">
        <f>_xlfn.XLOOKUP(Q418,[6]cmmiScoringModel!$G$29:$G$33,[6]cmmiScoringModel!$I$29:$I$33,0,0,1)</f>
        <v>0.5</v>
      </c>
      <c r="BC418" s="1">
        <f>_xlfn.XLOOKUP(R418,[6]cmmiScoringModel!$G$34:$G$37,[6]cmmiScoringModel!$I$34:$I$37,0,0,1)</f>
        <v>1</v>
      </c>
      <c r="BD418" s="1">
        <f>_xlfn.XLOOKUP(S418,[6]cmmiScoringModel!$G$38:$G$44,[6]cmmiScoringModel!$I$38:$I$44,0,0,1)</f>
        <v>0.2</v>
      </c>
      <c r="BE418" s="1">
        <f>_xlfn.XLOOKUP(T418,[6]cmmiScoringModel!$G$45:$G$51,[6]cmmiScoringModel!$I$45:$I$51,0,0,1)</f>
        <v>0.75</v>
      </c>
      <c r="BF418" s="1">
        <f>_xlfn.XLOOKUP(U418,[6]cmmiScoringModel!$G$52:$G$56,[6]cmmiScoringModel!$I$52:$I$56,0,0,1)</f>
        <v>1</v>
      </c>
      <c r="BG418" s="1">
        <f>_xlfn.XLOOKUP(V418,[6]cmmiScoringModel!$G$57:$G$61,[6]cmmiScoringModel!$I$57:$I$61,0,0,1)</f>
        <v>1</v>
      </c>
      <c r="BH418" s="1">
        <f>_xlfn.XLOOKUP(W418,[6]cmmiScoringModel!$G$62:$G$67,[6]cmmiScoringModel!$I$62:$I$67,0,0,1)</f>
        <v>0.75</v>
      </c>
      <c r="BI418" s="1">
        <f>_xlfn.XLOOKUP(X418,[6]cmmiScoringModel!$G$68:$G$72,[6]cmmiScoringModel!$I$68:$I$72,0,0,1)</f>
        <v>0.75</v>
      </c>
      <c r="BJ418" s="1">
        <f>_xlfn.XLOOKUP(Y418,[6]cmmiScoringModel!$G$73:$G$77,[6]cmmiScoringModel!$I$73:$I$77,0,0,1)</f>
        <v>1</v>
      </c>
      <c r="BK418" s="1">
        <f>_xlfn.XLOOKUP(Z418,[6]cmmiScoringModel!$G$78:$G$84,[6]cmmiScoringModel!$I$78:$I$84,0,0,1)</f>
        <v>0.5</v>
      </c>
      <c r="BL418" s="1">
        <f>_xlfn.XLOOKUP(AA418,[6]cmmiScoringModel!$G$85:$G$91,[6]cmmiScoringModel!$I$85:$I$91,0,0,1)</f>
        <v>0.5</v>
      </c>
      <c r="BM418" s="1">
        <f>_xlfn.XLOOKUP(AB418,[6]cmmiScoringModel!$G$92:$G$95,[6]cmmiScoringModel!$I$92:$I$95,0,0,1)</f>
        <v>1</v>
      </c>
      <c r="BN418" s="1">
        <f>_xlfn.XLOOKUP(AC418,[6]cmmiScoringModel!$G$96:$G$100,[6]cmmiScoringModel!$I$96:$I$100,0,0,1)</f>
        <v>0.6</v>
      </c>
      <c r="BO418" s="1">
        <f>_xlfn.XLOOKUP(AD418,[6]cmmiScoringModel!$G$101:$G$106,[6]cmmiScoringModel!$I$101:$I$106,0,0,1)</f>
        <v>1</v>
      </c>
      <c r="BP418" s="1">
        <f>_xlfn.XLOOKUP(AE418,[6]cmmiScoringModel!$G$107:$G$113,[6]cmmiScoringModel!$I$107:$I$113,0,0,1)</f>
        <v>0.5</v>
      </c>
      <c r="BQ418" s="1">
        <f>_xlfn.XLOOKUP(AF418,[6]cmmiScoringModel!$G$114:$G$117,[6]cmmiScoringModel!$I$114:$I$117,0,0,1)</f>
        <v>0.85</v>
      </c>
      <c r="BR418" s="1">
        <f>_xlfn.XLOOKUP(AG418,[6]cmmiScoringModel!$G$118:$G$120,[6]cmmiScoringModel!$I$118:$I$120,0,0,1)</f>
        <v>0.25</v>
      </c>
      <c r="BS418" s="1">
        <f>_xlfn.XLOOKUP(AH418, [6]cmmiScoringModel!$G$121:$G$124,[6]cmmiScoringModel!$I$121:$I$124,0,0,1)</f>
        <v>0.6</v>
      </c>
      <c r="BT418" s="1">
        <f>_xlfn.XLOOKUP(AI418,[6]cmmiScoringModel!$G$125:$G$128,[6]cmmiScoringModel!$I$125:$I$128,0,0,1)</f>
        <v>0.4</v>
      </c>
      <c r="BU418" s="1">
        <f>_xlfn.XLOOKUP(AJ418,[6]cmmiScoringModel!$G$129:$G$132,[6]cmmiScoringModel!$I$129:$I$132,0,0,1)</f>
        <v>0.4</v>
      </c>
      <c r="BV418" s="1">
        <f>_xlfn.XLOOKUP(AK418,[6]cmmiScoringModel!$G$133:$G$138,[6]cmmiScoringModel!$I$133:$I$138,0,0,1)</f>
        <v>0.75</v>
      </c>
      <c r="BW418" s="1">
        <f>_xlfn.XLOOKUP(AL418,[6]cmmiScoringModel!$G$139:$G$142,[6]cmmiScoringModel!$I$139:$I$142,0,0,1)</f>
        <v>1</v>
      </c>
      <c r="BX418" s="1">
        <f>_xlfn.XLOOKUP(AM418,[6]cmmiScoringModel!$G$143:$G$148,[6]cmmiScoringModel!$I$143:$I$148,0,0,1)</f>
        <v>0.5</v>
      </c>
      <c r="BY418" s="1">
        <f>_xlfn.XLOOKUP(AN418,[6]cmmiScoringModel!$G$149:$G$153,[6]cmmiScoringModel!$I$149:$I$153,0,0,1)</f>
        <v>0.75</v>
      </c>
      <c r="BZ418" s="1">
        <f>_xlfn.XLOOKUP(AO418,[6]cmmiScoringModel!$G$154:$G$157,[6]cmmiScoringModel!$I$154:$I$157,0,0,1)</f>
        <v>1</v>
      </c>
      <c r="CA418" s="1">
        <f>_xlfn.XLOOKUP(AP418,[6]cmmiScoringModel!$G$158:$G$161,[6]cmmiScoringModel!$I$158:$I$161,0,0,1)</f>
        <v>0.5</v>
      </c>
      <c r="CB418" s="1">
        <f>_xlfn.XLOOKUP(AQ418,[6]cmmiScoringModel!$G$162:$G$166,[6]cmmiScoringModel!$I$162:$I$166,0,0,1)</f>
        <v>0.75</v>
      </c>
      <c r="CC418" s="1">
        <f>_xlfn.XLOOKUP(AR418,[6]cmmiScoringModel!$G$167:$G$171,[6]cmmiScoringModel!$I$167:$I$171,0,0,1)</f>
        <v>0.01</v>
      </c>
      <c r="CD418" s="1">
        <f>_xlfn.XLOOKUP(AS418,[6]cmmiScoringModel!$G$172:$G$175,[6]cmmiScoringModel!$I$172:$I$175,0,0,1)</f>
        <v>0.01</v>
      </c>
      <c r="CE418" s="1">
        <f>_xlfn.XLOOKUP(AT418,[6]cmmiScoringModel!$G$176:$G$180,[6]cmmiScoringModel!$I$176:$I$180,0,0,1)</f>
        <v>0.01</v>
      </c>
    </row>
    <row r="419" spans="1:83" x14ac:dyDescent="0.25">
      <c r="A419" s="1" t="s">
        <v>3790</v>
      </c>
      <c r="B419" s="1" t="s">
        <v>1771</v>
      </c>
      <c r="C419" s="1" t="s">
        <v>1771</v>
      </c>
      <c r="D419" s="1" t="s">
        <v>1772</v>
      </c>
      <c r="E419" s="1" t="s">
        <v>1773</v>
      </c>
      <c r="G419" s="1" t="s">
        <v>2783</v>
      </c>
      <c r="K419" s="1" t="s">
        <v>18</v>
      </c>
      <c r="L419" s="1" t="s">
        <v>22</v>
      </c>
      <c r="M419" s="1" t="s">
        <v>31</v>
      </c>
      <c r="N419" s="1" t="s">
        <v>31</v>
      </c>
      <c r="O419" s="1" t="s">
        <v>37</v>
      </c>
      <c r="P419" s="1" t="s">
        <v>43</v>
      </c>
      <c r="Q419" s="1" t="s">
        <v>45</v>
      </c>
      <c r="R419" s="1" t="s">
        <v>37</v>
      </c>
      <c r="S419" s="1" t="s">
        <v>56</v>
      </c>
      <c r="T419" s="1" t="s">
        <v>64</v>
      </c>
      <c r="U419" s="1" t="s">
        <v>43</v>
      </c>
      <c r="V419" s="1" t="s">
        <v>72</v>
      </c>
      <c r="W419" s="1" t="s">
        <v>76</v>
      </c>
      <c r="X419" s="1" t="s">
        <v>37</v>
      </c>
      <c r="Y419" s="1" t="s">
        <v>43</v>
      </c>
      <c r="Z419" s="1" t="s">
        <v>62</v>
      </c>
      <c r="AA419" s="1" t="s">
        <v>63</v>
      </c>
      <c r="AB419" s="1" t="s">
        <v>98</v>
      </c>
      <c r="AC419" s="1" t="s">
        <v>103</v>
      </c>
      <c r="AD419" s="1" t="s">
        <v>111</v>
      </c>
      <c r="AE419" s="1" t="s">
        <v>63</v>
      </c>
      <c r="AF419" s="1" t="s">
        <v>120</v>
      </c>
      <c r="AG419" s="1" t="s">
        <v>125</v>
      </c>
      <c r="AH419" s="1" t="s">
        <v>129</v>
      </c>
      <c r="AI419" s="1" t="s">
        <v>129</v>
      </c>
      <c r="AJ419" s="1" t="s">
        <v>129</v>
      </c>
      <c r="AK419" s="1" t="s">
        <v>64</v>
      </c>
      <c r="AL419" s="1" t="s">
        <v>144</v>
      </c>
      <c r="AM419" s="1" t="s">
        <v>63</v>
      </c>
      <c r="AN419" s="1" t="s">
        <v>31</v>
      </c>
      <c r="AO419" s="1" t="s">
        <v>155</v>
      </c>
      <c r="AP419" s="1" t="s">
        <v>159</v>
      </c>
      <c r="AQ419" s="1" t="s">
        <v>31</v>
      </c>
      <c r="AR419" s="1" t="s">
        <v>21</v>
      </c>
      <c r="AS419" s="1" t="s">
        <v>21</v>
      </c>
      <c r="AT419" s="1" t="s">
        <v>21</v>
      </c>
      <c r="AV419" s="1">
        <f>_xlfn.XLOOKUP(K419,[6]cmmiScoringModel!$G$2:$G$6, [6]cmmiScoringModel!$I$2:$I$6,0,0,1)</f>
        <v>1</v>
      </c>
      <c r="AW419" s="1">
        <f>_xlfn.XLOOKUP(L419,[6]cmmiScoringModel!$G$7:$G$9,[6]cmmiScoringModel!$I$7:$I$9,0,0,1)</f>
        <v>1</v>
      </c>
      <c r="AX419" s="1">
        <f>_xlfn.XLOOKUP(M419,[6]cmmiScoringModel!$G$10:$G$14,[6]cmmiScoringModel!$I$10:$I$14,0,0,1)</f>
        <v>1</v>
      </c>
      <c r="AY419" s="1">
        <f>_xlfn.XLOOKUP(N419,[6]cmmiScoringModel!$G$15:$G$19,[6]cmmiScoringModel!$I$15:$I$19,0,0,1)</f>
        <v>1</v>
      </c>
      <c r="AZ419" s="1">
        <f>_xlfn.XLOOKUP(O419,[6]cmmiScoringModel!$G$20:$G$24,[6]cmmiScoringModel!$I$20:$I$24,0,0,1)</f>
        <v>0.75</v>
      </c>
      <c r="BA419" s="1">
        <f>_xlfn.XLOOKUP(P419,[6]cmmiScoringModel!$G$25:$G$28,[6]cmmiScoringModel!$I$25:$I$28,0,0,1)</f>
        <v>1</v>
      </c>
      <c r="BB419" s="1">
        <f>_xlfn.XLOOKUP(Q419,[6]cmmiScoringModel!$G$29:$G$33,[6]cmmiScoringModel!$I$29:$I$33,0,0,1)</f>
        <v>0.5</v>
      </c>
      <c r="BC419" s="1">
        <f>_xlfn.XLOOKUP(R419,[6]cmmiScoringModel!$G$34:$G$37,[6]cmmiScoringModel!$I$34:$I$37,0,0,1)</f>
        <v>1</v>
      </c>
      <c r="BD419" s="1">
        <f>_xlfn.XLOOKUP(S419,[6]cmmiScoringModel!$G$38:$G$44,[6]cmmiScoringModel!$I$38:$I$44,0,0,1)</f>
        <v>0.2</v>
      </c>
      <c r="BE419" s="1">
        <f>_xlfn.XLOOKUP(T419,[6]cmmiScoringModel!$G$45:$G$51,[6]cmmiScoringModel!$I$45:$I$51,0,0,1)</f>
        <v>1</v>
      </c>
      <c r="BF419" s="1">
        <f>_xlfn.XLOOKUP(U419,[6]cmmiScoringModel!$G$52:$G$56,[6]cmmiScoringModel!$I$52:$I$56,0,0,1)</f>
        <v>1</v>
      </c>
      <c r="BG419" s="1">
        <f>_xlfn.XLOOKUP(V419,[6]cmmiScoringModel!$G$57:$G$61,[6]cmmiScoringModel!$I$57:$I$61,0,0,1)</f>
        <v>1</v>
      </c>
      <c r="BH419" s="1">
        <f>_xlfn.XLOOKUP(W419,[6]cmmiScoringModel!$G$62:$G$67,[6]cmmiScoringModel!$I$62:$I$67,0,0,1)</f>
        <v>0.75</v>
      </c>
      <c r="BI419" s="1">
        <f>_xlfn.XLOOKUP(X419,[6]cmmiScoringModel!$G$68:$G$72,[6]cmmiScoringModel!$I$68:$I$72,0,0,1)</f>
        <v>0.75</v>
      </c>
      <c r="BJ419" s="1">
        <f>_xlfn.XLOOKUP(Y419,[6]cmmiScoringModel!$G$73:$G$77,[6]cmmiScoringModel!$I$73:$I$77,0,0,1)</f>
        <v>1</v>
      </c>
      <c r="BK419" s="1">
        <f>_xlfn.XLOOKUP(Z419,[6]cmmiScoringModel!$G$78:$G$84,[6]cmmiScoringModel!$I$78:$I$84,0,0,1)</f>
        <v>0.5</v>
      </c>
      <c r="BL419" s="1">
        <f>_xlfn.XLOOKUP(AA419,[6]cmmiScoringModel!$G$85:$G$91,[6]cmmiScoringModel!$I$85:$I$91,0,0,1)</f>
        <v>0.75</v>
      </c>
      <c r="BM419" s="1">
        <f>_xlfn.XLOOKUP(AB419,[6]cmmiScoringModel!$G$92:$G$95,[6]cmmiScoringModel!$I$92:$I$95,0,0,1)</f>
        <v>1</v>
      </c>
      <c r="BN419" s="1">
        <f>_xlfn.XLOOKUP(AC419,[6]cmmiScoringModel!$G$96:$G$100,[6]cmmiScoringModel!$I$96:$I$100,0,0,1)</f>
        <v>0.6</v>
      </c>
      <c r="BO419" s="1">
        <f>_xlfn.XLOOKUP(AD419,[6]cmmiScoringModel!$G$101:$G$106,[6]cmmiScoringModel!$I$101:$I$106,0,0,1)</f>
        <v>1</v>
      </c>
      <c r="BP419" s="1">
        <f>_xlfn.XLOOKUP(AE419,[6]cmmiScoringModel!$G$107:$G$113,[6]cmmiScoringModel!$I$107:$I$113,0,0,1)</f>
        <v>0.75</v>
      </c>
      <c r="BQ419" s="1">
        <f>_xlfn.XLOOKUP(AF419,[6]cmmiScoringModel!$G$114:$G$117,[6]cmmiScoringModel!$I$114:$I$117,0,0,1)</f>
        <v>0.85</v>
      </c>
      <c r="BR419" s="1">
        <f>_xlfn.XLOOKUP(AG419,[6]cmmiScoringModel!$G$118:$G$120,[6]cmmiScoringModel!$I$118:$I$120,0,0,1)</f>
        <v>1</v>
      </c>
      <c r="BS419" s="1">
        <f>_xlfn.XLOOKUP(AH419, [6]cmmiScoringModel!$G$121:$G$124,[6]cmmiScoringModel!$I$121:$I$124,0,0,1)</f>
        <v>0.6</v>
      </c>
      <c r="BT419" s="1">
        <f>_xlfn.XLOOKUP(AI419,[6]cmmiScoringModel!$G$125:$G$128,[6]cmmiScoringModel!$I$125:$I$128,0,0,1)</f>
        <v>0.4</v>
      </c>
      <c r="BU419" s="1">
        <f>_xlfn.XLOOKUP(AJ419,[6]cmmiScoringModel!$G$129:$G$132,[6]cmmiScoringModel!$I$129:$I$132,0,0,1)</f>
        <v>0.4</v>
      </c>
      <c r="BV419" s="1">
        <f>_xlfn.XLOOKUP(AK419,[6]cmmiScoringModel!$G$133:$G$138,[6]cmmiScoringModel!$I$133:$I$138,0,0,1)</f>
        <v>1</v>
      </c>
      <c r="BW419" s="1">
        <f>_xlfn.XLOOKUP(AL419,[6]cmmiScoringModel!$G$139:$G$142,[6]cmmiScoringModel!$I$139:$I$142,0,0,1)</f>
        <v>1</v>
      </c>
      <c r="BX419" s="1">
        <f>_xlfn.XLOOKUP(AM419,[6]cmmiScoringModel!$G$143:$G$148,[6]cmmiScoringModel!$I$143:$I$148,0,0,1)</f>
        <v>0.75</v>
      </c>
      <c r="BY419" s="1">
        <f>_xlfn.XLOOKUP(AN419,[6]cmmiScoringModel!$G$149:$G$153,[6]cmmiScoringModel!$I$149:$I$153,0,0,1)</f>
        <v>1</v>
      </c>
      <c r="BZ419" s="1">
        <f>_xlfn.XLOOKUP(AO419,[6]cmmiScoringModel!$G$154:$G$157,[6]cmmiScoringModel!$I$154:$I$157,0,0,1)</f>
        <v>1</v>
      </c>
      <c r="CA419" s="1">
        <f>_xlfn.XLOOKUP(AP419,[6]cmmiScoringModel!$G$158:$G$161,[6]cmmiScoringModel!$I$158:$I$161,0,0,1)</f>
        <v>1</v>
      </c>
      <c r="CB419" s="1">
        <f>_xlfn.XLOOKUP(AQ419,[6]cmmiScoringModel!$G$162:$G$166,[6]cmmiScoringModel!$I$162:$I$166,0,0,1)</f>
        <v>1</v>
      </c>
      <c r="CC419" s="1">
        <f>_xlfn.XLOOKUP(AR419,[6]cmmiScoringModel!$G$167:$G$171,[6]cmmiScoringModel!$I$167:$I$171,0,0,1)</f>
        <v>0.01</v>
      </c>
      <c r="CD419" s="1">
        <f>_xlfn.XLOOKUP(AS419,[6]cmmiScoringModel!$G$172:$G$175,[6]cmmiScoringModel!$I$172:$I$175,0,0,1)</f>
        <v>0.01</v>
      </c>
      <c r="CE419" s="1">
        <f>_xlfn.XLOOKUP(AT419,[6]cmmiScoringModel!$G$176:$G$180,[6]cmmiScoringModel!$I$176:$I$180,0,0,1)</f>
        <v>0.01</v>
      </c>
    </row>
    <row r="420" spans="1:83" x14ac:dyDescent="0.25">
      <c r="A420" s="1" t="s">
        <v>3791</v>
      </c>
      <c r="B420" s="1" t="s">
        <v>1771</v>
      </c>
      <c r="C420" s="1" t="s">
        <v>1771</v>
      </c>
      <c r="D420" s="1" t="s">
        <v>2022</v>
      </c>
      <c r="E420" s="1" t="s">
        <v>2023</v>
      </c>
      <c r="G420" s="1" t="s">
        <v>2783</v>
      </c>
      <c r="K420" s="1" t="s">
        <v>18</v>
      </c>
      <c r="L420" s="1" t="s">
        <v>22</v>
      </c>
      <c r="M420" s="1" t="s">
        <v>31</v>
      </c>
      <c r="N420" s="1" t="s">
        <v>31</v>
      </c>
      <c r="O420" s="1" t="s">
        <v>37</v>
      </c>
      <c r="P420" s="1" t="s">
        <v>43</v>
      </c>
      <c r="Q420" s="1" t="s">
        <v>45</v>
      </c>
      <c r="R420" s="1" t="s">
        <v>37</v>
      </c>
      <c r="S420" s="1" t="s">
        <v>56</v>
      </c>
      <c r="T420" s="1" t="s">
        <v>64</v>
      </c>
      <c r="U420" s="1" t="s">
        <v>43</v>
      </c>
      <c r="V420" s="1" t="s">
        <v>72</v>
      </c>
      <c r="W420" s="1" t="s">
        <v>76</v>
      </c>
      <c r="X420" s="1" t="s">
        <v>37</v>
      </c>
      <c r="Y420" s="1" t="s">
        <v>43</v>
      </c>
      <c r="Z420" s="1" t="s">
        <v>62</v>
      </c>
      <c r="AA420" s="1" t="s">
        <v>63</v>
      </c>
      <c r="AB420" s="1" t="s">
        <v>98</v>
      </c>
      <c r="AC420" s="1" t="s">
        <v>103</v>
      </c>
      <c r="AD420" s="1" t="s">
        <v>111</v>
      </c>
      <c r="AE420" s="1" t="s">
        <v>63</v>
      </c>
      <c r="AF420" s="1" t="s">
        <v>120</v>
      </c>
      <c r="AG420" s="1" t="s">
        <v>125</v>
      </c>
      <c r="AH420" s="1" t="s">
        <v>129</v>
      </c>
      <c r="AI420" s="1" t="s">
        <v>129</v>
      </c>
      <c r="AJ420" s="1" t="s">
        <v>129</v>
      </c>
      <c r="AK420" s="1" t="s">
        <v>64</v>
      </c>
      <c r="AL420" s="1" t="s">
        <v>144</v>
      </c>
      <c r="AM420" s="1" t="s">
        <v>63</v>
      </c>
      <c r="AN420" s="1" t="s">
        <v>31</v>
      </c>
      <c r="AO420" s="1" t="s">
        <v>155</v>
      </c>
      <c r="AP420" s="1" t="s">
        <v>159</v>
      </c>
      <c r="AQ420" s="1" t="s">
        <v>31</v>
      </c>
      <c r="AR420" s="1" t="s">
        <v>21</v>
      </c>
      <c r="AS420" s="1" t="s">
        <v>21</v>
      </c>
      <c r="AT420" s="1" t="s">
        <v>21</v>
      </c>
      <c r="AV420" s="1">
        <f>_xlfn.XLOOKUP(K420,[6]cmmiScoringModel!$G$2:$G$6, [6]cmmiScoringModel!$I$2:$I$6,0,0,1)</f>
        <v>1</v>
      </c>
      <c r="AW420" s="1">
        <f>_xlfn.XLOOKUP(L420,[6]cmmiScoringModel!$G$7:$G$9,[6]cmmiScoringModel!$I$7:$I$9,0,0,1)</f>
        <v>1</v>
      </c>
      <c r="AX420" s="1">
        <f>_xlfn.XLOOKUP(M420,[6]cmmiScoringModel!$G$10:$G$14,[6]cmmiScoringModel!$I$10:$I$14,0,0,1)</f>
        <v>1</v>
      </c>
      <c r="AY420" s="1">
        <f>_xlfn.XLOOKUP(N420,[6]cmmiScoringModel!$G$15:$G$19,[6]cmmiScoringModel!$I$15:$I$19,0,0,1)</f>
        <v>1</v>
      </c>
      <c r="AZ420" s="1">
        <f>_xlfn.XLOOKUP(O420,[6]cmmiScoringModel!$G$20:$G$24,[6]cmmiScoringModel!$I$20:$I$24,0,0,1)</f>
        <v>0.75</v>
      </c>
      <c r="BA420" s="1">
        <f>_xlfn.XLOOKUP(P420,[6]cmmiScoringModel!$G$25:$G$28,[6]cmmiScoringModel!$I$25:$I$28,0,0,1)</f>
        <v>1</v>
      </c>
      <c r="BB420" s="1">
        <f>_xlfn.XLOOKUP(Q420,[6]cmmiScoringModel!$G$29:$G$33,[6]cmmiScoringModel!$I$29:$I$33,0,0,1)</f>
        <v>0.5</v>
      </c>
      <c r="BC420" s="1">
        <f>_xlfn.XLOOKUP(R420,[6]cmmiScoringModel!$G$34:$G$37,[6]cmmiScoringModel!$I$34:$I$37,0,0,1)</f>
        <v>1</v>
      </c>
      <c r="BD420" s="1">
        <f>_xlfn.XLOOKUP(S420,[6]cmmiScoringModel!$G$38:$G$44,[6]cmmiScoringModel!$I$38:$I$44,0,0,1)</f>
        <v>0.2</v>
      </c>
      <c r="BE420" s="1">
        <f>_xlfn.XLOOKUP(T420,[6]cmmiScoringModel!$G$45:$G$51,[6]cmmiScoringModel!$I$45:$I$51,0,0,1)</f>
        <v>1</v>
      </c>
      <c r="BF420" s="1">
        <f>_xlfn.XLOOKUP(U420,[6]cmmiScoringModel!$G$52:$G$56,[6]cmmiScoringModel!$I$52:$I$56,0,0,1)</f>
        <v>1</v>
      </c>
      <c r="BG420" s="1">
        <f>_xlfn.XLOOKUP(V420,[6]cmmiScoringModel!$G$57:$G$61,[6]cmmiScoringModel!$I$57:$I$61,0,0,1)</f>
        <v>1</v>
      </c>
      <c r="BH420" s="1">
        <f>_xlfn.XLOOKUP(W420,[6]cmmiScoringModel!$G$62:$G$67,[6]cmmiScoringModel!$I$62:$I$67,0,0,1)</f>
        <v>0.75</v>
      </c>
      <c r="BI420" s="1">
        <f>_xlfn.XLOOKUP(X420,[6]cmmiScoringModel!$G$68:$G$72,[6]cmmiScoringModel!$I$68:$I$72,0,0,1)</f>
        <v>0.75</v>
      </c>
      <c r="BJ420" s="1">
        <f>_xlfn.XLOOKUP(Y420,[6]cmmiScoringModel!$G$73:$G$77,[6]cmmiScoringModel!$I$73:$I$77,0,0,1)</f>
        <v>1</v>
      </c>
      <c r="BK420" s="1">
        <f>_xlfn.XLOOKUP(Z420,[6]cmmiScoringModel!$G$78:$G$84,[6]cmmiScoringModel!$I$78:$I$84,0,0,1)</f>
        <v>0.5</v>
      </c>
      <c r="BL420" s="1">
        <f>_xlfn.XLOOKUP(AA420,[6]cmmiScoringModel!$G$85:$G$91,[6]cmmiScoringModel!$I$85:$I$91,0,0,1)</f>
        <v>0.75</v>
      </c>
      <c r="BM420" s="1">
        <f>_xlfn.XLOOKUP(AB420,[6]cmmiScoringModel!$G$92:$G$95,[6]cmmiScoringModel!$I$92:$I$95,0,0,1)</f>
        <v>1</v>
      </c>
      <c r="BN420" s="1">
        <f>_xlfn.XLOOKUP(AC420,[6]cmmiScoringModel!$G$96:$G$100,[6]cmmiScoringModel!$I$96:$I$100,0,0,1)</f>
        <v>0.6</v>
      </c>
      <c r="BO420" s="1">
        <f>_xlfn.XLOOKUP(AD420,[6]cmmiScoringModel!$G$101:$G$106,[6]cmmiScoringModel!$I$101:$I$106,0,0,1)</f>
        <v>1</v>
      </c>
      <c r="BP420" s="1">
        <f>_xlfn.XLOOKUP(AE420,[6]cmmiScoringModel!$G$107:$G$113,[6]cmmiScoringModel!$I$107:$I$113,0,0,1)</f>
        <v>0.75</v>
      </c>
      <c r="BQ420" s="1">
        <f>_xlfn.XLOOKUP(AF420,[6]cmmiScoringModel!$G$114:$G$117,[6]cmmiScoringModel!$I$114:$I$117,0,0,1)</f>
        <v>0.85</v>
      </c>
      <c r="BR420" s="1">
        <f>_xlfn.XLOOKUP(AG420,[6]cmmiScoringModel!$G$118:$G$120,[6]cmmiScoringModel!$I$118:$I$120,0,0,1)</f>
        <v>1</v>
      </c>
      <c r="BS420" s="1">
        <f>_xlfn.XLOOKUP(AH420, [6]cmmiScoringModel!$G$121:$G$124,[6]cmmiScoringModel!$I$121:$I$124,0,0,1)</f>
        <v>0.6</v>
      </c>
      <c r="BT420" s="1">
        <f>_xlfn.XLOOKUP(AI420,[6]cmmiScoringModel!$G$125:$G$128,[6]cmmiScoringModel!$I$125:$I$128,0,0,1)</f>
        <v>0.4</v>
      </c>
      <c r="BU420" s="1">
        <f>_xlfn.XLOOKUP(AJ420,[6]cmmiScoringModel!$G$129:$G$132,[6]cmmiScoringModel!$I$129:$I$132,0,0,1)</f>
        <v>0.4</v>
      </c>
      <c r="BV420" s="1">
        <f>_xlfn.XLOOKUP(AK420,[6]cmmiScoringModel!$G$133:$G$138,[6]cmmiScoringModel!$I$133:$I$138,0,0,1)</f>
        <v>1</v>
      </c>
      <c r="BW420" s="1">
        <f>_xlfn.XLOOKUP(AL420,[6]cmmiScoringModel!$G$139:$G$142,[6]cmmiScoringModel!$I$139:$I$142,0,0,1)</f>
        <v>1</v>
      </c>
      <c r="BX420" s="1">
        <f>_xlfn.XLOOKUP(AM420,[6]cmmiScoringModel!$G$143:$G$148,[6]cmmiScoringModel!$I$143:$I$148,0,0,1)</f>
        <v>0.75</v>
      </c>
      <c r="BY420" s="1">
        <f>_xlfn.XLOOKUP(AN420,[6]cmmiScoringModel!$G$149:$G$153,[6]cmmiScoringModel!$I$149:$I$153,0,0,1)</f>
        <v>1</v>
      </c>
      <c r="BZ420" s="1">
        <f>_xlfn.XLOOKUP(AO420,[6]cmmiScoringModel!$G$154:$G$157,[6]cmmiScoringModel!$I$154:$I$157,0,0,1)</f>
        <v>1</v>
      </c>
      <c r="CA420" s="1">
        <f>_xlfn.XLOOKUP(AP420,[6]cmmiScoringModel!$G$158:$G$161,[6]cmmiScoringModel!$I$158:$I$161,0,0,1)</f>
        <v>1</v>
      </c>
      <c r="CB420" s="1">
        <f>_xlfn.XLOOKUP(AQ420,[6]cmmiScoringModel!$G$162:$G$166,[6]cmmiScoringModel!$I$162:$I$166,0,0,1)</f>
        <v>1</v>
      </c>
      <c r="CC420" s="1">
        <f>_xlfn.XLOOKUP(AR420,[6]cmmiScoringModel!$G$167:$G$171,[6]cmmiScoringModel!$I$167:$I$171,0,0,1)</f>
        <v>0.01</v>
      </c>
      <c r="CD420" s="1">
        <f>_xlfn.XLOOKUP(AS420,[6]cmmiScoringModel!$G$172:$G$175,[6]cmmiScoringModel!$I$172:$I$175,0,0,1)</f>
        <v>0.01</v>
      </c>
      <c r="CE420" s="1">
        <f>_xlfn.XLOOKUP(AT420,[6]cmmiScoringModel!$G$176:$G$180,[6]cmmiScoringModel!$I$176:$I$180,0,0,1)</f>
        <v>0.01</v>
      </c>
    </row>
    <row r="421" spans="1:83" x14ac:dyDescent="0.25">
      <c r="A421" s="1" t="s">
        <v>3792</v>
      </c>
      <c r="B421" s="1" t="s">
        <v>1771</v>
      </c>
      <c r="C421" s="1" t="s">
        <v>1896</v>
      </c>
      <c r="D421" s="1" t="s">
        <v>2691</v>
      </c>
      <c r="E421" s="1" t="s">
        <v>2692</v>
      </c>
      <c r="G421" s="1" t="s">
        <v>1602</v>
      </c>
      <c r="K421" s="1" t="s">
        <v>18</v>
      </c>
      <c r="L421" s="1" t="s">
        <v>22</v>
      </c>
      <c r="M421" s="1" t="s">
        <v>31</v>
      </c>
      <c r="N421" s="1" t="s">
        <v>29</v>
      </c>
      <c r="O421" s="1" t="s">
        <v>37</v>
      </c>
      <c r="P421" s="1" t="s">
        <v>43</v>
      </c>
      <c r="Q421" s="1" t="s">
        <v>45</v>
      </c>
      <c r="R421" s="1" t="s">
        <v>37</v>
      </c>
      <c r="S421" s="1" t="s">
        <v>56</v>
      </c>
      <c r="T421" s="1" t="s">
        <v>64</v>
      </c>
      <c r="U421" s="1" t="s">
        <v>43</v>
      </c>
      <c r="V421" s="1" t="s">
        <v>72</v>
      </c>
      <c r="W421" s="1" t="s">
        <v>76</v>
      </c>
      <c r="X421" s="1" t="s">
        <v>37</v>
      </c>
      <c r="Y421" s="1" t="s">
        <v>43</v>
      </c>
      <c r="Z421" s="1" t="s">
        <v>62</v>
      </c>
      <c r="AA421" s="1" t="s">
        <v>62</v>
      </c>
      <c r="AB421" s="1" t="s">
        <v>98</v>
      </c>
      <c r="AC421" s="1" t="s">
        <v>103</v>
      </c>
      <c r="AD421" s="1" t="s">
        <v>111</v>
      </c>
      <c r="AE421" s="1" t="s">
        <v>62</v>
      </c>
      <c r="AF421" s="1" t="s">
        <v>120</v>
      </c>
      <c r="AG421" s="1" t="s">
        <v>124</v>
      </c>
      <c r="AH421" s="1" t="s">
        <v>129</v>
      </c>
      <c r="AI421" s="1" t="s">
        <v>129</v>
      </c>
      <c r="AJ421" s="1" t="s">
        <v>129</v>
      </c>
      <c r="AK421" s="1" t="s">
        <v>63</v>
      </c>
      <c r="AL421" s="1" t="s">
        <v>144</v>
      </c>
      <c r="AM421" s="1" t="s">
        <v>62</v>
      </c>
      <c r="AN421" s="1" t="s">
        <v>29</v>
      </c>
      <c r="AO421" s="1" t="s">
        <v>155</v>
      </c>
      <c r="AP421" s="1" t="s">
        <v>158</v>
      </c>
      <c r="AQ421" s="1" t="s">
        <v>29</v>
      </c>
      <c r="AR421" s="1" t="s">
        <v>21</v>
      </c>
      <c r="AS421" s="1" t="s">
        <v>21</v>
      </c>
      <c r="AT421" s="1" t="s">
        <v>21</v>
      </c>
      <c r="AV421" s="1">
        <f>_xlfn.XLOOKUP(K421,[6]cmmiScoringModel!$G$2:$G$6, [6]cmmiScoringModel!$I$2:$I$6,0,0,1)</f>
        <v>1</v>
      </c>
      <c r="AW421" s="1">
        <f>_xlfn.XLOOKUP(L421,[6]cmmiScoringModel!$G$7:$G$9,[6]cmmiScoringModel!$I$7:$I$9,0,0,1)</f>
        <v>1</v>
      </c>
      <c r="AX421" s="1">
        <f>_xlfn.XLOOKUP(M421,[6]cmmiScoringModel!$G$10:$G$14,[6]cmmiScoringModel!$I$10:$I$14,0,0,1)</f>
        <v>1</v>
      </c>
      <c r="AY421" s="1">
        <f>_xlfn.XLOOKUP(N421,[6]cmmiScoringModel!$G$15:$G$19,[6]cmmiScoringModel!$I$15:$I$19,0,0,1)</f>
        <v>0.5</v>
      </c>
      <c r="AZ421" s="1">
        <f>_xlfn.XLOOKUP(O421,[6]cmmiScoringModel!$G$20:$G$24,[6]cmmiScoringModel!$I$20:$I$24,0,0,1)</f>
        <v>0.75</v>
      </c>
      <c r="BA421" s="1">
        <f>_xlfn.XLOOKUP(P421,[6]cmmiScoringModel!$G$25:$G$28,[6]cmmiScoringModel!$I$25:$I$28,0,0,1)</f>
        <v>1</v>
      </c>
      <c r="BB421" s="1">
        <f>_xlfn.XLOOKUP(Q421,[6]cmmiScoringModel!$G$29:$G$33,[6]cmmiScoringModel!$I$29:$I$33,0,0,1)</f>
        <v>0.5</v>
      </c>
      <c r="BC421" s="1">
        <f>_xlfn.XLOOKUP(R421,[6]cmmiScoringModel!$G$34:$G$37,[6]cmmiScoringModel!$I$34:$I$37,0,0,1)</f>
        <v>1</v>
      </c>
      <c r="BD421" s="1">
        <f>_xlfn.XLOOKUP(S421,[6]cmmiScoringModel!$G$38:$G$44,[6]cmmiScoringModel!$I$38:$I$44,0,0,1)</f>
        <v>0.2</v>
      </c>
      <c r="BE421" s="1">
        <f>_xlfn.XLOOKUP(T421,[6]cmmiScoringModel!$G$45:$G$51,[6]cmmiScoringModel!$I$45:$I$51,0,0,1)</f>
        <v>1</v>
      </c>
      <c r="BF421" s="1">
        <f>_xlfn.XLOOKUP(U421,[6]cmmiScoringModel!$G$52:$G$56,[6]cmmiScoringModel!$I$52:$I$56,0,0,1)</f>
        <v>1</v>
      </c>
      <c r="BG421" s="1">
        <f>_xlfn.XLOOKUP(V421,[6]cmmiScoringModel!$G$57:$G$61,[6]cmmiScoringModel!$I$57:$I$61,0,0,1)</f>
        <v>1</v>
      </c>
      <c r="BH421" s="1">
        <f>_xlfn.XLOOKUP(W421,[6]cmmiScoringModel!$G$62:$G$67,[6]cmmiScoringModel!$I$62:$I$67,0,0,1)</f>
        <v>0.75</v>
      </c>
      <c r="BI421" s="1">
        <f>_xlfn.XLOOKUP(X421,[6]cmmiScoringModel!$G$68:$G$72,[6]cmmiScoringModel!$I$68:$I$72,0,0,1)</f>
        <v>0.75</v>
      </c>
      <c r="BJ421" s="1">
        <f>_xlfn.XLOOKUP(Y421,[6]cmmiScoringModel!$G$73:$G$77,[6]cmmiScoringModel!$I$73:$I$77,0,0,1)</f>
        <v>1</v>
      </c>
      <c r="BK421" s="1">
        <f>_xlfn.XLOOKUP(Z421,[6]cmmiScoringModel!$G$78:$G$84,[6]cmmiScoringModel!$I$78:$I$84,0,0,1)</f>
        <v>0.5</v>
      </c>
      <c r="BL421" s="1">
        <f>_xlfn.XLOOKUP(AA421,[6]cmmiScoringModel!$G$85:$G$91,[6]cmmiScoringModel!$I$85:$I$91,0,0,1)</f>
        <v>0.5</v>
      </c>
      <c r="BM421" s="1">
        <f>_xlfn.XLOOKUP(AB421,[6]cmmiScoringModel!$G$92:$G$95,[6]cmmiScoringModel!$I$92:$I$95,0,0,1)</f>
        <v>1</v>
      </c>
      <c r="BN421" s="1">
        <f>_xlfn.XLOOKUP(AC421,[6]cmmiScoringModel!$G$96:$G$100,[6]cmmiScoringModel!$I$96:$I$100,0,0,1)</f>
        <v>0.6</v>
      </c>
      <c r="BO421" s="1">
        <f>_xlfn.XLOOKUP(AD421,[6]cmmiScoringModel!$G$101:$G$106,[6]cmmiScoringModel!$I$101:$I$106,0,0,1)</f>
        <v>1</v>
      </c>
      <c r="BP421" s="1">
        <f>_xlfn.XLOOKUP(AE421,[6]cmmiScoringModel!$G$107:$G$113,[6]cmmiScoringModel!$I$107:$I$113,0,0,1)</f>
        <v>0.5</v>
      </c>
      <c r="BQ421" s="1">
        <f>_xlfn.XLOOKUP(AF421,[6]cmmiScoringModel!$G$114:$G$117,[6]cmmiScoringModel!$I$114:$I$117,0,0,1)</f>
        <v>0.85</v>
      </c>
      <c r="BR421" s="1">
        <f>_xlfn.XLOOKUP(AG421,[6]cmmiScoringModel!$G$118:$G$120,[6]cmmiScoringModel!$I$118:$I$120,0,0,1)</f>
        <v>0.25</v>
      </c>
      <c r="BS421" s="1">
        <f>_xlfn.XLOOKUP(AH421, [6]cmmiScoringModel!$G$121:$G$124,[6]cmmiScoringModel!$I$121:$I$124,0,0,1)</f>
        <v>0.6</v>
      </c>
      <c r="BT421" s="1">
        <f>_xlfn.XLOOKUP(AI421,[6]cmmiScoringModel!$G$125:$G$128,[6]cmmiScoringModel!$I$125:$I$128,0,0,1)</f>
        <v>0.4</v>
      </c>
      <c r="BU421" s="1">
        <f>_xlfn.XLOOKUP(AJ421,[6]cmmiScoringModel!$G$129:$G$132,[6]cmmiScoringModel!$I$129:$I$132,0,0,1)</f>
        <v>0.4</v>
      </c>
      <c r="BV421" s="1">
        <f>_xlfn.XLOOKUP(AK421,[6]cmmiScoringModel!$G$133:$G$138,[6]cmmiScoringModel!$I$133:$I$138,0,0,1)</f>
        <v>0.75</v>
      </c>
      <c r="BW421" s="1">
        <f>_xlfn.XLOOKUP(AL421,[6]cmmiScoringModel!$G$139:$G$142,[6]cmmiScoringModel!$I$139:$I$142,0,0,1)</f>
        <v>1</v>
      </c>
      <c r="BX421" s="1">
        <f>_xlfn.XLOOKUP(AM421,[6]cmmiScoringModel!$G$143:$G$148,[6]cmmiScoringModel!$I$143:$I$148,0,0,1)</f>
        <v>0.5</v>
      </c>
      <c r="BY421" s="1">
        <f>_xlfn.XLOOKUP(AN421,[6]cmmiScoringModel!$G$149:$G$153,[6]cmmiScoringModel!$I$149:$I$153,0,0,1)</f>
        <v>0.75</v>
      </c>
      <c r="BZ421" s="1">
        <f>_xlfn.XLOOKUP(AO421,[6]cmmiScoringModel!$G$154:$G$157,[6]cmmiScoringModel!$I$154:$I$157,0,0,1)</f>
        <v>1</v>
      </c>
      <c r="CA421" s="1">
        <f>_xlfn.XLOOKUP(AP421,[6]cmmiScoringModel!$G$158:$G$161,[6]cmmiScoringModel!$I$158:$I$161,0,0,1)</f>
        <v>0.5</v>
      </c>
      <c r="CB421" s="1">
        <f>_xlfn.XLOOKUP(AQ421,[6]cmmiScoringModel!$G$162:$G$166,[6]cmmiScoringModel!$I$162:$I$166,0,0,1)</f>
        <v>0.75</v>
      </c>
      <c r="CC421" s="1">
        <f>_xlfn.XLOOKUP(AR421,[6]cmmiScoringModel!$G$167:$G$171,[6]cmmiScoringModel!$I$167:$I$171,0,0,1)</f>
        <v>0.01</v>
      </c>
      <c r="CD421" s="1">
        <f>_xlfn.XLOOKUP(AS421,[6]cmmiScoringModel!$G$172:$G$175,[6]cmmiScoringModel!$I$172:$I$175,0,0,1)</f>
        <v>0.01</v>
      </c>
      <c r="CE421" s="1">
        <f>_xlfn.XLOOKUP(AT421,[6]cmmiScoringModel!$G$176:$G$180,[6]cmmiScoringModel!$I$176:$I$180,0,0,1)</f>
        <v>0.01</v>
      </c>
    </row>
    <row r="422" spans="1:83" x14ac:dyDescent="0.25">
      <c r="A422" s="1" t="s">
        <v>3793</v>
      </c>
      <c r="B422" s="1" t="s">
        <v>2940</v>
      </c>
      <c r="C422" s="1" t="s">
        <v>2384</v>
      </c>
      <c r="D422" s="1" t="s">
        <v>2388</v>
      </c>
      <c r="E422" s="1" t="s">
        <v>2389</v>
      </c>
      <c r="G422" s="1" t="s">
        <v>3794</v>
      </c>
      <c r="K422" s="1" t="s">
        <v>18</v>
      </c>
      <c r="L422" s="1" t="s">
        <v>22</v>
      </c>
      <c r="M422" s="1" t="s">
        <v>31</v>
      </c>
      <c r="N422" s="1" t="s">
        <v>29</v>
      </c>
      <c r="O422" s="1" t="s">
        <v>37</v>
      </c>
      <c r="P422" s="1" t="s">
        <v>43</v>
      </c>
      <c r="Q422" s="1" t="s">
        <v>45</v>
      </c>
      <c r="R422" s="1" t="s">
        <v>37</v>
      </c>
      <c r="S422" s="1" t="s">
        <v>56</v>
      </c>
      <c r="T422" s="1" t="s">
        <v>21</v>
      </c>
      <c r="U422" s="1" t="s">
        <v>25</v>
      </c>
      <c r="V422" s="1" t="s">
        <v>72</v>
      </c>
      <c r="W422" s="1" t="s">
        <v>76</v>
      </c>
      <c r="X422" s="1" t="s">
        <v>37</v>
      </c>
      <c r="Y422" s="1" t="s">
        <v>43</v>
      </c>
      <c r="Z422" s="1" t="s">
        <v>62</v>
      </c>
      <c r="AA422" s="1" t="s">
        <v>62</v>
      </c>
      <c r="AB422" s="1" t="s">
        <v>98</v>
      </c>
      <c r="AC422" s="1" t="s">
        <v>103</v>
      </c>
      <c r="AD422" s="1" t="s">
        <v>111</v>
      </c>
      <c r="AE422" s="1" t="s">
        <v>62</v>
      </c>
      <c r="AF422" s="1" t="s">
        <v>120</v>
      </c>
      <c r="AG422" s="1" t="s">
        <v>124</v>
      </c>
      <c r="AH422" s="1" t="s">
        <v>129</v>
      </c>
      <c r="AI422" s="1" t="s">
        <v>129</v>
      </c>
      <c r="AJ422" s="1" t="s">
        <v>129</v>
      </c>
      <c r="AK422" s="1" t="s">
        <v>63</v>
      </c>
      <c r="AL422" s="1" t="s">
        <v>144</v>
      </c>
      <c r="AM422" s="1" t="s">
        <v>62</v>
      </c>
      <c r="AN422" s="1" t="s">
        <v>29</v>
      </c>
      <c r="AO422" s="1" t="s">
        <v>155</v>
      </c>
      <c r="AP422" s="1" t="s">
        <v>158</v>
      </c>
      <c r="AQ422" s="1" t="s">
        <v>29</v>
      </c>
      <c r="AR422" s="1" t="s">
        <v>21</v>
      </c>
      <c r="AS422" s="1" t="s">
        <v>21</v>
      </c>
      <c r="AT422" s="1" t="s">
        <v>21</v>
      </c>
      <c r="AV422" s="1">
        <f>_xlfn.XLOOKUP(K422,[6]cmmiScoringModel!$G$2:$G$6, [6]cmmiScoringModel!$I$2:$I$6,0,0,1)</f>
        <v>1</v>
      </c>
      <c r="AW422" s="1">
        <f>_xlfn.XLOOKUP(L422,[6]cmmiScoringModel!$G$7:$G$9,[6]cmmiScoringModel!$I$7:$I$9,0,0,1)</f>
        <v>1</v>
      </c>
      <c r="AX422" s="1">
        <f>_xlfn.XLOOKUP(M422,[6]cmmiScoringModel!$G$10:$G$14,[6]cmmiScoringModel!$I$10:$I$14,0,0,1)</f>
        <v>1</v>
      </c>
      <c r="AY422" s="1">
        <f>_xlfn.XLOOKUP(N422,[6]cmmiScoringModel!$G$15:$G$19,[6]cmmiScoringModel!$I$15:$I$19,0,0,1)</f>
        <v>0.5</v>
      </c>
      <c r="AZ422" s="1">
        <f>_xlfn.XLOOKUP(O422,[6]cmmiScoringModel!$G$20:$G$24,[6]cmmiScoringModel!$I$20:$I$24,0,0,1)</f>
        <v>0.75</v>
      </c>
      <c r="BA422" s="1">
        <f>_xlfn.XLOOKUP(P422,[6]cmmiScoringModel!$G$25:$G$28,[6]cmmiScoringModel!$I$25:$I$28,0,0,1)</f>
        <v>1</v>
      </c>
      <c r="BB422" s="1">
        <f>_xlfn.XLOOKUP(Q422,[6]cmmiScoringModel!$G$29:$G$33,[6]cmmiScoringModel!$I$29:$I$33,0,0,1)</f>
        <v>0.5</v>
      </c>
      <c r="BC422" s="1">
        <f>_xlfn.XLOOKUP(R422,[6]cmmiScoringModel!$G$34:$G$37,[6]cmmiScoringModel!$I$34:$I$37,0,0,1)</f>
        <v>1</v>
      </c>
      <c r="BD422" s="1">
        <f>_xlfn.XLOOKUP(S422,[6]cmmiScoringModel!$G$38:$G$44,[6]cmmiScoringModel!$I$38:$I$44,0,0,1)</f>
        <v>0.2</v>
      </c>
      <c r="BE422" s="1">
        <f>_xlfn.XLOOKUP(T422,[6]cmmiScoringModel!$G$45:$G$51,[6]cmmiScoringModel!$I$45:$I$51,0,0,1)</f>
        <v>0.01</v>
      </c>
      <c r="BF422" s="1" t="str">
        <f>_xlfn.XLOOKUP(U422,[6]cmmiScoringModel!$G$52:$G$56,[6]cmmiScoringModel!$I$52:$I$56,0,0,1)</f>
        <v>NA</v>
      </c>
      <c r="BG422" s="1">
        <f>_xlfn.XLOOKUP(V422,[6]cmmiScoringModel!$G$57:$G$61,[6]cmmiScoringModel!$I$57:$I$61,0,0,1)</f>
        <v>1</v>
      </c>
      <c r="BH422" s="1">
        <f>_xlfn.XLOOKUP(W422,[6]cmmiScoringModel!$G$62:$G$67,[6]cmmiScoringModel!$I$62:$I$67,0,0,1)</f>
        <v>0.75</v>
      </c>
      <c r="BI422" s="1">
        <f>_xlfn.XLOOKUP(X422,[6]cmmiScoringModel!$G$68:$G$72,[6]cmmiScoringModel!$I$68:$I$72,0,0,1)</f>
        <v>0.75</v>
      </c>
      <c r="BJ422" s="1">
        <f>_xlfn.XLOOKUP(Y422,[6]cmmiScoringModel!$G$73:$G$77,[6]cmmiScoringModel!$I$73:$I$77,0,0,1)</f>
        <v>1</v>
      </c>
      <c r="BK422" s="1">
        <f>_xlfn.XLOOKUP(Z422,[6]cmmiScoringModel!$G$78:$G$84,[6]cmmiScoringModel!$I$78:$I$84,0,0,1)</f>
        <v>0.5</v>
      </c>
      <c r="BL422" s="1">
        <f>_xlfn.XLOOKUP(AA422,[6]cmmiScoringModel!$G$85:$G$91,[6]cmmiScoringModel!$I$85:$I$91,0,0,1)</f>
        <v>0.5</v>
      </c>
      <c r="BM422" s="1">
        <f>_xlfn.XLOOKUP(AB422,[6]cmmiScoringModel!$G$92:$G$95,[6]cmmiScoringModel!$I$92:$I$95,0,0,1)</f>
        <v>1</v>
      </c>
      <c r="BN422" s="1">
        <f>_xlfn.XLOOKUP(AC422,[6]cmmiScoringModel!$G$96:$G$100,[6]cmmiScoringModel!$I$96:$I$100,0,0,1)</f>
        <v>0.6</v>
      </c>
      <c r="BO422" s="1">
        <f>_xlfn.XLOOKUP(AD422,[6]cmmiScoringModel!$G$101:$G$106,[6]cmmiScoringModel!$I$101:$I$106,0,0,1)</f>
        <v>1</v>
      </c>
      <c r="BP422" s="1">
        <f>_xlfn.XLOOKUP(AE422,[6]cmmiScoringModel!$G$107:$G$113,[6]cmmiScoringModel!$I$107:$I$113,0,0,1)</f>
        <v>0.5</v>
      </c>
      <c r="BQ422" s="1">
        <f>_xlfn.XLOOKUP(AF422,[6]cmmiScoringModel!$G$114:$G$117,[6]cmmiScoringModel!$I$114:$I$117,0,0,1)</f>
        <v>0.85</v>
      </c>
      <c r="BR422" s="1">
        <f>_xlfn.XLOOKUP(AG422,[6]cmmiScoringModel!$G$118:$G$120,[6]cmmiScoringModel!$I$118:$I$120,0,0,1)</f>
        <v>0.25</v>
      </c>
      <c r="BS422" s="1">
        <f>_xlfn.XLOOKUP(AH422, [6]cmmiScoringModel!$G$121:$G$124,[6]cmmiScoringModel!$I$121:$I$124,0,0,1)</f>
        <v>0.6</v>
      </c>
      <c r="BT422" s="1">
        <f>_xlfn.XLOOKUP(AI422,[6]cmmiScoringModel!$G$125:$G$128,[6]cmmiScoringModel!$I$125:$I$128,0,0,1)</f>
        <v>0.4</v>
      </c>
      <c r="BU422" s="1">
        <f>_xlfn.XLOOKUP(AJ422,[6]cmmiScoringModel!$G$129:$G$132,[6]cmmiScoringModel!$I$129:$I$132,0,0,1)</f>
        <v>0.4</v>
      </c>
      <c r="BV422" s="1">
        <f>_xlfn.XLOOKUP(AK422,[6]cmmiScoringModel!$G$133:$G$138,[6]cmmiScoringModel!$I$133:$I$138,0,0,1)</f>
        <v>0.75</v>
      </c>
      <c r="BW422" s="1">
        <f>_xlfn.XLOOKUP(AL422,[6]cmmiScoringModel!$G$139:$G$142,[6]cmmiScoringModel!$I$139:$I$142,0,0,1)</f>
        <v>1</v>
      </c>
      <c r="BX422" s="1">
        <f>_xlfn.XLOOKUP(AM422,[6]cmmiScoringModel!$G$143:$G$148,[6]cmmiScoringModel!$I$143:$I$148,0,0,1)</f>
        <v>0.5</v>
      </c>
      <c r="BY422" s="1">
        <f>_xlfn.XLOOKUP(AN422,[6]cmmiScoringModel!$G$149:$G$153,[6]cmmiScoringModel!$I$149:$I$153,0,0,1)</f>
        <v>0.75</v>
      </c>
      <c r="BZ422" s="1">
        <f>_xlfn.XLOOKUP(AO422,[6]cmmiScoringModel!$G$154:$G$157,[6]cmmiScoringModel!$I$154:$I$157,0,0,1)</f>
        <v>1</v>
      </c>
      <c r="CA422" s="1">
        <f>_xlfn.XLOOKUP(AP422,[6]cmmiScoringModel!$G$158:$G$161,[6]cmmiScoringModel!$I$158:$I$161,0,0,1)</f>
        <v>0.5</v>
      </c>
      <c r="CB422" s="1">
        <f>_xlfn.XLOOKUP(AQ422,[6]cmmiScoringModel!$G$162:$G$166,[6]cmmiScoringModel!$I$162:$I$166,0,0,1)</f>
        <v>0.75</v>
      </c>
      <c r="CC422" s="1">
        <f>_xlfn.XLOOKUP(AR422,[6]cmmiScoringModel!$G$167:$G$171,[6]cmmiScoringModel!$I$167:$I$171,0,0,1)</f>
        <v>0.01</v>
      </c>
      <c r="CD422" s="1">
        <f>_xlfn.XLOOKUP(AS422,[6]cmmiScoringModel!$G$172:$G$175,[6]cmmiScoringModel!$I$172:$I$175,0,0,1)</f>
        <v>0.01</v>
      </c>
      <c r="CE422" s="1">
        <f>_xlfn.XLOOKUP(AT422,[6]cmmiScoringModel!$G$176:$G$180,[6]cmmiScoringModel!$I$176:$I$180,0,0,1)</f>
        <v>0.01</v>
      </c>
    </row>
    <row r="423" spans="1:83" x14ac:dyDescent="0.25">
      <c r="A423" s="1" t="s">
        <v>3795</v>
      </c>
      <c r="B423" s="1" t="s">
        <v>2356</v>
      </c>
      <c r="C423" s="1" t="s">
        <v>2357</v>
      </c>
      <c r="D423" s="1" t="s">
        <v>2358</v>
      </c>
      <c r="E423" s="1" t="s">
        <v>2359</v>
      </c>
      <c r="G423" s="1" t="s">
        <v>1757</v>
      </c>
      <c r="H423" s="1" t="s">
        <v>3796</v>
      </c>
      <c r="K423" s="1" t="s">
        <v>18</v>
      </c>
      <c r="L423" s="1" t="s">
        <v>22</v>
      </c>
      <c r="M423" s="1" t="s">
        <v>31</v>
      </c>
      <c r="N423" s="1" t="s">
        <v>29</v>
      </c>
      <c r="O423" s="1" t="s">
        <v>37</v>
      </c>
      <c r="P423" s="1" t="s">
        <v>43</v>
      </c>
      <c r="Q423" s="1" t="s">
        <v>45</v>
      </c>
      <c r="R423" s="1" t="s">
        <v>37</v>
      </c>
      <c r="S423" s="1" t="s">
        <v>56</v>
      </c>
      <c r="T423" s="1" t="s">
        <v>64</v>
      </c>
      <c r="U423" s="1" t="s">
        <v>43</v>
      </c>
      <c r="V423" s="1" t="s">
        <v>72</v>
      </c>
      <c r="W423" s="1" t="s">
        <v>76</v>
      </c>
      <c r="X423" s="1" t="s">
        <v>37</v>
      </c>
      <c r="Y423" s="1" t="s">
        <v>43</v>
      </c>
      <c r="Z423" s="1" t="s">
        <v>62</v>
      </c>
      <c r="AA423" s="1" t="s">
        <v>62</v>
      </c>
      <c r="AB423" s="1" t="s">
        <v>98</v>
      </c>
      <c r="AC423" s="1" t="s">
        <v>103</v>
      </c>
      <c r="AD423" s="1" t="s">
        <v>111</v>
      </c>
      <c r="AE423" s="1" t="s">
        <v>62</v>
      </c>
      <c r="AF423" s="1" t="s">
        <v>120</v>
      </c>
      <c r="AG423" s="1" t="s">
        <v>124</v>
      </c>
      <c r="AH423" s="1" t="s">
        <v>129</v>
      </c>
      <c r="AI423" s="1" t="s">
        <v>129</v>
      </c>
      <c r="AJ423" s="1" t="s">
        <v>129</v>
      </c>
      <c r="AK423" s="1" t="s">
        <v>64</v>
      </c>
      <c r="AL423" s="1" t="s">
        <v>144</v>
      </c>
      <c r="AM423" s="1" t="s">
        <v>62</v>
      </c>
      <c r="AN423" s="1" t="s">
        <v>31</v>
      </c>
      <c r="AO423" s="1" t="s">
        <v>155</v>
      </c>
      <c r="AP423" s="1" t="s">
        <v>158</v>
      </c>
      <c r="AQ423" s="1" t="s">
        <v>29</v>
      </c>
      <c r="AR423" s="1" t="s">
        <v>21</v>
      </c>
      <c r="AS423" s="1" t="s">
        <v>21</v>
      </c>
      <c r="AT423" s="1" t="s">
        <v>21</v>
      </c>
      <c r="AV423" s="1">
        <f>_xlfn.XLOOKUP(K423,[6]cmmiScoringModel!$G$2:$G$6, [6]cmmiScoringModel!$I$2:$I$6,0,0,1)</f>
        <v>1</v>
      </c>
      <c r="AW423" s="1">
        <f>_xlfn.XLOOKUP(L423,[6]cmmiScoringModel!$G$7:$G$9,[6]cmmiScoringModel!$I$7:$I$9,0,0,1)</f>
        <v>1</v>
      </c>
      <c r="AX423" s="1">
        <f>_xlfn.XLOOKUP(M423,[6]cmmiScoringModel!$G$10:$G$14,[6]cmmiScoringModel!$I$10:$I$14,0,0,1)</f>
        <v>1</v>
      </c>
      <c r="AY423" s="1">
        <f>_xlfn.XLOOKUP(N423,[6]cmmiScoringModel!$G$15:$G$19,[6]cmmiScoringModel!$I$15:$I$19,0,0,1)</f>
        <v>0.5</v>
      </c>
      <c r="AZ423" s="1">
        <f>_xlfn.XLOOKUP(O423,[6]cmmiScoringModel!$G$20:$G$24,[6]cmmiScoringModel!$I$20:$I$24,0,0,1)</f>
        <v>0.75</v>
      </c>
      <c r="BA423" s="1">
        <f>_xlfn.XLOOKUP(P423,[6]cmmiScoringModel!$G$25:$G$28,[6]cmmiScoringModel!$I$25:$I$28,0,0,1)</f>
        <v>1</v>
      </c>
      <c r="BB423" s="1">
        <f>_xlfn.XLOOKUP(Q423,[6]cmmiScoringModel!$G$29:$G$33,[6]cmmiScoringModel!$I$29:$I$33,0,0,1)</f>
        <v>0.5</v>
      </c>
      <c r="BC423" s="1">
        <f>_xlfn.XLOOKUP(R423,[6]cmmiScoringModel!$G$34:$G$37,[6]cmmiScoringModel!$I$34:$I$37,0,0,1)</f>
        <v>1</v>
      </c>
      <c r="BD423" s="1">
        <f>_xlfn.XLOOKUP(S423,[6]cmmiScoringModel!$G$38:$G$44,[6]cmmiScoringModel!$I$38:$I$44,0,0,1)</f>
        <v>0.2</v>
      </c>
      <c r="BE423" s="1">
        <f>_xlfn.XLOOKUP(T423,[6]cmmiScoringModel!$G$45:$G$51,[6]cmmiScoringModel!$I$45:$I$51,0,0,1)</f>
        <v>1</v>
      </c>
      <c r="BF423" s="1">
        <f>_xlfn.XLOOKUP(U423,[6]cmmiScoringModel!$G$52:$G$56,[6]cmmiScoringModel!$I$52:$I$56,0,0,1)</f>
        <v>1</v>
      </c>
      <c r="BG423" s="1">
        <f>_xlfn.XLOOKUP(V423,[6]cmmiScoringModel!$G$57:$G$61,[6]cmmiScoringModel!$I$57:$I$61,0,0,1)</f>
        <v>1</v>
      </c>
      <c r="BH423" s="1">
        <f>_xlfn.XLOOKUP(W423,[6]cmmiScoringModel!$G$62:$G$67,[6]cmmiScoringModel!$I$62:$I$67,0,0,1)</f>
        <v>0.75</v>
      </c>
      <c r="BI423" s="1">
        <f>_xlfn.XLOOKUP(X423,[6]cmmiScoringModel!$G$68:$G$72,[6]cmmiScoringModel!$I$68:$I$72,0,0,1)</f>
        <v>0.75</v>
      </c>
      <c r="BJ423" s="1">
        <f>_xlfn.XLOOKUP(Y423,[6]cmmiScoringModel!$G$73:$G$77,[6]cmmiScoringModel!$I$73:$I$77,0,0,1)</f>
        <v>1</v>
      </c>
      <c r="BK423" s="1">
        <f>_xlfn.XLOOKUP(Z423,[6]cmmiScoringModel!$G$78:$G$84,[6]cmmiScoringModel!$I$78:$I$84,0,0,1)</f>
        <v>0.5</v>
      </c>
      <c r="BL423" s="1">
        <f>_xlfn.XLOOKUP(AA423,[6]cmmiScoringModel!$G$85:$G$91,[6]cmmiScoringModel!$I$85:$I$91,0,0,1)</f>
        <v>0.5</v>
      </c>
      <c r="BM423" s="1">
        <f>_xlfn.XLOOKUP(AB423,[6]cmmiScoringModel!$G$92:$G$95,[6]cmmiScoringModel!$I$92:$I$95,0,0,1)</f>
        <v>1</v>
      </c>
      <c r="BN423" s="1">
        <f>_xlfn.XLOOKUP(AC423,[6]cmmiScoringModel!$G$96:$G$100,[6]cmmiScoringModel!$I$96:$I$100,0,0,1)</f>
        <v>0.6</v>
      </c>
      <c r="BO423" s="1">
        <f>_xlfn.XLOOKUP(AD423,[6]cmmiScoringModel!$G$101:$G$106,[6]cmmiScoringModel!$I$101:$I$106,0,0,1)</f>
        <v>1</v>
      </c>
      <c r="BP423" s="1">
        <f>_xlfn.XLOOKUP(AE423,[6]cmmiScoringModel!$G$107:$G$113,[6]cmmiScoringModel!$I$107:$I$113,0,0,1)</f>
        <v>0.5</v>
      </c>
      <c r="BQ423" s="1">
        <f>_xlfn.XLOOKUP(AF423,[6]cmmiScoringModel!$G$114:$G$117,[6]cmmiScoringModel!$I$114:$I$117,0,0,1)</f>
        <v>0.85</v>
      </c>
      <c r="BR423" s="1">
        <f>_xlfn.XLOOKUP(AG423,[6]cmmiScoringModel!$G$118:$G$120,[6]cmmiScoringModel!$I$118:$I$120,0,0,1)</f>
        <v>0.25</v>
      </c>
      <c r="BS423" s="1">
        <f>_xlfn.XLOOKUP(AH423, [6]cmmiScoringModel!$G$121:$G$124,[6]cmmiScoringModel!$I$121:$I$124,0,0,1)</f>
        <v>0.6</v>
      </c>
      <c r="BT423" s="1">
        <f>_xlfn.XLOOKUP(AI423,[6]cmmiScoringModel!$G$125:$G$128,[6]cmmiScoringModel!$I$125:$I$128,0,0,1)</f>
        <v>0.4</v>
      </c>
      <c r="BU423" s="1">
        <f>_xlfn.XLOOKUP(AJ423,[6]cmmiScoringModel!$G$129:$G$132,[6]cmmiScoringModel!$I$129:$I$132,0,0,1)</f>
        <v>0.4</v>
      </c>
      <c r="BV423" s="1">
        <f>_xlfn.XLOOKUP(AK423,[6]cmmiScoringModel!$G$133:$G$138,[6]cmmiScoringModel!$I$133:$I$138,0,0,1)</f>
        <v>1</v>
      </c>
      <c r="BW423" s="1">
        <f>_xlfn.XLOOKUP(AL423,[6]cmmiScoringModel!$G$139:$G$142,[6]cmmiScoringModel!$I$139:$I$142,0,0,1)</f>
        <v>1</v>
      </c>
      <c r="BX423" s="1">
        <f>_xlfn.XLOOKUP(AM423,[6]cmmiScoringModel!$G$143:$G$148,[6]cmmiScoringModel!$I$143:$I$148,0,0,1)</f>
        <v>0.5</v>
      </c>
      <c r="BY423" s="1">
        <f>_xlfn.XLOOKUP(AN423,[6]cmmiScoringModel!$G$149:$G$153,[6]cmmiScoringModel!$I$149:$I$153,0,0,1)</f>
        <v>1</v>
      </c>
      <c r="BZ423" s="1">
        <f>_xlfn.XLOOKUP(AO423,[6]cmmiScoringModel!$G$154:$G$157,[6]cmmiScoringModel!$I$154:$I$157,0,0,1)</f>
        <v>1</v>
      </c>
      <c r="CA423" s="1">
        <f>_xlfn.XLOOKUP(AP423,[6]cmmiScoringModel!$G$158:$G$161,[6]cmmiScoringModel!$I$158:$I$161,0,0,1)</f>
        <v>0.5</v>
      </c>
      <c r="CB423" s="1">
        <f>_xlfn.XLOOKUP(AQ423,[6]cmmiScoringModel!$G$162:$G$166,[6]cmmiScoringModel!$I$162:$I$166,0,0,1)</f>
        <v>0.75</v>
      </c>
      <c r="CC423" s="1">
        <f>_xlfn.XLOOKUP(AR423,[6]cmmiScoringModel!$G$167:$G$171,[6]cmmiScoringModel!$I$167:$I$171,0,0,1)</f>
        <v>0.01</v>
      </c>
      <c r="CD423" s="1">
        <f>_xlfn.XLOOKUP(AS423,[6]cmmiScoringModel!$G$172:$G$175,[6]cmmiScoringModel!$I$172:$I$175,0,0,1)</f>
        <v>0.01</v>
      </c>
      <c r="CE423" s="1">
        <f>_xlfn.XLOOKUP(AT423,[6]cmmiScoringModel!$G$176:$G$180,[6]cmmiScoringModel!$I$176:$I$180,0,0,1)</f>
        <v>0.01</v>
      </c>
    </row>
    <row r="424" spans="1:83" x14ac:dyDescent="0.25">
      <c r="A424" s="1" t="s">
        <v>3797</v>
      </c>
      <c r="B424" s="1" t="s">
        <v>2356</v>
      </c>
      <c r="C424" s="1" t="s">
        <v>2357</v>
      </c>
      <c r="D424" s="1" t="s">
        <v>2361</v>
      </c>
      <c r="E424" s="1" t="s">
        <v>2362</v>
      </c>
      <c r="G424" s="1" t="s">
        <v>1598</v>
      </c>
      <c r="H424" s="1" t="s">
        <v>3798</v>
      </c>
      <c r="K424" s="1" t="s">
        <v>17</v>
      </c>
      <c r="L424" s="1" t="s">
        <v>22</v>
      </c>
      <c r="M424" s="1" t="s">
        <v>31</v>
      </c>
      <c r="N424" s="1" t="s">
        <v>29</v>
      </c>
      <c r="O424" s="1" t="s">
        <v>37</v>
      </c>
      <c r="P424" s="1" t="s">
        <v>43</v>
      </c>
      <c r="Q424" s="1" t="s">
        <v>45</v>
      </c>
      <c r="R424" s="1" t="s">
        <v>37</v>
      </c>
      <c r="S424" s="1" t="s">
        <v>56</v>
      </c>
      <c r="T424" s="1" t="s">
        <v>61</v>
      </c>
      <c r="U424" s="1" t="s">
        <v>43</v>
      </c>
      <c r="V424" s="1" t="s">
        <v>72</v>
      </c>
      <c r="W424" s="1" t="s">
        <v>76</v>
      </c>
      <c r="X424" s="1" t="s">
        <v>37</v>
      </c>
      <c r="Y424" s="1" t="s">
        <v>43</v>
      </c>
      <c r="Z424" s="1" t="s">
        <v>62</v>
      </c>
      <c r="AA424" s="1" t="s">
        <v>62</v>
      </c>
      <c r="AB424" s="1" t="s">
        <v>98</v>
      </c>
      <c r="AC424" s="1" t="s">
        <v>103</v>
      </c>
      <c r="AD424" s="1" t="s">
        <v>111</v>
      </c>
      <c r="AE424" s="1" t="s">
        <v>62</v>
      </c>
      <c r="AF424" s="1" t="s">
        <v>120</v>
      </c>
      <c r="AG424" s="1" t="s">
        <v>124</v>
      </c>
      <c r="AH424" s="1" t="s">
        <v>129</v>
      </c>
      <c r="AI424" s="1" t="s">
        <v>129</v>
      </c>
      <c r="AJ424" s="1" t="s">
        <v>129</v>
      </c>
      <c r="AK424" s="1" t="s">
        <v>63</v>
      </c>
      <c r="AL424" s="1" t="s">
        <v>144</v>
      </c>
      <c r="AM424" s="1" t="s">
        <v>62</v>
      </c>
      <c r="AN424" s="1" t="s">
        <v>31</v>
      </c>
      <c r="AO424" s="1" t="s">
        <v>155</v>
      </c>
      <c r="AP424" s="1" t="s">
        <v>158</v>
      </c>
      <c r="AQ424" s="1" t="s">
        <v>29</v>
      </c>
      <c r="AR424" s="1" t="s">
        <v>21</v>
      </c>
      <c r="AS424" s="1" t="s">
        <v>21</v>
      </c>
      <c r="AT424" s="1" t="s">
        <v>21</v>
      </c>
      <c r="AV424" s="1">
        <f>_xlfn.XLOOKUP(K424,[6]cmmiScoringModel!$G$2:$G$6, [6]cmmiScoringModel!$I$2:$I$6,0,0,1)</f>
        <v>0.25</v>
      </c>
      <c r="AW424" s="1">
        <f>_xlfn.XLOOKUP(L424,[6]cmmiScoringModel!$G$7:$G$9,[6]cmmiScoringModel!$I$7:$I$9,0,0,1)</f>
        <v>1</v>
      </c>
      <c r="AX424" s="1">
        <f>_xlfn.XLOOKUP(M424,[6]cmmiScoringModel!$G$10:$G$14,[6]cmmiScoringModel!$I$10:$I$14,0,0,1)</f>
        <v>1</v>
      </c>
      <c r="AY424" s="1">
        <f>_xlfn.XLOOKUP(N424,[6]cmmiScoringModel!$G$15:$G$19,[6]cmmiScoringModel!$I$15:$I$19,0,0,1)</f>
        <v>0.5</v>
      </c>
      <c r="AZ424" s="1">
        <f>_xlfn.XLOOKUP(O424,[6]cmmiScoringModel!$G$20:$G$24,[6]cmmiScoringModel!$I$20:$I$24,0,0,1)</f>
        <v>0.75</v>
      </c>
      <c r="BA424" s="1">
        <f>_xlfn.XLOOKUP(P424,[6]cmmiScoringModel!$G$25:$G$28,[6]cmmiScoringModel!$I$25:$I$28,0,0,1)</f>
        <v>1</v>
      </c>
      <c r="BB424" s="1">
        <f>_xlfn.XLOOKUP(Q424,[6]cmmiScoringModel!$G$29:$G$33,[6]cmmiScoringModel!$I$29:$I$33,0,0,1)</f>
        <v>0.5</v>
      </c>
      <c r="BC424" s="1">
        <f>_xlfn.XLOOKUP(R424,[6]cmmiScoringModel!$G$34:$G$37,[6]cmmiScoringModel!$I$34:$I$37,0,0,1)</f>
        <v>1</v>
      </c>
      <c r="BD424" s="1">
        <f>_xlfn.XLOOKUP(S424,[6]cmmiScoringModel!$G$38:$G$44,[6]cmmiScoringModel!$I$38:$I$44,0,0,1)</f>
        <v>0.2</v>
      </c>
      <c r="BE424" s="1">
        <f>_xlfn.XLOOKUP(T424,[6]cmmiScoringModel!$G$45:$G$51,[6]cmmiScoringModel!$I$45:$I$51,0,0,1)</f>
        <v>0.25</v>
      </c>
      <c r="BF424" s="1">
        <f>_xlfn.XLOOKUP(U424,[6]cmmiScoringModel!$G$52:$G$56,[6]cmmiScoringModel!$I$52:$I$56,0,0,1)</f>
        <v>1</v>
      </c>
      <c r="BG424" s="1">
        <f>_xlfn.XLOOKUP(V424,[6]cmmiScoringModel!$G$57:$G$61,[6]cmmiScoringModel!$I$57:$I$61,0,0,1)</f>
        <v>1</v>
      </c>
      <c r="BH424" s="1">
        <f>_xlfn.XLOOKUP(W424,[6]cmmiScoringModel!$G$62:$G$67,[6]cmmiScoringModel!$I$62:$I$67,0,0,1)</f>
        <v>0.75</v>
      </c>
      <c r="BI424" s="1">
        <f>_xlfn.XLOOKUP(X424,[6]cmmiScoringModel!$G$68:$G$72,[6]cmmiScoringModel!$I$68:$I$72,0,0,1)</f>
        <v>0.75</v>
      </c>
      <c r="BJ424" s="1">
        <f>_xlfn.XLOOKUP(Y424,[6]cmmiScoringModel!$G$73:$G$77,[6]cmmiScoringModel!$I$73:$I$77,0,0,1)</f>
        <v>1</v>
      </c>
      <c r="BK424" s="1">
        <f>_xlfn.XLOOKUP(Z424,[6]cmmiScoringModel!$G$78:$G$84,[6]cmmiScoringModel!$I$78:$I$84,0,0,1)</f>
        <v>0.5</v>
      </c>
      <c r="BL424" s="1">
        <f>_xlfn.XLOOKUP(AA424,[6]cmmiScoringModel!$G$85:$G$91,[6]cmmiScoringModel!$I$85:$I$91,0,0,1)</f>
        <v>0.5</v>
      </c>
      <c r="BM424" s="1">
        <f>_xlfn.XLOOKUP(AB424,[6]cmmiScoringModel!$G$92:$G$95,[6]cmmiScoringModel!$I$92:$I$95,0,0,1)</f>
        <v>1</v>
      </c>
      <c r="BN424" s="1">
        <f>_xlfn.XLOOKUP(AC424,[6]cmmiScoringModel!$G$96:$G$100,[6]cmmiScoringModel!$I$96:$I$100,0,0,1)</f>
        <v>0.6</v>
      </c>
      <c r="BO424" s="1">
        <f>_xlfn.XLOOKUP(AD424,[6]cmmiScoringModel!$G$101:$G$106,[6]cmmiScoringModel!$I$101:$I$106,0,0,1)</f>
        <v>1</v>
      </c>
      <c r="BP424" s="1">
        <f>_xlfn.XLOOKUP(AE424,[6]cmmiScoringModel!$G$107:$G$113,[6]cmmiScoringModel!$I$107:$I$113,0,0,1)</f>
        <v>0.5</v>
      </c>
      <c r="BQ424" s="1">
        <f>_xlfn.XLOOKUP(AF424,[6]cmmiScoringModel!$G$114:$G$117,[6]cmmiScoringModel!$I$114:$I$117,0,0,1)</f>
        <v>0.85</v>
      </c>
      <c r="BR424" s="1">
        <f>_xlfn.XLOOKUP(AG424,[6]cmmiScoringModel!$G$118:$G$120,[6]cmmiScoringModel!$I$118:$I$120,0,0,1)</f>
        <v>0.25</v>
      </c>
      <c r="BS424" s="1">
        <f>_xlfn.XLOOKUP(AH424, [6]cmmiScoringModel!$G$121:$G$124,[6]cmmiScoringModel!$I$121:$I$124,0,0,1)</f>
        <v>0.6</v>
      </c>
      <c r="BT424" s="1">
        <f>_xlfn.XLOOKUP(AI424,[6]cmmiScoringModel!$G$125:$G$128,[6]cmmiScoringModel!$I$125:$I$128,0,0,1)</f>
        <v>0.4</v>
      </c>
      <c r="BU424" s="1">
        <f>_xlfn.XLOOKUP(AJ424,[6]cmmiScoringModel!$G$129:$G$132,[6]cmmiScoringModel!$I$129:$I$132,0,0,1)</f>
        <v>0.4</v>
      </c>
      <c r="BV424" s="1">
        <f>_xlfn.XLOOKUP(AK424,[6]cmmiScoringModel!$G$133:$G$138,[6]cmmiScoringModel!$I$133:$I$138,0,0,1)</f>
        <v>0.75</v>
      </c>
      <c r="BW424" s="1">
        <f>_xlfn.XLOOKUP(AL424,[6]cmmiScoringModel!$G$139:$G$142,[6]cmmiScoringModel!$I$139:$I$142,0,0,1)</f>
        <v>1</v>
      </c>
      <c r="BX424" s="1">
        <f>_xlfn.XLOOKUP(AM424,[6]cmmiScoringModel!$G$143:$G$148,[6]cmmiScoringModel!$I$143:$I$148,0,0,1)</f>
        <v>0.5</v>
      </c>
      <c r="BY424" s="1">
        <f>_xlfn.XLOOKUP(AN424,[6]cmmiScoringModel!$G$149:$G$153,[6]cmmiScoringModel!$I$149:$I$153,0,0,1)</f>
        <v>1</v>
      </c>
      <c r="BZ424" s="1">
        <f>_xlfn.XLOOKUP(AO424,[6]cmmiScoringModel!$G$154:$G$157,[6]cmmiScoringModel!$I$154:$I$157,0,0,1)</f>
        <v>1</v>
      </c>
      <c r="CA424" s="1">
        <f>_xlfn.XLOOKUP(AP424,[6]cmmiScoringModel!$G$158:$G$161,[6]cmmiScoringModel!$I$158:$I$161,0,0,1)</f>
        <v>0.5</v>
      </c>
      <c r="CB424" s="1">
        <f>_xlfn.XLOOKUP(AQ424,[6]cmmiScoringModel!$G$162:$G$166,[6]cmmiScoringModel!$I$162:$I$166,0,0,1)</f>
        <v>0.75</v>
      </c>
      <c r="CC424" s="1">
        <f>_xlfn.XLOOKUP(AR424,[6]cmmiScoringModel!$G$167:$G$171,[6]cmmiScoringModel!$I$167:$I$171,0,0,1)</f>
        <v>0.01</v>
      </c>
      <c r="CD424" s="1">
        <f>_xlfn.XLOOKUP(AS424,[6]cmmiScoringModel!$G$172:$G$175,[6]cmmiScoringModel!$I$172:$I$175,0,0,1)</f>
        <v>0.01</v>
      </c>
      <c r="CE424" s="1">
        <f>_xlfn.XLOOKUP(AT424,[6]cmmiScoringModel!$G$176:$G$180,[6]cmmiScoringModel!$I$176:$I$180,0,0,1)</f>
        <v>0.01</v>
      </c>
    </row>
    <row r="425" spans="1:83" x14ac:dyDescent="0.25">
      <c r="A425" s="1" t="s">
        <v>3799</v>
      </c>
      <c r="B425" s="1" t="s">
        <v>2356</v>
      </c>
      <c r="C425" s="1" t="s">
        <v>2364</v>
      </c>
      <c r="D425" s="1" t="s">
        <v>2365</v>
      </c>
      <c r="E425" s="1" t="s">
        <v>2366</v>
      </c>
      <c r="G425" s="1" t="s">
        <v>1652</v>
      </c>
      <c r="H425" s="1" t="s">
        <v>3800</v>
      </c>
      <c r="K425" s="1" t="s">
        <v>18</v>
      </c>
      <c r="L425" s="1" t="s">
        <v>22</v>
      </c>
      <c r="M425" s="1" t="s">
        <v>31</v>
      </c>
      <c r="N425" s="1" t="s">
        <v>29</v>
      </c>
      <c r="O425" s="1" t="s">
        <v>37</v>
      </c>
      <c r="P425" s="1" t="s">
        <v>43</v>
      </c>
      <c r="Q425" s="1" t="s">
        <v>45</v>
      </c>
      <c r="R425" s="1" t="s">
        <v>37</v>
      </c>
      <c r="S425" s="1" t="s">
        <v>56</v>
      </c>
      <c r="T425" s="1" t="s">
        <v>64</v>
      </c>
      <c r="U425" s="1" t="s">
        <v>43</v>
      </c>
      <c r="V425" s="1" t="s">
        <v>72</v>
      </c>
      <c r="W425" s="1" t="s">
        <v>76</v>
      </c>
      <c r="X425" s="1" t="s">
        <v>37</v>
      </c>
      <c r="Y425" s="1" t="s">
        <v>43</v>
      </c>
      <c r="Z425" s="1" t="s">
        <v>64</v>
      </c>
      <c r="AA425" s="1" t="s">
        <v>62</v>
      </c>
      <c r="AB425" s="1" t="s">
        <v>98</v>
      </c>
      <c r="AC425" s="1" t="s">
        <v>103</v>
      </c>
      <c r="AD425" s="1" t="s">
        <v>111</v>
      </c>
      <c r="AE425" s="1" t="s">
        <v>62</v>
      </c>
      <c r="AF425" s="1" t="s">
        <v>120</v>
      </c>
      <c r="AG425" s="1" t="s">
        <v>125</v>
      </c>
      <c r="AH425" s="1" t="s">
        <v>129</v>
      </c>
      <c r="AI425" s="1" t="s">
        <v>129</v>
      </c>
      <c r="AJ425" s="1" t="s">
        <v>129</v>
      </c>
      <c r="AK425" s="1" t="s">
        <v>64</v>
      </c>
      <c r="AL425" s="1" t="s">
        <v>144</v>
      </c>
      <c r="AM425" s="1" t="s">
        <v>62</v>
      </c>
      <c r="AN425" s="1" t="s">
        <v>31</v>
      </c>
      <c r="AO425" s="1" t="s">
        <v>155</v>
      </c>
      <c r="AP425" s="1" t="s">
        <v>159</v>
      </c>
      <c r="AQ425" s="1" t="s">
        <v>31</v>
      </c>
      <c r="AR425" s="1" t="s">
        <v>21</v>
      </c>
      <c r="AS425" s="1" t="s">
        <v>21</v>
      </c>
      <c r="AT425" s="1" t="s">
        <v>21</v>
      </c>
      <c r="AV425" s="1">
        <f>_xlfn.XLOOKUP(K425,[6]cmmiScoringModel!$G$2:$G$6, [6]cmmiScoringModel!$I$2:$I$6,0,0,1)</f>
        <v>1</v>
      </c>
      <c r="AW425" s="1">
        <f>_xlfn.XLOOKUP(L425,[6]cmmiScoringModel!$G$7:$G$9,[6]cmmiScoringModel!$I$7:$I$9,0,0,1)</f>
        <v>1</v>
      </c>
      <c r="AX425" s="1">
        <f>_xlfn.XLOOKUP(M425,[6]cmmiScoringModel!$G$10:$G$14,[6]cmmiScoringModel!$I$10:$I$14,0,0,1)</f>
        <v>1</v>
      </c>
      <c r="AY425" s="1">
        <f>_xlfn.XLOOKUP(N425,[6]cmmiScoringModel!$G$15:$G$19,[6]cmmiScoringModel!$I$15:$I$19,0,0,1)</f>
        <v>0.5</v>
      </c>
      <c r="AZ425" s="1">
        <f>_xlfn.XLOOKUP(O425,[6]cmmiScoringModel!$G$20:$G$24,[6]cmmiScoringModel!$I$20:$I$24,0,0,1)</f>
        <v>0.75</v>
      </c>
      <c r="BA425" s="1">
        <f>_xlfn.XLOOKUP(P425,[6]cmmiScoringModel!$G$25:$G$28,[6]cmmiScoringModel!$I$25:$I$28,0,0,1)</f>
        <v>1</v>
      </c>
      <c r="BB425" s="1">
        <f>_xlfn.XLOOKUP(Q425,[6]cmmiScoringModel!$G$29:$G$33,[6]cmmiScoringModel!$I$29:$I$33,0,0,1)</f>
        <v>0.5</v>
      </c>
      <c r="BC425" s="1">
        <f>_xlfn.XLOOKUP(R425,[6]cmmiScoringModel!$G$34:$G$37,[6]cmmiScoringModel!$I$34:$I$37,0,0,1)</f>
        <v>1</v>
      </c>
      <c r="BD425" s="1">
        <f>_xlfn.XLOOKUP(S425,[6]cmmiScoringModel!$G$38:$G$44,[6]cmmiScoringModel!$I$38:$I$44,0,0,1)</f>
        <v>0.2</v>
      </c>
      <c r="BE425" s="1">
        <f>_xlfn.XLOOKUP(T425,[6]cmmiScoringModel!$G$45:$G$51,[6]cmmiScoringModel!$I$45:$I$51,0,0,1)</f>
        <v>1</v>
      </c>
      <c r="BF425" s="1">
        <f>_xlfn.XLOOKUP(U425,[6]cmmiScoringModel!$G$52:$G$56,[6]cmmiScoringModel!$I$52:$I$56,0,0,1)</f>
        <v>1</v>
      </c>
      <c r="BG425" s="1">
        <f>_xlfn.XLOOKUP(V425,[6]cmmiScoringModel!$G$57:$G$61,[6]cmmiScoringModel!$I$57:$I$61,0,0,1)</f>
        <v>1</v>
      </c>
      <c r="BH425" s="1">
        <f>_xlfn.XLOOKUP(W425,[6]cmmiScoringModel!$G$62:$G$67,[6]cmmiScoringModel!$I$62:$I$67,0,0,1)</f>
        <v>0.75</v>
      </c>
      <c r="BI425" s="1">
        <f>_xlfn.XLOOKUP(X425,[6]cmmiScoringModel!$G$68:$G$72,[6]cmmiScoringModel!$I$68:$I$72,0,0,1)</f>
        <v>0.75</v>
      </c>
      <c r="BJ425" s="1">
        <f>_xlfn.XLOOKUP(Y425,[6]cmmiScoringModel!$G$73:$G$77,[6]cmmiScoringModel!$I$73:$I$77,0,0,1)</f>
        <v>1</v>
      </c>
      <c r="BK425" s="1">
        <f>_xlfn.XLOOKUP(Z425,[6]cmmiScoringModel!$G$78:$G$84,[6]cmmiScoringModel!$I$78:$I$84,0,0,1)</f>
        <v>1</v>
      </c>
      <c r="BL425" s="1">
        <f>_xlfn.XLOOKUP(AA425,[6]cmmiScoringModel!$G$85:$G$91,[6]cmmiScoringModel!$I$85:$I$91,0,0,1)</f>
        <v>0.5</v>
      </c>
      <c r="BM425" s="1">
        <f>_xlfn.XLOOKUP(AB425,[6]cmmiScoringModel!$G$92:$G$95,[6]cmmiScoringModel!$I$92:$I$95,0,0,1)</f>
        <v>1</v>
      </c>
      <c r="BN425" s="1">
        <f>_xlfn.XLOOKUP(AC425,[6]cmmiScoringModel!$G$96:$G$100,[6]cmmiScoringModel!$I$96:$I$100,0,0,1)</f>
        <v>0.6</v>
      </c>
      <c r="BO425" s="1">
        <f>_xlfn.XLOOKUP(AD425,[6]cmmiScoringModel!$G$101:$G$106,[6]cmmiScoringModel!$I$101:$I$106,0,0,1)</f>
        <v>1</v>
      </c>
      <c r="BP425" s="1">
        <f>_xlfn.XLOOKUP(AE425,[6]cmmiScoringModel!$G$107:$G$113,[6]cmmiScoringModel!$I$107:$I$113,0,0,1)</f>
        <v>0.5</v>
      </c>
      <c r="BQ425" s="1">
        <f>_xlfn.XLOOKUP(AF425,[6]cmmiScoringModel!$G$114:$G$117,[6]cmmiScoringModel!$I$114:$I$117,0,0,1)</f>
        <v>0.85</v>
      </c>
      <c r="BR425" s="1">
        <f>_xlfn.XLOOKUP(AG425,[6]cmmiScoringModel!$G$118:$G$120,[6]cmmiScoringModel!$I$118:$I$120,0,0,1)</f>
        <v>1</v>
      </c>
      <c r="BS425" s="1">
        <f>_xlfn.XLOOKUP(AH425, [6]cmmiScoringModel!$G$121:$G$124,[6]cmmiScoringModel!$I$121:$I$124,0,0,1)</f>
        <v>0.6</v>
      </c>
      <c r="BT425" s="1">
        <f>_xlfn.XLOOKUP(AI425,[6]cmmiScoringModel!$G$125:$G$128,[6]cmmiScoringModel!$I$125:$I$128,0,0,1)</f>
        <v>0.4</v>
      </c>
      <c r="BU425" s="1">
        <f>_xlfn.XLOOKUP(AJ425,[6]cmmiScoringModel!$G$129:$G$132,[6]cmmiScoringModel!$I$129:$I$132,0,0,1)</f>
        <v>0.4</v>
      </c>
      <c r="BV425" s="1">
        <f>_xlfn.XLOOKUP(AK425,[6]cmmiScoringModel!$G$133:$G$138,[6]cmmiScoringModel!$I$133:$I$138,0,0,1)</f>
        <v>1</v>
      </c>
      <c r="BW425" s="1">
        <f>_xlfn.XLOOKUP(AL425,[6]cmmiScoringModel!$G$139:$G$142,[6]cmmiScoringModel!$I$139:$I$142,0,0,1)</f>
        <v>1</v>
      </c>
      <c r="BX425" s="1">
        <f>_xlfn.XLOOKUP(AM425,[6]cmmiScoringModel!$G$143:$G$148,[6]cmmiScoringModel!$I$143:$I$148,0,0,1)</f>
        <v>0.5</v>
      </c>
      <c r="BY425" s="1">
        <f>_xlfn.XLOOKUP(AN425,[6]cmmiScoringModel!$G$149:$G$153,[6]cmmiScoringModel!$I$149:$I$153,0,0,1)</f>
        <v>1</v>
      </c>
      <c r="BZ425" s="1">
        <f>_xlfn.XLOOKUP(AO425,[6]cmmiScoringModel!$G$154:$G$157,[6]cmmiScoringModel!$I$154:$I$157,0,0,1)</f>
        <v>1</v>
      </c>
      <c r="CA425" s="1">
        <f>_xlfn.XLOOKUP(AP425,[6]cmmiScoringModel!$G$158:$G$161,[6]cmmiScoringModel!$I$158:$I$161,0,0,1)</f>
        <v>1</v>
      </c>
      <c r="CB425" s="1">
        <f>_xlfn.XLOOKUP(AQ425,[6]cmmiScoringModel!$G$162:$G$166,[6]cmmiScoringModel!$I$162:$I$166,0,0,1)</f>
        <v>1</v>
      </c>
      <c r="CC425" s="1">
        <f>_xlfn.XLOOKUP(AR425,[6]cmmiScoringModel!$G$167:$G$171,[6]cmmiScoringModel!$I$167:$I$171,0,0,1)</f>
        <v>0.01</v>
      </c>
      <c r="CD425" s="1">
        <f>_xlfn.XLOOKUP(AS425,[6]cmmiScoringModel!$G$172:$G$175,[6]cmmiScoringModel!$I$172:$I$175,0,0,1)</f>
        <v>0.01</v>
      </c>
      <c r="CE425" s="1">
        <f>_xlfn.XLOOKUP(AT425,[6]cmmiScoringModel!$G$176:$G$180,[6]cmmiScoringModel!$I$176:$I$180,0,0,1)</f>
        <v>0.01</v>
      </c>
    </row>
    <row r="426" spans="1:83" x14ac:dyDescent="0.25">
      <c r="A426" s="1" t="s">
        <v>3801</v>
      </c>
      <c r="B426" s="1" t="s">
        <v>2356</v>
      </c>
      <c r="C426" s="1" t="s">
        <v>2364</v>
      </c>
      <c r="D426" s="1" t="s">
        <v>2368</v>
      </c>
      <c r="E426" s="1" t="s">
        <v>2369</v>
      </c>
      <c r="G426" s="1" t="s">
        <v>2202</v>
      </c>
      <c r="H426" s="1" t="s">
        <v>3802</v>
      </c>
      <c r="K426" s="1" t="s">
        <v>18</v>
      </c>
      <c r="L426" s="1" t="s">
        <v>22</v>
      </c>
      <c r="M426" s="1" t="s">
        <v>31</v>
      </c>
      <c r="N426" s="1" t="s">
        <v>29</v>
      </c>
      <c r="O426" s="1" t="s">
        <v>37</v>
      </c>
      <c r="P426" s="1" t="s">
        <v>43</v>
      </c>
      <c r="Q426" s="1" t="s">
        <v>45</v>
      </c>
      <c r="R426" s="1" t="s">
        <v>37</v>
      </c>
      <c r="S426" s="1" t="s">
        <v>56</v>
      </c>
      <c r="T426" s="1" t="s">
        <v>64</v>
      </c>
      <c r="U426" s="1" t="s">
        <v>43</v>
      </c>
      <c r="V426" s="1" t="s">
        <v>72</v>
      </c>
      <c r="W426" s="1" t="s">
        <v>76</v>
      </c>
      <c r="X426" s="1" t="s">
        <v>37</v>
      </c>
      <c r="Y426" s="1" t="s">
        <v>43</v>
      </c>
      <c r="Z426" s="1" t="s">
        <v>62</v>
      </c>
      <c r="AA426" s="1" t="s">
        <v>62</v>
      </c>
      <c r="AB426" s="1" t="s">
        <v>98</v>
      </c>
      <c r="AC426" s="1" t="s">
        <v>103</v>
      </c>
      <c r="AD426" s="1" t="s">
        <v>111</v>
      </c>
      <c r="AE426" s="1" t="s">
        <v>62</v>
      </c>
      <c r="AF426" s="1" t="s">
        <v>120</v>
      </c>
      <c r="AG426" s="1" t="s">
        <v>124</v>
      </c>
      <c r="AH426" s="1" t="s">
        <v>129</v>
      </c>
      <c r="AI426" s="1" t="s">
        <v>129</v>
      </c>
      <c r="AJ426" s="1" t="s">
        <v>129</v>
      </c>
      <c r="AK426" s="1" t="s">
        <v>63</v>
      </c>
      <c r="AL426" s="1" t="s">
        <v>144</v>
      </c>
      <c r="AM426" s="1" t="s">
        <v>62</v>
      </c>
      <c r="AN426" s="1" t="s">
        <v>31</v>
      </c>
      <c r="AO426" s="1" t="s">
        <v>155</v>
      </c>
      <c r="AP426" s="1" t="s">
        <v>158</v>
      </c>
      <c r="AQ426" s="1" t="s">
        <v>29</v>
      </c>
      <c r="AR426" s="1" t="s">
        <v>21</v>
      </c>
      <c r="AS426" s="1" t="s">
        <v>21</v>
      </c>
      <c r="AT426" s="1" t="s">
        <v>21</v>
      </c>
      <c r="AV426" s="1">
        <f>_xlfn.XLOOKUP(K426,[6]cmmiScoringModel!$G$2:$G$6, [6]cmmiScoringModel!$I$2:$I$6,0,0,1)</f>
        <v>1</v>
      </c>
      <c r="AW426" s="1">
        <f>_xlfn.XLOOKUP(L426,[6]cmmiScoringModel!$G$7:$G$9,[6]cmmiScoringModel!$I$7:$I$9,0,0,1)</f>
        <v>1</v>
      </c>
      <c r="AX426" s="1">
        <f>_xlfn.XLOOKUP(M426,[6]cmmiScoringModel!$G$10:$G$14,[6]cmmiScoringModel!$I$10:$I$14,0,0,1)</f>
        <v>1</v>
      </c>
      <c r="AY426" s="1">
        <f>_xlfn.XLOOKUP(N426,[6]cmmiScoringModel!$G$15:$G$19,[6]cmmiScoringModel!$I$15:$I$19,0,0,1)</f>
        <v>0.5</v>
      </c>
      <c r="AZ426" s="1">
        <f>_xlfn.XLOOKUP(O426,[6]cmmiScoringModel!$G$20:$G$24,[6]cmmiScoringModel!$I$20:$I$24,0,0,1)</f>
        <v>0.75</v>
      </c>
      <c r="BA426" s="1">
        <f>_xlfn.XLOOKUP(P426,[6]cmmiScoringModel!$G$25:$G$28,[6]cmmiScoringModel!$I$25:$I$28,0,0,1)</f>
        <v>1</v>
      </c>
      <c r="BB426" s="1">
        <f>_xlfn.XLOOKUP(Q426,[6]cmmiScoringModel!$G$29:$G$33,[6]cmmiScoringModel!$I$29:$I$33,0,0,1)</f>
        <v>0.5</v>
      </c>
      <c r="BC426" s="1">
        <f>_xlfn.XLOOKUP(R426,[6]cmmiScoringModel!$G$34:$G$37,[6]cmmiScoringModel!$I$34:$I$37,0,0,1)</f>
        <v>1</v>
      </c>
      <c r="BD426" s="1">
        <f>_xlfn.XLOOKUP(S426,[6]cmmiScoringModel!$G$38:$G$44,[6]cmmiScoringModel!$I$38:$I$44,0,0,1)</f>
        <v>0.2</v>
      </c>
      <c r="BE426" s="1">
        <f>_xlfn.XLOOKUP(T426,[6]cmmiScoringModel!$G$45:$G$51,[6]cmmiScoringModel!$I$45:$I$51,0,0,1)</f>
        <v>1</v>
      </c>
      <c r="BF426" s="1">
        <f>_xlfn.XLOOKUP(U426,[6]cmmiScoringModel!$G$52:$G$56,[6]cmmiScoringModel!$I$52:$I$56,0,0,1)</f>
        <v>1</v>
      </c>
      <c r="BG426" s="1">
        <f>_xlfn.XLOOKUP(V426,[6]cmmiScoringModel!$G$57:$G$61,[6]cmmiScoringModel!$I$57:$I$61,0,0,1)</f>
        <v>1</v>
      </c>
      <c r="BH426" s="1">
        <f>_xlfn.XLOOKUP(W426,[6]cmmiScoringModel!$G$62:$G$67,[6]cmmiScoringModel!$I$62:$I$67,0,0,1)</f>
        <v>0.75</v>
      </c>
      <c r="BI426" s="1">
        <f>_xlfn.XLOOKUP(X426,[6]cmmiScoringModel!$G$68:$G$72,[6]cmmiScoringModel!$I$68:$I$72,0,0,1)</f>
        <v>0.75</v>
      </c>
      <c r="BJ426" s="1">
        <f>_xlfn.XLOOKUP(Y426,[6]cmmiScoringModel!$G$73:$G$77,[6]cmmiScoringModel!$I$73:$I$77,0,0,1)</f>
        <v>1</v>
      </c>
      <c r="BK426" s="1">
        <f>_xlfn.XLOOKUP(Z426,[6]cmmiScoringModel!$G$78:$G$84,[6]cmmiScoringModel!$I$78:$I$84,0,0,1)</f>
        <v>0.5</v>
      </c>
      <c r="BL426" s="1">
        <f>_xlfn.XLOOKUP(AA426,[6]cmmiScoringModel!$G$85:$G$91,[6]cmmiScoringModel!$I$85:$I$91,0,0,1)</f>
        <v>0.5</v>
      </c>
      <c r="BM426" s="1">
        <f>_xlfn.XLOOKUP(AB426,[6]cmmiScoringModel!$G$92:$G$95,[6]cmmiScoringModel!$I$92:$I$95,0,0,1)</f>
        <v>1</v>
      </c>
      <c r="BN426" s="1">
        <f>_xlfn.XLOOKUP(AC426,[6]cmmiScoringModel!$G$96:$G$100,[6]cmmiScoringModel!$I$96:$I$100,0,0,1)</f>
        <v>0.6</v>
      </c>
      <c r="BO426" s="1">
        <f>_xlfn.XLOOKUP(AD426,[6]cmmiScoringModel!$G$101:$G$106,[6]cmmiScoringModel!$I$101:$I$106,0,0,1)</f>
        <v>1</v>
      </c>
      <c r="BP426" s="1">
        <f>_xlfn.XLOOKUP(AE426,[6]cmmiScoringModel!$G$107:$G$113,[6]cmmiScoringModel!$I$107:$I$113,0,0,1)</f>
        <v>0.5</v>
      </c>
      <c r="BQ426" s="1">
        <f>_xlfn.XLOOKUP(AF426,[6]cmmiScoringModel!$G$114:$G$117,[6]cmmiScoringModel!$I$114:$I$117,0,0,1)</f>
        <v>0.85</v>
      </c>
      <c r="BR426" s="1">
        <f>_xlfn.XLOOKUP(AG426,[6]cmmiScoringModel!$G$118:$G$120,[6]cmmiScoringModel!$I$118:$I$120,0,0,1)</f>
        <v>0.25</v>
      </c>
      <c r="BS426" s="1">
        <f>_xlfn.XLOOKUP(AH426, [6]cmmiScoringModel!$G$121:$G$124,[6]cmmiScoringModel!$I$121:$I$124,0,0,1)</f>
        <v>0.6</v>
      </c>
      <c r="BT426" s="1">
        <f>_xlfn.XLOOKUP(AI426,[6]cmmiScoringModel!$G$125:$G$128,[6]cmmiScoringModel!$I$125:$I$128,0,0,1)</f>
        <v>0.4</v>
      </c>
      <c r="BU426" s="1">
        <f>_xlfn.XLOOKUP(AJ426,[6]cmmiScoringModel!$G$129:$G$132,[6]cmmiScoringModel!$I$129:$I$132,0,0,1)</f>
        <v>0.4</v>
      </c>
      <c r="BV426" s="1">
        <f>_xlfn.XLOOKUP(AK426,[6]cmmiScoringModel!$G$133:$G$138,[6]cmmiScoringModel!$I$133:$I$138,0,0,1)</f>
        <v>0.75</v>
      </c>
      <c r="BW426" s="1">
        <f>_xlfn.XLOOKUP(AL426,[6]cmmiScoringModel!$G$139:$G$142,[6]cmmiScoringModel!$I$139:$I$142,0,0,1)</f>
        <v>1</v>
      </c>
      <c r="BX426" s="1">
        <f>_xlfn.XLOOKUP(AM426,[6]cmmiScoringModel!$G$143:$G$148,[6]cmmiScoringModel!$I$143:$I$148,0,0,1)</f>
        <v>0.5</v>
      </c>
      <c r="BY426" s="1">
        <f>_xlfn.XLOOKUP(AN426,[6]cmmiScoringModel!$G$149:$G$153,[6]cmmiScoringModel!$I$149:$I$153,0,0,1)</f>
        <v>1</v>
      </c>
      <c r="BZ426" s="1">
        <f>_xlfn.XLOOKUP(AO426,[6]cmmiScoringModel!$G$154:$G$157,[6]cmmiScoringModel!$I$154:$I$157,0,0,1)</f>
        <v>1</v>
      </c>
      <c r="CA426" s="1">
        <f>_xlfn.XLOOKUP(AP426,[6]cmmiScoringModel!$G$158:$G$161,[6]cmmiScoringModel!$I$158:$I$161,0,0,1)</f>
        <v>0.5</v>
      </c>
      <c r="CB426" s="1">
        <f>_xlfn.XLOOKUP(AQ426,[6]cmmiScoringModel!$G$162:$G$166,[6]cmmiScoringModel!$I$162:$I$166,0,0,1)</f>
        <v>0.75</v>
      </c>
      <c r="CC426" s="1">
        <f>_xlfn.XLOOKUP(AR426,[6]cmmiScoringModel!$G$167:$G$171,[6]cmmiScoringModel!$I$167:$I$171,0,0,1)</f>
        <v>0.01</v>
      </c>
      <c r="CD426" s="1">
        <f>_xlfn.XLOOKUP(AS426,[6]cmmiScoringModel!$G$172:$G$175,[6]cmmiScoringModel!$I$172:$I$175,0,0,1)</f>
        <v>0.01</v>
      </c>
      <c r="CE426" s="1">
        <f>_xlfn.XLOOKUP(AT426,[6]cmmiScoringModel!$G$176:$G$180,[6]cmmiScoringModel!$I$176:$I$180,0,0,1)</f>
        <v>0.01</v>
      </c>
    </row>
    <row r="427" spans="1:83" x14ac:dyDescent="0.25">
      <c r="A427" s="1" t="s">
        <v>3803</v>
      </c>
      <c r="B427" s="1" t="s">
        <v>2356</v>
      </c>
      <c r="C427" s="1" t="s">
        <v>2371</v>
      </c>
      <c r="D427" s="1" t="s">
        <v>2372</v>
      </c>
      <c r="E427" s="1" t="s">
        <v>2373</v>
      </c>
      <c r="G427" s="1" t="s">
        <v>2202</v>
      </c>
      <c r="H427" s="1" t="s">
        <v>3804</v>
      </c>
      <c r="K427" s="1" t="s">
        <v>18</v>
      </c>
      <c r="L427" s="1" t="s">
        <v>22</v>
      </c>
      <c r="M427" s="1" t="s">
        <v>31</v>
      </c>
      <c r="N427" s="1" t="s">
        <v>29</v>
      </c>
      <c r="O427" s="1" t="s">
        <v>37</v>
      </c>
      <c r="P427" s="1" t="s">
        <v>43</v>
      </c>
      <c r="Q427" s="1" t="s">
        <v>45</v>
      </c>
      <c r="R427" s="1" t="s">
        <v>37</v>
      </c>
      <c r="S427" s="1" t="s">
        <v>56</v>
      </c>
      <c r="T427" s="1" t="s">
        <v>64</v>
      </c>
      <c r="U427" s="1" t="s">
        <v>43</v>
      </c>
      <c r="V427" s="1" t="s">
        <v>72</v>
      </c>
      <c r="W427" s="1" t="s">
        <v>76</v>
      </c>
      <c r="X427" s="1" t="s">
        <v>37</v>
      </c>
      <c r="Y427" s="1" t="s">
        <v>43</v>
      </c>
      <c r="Z427" s="1" t="s">
        <v>62</v>
      </c>
      <c r="AA427" s="1" t="s">
        <v>62</v>
      </c>
      <c r="AB427" s="1" t="s">
        <v>98</v>
      </c>
      <c r="AC427" s="1" t="s">
        <v>103</v>
      </c>
      <c r="AD427" s="1" t="s">
        <v>111</v>
      </c>
      <c r="AE427" s="1" t="s">
        <v>62</v>
      </c>
      <c r="AF427" s="1" t="s">
        <v>120</v>
      </c>
      <c r="AG427" s="1" t="s">
        <v>124</v>
      </c>
      <c r="AH427" s="1" t="s">
        <v>129</v>
      </c>
      <c r="AI427" s="1" t="s">
        <v>129</v>
      </c>
      <c r="AJ427" s="1" t="s">
        <v>129</v>
      </c>
      <c r="AK427" s="1" t="s">
        <v>64</v>
      </c>
      <c r="AL427" s="1" t="s">
        <v>144</v>
      </c>
      <c r="AM427" s="1" t="s">
        <v>62</v>
      </c>
      <c r="AN427" s="1" t="s">
        <v>31</v>
      </c>
      <c r="AO427" s="1" t="s">
        <v>155</v>
      </c>
      <c r="AP427" s="1" t="s">
        <v>158</v>
      </c>
      <c r="AQ427" s="1" t="s">
        <v>29</v>
      </c>
      <c r="AR427" s="1" t="s">
        <v>21</v>
      </c>
      <c r="AS427" s="1" t="s">
        <v>21</v>
      </c>
      <c r="AT427" s="1" t="s">
        <v>21</v>
      </c>
      <c r="AV427" s="1">
        <f>_xlfn.XLOOKUP(K427,[6]cmmiScoringModel!$G$2:$G$6, [6]cmmiScoringModel!$I$2:$I$6,0,0,1)</f>
        <v>1</v>
      </c>
      <c r="AW427" s="1">
        <f>_xlfn.XLOOKUP(L427,[6]cmmiScoringModel!$G$7:$G$9,[6]cmmiScoringModel!$I$7:$I$9,0,0,1)</f>
        <v>1</v>
      </c>
      <c r="AX427" s="1">
        <f>_xlfn.XLOOKUP(M427,[6]cmmiScoringModel!$G$10:$G$14,[6]cmmiScoringModel!$I$10:$I$14,0,0,1)</f>
        <v>1</v>
      </c>
      <c r="AY427" s="1">
        <f>_xlfn.XLOOKUP(N427,[6]cmmiScoringModel!$G$15:$G$19,[6]cmmiScoringModel!$I$15:$I$19,0,0,1)</f>
        <v>0.5</v>
      </c>
      <c r="AZ427" s="1">
        <f>_xlfn.XLOOKUP(O427,[6]cmmiScoringModel!$G$20:$G$24,[6]cmmiScoringModel!$I$20:$I$24,0,0,1)</f>
        <v>0.75</v>
      </c>
      <c r="BA427" s="1">
        <f>_xlfn.XLOOKUP(P427,[6]cmmiScoringModel!$G$25:$G$28,[6]cmmiScoringModel!$I$25:$I$28,0,0,1)</f>
        <v>1</v>
      </c>
      <c r="BB427" s="1">
        <f>_xlfn.XLOOKUP(Q427,[6]cmmiScoringModel!$G$29:$G$33,[6]cmmiScoringModel!$I$29:$I$33,0,0,1)</f>
        <v>0.5</v>
      </c>
      <c r="BC427" s="1">
        <f>_xlfn.XLOOKUP(R427,[6]cmmiScoringModel!$G$34:$G$37,[6]cmmiScoringModel!$I$34:$I$37,0,0,1)</f>
        <v>1</v>
      </c>
      <c r="BD427" s="1">
        <f>_xlfn.XLOOKUP(S427,[6]cmmiScoringModel!$G$38:$G$44,[6]cmmiScoringModel!$I$38:$I$44,0,0,1)</f>
        <v>0.2</v>
      </c>
      <c r="BE427" s="1">
        <f>_xlfn.XLOOKUP(T427,[6]cmmiScoringModel!$G$45:$G$51,[6]cmmiScoringModel!$I$45:$I$51,0,0,1)</f>
        <v>1</v>
      </c>
      <c r="BF427" s="1">
        <f>_xlfn.XLOOKUP(U427,[6]cmmiScoringModel!$G$52:$G$56,[6]cmmiScoringModel!$I$52:$I$56,0,0,1)</f>
        <v>1</v>
      </c>
      <c r="BG427" s="1">
        <f>_xlfn.XLOOKUP(V427,[6]cmmiScoringModel!$G$57:$G$61,[6]cmmiScoringModel!$I$57:$I$61,0,0,1)</f>
        <v>1</v>
      </c>
      <c r="BH427" s="1">
        <f>_xlfn.XLOOKUP(W427,[6]cmmiScoringModel!$G$62:$G$67,[6]cmmiScoringModel!$I$62:$I$67,0,0,1)</f>
        <v>0.75</v>
      </c>
      <c r="BI427" s="1">
        <f>_xlfn.XLOOKUP(X427,[6]cmmiScoringModel!$G$68:$G$72,[6]cmmiScoringModel!$I$68:$I$72,0,0,1)</f>
        <v>0.75</v>
      </c>
      <c r="BJ427" s="1">
        <f>_xlfn.XLOOKUP(Y427,[6]cmmiScoringModel!$G$73:$G$77,[6]cmmiScoringModel!$I$73:$I$77,0,0,1)</f>
        <v>1</v>
      </c>
      <c r="BK427" s="1">
        <f>_xlfn.XLOOKUP(Z427,[6]cmmiScoringModel!$G$78:$G$84,[6]cmmiScoringModel!$I$78:$I$84,0,0,1)</f>
        <v>0.5</v>
      </c>
      <c r="BL427" s="1">
        <f>_xlfn.XLOOKUP(AA427,[6]cmmiScoringModel!$G$85:$G$91,[6]cmmiScoringModel!$I$85:$I$91,0,0,1)</f>
        <v>0.5</v>
      </c>
      <c r="BM427" s="1">
        <f>_xlfn.XLOOKUP(AB427,[6]cmmiScoringModel!$G$92:$G$95,[6]cmmiScoringModel!$I$92:$I$95,0,0,1)</f>
        <v>1</v>
      </c>
      <c r="BN427" s="1">
        <f>_xlfn.XLOOKUP(AC427,[6]cmmiScoringModel!$G$96:$G$100,[6]cmmiScoringModel!$I$96:$I$100,0,0,1)</f>
        <v>0.6</v>
      </c>
      <c r="BO427" s="1">
        <f>_xlfn.XLOOKUP(AD427,[6]cmmiScoringModel!$G$101:$G$106,[6]cmmiScoringModel!$I$101:$I$106,0,0,1)</f>
        <v>1</v>
      </c>
      <c r="BP427" s="1">
        <f>_xlfn.XLOOKUP(AE427,[6]cmmiScoringModel!$G$107:$G$113,[6]cmmiScoringModel!$I$107:$I$113,0,0,1)</f>
        <v>0.5</v>
      </c>
      <c r="BQ427" s="1">
        <f>_xlfn.XLOOKUP(AF427,[6]cmmiScoringModel!$G$114:$G$117,[6]cmmiScoringModel!$I$114:$I$117,0,0,1)</f>
        <v>0.85</v>
      </c>
      <c r="BR427" s="1">
        <f>_xlfn.XLOOKUP(AG427,[6]cmmiScoringModel!$G$118:$G$120,[6]cmmiScoringModel!$I$118:$I$120,0,0,1)</f>
        <v>0.25</v>
      </c>
      <c r="BS427" s="1">
        <f>_xlfn.XLOOKUP(AH427, [6]cmmiScoringModel!$G$121:$G$124,[6]cmmiScoringModel!$I$121:$I$124,0,0,1)</f>
        <v>0.6</v>
      </c>
      <c r="BT427" s="1">
        <f>_xlfn.XLOOKUP(AI427,[6]cmmiScoringModel!$G$125:$G$128,[6]cmmiScoringModel!$I$125:$I$128,0,0,1)</f>
        <v>0.4</v>
      </c>
      <c r="BU427" s="1">
        <f>_xlfn.XLOOKUP(AJ427,[6]cmmiScoringModel!$G$129:$G$132,[6]cmmiScoringModel!$I$129:$I$132,0,0,1)</f>
        <v>0.4</v>
      </c>
      <c r="BV427" s="1">
        <f>_xlfn.XLOOKUP(AK427,[6]cmmiScoringModel!$G$133:$G$138,[6]cmmiScoringModel!$I$133:$I$138,0,0,1)</f>
        <v>1</v>
      </c>
      <c r="BW427" s="1">
        <f>_xlfn.XLOOKUP(AL427,[6]cmmiScoringModel!$G$139:$G$142,[6]cmmiScoringModel!$I$139:$I$142,0,0,1)</f>
        <v>1</v>
      </c>
      <c r="BX427" s="1">
        <f>_xlfn.XLOOKUP(AM427,[6]cmmiScoringModel!$G$143:$G$148,[6]cmmiScoringModel!$I$143:$I$148,0,0,1)</f>
        <v>0.5</v>
      </c>
      <c r="BY427" s="1">
        <f>_xlfn.XLOOKUP(AN427,[6]cmmiScoringModel!$G$149:$G$153,[6]cmmiScoringModel!$I$149:$I$153,0,0,1)</f>
        <v>1</v>
      </c>
      <c r="BZ427" s="1">
        <f>_xlfn.XLOOKUP(AO427,[6]cmmiScoringModel!$G$154:$G$157,[6]cmmiScoringModel!$I$154:$I$157,0,0,1)</f>
        <v>1</v>
      </c>
      <c r="CA427" s="1">
        <f>_xlfn.XLOOKUP(AP427,[6]cmmiScoringModel!$G$158:$G$161,[6]cmmiScoringModel!$I$158:$I$161,0,0,1)</f>
        <v>0.5</v>
      </c>
      <c r="CB427" s="1">
        <f>_xlfn.XLOOKUP(AQ427,[6]cmmiScoringModel!$G$162:$G$166,[6]cmmiScoringModel!$I$162:$I$166,0,0,1)</f>
        <v>0.75</v>
      </c>
      <c r="CC427" s="1">
        <f>_xlfn.XLOOKUP(AR427,[6]cmmiScoringModel!$G$167:$G$171,[6]cmmiScoringModel!$I$167:$I$171,0,0,1)</f>
        <v>0.01</v>
      </c>
      <c r="CD427" s="1">
        <f>_xlfn.XLOOKUP(AS427,[6]cmmiScoringModel!$G$172:$G$175,[6]cmmiScoringModel!$I$172:$I$175,0,0,1)</f>
        <v>0.01</v>
      </c>
      <c r="CE427" s="1">
        <f>_xlfn.XLOOKUP(AT427,[6]cmmiScoringModel!$G$176:$G$180,[6]cmmiScoringModel!$I$176:$I$180,0,0,1)</f>
        <v>0.01</v>
      </c>
    </row>
    <row r="428" spans="1:83" x14ac:dyDescent="0.25">
      <c r="A428" s="1" t="s">
        <v>3805</v>
      </c>
      <c r="B428" s="1" t="s">
        <v>2356</v>
      </c>
      <c r="C428" s="1" t="s">
        <v>2371</v>
      </c>
      <c r="D428" s="1" t="s">
        <v>2375</v>
      </c>
      <c r="E428" s="1" t="s">
        <v>2376</v>
      </c>
      <c r="G428" s="1" t="s">
        <v>2202</v>
      </c>
      <c r="H428" s="1" t="s">
        <v>3804</v>
      </c>
      <c r="K428" s="1" t="s">
        <v>18</v>
      </c>
      <c r="L428" s="1" t="s">
        <v>22</v>
      </c>
      <c r="M428" s="1" t="s">
        <v>31</v>
      </c>
      <c r="N428" s="1" t="s">
        <v>29</v>
      </c>
      <c r="O428" s="1" t="s">
        <v>37</v>
      </c>
      <c r="P428" s="1" t="s">
        <v>43</v>
      </c>
      <c r="Q428" s="1" t="s">
        <v>45</v>
      </c>
      <c r="R428" s="1" t="s">
        <v>37</v>
      </c>
      <c r="S428" s="1" t="s">
        <v>56</v>
      </c>
      <c r="T428" s="1" t="s">
        <v>64</v>
      </c>
      <c r="U428" s="1" t="s">
        <v>43</v>
      </c>
      <c r="V428" s="1" t="s">
        <v>72</v>
      </c>
      <c r="W428" s="1" t="s">
        <v>76</v>
      </c>
      <c r="X428" s="1" t="s">
        <v>37</v>
      </c>
      <c r="Y428" s="1" t="s">
        <v>43</v>
      </c>
      <c r="Z428" s="1" t="s">
        <v>62</v>
      </c>
      <c r="AA428" s="1" t="s">
        <v>62</v>
      </c>
      <c r="AB428" s="1" t="s">
        <v>98</v>
      </c>
      <c r="AC428" s="1" t="s">
        <v>103</v>
      </c>
      <c r="AD428" s="1" t="s">
        <v>111</v>
      </c>
      <c r="AE428" s="1" t="s">
        <v>62</v>
      </c>
      <c r="AF428" s="1" t="s">
        <v>120</v>
      </c>
      <c r="AG428" s="1" t="s">
        <v>124</v>
      </c>
      <c r="AH428" s="1" t="s">
        <v>129</v>
      </c>
      <c r="AI428" s="1" t="s">
        <v>129</v>
      </c>
      <c r="AJ428" s="1" t="s">
        <v>129</v>
      </c>
      <c r="AK428" s="1" t="s">
        <v>64</v>
      </c>
      <c r="AL428" s="1" t="s">
        <v>144</v>
      </c>
      <c r="AM428" s="1" t="s">
        <v>62</v>
      </c>
      <c r="AN428" s="1" t="s">
        <v>31</v>
      </c>
      <c r="AO428" s="1" t="s">
        <v>155</v>
      </c>
      <c r="AP428" s="1" t="s">
        <v>158</v>
      </c>
      <c r="AQ428" s="1" t="s">
        <v>29</v>
      </c>
      <c r="AR428" s="1" t="s">
        <v>21</v>
      </c>
      <c r="AS428" s="1" t="s">
        <v>21</v>
      </c>
      <c r="AT428" s="1" t="s">
        <v>21</v>
      </c>
      <c r="AV428" s="1">
        <f>_xlfn.XLOOKUP(K428,[6]cmmiScoringModel!$G$2:$G$6, [6]cmmiScoringModel!$I$2:$I$6,0,0,1)</f>
        <v>1</v>
      </c>
      <c r="AW428" s="1">
        <f>_xlfn.XLOOKUP(L428,[6]cmmiScoringModel!$G$7:$G$9,[6]cmmiScoringModel!$I$7:$I$9,0,0,1)</f>
        <v>1</v>
      </c>
      <c r="AX428" s="1">
        <f>_xlfn.XLOOKUP(M428,[6]cmmiScoringModel!$G$10:$G$14,[6]cmmiScoringModel!$I$10:$I$14,0,0,1)</f>
        <v>1</v>
      </c>
      <c r="AY428" s="1">
        <f>_xlfn.XLOOKUP(N428,[6]cmmiScoringModel!$G$15:$G$19,[6]cmmiScoringModel!$I$15:$I$19,0,0,1)</f>
        <v>0.5</v>
      </c>
      <c r="AZ428" s="1">
        <f>_xlfn.XLOOKUP(O428,[6]cmmiScoringModel!$G$20:$G$24,[6]cmmiScoringModel!$I$20:$I$24,0,0,1)</f>
        <v>0.75</v>
      </c>
      <c r="BA428" s="1">
        <f>_xlfn.XLOOKUP(P428,[6]cmmiScoringModel!$G$25:$G$28,[6]cmmiScoringModel!$I$25:$I$28,0,0,1)</f>
        <v>1</v>
      </c>
      <c r="BB428" s="1">
        <f>_xlfn.XLOOKUP(Q428,[6]cmmiScoringModel!$G$29:$G$33,[6]cmmiScoringModel!$I$29:$I$33,0,0,1)</f>
        <v>0.5</v>
      </c>
      <c r="BC428" s="1">
        <f>_xlfn.XLOOKUP(R428,[6]cmmiScoringModel!$G$34:$G$37,[6]cmmiScoringModel!$I$34:$I$37,0,0,1)</f>
        <v>1</v>
      </c>
      <c r="BD428" s="1">
        <f>_xlfn.XLOOKUP(S428,[6]cmmiScoringModel!$G$38:$G$44,[6]cmmiScoringModel!$I$38:$I$44,0,0,1)</f>
        <v>0.2</v>
      </c>
      <c r="BE428" s="1">
        <f>_xlfn.XLOOKUP(T428,[6]cmmiScoringModel!$G$45:$G$51,[6]cmmiScoringModel!$I$45:$I$51,0,0,1)</f>
        <v>1</v>
      </c>
      <c r="BF428" s="1">
        <f>_xlfn.XLOOKUP(U428,[6]cmmiScoringModel!$G$52:$G$56,[6]cmmiScoringModel!$I$52:$I$56,0,0,1)</f>
        <v>1</v>
      </c>
      <c r="BG428" s="1">
        <f>_xlfn.XLOOKUP(V428,[6]cmmiScoringModel!$G$57:$G$61,[6]cmmiScoringModel!$I$57:$I$61,0,0,1)</f>
        <v>1</v>
      </c>
      <c r="BH428" s="1">
        <f>_xlfn.XLOOKUP(W428,[6]cmmiScoringModel!$G$62:$G$67,[6]cmmiScoringModel!$I$62:$I$67,0,0,1)</f>
        <v>0.75</v>
      </c>
      <c r="BI428" s="1">
        <f>_xlfn.XLOOKUP(X428,[6]cmmiScoringModel!$G$68:$G$72,[6]cmmiScoringModel!$I$68:$I$72,0,0,1)</f>
        <v>0.75</v>
      </c>
      <c r="BJ428" s="1">
        <f>_xlfn.XLOOKUP(Y428,[6]cmmiScoringModel!$G$73:$G$77,[6]cmmiScoringModel!$I$73:$I$77,0,0,1)</f>
        <v>1</v>
      </c>
      <c r="BK428" s="1">
        <f>_xlfn.XLOOKUP(Z428,[6]cmmiScoringModel!$G$78:$G$84,[6]cmmiScoringModel!$I$78:$I$84,0,0,1)</f>
        <v>0.5</v>
      </c>
      <c r="BL428" s="1">
        <f>_xlfn.XLOOKUP(AA428,[6]cmmiScoringModel!$G$85:$G$91,[6]cmmiScoringModel!$I$85:$I$91,0,0,1)</f>
        <v>0.5</v>
      </c>
      <c r="BM428" s="1">
        <f>_xlfn.XLOOKUP(AB428,[6]cmmiScoringModel!$G$92:$G$95,[6]cmmiScoringModel!$I$92:$I$95,0,0,1)</f>
        <v>1</v>
      </c>
      <c r="BN428" s="1">
        <f>_xlfn.XLOOKUP(AC428,[6]cmmiScoringModel!$G$96:$G$100,[6]cmmiScoringModel!$I$96:$I$100,0,0,1)</f>
        <v>0.6</v>
      </c>
      <c r="BO428" s="1">
        <f>_xlfn.XLOOKUP(AD428,[6]cmmiScoringModel!$G$101:$G$106,[6]cmmiScoringModel!$I$101:$I$106,0,0,1)</f>
        <v>1</v>
      </c>
      <c r="BP428" s="1">
        <f>_xlfn.XLOOKUP(AE428,[6]cmmiScoringModel!$G$107:$G$113,[6]cmmiScoringModel!$I$107:$I$113,0,0,1)</f>
        <v>0.5</v>
      </c>
      <c r="BQ428" s="1">
        <f>_xlfn.XLOOKUP(AF428,[6]cmmiScoringModel!$G$114:$G$117,[6]cmmiScoringModel!$I$114:$I$117,0,0,1)</f>
        <v>0.85</v>
      </c>
      <c r="BR428" s="1">
        <f>_xlfn.XLOOKUP(AG428,[6]cmmiScoringModel!$G$118:$G$120,[6]cmmiScoringModel!$I$118:$I$120,0,0,1)</f>
        <v>0.25</v>
      </c>
      <c r="BS428" s="1">
        <f>_xlfn.XLOOKUP(AH428, [6]cmmiScoringModel!$G$121:$G$124,[6]cmmiScoringModel!$I$121:$I$124,0,0,1)</f>
        <v>0.6</v>
      </c>
      <c r="BT428" s="1">
        <f>_xlfn.XLOOKUP(AI428,[6]cmmiScoringModel!$G$125:$G$128,[6]cmmiScoringModel!$I$125:$I$128,0,0,1)</f>
        <v>0.4</v>
      </c>
      <c r="BU428" s="1">
        <f>_xlfn.XLOOKUP(AJ428,[6]cmmiScoringModel!$G$129:$G$132,[6]cmmiScoringModel!$I$129:$I$132,0,0,1)</f>
        <v>0.4</v>
      </c>
      <c r="BV428" s="1">
        <f>_xlfn.XLOOKUP(AK428,[6]cmmiScoringModel!$G$133:$G$138,[6]cmmiScoringModel!$I$133:$I$138,0,0,1)</f>
        <v>1</v>
      </c>
      <c r="BW428" s="1">
        <f>_xlfn.XLOOKUP(AL428,[6]cmmiScoringModel!$G$139:$G$142,[6]cmmiScoringModel!$I$139:$I$142,0,0,1)</f>
        <v>1</v>
      </c>
      <c r="BX428" s="1">
        <f>_xlfn.XLOOKUP(AM428,[6]cmmiScoringModel!$G$143:$G$148,[6]cmmiScoringModel!$I$143:$I$148,0,0,1)</f>
        <v>0.5</v>
      </c>
      <c r="BY428" s="1">
        <f>_xlfn.XLOOKUP(AN428,[6]cmmiScoringModel!$G$149:$G$153,[6]cmmiScoringModel!$I$149:$I$153,0,0,1)</f>
        <v>1</v>
      </c>
      <c r="BZ428" s="1">
        <f>_xlfn.XLOOKUP(AO428,[6]cmmiScoringModel!$G$154:$G$157,[6]cmmiScoringModel!$I$154:$I$157,0,0,1)</f>
        <v>1</v>
      </c>
      <c r="CA428" s="1">
        <f>_xlfn.XLOOKUP(AP428,[6]cmmiScoringModel!$G$158:$G$161,[6]cmmiScoringModel!$I$158:$I$161,0,0,1)</f>
        <v>0.5</v>
      </c>
      <c r="CB428" s="1">
        <f>_xlfn.XLOOKUP(AQ428,[6]cmmiScoringModel!$G$162:$G$166,[6]cmmiScoringModel!$I$162:$I$166,0,0,1)</f>
        <v>0.75</v>
      </c>
      <c r="CC428" s="1">
        <f>_xlfn.XLOOKUP(AR428,[6]cmmiScoringModel!$G$167:$G$171,[6]cmmiScoringModel!$I$167:$I$171,0,0,1)</f>
        <v>0.01</v>
      </c>
      <c r="CD428" s="1">
        <f>_xlfn.XLOOKUP(AS428,[6]cmmiScoringModel!$G$172:$G$175,[6]cmmiScoringModel!$I$172:$I$175,0,0,1)</f>
        <v>0.01</v>
      </c>
      <c r="CE428" s="1">
        <f>_xlfn.XLOOKUP(AT428,[6]cmmiScoringModel!$G$176:$G$180,[6]cmmiScoringModel!$I$176:$I$180,0,0,1)</f>
        <v>0.01</v>
      </c>
    </row>
    <row r="429" spans="1:83" x14ac:dyDescent="0.25">
      <c r="A429" s="1" t="s">
        <v>3806</v>
      </c>
      <c r="B429" s="1" t="s">
        <v>2356</v>
      </c>
      <c r="C429" s="1" t="s">
        <v>2377</v>
      </c>
      <c r="D429" s="1" t="s">
        <v>2378</v>
      </c>
      <c r="E429" s="1" t="s">
        <v>2379</v>
      </c>
      <c r="G429" s="1" t="s">
        <v>2044</v>
      </c>
      <c r="H429" s="1" t="s">
        <v>3807</v>
      </c>
      <c r="K429" s="1" t="s">
        <v>18</v>
      </c>
      <c r="L429" s="1" t="s">
        <v>22</v>
      </c>
      <c r="M429" s="1" t="s">
        <v>31</v>
      </c>
      <c r="N429" s="1" t="s">
        <v>29</v>
      </c>
      <c r="O429" s="1" t="s">
        <v>37</v>
      </c>
      <c r="P429" s="1" t="s">
        <v>43</v>
      </c>
      <c r="Q429" s="1" t="s">
        <v>45</v>
      </c>
      <c r="R429" s="1" t="s">
        <v>37</v>
      </c>
      <c r="S429" s="1" t="s">
        <v>56</v>
      </c>
      <c r="T429" s="1" t="s">
        <v>64</v>
      </c>
      <c r="U429" s="1" t="s">
        <v>43</v>
      </c>
      <c r="V429" s="1" t="s">
        <v>72</v>
      </c>
      <c r="W429" s="1" t="s">
        <v>76</v>
      </c>
      <c r="X429" s="1" t="s">
        <v>37</v>
      </c>
      <c r="Y429" s="1" t="s">
        <v>43</v>
      </c>
      <c r="Z429" s="1" t="s">
        <v>62</v>
      </c>
      <c r="AA429" s="1" t="s">
        <v>62</v>
      </c>
      <c r="AB429" s="1" t="s">
        <v>98</v>
      </c>
      <c r="AC429" s="1" t="s">
        <v>103</v>
      </c>
      <c r="AD429" s="1" t="s">
        <v>111</v>
      </c>
      <c r="AE429" s="1" t="s">
        <v>62</v>
      </c>
      <c r="AF429" s="1" t="s">
        <v>120</v>
      </c>
      <c r="AG429" s="1" t="s">
        <v>124</v>
      </c>
      <c r="AH429" s="1" t="s">
        <v>129</v>
      </c>
      <c r="AI429" s="1" t="s">
        <v>129</v>
      </c>
      <c r="AJ429" s="1" t="s">
        <v>129</v>
      </c>
      <c r="AK429" s="1" t="s">
        <v>64</v>
      </c>
      <c r="AL429" s="1" t="s">
        <v>144</v>
      </c>
      <c r="AM429" s="1" t="s">
        <v>62</v>
      </c>
      <c r="AN429" s="1" t="s">
        <v>31</v>
      </c>
      <c r="AO429" s="1" t="s">
        <v>155</v>
      </c>
      <c r="AP429" s="1" t="s">
        <v>158</v>
      </c>
      <c r="AQ429" s="1" t="s">
        <v>29</v>
      </c>
      <c r="AR429" s="1" t="s">
        <v>21</v>
      </c>
      <c r="AS429" s="1" t="s">
        <v>21</v>
      </c>
      <c r="AT429" s="1" t="s">
        <v>21</v>
      </c>
      <c r="AV429" s="1">
        <f>_xlfn.XLOOKUP(K429,[6]cmmiScoringModel!$G$2:$G$6, [6]cmmiScoringModel!$I$2:$I$6,0,0,1)</f>
        <v>1</v>
      </c>
      <c r="AW429" s="1">
        <f>_xlfn.XLOOKUP(L429,[6]cmmiScoringModel!$G$7:$G$9,[6]cmmiScoringModel!$I$7:$I$9,0,0,1)</f>
        <v>1</v>
      </c>
      <c r="AX429" s="1">
        <f>_xlfn.XLOOKUP(M429,[6]cmmiScoringModel!$G$10:$G$14,[6]cmmiScoringModel!$I$10:$I$14,0,0,1)</f>
        <v>1</v>
      </c>
      <c r="AY429" s="1">
        <f>_xlfn.XLOOKUP(N429,[6]cmmiScoringModel!$G$15:$G$19,[6]cmmiScoringModel!$I$15:$I$19,0,0,1)</f>
        <v>0.5</v>
      </c>
      <c r="AZ429" s="1">
        <f>_xlfn.XLOOKUP(O429,[6]cmmiScoringModel!$G$20:$G$24,[6]cmmiScoringModel!$I$20:$I$24,0,0,1)</f>
        <v>0.75</v>
      </c>
      <c r="BA429" s="1">
        <f>_xlfn.XLOOKUP(P429,[6]cmmiScoringModel!$G$25:$G$28,[6]cmmiScoringModel!$I$25:$I$28,0,0,1)</f>
        <v>1</v>
      </c>
      <c r="BB429" s="1">
        <f>_xlfn.XLOOKUP(Q429,[6]cmmiScoringModel!$G$29:$G$33,[6]cmmiScoringModel!$I$29:$I$33,0,0,1)</f>
        <v>0.5</v>
      </c>
      <c r="BC429" s="1">
        <f>_xlfn.XLOOKUP(R429,[6]cmmiScoringModel!$G$34:$G$37,[6]cmmiScoringModel!$I$34:$I$37,0,0,1)</f>
        <v>1</v>
      </c>
      <c r="BD429" s="1">
        <f>_xlfn.XLOOKUP(S429,[6]cmmiScoringModel!$G$38:$G$44,[6]cmmiScoringModel!$I$38:$I$44,0,0,1)</f>
        <v>0.2</v>
      </c>
      <c r="BE429" s="1">
        <f>_xlfn.XLOOKUP(T429,[6]cmmiScoringModel!$G$45:$G$51,[6]cmmiScoringModel!$I$45:$I$51,0,0,1)</f>
        <v>1</v>
      </c>
      <c r="BF429" s="1">
        <f>_xlfn.XLOOKUP(U429,[6]cmmiScoringModel!$G$52:$G$56,[6]cmmiScoringModel!$I$52:$I$56,0,0,1)</f>
        <v>1</v>
      </c>
      <c r="BG429" s="1">
        <f>_xlfn.XLOOKUP(V429,[6]cmmiScoringModel!$G$57:$G$61,[6]cmmiScoringModel!$I$57:$I$61,0,0,1)</f>
        <v>1</v>
      </c>
      <c r="BH429" s="1">
        <f>_xlfn.XLOOKUP(W429,[6]cmmiScoringModel!$G$62:$G$67,[6]cmmiScoringModel!$I$62:$I$67,0,0,1)</f>
        <v>0.75</v>
      </c>
      <c r="BI429" s="1">
        <f>_xlfn.XLOOKUP(X429,[6]cmmiScoringModel!$G$68:$G$72,[6]cmmiScoringModel!$I$68:$I$72,0,0,1)</f>
        <v>0.75</v>
      </c>
      <c r="BJ429" s="1">
        <f>_xlfn.XLOOKUP(Y429,[6]cmmiScoringModel!$G$73:$G$77,[6]cmmiScoringModel!$I$73:$I$77,0,0,1)</f>
        <v>1</v>
      </c>
      <c r="BK429" s="1">
        <f>_xlfn.XLOOKUP(Z429,[6]cmmiScoringModel!$G$78:$G$84,[6]cmmiScoringModel!$I$78:$I$84,0,0,1)</f>
        <v>0.5</v>
      </c>
      <c r="BL429" s="1">
        <f>_xlfn.XLOOKUP(AA429,[6]cmmiScoringModel!$G$85:$G$91,[6]cmmiScoringModel!$I$85:$I$91,0,0,1)</f>
        <v>0.5</v>
      </c>
      <c r="BM429" s="1">
        <f>_xlfn.XLOOKUP(AB429,[6]cmmiScoringModel!$G$92:$G$95,[6]cmmiScoringModel!$I$92:$I$95,0,0,1)</f>
        <v>1</v>
      </c>
      <c r="BN429" s="1">
        <f>_xlfn.XLOOKUP(AC429,[6]cmmiScoringModel!$G$96:$G$100,[6]cmmiScoringModel!$I$96:$I$100,0,0,1)</f>
        <v>0.6</v>
      </c>
      <c r="BO429" s="1">
        <f>_xlfn.XLOOKUP(AD429,[6]cmmiScoringModel!$G$101:$G$106,[6]cmmiScoringModel!$I$101:$I$106,0,0,1)</f>
        <v>1</v>
      </c>
      <c r="BP429" s="1">
        <f>_xlfn.XLOOKUP(AE429,[6]cmmiScoringModel!$G$107:$G$113,[6]cmmiScoringModel!$I$107:$I$113,0,0,1)</f>
        <v>0.5</v>
      </c>
      <c r="BQ429" s="1">
        <f>_xlfn.XLOOKUP(AF429,[6]cmmiScoringModel!$G$114:$G$117,[6]cmmiScoringModel!$I$114:$I$117,0,0,1)</f>
        <v>0.85</v>
      </c>
      <c r="BR429" s="1">
        <f>_xlfn.XLOOKUP(AG429,[6]cmmiScoringModel!$G$118:$G$120,[6]cmmiScoringModel!$I$118:$I$120,0,0,1)</f>
        <v>0.25</v>
      </c>
      <c r="BS429" s="1">
        <f>_xlfn.XLOOKUP(AH429, [6]cmmiScoringModel!$G$121:$G$124,[6]cmmiScoringModel!$I$121:$I$124,0,0,1)</f>
        <v>0.6</v>
      </c>
      <c r="BT429" s="1">
        <f>_xlfn.XLOOKUP(AI429,[6]cmmiScoringModel!$G$125:$G$128,[6]cmmiScoringModel!$I$125:$I$128,0,0,1)</f>
        <v>0.4</v>
      </c>
      <c r="BU429" s="1">
        <f>_xlfn.XLOOKUP(AJ429,[6]cmmiScoringModel!$G$129:$G$132,[6]cmmiScoringModel!$I$129:$I$132,0,0,1)</f>
        <v>0.4</v>
      </c>
      <c r="BV429" s="1">
        <f>_xlfn.XLOOKUP(AK429,[6]cmmiScoringModel!$G$133:$G$138,[6]cmmiScoringModel!$I$133:$I$138,0,0,1)</f>
        <v>1</v>
      </c>
      <c r="BW429" s="1">
        <f>_xlfn.XLOOKUP(AL429,[6]cmmiScoringModel!$G$139:$G$142,[6]cmmiScoringModel!$I$139:$I$142,0,0,1)</f>
        <v>1</v>
      </c>
      <c r="BX429" s="1">
        <f>_xlfn.XLOOKUP(AM429,[6]cmmiScoringModel!$G$143:$G$148,[6]cmmiScoringModel!$I$143:$I$148,0,0,1)</f>
        <v>0.5</v>
      </c>
      <c r="BY429" s="1">
        <f>_xlfn.XLOOKUP(AN429,[6]cmmiScoringModel!$G$149:$G$153,[6]cmmiScoringModel!$I$149:$I$153,0,0,1)</f>
        <v>1</v>
      </c>
      <c r="BZ429" s="1">
        <f>_xlfn.XLOOKUP(AO429,[6]cmmiScoringModel!$G$154:$G$157,[6]cmmiScoringModel!$I$154:$I$157,0,0,1)</f>
        <v>1</v>
      </c>
      <c r="CA429" s="1">
        <f>_xlfn.XLOOKUP(AP429,[6]cmmiScoringModel!$G$158:$G$161,[6]cmmiScoringModel!$I$158:$I$161,0,0,1)</f>
        <v>0.5</v>
      </c>
      <c r="CB429" s="1">
        <f>_xlfn.XLOOKUP(AQ429,[6]cmmiScoringModel!$G$162:$G$166,[6]cmmiScoringModel!$I$162:$I$166,0,0,1)</f>
        <v>0.75</v>
      </c>
      <c r="CC429" s="1">
        <f>_xlfn.XLOOKUP(AR429,[6]cmmiScoringModel!$G$167:$G$171,[6]cmmiScoringModel!$I$167:$I$171,0,0,1)</f>
        <v>0.01</v>
      </c>
      <c r="CD429" s="1">
        <f>_xlfn.XLOOKUP(AS429,[6]cmmiScoringModel!$G$172:$G$175,[6]cmmiScoringModel!$I$172:$I$175,0,0,1)</f>
        <v>0.01</v>
      </c>
      <c r="CE429" s="1">
        <f>_xlfn.XLOOKUP(AT429,[6]cmmiScoringModel!$G$176:$G$180,[6]cmmiScoringModel!$I$176:$I$180,0,0,1)</f>
        <v>0.01</v>
      </c>
    </row>
    <row r="430" spans="1:83" x14ac:dyDescent="0.25">
      <c r="A430" s="1" t="s">
        <v>3808</v>
      </c>
      <c r="B430" s="1" t="s">
        <v>2356</v>
      </c>
      <c r="C430" s="1" t="s">
        <v>2377</v>
      </c>
      <c r="D430" s="1" t="s">
        <v>2381</v>
      </c>
      <c r="E430" s="1" t="s">
        <v>2382</v>
      </c>
      <c r="G430" s="1" t="s">
        <v>2344</v>
      </c>
      <c r="H430" s="1" t="s">
        <v>3809</v>
      </c>
      <c r="K430" s="1" t="s">
        <v>18</v>
      </c>
      <c r="L430" s="1" t="s">
        <v>22</v>
      </c>
      <c r="M430" s="1" t="s">
        <v>31</v>
      </c>
      <c r="N430" s="1" t="s">
        <v>29</v>
      </c>
      <c r="O430" s="1" t="s">
        <v>37</v>
      </c>
      <c r="P430" s="1" t="s">
        <v>43</v>
      </c>
      <c r="Q430" s="1" t="s">
        <v>45</v>
      </c>
      <c r="R430" s="1" t="s">
        <v>37</v>
      </c>
      <c r="S430" s="1" t="s">
        <v>56</v>
      </c>
      <c r="T430" s="1" t="s">
        <v>64</v>
      </c>
      <c r="U430" s="1" t="s">
        <v>43</v>
      </c>
      <c r="V430" s="1" t="s">
        <v>72</v>
      </c>
      <c r="W430" s="1" t="s">
        <v>77</v>
      </c>
      <c r="X430" s="1" t="s">
        <v>37</v>
      </c>
      <c r="Y430" s="1" t="s">
        <v>43</v>
      </c>
      <c r="Z430" s="1" t="s">
        <v>64</v>
      </c>
      <c r="AA430" s="1" t="s">
        <v>62</v>
      </c>
      <c r="AB430" s="1" t="s">
        <v>98</v>
      </c>
      <c r="AC430" s="1" t="s">
        <v>103</v>
      </c>
      <c r="AD430" s="1" t="s">
        <v>111</v>
      </c>
      <c r="AE430" s="1" t="s">
        <v>62</v>
      </c>
      <c r="AF430" s="1" t="s">
        <v>122</v>
      </c>
      <c r="AG430" s="1" t="s">
        <v>125</v>
      </c>
      <c r="AH430" s="1" t="s">
        <v>129</v>
      </c>
      <c r="AI430" s="1" t="s">
        <v>129</v>
      </c>
      <c r="AJ430" s="1" t="s">
        <v>129</v>
      </c>
      <c r="AK430" s="1" t="s">
        <v>64</v>
      </c>
      <c r="AL430" s="1" t="s">
        <v>144</v>
      </c>
      <c r="AM430" s="1" t="s">
        <v>62</v>
      </c>
      <c r="AN430" s="1" t="s">
        <v>31</v>
      </c>
      <c r="AO430" s="1" t="s">
        <v>155</v>
      </c>
      <c r="AP430" s="1" t="s">
        <v>159</v>
      </c>
      <c r="AQ430" s="1" t="s">
        <v>31</v>
      </c>
      <c r="AR430" s="1" t="s">
        <v>21</v>
      </c>
      <c r="AS430" s="1" t="s">
        <v>21</v>
      </c>
      <c r="AT430" s="1" t="s">
        <v>21</v>
      </c>
      <c r="AV430" s="1">
        <f>_xlfn.XLOOKUP(K430,[6]cmmiScoringModel!$G$2:$G$6, [6]cmmiScoringModel!$I$2:$I$6,0,0,1)</f>
        <v>1</v>
      </c>
      <c r="AW430" s="1">
        <f>_xlfn.XLOOKUP(L430,[6]cmmiScoringModel!$G$7:$G$9,[6]cmmiScoringModel!$I$7:$I$9,0,0,1)</f>
        <v>1</v>
      </c>
      <c r="AX430" s="1">
        <f>_xlfn.XLOOKUP(M430,[6]cmmiScoringModel!$G$10:$G$14,[6]cmmiScoringModel!$I$10:$I$14,0,0,1)</f>
        <v>1</v>
      </c>
      <c r="AY430" s="1">
        <f>_xlfn.XLOOKUP(N430,[6]cmmiScoringModel!$G$15:$G$19,[6]cmmiScoringModel!$I$15:$I$19,0,0,1)</f>
        <v>0.5</v>
      </c>
      <c r="AZ430" s="1">
        <f>_xlfn.XLOOKUP(O430,[6]cmmiScoringModel!$G$20:$G$24,[6]cmmiScoringModel!$I$20:$I$24,0,0,1)</f>
        <v>0.75</v>
      </c>
      <c r="BA430" s="1">
        <f>_xlfn.XLOOKUP(P430,[6]cmmiScoringModel!$G$25:$G$28,[6]cmmiScoringModel!$I$25:$I$28,0,0,1)</f>
        <v>1</v>
      </c>
      <c r="BB430" s="1">
        <f>_xlfn.XLOOKUP(Q430,[6]cmmiScoringModel!$G$29:$G$33,[6]cmmiScoringModel!$I$29:$I$33,0,0,1)</f>
        <v>0.5</v>
      </c>
      <c r="BC430" s="1">
        <f>_xlfn.XLOOKUP(R430,[6]cmmiScoringModel!$G$34:$G$37,[6]cmmiScoringModel!$I$34:$I$37,0,0,1)</f>
        <v>1</v>
      </c>
      <c r="BD430" s="1">
        <f>_xlfn.XLOOKUP(S430,[6]cmmiScoringModel!$G$38:$G$44,[6]cmmiScoringModel!$I$38:$I$44,0,0,1)</f>
        <v>0.2</v>
      </c>
      <c r="BE430" s="1">
        <f>_xlfn.XLOOKUP(T430,[6]cmmiScoringModel!$G$45:$G$51,[6]cmmiScoringModel!$I$45:$I$51,0,0,1)</f>
        <v>1</v>
      </c>
      <c r="BF430" s="1">
        <f>_xlfn.XLOOKUP(U430,[6]cmmiScoringModel!$G$52:$G$56,[6]cmmiScoringModel!$I$52:$I$56,0,0,1)</f>
        <v>1</v>
      </c>
      <c r="BG430" s="1">
        <f>_xlfn.XLOOKUP(V430,[6]cmmiScoringModel!$G$57:$G$61,[6]cmmiScoringModel!$I$57:$I$61,0,0,1)</f>
        <v>1</v>
      </c>
      <c r="BH430" s="1">
        <f>_xlfn.XLOOKUP(W430,[6]cmmiScoringModel!$G$62:$G$67,[6]cmmiScoringModel!$I$62:$I$67,0,0,1)</f>
        <v>1</v>
      </c>
      <c r="BI430" s="1">
        <f>_xlfn.XLOOKUP(X430,[6]cmmiScoringModel!$G$68:$G$72,[6]cmmiScoringModel!$I$68:$I$72,0,0,1)</f>
        <v>0.75</v>
      </c>
      <c r="BJ430" s="1">
        <f>_xlfn.XLOOKUP(Y430,[6]cmmiScoringModel!$G$73:$G$77,[6]cmmiScoringModel!$I$73:$I$77,0,0,1)</f>
        <v>1</v>
      </c>
      <c r="BK430" s="1">
        <f>_xlfn.XLOOKUP(Z430,[6]cmmiScoringModel!$G$78:$G$84,[6]cmmiScoringModel!$I$78:$I$84,0,0,1)</f>
        <v>1</v>
      </c>
      <c r="BL430" s="1">
        <f>_xlfn.XLOOKUP(AA430,[6]cmmiScoringModel!$G$85:$G$91,[6]cmmiScoringModel!$I$85:$I$91,0,0,1)</f>
        <v>0.5</v>
      </c>
      <c r="BM430" s="1">
        <f>_xlfn.XLOOKUP(AB430,[6]cmmiScoringModel!$G$92:$G$95,[6]cmmiScoringModel!$I$92:$I$95,0,0,1)</f>
        <v>1</v>
      </c>
      <c r="BN430" s="1">
        <f>_xlfn.XLOOKUP(AC430,[6]cmmiScoringModel!$G$96:$G$100,[6]cmmiScoringModel!$I$96:$I$100,0,0,1)</f>
        <v>0.6</v>
      </c>
      <c r="BO430" s="1">
        <f>_xlfn.XLOOKUP(AD430,[6]cmmiScoringModel!$G$101:$G$106,[6]cmmiScoringModel!$I$101:$I$106,0,0,1)</f>
        <v>1</v>
      </c>
      <c r="BP430" s="1">
        <f>_xlfn.XLOOKUP(AE430,[6]cmmiScoringModel!$G$107:$G$113,[6]cmmiScoringModel!$I$107:$I$113,0,0,1)</f>
        <v>0.5</v>
      </c>
      <c r="BQ430" s="1">
        <f>_xlfn.XLOOKUP(AF430,[6]cmmiScoringModel!$G$114:$G$117,[6]cmmiScoringModel!$I$114:$I$117,0,0,1)</f>
        <v>1</v>
      </c>
      <c r="BR430" s="1">
        <f>_xlfn.XLOOKUP(AG430,[6]cmmiScoringModel!$G$118:$G$120,[6]cmmiScoringModel!$I$118:$I$120,0,0,1)</f>
        <v>1</v>
      </c>
      <c r="BS430" s="1">
        <f>_xlfn.XLOOKUP(AH430, [6]cmmiScoringModel!$G$121:$G$124,[6]cmmiScoringModel!$I$121:$I$124,0,0,1)</f>
        <v>0.6</v>
      </c>
      <c r="BT430" s="1">
        <f>_xlfn.XLOOKUP(AI430,[6]cmmiScoringModel!$G$125:$G$128,[6]cmmiScoringModel!$I$125:$I$128,0,0,1)</f>
        <v>0.4</v>
      </c>
      <c r="BU430" s="1">
        <f>_xlfn.XLOOKUP(AJ430,[6]cmmiScoringModel!$G$129:$G$132,[6]cmmiScoringModel!$I$129:$I$132,0,0,1)</f>
        <v>0.4</v>
      </c>
      <c r="BV430" s="1">
        <f>_xlfn.XLOOKUP(AK430,[6]cmmiScoringModel!$G$133:$G$138,[6]cmmiScoringModel!$I$133:$I$138,0,0,1)</f>
        <v>1</v>
      </c>
      <c r="BW430" s="1">
        <f>_xlfn.XLOOKUP(AL430,[6]cmmiScoringModel!$G$139:$G$142,[6]cmmiScoringModel!$I$139:$I$142,0,0,1)</f>
        <v>1</v>
      </c>
      <c r="BX430" s="1">
        <f>_xlfn.XLOOKUP(AM430,[6]cmmiScoringModel!$G$143:$G$148,[6]cmmiScoringModel!$I$143:$I$148,0,0,1)</f>
        <v>0.5</v>
      </c>
      <c r="BY430" s="1">
        <f>_xlfn.XLOOKUP(AN430,[6]cmmiScoringModel!$G$149:$G$153,[6]cmmiScoringModel!$I$149:$I$153,0,0,1)</f>
        <v>1</v>
      </c>
      <c r="BZ430" s="1">
        <f>_xlfn.XLOOKUP(AO430,[6]cmmiScoringModel!$G$154:$G$157,[6]cmmiScoringModel!$I$154:$I$157,0,0,1)</f>
        <v>1</v>
      </c>
      <c r="CA430" s="1">
        <f>_xlfn.XLOOKUP(AP430,[6]cmmiScoringModel!$G$158:$G$161,[6]cmmiScoringModel!$I$158:$I$161,0,0,1)</f>
        <v>1</v>
      </c>
      <c r="CB430" s="1">
        <f>_xlfn.XLOOKUP(AQ430,[6]cmmiScoringModel!$G$162:$G$166,[6]cmmiScoringModel!$I$162:$I$166,0,0,1)</f>
        <v>1</v>
      </c>
      <c r="CC430" s="1">
        <f>_xlfn.XLOOKUP(AR430,[6]cmmiScoringModel!$G$167:$G$171,[6]cmmiScoringModel!$I$167:$I$171,0,0,1)</f>
        <v>0.01</v>
      </c>
      <c r="CD430" s="1">
        <f>_xlfn.XLOOKUP(AS430,[6]cmmiScoringModel!$G$172:$G$175,[6]cmmiScoringModel!$I$172:$I$175,0,0,1)</f>
        <v>0.01</v>
      </c>
      <c r="CE430" s="1">
        <f>_xlfn.XLOOKUP(AT430,[6]cmmiScoringModel!$G$176:$G$180,[6]cmmiScoringModel!$I$176:$I$180,0,0,1)</f>
        <v>0.01</v>
      </c>
    </row>
    <row r="431" spans="1:83" x14ac:dyDescent="0.25">
      <c r="A431" s="1" t="s">
        <v>3810</v>
      </c>
      <c r="B431" s="1" t="s">
        <v>2356</v>
      </c>
      <c r="C431" s="1" t="s">
        <v>2384</v>
      </c>
      <c r="D431" s="1" t="s">
        <v>2385</v>
      </c>
      <c r="E431" s="1" t="s">
        <v>2386</v>
      </c>
      <c r="G431" s="1" t="s">
        <v>3811</v>
      </c>
      <c r="H431" s="1" t="s">
        <v>3807</v>
      </c>
      <c r="K431" s="1" t="s">
        <v>18</v>
      </c>
      <c r="L431" s="1" t="s">
        <v>22</v>
      </c>
      <c r="M431" s="1" t="s">
        <v>31</v>
      </c>
      <c r="N431" s="1" t="s">
        <v>29</v>
      </c>
      <c r="O431" s="1" t="s">
        <v>37</v>
      </c>
      <c r="P431" s="1" t="s">
        <v>43</v>
      </c>
      <c r="Q431" s="1" t="s">
        <v>45</v>
      </c>
      <c r="R431" s="1" t="s">
        <v>37</v>
      </c>
      <c r="S431" s="1" t="s">
        <v>56</v>
      </c>
      <c r="T431" s="1" t="s">
        <v>64</v>
      </c>
      <c r="U431" s="1" t="s">
        <v>43</v>
      </c>
      <c r="V431" s="1" t="s">
        <v>72</v>
      </c>
      <c r="W431" s="1" t="s">
        <v>76</v>
      </c>
      <c r="X431" s="1" t="s">
        <v>37</v>
      </c>
      <c r="Y431" s="1" t="s">
        <v>43</v>
      </c>
      <c r="Z431" s="1" t="s">
        <v>62</v>
      </c>
      <c r="AA431" s="1" t="s">
        <v>62</v>
      </c>
      <c r="AB431" s="1" t="s">
        <v>98</v>
      </c>
      <c r="AC431" s="1" t="s">
        <v>103</v>
      </c>
      <c r="AD431" s="1" t="s">
        <v>111</v>
      </c>
      <c r="AE431" s="1" t="s">
        <v>62</v>
      </c>
      <c r="AF431" s="1" t="s">
        <v>120</v>
      </c>
      <c r="AG431" s="1" t="s">
        <v>124</v>
      </c>
      <c r="AH431" s="1" t="s">
        <v>129</v>
      </c>
      <c r="AI431" s="1" t="s">
        <v>129</v>
      </c>
      <c r="AJ431" s="1" t="s">
        <v>129</v>
      </c>
      <c r="AK431" s="1" t="s">
        <v>64</v>
      </c>
      <c r="AL431" s="1" t="s">
        <v>144</v>
      </c>
      <c r="AM431" s="1" t="s">
        <v>62</v>
      </c>
      <c r="AN431" s="1" t="s">
        <v>31</v>
      </c>
      <c r="AO431" s="1" t="s">
        <v>155</v>
      </c>
      <c r="AP431" s="1" t="s">
        <v>158</v>
      </c>
      <c r="AQ431" s="1" t="s">
        <v>29</v>
      </c>
      <c r="AR431" s="1" t="s">
        <v>21</v>
      </c>
      <c r="AS431" s="1" t="s">
        <v>21</v>
      </c>
      <c r="AT431" s="1" t="s">
        <v>21</v>
      </c>
      <c r="AV431" s="1">
        <f>_xlfn.XLOOKUP(K431,[6]cmmiScoringModel!$G$2:$G$6, [6]cmmiScoringModel!$I$2:$I$6,0,0,1)</f>
        <v>1</v>
      </c>
      <c r="AW431" s="1">
        <f>_xlfn.XLOOKUP(L431,[6]cmmiScoringModel!$G$7:$G$9,[6]cmmiScoringModel!$I$7:$I$9,0,0,1)</f>
        <v>1</v>
      </c>
      <c r="AX431" s="1">
        <f>_xlfn.XLOOKUP(M431,[6]cmmiScoringModel!$G$10:$G$14,[6]cmmiScoringModel!$I$10:$I$14,0,0,1)</f>
        <v>1</v>
      </c>
      <c r="AY431" s="1">
        <f>_xlfn.XLOOKUP(N431,[6]cmmiScoringModel!$G$15:$G$19,[6]cmmiScoringModel!$I$15:$I$19,0,0,1)</f>
        <v>0.5</v>
      </c>
      <c r="AZ431" s="1">
        <f>_xlfn.XLOOKUP(O431,[6]cmmiScoringModel!$G$20:$G$24,[6]cmmiScoringModel!$I$20:$I$24,0,0,1)</f>
        <v>0.75</v>
      </c>
      <c r="BA431" s="1">
        <f>_xlfn.XLOOKUP(P431,[6]cmmiScoringModel!$G$25:$G$28,[6]cmmiScoringModel!$I$25:$I$28,0,0,1)</f>
        <v>1</v>
      </c>
      <c r="BB431" s="1">
        <f>_xlfn.XLOOKUP(Q431,[6]cmmiScoringModel!$G$29:$G$33,[6]cmmiScoringModel!$I$29:$I$33,0,0,1)</f>
        <v>0.5</v>
      </c>
      <c r="BC431" s="1">
        <f>_xlfn.XLOOKUP(R431,[6]cmmiScoringModel!$G$34:$G$37,[6]cmmiScoringModel!$I$34:$I$37,0,0,1)</f>
        <v>1</v>
      </c>
      <c r="BD431" s="1">
        <f>_xlfn.XLOOKUP(S431,[6]cmmiScoringModel!$G$38:$G$44,[6]cmmiScoringModel!$I$38:$I$44,0,0,1)</f>
        <v>0.2</v>
      </c>
      <c r="BE431" s="1">
        <f>_xlfn.XLOOKUP(T431,[6]cmmiScoringModel!$G$45:$G$51,[6]cmmiScoringModel!$I$45:$I$51,0,0,1)</f>
        <v>1</v>
      </c>
      <c r="BF431" s="1">
        <f>_xlfn.XLOOKUP(U431,[6]cmmiScoringModel!$G$52:$G$56,[6]cmmiScoringModel!$I$52:$I$56,0,0,1)</f>
        <v>1</v>
      </c>
      <c r="BG431" s="1">
        <f>_xlfn.XLOOKUP(V431,[6]cmmiScoringModel!$G$57:$G$61,[6]cmmiScoringModel!$I$57:$I$61,0,0,1)</f>
        <v>1</v>
      </c>
      <c r="BH431" s="1">
        <f>_xlfn.XLOOKUP(W431,[6]cmmiScoringModel!$G$62:$G$67,[6]cmmiScoringModel!$I$62:$I$67,0,0,1)</f>
        <v>0.75</v>
      </c>
      <c r="BI431" s="1">
        <f>_xlfn.XLOOKUP(X431,[6]cmmiScoringModel!$G$68:$G$72,[6]cmmiScoringModel!$I$68:$I$72,0,0,1)</f>
        <v>0.75</v>
      </c>
      <c r="BJ431" s="1">
        <f>_xlfn.XLOOKUP(Y431,[6]cmmiScoringModel!$G$73:$G$77,[6]cmmiScoringModel!$I$73:$I$77,0,0,1)</f>
        <v>1</v>
      </c>
      <c r="BK431" s="1">
        <f>_xlfn.XLOOKUP(Z431,[6]cmmiScoringModel!$G$78:$G$84,[6]cmmiScoringModel!$I$78:$I$84,0,0,1)</f>
        <v>0.5</v>
      </c>
      <c r="BL431" s="1">
        <f>_xlfn.XLOOKUP(AA431,[6]cmmiScoringModel!$G$85:$G$91,[6]cmmiScoringModel!$I$85:$I$91,0,0,1)</f>
        <v>0.5</v>
      </c>
      <c r="BM431" s="1">
        <f>_xlfn.XLOOKUP(AB431,[6]cmmiScoringModel!$G$92:$G$95,[6]cmmiScoringModel!$I$92:$I$95,0,0,1)</f>
        <v>1</v>
      </c>
      <c r="BN431" s="1">
        <f>_xlfn.XLOOKUP(AC431,[6]cmmiScoringModel!$G$96:$G$100,[6]cmmiScoringModel!$I$96:$I$100,0,0,1)</f>
        <v>0.6</v>
      </c>
      <c r="BO431" s="1">
        <f>_xlfn.XLOOKUP(AD431,[6]cmmiScoringModel!$G$101:$G$106,[6]cmmiScoringModel!$I$101:$I$106,0,0,1)</f>
        <v>1</v>
      </c>
      <c r="BP431" s="1">
        <f>_xlfn.XLOOKUP(AE431,[6]cmmiScoringModel!$G$107:$G$113,[6]cmmiScoringModel!$I$107:$I$113,0,0,1)</f>
        <v>0.5</v>
      </c>
      <c r="BQ431" s="1">
        <f>_xlfn.XLOOKUP(AF431,[6]cmmiScoringModel!$G$114:$G$117,[6]cmmiScoringModel!$I$114:$I$117,0,0,1)</f>
        <v>0.85</v>
      </c>
      <c r="BR431" s="1">
        <f>_xlfn.XLOOKUP(AG431,[6]cmmiScoringModel!$G$118:$G$120,[6]cmmiScoringModel!$I$118:$I$120,0,0,1)</f>
        <v>0.25</v>
      </c>
      <c r="BS431" s="1">
        <f>_xlfn.XLOOKUP(AH431, [6]cmmiScoringModel!$G$121:$G$124,[6]cmmiScoringModel!$I$121:$I$124,0,0,1)</f>
        <v>0.6</v>
      </c>
      <c r="BT431" s="1">
        <f>_xlfn.XLOOKUP(AI431,[6]cmmiScoringModel!$G$125:$G$128,[6]cmmiScoringModel!$I$125:$I$128,0,0,1)</f>
        <v>0.4</v>
      </c>
      <c r="BU431" s="1">
        <f>_xlfn.XLOOKUP(AJ431,[6]cmmiScoringModel!$G$129:$G$132,[6]cmmiScoringModel!$I$129:$I$132,0,0,1)</f>
        <v>0.4</v>
      </c>
      <c r="BV431" s="1">
        <f>_xlfn.XLOOKUP(AK431,[6]cmmiScoringModel!$G$133:$G$138,[6]cmmiScoringModel!$I$133:$I$138,0,0,1)</f>
        <v>1</v>
      </c>
      <c r="BW431" s="1">
        <f>_xlfn.XLOOKUP(AL431,[6]cmmiScoringModel!$G$139:$G$142,[6]cmmiScoringModel!$I$139:$I$142,0,0,1)</f>
        <v>1</v>
      </c>
      <c r="BX431" s="1">
        <f>_xlfn.XLOOKUP(AM431,[6]cmmiScoringModel!$G$143:$G$148,[6]cmmiScoringModel!$I$143:$I$148,0,0,1)</f>
        <v>0.5</v>
      </c>
      <c r="BY431" s="1">
        <f>_xlfn.XLOOKUP(AN431,[6]cmmiScoringModel!$G$149:$G$153,[6]cmmiScoringModel!$I$149:$I$153,0,0,1)</f>
        <v>1</v>
      </c>
      <c r="BZ431" s="1">
        <f>_xlfn.XLOOKUP(AO431,[6]cmmiScoringModel!$G$154:$G$157,[6]cmmiScoringModel!$I$154:$I$157,0,0,1)</f>
        <v>1</v>
      </c>
      <c r="CA431" s="1">
        <f>_xlfn.XLOOKUP(AP431,[6]cmmiScoringModel!$G$158:$G$161,[6]cmmiScoringModel!$I$158:$I$161,0,0,1)</f>
        <v>0.5</v>
      </c>
      <c r="CB431" s="1">
        <f>_xlfn.XLOOKUP(AQ431,[6]cmmiScoringModel!$G$162:$G$166,[6]cmmiScoringModel!$I$162:$I$166,0,0,1)</f>
        <v>0.75</v>
      </c>
      <c r="CC431" s="1">
        <f>_xlfn.XLOOKUP(AR431,[6]cmmiScoringModel!$G$167:$G$171,[6]cmmiScoringModel!$I$167:$I$171,0,0,1)</f>
        <v>0.01</v>
      </c>
      <c r="CD431" s="1">
        <f>_xlfn.XLOOKUP(AS431,[6]cmmiScoringModel!$G$172:$G$175,[6]cmmiScoringModel!$I$172:$I$175,0,0,1)</f>
        <v>0.01</v>
      </c>
      <c r="CE431" s="1">
        <f>_xlfn.XLOOKUP(AT431,[6]cmmiScoringModel!$G$176:$G$180,[6]cmmiScoringModel!$I$176:$I$180,0,0,1)</f>
        <v>0.01</v>
      </c>
    </row>
    <row r="432" spans="1:83" x14ac:dyDescent="0.25">
      <c r="A432" s="1" t="s">
        <v>3812</v>
      </c>
      <c r="B432" s="1" t="s">
        <v>2356</v>
      </c>
      <c r="C432" s="1" t="s">
        <v>2384</v>
      </c>
      <c r="D432" s="1" t="s">
        <v>2388</v>
      </c>
      <c r="E432" s="1" t="s">
        <v>2389</v>
      </c>
      <c r="G432" s="1" t="s">
        <v>3794</v>
      </c>
      <c r="H432" s="1" t="s">
        <v>3807</v>
      </c>
      <c r="K432" s="1" t="s">
        <v>18</v>
      </c>
      <c r="L432" s="1" t="s">
        <v>22</v>
      </c>
      <c r="M432" s="1" t="s">
        <v>31</v>
      </c>
      <c r="N432" s="1" t="s">
        <v>29</v>
      </c>
      <c r="O432" s="1" t="s">
        <v>37</v>
      </c>
      <c r="P432" s="1" t="s">
        <v>43</v>
      </c>
      <c r="Q432" s="1" t="s">
        <v>45</v>
      </c>
      <c r="R432" s="1" t="s">
        <v>37</v>
      </c>
      <c r="S432" s="1" t="s">
        <v>56</v>
      </c>
      <c r="T432" s="1" t="s">
        <v>21</v>
      </c>
      <c r="U432" s="1" t="s">
        <v>43</v>
      </c>
      <c r="V432" s="1" t="s">
        <v>72</v>
      </c>
      <c r="W432" s="1" t="s">
        <v>76</v>
      </c>
      <c r="X432" s="1" t="s">
        <v>37</v>
      </c>
      <c r="Y432" s="1" t="s">
        <v>43</v>
      </c>
      <c r="Z432" s="1" t="s">
        <v>62</v>
      </c>
      <c r="AA432" s="1" t="s">
        <v>62</v>
      </c>
      <c r="AB432" s="1" t="s">
        <v>98</v>
      </c>
      <c r="AC432" s="1" t="s">
        <v>103</v>
      </c>
      <c r="AD432" s="1" t="s">
        <v>111</v>
      </c>
      <c r="AE432" s="1" t="s">
        <v>62</v>
      </c>
      <c r="AF432" s="1" t="s">
        <v>120</v>
      </c>
      <c r="AG432" s="1" t="s">
        <v>124</v>
      </c>
      <c r="AH432" s="1" t="s">
        <v>129</v>
      </c>
      <c r="AI432" s="1" t="s">
        <v>129</v>
      </c>
      <c r="AJ432" s="1" t="s">
        <v>129</v>
      </c>
      <c r="AK432" s="1" t="s">
        <v>64</v>
      </c>
      <c r="AL432" s="1" t="s">
        <v>144</v>
      </c>
      <c r="AM432" s="1" t="s">
        <v>62</v>
      </c>
      <c r="AN432" s="1" t="s">
        <v>31</v>
      </c>
      <c r="AO432" s="1" t="s">
        <v>155</v>
      </c>
      <c r="AP432" s="1" t="s">
        <v>158</v>
      </c>
      <c r="AQ432" s="1" t="s">
        <v>29</v>
      </c>
      <c r="AR432" s="1" t="s">
        <v>21</v>
      </c>
      <c r="AS432" s="1" t="s">
        <v>21</v>
      </c>
      <c r="AT432" s="1" t="s">
        <v>21</v>
      </c>
      <c r="AV432" s="1">
        <f>_xlfn.XLOOKUP(K432,[6]cmmiScoringModel!$G$2:$G$6, [6]cmmiScoringModel!$I$2:$I$6,0,0,1)</f>
        <v>1</v>
      </c>
      <c r="AW432" s="1">
        <f>_xlfn.XLOOKUP(L432,[6]cmmiScoringModel!$G$7:$G$9,[6]cmmiScoringModel!$I$7:$I$9,0,0,1)</f>
        <v>1</v>
      </c>
      <c r="AX432" s="1">
        <f>_xlfn.XLOOKUP(M432,[6]cmmiScoringModel!$G$10:$G$14,[6]cmmiScoringModel!$I$10:$I$14,0,0,1)</f>
        <v>1</v>
      </c>
      <c r="AY432" s="1">
        <f>_xlfn.XLOOKUP(N432,[6]cmmiScoringModel!$G$15:$G$19,[6]cmmiScoringModel!$I$15:$I$19,0,0,1)</f>
        <v>0.5</v>
      </c>
      <c r="AZ432" s="1">
        <f>_xlfn.XLOOKUP(O432,[6]cmmiScoringModel!$G$20:$G$24,[6]cmmiScoringModel!$I$20:$I$24,0,0,1)</f>
        <v>0.75</v>
      </c>
      <c r="BA432" s="1">
        <f>_xlfn.XLOOKUP(P432,[6]cmmiScoringModel!$G$25:$G$28,[6]cmmiScoringModel!$I$25:$I$28,0,0,1)</f>
        <v>1</v>
      </c>
      <c r="BB432" s="1">
        <f>_xlfn.XLOOKUP(Q432,[6]cmmiScoringModel!$G$29:$G$33,[6]cmmiScoringModel!$I$29:$I$33,0,0,1)</f>
        <v>0.5</v>
      </c>
      <c r="BC432" s="1">
        <f>_xlfn.XLOOKUP(R432,[6]cmmiScoringModel!$G$34:$G$37,[6]cmmiScoringModel!$I$34:$I$37,0,0,1)</f>
        <v>1</v>
      </c>
      <c r="BD432" s="1">
        <f>_xlfn.XLOOKUP(S432,[6]cmmiScoringModel!$G$38:$G$44,[6]cmmiScoringModel!$I$38:$I$44,0,0,1)</f>
        <v>0.2</v>
      </c>
      <c r="BE432" s="1">
        <f>_xlfn.XLOOKUP(T432,[6]cmmiScoringModel!$G$45:$G$51,[6]cmmiScoringModel!$I$45:$I$51,0,0,1)</f>
        <v>0.01</v>
      </c>
      <c r="BF432" s="1">
        <f>_xlfn.XLOOKUP(U432,[6]cmmiScoringModel!$G$52:$G$56,[6]cmmiScoringModel!$I$52:$I$56,0,0,1)</f>
        <v>1</v>
      </c>
      <c r="BG432" s="1">
        <f>_xlfn.XLOOKUP(V432,[6]cmmiScoringModel!$G$57:$G$61,[6]cmmiScoringModel!$I$57:$I$61,0,0,1)</f>
        <v>1</v>
      </c>
      <c r="BH432" s="1">
        <f>_xlfn.XLOOKUP(W432,[6]cmmiScoringModel!$G$62:$G$67,[6]cmmiScoringModel!$I$62:$I$67,0,0,1)</f>
        <v>0.75</v>
      </c>
      <c r="BI432" s="1">
        <f>_xlfn.XLOOKUP(X432,[6]cmmiScoringModel!$G$68:$G$72,[6]cmmiScoringModel!$I$68:$I$72,0,0,1)</f>
        <v>0.75</v>
      </c>
      <c r="BJ432" s="1">
        <f>_xlfn.XLOOKUP(Y432,[6]cmmiScoringModel!$G$73:$G$77,[6]cmmiScoringModel!$I$73:$I$77,0,0,1)</f>
        <v>1</v>
      </c>
      <c r="BK432" s="1">
        <f>_xlfn.XLOOKUP(Z432,[6]cmmiScoringModel!$G$78:$G$84,[6]cmmiScoringModel!$I$78:$I$84,0,0,1)</f>
        <v>0.5</v>
      </c>
      <c r="BL432" s="1">
        <f>_xlfn.XLOOKUP(AA432,[6]cmmiScoringModel!$G$85:$G$91,[6]cmmiScoringModel!$I$85:$I$91,0,0,1)</f>
        <v>0.5</v>
      </c>
      <c r="BM432" s="1">
        <f>_xlfn.XLOOKUP(AB432,[6]cmmiScoringModel!$G$92:$G$95,[6]cmmiScoringModel!$I$92:$I$95,0,0,1)</f>
        <v>1</v>
      </c>
      <c r="BN432" s="1">
        <f>_xlfn.XLOOKUP(AC432,[6]cmmiScoringModel!$G$96:$G$100,[6]cmmiScoringModel!$I$96:$I$100,0,0,1)</f>
        <v>0.6</v>
      </c>
      <c r="BO432" s="1">
        <f>_xlfn.XLOOKUP(AD432,[6]cmmiScoringModel!$G$101:$G$106,[6]cmmiScoringModel!$I$101:$I$106,0,0,1)</f>
        <v>1</v>
      </c>
      <c r="BP432" s="1">
        <f>_xlfn.XLOOKUP(AE432,[6]cmmiScoringModel!$G$107:$G$113,[6]cmmiScoringModel!$I$107:$I$113,0,0,1)</f>
        <v>0.5</v>
      </c>
      <c r="BQ432" s="1">
        <f>_xlfn.XLOOKUP(AF432,[6]cmmiScoringModel!$G$114:$G$117,[6]cmmiScoringModel!$I$114:$I$117,0,0,1)</f>
        <v>0.85</v>
      </c>
      <c r="BR432" s="1">
        <f>_xlfn.XLOOKUP(AG432,[6]cmmiScoringModel!$G$118:$G$120,[6]cmmiScoringModel!$I$118:$I$120,0,0,1)</f>
        <v>0.25</v>
      </c>
      <c r="BS432" s="1">
        <f>_xlfn.XLOOKUP(AH432, [6]cmmiScoringModel!$G$121:$G$124,[6]cmmiScoringModel!$I$121:$I$124,0,0,1)</f>
        <v>0.6</v>
      </c>
      <c r="BT432" s="1">
        <f>_xlfn.XLOOKUP(AI432,[6]cmmiScoringModel!$G$125:$G$128,[6]cmmiScoringModel!$I$125:$I$128,0,0,1)</f>
        <v>0.4</v>
      </c>
      <c r="BU432" s="1">
        <f>_xlfn.XLOOKUP(AJ432,[6]cmmiScoringModel!$G$129:$G$132,[6]cmmiScoringModel!$I$129:$I$132,0,0,1)</f>
        <v>0.4</v>
      </c>
      <c r="BV432" s="1">
        <f>_xlfn.XLOOKUP(AK432,[6]cmmiScoringModel!$G$133:$G$138,[6]cmmiScoringModel!$I$133:$I$138,0,0,1)</f>
        <v>1</v>
      </c>
      <c r="BW432" s="1">
        <f>_xlfn.XLOOKUP(AL432,[6]cmmiScoringModel!$G$139:$G$142,[6]cmmiScoringModel!$I$139:$I$142,0,0,1)</f>
        <v>1</v>
      </c>
      <c r="BX432" s="1">
        <f>_xlfn.XLOOKUP(AM432,[6]cmmiScoringModel!$G$143:$G$148,[6]cmmiScoringModel!$I$143:$I$148,0,0,1)</f>
        <v>0.5</v>
      </c>
      <c r="BY432" s="1">
        <f>_xlfn.XLOOKUP(AN432,[6]cmmiScoringModel!$G$149:$G$153,[6]cmmiScoringModel!$I$149:$I$153,0,0,1)</f>
        <v>1</v>
      </c>
      <c r="BZ432" s="1">
        <f>_xlfn.XLOOKUP(AO432,[6]cmmiScoringModel!$G$154:$G$157,[6]cmmiScoringModel!$I$154:$I$157,0,0,1)</f>
        <v>1</v>
      </c>
      <c r="CA432" s="1">
        <f>_xlfn.XLOOKUP(AP432,[6]cmmiScoringModel!$G$158:$G$161,[6]cmmiScoringModel!$I$158:$I$161,0,0,1)</f>
        <v>0.5</v>
      </c>
      <c r="CB432" s="1">
        <f>_xlfn.XLOOKUP(AQ432,[6]cmmiScoringModel!$G$162:$G$166,[6]cmmiScoringModel!$I$162:$I$166,0,0,1)</f>
        <v>0.75</v>
      </c>
      <c r="CC432" s="1">
        <f>_xlfn.XLOOKUP(AR432,[6]cmmiScoringModel!$G$167:$G$171,[6]cmmiScoringModel!$I$167:$I$171,0,0,1)</f>
        <v>0.01</v>
      </c>
      <c r="CD432" s="1">
        <f>_xlfn.XLOOKUP(AS432,[6]cmmiScoringModel!$G$172:$G$175,[6]cmmiScoringModel!$I$172:$I$175,0,0,1)</f>
        <v>0.01</v>
      </c>
      <c r="CE432" s="1">
        <f>_xlfn.XLOOKUP(AT432,[6]cmmiScoringModel!$G$176:$G$180,[6]cmmiScoringModel!$I$176:$I$180,0,0,1)</f>
        <v>0.01</v>
      </c>
    </row>
    <row r="433" spans="1:83" x14ac:dyDescent="0.25">
      <c r="A433" s="1" t="s">
        <v>3813</v>
      </c>
      <c r="B433" s="1" t="s">
        <v>2356</v>
      </c>
      <c r="C433" s="1" t="s">
        <v>2391</v>
      </c>
      <c r="D433" s="1" t="s">
        <v>2392</v>
      </c>
      <c r="E433" s="1" t="s">
        <v>2393</v>
      </c>
      <c r="G433" s="1" t="s">
        <v>873</v>
      </c>
      <c r="H433" s="1" t="s">
        <v>3814</v>
      </c>
      <c r="K433" s="1" t="s">
        <v>17</v>
      </c>
      <c r="L433" s="1" t="s">
        <v>22</v>
      </c>
      <c r="M433" s="1" t="s">
        <v>31</v>
      </c>
      <c r="N433" s="1" t="s">
        <v>29</v>
      </c>
      <c r="O433" s="1" t="s">
        <v>37</v>
      </c>
      <c r="P433" s="1" t="s">
        <v>43</v>
      </c>
      <c r="Q433" s="1" t="s">
        <v>45</v>
      </c>
      <c r="R433" s="1" t="s">
        <v>37</v>
      </c>
      <c r="S433" s="1" t="s">
        <v>56</v>
      </c>
      <c r="T433" s="1" t="s">
        <v>21</v>
      </c>
      <c r="U433" s="1" t="s">
        <v>21</v>
      </c>
      <c r="V433" s="1" t="s">
        <v>72</v>
      </c>
      <c r="W433" s="1" t="s">
        <v>76</v>
      </c>
      <c r="X433" s="1" t="s">
        <v>37</v>
      </c>
      <c r="Y433" s="1" t="s">
        <v>43</v>
      </c>
      <c r="Z433" s="1" t="s">
        <v>62</v>
      </c>
      <c r="AA433" s="1" t="s">
        <v>63</v>
      </c>
      <c r="AB433" s="1" t="s">
        <v>98</v>
      </c>
      <c r="AC433" s="1" t="s">
        <v>103</v>
      </c>
      <c r="AD433" s="1" t="s">
        <v>110</v>
      </c>
      <c r="AE433" s="1" t="s">
        <v>62</v>
      </c>
      <c r="AF433" s="1" t="s">
        <v>120</v>
      </c>
      <c r="AG433" s="1" t="s">
        <v>124</v>
      </c>
      <c r="AH433" s="1" t="s">
        <v>129</v>
      </c>
      <c r="AI433" s="1" t="s">
        <v>129</v>
      </c>
      <c r="AJ433" s="1" t="s">
        <v>22</v>
      </c>
      <c r="AK433" s="1" t="s">
        <v>63</v>
      </c>
      <c r="AL433" s="1" t="s">
        <v>142</v>
      </c>
      <c r="AM433" s="1" t="s">
        <v>62</v>
      </c>
      <c r="AN433" s="1" t="s">
        <v>29</v>
      </c>
      <c r="AO433" s="1" t="s">
        <v>155</v>
      </c>
      <c r="AP433" s="1" t="s">
        <v>159</v>
      </c>
      <c r="AQ433" s="1" t="s">
        <v>31</v>
      </c>
      <c r="AR433" s="1" t="s">
        <v>21</v>
      </c>
      <c r="AS433" s="1" t="s">
        <v>21</v>
      </c>
      <c r="AT433" s="1" t="s">
        <v>170</v>
      </c>
      <c r="AV433" s="1">
        <f>_xlfn.XLOOKUP(K433,[6]cmmiScoringModel!$G$2:$G$6, [6]cmmiScoringModel!$I$2:$I$6,0,0,1)</f>
        <v>0.25</v>
      </c>
      <c r="AW433" s="1">
        <f>_xlfn.XLOOKUP(L433,[6]cmmiScoringModel!$G$7:$G$9,[6]cmmiScoringModel!$I$7:$I$9,0,0,1)</f>
        <v>1</v>
      </c>
      <c r="AX433" s="1">
        <f>_xlfn.XLOOKUP(M433,[6]cmmiScoringModel!$G$10:$G$14,[6]cmmiScoringModel!$I$10:$I$14,0,0,1)</f>
        <v>1</v>
      </c>
      <c r="AY433" s="1">
        <f>_xlfn.XLOOKUP(N433,[6]cmmiScoringModel!$G$15:$G$19,[6]cmmiScoringModel!$I$15:$I$19,0,0,1)</f>
        <v>0.5</v>
      </c>
      <c r="AZ433" s="1">
        <f>_xlfn.XLOOKUP(O433,[6]cmmiScoringModel!$G$20:$G$24,[6]cmmiScoringModel!$I$20:$I$24,0,0,1)</f>
        <v>0.75</v>
      </c>
      <c r="BA433" s="1">
        <f>_xlfn.XLOOKUP(P433,[6]cmmiScoringModel!$G$25:$G$28,[6]cmmiScoringModel!$I$25:$I$28,0,0,1)</f>
        <v>1</v>
      </c>
      <c r="BB433" s="1">
        <f>_xlfn.XLOOKUP(Q433,[6]cmmiScoringModel!$G$29:$G$33,[6]cmmiScoringModel!$I$29:$I$33,0,0,1)</f>
        <v>0.5</v>
      </c>
      <c r="BC433" s="1">
        <f>_xlfn.XLOOKUP(R433,[6]cmmiScoringModel!$G$34:$G$37,[6]cmmiScoringModel!$I$34:$I$37,0,0,1)</f>
        <v>1</v>
      </c>
      <c r="BD433" s="1">
        <f>_xlfn.XLOOKUP(S433,[6]cmmiScoringModel!$G$38:$G$44,[6]cmmiScoringModel!$I$38:$I$44,0,0,1)</f>
        <v>0.2</v>
      </c>
      <c r="BE433" s="1">
        <f>_xlfn.XLOOKUP(T433,[6]cmmiScoringModel!$G$45:$G$51,[6]cmmiScoringModel!$I$45:$I$51,0,0,1)</f>
        <v>0.01</v>
      </c>
      <c r="BF433" s="1">
        <f>_xlfn.XLOOKUP(U433,[6]cmmiScoringModel!$G$52:$G$56,[6]cmmiScoringModel!$I$52:$I$56,0,0,1)</f>
        <v>0.01</v>
      </c>
      <c r="BG433" s="1">
        <f>_xlfn.XLOOKUP(V433,[6]cmmiScoringModel!$G$57:$G$61,[6]cmmiScoringModel!$I$57:$I$61,0,0,1)</f>
        <v>1</v>
      </c>
      <c r="BH433" s="1">
        <f>_xlfn.XLOOKUP(W433,[6]cmmiScoringModel!$G$62:$G$67,[6]cmmiScoringModel!$I$62:$I$67,0,0,1)</f>
        <v>0.75</v>
      </c>
      <c r="BI433" s="1">
        <f>_xlfn.XLOOKUP(X433,[6]cmmiScoringModel!$G$68:$G$72,[6]cmmiScoringModel!$I$68:$I$72,0,0,1)</f>
        <v>0.75</v>
      </c>
      <c r="BJ433" s="1">
        <f>_xlfn.XLOOKUP(Y433,[6]cmmiScoringModel!$G$73:$G$77,[6]cmmiScoringModel!$I$73:$I$77,0,0,1)</f>
        <v>1</v>
      </c>
      <c r="BK433" s="1">
        <f>_xlfn.XLOOKUP(Z433,[6]cmmiScoringModel!$G$78:$G$84,[6]cmmiScoringModel!$I$78:$I$84,0,0,1)</f>
        <v>0.5</v>
      </c>
      <c r="BL433" s="1">
        <f>_xlfn.XLOOKUP(AA433,[6]cmmiScoringModel!$G$85:$G$91,[6]cmmiScoringModel!$I$85:$I$91,0,0,1)</f>
        <v>0.75</v>
      </c>
      <c r="BM433" s="1">
        <f>_xlfn.XLOOKUP(AB433,[6]cmmiScoringModel!$G$92:$G$95,[6]cmmiScoringModel!$I$92:$I$95,0,0,1)</f>
        <v>1</v>
      </c>
      <c r="BN433" s="1">
        <f>_xlfn.XLOOKUP(AC433,[6]cmmiScoringModel!$G$96:$G$100,[6]cmmiScoringModel!$I$96:$I$100,0,0,1)</f>
        <v>0.6</v>
      </c>
      <c r="BO433" s="1">
        <f>_xlfn.XLOOKUP(AD433,[6]cmmiScoringModel!$G$101:$G$106,[6]cmmiScoringModel!$I$101:$I$106,0,0,1)</f>
        <v>0.75</v>
      </c>
      <c r="BP433" s="1">
        <f>_xlfn.XLOOKUP(AE433,[6]cmmiScoringModel!$G$107:$G$113,[6]cmmiScoringModel!$I$107:$I$113,0,0,1)</f>
        <v>0.5</v>
      </c>
      <c r="BQ433" s="1">
        <f>_xlfn.XLOOKUP(AF433,[6]cmmiScoringModel!$G$114:$G$117,[6]cmmiScoringModel!$I$114:$I$117,0,0,1)</f>
        <v>0.85</v>
      </c>
      <c r="BR433" s="1">
        <f>_xlfn.XLOOKUP(AG433,[6]cmmiScoringModel!$G$118:$G$120,[6]cmmiScoringModel!$I$118:$I$120,0,0,1)</f>
        <v>0.25</v>
      </c>
      <c r="BS433" s="1">
        <f>_xlfn.XLOOKUP(AH433, [6]cmmiScoringModel!$G$121:$G$124,[6]cmmiScoringModel!$I$121:$I$124,0,0,1)</f>
        <v>0.6</v>
      </c>
      <c r="BT433" s="1">
        <f>_xlfn.XLOOKUP(AI433,[6]cmmiScoringModel!$G$125:$G$128,[6]cmmiScoringModel!$I$125:$I$128,0,0,1)</f>
        <v>0.4</v>
      </c>
      <c r="BU433" s="1">
        <f>_xlfn.XLOOKUP(AJ433,[6]cmmiScoringModel!$G$129:$G$132,[6]cmmiScoringModel!$I$129:$I$132,0,0,1)</f>
        <v>1</v>
      </c>
      <c r="BV433" s="1">
        <f>_xlfn.XLOOKUP(AK433,[6]cmmiScoringModel!$G$133:$G$138,[6]cmmiScoringModel!$I$133:$I$138,0,0,1)</f>
        <v>0.75</v>
      </c>
      <c r="BW433" s="1">
        <f>_xlfn.XLOOKUP(AL433,[6]cmmiScoringModel!$G$139:$G$142,[6]cmmiScoringModel!$I$139:$I$142,0,0,1)</f>
        <v>0.25</v>
      </c>
      <c r="BX433" s="1">
        <f>_xlfn.XLOOKUP(AM433,[6]cmmiScoringModel!$G$143:$G$148,[6]cmmiScoringModel!$I$143:$I$148,0,0,1)</f>
        <v>0.5</v>
      </c>
      <c r="BY433" s="1">
        <f>_xlfn.XLOOKUP(AN433,[6]cmmiScoringModel!$G$149:$G$153,[6]cmmiScoringModel!$I$149:$I$153,0,0,1)</f>
        <v>0.75</v>
      </c>
      <c r="BZ433" s="1">
        <f>_xlfn.XLOOKUP(AO433,[6]cmmiScoringModel!$G$154:$G$157,[6]cmmiScoringModel!$I$154:$I$157,0,0,1)</f>
        <v>1</v>
      </c>
      <c r="CA433" s="1">
        <f>_xlfn.XLOOKUP(AP433,[6]cmmiScoringModel!$G$158:$G$161,[6]cmmiScoringModel!$I$158:$I$161,0,0,1)</f>
        <v>1</v>
      </c>
      <c r="CB433" s="1">
        <f>_xlfn.XLOOKUP(AQ433,[6]cmmiScoringModel!$G$162:$G$166,[6]cmmiScoringModel!$I$162:$I$166,0,0,1)</f>
        <v>1</v>
      </c>
      <c r="CC433" s="1">
        <f>_xlfn.XLOOKUP(AR433,[6]cmmiScoringModel!$G$167:$G$171,[6]cmmiScoringModel!$I$167:$I$171,0,0,1)</f>
        <v>0.01</v>
      </c>
      <c r="CD433" s="1">
        <f>_xlfn.XLOOKUP(AS433,[6]cmmiScoringModel!$G$172:$G$175,[6]cmmiScoringModel!$I$172:$I$175,0,0,1)</f>
        <v>0.01</v>
      </c>
      <c r="CE433" s="1">
        <f>_xlfn.XLOOKUP(AT433,[6]cmmiScoringModel!$G$176:$G$180,[6]cmmiScoringModel!$I$176:$I$180,0,0,1)</f>
        <v>0.5</v>
      </c>
    </row>
    <row r="434" spans="1:83" x14ac:dyDescent="0.25">
      <c r="A434" s="1" t="s">
        <v>3815</v>
      </c>
      <c r="B434" s="1" t="s">
        <v>2356</v>
      </c>
      <c r="C434" s="1" t="s">
        <v>2391</v>
      </c>
      <c r="D434" s="1" t="s">
        <v>2395</v>
      </c>
      <c r="E434" s="1" t="s">
        <v>2396</v>
      </c>
      <c r="G434" s="1" t="s">
        <v>873</v>
      </c>
      <c r="H434" s="1" t="s">
        <v>3814</v>
      </c>
      <c r="K434" s="1" t="s">
        <v>17</v>
      </c>
      <c r="L434" s="1" t="s">
        <v>22</v>
      </c>
      <c r="M434" s="1" t="s">
        <v>31</v>
      </c>
      <c r="N434" s="1" t="s">
        <v>29</v>
      </c>
      <c r="O434" s="1" t="s">
        <v>37</v>
      </c>
      <c r="P434" s="1" t="s">
        <v>43</v>
      </c>
      <c r="Q434" s="1" t="s">
        <v>45</v>
      </c>
      <c r="R434" s="1" t="s">
        <v>37</v>
      </c>
      <c r="S434" s="1" t="s">
        <v>56</v>
      </c>
      <c r="T434" s="1" t="s">
        <v>21</v>
      </c>
      <c r="U434" s="1" t="s">
        <v>21</v>
      </c>
      <c r="V434" s="1" t="s">
        <v>72</v>
      </c>
      <c r="W434" s="1" t="s">
        <v>76</v>
      </c>
      <c r="X434" s="1" t="s">
        <v>37</v>
      </c>
      <c r="Y434" s="1" t="s">
        <v>43</v>
      </c>
      <c r="Z434" s="1" t="s">
        <v>62</v>
      </c>
      <c r="AA434" s="1" t="s">
        <v>63</v>
      </c>
      <c r="AB434" s="1" t="s">
        <v>98</v>
      </c>
      <c r="AC434" s="1" t="s">
        <v>103</v>
      </c>
      <c r="AD434" s="1" t="s">
        <v>110</v>
      </c>
      <c r="AE434" s="1" t="s">
        <v>62</v>
      </c>
      <c r="AF434" s="1" t="s">
        <v>120</v>
      </c>
      <c r="AG434" s="1" t="s">
        <v>124</v>
      </c>
      <c r="AH434" s="1" t="s">
        <v>129</v>
      </c>
      <c r="AI434" s="1" t="s">
        <v>129</v>
      </c>
      <c r="AJ434" s="1" t="s">
        <v>22</v>
      </c>
      <c r="AK434" s="1" t="s">
        <v>63</v>
      </c>
      <c r="AL434" s="1" t="s">
        <v>142</v>
      </c>
      <c r="AM434" s="1" t="s">
        <v>62</v>
      </c>
      <c r="AN434" s="1" t="s">
        <v>29</v>
      </c>
      <c r="AO434" s="1" t="s">
        <v>155</v>
      </c>
      <c r="AP434" s="1" t="s">
        <v>159</v>
      </c>
      <c r="AQ434" s="1" t="s">
        <v>31</v>
      </c>
      <c r="AR434" s="1" t="s">
        <v>21</v>
      </c>
      <c r="AS434" s="1" t="s">
        <v>21</v>
      </c>
      <c r="AT434" s="1" t="s">
        <v>170</v>
      </c>
      <c r="AV434" s="1">
        <f>_xlfn.XLOOKUP(K434,[6]cmmiScoringModel!$G$2:$G$6, [6]cmmiScoringModel!$I$2:$I$6,0,0,1)</f>
        <v>0.25</v>
      </c>
      <c r="AW434" s="1">
        <f>_xlfn.XLOOKUP(L434,[6]cmmiScoringModel!$G$7:$G$9,[6]cmmiScoringModel!$I$7:$I$9,0,0,1)</f>
        <v>1</v>
      </c>
      <c r="AX434" s="1">
        <f>_xlfn.XLOOKUP(M434,[6]cmmiScoringModel!$G$10:$G$14,[6]cmmiScoringModel!$I$10:$I$14,0,0,1)</f>
        <v>1</v>
      </c>
      <c r="AY434" s="1">
        <f>_xlfn.XLOOKUP(N434,[6]cmmiScoringModel!$G$15:$G$19,[6]cmmiScoringModel!$I$15:$I$19,0,0,1)</f>
        <v>0.5</v>
      </c>
      <c r="AZ434" s="1">
        <f>_xlfn.XLOOKUP(O434,[6]cmmiScoringModel!$G$20:$G$24,[6]cmmiScoringModel!$I$20:$I$24,0,0,1)</f>
        <v>0.75</v>
      </c>
      <c r="BA434" s="1">
        <f>_xlfn.XLOOKUP(P434,[6]cmmiScoringModel!$G$25:$G$28,[6]cmmiScoringModel!$I$25:$I$28,0,0,1)</f>
        <v>1</v>
      </c>
      <c r="BB434" s="1">
        <f>_xlfn.XLOOKUP(Q434,[6]cmmiScoringModel!$G$29:$G$33,[6]cmmiScoringModel!$I$29:$I$33,0,0,1)</f>
        <v>0.5</v>
      </c>
      <c r="BC434" s="1">
        <f>_xlfn.XLOOKUP(R434,[6]cmmiScoringModel!$G$34:$G$37,[6]cmmiScoringModel!$I$34:$I$37,0,0,1)</f>
        <v>1</v>
      </c>
      <c r="BD434" s="1">
        <f>_xlfn.XLOOKUP(S434,[6]cmmiScoringModel!$G$38:$G$44,[6]cmmiScoringModel!$I$38:$I$44,0,0,1)</f>
        <v>0.2</v>
      </c>
      <c r="BE434" s="1">
        <f>_xlfn.XLOOKUP(T434,[6]cmmiScoringModel!$G$45:$G$51,[6]cmmiScoringModel!$I$45:$I$51,0,0,1)</f>
        <v>0.01</v>
      </c>
      <c r="BF434" s="1">
        <f>_xlfn.XLOOKUP(U434,[6]cmmiScoringModel!$G$52:$G$56,[6]cmmiScoringModel!$I$52:$I$56,0,0,1)</f>
        <v>0.01</v>
      </c>
      <c r="BG434" s="1">
        <f>_xlfn.XLOOKUP(V434,[6]cmmiScoringModel!$G$57:$G$61,[6]cmmiScoringModel!$I$57:$I$61,0,0,1)</f>
        <v>1</v>
      </c>
      <c r="BH434" s="1">
        <f>_xlfn.XLOOKUP(W434,[6]cmmiScoringModel!$G$62:$G$67,[6]cmmiScoringModel!$I$62:$I$67,0,0,1)</f>
        <v>0.75</v>
      </c>
      <c r="BI434" s="1">
        <f>_xlfn.XLOOKUP(X434,[6]cmmiScoringModel!$G$68:$G$72,[6]cmmiScoringModel!$I$68:$I$72,0,0,1)</f>
        <v>0.75</v>
      </c>
      <c r="BJ434" s="1">
        <f>_xlfn.XLOOKUP(Y434,[6]cmmiScoringModel!$G$73:$G$77,[6]cmmiScoringModel!$I$73:$I$77,0,0,1)</f>
        <v>1</v>
      </c>
      <c r="BK434" s="1">
        <f>_xlfn.XLOOKUP(Z434,[6]cmmiScoringModel!$G$78:$G$84,[6]cmmiScoringModel!$I$78:$I$84,0,0,1)</f>
        <v>0.5</v>
      </c>
      <c r="BL434" s="1">
        <f>_xlfn.XLOOKUP(AA434,[6]cmmiScoringModel!$G$85:$G$91,[6]cmmiScoringModel!$I$85:$I$91,0,0,1)</f>
        <v>0.75</v>
      </c>
      <c r="BM434" s="1">
        <f>_xlfn.XLOOKUP(AB434,[6]cmmiScoringModel!$G$92:$G$95,[6]cmmiScoringModel!$I$92:$I$95,0,0,1)</f>
        <v>1</v>
      </c>
      <c r="BN434" s="1">
        <f>_xlfn.XLOOKUP(AC434,[6]cmmiScoringModel!$G$96:$G$100,[6]cmmiScoringModel!$I$96:$I$100,0,0,1)</f>
        <v>0.6</v>
      </c>
      <c r="BO434" s="1">
        <f>_xlfn.XLOOKUP(AD434,[6]cmmiScoringModel!$G$101:$G$106,[6]cmmiScoringModel!$I$101:$I$106,0,0,1)</f>
        <v>0.75</v>
      </c>
      <c r="BP434" s="1">
        <f>_xlfn.XLOOKUP(AE434,[6]cmmiScoringModel!$G$107:$G$113,[6]cmmiScoringModel!$I$107:$I$113,0,0,1)</f>
        <v>0.5</v>
      </c>
      <c r="BQ434" s="1">
        <f>_xlfn.XLOOKUP(AF434,[6]cmmiScoringModel!$G$114:$G$117,[6]cmmiScoringModel!$I$114:$I$117,0,0,1)</f>
        <v>0.85</v>
      </c>
      <c r="BR434" s="1">
        <f>_xlfn.XLOOKUP(AG434,[6]cmmiScoringModel!$G$118:$G$120,[6]cmmiScoringModel!$I$118:$I$120,0,0,1)</f>
        <v>0.25</v>
      </c>
      <c r="BS434" s="1">
        <f>_xlfn.XLOOKUP(AH434, [6]cmmiScoringModel!$G$121:$G$124,[6]cmmiScoringModel!$I$121:$I$124,0,0,1)</f>
        <v>0.6</v>
      </c>
      <c r="BT434" s="1">
        <f>_xlfn.XLOOKUP(AI434,[6]cmmiScoringModel!$G$125:$G$128,[6]cmmiScoringModel!$I$125:$I$128,0,0,1)</f>
        <v>0.4</v>
      </c>
      <c r="BU434" s="1">
        <f>_xlfn.XLOOKUP(AJ434,[6]cmmiScoringModel!$G$129:$G$132,[6]cmmiScoringModel!$I$129:$I$132,0,0,1)</f>
        <v>1</v>
      </c>
      <c r="BV434" s="1">
        <f>_xlfn.XLOOKUP(AK434,[6]cmmiScoringModel!$G$133:$G$138,[6]cmmiScoringModel!$I$133:$I$138,0,0,1)</f>
        <v>0.75</v>
      </c>
      <c r="BW434" s="1">
        <f>_xlfn.XLOOKUP(AL434,[6]cmmiScoringModel!$G$139:$G$142,[6]cmmiScoringModel!$I$139:$I$142,0,0,1)</f>
        <v>0.25</v>
      </c>
      <c r="BX434" s="1">
        <f>_xlfn.XLOOKUP(AM434,[6]cmmiScoringModel!$G$143:$G$148,[6]cmmiScoringModel!$I$143:$I$148,0,0,1)</f>
        <v>0.5</v>
      </c>
      <c r="BY434" s="1">
        <f>_xlfn.XLOOKUP(AN434,[6]cmmiScoringModel!$G$149:$G$153,[6]cmmiScoringModel!$I$149:$I$153,0,0,1)</f>
        <v>0.75</v>
      </c>
      <c r="BZ434" s="1">
        <f>_xlfn.XLOOKUP(AO434,[6]cmmiScoringModel!$G$154:$G$157,[6]cmmiScoringModel!$I$154:$I$157,0,0,1)</f>
        <v>1</v>
      </c>
      <c r="CA434" s="1">
        <f>_xlfn.XLOOKUP(AP434,[6]cmmiScoringModel!$G$158:$G$161,[6]cmmiScoringModel!$I$158:$I$161,0,0,1)</f>
        <v>1</v>
      </c>
      <c r="CB434" s="1">
        <f>_xlfn.XLOOKUP(AQ434,[6]cmmiScoringModel!$G$162:$G$166,[6]cmmiScoringModel!$I$162:$I$166,0,0,1)</f>
        <v>1</v>
      </c>
      <c r="CC434" s="1">
        <f>_xlfn.XLOOKUP(AR434,[6]cmmiScoringModel!$G$167:$G$171,[6]cmmiScoringModel!$I$167:$I$171,0,0,1)</f>
        <v>0.01</v>
      </c>
      <c r="CD434" s="1">
        <f>_xlfn.XLOOKUP(AS434,[6]cmmiScoringModel!$G$172:$G$175,[6]cmmiScoringModel!$I$172:$I$175,0,0,1)</f>
        <v>0.01</v>
      </c>
      <c r="CE434" s="1">
        <f>_xlfn.XLOOKUP(AT434,[6]cmmiScoringModel!$G$176:$G$180,[6]cmmiScoringModel!$I$176:$I$180,0,0,1)</f>
        <v>0.5</v>
      </c>
    </row>
    <row r="435" spans="1:83" x14ac:dyDescent="0.25">
      <c r="A435" s="1" t="s">
        <v>3816</v>
      </c>
      <c r="B435" s="1" t="s">
        <v>2356</v>
      </c>
      <c r="C435" s="1" t="s">
        <v>2397</v>
      </c>
      <c r="D435" s="1" t="s">
        <v>2398</v>
      </c>
      <c r="E435" s="1" t="s">
        <v>2399</v>
      </c>
      <c r="G435" s="1" t="s">
        <v>1623</v>
      </c>
      <c r="H435" s="1" t="s">
        <v>3817</v>
      </c>
      <c r="K435" s="1" t="s">
        <v>18</v>
      </c>
      <c r="L435" s="1" t="s">
        <v>22</v>
      </c>
      <c r="M435" s="1" t="s">
        <v>31</v>
      </c>
      <c r="N435" s="1" t="s">
        <v>29</v>
      </c>
      <c r="O435" s="1" t="s">
        <v>37</v>
      </c>
      <c r="P435" s="1" t="s">
        <v>43</v>
      </c>
      <c r="Q435" s="1" t="s">
        <v>45</v>
      </c>
      <c r="R435" s="1" t="s">
        <v>37</v>
      </c>
      <c r="S435" s="1" t="s">
        <v>56</v>
      </c>
      <c r="T435" s="1" t="s">
        <v>21</v>
      </c>
      <c r="U435" s="1" t="s">
        <v>21</v>
      </c>
      <c r="V435" s="1" t="s">
        <v>72</v>
      </c>
      <c r="W435" s="1" t="s">
        <v>76</v>
      </c>
      <c r="X435" s="1" t="s">
        <v>37</v>
      </c>
      <c r="Y435" s="1" t="s">
        <v>43</v>
      </c>
      <c r="Z435" s="1" t="s">
        <v>62</v>
      </c>
      <c r="AA435" s="1" t="s">
        <v>63</v>
      </c>
      <c r="AB435" s="1" t="s">
        <v>98</v>
      </c>
      <c r="AC435" s="1" t="s">
        <v>103</v>
      </c>
      <c r="AD435" s="1" t="s">
        <v>110</v>
      </c>
      <c r="AE435" s="1" t="s">
        <v>62</v>
      </c>
      <c r="AF435" s="1" t="s">
        <v>120</v>
      </c>
      <c r="AG435" s="1" t="s">
        <v>124</v>
      </c>
      <c r="AH435" s="1" t="s">
        <v>129</v>
      </c>
      <c r="AI435" s="1" t="s">
        <v>129</v>
      </c>
      <c r="AJ435" s="1" t="s">
        <v>22</v>
      </c>
      <c r="AK435" s="1" t="s">
        <v>63</v>
      </c>
      <c r="AL435" s="1" t="s">
        <v>144</v>
      </c>
      <c r="AM435" s="1" t="s">
        <v>62</v>
      </c>
      <c r="AN435" s="1" t="s">
        <v>29</v>
      </c>
      <c r="AO435" s="1" t="s">
        <v>155</v>
      </c>
      <c r="AP435" s="1" t="s">
        <v>159</v>
      </c>
      <c r="AQ435" s="1" t="s">
        <v>31</v>
      </c>
      <c r="AR435" s="1" t="s">
        <v>21</v>
      </c>
      <c r="AS435" s="1" t="s">
        <v>21</v>
      </c>
      <c r="AT435" s="1" t="s">
        <v>170</v>
      </c>
      <c r="AV435" s="1">
        <f>_xlfn.XLOOKUP(K435,[6]cmmiScoringModel!$G$2:$G$6, [6]cmmiScoringModel!$I$2:$I$6,0,0,1)</f>
        <v>1</v>
      </c>
      <c r="AW435" s="1">
        <f>_xlfn.XLOOKUP(L435,[6]cmmiScoringModel!$G$7:$G$9,[6]cmmiScoringModel!$I$7:$I$9,0,0,1)</f>
        <v>1</v>
      </c>
      <c r="AX435" s="1">
        <f>_xlfn.XLOOKUP(M435,[6]cmmiScoringModel!$G$10:$G$14,[6]cmmiScoringModel!$I$10:$I$14,0,0,1)</f>
        <v>1</v>
      </c>
      <c r="AY435" s="1">
        <f>_xlfn.XLOOKUP(N435,[6]cmmiScoringModel!$G$15:$G$19,[6]cmmiScoringModel!$I$15:$I$19,0,0,1)</f>
        <v>0.5</v>
      </c>
      <c r="AZ435" s="1">
        <f>_xlfn.XLOOKUP(O435,[6]cmmiScoringModel!$G$20:$G$24,[6]cmmiScoringModel!$I$20:$I$24,0,0,1)</f>
        <v>0.75</v>
      </c>
      <c r="BA435" s="1">
        <f>_xlfn.XLOOKUP(P435,[6]cmmiScoringModel!$G$25:$G$28,[6]cmmiScoringModel!$I$25:$I$28,0,0,1)</f>
        <v>1</v>
      </c>
      <c r="BB435" s="1">
        <f>_xlfn.XLOOKUP(Q435,[6]cmmiScoringModel!$G$29:$G$33,[6]cmmiScoringModel!$I$29:$I$33,0,0,1)</f>
        <v>0.5</v>
      </c>
      <c r="BC435" s="1">
        <f>_xlfn.XLOOKUP(R435,[6]cmmiScoringModel!$G$34:$G$37,[6]cmmiScoringModel!$I$34:$I$37,0,0,1)</f>
        <v>1</v>
      </c>
      <c r="BD435" s="1">
        <f>_xlfn.XLOOKUP(S435,[6]cmmiScoringModel!$G$38:$G$44,[6]cmmiScoringModel!$I$38:$I$44,0,0,1)</f>
        <v>0.2</v>
      </c>
      <c r="BE435" s="1">
        <f>_xlfn.XLOOKUP(T435,[6]cmmiScoringModel!$G$45:$G$51,[6]cmmiScoringModel!$I$45:$I$51,0,0,1)</f>
        <v>0.01</v>
      </c>
      <c r="BF435" s="1">
        <f>_xlfn.XLOOKUP(U435,[6]cmmiScoringModel!$G$52:$G$56,[6]cmmiScoringModel!$I$52:$I$56,0,0,1)</f>
        <v>0.01</v>
      </c>
      <c r="BG435" s="1">
        <f>_xlfn.XLOOKUP(V435,[6]cmmiScoringModel!$G$57:$G$61,[6]cmmiScoringModel!$I$57:$I$61,0,0,1)</f>
        <v>1</v>
      </c>
      <c r="BH435" s="1">
        <f>_xlfn.XLOOKUP(W435,[6]cmmiScoringModel!$G$62:$G$67,[6]cmmiScoringModel!$I$62:$I$67,0,0,1)</f>
        <v>0.75</v>
      </c>
      <c r="BI435" s="1">
        <f>_xlfn.XLOOKUP(X435,[6]cmmiScoringModel!$G$68:$G$72,[6]cmmiScoringModel!$I$68:$I$72,0,0,1)</f>
        <v>0.75</v>
      </c>
      <c r="BJ435" s="1">
        <f>_xlfn.XLOOKUP(Y435,[6]cmmiScoringModel!$G$73:$G$77,[6]cmmiScoringModel!$I$73:$I$77,0,0,1)</f>
        <v>1</v>
      </c>
      <c r="BK435" s="1">
        <f>_xlfn.XLOOKUP(Z435,[6]cmmiScoringModel!$G$78:$G$84,[6]cmmiScoringModel!$I$78:$I$84,0,0,1)</f>
        <v>0.5</v>
      </c>
      <c r="BL435" s="1">
        <f>_xlfn.XLOOKUP(AA435,[6]cmmiScoringModel!$G$85:$G$91,[6]cmmiScoringModel!$I$85:$I$91,0,0,1)</f>
        <v>0.75</v>
      </c>
      <c r="BM435" s="1">
        <f>_xlfn.XLOOKUP(AB435,[6]cmmiScoringModel!$G$92:$G$95,[6]cmmiScoringModel!$I$92:$I$95,0,0,1)</f>
        <v>1</v>
      </c>
      <c r="BN435" s="1">
        <f>_xlfn.XLOOKUP(AC435,[6]cmmiScoringModel!$G$96:$G$100,[6]cmmiScoringModel!$I$96:$I$100,0,0,1)</f>
        <v>0.6</v>
      </c>
      <c r="BO435" s="1">
        <f>_xlfn.XLOOKUP(AD435,[6]cmmiScoringModel!$G$101:$G$106,[6]cmmiScoringModel!$I$101:$I$106,0,0,1)</f>
        <v>0.75</v>
      </c>
      <c r="BP435" s="1">
        <f>_xlfn.XLOOKUP(AE435,[6]cmmiScoringModel!$G$107:$G$113,[6]cmmiScoringModel!$I$107:$I$113,0,0,1)</f>
        <v>0.5</v>
      </c>
      <c r="BQ435" s="1">
        <f>_xlfn.XLOOKUP(AF435,[6]cmmiScoringModel!$G$114:$G$117,[6]cmmiScoringModel!$I$114:$I$117,0,0,1)</f>
        <v>0.85</v>
      </c>
      <c r="BR435" s="1">
        <f>_xlfn.XLOOKUP(AG435,[6]cmmiScoringModel!$G$118:$G$120,[6]cmmiScoringModel!$I$118:$I$120,0,0,1)</f>
        <v>0.25</v>
      </c>
      <c r="BS435" s="1">
        <f>_xlfn.XLOOKUP(AH435, [6]cmmiScoringModel!$G$121:$G$124,[6]cmmiScoringModel!$I$121:$I$124,0,0,1)</f>
        <v>0.6</v>
      </c>
      <c r="BT435" s="1">
        <f>_xlfn.XLOOKUP(AI435,[6]cmmiScoringModel!$G$125:$G$128,[6]cmmiScoringModel!$I$125:$I$128,0,0,1)</f>
        <v>0.4</v>
      </c>
      <c r="BU435" s="1">
        <f>_xlfn.XLOOKUP(AJ435,[6]cmmiScoringModel!$G$129:$G$132,[6]cmmiScoringModel!$I$129:$I$132,0,0,1)</f>
        <v>1</v>
      </c>
      <c r="BV435" s="1">
        <f>_xlfn.XLOOKUP(AK435,[6]cmmiScoringModel!$G$133:$G$138,[6]cmmiScoringModel!$I$133:$I$138,0,0,1)</f>
        <v>0.75</v>
      </c>
      <c r="BW435" s="1">
        <f>_xlfn.XLOOKUP(AL435,[6]cmmiScoringModel!$G$139:$G$142,[6]cmmiScoringModel!$I$139:$I$142,0,0,1)</f>
        <v>1</v>
      </c>
      <c r="BX435" s="1">
        <f>_xlfn.XLOOKUP(AM435,[6]cmmiScoringModel!$G$143:$G$148,[6]cmmiScoringModel!$I$143:$I$148,0,0,1)</f>
        <v>0.5</v>
      </c>
      <c r="BY435" s="1">
        <f>_xlfn.XLOOKUP(AN435,[6]cmmiScoringModel!$G$149:$G$153,[6]cmmiScoringModel!$I$149:$I$153,0,0,1)</f>
        <v>0.75</v>
      </c>
      <c r="BZ435" s="1">
        <f>_xlfn.XLOOKUP(AO435,[6]cmmiScoringModel!$G$154:$G$157,[6]cmmiScoringModel!$I$154:$I$157,0,0,1)</f>
        <v>1</v>
      </c>
      <c r="CA435" s="1">
        <f>_xlfn.XLOOKUP(AP435,[6]cmmiScoringModel!$G$158:$G$161,[6]cmmiScoringModel!$I$158:$I$161,0,0,1)</f>
        <v>1</v>
      </c>
      <c r="CB435" s="1">
        <f>_xlfn.XLOOKUP(AQ435,[6]cmmiScoringModel!$G$162:$G$166,[6]cmmiScoringModel!$I$162:$I$166,0,0,1)</f>
        <v>1</v>
      </c>
      <c r="CC435" s="1">
        <f>_xlfn.XLOOKUP(AR435,[6]cmmiScoringModel!$G$167:$G$171,[6]cmmiScoringModel!$I$167:$I$171,0,0,1)</f>
        <v>0.01</v>
      </c>
      <c r="CD435" s="1">
        <f>_xlfn.XLOOKUP(AS435,[6]cmmiScoringModel!$G$172:$G$175,[6]cmmiScoringModel!$I$172:$I$175,0,0,1)</f>
        <v>0.01</v>
      </c>
      <c r="CE435" s="1">
        <f>_xlfn.XLOOKUP(AT435,[6]cmmiScoringModel!$G$176:$G$180,[6]cmmiScoringModel!$I$176:$I$180,0,0,1)</f>
        <v>0.5</v>
      </c>
    </row>
    <row r="436" spans="1:83" x14ac:dyDescent="0.25">
      <c r="A436" s="1" t="s">
        <v>3818</v>
      </c>
      <c r="B436" s="1" t="s">
        <v>2356</v>
      </c>
      <c r="C436" s="1" t="s">
        <v>2397</v>
      </c>
      <c r="D436" s="1" t="s">
        <v>2401</v>
      </c>
      <c r="E436" s="1" t="s">
        <v>2402</v>
      </c>
      <c r="G436" s="1" t="s">
        <v>1623</v>
      </c>
      <c r="H436" s="1" t="s">
        <v>3817</v>
      </c>
      <c r="K436" s="1" t="s">
        <v>18</v>
      </c>
      <c r="L436" s="1" t="s">
        <v>22</v>
      </c>
      <c r="M436" s="1" t="s">
        <v>31</v>
      </c>
      <c r="N436" s="1" t="s">
        <v>29</v>
      </c>
      <c r="O436" s="1" t="s">
        <v>37</v>
      </c>
      <c r="P436" s="1" t="s">
        <v>43</v>
      </c>
      <c r="Q436" s="1" t="s">
        <v>45</v>
      </c>
      <c r="R436" s="1" t="s">
        <v>37</v>
      </c>
      <c r="S436" s="1" t="s">
        <v>56</v>
      </c>
      <c r="T436" s="1" t="s">
        <v>21</v>
      </c>
      <c r="U436" s="1" t="s">
        <v>21</v>
      </c>
      <c r="V436" s="1" t="s">
        <v>72</v>
      </c>
      <c r="W436" s="1" t="s">
        <v>76</v>
      </c>
      <c r="X436" s="1" t="s">
        <v>37</v>
      </c>
      <c r="Y436" s="1" t="s">
        <v>43</v>
      </c>
      <c r="Z436" s="1" t="s">
        <v>62</v>
      </c>
      <c r="AA436" s="1" t="s">
        <v>63</v>
      </c>
      <c r="AB436" s="1" t="s">
        <v>98</v>
      </c>
      <c r="AC436" s="1" t="s">
        <v>103</v>
      </c>
      <c r="AD436" s="1" t="s">
        <v>110</v>
      </c>
      <c r="AE436" s="1" t="s">
        <v>62</v>
      </c>
      <c r="AF436" s="1" t="s">
        <v>120</v>
      </c>
      <c r="AG436" s="1" t="s">
        <v>124</v>
      </c>
      <c r="AH436" s="1" t="s">
        <v>129</v>
      </c>
      <c r="AI436" s="1" t="s">
        <v>129</v>
      </c>
      <c r="AJ436" s="1" t="s">
        <v>22</v>
      </c>
      <c r="AK436" s="1" t="s">
        <v>63</v>
      </c>
      <c r="AL436" s="1" t="s">
        <v>144</v>
      </c>
      <c r="AM436" s="1" t="s">
        <v>62</v>
      </c>
      <c r="AN436" s="1" t="s">
        <v>29</v>
      </c>
      <c r="AO436" s="1" t="s">
        <v>155</v>
      </c>
      <c r="AP436" s="1" t="s">
        <v>159</v>
      </c>
      <c r="AQ436" s="1" t="s">
        <v>31</v>
      </c>
      <c r="AR436" s="1" t="s">
        <v>21</v>
      </c>
      <c r="AS436" s="1" t="s">
        <v>21</v>
      </c>
      <c r="AT436" s="1" t="s">
        <v>170</v>
      </c>
      <c r="AV436" s="1">
        <f>_xlfn.XLOOKUP(K436,[6]cmmiScoringModel!$G$2:$G$6, [6]cmmiScoringModel!$I$2:$I$6,0,0,1)</f>
        <v>1</v>
      </c>
      <c r="AW436" s="1">
        <f>_xlfn.XLOOKUP(L436,[6]cmmiScoringModel!$G$7:$G$9,[6]cmmiScoringModel!$I$7:$I$9,0,0,1)</f>
        <v>1</v>
      </c>
      <c r="AX436" s="1">
        <f>_xlfn.XLOOKUP(M436,[6]cmmiScoringModel!$G$10:$G$14,[6]cmmiScoringModel!$I$10:$I$14,0,0,1)</f>
        <v>1</v>
      </c>
      <c r="AY436" s="1">
        <f>_xlfn.XLOOKUP(N436,[6]cmmiScoringModel!$G$15:$G$19,[6]cmmiScoringModel!$I$15:$I$19,0,0,1)</f>
        <v>0.5</v>
      </c>
      <c r="AZ436" s="1">
        <f>_xlfn.XLOOKUP(O436,[6]cmmiScoringModel!$G$20:$G$24,[6]cmmiScoringModel!$I$20:$I$24,0,0,1)</f>
        <v>0.75</v>
      </c>
      <c r="BA436" s="1">
        <f>_xlfn.XLOOKUP(P436,[6]cmmiScoringModel!$G$25:$G$28,[6]cmmiScoringModel!$I$25:$I$28,0,0,1)</f>
        <v>1</v>
      </c>
      <c r="BB436" s="1">
        <f>_xlfn.XLOOKUP(Q436,[6]cmmiScoringModel!$G$29:$G$33,[6]cmmiScoringModel!$I$29:$I$33,0,0,1)</f>
        <v>0.5</v>
      </c>
      <c r="BC436" s="1">
        <f>_xlfn.XLOOKUP(R436,[6]cmmiScoringModel!$G$34:$G$37,[6]cmmiScoringModel!$I$34:$I$37,0,0,1)</f>
        <v>1</v>
      </c>
      <c r="BD436" s="1">
        <f>_xlfn.XLOOKUP(S436,[6]cmmiScoringModel!$G$38:$G$44,[6]cmmiScoringModel!$I$38:$I$44,0,0,1)</f>
        <v>0.2</v>
      </c>
      <c r="BE436" s="1">
        <f>_xlfn.XLOOKUP(T436,[6]cmmiScoringModel!$G$45:$G$51,[6]cmmiScoringModel!$I$45:$I$51,0,0,1)</f>
        <v>0.01</v>
      </c>
      <c r="BF436" s="1">
        <f>_xlfn.XLOOKUP(U436,[6]cmmiScoringModel!$G$52:$G$56,[6]cmmiScoringModel!$I$52:$I$56,0,0,1)</f>
        <v>0.01</v>
      </c>
      <c r="BG436" s="1">
        <f>_xlfn.XLOOKUP(V436,[6]cmmiScoringModel!$G$57:$G$61,[6]cmmiScoringModel!$I$57:$I$61,0,0,1)</f>
        <v>1</v>
      </c>
      <c r="BH436" s="1">
        <f>_xlfn.XLOOKUP(W436,[6]cmmiScoringModel!$G$62:$G$67,[6]cmmiScoringModel!$I$62:$I$67,0,0,1)</f>
        <v>0.75</v>
      </c>
      <c r="BI436" s="1">
        <f>_xlfn.XLOOKUP(X436,[6]cmmiScoringModel!$G$68:$G$72,[6]cmmiScoringModel!$I$68:$I$72,0,0,1)</f>
        <v>0.75</v>
      </c>
      <c r="BJ436" s="1">
        <f>_xlfn.XLOOKUP(Y436,[6]cmmiScoringModel!$G$73:$G$77,[6]cmmiScoringModel!$I$73:$I$77,0,0,1)</f>
        <v>1</v>
      </c>
      <c r="BK436" s="1">
        <f>_xlfn.XLOOKUP(Z436,[6]cmmiScoringModel!$G$78:$G$84,[6]cmmiScoringModel!$I$78:$I$84,0,0,1)</f>
        <v>0.5</v>
      </c>
      <c r="BL436" s="1">
        <f>_xlfn.XLOOKUP(AA436,[6]cmmiScoringModel!$G$85:$G$91,[6]cmmiScoringModel!$I$85:$I$91,0,0,1)</f>
        <v>0.75</v>
      </c>
      <c r="BM436" s="1">
        <f>_xlfn.XLOOKUP(AB436,[6]cmmiScoringModel!$G$92:$G$95,[6]cmmiScoringModel!$I$92:$I$95,0,0,1)</f>
        <v>1</v>
      </c>
      <c r="BN436" s="1">
        <f>_xlfn.XLOOKUP(AC436,[6]cmmiScoringModel!$G$96:$G$100,[6]cmmiScoringModel!$I$96:$I$100,0,0,1)</f>
        <v>0.6</v>
      </c>
      <c r="BO436" s="1">
        <f>_xlfn.XLOOKUP(AD436,[6]cmmiScoringModel!$G$101:$G$106,[6]cmmiScoringModel!$I$101:$I$106,0,0,1)</f>
        <v>0.75</v>
      </c>
      <c r="BP436" s="1">
        <f>_xlfn.XLOOKUP(AE436,[6]cmmiScoringModel!$G$107:$G$113,[6]cmmiScoringModel!$I$107:$I$113,0,0,1)</f>
        <v>0.5</v>
      </c>
      <c r="BQ436" s="1">
        <f>_xlfn.XLOOKUP(AF436,[6]cmmiScoringModel!$G$114:$G$117,[6]cmmiScoringModel!$I$114:$I$117,0,0,1)</f>
        <v>0.85</v>
      </c>
      <c r="BR436" s="1">
        <f>_xlfn.XLOOKUP(AG436,[6]cmmiScoringModel!$G$118:$G$120,[6]cmmiScoringModel!$I$118:$I$120,0,0,1)</f>
        <v>0.25</v>
      </c>
      <c r="BS436" s="1">
        <f>_xlfn.XLOOKUP(AH436, [6]cmmiScoringModel!$G$121:$G$124,[6]cmmiScoringModel!$I$121:$I$124,0,0,1)</f>
        <v>0.6</v>
      </c>
      <c r="BT436" s="1">
        <f>_xlfn.XLOOKUP(AI436,[6]cmmiScoringModel!$G$125:$G$128,[6]cmmiScoringModel!$I$125:$I$128,0,0,1)</f>
        <v>0.4</v>
      </c>
      <c r="BU436" s="1">
        <f>_xlfn.XLOOKUP(AJ436,[6]cmmiScoringModel!$G$129:$G$132,[6]cmmiScoringModel!$I$129:$I$132,0,0,1)</f>
        <v>1</v>
      </c>
      <c r="BV436" s="1">
        <f>_xlfn.XLOOKUP(AK436,[6]cmmiScoringModel!$G$133:$G$138,[6]cmmiScoringModel!$I$133:$I$138,0,0,1)</f>
        <v>0.75</v>
      </c>
      <c r="BW436" s="1">
        <f>_xlfn.XLOOKUP(AL436,[6]cmmiScoringModel!$G$139:$G$142,[6]cmmiScoringModel!$I$139:$I$142,0,0,1)</f>
        <v>1</v>
      </c>
      <c r="BX436" s="1">
        <f>_xlfn.XLOOKUP(AM436,[6]cmmiScoringModel!$G$143:$G$148,[6]cmmiScoringModel!$I$143:$I$148,0,0,1)</f>
        <v>0.5</v>
      </c>
      <c r="BY436" s="1">
        <f>_xlfn.XLOOKUP(AN436,[6]cmmiScoringModel!$G$149:$G$153,[6]cmmiScoringModel!$I$149:$I$153,0,0,1)</f>
        <v>0.75</v>
      </c>
      <c r="BZ436" s="1">
        <f>_xlfn.XLOOKUP(AO436,[6]cmmiScoringModel!$G$154:$G$157,[6]cmmiScoringModel!$I$154:$I$157,0,0,1)</f>
        <v>1</v>
      </c>
      <c r="CA436" s="1">
        <f>_xlfn.XLOOKUP(AP436,[6]cmmiScoringModel!$G$158:$G$161,[6]cmmiScoringModel!$I$158:$I$161,0,0,1)</f>
        <v>1</v>
      </c>
      <c r="CB436" s="1">
        <f>_xlfn.XLOOKUP(AQ436,[6]cmmiScoringModel!$G$162:$G$166,[6]cmmiScoringModel!$I$162:$I$166,0,0,1)</f>
        <v>1</v>
      </c>
      <c r="CC436" s="1">
        <f>_xlfn.XLOOKUP(AR436,[6]cmmiScoringModel!$G$167:$G$171,[6]cmmiScoringModel!$I$167:$I$171,0,0,1)</f>
        <v>0.01</v>
      </c>
      <c r="CD436" s="1">
        <f>_xlfn.XLOOKUP(AS436,[6]cmmiScoringModel!$G$172:$G$175,[6]cmmiScoringModel!$I$172:$I$175,0,0,1)</f>
        <v>0.01</v>
      </c>
      <c r="CE436" s="1">
        <f>_xlfn.XLOOKUP(AT436,[6]cmmiScoringModel!$G$176:$G$180,[6]cmmiScoringModel!$I$176:$I$180,0,0,1)</f>
        <v>0.5</v>
      </c>
    </row>
    <row r="437" spans="1:83" x14ac:dyDescent="0.25">
      <c r="A437" s="1" t="s">
        <v>3819</v>
      </c>
      <c r="B437" s="1" t="s">
        <v>2441</v>
      </c>
      <c r="C437" s="1" t="s">
        <v>1660</v>
      </c>
      <c r="D437" s="1" t="s">
        <v>2442</v>
      </c>
      <c r="E437" s="1" t="s">
        <v>2443</v>
      </c>
      <c r="G437" s="1" t="s">
        <v>2444</v>
      </c>
      <c r="H437" s="1" t="s">
        <v>3820</v>
      </c>
      <c r="K437" s="1" t="s">
        <v>17</v>
      </c>
      <c r="L437" s="1" t="s">
        <v>22</v>
      </c>
      <c r="M437" s="1" t="s">
        <v>31</v>
      </c>
      <c r="N437" s="1" t="s">
        <v>31</v>
      </c>
      <c r="O437" s="1" t="s">
        <v>37</v>
      </c>
      <c r="P437" s="1" t="s">
        <v>43</v>
      </c>
      <c r="Q437" s="1" t="s">
        <v>45</v>
      </c>
      <c r="R437" s="1" t="s">
        <v>37</v>
      </c>
      <c r="S437" s="1" t="s">
        <v>55</v>
      </c>
      <c r="T437" s="1" t="s">
        <v>21</v>
      </c>
      <c r="U437" s="1" t="s">
        <v>25</v>
      </c>
      <c r="V437" s="1" t="s">
        <v>72</v>
      </c>
      <c r="W437" s="1" t="s">
        <v>77</v>
      </c>
      <c r="X437" s="1" t="s">
        <v>37</v>
      </c>
      <c r="Y437" s="1" t="s">
        <v>43</v>
      </c>
      <c r="Z437" s="1" t="s">
        <v>63</v>
      </c>
      <c r="AA437" s="1" t="s">
        <v>63</v>
      </c>
      <c r="AB437" s="1" t="s">
        <v>98</v>
      </c>
      <c r="AC437" s="1" t="s">
        <v>103</v>
      </c>
      <c r="AD437" s="1" t="s">
        <v>111</v>
      </c>
      <c r="AE437" s="1" t="s">
        <v>62</v>
      </c>
      <c r="AF437" s="1" t="s">
        <v>120</v>
      </c>
      <c r="AG437" s="1" t="s">
        <v>21</v>
      </c>
      <c r="AH437" s="1" t="s">
        <v>22</v>
      </c>
      <c r="AI437" s="1" t="s">
        <v>22</v>
      </c>
      <c r="AJ437" s="1" t="s">
        <v>22</v>
      </c>
      <c r="AK437" s="1" t="s">
        <v>64</v>
      </c>
      <c r="AL437" s="1" t="s">
        <v>144</v>
      </c>
      <c r="AM437" s="1" t="s">
        <v>62</v>
      </c>
      <c r="AN437" s="1" t="s">
        <v>31</v>
      </c>
      <c r="AO437" s="1" t="s">
        <v>155</v>
      </c>
      <c r="AP437" s="1" t="s">
        <v>159</v>
      </c>
      <c r="AQ437" s="1" t="s">
        <v>25</v>
      </c>
      <c r="AR437" s="1" t="s">
        <v>27</v>
      </c>
      <c r="AS437" s="1" t="s">
        <v>111</v>
      </c>
      <c r="AT437" s="1" t="s">
        <v>21</v>
      </c>
      <c r="AV437" s="1">
        <f>_xlfn.XLOOKUP(K437,[6]cmmiScoringModel!$G$2:$G$6, [6]cmmiScoringModel!$I$2:$I$6,0,0,1)</f>
        <v>0.25</v>
      </c>
      <c r="AW437" s="1">
        <f>_xlfn.XLOOKUP(L437,[6]cmmiScoringModel!$G$7:$G$9,[6]cmmiScoringModel!$I$7:$I$9,0,0,1)</f>
        <v>1</v>
      </c>
      <c r="AX437" s="1">
        <f>_xlfn.XLOOKUP(M437,[6]cmmiScoringModel!$G$10:$G$14,[6]cmmiScoringModel!$I$10:$I$14,0,0,1)</f>
        <v>1</v>
      </c>
      <c r="AY437" s="1">
        <f>_xlfn.XLOOKUP(N437,[6]cmmiScoringModel!$G$15:$G$19,[6]cmmiScoringModel!$I$15:$I$19,0,0,1)</f>
        <v>1</v>
      </c>
      <c r="AZ437" s="1">
        <f>_xlfn.XLOOKUP(O437,[6]cmmiScoringModel!$G$20:$G$24,[6]cmmiScoringModel!$I$20:$I$24,0,0,1)</f>
        <v>0.75</v>
      </c>
      <c r="BA437" s="1">
        <f>_xlfn.XLOOKUP(P437,[6]cmmiScoringModel!$G$25:$G$28,[6]cmmiScoringModel!$I$25:$I$28,0,0,1)</f>
        <v>1</v>
      </c>
      <c r="BB437" s="1">
        <f>_xlfn.XLOOKUP(Q437,[6]cmmiScoringModel!$G$29:$G$33,[6]cmmiScoringModel!$I$29:$I$33,0,0,1)</f>
        <v>0.5</v>
      </c>
      <c r="BC437" s="1">
        <f>_xlfn.XLOOKUP(R437,[6]cmmiScoringModel!$G$34:$G$37,[6]cmmiScoringModel!$I$34:$I$37,0,0,1)</f>
        <v>1</v>
      </c>
      <c r="BD437" s="1">
        <f>_xlfn.XLOOKUP(S437,[6]cmmiScoringModel!$G$38:$G$44,[6]cmmiScoringModel!$I$38:$I$44,0,0,1)</f>
        <v>0.75</v>
      </c>
      <c r="BE437" s="1">
        <f>_xlfn.XLOOKUP(T437,[6]cmmiScoringModel!$G$45:$G$51,[6]cmmiScoringModel!$I$45:$I$51,0,0,1)</f>
        <v>0.01</v>
      </c>
      <c r="BF437" s="1" t="str">
        <f>_xlfn.XLOOKUP(U437,[6]cmmiScoringModel!$G$52:$G$56,[6]cmmiScoringModel!$I$52:$I$56,0,0,1)</f>
        <v>NA</v>
      </c>
      <c r="BG437" s="1">
        <f>_xlfn.XLOOKUP(V437,[6]cmmiScoringModel!$G$57:$G$61,[6]cmmiScoringModel!$I$57:$I$61,0,0,1)</f>
        <v>1</v>
      </c>
      <c r="BH437" s="1">
        <f>_xlfn.XLOOKUP(W437,[6]cmmiScoringModel!$G$62:$G$67,[6]cmmiScoringModel!$I$62:$I$67,0,0,1)</f>
        <v>1</v>
      </c>
      <c r="BI437" s="1">
        <f>_xlfn.XLOOKUP(X437,[6]cmmiScoringModel!$G$68:$G$72,[6]cmmiScoringModel!$I$68:$I$72,0,0,1)</f>
        <v>0.75</v>
      </c>
      <c r="BJ437" s="1">
        <f>_xlfn.XLOOKUP(Y437,[6]cmmiScoringModel!$G$73:$G$77,[6]cmmiScoringModel!$I$73:$I$77,0,0,1)</f>
        <v>1</v>
      </c>
      <c r="BK437" s="1">
        <f>_xlfn.XLOOKUP(Z437,[6]cmmiScoringModel!$G$78:$G$84,[6]cmmiScoringModel!$I$78:$I$84,0,0,1)</f>
        <v>0.75</v>
      </c>
      <c r="BL437" s="1">
        <f>_xlfn.XLOOKUP(AA437,[6]cmmiScoringModel!$G$85:$G$91,[6]cmmiScoringModel!$I$85:$I$91,0,0,1)</f>
        <v>0.75</v>
      </c>
      <c r="BM437" s="1">
        <f>_xlfn.XLOOKUP(AB437,[6]cmmiScoringModel!$G$92:$G$95,[6]cmmiScoringModel!$I$92:$I$95,0,0,1)</f>
        <v>1</v>
      </c>
      <c r="BN437" s="1">
        <f>_xlfn.XLOOKUP(AC437,[6]cmmiScoringModel!$G$96:$G$100,[6]cmmiScoringModel!$I$96:$I$100,0,0,1)</f>
        <v>0.6</v>
      </c>
      <c r="BO437" s="1">
        <f>_xlfn.XLOOKUP(AD437,[6]cmmiScoringModel!$G$101:$G$106,[6]cmmiScoringModel!$I$101:$I$106,0,0,1)</f>
        <v>1</v>
      </c>
      <c r="BP437" s="1">
        <f>_xlfn.XLOOKUP(AE437,[6]cmmiScoringModel!$G$107:$G$113,[6]cmmiScoringModel!$I$107:$I$113,0,0,1)</f>
        <v>0.5</v>
      </c>
      <c r="BQ437" s="1">
        <f>_xlfn.XLOOKUP(AF437,[6]cmmiScoringModel!$G$114:$G$117,[6]cmmiScoringModel!$I$114:$I$117,0,0,1)</f>
        <v>0.85</v>
      </c>
      <c r="BR437" s="1">
        <f>_xlfn.XLOOKUP(AG437,[6]cmmiScoringModel!$G$118:$G$120,[6]cmmiScoringModel!$I$118:$I$120,0,0,1)</f>
        <v>0.01</v>
      </c>
      <c r="BS437" s="1">
        <f>_xlfn.XLOOKUP(AH437, [6]cmmiScoringModel!$G$121:$G$124,[6]cmmiScoringModel!$I$121:$I$124,0,0,1)</f>
        <v>1</v>
      </c>
      <c r="BT437" s="1">
        <f>_xlfn.XLOOKUP(AI437,[6]cmmiScoringModel!$G$125:$G$128,[6]cmmiScoringModel!$I$125:$I$128,0,0,1)</f>
        <v>1</v>
      </c>
      <c r="BU437" s="1">
        <f>_xlfn.XLOOKUP(AJ437,[6]cmmiScoringModel!$G$129:$G$132,[6]cmmiScoringModel!$I$129:$I$132,0,0,1)</f>
        <v>1</v>
      </c>
      <c r="BV437" s="1">
        <f>_xlfn.XLOOKUP(AK437,[6]cmmiScoringModel!$G$133:$G$138,[6]cmmiScoringModel!$I$133:$I$138,0,0,1)</f>
        <v>1</v>
      </c>
      <c r="BW437" s="1">
        <f>_xlfn.XLOOKUP(AL437,[6]cmmiScoringModel!$G$139:$G$142,[6]cmmiScoringModel!$I$139:$I$142,0,0,1)</f>
        <v>1</v>
      </c>
      <c r="BX437" s="1">
        <f>_xlfn.XLOOKUP(AM437,[6]cmmiScoringModel!$G$143:$G$148,[6]cmmiScoringModel!$I$143:$I$148,0,0,1)</f>
        <v>0.5</v>
      </c>
      <c r="BY437" s="1">
        <f>_xlfn.XLOOKUP(AN437,[6]cmmiScoringModel!$G$149:$G$153,[6]cmmiScoringModel!$I$149:$I$153,0,0,1)</f>
        <v>1</v>
      </c>
      <c r="BZ437" s="1">
        <f>_xlfn.XLOOKUP(AO437,[6]cmmiScoringModel!$G$154:$G$157,[6]cmmiScoringModel!$I$154:$I$157,0,0,1)</f>
        <v>1</v>
      </c>
      <c r="CA437" s="1">
        <f>_xlfn.XLOOKUP(AP437,[6]cmmiScoringModel!$G$158:$G$161,[6]cmmiScoringModel!$I$158:$I$161,0,0,1)</f>
        <v>1</v>
      </c>
      <c r="CB437" s="1" t="str">
        <f>_xlfn.XLOOKUP(AQ437,[6]cmmiScoringModel!$G$162:$G$166,[6]cmmiScoringModel!$I$162:$I$166,0,0,1)</f>
        <v>NA</v>
      </c>
      <c r="CC437" s="1">
        <f>_xlfn.XLOOKUP(AR437,[6]cmmiScoringModel!$G$167:$G$171,[6]cmmiScoringModel!$I$167:$I$171,0,0,1)</f>
        <v>1</v>
      </c>
      <c r="CD437" s="1">
        <f>_xlfn.XLOOKUP(AS437,[6]cmmiScoringModel!$G$172:$G$175,[6]cmmiScoringModel!$I$172:$I$175,0,0,1)</f>
        <v>1</v>
      </c>
      <c r="CE437" s="1">
        <f>_xlfn.XLOOKUP(AT437,[6]cmmiScoringModel!$G$176:$G$180,[6]cmmiScoringModel!$I$176:$I$180,0,0,1)</f>
        <v>0.01</v>
      </c>
    </row>
    <row r="438" spans="1:83" x14ac:dyDescent="0.25">
      <c r="A438" s="1" t="s">
        <v>3821</v>
      </c>
      <c r="B438" s="1" t="s">
        <v>2441</v>
      </c>
      <c r="C438" s="1" t="s">
        <v>1660</v>
      </c>
      <c r="D438" s="1" t="s">
        <v>2445</v>
      </c>
      <c r="E438" s="1" t="s">
        <v>2446</v>
      </c>
      <c r="G438" s="1" t="s">
        <v>2444</v>
      </c>
      <c r="H438" s="1" t="s">
        <v>3820</v>
      </c>
      <c r="K438" s="1" t="s">
        <v>17</v>
      </c>
      <c r="L438" s="1" t="s">
        <v>22</v>
      </c>
      <c r="M438" s="1" t="s">
        <v>31</v>
      </c>
      <c r="N438" s="1" t="s">
        <v>31</v>
      </c>
      <c r="O438" s="1" t="s">
        <v>37</v>
      </c>
      <c r="P438" s="1" t="s">
        <v>43</v>
      </c>
      <c r="Q438" s="1" t="s">
        <v>45</v>
      </c>
      <c r="R438" s="1" t="s">
        <v>37</v>
      </c>
      <c r="S438" s="1" t="s">
        <v>55</v>
      </c>
      <c r="T438" s="1" t="s">
        <v>21</v>
      </c>
      <c r="U438" s="1" t="s">
        <v>25</v>
      </c>
      <c r="V438" s="1" t="s">
        <v>72</v>
      </c>
      <c r="W438" s="1" t="s">
        <v>77</v>
      </c>
      <c r="X438" s="1" t="s">
        <v>37</v>
      </c>
      <c r="Y438" s="1" t="s">
        <v>66</v>
      </c>
      <c r="Z438" s="1" t="s">
        <v>62</v>
      </c>
      <c r="AA438" s="1" t="s">
        <v>63</v>
      </c>
      <c r="AB438" s="1" t="s">
        <v>98</v>
      </c>
      <c r="AC438" s="1" t="s">
        <v>103</v>
      </c>
      <c r="AD438" s="1" t="s">
        <v>111</v>
      </c>
      <c r="AE438" s="1" t="s">
        <v>62</v>
      </c>
      <c r="AF438" s="1" t="s">
        <v>120</v>
      </c>
      <c r="AG438" s="1" t="s">
        <v>21</v>
      </c>
      <c r="AH438" s="1" t="s">
        <v>22</v>
      </c>
      <c r="AI438" s="1" t="s">
        <v>22</v>
      </c>
      <c r="AJ438" s="1" t="s">
        <v>22</v>
      </c>
      <c r="AK438" s="1" t="s">
        <v>64</v>
      </c>
      <c r="AL438" s="1" t="s">
        <v>144</v>
      </c>
      <c r="AM438" s="1" t="s">
        <v>62</v>
      </c>
      <c r="AN438" s="1" t="s">
        <v>31</v>
      </c>
      <c r="AO438" s="1" t="s">
        <v>155</v>
      </c>
      <c r="AP438" s="1" t="s">
        <v>159</v>
      </c>
      <c r="AQ438" s="1" t="s">
        <v>25</v>
      </c>
      <c r="AR438" s="1" t="s">
        <v>27</v>
      </c>
      <c r="AS438" s="1" t="s">
        <v>111</v>
      </c>
      <c r="AT438" s="1" t="s">
        <v>21</v>
      </c>
      <c r="AV438" s="1">
        <f>_xlfn.XLOOKUP(K438,[6]cmmiScoringModel!$G$2:$G$6, [6]cmmiScoringModel!$I$2:$I$6,0,0,1)</f>
        <v>0.25</v>
      </c>
      <c r="AW438" s="1">
        <f>_xlfn.XLOOKUP(L438,[6]cmmiScoringModel!$G$7:$G$9,[6]cmmiScoringModel!$I$7:$I$9,0,0,1)</f>
        <v>1</v>
      </c>
      <c r="AX438" s="1">
        <f>_xlfn.XLOOKUP(M438,[6]cmmiScoringModel!$G$10:$G$14,[6]cmmiScoringModel!$I$10:$I$14,0,0,1)</f>
        <v>1</v>
      </c>
      <c r="AY438" s="1">
        <f>_xlfn.XLOOKUP(N438,[6]cmmiScoringModel!$G$15:$G$19,[6]cmmiScoringModel!$I$15:$I$19,0,0,1)</f>
        <v>1</v>
      </c>
      <c r="AZ438" s="1">
        <f>_xlfn.XLOOKUP(O438,[6]cmmiScoringModel!$G$20:$G$24,[6]cmmiScoringModel!$I$20:$I$24,0,0,1)</f>
        <v>0.75</v>
      </c>
      <c r="BA438" s="1">
        <f>_xlfn.XLOOKUP(P438,[6]cmmiScoringModel!$G$25:$G$28,[6]cmmiScoringModel!$I$25:$I$28,0,0,1)</f>
        <v>1</v>
      </c>
      <c r="BB438" s="1">
        <f>_xlfn.XLOOKUP(Q438,[6]cmmiScoringModel!$G$29:$G$33,[6]cmmiScoringModel!$I$29:$I$33,0,0,1)</f>
        <v>0.5</v>
      </c>
      <c r="BC438" s="1">
        <f>_xlfn.XLOOKUP(R438,[6]cmmiScoringModel!$G$34:$G$37,[6]cmmiScoringModel!$I$34:$I$37,0,0,1)</f>
        <v>1</v>
      </c>
      <c r="BD438" s="1">
        <f>_xlfn.XLOOKUP(S438,[6]cmmiScoringModel!$G$38:$G$44,[6]cmmiScoringModel!$I$38:$I$44,0,0,1)</f>
        <v>0.75</v>
      </c>
      <c r="BE438" s="1">
        <f>_xlfn.XLOOKUP(T438,[6]cmmiScoringModel!$G$45:$G$51,[6]cmmiScoringModel!$I$45:$I$51,0,0,1)</f>
        <v>0.01</v>
      </c>
      <c r="BF438" s="1" t="str">
        <f>_xlfn.XLOOKUP(U438,[6]cmmiScoringModel!$G$52:$G$56,[6]cmmiScoringModel!$I$52:$I$56,0,0,1)</f>
        <v>NA</v>
      </c>
      <c r="BG438" s="1">
        <f>_xlfn.XLOOKUP(V438,[6]cmmiScoringModel!$G$57:$G$61,[6]cmmiScoringModel!$I$57:$I$61,0,0,1)</f>
        <v>1</v>
      </c>
      <c r="BH438" s="1">
        <f>_xlfn.XLOOKUP(W438,[6]cmmiScoringModel!$G$62:$G$67,[6]cmmiScoringModel!$I$62:$I$67,0,0,1)</f>
        <v>1</v>
      </c>
      <c r="BI438" s="1">
        <f>_xlfn.XLOOKUP(X438,[6]cmmiScoringModel!$G$68:$G$72,[6]cmmiScoringModel!$I$68:$I$72,0,0,1)</f>
        <v>0.75</v>
      </c>
      <c r="BJ438" s="1">
        <f>_xlfn.XLOOKUP(Y438,[6]cmmiScoringModel!$G$73:$G$77,[6]cmmiScoringModel!$I$73:$I$77,0,0,1)</f>
        <v>0.5</v>
      </c>
      <c r="BK438" s="1">
        <f>_xlfn.XLOOKUP(Z438,[6]cmmiScoringModel!$G$78:$G$84,[6]cmmiScoringModel!$I$78:$I$84,0,0,1)</f>
        <v>0.5</v>
      </c>
      <c r="BL438" s="1">
        <f>_xlfn.XLOOKUP(AA438,[6]cmmiScoringModel!$G$85:$G$91,[6]cmmiScoringModel!$I$85:$I$91,0,0,1)</f>
        <v>0.75</v>
      </c>
      <c r="BM438" s="1">
        <f>_xlfn.XLOOKUP(AB438,[6]cmmiScoringModel!$G$92:$G$95,[6]cmmiScoringModel!$I$92:$I$95,0,0,1)</f>
        <v>1</v>
      </c>
      <c r="BN438" s="1">
        <f>_xlfn.XLOOKUP(AC438,[6]cmmiScoringModel!$G$96:$G$100,[6]cmmiScoringModel!$I$96:$I$100,0,0,1)</f>
        <v>0.6</v>
      </c>
      <c r="BO438" s="1">
        <f>_xlfn.XLOOKUP(AD438,[6]cmmiScoringModel!$G$101:$G$106,[6]cmmiScoringModel!$I$101:$I$106,0,0,1)</f>
        <v>1</v>
      </c>
      <c r="BP438" s="1">
        <f>_xlfn.XLOOKUP(AE438,[6]cmmiScoringModel!$G$107:$G$113,[6]cmmiScoringModel!$I$107:$I$113,0,0,1)</f>
        <v>0.5</v>
      </c>
      <c r="BQ438" s="1">
        <f>_xlfn.XLOOKUP(AF438,[6]cmmiScoringModel!$G$114:$G$117,[6]cmmiScoringModel!$I$114:$I$117,0,0,1)</f>
        <v>0.85</v>
      </c>
      <c r="BR438" s="1">
        <f>_xlfn.XLOOKUP(AG438,[6]cmmiScoringModel!$G$118:$G$120,[6]cmmiScoringModel!$I$118:$I$120,0,0,1)</f>
        <v>0.01</v>
      </c>
      <c r="BS438" s="1">
        <f>_xlfn.XLOOKUP(AH438, [6]cmmiScoringModel!$G$121:$G$124,[6]cmmiScoringModel!$I$121:$I$124,0,0,1)</f>
        <v>1</v>
      </c>
      <c r="BT438" s="1">
        <f>_xlfn.XLOOKUP(AI438,[6]cmmiScoringModel!$G$125:$G$128,[6]cmmiScoringModel!$I$125:$I$128,0,0,1)</f>
        <v>1</v>
      </c>
      <c r="BU438" s="1">
        <f>_xlfn.XLOOKUP(AJ438,[6]cmmiScoringModel!$G$129:$G$132,[6]cmmiScoringModel!$I$129:$I$132,0,0,1)</f>
        <v>1</v>
      </c>
      <c r="BV438" s="1">
        <f>_xlfn.XLOOKUP(AK438,[6]cmmiScoringModel!$G$133:$G$138,[6]cmmiScoringModel!$I$133:$I$138,0,0,1)</f>
        <v>1</v>
      </c>
      <c r="BW438" s="1">
        <f>_xlfn.XLOOKUP(AL438,[6]cmmiScoringModel!$G$139:$G$142,[6]cmmiScoringModel!$I$139:$I$142,0,0,1)</f>
        <v>1</v>
      </c>
      <c r="BX438" s="1">
        <f>_xlfn.XLOOKUP(AM438,[6]cmmiScoringModel!$G$143:$G$148,[6]cmmiScoringModel!$I$143:$I$148,0,0,1)</f>
        <v>0.5</v>
      </c>
      <c r="BY438" s="1">
        <f>_xlfn.XLOOKUP(AN438,[6]cmmiScoringModel!$G$149:$G$153,[6]cmmiScoringModel!$I$149:$I$153,0,0,1)</f>
        <v>1</v>
      </c>
      <c r="BZ438" s="1">
        <f>_xlfn.XLOOKUP(AO438,[6]cmmiScoringModel!$G$154:$G$157,[6]cmmiScoringModel!$I$154:$I$157,0,0,1)</f>
        <v>1</v>
      </c>
      <c r="CA438" s="1">
        <f>_xlfn.XLOOKUP(AP438,[6]cmmiScoringModel!$G$158:$G$161,[6]cmmiScoringModel!$I$158:$I$161,0,0,1)</f>
        <v>1</v>
      </c>
      <c r="CB438" s="1" t="str">
        <f>_xlfn.XLOOKUP(AQ438,[6]cmmiScoringModel!$G$162:$G$166,[6]cmmiScoringModel!$I$162:$I$166,0,0,1)</f>
        <v>NA</v>
      </c>
      <c r="CC438" s="1">
        <f>_xlfn.XLOOKUP(AR438,[6]cmmiScoringModel!$G$167:$G$171,[6]cmmiScoringModel!$I$167:$I$171,0,0,1)</f>
        <v>1</v>
      </c>
      <c r="CD438" s="1">
        <f>_xlfn.XLOOKUP(AS438,[6]cmmiScoringModel!$G$172:$G$175,[6]cmmiScoringModel!$I$172:$I$175,0,0,1)</f>
        <v>1</v>
      </c>
      <c r="CE438" s="1">
        <f>_xlfn.XLOOKUP(AT438,[6]cmmiScoringModel!$G$176:$G$180,[6]cmmiScoringModel!$I$176:$I$180,0,0,1)</f>
        <v>0.01</v>
      </c>
    </row>
    <row r="439" spans="1:83" ht="15" customHeight="1" x14ac:dyDescent="0.25">
      <c r="A439" s="1" t="s">
        <v>3822</v>
      </c>
      <c r="B439" s="1" t="s">
        <v>2441</v>
      </c>
      <c r="C439" s="1" t="s">
        <v>2447</v>
      </c>
      <c r="D439" s="1" t="s">
        <v>2448</v>
      </c>
      <c r="E439" s="1" t="s">
        <v>2449</v>
      </c>
      <c r="G439" s="1" t="s">
        <v>2450</v>
      </c>
      <c r="H439" s="1" t="s">
        <v>3823</v>
      </c>
      <c r="K439" s="1" t="s">
        <v>16</v>
      </c>
      <c r="L439" s="1" t="s">
        <v>21</v>
      </c>
      <c r="M439" s="1" t="s">
        <v>21</v>
      </c>
      <c r="N439" s="1" t="s">
        <v>21</v>
      </c>
      <c r="O439" s="1" t="s">
        <v>21</v>
      </c>
      <c r="P439" s="1" t="s">
        <v>21</v>
      </c>
      <c r="Q439" s="1" t="s">
        <v>45</v>
      </c>
      <c r="R439" s="1" t="s">
        <v>37</v>
      </c>
      <c r="S439" s="1" t="s">
        <v>56</v>
      </c>
      <c r="T439" s="1" t="s">
        <v>14</v>
      </c>
      <c r="U439" s="1" t="s">
        <v>25</v>
      </c>
      <c r="V439" s="1" t="s">
        <v>21</v>
      </c>
      <c r="W439" s="1" t="s">
        <v>77</v>
      </c>
      <c r="X439" s="1" t="s">
        <v>37</v>
      </c>
      <c r="Y439" s="1" t="s">
        <v>43</v>
      </c>
      <c r="Z439" s="1" t="s">
        <v>61</v>
      </c>
      <c r="AA439" s="1" t="s">
        <v>62</v>
      </c>
      <c r="AB439" s="1" t="s">
        <v>97</v>
      </c>
      <c r="AC439" s="1" t="s">
        <v>103</v>
      </c>
      <c r="AD439" s="1" t="s">
        <v>110</v>
      </c>
      <c r="AE439" s="1" t="s">
        <v>61</v>
      </c>
      <c r="AF439" s="1" t="s">
        <v>25</v>
      </c>
      <c r="AG439" s="1" t="s">
        <v>21</v>
      </c>
      <c r="AH439" s="1" t="s">
        <v>129</v>
      </c>
      <c r="AI439" s="1" t="s">
        <v>21</v>
      </c>
      <c r="AJ439" s="1" t="s">
        <v>21</v>
      </c>
      <c r="AK439" s="1" t="s">
        <v>63</v>
      </c>
      <c r="AL439" s="1" t="s">
        <v>140</v>
      </c>
      <c r="AM439" s="1" t="s">
        <v>62</v>
      </c>
      <c r="AN439" s="1" t="s">
        <v>29</v>
      </c>
      <c r="AO439" s="1" t="s">
        <v>154</v>
      </c>
      <c r="AP439" s="1" t="s">
        <v>158</v>
      </c>
      <c r="AQ439" s="1" t="s">
        <v>31</v>
      </c>
      <c r="AR439" s="1" t="s">
        <v>21</v>
      </c>
      <c r="AS439" s="1" t="s">
        <v>21</v>
      </c>
      <c r="AT439" s="1" t="s">
        <v>21</v>
      </c>
      <c r="AV439" s="1">
        <f>_xlfn.XLOOKUP(K439,[6]cmmiScoringModel!$G$2:$G$6, [6]cmmiScoringModel!$I$2:$I$6,0,0,1)</f>
        <v>0.1</v>
      </c>
      <c r="AW439" s="1">
        <f>_xlfn.XLOOKUP(L439,[6]cmmiScoringModel!$G$7:$G$9,[6]cmmiScoringModel!$I$7:$I$9,0,0,1)</f>
        <v>0.01</v>
      </c>
      <c r="AX439" s="1">
        <f>_xlfn.XLOOKUP(M439,[6]cmmiScoringModel!$G$10:$G$14,[6]cmmiScoringModel!$I$10:$I$14,0,0,1)</f>
        <v>0.01</v>
      </c>
      <c r="AY439" s="1">
        <f>_xlfn.XLOOKUP(N439,[6]cmmiScoringModel!$G$15:$G$19,[6]cmmiScoringModel!$I$15:$I$19,0,0,1)</f>
        <v>0.01</v>
      </c>
      <c r="AZ439" s="1">
        <f>_xlfn.XLOOKUP(O439,[6]cmmiScoringModel!$G$20:$G$24,[6]cmmiScoringModel!$I$20:$I$24,0,0,1)</f>
        <v>0.01</v>
      </c>
      <c r="BA439" s="1">
        <f>_xlfn.XLOOKUP(P439,[6]cmmiScoringModel!$G$25:$G$28,[6]cmmiScoringModel!$I$25:$I$28,0,0,1)</f>
        <v>0.01</v>
      </c>
      <c r="BB439" s="1">
        <f>_xlfn.XLOOKUP(Q439,[6]cmmiScoringModel!$G$29:$G$33,[6]cmmiScoringModel!$I$29:$I$33,0,0,1)</f>
        <v>0.5</v>
      </c>
      <c r="BC439" s="1">
        <f>_xlfn.XLOOKUP(R439,[6]cmmiScoringModel!$G$34:$G$37,[6]cmmiScoringModel!$I$34:$I$37,0,0,1)</f>
        <v>1</v>
      </c>
      <c r="BD439" s="1">
        <f>_xlfn.XLOOKUP(S439,[6]cmmiScoringModel!$G$38:$G$44,[6]cmmiScoringModel!$I$38:$I$44,0,0,1)</f>
        <v>0.2</v>
      </c>
      <c r="BE439" s="1">
        <f>_xlfn.XLOOKUP(T439,[6]cmmiScoringModel!$G$45:$G$51,[6]cmmiScoringModel!$I$45:$I$51,0,0,1)</f>
        <v>0</v>
      </c>
      <c r="BF439" s="1" t="str">
        <f>_xlfn.XLOOKUP(U439,[6]cmmiScoringModel!$G$52:$G$56,[6]cmmiScoringModel!$I$52:$I$56,0,0,1)</f>
        <v>NA</v>
      </c>
      <c r="BG439" s="1">
        <f>_xlfn.XLOOKUP(V439,[6]cmmiScoringModel!$G$57:$G$61,[6]cmmiScoringModel!$I$57:$I$61,0,0,1)</f>
        <v>0.01</v>
      </c>
      <c r="BH439" s="1">
        <f>_xlfn.XLOOKUP(W439,[6]cmmiScoringModel!$G$62:$G$67,[6]cmmiScoringModel!$I$62:$I$67,0,0,1)</f>
        <v>1</v>
      </c>
      <c r="BI439" s="1">
        <f>_xlfn.XLOOKUP(X439,[6]cmmiScoringModel!$G$68:$G$72,[6]cmmiScoringModel!$I$68:$I$72,0,0,1)</f>
        <v>0.75</v>
      </c>
      <c r="BJ439" s="1">
        <f>_xlfn.XLOOKUP(Y439,[6]cmmiScoringModel!$G$73:$G$77,[6]cmmiScoringModel!$I$73:$I$77,0,0,1)</f>
        <v>1</v>
      </c>
      <c r="BK439" s="1">
        <f>_xlfn.XLOOKUP(Z439,[6]cmmiScoringModel!$G$78:$G$84,[6]cmmiScoringModel!$I$78:$I$84,0,0,1)</f>
        <v>0.25</v>
      </c>
      <c r="BL439" s="1">
        <f>_xlfn.XLOOKUP(AA439,[6]cmmiScoringModel!$G$85:$G$91,[6]cmmiScoringModel!$I$85:$I$91,0,0,1)</f>
        <v>0.5</v>
      </c>
      <c r="BM439" s="1">
        <f>_xlfn.XLOOKUP(AB439,[6]cmmiScoringModel!$G$92:$G$95,[6]cmmiScoringModel!$I$92:$I$95,0,0,1)</f>
        <v>0.25</v>
      </c>
      <c r="BN439" s="1">
        <f>_xlfn.XLOOKUP(AC439,[6]cmmiScoringModel!$G$96:$G$100,[6]cmmiScoringModel!$I$96:$I$100,0,0,1)</f>
        <v>0.6</v>
      </c>
      <c r="BO439" s="1">
        <f>_xlfn.XLOOKUP(AD439,[6]cmmiScoringModel!$G$101:$G$106,[6]cmmiScoringModel!$I$101:$I$106,0,0,1)</f>
        <v>0.75</v>
      </c>
      <c r="BP439" s="1">
        <f>_xlfn.XLOOKUP(AE439,[6]cmmiScoringModel!$G$107:$G$113,[6]cmmiScoringModel!$I$107:$I$113,0,0,1)</f>
        <v>0.25</v>
      </c>
      <c r="BQ439" s="1" t="str">
        <f>_xlfn.XLOOKUP(AF439,[6]cmmiScoringModel!$G$114:$G$117,[6]cmmiScoringModel!$I$114:$I$117,0,0,1)</f>
        <v>NA</v>
      </c>
      <c r="BR439" s="1">
        <f>_xlfn.XLOOKUP(AG439,[6]cmmiScoringModel!$G$118:$G$120,[6]cmmiScoringModel!$I$118:$I$120,0,0,1)</f>
        <v>0.01</v>
      </c>
      <c r="BS439" s="1">
        <f>_xlfn.XLOOKUP(AH439, [6]cmmiScoringModel!$G$121:$G$124,[6]cmmiScoringModel!$I$121:$I$124,0,0,1)</f>
        <v>0.6</v>
      </c>
      <c r="BT439" s="1">
        <f>_xlfn.XLOOKUP(AI439,[6]cmmiScoringModel!$G$125:$G$128,[6]cmmiScoringModel!$I$125:$I$128,0,0,1)</f>
        <v>0.01</v>
      </c>
      <c r="BU439" s="1">
        <f>_xlfn.XLOOKUP(AJ439,[6]cmmiScoringModel!$G$129:$G$132,[6]cmmiScoringModel!$I$129:$I$132,0,0,1)</f>
        <v>0.01</v>
      </c>
      <c r="BV439" s="1">
        <f>_xlfn.XLOOKUP(AK439,[6]cmmiScoringModel!$G$133:$G$138,[6]cmmiScoringModel!$I$133:$I$138,0,0,1)</f>
        <v>0.75</v>
      </c>
      <c r="BW439" s="1">
        <f>_xlfn.XLOOKUP(AL439,[6]cmmiScoringModel!$G$139:$G$142,[6]cmmiScoringModel!$I$139:$I$142,0,0,1)</f>
        <v>0</v>
      </c>
      <c r="BX439" s="1">
        <f>_xlfn.XLOOKUP(AM439,[6]cmmiScoringModel!$G$143:$G$148,[6]cmmiScoringModel!$I$143:$I$148,0,0,1)</f>
        <v>0.5</v>
      </c>
      <c r="BY439" s="1">
        <f>_xlfn.XLOOKUP(AN439,[6]cmmiScoringModel!$G$149:$G$153,[6]cmmiScoringModel!$I$149:$I$153,0,0,1)</f>
        <v>0.75</v>
      </c>
      <c r="BZ439" s="1">
        <f>_xlfn.XLOOKUP(AO439,[6]cmmiScoringModel!$G$154:$G$157,[6]cmmiScoringModel!$I$154:$I$157,0,0,1)</f>
        <v>0</v>
      </c>
      <c r="CA439" s="1">
        <f>_xlfn.XLOOKUP(AP439,[6]cmmiScoringModel!$G$158:$G$161,[6]cmmiScoringModel!$I$158:$I$161,0,0,1)</f>
        <v>0.5</v>
      </c>
      <c r="CB439" s="1">
        <f>_xlfn.XLOOKUP(AQ439,[6]cmmiScoringModel!$G$162:$G$166,[6]cmmiScoringModel!$I$162:$I$166,0,0,1)</f>
        <v>1</v>
      </c>
      <c r="CC439" s="1">
        <f>_xlfn.XLOOKUP(AR439,[6]cmmiScoringModel!$G$167:$G$171,[6]cmmiScoringModel!$I$167:$I$171,0,0,1)</f>
        <v>0.01</v>
      </c>
      <c r="CD439" s="1">
        <f>_xlfn.XLOOKUP(AS439,[6]cmmiScoringModel!$G$172:$G$175,[6]cmmiScoringModel!$I$172:$I$175,0,0,1)</f>
        <v>0.01</v>
      </c>
      <c r="CE439" s="1">
        <f>_xlfn.XLOOKUP(AT439,[6]cmmiScoringModel!$G$176:$G$180,[6]cmmiScoringModel!$I$176:$I$180,0,0,1)</f>
        <v>0.01</v>
      </c>
    </row>
    <row r="440" spans="1:83" x14ac:dyDescent="0.25">
      <c r="A440" s="1" t="s">
        <v>3824</v>
      </c>
      <c r="B440" s="1" t="s">
        <v>2441</v>
      </c>
      <c r="C440" s="1" t="s">
        <v>2447</v>
      </c>
      <c r="D440" s="1" t="s">
        <v>2451</v>
      </c>
      <c r="E440" s="1" t="s">
        <v>2452</v>
      </c>
      <c r="G440" s="1" t="s">
        <v>2450</v>
      </c>
      <c r="H440" s="1" t="s">
        <v>3823</v>
      </c>
      <c r="K440" s="1" t="s">
        <v>16</v>
      </c>
      <c r="L440" s="1" t="s">
        <v>21</v>
      </c>
      <c r="M440" s="1" t="s">
        <v>21</v>
      </c>
      <c r="N440" s="1" t="s">
        <v>21</v>
      </c>
      <c r="O440" s="1" t="s">
        <v>21</v>
      </c>
      <c r="P440" s="1" t="s">
        <v>21</v>
      </c>
      <c r="Q440" s="1" t="s">
        <v>45</v>
      </c>
      <c r="R440" s="1" t="s">
        <v>37</v>
      </c>
      <c r="S440" s="1" t="s">
        <v>56</v>
      </c>
      <c r="T440" s="1" t="s">
        <v>14</v>
      </c>
      <c r="U440" s="1" t="s">
        <v>25</v>
      </c>
      <c r="V440" s="1" t="s">
        <v>21</v>
      </c>
      <c r="W440" s="1" t="s">
        <v>77</v>
      </c>
      <c r="X440" s="1" t="s">
        <v>37</v>
      </c>
      <c r="Y440" s="1" t="s">
        <v>43</v>
      </c>
      <c r="Z440" s="1" t="s">
        <v>61</v>
      </c>
      <c r="AA440" s="1" t="s">
        <v>62</v>
      </c>
      <c r="AB440" s="1" t="s">
        <v>98</v>
      </c>
      <c r="AC440" s="1" t="s">
        <v>103</v>
      </c>
      <c r="AD440" s="1" t="s">
        <v>110</v>
      </c>
      <c r="AE440" s="1" t="s">
        <v>61</v>
      </c>
      <c r="AF440" s="1" t="s">
        <v>25</v>
      </c>
      <c r="AG440" s="1" t="s">
        <v>21</v>
      </c>
      <c r="AH440" s="1" t="s">
        <v>129</v>
      </c>
      <c r="AI440" s="1" t="s">
        <v>21</v>
      </c>
      <c r="AJ440" s="1" t="s">
        <v>21</v>
      </c>
      <c r="AK440" s="1" t="s">
        <v>63</v>
      </c>
      <c r="AL440" s="1" t="s">
        <v>140</v>
      </c>
      <c r="AM440" s="1" t="s">
        <v>62</v>
      </c>
      <c r="AN440" s="1" t="s">
        <v>29</v>
      </c>
      <c r="AO440" s="1" t="s">
        <v>154</v>
      </c>
      <c r="AP440" s="1" t="s">
        <v>158</v>
      </c>
      <c r="AQ440" s="1" t="s">
        <v>31</v>
      </c>
      <c r="AR440" s="1" t="s">
        <v>21</v>
      </c>
      <c r="AS440" s="1" t="s">
        <v>21</v>
      </c>
      <c r="AT440" s="1" t="s">
        <v>21</v>
      </c>
      <c r="AV440" s="1">
        <f>_xlfn.XLOOKUP(K440,[6]cmmiScoringModel!$G$2:$G$6, [6]cmmiScoringModel!$I$2:$I$6,0,0,1)</f>
        <v>0.1</v>
      </c>
      <c r="AW440" s="1">
        <f>_xlfn.XLOOKUP(L440,[6]cmmiScoringModel!$G$7:$G$9,[6]cmmiScoringModel!$I$7:$I$9,0,0,1)</f>
        <v>0.01</v>
      </c>
      <c r="AX440" s="1">
        <f>_xlfn.XLOOKUP(M440,[6]cmmiScoringModel!$G$10:$G$14,[6]cmmiScoringModel!$I$10:$I$14,0,0,1)</f>
        <v>0.01</v>
      </c>
      <c r="AY440" s="1">
        <f>_xlfn.XLOOKUP(N440,[6]cmmiScoringModel!$G$15:$G$19,[6]cmmiScoringModel!$I$15:$I$19,0,0,1)</f>
        <v>0.01</v>
      </c>
      <c r="AZ440" s="1">
        <f>_xlfn.XLOOKUP(O440,[6]cmmiScoringModel!$G$20:$G$24,[6]cmmiScoringModel!$I$20:$I$24,0,0,1)</f>
        <v>0.01</v>
      </c>
      <c r="BA440" s="1">
        <f>_xlfn.XLOOKUP(P440,[6]cmmiScoringModel!$G$25:$G$28,[6]cmmiScoringModel!$I$25:$I$28,0,0,1)</f>
        <v>0.01</v>
      </c>
      <c r="BB440" s="1">
        <f>_xlfn.XLOOKUP(Q440,[6]cmmiScoringModel!$G$29:$G$33,[6]cmmiScoringModel!$I$29:$I$33,0,0,1)</f>
        <v>0.5</v>
      </c>
      <c r="BC440" s="1">
        <f>_xlfn.XLOOKUP(R440,[6]cmmiScoringModel!$G$34:$G$37,[6]cmmiScoringModel!$I$34:$I$37,0,0,1)</f>
        <v>1</v>
      </c>
      <c r="BD440" s="1">
        <f>_xlfn.XLOOKUP(S440,[6]cmmiScoringModel!$G$38:$G$44,[6]cmmiScoringModel!$I$38:$I$44,0,0,1)</f>
        <v>0.2</v>
      </c>
      <c r="BE440" s="1">
        <f>_xlfn.XLOOKUP(T440,[6]cmmiScoringModel!$G$45:$G$51,[6]cmmiScoringModel!$I$45:$I$51,0,0,1)</f>
        <v>0</v>
      </c>
      <c r="BF440" s="1" t="str">
        <f>_xlfn.XLOOKUP(U440,[6]cmmiScoringModel!$G$52:$G$56,[6]cmmiScoringModel!$I$52:$I$56,0,0,1)</f>
        <v>NA</v>
      </c>
      <c r="BG440" s="1">
        <f>_xlfn.XLOOKUP(V440,[6]cmmiScoringModel!$G$57:$G$61,[6]cmmiScoringModel!$I$57:$I$61,0,0,1)</f>
        <v>0.01</v>
      </c>
      <c r="BH440" s="1">
        <f>_xlfn.XLOOKUP(W440,[6]cmmiScoringModel!$G$62:$G$67,[6]cmmiScoringModel!$I$62:$I$67,0,0,1)</f>
        <v>1</v>
      </c>
      <c r="BI440" s="1">
        <f>_xlfn.XLOOKUP(X440,[6]cmmiScoringModel!$G$68:$G$72,[6]cmmiScoringModel!$I$68:$I$72,0,0,1)</f>
        <v>0.75</v>
      </c>
      <c r="BJ440" s="1">
        <f>_xlfn.XLOOKUP(Y440,[6]cmmiScoringModel!$G$73:$G$77,[6]cmmiScoringModel!$I$73:$I$77,0,0,1)</f>
        <v>1</v>
      </c>
      <c r="BK440" s="1">
        <f>_xlfn.XLOOKUP(Z440,[6]cmmiScoringModel!$G$78:$G$84,[6]cmmiScoringModel!$I$78:$I$84,0,0,1)</f>
        <v>0.25</v>
      </c>
      <c r="BL440" s="1">
        <f>_xlfn.XLOOKUP(AA440,[6]cmmiScoringModel!$G$85:$G$91,[6]cmmiScoringModel!$I$85:$I$91,0,0,1)</f>
        <v>0.5</v>
      </c>
      <c r="BM440" s="1">
        <f>_xlfn.XLOOKUP(AB440,[6]cmmiScoringModel!$G$92:$G$95,[6]cmmiScoringModel!$I$92:$I$95,0,0,1)</f>
        <v>1</v>
      </c>
      <c r="BN440" s="1">
        <f>_xlfn.XLOOKUP(AC440,[6]cmmiScoringModel!$G$96:$G$100,[6]cmmiScoringModel!$I$96:$I$100,0,0,1)</f>
        <v>0.6</v>
      </c>
      <c r="BO440" s="1">
        <f>_xlfn.XLOOKUP(AD440,[6]cmmiScoringModel!$G$101:$G$106,[6]cmmiScoringModel!$I$101:$I$106,0,0,1)</f>
        <v>0.75</v>
      </c>
      <c r="BP440" s="1">
        <f>_xlfn.XLOOKUP(AE440,[6]cmmiScoringModel!$G$107:$G$113,[6]cmmiScoringModel!$I$107:$I$113,0,0,1)</f>
        <v>0.25</v>
      </c>
      <c r="BQ440" s="1" t="str">
        <f>_xlfn.XLOOKUP(AF440,[6]cmmiScoringModel!$G$114:$G$117,[6]cmmiScoringModel!$I$114:$I$117,0,0,1)</f>
        <v>NA</v>
      </c>
      <c r="BR440" s="1">
        <f>_xlfn.XLOOKUP(AG440,[6]cmmiScoringModel!$G$118:$G$120,[6]cmmiScoringModel!$I$118:$I$120,0,0,1)</f>
        <v>0.01</v>
      </c>
      <c r="BS440" s="1">
        <f>_xlfn.XLOOKUP(AH440, [6]cmmiScoringModel!$G$121:$G$124,[6]cmmiScoringModel!$I$121:$I$124,0,0,1)</f>
        <v>0.6</v>
      </c>
      <c r="BT440" s="1">
        <f>_xlfn.XLOOKUP(AI440,[6]cmmiScoringModel!$G$125:$G$128,[6]cmmiScoringModel!$I$125:$I$128,0,0,1)</f>
        <v>0.01</v>
      </c>
      <c r="BU440" s="1">
        <f>_xlfn.XLOOKUP(AJ440,[6]cmmiScoringModel!$G$129:$G$132,[6]cmmiScoringModel!$I$129:$I$132,0,0,1)</f>
        <v>0.01</v>
      </c>
      <c r="BV440" s="1">
        <f>_xlfn.XLOOKUP(AK440,[6]cmmiScoringModel!$G$133:$G$138,[6]cmmiScoringModel!$I$133:$I$138,0,0,1)</f>
        <v>0.75</v>
      </c>
      <c r="BW440" s="1">
        <f>_xlfn.XLOOKUP(AL440,[6]cmmiScoringModel!$G$139:$G$142,[6]cmmiScoringModel!$I$139:$I$142,0,0,1)</f>
        <v>0</v>
      </c>
      <c r="BX440" s="1">
        <f>_xlfn.XLOOKUP(AM440,[6]cmmiScoringModel!$G$143:$G$148,[6]cmmiScoringModel!$I$143:$I$148,0,0,1)</f>
        <v>0.5</v>
      </c>
      <c r="BY440" s="1">
        <f>_xlfn.XLOOKUP(AN440,[6]cmmiScoringModel!$G$149:$G$153,[6]cmmiScoringModel!$I$149:$I$153,0,0,1)</f>
        <v>0.75</v>
      </c>
      <c r="BZ440" s="1">
        <f>_xlfn.XLOOKUP(AO440,[6]cmmiScoringModel!$G$154:$G$157,[6]cmmiScoringModel!$I$154:$I$157,0,0,1)</f>
        <v>0</v>
      </c>
      <c r="CA440" s="1">
        <f>_xlfn.XLOOKUP(AP440,[6]cmmiScoringModel!$G$158:$G$161,[6]cmmiScoringModel!$I$158:$I$161,0,0,1)</f>
        <v>0.5</v>
      </c>
      <c r="CB440" s="1">
        <f>_xlfn.XLOOKUP(AQ440,[6]cmmiScoringModel!$G$162:$G$166,[6]cmmiScoringModel!$I$162:$I$166,0,0,1)</f>
        <v>1</v>
      </c>
      <c r="CC440" s="1">
        <f>_xlfn.XLOOKUP(AR440,[6]cmmiScoringModel!$G$167:$G$171,[6]cmmiScoringModel!$I$167:$I$171,0,0,1)</f>
        <v>0.01</v>
      </c>
      <c r="CD440" s="1">
        <f>_xlfn.XLOOKUP(AS440,[6]cmmiScoringModel!$G$172:$G$175,[6]cmmiScoringModel!$I$172:$I$175,0,0,1)</f>
        <v>0.01</v>
      </c>
      <c r="CE440" s="1">
        <f>_xlfn.XLOOKUP(AT440,[6]cmmiScoringModel!$G$176:$G$180,[6]cmmiScoringModel!$I$176:$I$180,0,0,1)</f>
        <v>0.01</v>
      </c>
    </row>
    <row r="441" spans="1:83" x14ac:dyDescent="0.25">
      <c r="A441" s="1" t="s">
        <v>3825</v>
      </c>
      <c r="B441" s="1" t="s">
        <v>2441</v>
      </c>
      <c r="C441" s="1" t="s">
        <v>584</v>
      </c>
      <c r="D441" s="1" t="s">
        <v>2453</v>
      </c>
      <c r="E441" s="1" t="s">
        <v>2454</v>
      </c>
      <c r="G441" s="1" t="s">
        <v>2425</v>
      </c>
      <c r="H441" s="1" t="s">
        <v>3537</v>
      </c>
      <c r="K441" s="1" t="s">
        <v>18</v>
      </c>
      <c r="L441" s="1" t="s">
        <v>22</v>
      </c>
      <c r="M441" s="1" t="s">
        <v>31</v>
      </c>
      <c r="N441" s="1" t="s">
        <v>29</v>
      </c>
      <c r="O441" s="1" t="s">
        <v>37</v>
      </c>
      <c r="P441" s="1" t="s">
        <v>43</v>
      </c>
      <c r="Q441" s="1" t="s">
        <v>45</v>
      </c>
      <c r="R441" s="1" t="s">
        <v>37</v>
      </c>
      <c r="S441" s="1" t="s">
        <v>56</v>
      </c>
      <c r="T441" s="1" t="s">
        <v>21</v>
      </c>
      <c r="U441" s="1" t="s">
        <v>43</v>
      </c>
      <c r="V441" s="1" t="s">
        <v>72</v>
      </c>
      <c r="W441" s="1" t="s">
        <v>76</v>
      </c>
      <c r="X441" s="1" t="s">
        <v>37</v>
      </c>
      <c r="Y441" s="1" t="s">
        <v>43</v>
      </c>
      <c r="Z441" s="1" t="s">
        <v>62</v>
      </c>
      <c r="AA441" s="1" t="s">
        <v>62</v>
      </c>
      <c r="AB441" s="1" t="s">
        <v>98</v>
      </c>
      <c r="AC441" s="1" t="s">
        <v>103</v>
      </c>
      <c r="AD441" s="1" t="s">
        <v>111</v>
      </c>
      <c r="AE441" s="1" t="s">
        <v>62</v>
      </c>
      <c r="AF441" s="1" t="s">
        <v>120</v>
      </c>
      <c r="AG441" s="1" t="s">
        <v>124</v>
      </c>
      <c r="AH441" s="1" t="s">
        <v>129</v>
      </c>
      <c r="AI441" s="1" t="s">
        <v>129</v>
      </c>
      <c r="AJ441" s="1" t="s">
        <v>129</v>
      </c>
      <c r="AK441" s="1" t="s">
        <v>62</v>
      </c>
      <c r="AL441" s="1" t="s">
        <v>144</v>
      </c>
      <c r="AM441" s="1" t="s">
        <v>62</v>
      </c>
      <c r="AN441" s="1" t="s">
        <v>29</v>
      </c>
      <c r="AO441" s="1" t="s">
        <v>155</v>
      </c>
      <c r="AP441" s="1" t="s">
        <v>158</v>
      </c>
      <c r="AQ441" s="1" t="s">
        <v>29</v>
      </c>
      <c r="AR441" s="1" t="s">
        <v>21</v>
      </c>
      <c r="AS441" s="1" t="s">
        <v>21</v>
      </c>
      <c r="AT441" s="1" t="s">
        <v>21</v>
      </c>
      <c r="AV441" s="1">
        <f>_xlfn.XLOOKUP(K441,[6]cmmiScoringModel!$G$2:$G$6, [6]cmmiScoringModel!$I$2:$I$6,0,0,1)</f>
        <v>1</v>
      </c>
      <c r="AW441" s="1">
        <f>_xlfn.XLOOKUP(L441,[6]cmmiScoringModel!$G$7:$G$9,[6]cmmiScoringModel!$I$7:$I$9,0,0,1)</f>
        <v>1</v>
      </c>
      <c r="AX441" s="1">
        <f>_xlfn.XLOOKUP(M441,[6]cmmiScoringModel!$G$10:$G$14,[6]cmmiScoringModel!$I$10:$I$14,0,0,1)</f>
        <v>1</v>
      </c>
      <c r="AY441" s="1">
        <f>_xlfn.XLOOKUP(N441,[6]cmmiScoringModel!$G$15:$G$19,[6]cmmiScoringModel!$I$15:$I$19,0,0,1)</f>
        <v>0.5</v>
      </c>
      <c r="AZ441" s="1">
        <f>_xlfn.XLOOKUP(O441,[6]cmmiScoringModel!$G$20:$G$24,[6]cmmiScoringModel!$I$20:$I$24,0,0,1)</f>
        <v>0.75</v>
      </c>
      <c r="BA441" s="1">
        <f>_xlfn.XLOOKUP(P441,[6]cmmiScoringModel!$G$25:$G$28,[6]cmmiScoringModel!$I$25:$I$28,0,0,1)</f>
        <v>1</v>
      </c>
      <c r="BB441" s="1">
        <f>_xlfn.XLOOKUP(Q441,[6]cmmiScoringModel!$G$29:$G$33,[6]cmmiScoringModel!$I$29:$I$33,0,0,1)</f>
        <v>0.5</v>
      </c>
      <c r="BC441" s="1">
        <f>_xlfn.XLOOKUP(R441,[6]cmmiScoringModel!$G$34:$G$37,[6]cmmiScoringModel!$I$34:$I$37,0,0,1)</f>
        <v>1</v>
      </c>
      <c r="BD441" s="1">
        <f>_xlfn.XLOOKUP(S441,[6]cmmiScoringModel!$G$38:$G$44,[6]cmmiScoringModel!$I$38:$I$44,0,0,1)</f>
        <v>0.2</v>
      </c>
      <c r="BE441" s="1">
        <f>_xlfn.XLOOKUP(T441,[6]cmmiScoringModel!$G$45:$G$51,[6]cmmiScoringModel!$I$45:$I$51,0,0,1)</f>
        <v>0.01</v>
      </c>
      <c r="BF441" s="1">
        <f>_xlfn.XLOOKUP(U441,[6]cmmiScoringModel!$G$52:$G$56,[6]cmmiScoringModel!$I$52:$I$56,0,0,1)</f>
        <v>1</v>
      </c>
      <c r="BG441" s="1">
        <f>_xlfn.XLOOKUP(V441,[6]cmmiScoringModel!$G$57:$G$61,[6]cmmiScoringModel!$I$57:$I$61,0,0,1)</f>
        <v>1</v>
      </c>
      <c r="BH441" s="1">
        <f>_xlfn.XLOOKUP(W441,[6]cmmiScoringModel!$G$62:$G$67,[6]cmmiScoringModel!$I$62:$I$67,0,0,1)</f>
        <v>0.75</v>
      </c>
      <c r="BI441" s="1">
        <f>_xlfn.XLOOKUP(X441,[6]cmmiScoringModel!$G$68:$G$72,[6]cmmiScoringModel!$I$68:$I$72,0,0,1)</f>
        <v>0.75</v>
      </c>
      <c r="BJ441" s="1">
        <f>_xlfn.XLOOKUP(Y441,[6]cmmiScoringModel!$G$73:$G$77,[6]cmmiScoringModel!$I$73:$I$77,0,0,1)</f>
        <v>1</v>
      </c>
      <c r="BK441" s="1">
        <f>_xlfn.XLOOKUP(Z441,[6]cmmiScoringModel!$G$78:$G$84,[6]cmmiScoringModel!$I$78:$I$84,0,0,1)</f>
        <v>0.5</v>
      </c>
      <c r="BL441" s="1">
        <f>_xlfn.XLOOKUP(AA441,[6]cmmiScoringModel!$G$85:$G$91,[6]cmmiScoringModel!$I$85:$I$91,0,0,1)</f>
        <v>0.5</v>
      </c>
      <c r="BM441" s="1">
        <f>_xlfn.XLOOKUP(AB441,[6]cmmiScoringModel!$G$92:$G$95,[6]cmmiScoringModel!$I$92:$I$95,0,0,1)</f>
        <v>1</v>
      </c>
      <c r="BN441" s="1">
        <f>_xlfn.XLOOKUP(AC441,[6]cmmiScoringModel!$G$96:$G$100,[6]cmmiScoringModel!$I$96:$I$100,0,0,1)</f>
        <v>0.6</v>
      </c>
      <c r="BO441" s="1">
        <f>_xlfn.XLOOKUP(AD441,[6]cmmiScoringModel!$G$101:$G$106,[6]cmmiScoringModel!$I$101:$I$106,0,0,1)</f>
        <v>1</v>
      </c>
      <c r="BP441" s="1">
        <f>_xlfn.XLOOKUP(AE441,[6]cmmiScoringModel!$G$107:$G$113,[6]cmmiScoringModel!$I$107:$I$113,0,0,1)</f>
        <v>0.5</v>
      </c>
      <c r="BQ441" s="1">
        <f>_xlfn.XLOOKUP(AF441,[6]cmmiScoringModel!$G$114:$G$117,[6]cmmiScoringModel!$I$114:$I$117,0,0,1)</f>
        <v>0.85</v>
      </c>
      <c r="BR441" s="1">
        <f>_xlfn.XLOOKUP(AG441,[6]cmmiScoringModel!$G$118:$G$120,[6]cmmiScoringModel!$I$118:$I$120,0,0,1)</f>
        <v>0.25</v>
      </c>
      <c r="BS441" s="1">
        <f>_xlfn.XLOOKUP(AH441, [6]cmmiScoringModel!$G$121:$G$124,[6]cmmiScoringModel!$I$121:$I$124,0,0,1)</f>
        <v>0.6</v>
      </c>
      <c r="BT441" s="1">
        <f>_xlfn.XLOOKUP(AI441,[6]cmmiScoringModel!$G$125:$G$128,[6]cmmiScoringModel!$I$125:$I$128,0,0,1)</f>
        <v>0.4</v>
      </c>
      <c r="BU441" s="1">
        <f>_xlfn.XLOOKUP(AJ441,[6]cmmiScoringModel!$G$129:$G$132,[6]cmmiScoringModel!$I$129:$I$132,0,0,1)</f>
        <v>0.4</v>
      </c>
      <c r="BV441" s="1">
        <f>_xlfn.XLOOKUP(AK441,[6]cmmiScoringModel!$G$133:$G$138,[6]cmmiScoringModel!$I$133:$I$138,0,0,1)</f>
        <v>0.5</v>
      </c>
      <c r="BW441" s="1">
        <f>_xlfn.XLOOKUP(AL441,[6]cmmiScoringModel!$G$139:$G$142,[6]cmmiScoringModel!$I$139:$I$142,0,0,1)</f>
        <v>1</v>
      </c>
      <c r="BX441" s="1">
        <f>_xlfn.XLOOKUP(AM441,[6]cmmiScoringModel!$G$143:$G$148,[6]cmmiScoringModel!$I$143:$I$148,0,0,1)</f>
        <v>0.5</v>
      </c>
      <c r="BY441" s="1">
        <f>_xlfn.XLOOKUP(AN441,[6]cmmiScoringModel!$G$149:$G$153,[6]cmmiScoringModel!$I$149:$I$153,0,0,1)</f>
        <v>0.75</v>
      </c>
      <c r="BZ441" s="1">
        <f>_xlfn.XLOOKUP(AO441,[6]cmmiScoringModel!$G$154:$G$157,[6]cmmiScoringModel!$I$154:$I$157,0,0,1)</f>
        <v>1</v>
      </c>
      <c r="CA441" s="1">
        <f>_xlfn.XLOOKUP(AP441,[6]cmmiScoringModel!$G$158:$G$161,[6]cmmiScoringModel!$I$158:$I$161,0,0,1)</f>
        <v>0.5</v>
      </c>
      <c r="CB441" s="1">
        <f>_xlfn.XLOOKUP(AQ441,[6]cmmiScoringModel!$G$162:$G$166,[6]cmmiScoringModel!$I$162:$I$166,0,0,1)</f>
        <v>0.75</v>
      </c>
      <c r="CC441" s="1">
        <f>_xlfn.XLOOKUP(AR441,[6]cmmiScoringModel!$G$167:$G$171,[6]cmmiScoringModel!$I$167:$I$171,0,0,1)</f>
        <v>0.01</v>
      </c>
      <c r="CD441" s="1">
        <f>_xlfn.XLOOKUP(AS441,[6]cmmiScoringModel!$G$172:$G$175,[6]cmmiScoringModel!$I$172:$I$175,0,0,1)</f>
        <v>0.01</v>
      </c>
      <c r="CE441" s="1">
        <f>_xlfn.XLOOKUP(AT441,[6]cmmiScoringModel!$G$176:$G$180,[6]cmmiScoringModel!$I$176:$I$180,0,0,1)</f>
        <v>0.01</v>
      </c>
    </row>
    <row r="442" spans="1:83" x14ac:dyDescent="0.25">
      <c r="A442" s="1" t="s">
        <v>3826</v>
      </c>
      <c r="B442" s="1" t="s">
        <v>2441</v>
      </c>
      <c r="C442" s="1" t="s">
        <v>584</v>
      </c>
      <c r="D442" s="1" t="s">
        <v>2455</v>
      </c>
      <c r="E442" s="1" t="s">
        <v>2456</v>
      </c>
      <c r="G442" s="1" t="s">
        <v>2425</v>
      </c>
      <c r="H442" s="1" t="s">
        <v>3537</v>
      </c>
      <c r="K442" s="1" t="s">
        <v>18</v>
      </c>
      <c r="L442" s="1" t="s">
        <v>22</v>
      </c>
      <c r="M442" s="1" t="s">
        <v>31</v>
      </c>
      <c r="N442" s="1" t="s">
        <v>29</v>
      </c>
      <c r="O442" s="1" t="s">
        <v>37</v>
      </c>
      <c r="P442" s="1" t="s">
        <v>43</v>
      </c>
      <c r="Q442" s="1" t="s">
        <v>45</v>
      </c>
      <c r="R442" s="1" t="s">
        <v>37</v>
      </c>
      <c r="S442" s="1" t="s">
        <v>56</v>
      </c>
      <c r="T442" s="1" t="s">
        <v>61</v>
      </c>
      <c r="U442" s="1" t="s">
        <v>66</v>
      </c>
      <c r="V442" s="1" t="s">
        <v>71</v>
      </c>
      <c r="W442" s="1" t="s">
        <v>76</v>
      </c>
      <c r="X442" s="1" t="s">
        <v>37</v>
      </c>
      <c r="Y442" s="1" t="s">
        <v>43</v>
      </c>
      <c r="Z442" s="1" t="s">
        <v>62</v>
      </c>
      <c r="AA442" s="1" t="s">
        <v>62</v>
      </c>
      <c r="AB442" s="1" t="s">
        <v>98</v>
      </c>
      <c r="AC442" s="1" t="s">
        <v>102</v>
      </c>
      <c r="AD442" s="1" t="s">
        <v>111</v>
      </c>
      <c r="AE442" s="1" t="s">
        <v>62</v>
      </c>
      <c r="AF442" s="1" t="s">
        <v>120</v>
      </c>
      <c r="AG442" s="1" t="s">
        <v>124</v>
      </c>
      <c r="AH442" s="1" t="s">
        <v>129</v>
      </c>
      <c r="AI442" s="1" t="s">
        <v>129</v>
      </c>
      <c r="AJ442" s="1" t="s">
        <v>129</v>
      </c>
      <c r="AK442" s="1" t="s">
        <v>62</v>
      </c>
      <c r="AL442" s="1" t="s">
        <v>144</v>
      </c>
      <c r="AM442" s="1" t="s">
        <v>62</v>
      </c>
      <c r="AN442" s="1" t="s">
        <v>31</v>
      </c>
      <c r="AO442" s="1" t="s">
        <v>155</v>
      </c>
      <c r="AP442" s="1" t="s">
        <v>159</v>
      </c>
      <c r="AQ442" s="1" t="s">
        <v>31</v>
      </c>
      <c r="AR442" s="1" t="s">
        <v>21</v>
      </c>
      <c r="AS442" s="1" t="s">
        <v>21</v>
      </c>
      <c r="AT442" s="1" t="s">
        <v>21</v>
      </c>
      <c r="AV442" s="1">
        <f>_xlfn.XLOOKUP(K442,[6]cmmiScoringModel!$G$2:$G$6, [6]cmmiScoringModel!$I$2:$I$6,0,0,1)</f>
        <v>1</v>
      </c>
      <c r="AW442" s="1">
        <f>_xlfn.XLOOKUP(L442,[6]cmmiScoringModel!$G$7:$G$9,[6]cmmiScoringModel!$I$7:$I$9,0,0,1)</f>
        <v>1</v>
      </c>
      <c r="AX442" s="1">
        <f>_xlfn.XLOOKUP(M442,[6]cmmiScoringModel!$G$10:$G$14,[6]cmmiScoringModel!$I$10:$I$14,0,0,1)</f>
        <v>1</v>
      </c>
      <c r="AY442" s="1">
        <f>_xlfn.XLOOKUP(N442,[6]cmmiScoringModel!$G$15:$G$19,[6]cmmiScoringModel!$I$15:$I$19,0,0,1)</f>
        <v>0.5</v>
      </c>
      <c r="AZ442" s="1">
        <f>_xlfn.XLOOKUP(O442,[6]cmmiScoringModel!$G$20:$G$24,[6]cmmiScoringModel!$I$20:$I$24,0,0,1)</f>
        <v>0.75</v>
      </c>
      <c r="BA442" s="1">
        <f>_xlfn.XLOOKUP(P442,[6]cmmiScoringModel!$G$25:$G$28,[6]cmmiScoringModel!$I$25:$I$28,0,0,1)</f>
        <v>1</v>
      </c>
      <c r="BB442" s="1">
        <f>_xlfn.XLOOKUP(Q442,[6]cmmiScoringModel!$G$29:$G$33,[6]cmmiScoringModel!$I$29:$I$33,0,0,1)</f>
        <v>0.5</v>
      </c>
      <c r="BC442" s="1">
        <f>_xlfn.XLOOKUP(R442,[6]cmmiScoringModel!$G$34:$G$37,[6]cmmiScoringModel!$I$34:$I$37,0,0,1)</f>
        <v>1</v>
      </c>
      <c r="BD442" s="1">
        <f>_xlfn.XLOOKUP(S442,[6]cmmiScoringModel!$G$38:$G$44,[6]cmmiScoringModel!$I$38:$I$44,0,0,1)</f>
        <v>0.2</v>
      </c>
      <c r="BE442" s="1">
        <f>_xlfn.XLOOKUP(T442,[6]cmmiScoringModel!$G$45:$G$51,[6]cmmiScoringModel!$I$45:$I$51,0,0,1)</f>
        <v>0.25</v>
      </c>
      <c r="BF442" s="1">
        <f>_xlfn.XLOOKUP(U442,[6]cmmiScoringModel!$G$52:$G$56,[6]cmmiScoringModel!$I$52:$I$56,0,0,1)</f>
        <v>0.8</v>
      </c>
      <c r="BG442" s="1">
        <f>_xlfn.XLOOKUP(V442,[6]cmmiScoringModel!$G$57:$G$61,[6]cmmiScoringModel!$I$57:$I$61,0,0,1)</f>
        <v>0.6</v>
      </c>
      <c r="BH442" s="1">
        <f>_xlfn.XLOOKUP(W442,[6]cmmiScoringModel!$G$62:$G$67,[6]cmmiScoringModel!$I$62:$I$67,0,0,1)</f>
        <v>0.75</v>
      </c>
      <c r="BI442" s="1">
        <f>_xlfn.XLOOKUP(X442,[6]cmmiScoringModel!$G$68:$G$72,[6]cmmiScoringModel!$I$68:$I$72,0,0,1)</f>
        <v>0.75</v>
      </c>
      <c r="BJ442" s="1">
        <f>_xlfn.XLOOKUP(Y442,[6]cmmiScoringModel!$G$73:$G$77,[6]cmmiScoringModel!$I$73:$I$77,0,0,1)</f>
        <v>1</v>
      </c>
      <c r="BK442" s="1">
        <f>_xlfn.XLOOKUP(Z442,[6]cmmiScoringModel!$G$78:$G$84,[6]cmmiScoringModel!$I$78:$I$84,0,0,1)</f>
        <v>0.5</v>
      </c>
      <c r="BL442" s="1">
        <f>_xlfn.XLOOKUP(AA442,[6]cmmiScoringModel!$G$85:$G$91,[6]cmmiScoringModel!$I$85:$I$91,0,0,1)</f>
        <v>0.5</v>
      </c>
      <c r="BM442" s="1">
        <f>_xlfn.XLOOKUP(AB442,[6]cmmiScoringModel!$G$92:$G$95,[6]cmmiScoringModel!$I$92:$I$95,0,0,1)</f>
        <v>1</v>
      </c>
      <c r="BN442" s="1">
        <f>_xlfn.XLOOKUP(AC442,[6]cmmiScoringModel!$G$96:$G$100,[6]cmmiScoringModel!$I$96:$I$100,0,0,1)</f>
        <v>0.15</v>
      </c>
      <c r="BO442" s="1">
        <f>_xlfn.XLOOKUP(AD442,[6]cmmiScoringModel!$G$101:$G$106,[6]cmmiScoringModel!$I$101:$I$106,0,0,1)</f>
        <v>1</v>
      </c>
      <c r="BP442" s="1">
        <f>_xlfn.XLOOKUP(AE442,[6]cmmiScoringModel!$G$107:$G$113,[6]cmmiScoringModel!$I$107:$I$113,0,0,1)</f>
        <v>0.5</v>
      </c>
      <c r="BQ442" s="1">
        <f>_xlfn.XLOOKUP(AF442,[6]cmmiScoringModel!$G$114:$G$117,[6]cmmiScoringModel!$I$114:$I$117,0,0,1)</f>
        <v>0.85</v>
      </c>
      <c r="BR442" s="1">
        <f>_xlfn.XLOOKUP(AG442,[6]cmmiScoringModel!$G$118:$G$120,[6]cmmiScoringModel!$I$118:$I$120,0,0,1)</f>
        <v>0.25</v>
      </c>
      <c r="BS442" s="1">
        <f>_xlfn.XLOOKUP(AH442, [6]cmmiScoringModel!$G$121:$G$124,[6]cmmiScoringModel!$I$121:$I$124,0,0,1)</f>
        <v>0.6</v>
      </c>
      <c r="BT442" s="1">
        <f>_xlfn.XLOOKUP(AI442,[6]cmmiScoringModel!$G$125:$G$128,[6]cmmiScoringModel!$I$125:$I$128,0,0,1)</f>
        <v>0.4</v>
      </c>
      <c r="BU442" s="1">
        <f>_xlfn.XLOOKUP(AJ442,[6]cmmiScoringModel!$G$129:$G$132,[6]cmmiScoringModel!$I$129:$I$132,0,0,1)</f>
        <v>0.4</v>
      </c>
      <c r="BV442" s="1">
        <f>_xlfn.XLOOKUP(AK442,[6]cmmiScoringModel!$G$133:$G$138,[6]cmmiScoringModel!$I$133:$I$138,0,0,1)</f>
        <v>0.5</v>
      </c>
      <c r="BW442" s="1">
        <f>_xlfn.XLOOKUP(AL442,[6]cmmiScoringModel!$G$139:$G$142,[6]cmmiScoringModel!$I$139:$I$142,0,0,1)</f>
        <v>1</v>
      </c>
      <c r="BX442" s="1">
        <f>_xlfn.XLOOKUP(AM442,[6]cmmiScoringModel!$G$143:$G$148,[6]cmmiScoringModel!$I$143:$I$148,0,0,1)</f>
        <v>0.5</v>
      </c>
      <c r="BY442" s="1">
        <f>_xlfn.XLOOKUP(AN442,[6]cmmiScoringModel!$G$149:$G$153,[6]cmmiScoringModel!$I$149:$I$153,0,0,1)</f>
        <v>1</v>
      </c>
      <c r="BZ442" s="1">
        <f>_xlfn.XLOOKUP(AO442,[6]cmmiScoringModel!$G$154:$G$157,[6]cmmiScoringModel!$I$154:$I$157,0,0,1)</f>
        <v>1</v>
      </c>
      <c r="CA442" s="1">
        <f>_xlfn.XLOOKUP(AP442,[6]cmmiScoringModel!$G$158:$G$161,[6]cmmiScoringModel!$I$158:$I$161,0,0,1)</f>
        <v>1</v>
      </c>
      <c r="CB442" s="1">
        <f>_xlfn.XLOOKUP(AQ442,[6]cmmiScoringModel!$G$162:$G$166,[6]cmmiScoringModel!$I$162:$I$166,0,0,1)</f>
        <v>1</v>
      </c>
      <c r="CC442" s="1">
        <f>_xlfn.XLOOKUP(AR442,[6]cmmiScoringModel!$G$167:$G$171,[6]cmmiScoringModel!$I$167:$I$171,0,0,1)</f>
        <v>0.01</v>
      </c>
      <c r="CD442" s="1">
        <f>_xlfn.XLOOKUP(AS442,[6]cmmiScoringModel!$G$172:$G$175,[6]cmmiScoringModel!$I$172:$I$175,0,0,1)</f>
        <v>0.01</v>
      </c>
      <c r="CE442" s="1">
        <f>_xlfn.XLOOKUP(AT442,[6]cmmiScoringModel!$G$176:$G$180,[6]cmmiScoringModel!$I$176:$I$180,0,0,1)</f>
        <v>0.01</v>
      </c>
    </row>
    <row r="443" spans="1:83" x14ac:dyDescent="0.25">
      <c r="A443" s="1" t="s">
        <v>3827</v>
      </c>
      <c r="B443" s="1" t="s">
        <v>2441</v>
      </c>
      <c r="C443" s="1" t="s">
        <v>2457</v>
      </c>
      <c r="D443" s="1" t="s">
        <v>2458</v>
      </c>
      <c r="E443" s="1" t="s">
        <v>2459</v>
      </c>
      <c r="G443" s="1" t="s">
        <v>2460</v>
      </c>
      <c r="H443" s="1" t="s">
        <v>3828</v>
      </c>
      <c r="K443" s="1" t="s">
        <v>17</v>
      </c>
      <c r="L443" s="1" t="s">
        <v>22</v>
      </c>
      <c r="M443" s="1" t="s">
        <v>31</v>
      </c>
      <c r="N443" s="1" t="s">
        <v>31</v>
      </c>
      <c r="O443" s="1" t="s">
        <v>37</v>
      </c>
      <c r="P443" s="1" t="s">
        <v>43</v>
      </c>
      <c r="Q443" s="1" t="s">
        <v>45</v>
      </c>
      <c r="R443" s="1" t="s">
        <v>37</v>
      </c>
      <c r="S443" s="1" t="s">
        <v>54</v>
      </c>
      <c r="T443" s="1" t="s">
        <v>62</v>
      </c>
      <c r="U443" s="1" t="s">
        <v>25</v>
      </c>
      <c r="V443" s="1" t="s">
        <v>71</v>
      </c>
      <c r="W443" s="1" t="s">
        <v>77</v>
      </c>
      <c r="X443" s="1" t="s">
        <v>37</v>
      </c>
      <c r="Y443" s="1" t="s">
        <v>66</v>
      </c>
      <c r="Z443" s="1" t="s">
        <v>62</v>
      </c>
      <c r="AA443" s="1" t="s">
        <v>62</v>
      </c>
      <c r="AB443" s="1" t="s">
        <v>97</v>
      </c>
      <c r="AC443" s="1" t="s">
        <v>25</v>
      </c>
      <c r="AD443" s="1" t="s">
        <v>111</v>
      </c>
      <c r="AE443" s="1" t="s">
        <v>25</v>
      </c>
      <c r="AF443" s="1" t="s">
        <v>120</v>
      </c>
      <c r="AG443" s="1" t="s">
        <v>124</v>
      </c>
      <c r="AH443" s="1" t="s">
        <v>129</v>
      </c>
      <c r="AI443" s="1" t="s">
        <v>129</v>
      </c>
      <c r="AJ443" s="1" t="s">
        <v>129</v>
      </c>
      <c r="AK443" s="1" t="s">
        <v>61</v>
      </c>
      <c r="AL443" s="1" t="s">
        <v>142</v>
      </c>
      <c r="AM443" s="1" t="s">
        <v>21</v>
      </c>
      <c r="AN443" s="1" t="s">
        <v>29</v>
      </c>
      <c r="AO443" s="1" t="s">
        <v>154</v>
      </c>
      <c r="AP443" s="1" t="s">
        <v>158</v>
      </c>
      <c r="AQ443" s="1" t="s">
        <v>27</v>
      </c>
      <c r="AR443" s="1" t="s">
        <v>29</v>
      </c>
      <c r="AS443" s="1" t="s">
        <v>111</v>
      </c>
      <c r="AT443" s="1" t="s">
        <v>21</v>
      </c>
      <c r="AV443" s="1">
        <f>_xlfn.XLOOKUP(K443,[6]cmmiScoringModel!$G$2:$G$6, [6]cmmiScoringModel!$I$2:$I$6,0,0,1)</f>
        <v>0.25</v>
      </c>
      <c r="AW443" s="1">
        <f>_xlfn.XLOOKUP(L443,[6]cmmiScoringModel!$G$7:$G$9,[6]cmmiScoringModel!$I$7:$I$9,0,0,1)</f>
        <v>1</v>
      </c>
      <c r="AX443" s="1">
        <f>_xlfn.XLOOKUP(M443,[6]cmmiScoringModel!$G$10:$G$14,[6]cmmiScoringModel!$I$10:$I$14,0,0,1)</f>
        <v>1</v>
      </c>
      <c r="AY443" s="1">
        <f>_xlfn.XLOOKUP(N443,[6]cmmiScoringModel!$G$15:$G$19,[6]cmmiScoringModel!$I$15:$I$19,0,0,1)</f>
        <v>1</v>
      </c>
      <c r="AZ443" s="1">
        <f>_xlfn.XLOOKUP(O443,[6]cmmiScoringModel!$G$20:$G$24,[6]cmmiScoringModel!$I$20:$I$24,0,0,1)</f>
        <v>0.75</v>
      </c>
      <c r="BA443" s="1">
        <f>_xlfn.XLOOKUP(P443,[6]cmmiScoringModel!$G$25:$G$28,[6]cmmiScoringModel!$I$25:$I$28,0,0,1)</f>
        <v>1</v>
      </c>
      <c r="BB443" s="1">
        <f>_xlfn.XLOOKUP(Q443,[6]cmmiScoringModel!$G$29:$G$33,[6]cmmiScoringModel!$I$29:$I$33,0,0,1)</f>
        <v>0.5</v>
      </c>
      <c r="BC443" s="1">
        <f>_xlfn.XLOOKUP(R443,[6]cmmiScoringModel!$G$34:$G$37,[6]cmmiScoringModel!$I$34:$I$37,0,0,1)</f>
        <v>1</v>
      </c>
      <c r="BD443" s="1">
        <f>_xlfn.XLOOKUP(S443,[6]cmmiScoringModel!$G$38:$G$44,[6]cmmiScoringModel!$I$38:$I$44,0,0,1)</f>
        <v>0.8</v>
      </c>
      <c r="BE443" s="1">
        <f>_xlfn.XLOOKUP(T443,[6]cmmiScoringModel!$G$45:$G$51,[6]cmmiScoringModel!$I$45:$I$51,0,0,1)</f>
        <v>0.5</v>
      </c>
      <c r="BF443" s="1" t="str">
        <f>_xlfn.XLOOKUP(U443,[6]cmmiScoringModel!$G$52:$G$56,[6]cmmiScoringModel!$I$52:$I$56,0,0,1)</f>
        <v>NA</v>
      </c>
      <c r="BG443" s="1">
        <f>_xlfn.XLOOKUP(V443,[6]cmmiScoringModel!$G$57:$G$61,[6]cmmiScoringModel!$I$57:$I$61,0,0,1)</f>
        <v>0.6</v>
      </c>
      <c r="BH443" s="1">
        <f>_xlfn.XLOOKUP(W443,[6]cmmiScoringModel!$G$62:$G$67,[6]cmmiScoringModel!$I$62:$I$67,0,0,1)</f>
        <v>1</v>
      </c>
      <c r="BI443" s="1">
        <f>_xlfn.XLOOKUP(X443,[6]cmmiScoringModel!$G$68:$G$72,[6]cmmiScoringModel!$I$68:$I$72,0,0,1)</f>
        <v>0.75</v>
      </c>
      <c r="BJ443" s="1">
        <f>_xlfn.XLOOKUP(Y443,[6]cmmiScoringModel!$G$73:$G$77,[6]cmmiScoringModel!$I$73:$I$77,0,0,1)</f>
        <v>0.5</v>
      </c>
      <c r="BK443" s="1">
        <f>_xlfn.XLOOKUP(Z443,[6]cmmiScoringModel!$G$78:$G$84,[6]cmmiScoringModel!$I$78:$I$84,0,0,1)</f>
        <v>0.5</v>
      </c>
      <c r="BL443" s="1">
        <f>_xlfn.XLOOKUP(AA443,[6]cmmiScoringModel!$G$85:$G$91,[6]cmmiScoringModel!$I$85:$I$91,0,0,1)</f>
        <v>0.5</v>
      </c>
      <c r="BM443" s="1">
        <f>_xlfn.XLOOKUP(AB443,[6]cmmiScoringModel!$G$92:$G$95,[6]cmmiScoringModel!$I$92:$I$95,0,0,1)</f>
        <v>0.25</v>
      </c>
      <c r="BN443" s="1" t="str">
        <f>_xlfn.XLOOKUP(AC443,[6]cmmiScoringModel!$G$96:$G$100,[6]cmmiScoringModel!$I$96:$I$100,0,0,1)</f>
        <v>NA</v>
      </c>
      <c r="BO443" s="1">
        <f>_xlfn.XLOOKUP(AD443,[6]cmmiScoringModel!$G$101:$G$106,[6]cmmiScoringModel!$I$101:$I$106,0,0,1)</f>
        <v>1</v>
      </c>
      <c r="BP443" s="1" t="str">
        <f>_xlfn.XLOOKUP(AE443,[6]cmmiScoringModel!$G$107:$G$113,[6]cmmiScoringModel!$I$107:$I$113,0,0,1)</f>
        <v>NA</v>
      </c>
      <c r="BQ443" s="1">
        <f>_xlfn.XLOOKUP(AF443,[6]cmmiScoringModel!$G$114:$G$117,[6]cmmiScoringModel!$I$114:$I$117,0,0,1)</f>
        <v>0.85</v>
      </c>
      <c r="BR443" s="1">
        <f>_xlfn.XLOOKUP(AG443,[6]cmmiScoringModel!$G$118:$G$120,[6]cmmiScoringModel!$I$118:$I$120,0,0,1)</f>
        <v>0.25</v>
      </c>
      <c r="BS443" s="1">
        <f>_xlfn.XLOOKUP(AH443, [6]cmmiScoringModel!$G$121:$G$124,[6]cmmiScoringModel!$I$121:$I$124,0,0,1)</f>
        <v>0.6</v>
      </c>
      <c r="BT443" s="1">
        <f>_xlfn.XLOOKUP(AI443,[6]cmmiScoringModel!$G$125:$G$128,[6]cmmiScoringModel!$I$125:$I$128,0,0,1)</f>
        <v>0.4</v>
      </c>
      <c r="BU443" s="1">
        <f>_xlfn.XLOOKUP(AJ443,[6]cmmiScoringModel!$G$129:$G$132,[6]cmmiScoringModel!$I$129:$I$132,0,0,1)</f>
        <v>0.4</v>
      </c>
      <c r="BV443" s="1">
        <f>_xlfn.XLOOKUP(AK443,[6]cmmiScoringModel!$G$133:$G$138,[6]cmmiScoringModel!$I$133:$I$138,0,0,1)</f>
        <v>0.25</v>
      </c>
      <c r="BW443" s="1">
        <f>_xlfn.XLOOKUP(AL443,[6]cmmiScoringModel!$G$139:$G$142,[6]cmmiScoringModel!$I$139:$I$142,0,0,1)</f>
        <v>0.25</v>
      </c>
      <c r="BX443" s="1">
        <f>_xlfn.XLOOKUP(AM443,[6]cmmiScoringModel!$G$143:$G$148,[6]cmmiScoringModel!$I$143:$I$148,0,0,1)</f>
        <v>0.01</v>
      </c>
      <c r="BY443" s="1">
        <f>_xlfn.XLOOKUP(AN443,[6]cmmiScoringModel!$G$149:$G$153,[6]cmmiScoringModel!$I$149:$I$153,0,0,1)</f>
        <v>0.75</v>
      </c>
      <c r="BZ443" s="1">
        <f>_xlfn.XLOOKUP(AO443,[6]cmmiScoringModel!$G$154:$G$157,[6]cmmiScoringModel!$I$154:$I$157,0,0,1)</f>
        <v>0</v>
      </c>
      <c r="CA443" s="1">
        <f>_xlfn.XLOOKUP(AP443,[6]cmmiScoringModel!$G$158:$G$161,[6]cmmiScoringModel!$I$158:$I$161,0,0,1)</f>
        <v>0.5</v>
      </c>
      <c r="CB443" s="1">
        <f>_xlfn.XLOOKUP(AQ443,[6]cmmiScoringModel!$G$162:$G$166,[6]cmmiScoringModel!$I$162:$I$166,0,0,1)</f>
        <v>0.25</v>
      </c>
      <c r="CC443" s="1">
        <f>_xlfn.XLOOKUP(AR443,[6]cmmiScoringModel!$G$167:$G$171,[6]cmmiScoringModel!$I$167:$I$171,0,0,1)</f>
        <v>0.5</v>
      </c>
      <c r="CD443" s="1">
        <f>_xlfn.XLOOKUP(AS443,[6]cmmiScoringModel!$G$172:$G$175,[6]cmmiScoringModel!$I$172:$I$175,0,0,1)</f>
        <v>1</v>
      </c>
      <c r="CE443" s="1">
        <f>_xlfn.XLOOKUP(AT443,[6]cmmiScoringModel!$G$176:$G$180,[6]cmmiScoringModel!$I$176:$I$180,0,0,1)</f>
        <v>0.01</v>
      </c>
    </row>
    <row r="444" spans="1:83" x14ac:dyDescent="0.25">
      <c r="A444" s="1" t="s">
        <v>3829</v>
      </c>
      <c r="B444" s="1" t="s">
        <v>2441</v>
      </c>
      <c r="C444" s="1" t="s">
        <v>2457</v>
      </c>
      <c r="D444" s="1" t="s">
        <v>2461</v>
      </c>
      <c r="E444" s="1" t="s">
        <v>2462</v>
      </c>
      <c r="G444" s="1" t="s">
        <v>3830</v>
      </c>
      <c r="H444" s="1" t="s">
        <v>3828</v>
      </c>
      <c r="K444" s="1" t="s">
        <v>17</v>
      </c>
      <c r="L444" s="1" t="s">
        <v>22</v>
      </c>
      <c r="M444" s="1" t="s">
        <v>31</v>
      </c>
      <c r="N444" s="1" t="s">
        <v>31</v>
      </c>
      <c r="O444" s="1" t="s">
        <v>37</v>
      </c>
      <c r="P444" s="1" t="s">
        <v>43</v>
      </c>
      <c r="Q444" s="1" t="s">
        <v>45</v>
      </c>
      <c r="R444" s="1" t="s">
        <v>37</v>
      </c>
      <c r="S444" s="1" t="s">
        <v>54</v>
      </c>
      <c r="T444" s="1" t="s">
        <v>62</v>
      </c>
      <c r="U444" s="1" t="s">
        <v>25</v>
      </c>
      <c r="V444" s="1" t="s">
        <v>71</v>
      </c>
      <c r="W444" s="1" t="s">
        <v>77</v>
      </c>
      <c r="X444" s="1" t="s">
        <v>37</v>
      </c>
      <c r="Y444" s="1" t="s">
        <v>66</v>
      </c>
      <c r="Z444" s="1" t="s">
        <v>63</v>
      </c>
      <c r="AA444" s="1" t="s">
        <v>62</v>
      </c>
      <c r="AB444" s="1" t="s">
        <v>97</v>
      </c>
      <c r="AC444" s="1" t="s">
        <v>25</v>
      </c>
      <c r="AD444" s="1" t="s">
        <v>111</v>
      </c>
      <c r="AE444" s="1" t="s">
        <v>25</v>
      </c>
      <c r="AF444" s="1" t="s">
        <v>120</v>
      </c>
      <c r="AG444" s="1" t="s">
        <v>124</v>
      </c>
      <c r="AH444" s="1" t="s">
        <v>129</v>
      </c>
      <c r="AI444" s="1" t="s">
        <v>129</v>
      </c>
      <c r="AJ444" s="1" t="s">
        <v>129</v>
      </c>
      <c r="AK444" s="1" t="s">
        <v>62</v>
      </c>
      <c r="AL444" s="1" t="s">
        <v>142</v>
      </c>
      <c r="AM444" s="1" t="s">
        <v>21</v>
      </c>
      <c r="AN444" s="1" t="s">
        <v>29</v>
      </c>
      <c r="AO444" s="1" t="s">
        <v>154</v>
      </c>
      <c r="AP444" s="1" t="s">
        <v>158</v>
      </c>
      <c r="AQ444" s="1" t="s">
        <v>29</v>
      </c>
      <c r="AR444" s="1" t="s">
        <v>29</v>
      </c>
      <c r="AS444" s="1" t="s">
        <v>111</v>
      </c>
      <c r="AT444" s="1" t="s">
        <v>21</v>
      </c>
      <c r="AV444" s="1">
        <f>_xlfn.XLOOKUP(K444,[6]cmmiScoringModel!$G$2:$G$6, [6]cmmiScoringModel!$I$2:$I$6,0,0,1)</f>
        <v>0.25</v>
      </c>
      <c r="AW444" s="1">
        <f>_xlfn.XLOOKUP(L444,[6]cmmiScoringModel!$G$7:$G$9,[6]cmmiScoringModel!$I$7:$I$9,0,0,1)</f>
        <v>1</v>
      </c>
      <c r="AX444" s="1">
        <f>_xlfn.XLOOKUP(M444,[6]cmmiScoringModel!$G$10:$G$14,[6]cmmiScoringModel!$I$10:$I$14,0,0,1)</f>
        <v>1</v>
      </c>
      <c r="AY444" s="1">
        <f>_xlfn.XLOOKUP(N444,[6]cmmiScoringModel!$G$15:$G$19,[6]cmmiScoringModel!$I$15:$I$19,0,0,1)</f>
        <v>1</v>
      </c>
      <c r="AZ444" s="1">
        <f>_xlfn.XLOOKUP(O444,[6]cmmiScoringModel!$G$20:$G$24,[6]cmmiScoringModel!$I$20:$I$24,0,0,1)</f>
        <v>0.75</v>
      </c>
      <c r="BA444" s="1">
        <f>_xlfn.XLOOKUP(P444,[6]cmmiScoringModel!$G$25:$G$28,[6]cmmiScoringModel!$I$25:$I$28,0,0,1)</f>
        <v>1</v>
      </c>
      <c r="BB444" s="1">
        <f>_xlfn.XLOOKUP(Q444,[6]cmmiScoringModel!$G$29:$G$33,[6]cmmiScoringModel!$I$29:$I$33,0,0,1)</f>
        <v>0.5</v>
      </c>
      <c r="BC444" s="1">
        <f>_xlfn.XLOOKUP(R444,[6]cmmiScoringModel!$G$34:$G$37,[6]cmmiScoringModel!$I$34:$I$37,0,0,1)</f>
        <v>1</v>
      </c>
      <c r="BD444" s="1">
        <f>_xlfn.XLOOKUP(S444,[6]cmmiScoringModel!$G$38:$G$44,[6]cmmiScoringModel!$I$38:$I$44,0,0,1)</f>
        <v>0.8</v>
      </c>
      <c r="BE444" s="1">
        <f>_xlfn.XLOOKUP(T444,[6]cmmiScoringModel!$G$45:$G$51,[6]cmmiScoringModel!$I$45:$I$51,0,0,1)</f>
        <v>0.5</v>
      </c>
      <c r="BF444" s="1" t="str">
        <f>_xlfn.XLOOKUP(U444,[6]cmmiScoringModel!$G$52:$G$56,[6]cmmiScoringModel!$I$52:$I$56,0,0,1)</f>
        <v>NA</v>
      </c>
      <c r="BG444" s="1">
        <f>_xlfn.XLOOKUP(V444,[6]cmmiScoringModel!$G$57:$G$61,[6]cmmiScoringModel!$I$57:$I$61,0,0,1)</f>
        <v>0.6</v>
      </c>
      <c r="BH444" s="1">
        <f>_xlfn.XLOOKUP(W444,[6]cmmiScoringModel!$G$62:$G$67,[6]cmmiScoringModel!$I$62:$I$67,0,0,1)</f>
        <v>1</v>
      </c>
      <c r="BI444" s="1">
        <f>_xlfn.XLOOKUP(X444,[6]cmmiScoringModel!$G$68:$G$72,[6]cmmiScoringModel!$I$68:$I$72,0,0,1)</f>
        <v>0.75</v>
      </c>
      <c r="BJ444" s="1">
        <f>_xlfn.XLOOKUP(Y444,[6]cmmiScoringModel!$G$73:$G$77,[6]cmmiScoringModel!$I$73:$I$77,0,0,1)</f>
        <v>0.5</v>
      </c>
      <c r="BK444" s="1">
        <f>_xlfn.XLOOKUP(Z444,[6]cmmiScoringModel!$G$78:$G$84,[6]cmmiScoringModel!$I$78:$I$84,0,0,1)</f>
        <v>0.75</v>
      </c>
      <c r="BL444" s="1">
        <f>_xlfn.XLOOKUP(AA444,[6]cmmiScoringModel!$G$85:$G$91,[6]cmmiScoringModel!$I$85:$I$91,0,0,1)</f>
        <v>0.5</v>
      </c>
      <c r="BM444" s="1">
        <f>_xlfn.XLOOKUP(AB444,[6]cmmiScoringModel!$G$92:$G$95,[6]cmmiScoringModel!$I$92:$I$95,0,0,1)</f>
        <v>0.25</v>
      </c>
      <c r="BN444" s="1" t="str">
        <f>_xlfn.XLOOKUP(AC444,[6]cmmiScoringModel!$G$96:$G$100,[6]cmmiScoringModel!$I$96:$I$100,0,0,1)</f>
        <v>NA</v>
      </c>
      <c r="BO444" s="1">
        <f>_xlfn.XLOOKUP(AD444,[6]cmmiScoringModel!$G$101:$G$106,[6]cmmiScoringModel!$I$101:$I$106,0,0,1)</f>
        <v>1</v>
      </c>
      <c r="BP444" s="1" t="str">
        <f>_xlfn.XLOOKUP(AE444,[6]cmmiScoringModel!$G$107:$G$113,[6]cmmiScoringModel!$I$107:$I$113,0,0,1)</f>
        <v>NA</v>
      </c>
      <c r="BQ444" s="1">
        <f>_xlfn.XLOOKUP(AF444,[6]cmmiScoringModel!$G$114:$G$117,[6]cmmiScoringModel!$I$114:$I$117,0,0,1)</f>
        <v>0.85</v>
      </c>
      <c r="BR444" s="1">
        <f>_xlfn.XLOOKUP(AG444,[6]cmmiScoringModel!$G$118:$G$120,[6]cmmiScoringModel!$I$118:$I$120,0,0,1)</f>
        <v>0.25</v>
      </c>
      <c r="BS444" s="1">
        <f>_xlfn.XLOOKUP(AH444, [6]cmmiScoringModel!$G$121:$G$124,[6]cmmiScoringModel!$I$121:$I$124,0,0,1)</f>
        <v>0.6</v>
      </c>
      <c r="BT444" s="1">
        <f>_xlfn.XLOOKUP(AI444,[6]cmmiScoringModel!$G$125:$G$128,[6]cmmiScoringModel!$I$125:$I$128,0,0,1)</f>
        <v>0.4</v>
      </c>
      <c r="BU444" s="1">
        <f>_xlfn.XLOOKUP(AJ444,[6]cmmiScoringModel!$G$129:$G$132,[6]cmmiScoringModel!$I$129:$I$132,0,0,1)</f>
        <v>0.4</v>
      </c>
      <c r="BV444" s="1">
        <f>_xlfn.XLOOKUP(AK444,[6]cmmiScoringModel!$G$133:$G$138,[6]cmmiScoringModel!$I$133:$I$138,0,0,1)</f>
        <v>0.5</v>
      </c>
      <c r="BW444" s="1">
        <f>_xlfn.XLOOKUP(AL444,[6]cmmiScoringModel!$G$139:$G$142,[6]cmmiScoringModel!$I$139:$I$142,0,0,1)</f>
        <v>0.25</v>
      </c>
      <c r="BX444" s="1">
        <f>_xlfn.XLOOKUP(AM444,[6]cmmiScoringModel!$G$143:$G$148,[6]cmmiScoringModel!$I$143:$I$148,0,0,1)</f>
        <v>0.01</v>
      </c>
      <c r="BY444" s="1">
        <f>_xlfn.XLOOKUP(AN444,[6]cmmiScoringModel!$G$149:$G$153,[6]cmmiScoringModel!$I$149:$I$153,0,0,1)</f>
        <v>0.75</v>
      </c>
      <c r="BZ444" s="1">
        <f>_xlfn.XLOOKUP(AO444,[6]cmmiScoringModel!$G$154:$G$157,[6]cmmiScoringModel!$I$154:$I$157,0,0,1)</f>
        <v>0</v>
      </c>
      <c r="CA444" s="1">
        <f>_xlfn.XLOOKUP(AP444,[6]cmmiScoringModel!$G$158:$G$161,[6]cmmiScoringModel!$I$158:$I$161,0,0,1)</f>
        <v>0.5</v>
      </c>
      <c r="CB444" s="1">
        <f>_xlfn.XLOOKUP(AQ444,[6]cmmiScoringModel!$G$162:$G$166,[6]cmmiScoringModel!$I$162:$I$166,0,0,1)</f>
        <v>0.75</v>
      </c>
      <c r="CC444" s="1">
        <f>_xlfn.XLOOKUP(AR444,[6]cmmiScoringModel!$G$167:$G$171,[6]cmmiScoringModel!$I$167:$I$171,0,0,1)</f>
        <v>0.5</v>
      </c>
      <c r="CD444" s="1">
        <f>_xlfn.XLOOKUP(AS444,[6]cmmiScoringModel!$G$172:$G$175,[6]cmmiScoringModel!$I$172:$I$175,0,0,1)</f>
        <v>1</v>
      </c>
      <c r="CE444" s="1">
        <f>_xlfn.XLOOKUP(AT444,[6]cmmiScoringModel!$G$176:$G$180,[6]cmmiScoringModel!$I$176:$I$180,0,0,1)</f>
        <v>0.01</v>
      </c>
    </row>
    <row r="445" spans="1:83" x14ac:dyDescent="0.25">
      <c r="A445" s="1" t="s">
        <v>3831</v>
      </c>
      <c r="B445" s="1" t="s">
        <v>2441</v>
      </c>
      <c r="C445" s="1" t="s">
        <v>2463</v>
      </c>
      <c r="D445" s="1" t="s">
        <v>2464</v>
      </c>
      <c r="E445" s="1" t="s">
        <v>2465</v>
      </c>
      <c r="G445" s="1" t="s">
        <v>2466</v>
      </c>
      <c r="H445" s="1" t="s">
        <v>3832</v>
      </c>
      <c r="K445" s="1" t="s">
        <v>17</v>
      </c>
      <c r="L445" s="1" t="s">
        <v>21</v>
      </c>
      <c r="M445" s="1" t="s">
        <v>21</v>
      </c>
      <c r="N445" s="1" t="s">
        <v>21</v>
      </c>
      <c r="O445" s="1" t="s">
        <v>21</v>
      </c>
      <c r="P445" s="1" t="s">
        <v>21</v>
      </c>
      <c r="Q445" s="1" t="s">
        <v>45</v>
      </c>
      <c r="R445" s="1" t="s">
        <v>36</v>
      </c>
      <c r="S445" s="1" t="s">
        <v>56</v>
      </c>
      <c r="T445" s="1" t="s">
        <v>21</v>
      </c>
      <c r="U445" s="1" t="s">
        <v>25</v>
      </c>
      <c r="V445" s="1" t="s">
        <v>71</v>
      </c>
      <c r="W445" s="1" t="s">
        <v>76</v>
      </c>
      <c r="X445" s="1" t="s">
        <v>37</v>
      </c>
      <c r="Y445" s="1" t="s">
        <v>66</v>
      </c>
      <c r="Z445" s="1" t="s">
        <v>62</v>
      </c>
      <c r="AA445" s="1" t="s">
        <v>64</v>
      </c>
      <c r="AB445" s="1" t="s">
        <v>97</v>
      </c>
      <c r="AC445" s="1" t="s">
        <v>25</v>
      </c>
      <c r="AD445" s="1" t="s">
        <v>110</v>
      </c>
      <c r="AE445" s="1" t="s">
        <v>62</v>
      </c>
      <c r="AF445" s="1" t="s">
        <v>25</v>
      </c>
      <c r="AG445" s="1" t="s">
        <v>21</v>
      </c>
      <c r="AH445" s="1" t="s">
        <v>129</v>
      </c>
      <c r="AI445" s="1" t="s">
        <v>21</v>
      </c>
      <c r="AJ445" s="1" t="s">
        <v>22</v>
      </c>
      <c r="AK445" s="1" t="s">
        <v>63</v>
      </c>
      <c r="AL445" s="1" t="s">
        <v>142</v>
      </c>
      <c r="AM445" s="1" t="s">
        <v>62</v>
      </c>
      <c r="AN445" s="1" t="s">
        <v>21</v>
      </c>
      <c r="AO445" s="1" t="s">
        <v>154</v>
      </c>
      <c r="AP445" s="1" t="s">
        <v>158</v>
      </c>
      <c r="AQ445" s="1" t="s">
        <v>29</v>
      </c>
      <c r="AR445" s="1" t="s">
        <v>21</v>
      </c>
      <c r="AS445" s="1" t="s">
        <v>21</v>
      </c>
      <c r="AT445" s="1" t="s">
        <v>21</v>
      </c>
      <c r="AV445" s="1">
        <f>_xlfn.XLOOKUP(K445,[6]cmmiScoringModel!$G$2:$G$6, [6]cmmiScoringModel!$I$2:$I$6,0,0,1)</f>
        <v>0.25</v>
      </c>
      <c r="AW445" s="1">
        <f>_xlfn.XLOOKUP(L445,[6]cmmiScoringModel!$G$7:$G$9,[6]cmmiScoringModel!$I$7:$I$9,0,0,1)</f>
        <v>0.01</v>
      </c>
      <c r="AX445" s="1">
        <f>_xlfn.XLOOKUP(M445,[6]cmmiScoringModel!$G$10:$G$14,[6]cmmiScoringModel!$I$10:$I$14,0,0,1)</f>
        <v>0.01</v>
      </c>
      <c r="AY445" s="1">
        <f>_xlfn.XLOOKUP(N445,[6]cmmiScoringModel!$G$15:$G$19,[6]cmmiScoringModel!$I$15:$I$19,0,0,1)</f>
        <v>0.01</v>
      </c>
      <c r="AZ445" s="1">
        <f>_xlfn.XLOOKUP(O445,[6]cmmiScoringModel!$G$20:$G$24,[6]cmmiScoringModel!$I$20:$I$24,0,0,1)</f>
        <v>0.01</v>
      </c>
      <c r="BA445" s="1">
        <f>_xlfn.XLOOKUP(P445,[6]cmmiScoringModel!$G$25:$G$28,[6]cmmiScoringModel!$I$25:$I$28,0,0,1)</f>
        <v>0.01</v>
      </c>
      <c r="BB445" s="1">
        <f>_xlfn.XLOOKUP(Q445,[6]cmmiScoringModel!$G$29:$G$33,[6]cmmiScoringModel!$I$29:$I$33,0,0,1)</f>
        <v>0.5</v>
      </c>
      <c r="BC445" s="1">
        <f>_xlfn.XLOOKUP(R445,[6]cmmiScoringModel!$G$34:$G$37,[6]cmmiScoringModel!$I$34:$I$37,0,0,1)</f>
        <v>0.25</v>
      </c>
      <c r="BD445" s="1">
        <f>_xlfn.XLOOKUP(S445,[6]cmmiScoringModel!$G$38:$G$44,[6]cmmiScoringModel!$I$38:$I$44,0,0,1)</f>
        <v>0.2</v>
      </c>
      <c r="BE445" s="1">
        <f>_xlfn.XLOOKUP(T445,[6]cmmiScoringModel!$G$45:$G$51,[6]cmmiScoringModel!$I$45:$I$51,0,0,1)</f>
        <v>0.01</v>
      </c>
      <c r="BF445" s="1" t="str">
        <f>_xlfn.XLOOKUP(U445,[6]cmmiScoringModel!$G$52:$G$56,[6]cmmiScoringModel!$I$52:$I$56,0,0,1)</f>
        <v>NA</v>
      </c>
      <c r="BG445" s="1">
        <f>_xlfn.XLOOKUP(V445,[6]cmmiScoringModel!$G$57:$G$61,[6]cmmiScoringModel!$I$57:$I$61,0,0,1)</f>
        <v>0.6</v>
      </c>
      <c r="BH445" s="1">
        <f>_xlfn.XLOOKUP(W445,[6]cmmiScoringModel!$G$62:$G$67,[6]cmmiScoringModel!$I$62:$I$67,0,0,1)</f>
        <v>0.75</v>
      </c>
      <c r="BI445" s="1">
        <f>_xlfn.XLOOKUP(X445,[6]cmmiScoringModel!$G$68:$G$72,[6]cmmiScoringModel!$I$68:$I$72,0,0,1)</f>
        <v>0.75</v>
      </c>
      <c r="BJ445" s="1">
        <f>_xlfn.XLOOKUP(Y445,[6]cmmiScoringModel!$G$73:$G$77,[6]cmmiScoringModel!$I$73:$I$77,0,0,1)</f>
        <v>0.5</v>
      </c>
      <c r="BK445" s="1">
        <f>_xlfn.XLOOKUP(Z445,[6]cmmiScoringModel!$G$78:$G$84,[6]cmmiScoringModel!$I$78:$I$84,0,0,1)</f>
        <v>0.5</v>
      </c>
      <c r="BL445" s="1">
        <f>_xlfn.XLOOKUP(AA445,[6]cmmiScoringModel!$G$85:$G$91,[6]cmmiScoringModel!$I$85:$I$91,0,0,1)</f>
        <v>1</v>
      </c>
      <c r="BM445" s="1">
        <f>_xlfn.XLOOKUP(AB445,[6]cmmiScoringModel!$G$92:$G$95,[6]cmmiScoringModel!$I$92:$I$95,0,0,1)</f>
        <v>0.25</v>
      </c>
      <c r="BN445" s="1" t="str">
        <f>_xlfn.XLOOKUP(AC445,[6]cmmiScoringModel!$G$96:$G$100,[6]cmmiScoringModel!$I$96:$I$100,0,0,1)</f>
        <v>NA</v>
      </c>
      <c r="BO445" s="1">
        <f>_xlfn.XLOOKUP(AD445,[6]cmmiScoringModel!$G$101:$G$106,[6]cmmiScoringModel!$I$101:$I$106,0,0,1)</f>
        <v>0.75</v>
      </c>
      <c r="BP445" s="1">
        <f>_xlfn.XLOOKUP(AE445,[6]cmmiScoringModel!$G$107:$G$113,[6]cmmiScoringModel!$I$107:$I$113,0,0,1)</f>
        <v>0.5</v>
      </c>
      <c r="BQ445" s="1" t="str">
        <f>_xlfn.XLOOKUP(AF445,[6]cmmiScoringModel!$G$114:$G$117,[6]cmmiScoringModel!$I$114:$I$117,0,0,1)</f>
        <v>NA</v>
      </c>
      <c r="BR445" s="1">
        <f>_xlfn.XLOOKUP(AG445,[6]cmmiScoringModel!$G$118:$G$120,[6]cmmiScoringModel!$I$118:$I$120,0,0,1)</f>
        <v>0.01</v>
      </c>
      <c r="BS445" s="1">
        <f>_xlfn.XLOOKUP(AH445, [6]cmmiScoringModel!$G$121:$G$124,[6]cmmiScoringModel!$I$121:$I$124,0,0,1)</f>
        <v>0.6</v>
      </c>
      <c r="BT445" s="1">
        <f>_xlfn.XLOOKUP(AI445,[6]cmmiScoringModel!$G$125:$G$128,[6]cmmiScoringModel!$I$125:$I$128,0,0,1)</f>
        <v>0.01</v>
      </c>
      <c r="BU445" s="1">
        <f>_xlfn.XLOOKUP(AJ445,[6]cmmiScoringModel!$G$129:$G$132,[6]cmmiScoringModel!$I$129:$I$132,0,0,1)</f>
        <v>1</v>
      </c>
      <c r="BV445" s="1">
        <f>_xlfn.XLOOKUP(AK445,[6]cmmiScoringModel!$G$133:$G$138,[6]cmmiScoringModel!$I$133:$I$138,0,0,1)</f>
        <v>0.75</v>
      </c>
      <c r="BW445" s="1">
        <f>_xlfn.XLOOKUP(AL445,[6]cmmiScoringModel!$G$139:$G$142,[6]cmmiScoringModel!$I$139:$I$142,0,0,1)</f>
        <v>0.25</v>
      </c>
      <c r="BX445" s="1">
        <f>_xlfn.XLOOKUP(AM445,[6]cmmiScoringModel!$G$143:$G$148,[6]cmmiScoringModel!$I$143:$I$148,0,0,1)</f>
        <v>0.5</v>
      </c>
      <c r="BY445" s="1">
        <f>_xlfn.XLOOKUP(AN445,[6]cmmiScoringModel!$G$149:$G$153,[6]cmmiScoringModel!$I$149:$I$153,0,0,1)</f>
        <v>0.01</v>
      </c>
      <c r="BZ445" s="1">
        <f>_xlfn.XLOOKUP(AO445,[6]cmmiScoringModel!$G$154:$G$157,[6]cmmiScoringModel!$I$154:$I$157,0,0,1)</f>
        <v>0</v>
      </c>
      <c r="CA445" s="1">
        <f>_xlfn.XLOOKUP(AP445,[6]cmmiScoringModel!$G$158:$G$161,[6]cmmiScoringModel!$I$158:$I$161,0,0,1)</f>
        <v>0.5</v>
      </c>
      <c r="CB445" s="1">
        <f>_xlfn.XLOOKUP(AQ445,[6]cmmiScoringModel!$G$162:$G$166,[6]cmmiScoringModel!$I$162:$I$166,0,0,1)</f>
        <v>0.75</v>
      </c>
      <c r="CC445" s="1">
        <f>_xlfn.XLOOKUP(AR445,[6]cmmiScoringModel!$G$167:$G$171,[6]cmmiScoringModel!$I$167:$I$171,0,0,1)</f>
        <v>0.01</v>
      </c>
      <c r="CD445" s="1">
        <f>_xlfn.XLOOKUP(AS445,[6]cmmiScoringModel!$G$172:$G$175,[6]cmmiScoringModel!$I$172:$I$175,0,0,1)</f>
        <v>0.01</v>
      </c>
      <c r="CE445" s="1">
        <f>_xlfn.XLOOKUP(AT445,[6]cmmiScoringModel!$G$176:$G$180,[6]cmmiScoringModel!$I$176:$I$180,0,0,1)</f>
        <v>0.01</v>
      </c>
    </row>
    <row r="446" spans="1:83" x14ac:dyDescent="0.25">
      <c r="A446" s="1" t="s">
        <v>3833</v>
      </c>
      <c r="B446" s="1" t="s">
        <v>2441</v>
      </c>
      <c r="C446" s="1" t="s">
        <v>2463</v>
      </c>
      <c r="D446" s="1" t="s">
        <v>2467</v>
      </c>
      <c r="E446" s="1" t="s">
        <v>2468</v>
      </c>
      <c r="G446" s="1" t="s">
        <v>2466</v>
      </c>
      <c r="H446" s="1" t="s">
        <v>3832</v>
      </c>
      <c r="K446" s="1" t="s">
        <v>18</v>
      </c>
      <c r="L446" s="1" t="s">
        <v>21</v>
      </c>
      <c r="M446" s="1" t="s">
        <v>21</v>
      </c>
      <c r="N446" s="1" t="s">
        <v>21</v>
      </c>
      <c r="O446" s="1" t="s">
        <v>21</v>
      </c>
      <c r="P446" s="1" t="s">
        <v>21</v>
      </c>
      <c r="Q446" s="1" t="s">
        <v>45</v>
      </c>
      <c r="R446" s="1" t="s">
        <v>36</v>
      </c>
      <c r="S446" s="1" t="s">
        <v>56</v>
      </c>
      <c r="T446" s="1" t="s">
        <v>21</v>
      </c>
      <c r="U446" s="1" t="s">
        <v>25</v>
      </c>
      <c r="V446" s="1" t="s">
        <v>71</v>
      </c>
      <c r="W446" s="1" t="s">
        <v>76</v>
      </c>
      <c r="X446" s="1" t="s">
        <v>37</v>
      </c>
      <c r="Y446" s="1" t="s">
        <v>66</v>
      </c>
      <c r="Z446" s="1" t="s">
        <v>62</v>
      </c>
      <c r="AA446" s="1" t="s">
        <v>64</v>
      </c>
      <c r="AB446" s="1" t="s">
        <v>97</v>
      </c>
      <c r="AC446" s="1" t="s">
        <v>25</v>
      </c>
      <c r="AD446" s="1" t="s">
        <v>110</v>
      </c>
      <c r="AE446" s="1" t="s">
        <v>62</v>
      </c>
      <c r="AF446" s="1" t="s">
        <v>25</v>
      </c>
      <c r="AG446" s="1" t="s">
        <v>21</v>
      </c>
      <c r="AH446" s="1" t="s">
        <v>129</v>
      </c>
      <c r="AI446" s="1" t="s">
        <v>21</v>
      </c>
      <c r="AJ446" s="1" t="s">
        <v>22</v>
      </c>
      <c r="AK446" s="1" t="s">
        <v>63</v>
      </c>
      <c r="AL446" s="1" t="s">
        <v>144</v>
      </c>
      <c r="AM446" s="1" t="s">
        <v>62</v>
      </c>
      <c r="AN446" s="1" t="s">
        <v>21</v>
      </c>
      <c r="AO446" s="1" t="s">
        <v>155</v>
      </c>
      <c r="AP446" s="1" t="s">
        <v>158</v>
      </c>
      <c r="AQ446" s="1" t="s">
        <v>29</v>
      </c>
      <c r="AR446" s="1" t="s">
        <v>21</v>
      </c>
      <c r="AS446" s="1" t="s">
        <v>21</v>
      </c>
      <c r="AT446" s="1" t="s">
        <v>21</v>
      </c>
      <c r="AV446" s="1">
        <f>_xlfn.XLOOKUP(K446,[6]cmmiScoringModel!$G$2:$G$6, [6]cmmiScoringModel!$I$2:$I$6,0,0,1)</f>
        <v>1</v>
      </c>
      <c r="AW446" s="1">
        <f>_xlfn.XLOOKUP(L446,[6]cmmiScoringModel!$G$7:$G$9,[6]cmmiScoringModel!$I$7:$I$9,0,0,1)</f>
        <v>0.01</v>
      </c>
      <c r="AX446" s="1">
        <f>_xlfn.XLOOKUP(M446,[6]cmmiScoringModel!$G$10:$G$14,[6]cmmiScoringModel!$I$10:$I$14,0,0,1)</f>
        <v>0.01</v>
      </c>
      <c r="AY446" s="1">
        <f>_xlfn.XLOOKUP(N446,[6]cmmiScoringModel!$G$15:$G$19,[6]cmmiScoringModel!$I$15:$I$19,0,0,1)</f>
        <v>0.01</v>
      </c>
      <c r="AZ446" s="1">
        <f>_xlfn.XLOOKUP(O446,[6]cmmiScoringModel!$G$20:$G$24,[6]cmmiScoringModel!$I$20:$I$24,0,0,1)</f>
        <v>0.01</v>
      </c>
      <c r="BA446" s="1">
        <f>_xlfn.XLOOKUP(P446,[6]cmmiScoringModel!$G$25:$G$28,[6]cmmiScoringModel!$I$25:$I$28,0,0,1)</f>
        <v>0.01</v>
      </c>
      <c r="BB446" s="1">
        <f>_xlfn.XLOOKUP(Q446,[6]cmmiScoringModel!$G$29:$G$33,[6]cmmiScoringModel!$I$29:$I$33,0,0,1)</f>
        <v>0.5</v>
      </c>
      <c r="BC446" s="1">
        <f>_xlfn.XLOOKUP(R446,[6]cmmiScoringModel!$G$34:$G$37,[6]cmmiScoringModel!$I$34:$I$37,0,0,1)</f>
        <v>0.25</v>
      </c>
      <c r="BD446" s="1">
        <f>_xlfn.XLOOKUP(S446,[6]cmmiScoringModel!$G$38:$G$44,[6]cmmiScoringModel!$I$38:$I$44,0,0,1)</f>
        <v>0.2</v>
      </c>
      <c r="BE446" s="1">
        <f>_xlfn.XLOOKUP(T446,[6]cmmiScoringModel!$G$45:$G$51,[6]cmmiScoringModel!$I$45:$I$51,0,0,1)</f>
        <v>0.01</v>
      </c>
      <c r="BF446" s="1" t="str">
        <f>_xlfn.XLOOKUP(U446,[6]cmmiScoringModel!$G$52:$G$56,[6]cmmiScoringModel!$I$52:$I$56,0,0,1)</f>
        <v>NA</v>
      </c>
      <c r="BG446" s="1">
        <f>_xlfn.XLOOKUP(V446,[6]cmmiScoringModel!$G$57:$G$61,[6]cmmiScoringModel!$I$57:$I$61,0,0,1)</f>
        <v>0.6</v>
      </c>
      <c r="BH446" s="1">
        <f>_xlfn.XLOOKUP(W446,[6]cmmiScoringModel!$G$62:$G$67,[6]cmmiScoringModel!$I$62:$I$67,0,0,1)</f>
        <v>0.75</v>
      </c>
      <c r="BI446" s="1">
        <f>_xlfn.XLOOKUP(X446,[6]cmmiScoringModel!$G$68:$G$72,[6]cmmiScoringModel!$I$68:$I$72,0,0,1)</f>
        <v>0.75</v>
      </c>
      <c r="BJ446" s="1">
        <f>_xlfn.XLOOKUP(Y446,[6]cmmiScoringModel!$G$73:$G$77,[6]cmmiScoringModel!$I$73:$I$77,0,0,1)</f>
        <v>0.5</v>
      </c>
      <c r="BK446" s="1">
        <f>_xlfn.XLOOKUP(Z446,[6]cmmiScoringModel!$G$78:$G$84,[6]cmmiScoringModel!$I$78:$I$84,0,0,1)</f>
        <v>0.5</v>
      </c>
      <c r="BL446" s="1">
        <f>_xlfn.XLOOKUP(AA446,[6]cmmiScoringModel!$G$85:$G$91,[6]cmmiScoringModel!$I$85:$I$91,0,0,1)</f>
        <v>1</v>
      </c>
      <c r="BM446" s="1">
        <f>_xlfn.XLOOKUP(AB446,[6]cmmiScoringModel!$G$92:$G$95,[6]cmmiScoringModel!$I$92:$I$95,0,0,1)</f>
        <v>0.25</v>
      </c>
      <c r="BN446" s="1" t="str">
        <f>_xlfn.XLOOKUP(AC446,[6]cmmiScoringModel!$G$96:$G$100,[6]cmmiScoringModel!$I$96:$I$100,0,0,1)</f>
        <v>NA</v>
      </c>
      <c r="BO446" s="1">
        <f>_xlfn.XLOOKUP(AD446,[6]cmmiScoringModel!$G$101:$G$106,[6]cmmiScoringModel!$I$101:$I$106,0,0,1)</f>
        <v>0.75</v>
      </c>
      <c r="BP446" s="1">
        <f>_xlfn.XLOOKUP(AE446,[6]cmmiScoringModel!$G$107:$G$113,[6]cmmiScoringModel!$I$107:$I$113,0,0,1)</f>
        <v>0.5</v>
      </c>
      <c r="BQ446" s="1" t="str">
        <f>_xlfn.XLOOKUP(AF446,[6]cmmiScoringModel!$G$114:$G$117,[6]cmmiScoringModel!$I$114:$I$117,0,0,1)</f>
        <v>NA</v>
      </c>
      <c r="BR446" s="1">
        <f>_xlfn.XLOOKUP(AG446,[6]cmmiScoringModel!$G$118:$G$120,[6]cmmiScoringModel!$I$118:$I$120,0,0,1)</f>
        <v>0.01</v>
      </c>
      <c r="BS446" s="1">
        <f>_xlfn.XLOOKUP(AH446, [6]cmmiScoringModel!$G$121:$G$124,[6]cmmiScoringModel!$I$121:$I$124,0,0,1)</f>
        <v>0.6</v>
      </c>
      <c r="BT446" s="1">
        <f>_xlfn.XLOOKUP(AI446,[6]cmmiScoringModel!$G$125:$G$128,[6]cmmiScoringModel!$I$125:$I$128,0,0,1)</f>
        <v>0.01</v>
      </c>
      <c r="BU446" s="1">
        <f>_xlfn.XLOOKUP(AJ446,[6]cmmiScoringModel!$G$129:$G$132,[6]cmmiScoringModel!$I$129:$I$132,0,0,1)</f>
        <v>1</v>
      </c>
      <c r="BV446" s="1">
        <f>_xlfn.XLOOKUP(AK446,[6]cmmiScoringModel!$G$133:$G$138,[6]cmmiScoringModel!$I$133:$I$138,0,0,1)</f>
        <v>0.75</v>
      </c>
      <c r="BW446" s="1">
        <f>_xlfn.XLOOKUP(AL446,[6]cmmiScoringModel!$G$139:$G$142,[6]cmmiScoringModel!$I$139:$I$142,0,0,1)</f>
        <v>1</v>
      </c>
      <c r="BX446" s="1">
        <f>_xlfn.XLOOKUP(AM446,[6]cmmiScoringModel!$G$143:$G$148,[6]cmmiScoringModel!$I$143:$I$148,0,0,1)</f>
        <v>0.5</v>
      </c>
      <c r="BY446" s="1">
        <f>_xlfn.XLOOKUP(AN446,[6]cmmiScoringModel!$G$149:$G$153,[6]cmmiScoringModel!$I$149:$I$153,0,0,1)</f>
        <v>0.01</v>
      </c>
      <c r="BZ446" s="1">
        <f>_xlfn.XLOOKUP(AO446,[6]cmmiScoringModel!$G$154:$G$157,[6]cmmiScoringModel!$I$154:$I$157,0,0,1)</f>
        <v>1</v>
      </c>
      <c r="CA446" s="1">
        <f>_xlfn.XLOOKUP(AP446,[6]cmmiScoringModel!$G$158:$G$161,[6]cmmiScoringModel!$I$158:$I$161,0,0,1)</f>
        <v>0.5</v>
      </c>
      <c r="CB446" s="1">
        <f>_xlfn.XLOOKUP(AQ446,[6]cmmiScoringModel!$G$162:$G$166,[6]cmmiScoringModel!$I$162:$I$166,0,0,1)</f>
        <v>0.75</v>
      </c>
      <c r="CC446" s="1">
        <f>_xlfn.XLOOKUP(AR446,[6]cmmiScoringModel!$G$167:$G$171,[6]cmmiScoringModel!$I$167:$I$171,0,0,1)</f>
        <v>0.01</v>
      </c>
      <c r="CD446" s="1">
        <f>_xlfn.XLOOKUP(AS446,[6]cmmiScoringModel!$G$172:$G$175,[6]cmmiScoringModel!$I$172:$I$175,0,0,1)</f>
        <v>0.01</v>
      </c>
      <c r="CE446" s="1">
        <f>_xlfn.XLOOKUP(AT446,[6]cmmiScoringModel!$G$176:$G$180,[6]cmmiScoringModel!$I$176:$I$180,0,0,1)</f>
        <v>0.01</v>
      </c>
    </row>
    <row r="447" spans="1:83" x14ac:dyDescent="0.25">
      <c r="A447" s="1" t="s">
        <v>3834</v>
      </c>
      <c r="B447" s="1" t="s">
        <v>2441</v>
      </c>
      <c r="C447" s="1" t="s">
        <v>2469</v>
      </c>
      <c r="D447" s="1" t="s">
        <v>2470</v>
      </c>
      <c r="E447" s="1" t="s">
        <v>2471</v>
      </c>
      <c r="G447" s="1" t="s">
        <v>1609</v>
      </c>
      <c r="H447" s="1" t="s">
        <v>3832</v>
      </c>
      <c r="K447" s="1" t="s">
        <v>17</v>
      </c>
      <c r="L447" s="1" t="s">
        <v>22</v>
      </c>
      <c r="M447" s="1" t="s">
        <v>29</v>
      </c>
      <c r="N447" s="1" t="s">
        <v>29</v>
      </c>
      <c r="O447" s="1" t="s">
        <v>37</v>
      </c>
      <c r="P447" s="1" t="s">
        <v>42</v>
      </c>
      <c r="Q447" s="1" t="s">
        <v>45</v>
      </c>
      <c r="R447" s="1" t="s">
        <v>36</v>
      </c>
      <c r="S447" s="1" t="s">
        <v>56</v>
      </c>
      <c r="T447" s="1" t="s">
        <v>62</v>
      </c>
      <c r="U447" s="1" t="s">
        <v>66</v>
      </c>
      <c r="V447" s="1" t="s">
        <v>71</v>
      </c>
      <c r="W447" s="1" t="s">
        <v>76</v>
      </c>
      <c r="X447" s="1" t="s">
        <v>37</v>
      </c>
      <c r="Y447" s="1" t="s">
        <v>66</v>
      </c>
      <c r="Z447" s="1" t="s">
        <v>62</v>
      </c>
      <c r="AA447" s="1" t="s">
        <v>62</v>
      </c>
      <c r="AB447" s="1" t="s">
        <v>97</v>
      </c>
      <c r="AC447" s="1" t="s">
        <v>103</v>
      </c>
      <c r="AD447" s="1" t="s">
        <v>110</v>
      </c>
      <c r="AE447" s="1" t="s">
        <v>62</v>
      </c>
      <c r="AF447" s="1" t="s">
        <v>25</v>
      </c>
      <c r="AG447" s="1" t="s">
        <v>21</v>
      </c>
      <c r="AH447" s="1" t="s">
        <v>129</v>
      </c>
      <c r="AI447" s="1" t="s">
        <v>21</v>
      </c>
      <c r="AJ447" s="1" t="s">
        <v>21</v>
      </c>
      <c r="AK447" s="1" t="s">
        <v>63</v>
      </c>
      <c r="AL447" s="1" t="s">
        <v>144</v>
      </c>
      <c r="AM447" s="1" t="s">
        <v>62</v>
      </c>
      <c r="AN447" s="1" t="s">
        <v>31</v>
      </c>
      <c r="AO447" s="1" t="s">
        <v>155</v>
      </c>
      <c r="AP447" s="1" t="s">
        <v>159</v>
      </c>
      <c r="AQ447" s="1" t="s">
        <v>29</v>
      </c>
      <c r="AR447" s="1" t="s">
        <v>27</v>
      </c>
      <c r="AS447" s="1" t="s">
        <v>108</v>
      </c>
      <c r="AT447" s="1" t="s">
        <v>169</v>
      </c>
      <c r="AV447" s="1">
        <f>_xlfn.XLOOKUP(K447,[6]cmmiScoringModel!$G$2:$G$6, [6]cmmiScoringModel!$I$2:$I$6,0,0,1)</f>
        <v>0.25</v>
      </c>
      <c r="AW447" s="1">
        <f>_xlfn.XLOOKUP(L447,[6]cmmiScoringModel!$G$7:$G$9,[6]cmmiScoringModel!$I$7:$I$9,0,0,1)</f>
        <v>1</v>
      </c>
      <c r="AX447" s="1">
        <f>_xlfn.XLOOKUP(M447,[6]cmmiScoringModel!$G$10:$G$14,[6]cmmiScoringModel!$I$10:$I$14,0,0,1)</f>
        <v>0.8</v>
      </c>
      <c r="AY447" s="1">
        <f>_xlfn.XLOOKUP(N447,[6]cmmiScoringModel!$G$15:$G$19,[6]cmmiScoringModel!$I$15:$I$19,0,0,1)</f>
        <v>0.5</v>
      </c>
      <c r="AZ447" s="1">
        <f>_xlfn.XLOOKUP(O447,[6]cmmiScoringModel!$G$20:$G$24,[6]cmmiScoringModel!$I$20:$I$24,0,0,1)</f>
        <v>0.75</v>
      </c>
      <c r="BA447" s="1">
        <f>_xlfn.XLOOKUP(P447,[6]cmmiScoringModel!$G$25:$G$28,[6]cmmiScoringModel!$I$25:$I$28,0,0,1)</f>
        <v>0.75</v>
      </c>
      <c r="BB447" s="1">
        <f>_xlfn.XLOOKUP(Q447,[6]cmmiScoringModel!$G$29:$G$33,[6]cmmiScoringModel!$I$29:$I$33,0,0,1)</f>
        <v>0.5</v>
      </c>
      <c r="BC447" s="1">
        <f>_xlfn.XLOOKUP(R447,[6]cmmiScoringModel!$G$34:$G$37,[6]cmmiScoringModel!$I$34:$I$37,0,0,1)</f>
        <v>0.25</v>
      </c>
      <c r="BD447" s="1">
        <f>_xlfn.XLOOKUP(S447,[6]cmmiScoringModel!$G$38:$G$44,[6]cmmiScoringModel!$I$38:$I$44,0,0,1)</f>
        <v>0.2</v>
      </c>
      <c r="BE447" s="1">
        <f>_xlfn.XLOOKUP(T447,[6]cmmiScoringModel!$G$45:$G$51,[6]cmmiScoringModel!$I$45:$I$51,0,0,1)</f>
        <v>0.5</v>
      </c>
      <c r="BF447" s="1">
        <f>_xlfn.XLOOKUP(U447,[6]cmmiScoringModel!$G$52:$G$56,[6]cmmiScoringModel!$I$52:$I$56,0,0,1)</f>
        <v>0.8</v>
      </c>
      <c r="BG447" s="1">
        <f>_xlfn.XLOOKUP(V447,[6]cmmiScoringModel!$G$57:$G$61,[6]cmmiScoringModel!$I$57:$I$61,0,0,1)</f>
        <v>0.6</v>
      </c>
      <c r="BH447" s="1">
        <f>_xlfn.XLOOKUP(W447,[6]cmmiScoringModel!$G$62:$G$67,[6]cmmiScoringModel!$I$62:$I$67,0,0,1)</f>
        <v>0.75</v>
      </c>
      <c r="BI447" s="1">
        <f>_xlfn.XLOOKUP(X447,[6]cmmiScoringModel!$G$68:$G$72,[6]cmmiScoringModel!$I$68:$I$72,0,0,1)</f>
        <v>0.75</v>
      </c>
      <c r="BJ447" s="1">
        <f>_xlfn.XLOOKUP(Y447,[6]cmmiScoringModel!$G$73:$G$77,[6]cmmiScoringModel!$I$73:$I$77,0,0,1)</f>
        <v>0.5</v>
      </c>
      <c r="BK447" s="1">
        <f>_xlfn.XLOOKUP(Z447,[6]cmmiScoringModel!$G$78:$G$84,[6]cmmiScoringModel!$I$78:$I$84,0,0,1)</f>
        <v>0.5</v>
      </c>
      <c r="BL447" s="1">
        <f>_xlfn.XLOOKUP(AA447,[6]cmmiScoringModel!$G$85:$G$91,[6]cmmiScoringModel!$I$85:$I$91,0,0,1)</f>
        <v>0.5</v>
      </c>
      <c r="BM447" s="1">
        <f>_xlfn.XLOOKUP(AB447,[6]cmmiScoringModel!$G$92:$G$95,[6]cmmiScoringModel!$I$92:$I$95,0,0,1)</f>
        <v>0.25</v>
      </c>
      <c r="BN447" s="1">
        <f>_xlfn.XLOOKUP(AC447,[6]cmmiScoringModel!$G$96:$G$100,[6]cmmiScoringModel!$I$96:$I$100,0,0,1)</f>
        <v>0.6</v>
      </c>
      <c r="BO447" s="1">
        <f>_xlfn.XLOOKUP(AD447,[6]cmmiScoringModel!$G$101:$G$106,[6]cmmiScoringModel!$I$101:$I$106,0,0,1)</f>
        <v>0.75</v>
      </c>
      <c r="BP447" s="1">
        <f>_xlfn.XLOOKUP(AE447,[6]cmmiScoringModel!$G$107:$G$113,[6]cmmiScoringModel!$I$107:$I$113,0,0,1)</f>
        <v>0.5</v>
      </c>
      <c r="BQ447" s="1" t="str">
        <f>_xlfn.XLOOKUP(AF447,[6]cmmiScoringModel!$G$114:$G$117,[6]cmmiScoringModel!$I$114:$I$117,0,0,1)</f>
        <v>NA</v>
      </c>
      <c r="BR447" s="1">
        <f>_xlfn.XLOOKUP(AG447,[6]cmmiScoringModel!$G$118:$G$120,[6]cmmiScoringModel!$I$118:$I$120,0,0,1)</f>
        <v>0.01</v>
      </c>
      <c r="BS447" s="1">
        <f>_xlfn.XLOOKUP(AH447, [6]cmmiScoringModel!$G$121:$G$124,[6]cmmiScoringModel!$I$121:$I$124,0,0,1)</f>
        <v>0.6</v>
      </c>
      <c r="BT447" s="1">
        <f>_xlfn.XLOOKUP(AI447,[6]cmmiScoringModel!$G$125:$G$128,[6]cmmiScoringModel!$I$125:$I$128,0,0,1)</f>
        <v>0.01</v>
      </c>
      <c r="BU447" s="1">
        <f>_xlfn.XLOOKUP(AJ447,[6]cmmiScoringModel!$G$129:$G$132,[6]cmmiScoringModel!$I$129:$I$132,0,0,1)</f>
        <v>0.01</v>
      </c>
      <c r="BV447" s="1">
        <f>_xlfn.XLOOKUP(AK447,[6]cmmiScoringModel!$G$133:$G$138,[6]cmmiScoringModel!$I$133:$I$138,0,0,1)</f>
        <v>0.75</v>
      </c>
      <c r="BW447" s="1">
        <f>_xlfn.XLOOKUP(AL447,[6]cmmiScoringModel!$G$139:$G$142,[6]cmmiScoringModel!$I$139:$I$142,0,0,1)</f>
        <v>1</v>
      </c>
      <c r="BX447" s="1">
        <f>_xlfn.XLOOKUP(AM447,[6]cmmiScoringModel!$G$143:$G$148,[6]cmmiScoringModel!$I$143:$I$148,0,0,1)</f>
        <v>0.5</v>
      </c>
      <c r="BY447" s="1">
        <f>_xlfn.XLOOKUP(AN447,[6]cmmiScoringModel!$G$149:$G$153,[6]cmmiScoringModel!$I$149:$I$153,0,0,1)</f>
        <v>1</v>
      </c>
      <c r="BZ447" s="1">
        <f>_xlfn.XLOOKUP(AO447,[6]cmmiScoringModel!$G$154:$G$157,[6]cmmiScoringModel!$I$154:$I$157,0,0,1)</f>
        <v>1</v>
      </c>
      <c r="CA447" s="1">
        <f>_xlfn.XLOOKUP(AP447,[6]cmmiScoringModel!$G$158:$G$161,[6]cmmiScoringModel!$I$158:$I$161,0,0,1)</f>
        <v>1</v>
      </c>
      <c r="CB447" s="1">
        <f>_xlfn.XLOOKUP(AQ447,[6]cmmiScoringModel!$G$162:$G$166,[6]cmmiScoringModel!$I$162:$I$166,0,0,1)</f>
        <v>0.75</v>
      </c>
      <c r="CC447" s="1">
        <f>_xlfn.XLOOKUP(AR447,[6]cmmiScoringModel!$G$167:$G$171,[6]cmmiScoringModel!$I$167:$I$171,0,0,1)</f>
        <v>1</v>
      </c>
      <c r="CD447" s="1">
        <f>_xlfn.XLOOKUP(AS447,[6]cmmiScoringModel!$G$172:$G$175,[6]cmmiScoringModel!$I$172:$I$175,0,0,1)</f>
        <v>0.25</v>
      </c>
      <c r="CE447" s="1">
        <f>_xlfn.XLOOKUP(AT447,[6]cmmiScoringModel!$G$176:$G$180,[6]cmmiScoringModel!$I$176:$I$180,0,0,1)</f>
        <v>1</v>
      </c>
    </row>
    <row r="448" spans="1:83" x14ac:dyDescent="0.25">
      <c r="A448" s="1" t="s">
        <v>3835</v>
      </c>
      <c r="B448" s="1" t="s">
        <v>2441</v>
      </c>
      <c r="C448" s="1" t="s">
        <v>2469</v>
      </c>
      <c r="D448" s="1" t="s">
        <v>2473</v>
      </c>
      <c r="E448" s="1" t="s">
        <v>2474</v>
      </c>
      <c r="G448" s="1" t="s">
        <v>1609</v>
      </c>
      <c r="H448" s="1" t="s">
        <v>3832</v>
      </c>
      <c r="K448" s="1" t="s">
        <v>16</v>
      </c>
      <c r="L448" s="1" t="s">
        <v>21</v>
      </c>
      <c r="M448" s="1" t="s">
        <v>21</v>
      </c>
      <c r="N448" s="1" t="s">
        <v>21</v>
      </c>
      <c r="O448" s="1" t="s">
        <v>21</v>
      </c>
      <c r="P448" s="1" t="s">
        <v>42</v>
      </c>
      <c r="Q448" s="1" t="s">
        <v>45</v>
      </c>
      <c r="R448" s="1" t="s">
        <v>36</v>
      </c>
      <c r="S448" s="1" t="s">
        <v>56</v>
      </c>
      <c r="T448" s="1" t="s">
        <v>21</v>
      </c>
      <c r="U448" s="1" t="s">
        <v>42</v>
      </c>
      <c r="V448" s="1" t="s">
        <v>70</v>
      </c>
      <c r="W448" s="1" t="s">
        <v>75</v>
      </c>
      <c r="X448" s="1" t="s">
        <v>36</v>
      </c>
      <c r="Y448" s="1" t="s">
        <v>85</v>
      </c>
      <c r="Z448" s="1" t="s">
        <v>60</v>
      </c>
      <c r="AA448" s="1" t="s">
        <v>61</v>
      </c>
      <c r="AB448" s="1" t="s">
        <v>97</v>
      </c>
      <c r="AC448" s="1" t="s">
        <v>102</v>
      </c>
      <c r="AD448" s="1" t="s">
        <v>110</v>
      </c>
      <c r="AE448" s="1" t="s">
        <v>62</v>
      </c>
      <c r="AF448" s="1" t="s">
        <v>25</v>
      </c>
      <c r="AG448" s="1" t="s">
        <v>21</v>
      </c>
      <c r="AH448" s="1" t="s">
        <v>129</v>
      </c>
      <c r="AI448" s="1" t="s">
        <v>21</v>
      </c>
      <c r="AJ448" s="1" t="s">
        <v>21</v>
      </c>
      <c r="AK448" s="1" t="s">
        <v>61</v>
      </c>
      <c r="AL448" s="1" t="s">
        <v>142</v>
      </c>
      <c r="AM448" s="1" t="s">
        <v>62</v>
      </c>
      <c r="AN448" s="1" t="s">
        <v>27</v>
      </c>
      <c r="AO448" s="1" t="s">
        <v>21</v>
      </c>
      <c r="AP448" s="1" t="s">
        <v>21</v>
      </c>
      <c r="AQ448" s="1" t="s">
        <v>27</v>
      </c>
      <c r="AR448" s="1" t="s">
        <v>21</v>
      </c>
      <c r="AS448" s="1" t="s">
        <v>21</v>
      </c>
      <c r="AT448" s="1" t="s">
        <v>21</v>
      </c>
      <c r="AV448" s="1">
        <f>_xlfn.XLOOKUP(K448,[6]cmmiScoringModel!$G$2:$G$6, [6]cmmiScoringModel!$I$2:$I$6,0,0,1)</f>
        <v>0.1</v>
      </c>
      <c r="AW448" s="1">
        <f>_xlfn.XLOOKUP(L448,[6]cmmiScoringModel!$G$7:$G$9,[6]cmmiScoringModel!$I$7:$I$9,0,0,1)</f>
        <v>0.01</v>
      </c>
      <c r="AX448" s="1">
        <f>_xlfn.XLOOKUP(M448,[6]cmmiScoringModel!$G$10:$G$14,[6]cmmiScoringModel!$I$10:$I$14,0,0,1)</f>
        <v>0.01</v>
      </c>
      <c r="AY448" s="1">
        <f>_xlfn.XLOOKUP(N448,[6]cmmiScoringModel!$G$15:$G$19,[6]cmmiScoringModel!$I$15:$I$19,0,0,1)</f>
        <v>0.01</v>
      </c>
      <c r="AZ448" s="1">
        <f>_xlfn.XLOOKUP(O448,[6]cmmiScoringModel!$G$20:$G$24,[6]cmmiScoringModel!$I$20:$I$24,0,0,1)</f>
        <v>0.01</v>
      </c>
      <c r="BA448" s="1">
        <f>_xlfn.XLOOKUP(P448,[6]cmmiScoringModel!$G$25:$G$28,[6]cmmiScoringModel!$I$25:$I$28,0,0,1)</f>
        <v>0.75</v>
      </c>
      <c r="BB448" s="1">
        <f>_xlfn.XLOOKUP(Q448,[6]cmmiScoringModel!$G$29:$G$33,[6]cmmiScoringModel!$I$29:$I$33,0,0,1)</f>
        <v>0.5</v>
      </c>
      <c r="BC448" s="1">
        <f>_xlfn.XLOOKUP(R448,[6]cmmiScoringModel!$G$34:$G$37,[6]cmmiScoringModel!$I$34:$I$37,0,0,1)</f>
        <v>0.25</v>
      </c>
      <c r="BD448" s="1">
        <f>_xlfn.XLOOKUP(S448,[6]cmmiScoringModel!$G$38:$G$44,[6]cmmiScoringModel!$I$38:$I$44,0,0,1)</f>
        <v>0.2</v>
      </c>
      <c r="BE448" s="1">
        <f>_xlfn.XLOOKUP(T448,[6]cmmiScoringModel!$G$45:$G$51,[6]cmmiScoringModel!$I$45:$I$51,0,0,1)</f>
        <v>0.01</v>
      </c>
      <c r="BF448" s="1">
        <f>_xlfn.XLOOKUP(U448,[6]cmmiScoringModel!$G$52:$G$56,[6]cmmiScoringModel!$I$52:$I$56,0,0,1)</f>
        <v>0.6</v>
      </c>
      <c r="BG448" s="1">
        <f>_xlfn.XLOOKUP(V448,[6]cmmiScoringModel!$G$57:$G$61,[6]cmmiScoringModel!$I$57:$I$61,0,0,1)</f>
        <v>0.2</v>
      </c>
      <c r="BH448" s="1">
        <f>_xlfn.XLOOKUP(W448,[6]cmmiScoringModel!$G$62:$G$67,[6]cmmiScoringModel!$I$62:$I$67,0,0,1)</f>
        <v>0.5</v>
      </c>
      <c r="BI448" s="1">
        <f>_xlfn.XLOOKUP(X448,[6]cmmiScoringModel!$G$68:$G$72,[6]cmmiScoringModel!$I$68:$I$72,0,0,1)</f>
        <v>0.25</v>
      </c>
      <c r="BJ448" s="1">
        <f>_xlfn.XLOOKUP(Y448,[6]cmmiScoringModel!$G$73:$G$77,[6]cmmiScoringModel!$I$73:$I$77,0,0,1)</f>
        <v>0.25</v>
      </c>
      <c r="BK448" s="1">
        <f>_xlfn.XLOOKUP(Z448,[6]cmmiScoringModel!$G$78:$G$84,[6]cmmiScoringModel!$I$78:$I$84,0,0,1)</f>
        <v>0</v>
      </c>
      <c r="BL448" s="1">
        <f>_xlfn.XLOOKUP(AA448,[6]cmmiScoringModel!$G$85:$G$91,[6]cmmiScoringModel!$I$85:$I$91,0,0,1)</f>
        <v>0.25</v>
      </c>
      <c r="BM448" s="1">
        <f>_xlfn.XLOOKUP(AB448,[6]cmmiScoringModel!$G$92:$G$95,[6]cmmiScoringModel!$I$92:$I$95,0,0,1)</f>
        <v>0.25</v>
      </c>
      <c r="BN448" s="1">
        <f>_xlfn.XLOOKUP(AC448,[6]cmmiScoringModel!$G$96:$G$100,[6]cmmiScoringModel!$I$96:$I$100,0,0,1)</f>
        <v>0.15</v>
      </c>
      <c r="BO448" s="1">
        <f>_xlfn.XLOOKUP(AD448,[6]cmmiScoringModel!$G$101:$G$106,[6]cmmiScoringModel!$I$101:$I$106,0,0,1)</f>
        <v>0.75</v>
      </c>
      <c r="BP448" s="1">
        <f>_xlfn.XLOOKUP(AE448,[6]cmmiScoringModel!$G$107:$G$113,[6]cmmiScoringModel!$I$107:$I$113,0,0,1)</f>
        <v>0.5</v>
      </c>
      <c r="BQ448" s="1" t="str">
        <f>_xlfn.XLOOKUP(AF448,[6]cmmiScoringModel!$G$114:$G$117,[6]cmmiScoringModel!$I$114:$I$117,0,0,1)</f>
        <v>NA</v>
      </c>
      <c r="BR448" s="1">
        <f>_xlfn.XLOOKUP(AG448,[6]cmmiScoringModel!$G$118:$G$120,[6]cmmiScoringModel!$I$118:$I$120,0,0,1)</f>
        <v>0.01</v>
      </c>
      <c r="BS448" s="1">
        <f>_xlfn.XLOOKUP(AH448, [6]cmmiScoringModel!$G$121:$G$124,[6]cmmiScoringModel!$I$121:$I$124,0,0,1)</f>
        <v>0.6</v>
      </c>
      <c r="BT448" s="1">
        <f>_xlfn.XLOOKUP(AI448,[6]cmmiScoringModel!$G$125:$G$128,[6]cmmiScoringModel!$I$125:$I$128,0,0,1)</f>
        <v>0.01</v>
      </c>
      <c r="BU448" s="1">
        <f>_xlfn.XLOOKUP(AJ448,[6]cmmiScoringModel!$G$129:$G$132,[6]cmmiScoringModel!$I$129:$I$132,0,0,1)</f>
        <v>0.01</v>
      </c>
      <c r="BV448" s="1">
        <f>_xlfn.XLOOKUP(AK448,[6]cmmiScoringModel!$G$133:$G$138,[6]cmmiScoringModel!$I$133:$I$138,0,0,1)</f>
        <v>0.25</v>
      </c>
      <c r="BW448" s="1">
        <f>_xlfn.XLOOKUP(AL448,[6]cmmiScoringModel!$G$139:$G$142,[6]cmmiScoringModel!$I$139:$I$142,0,0,1)</f>
        <v>0.25</v>
      </c>
      <c r="BX448" s="1">
        <f>_xlfn.XLOOKUP(AM448,[6]cmmiScoringModel!$G$143:$G$148,[6]cmmiScoringModel!$I$143:$I$148,0,0,1)</f>
        <v>0.5</v>
      </c>
      <c r="BY448" s="1">
        <f>_xlfn.XLOOKUP(AN448,[6]cmmiScoringModel!$G$149:$G$153,[6]cmmiScoringModel!$I$149:$I$153,0,0,1)</f>
        <v>0.25</v>
      </c>
      <c r="BZ448" s="1">
        <f>_xlfn.XLOOKUP(AO448,[6]cmmiScoringModel!$G$154:$G$157,[6]cmmiScoringModel!$I$154:$I$157,0,0,1)</f>
        <v>0.01</v>
      </c>
      <c r="CA448" s="1">
        <f>_xlfn.XLOOKUP(AP448,[6]cmmiScoringModel!$G$158:$G$161,[6]cmmiScoringModel!$I$158:$I$161,0,0,1)</f>
        <v>0.01</v>
      </c>
      <c r="CB448" s="1">
        <f>_xlfn.XLOOKUP(AQ448,[6]cmmiScoringModel!$G$162:$G$166,[6]cmmiScoringModel!$I$162:$I$166,0,0,1)</f>
        <v>0.25</v>
      </c>
      <c r="CC448" s="1">
        <f>_xlfn.XLOOKUP(AR448,[6]cmmiScoringModel!$G$167:$G$171,[6]cmmiScoringModel!$I$167:$I$171,0,0,1)</f>
        <v>0.01</v>
      </c>
      <c r="CD448" s="1">
        <f>_xlfn.XLOOKUP(AS448,[6]cmmiScoringModel!$G$172:$G$175,[6]cmmiScoringModel!$I$172:$I$175,0,0,1)</f>
        <v>0.01</v>
      </c>
      <c r="CE448" s="1">
        <f>_xlfn.XLOOKUP(AT448,[6]cmmiScoringModel!$G$176:$G$180,[6]cmmiScoringModel!$I$176:$I$180,0,0,1)</f>
        <v>0.01</v>
      </c>
    </row>
    <row r="449" spans="1:83" x14ac:dyDescent="0.25">
      <c r="A449" s="1" t="s">
        <v>3836</v>
      </c>
      <c r="B449" s="1" t="s">
        <v>2441</v>
      </c>
      <c r="C449" s="1" t="s">
        <v>2463</v>
      </c>
      <c r="D449" s="1" t="s">
        <v>2464</v>
      </c>
      <c r="E449" s="1" t="s">
        <v>2465</v>
      </c>
      <c r="G449" s="1" t="s">
        <v>2770</v>
      </c>
      <c r="K449" s="1" t="s">
        <v>17</v>
      </c>
      <c r="L449" s="1" t="s">
        <v>22</v>
      </c>
      <c r="M449" s="1" t="s">
        <v>31</v>
      </c>
      <c r="N449" s="1" t="s">
        <v>29</v>
      </c>
      <c r="O449" s="1" t="s">
        <v>37</v>
      </c>
      <c r="P449" s="1" t="s">
        <v>43</v>
      </c>
      <c r="Q449" s="1" t="s">
        <v>45</v>
      </c>
      <c r="R449" s="1" t="s">
        <v>37</v>
      </c>
      <c r="S449" s="1" t="s">
        <v>56</v>
      </c>
      <c r="T449" s="1" t="s">
        <v>60</v>
      </c>
      <c r="U449" s="1" t="s">
        <v>66</v>
      </c>
      <c r="V449" s="1" t="s">
        <v>72</v>
      </c>
      <c r="W449" s="1" t="s">
        <v>76</v>
      </c>
      <c r="X449" s="1" t="s">
        <v>37</v>
      </c>
      <c r="Y449" s="1" t="s">
        <v>43</v>
      </c>
      <c r="Z449" s="1" t="s">
        <v>62</v>
      </c>
      <c r="AA449" s="1" t="s">
        <v>62</v>
      </c>
      <c r="AB449" s="1" t="s">
        <v>98</v>
      </c>
      <c r="AC449" s="1" t="s">
        <v>103</v>
      </c>
      <c r="AD449" s="1" t="s">
        <v>111</v>
      </c>
      <c r="AE449" s="1" t="s">
        <v>62</v>
      </c>
      <c r="AF449" s="1" t="s">
        <v>120</v>
      </c>
      <c r="AG449" s="1" t="s">
        <v>124</v>
      </c>
      <c r="AH449" s="1" t="s">
        <v>129</v>
      </c>
      <c r="AI449" s="1" t="s">
        <v>129</v>
      </c>
      <c r="AJ449" s="1" t="s">
        <v>129</v>
      </c>
      <c r="AK449" s="1" t="s">
        <v>62</v>
      </c>
      <c r="AL449" s="1" t="s">
        <v>144</v>
      </c>
      <c r="AM449" s="1" t="s">
        <v>62</v>
      </c>
      <c r="AN449" s="1" t="s">
        <v>29</v>
      </c>
      <c r="AO449" s="1" t="s">
        <v>155</v>
      </c>
      <c r="AP449" s="1" t="s">
        <v>158</v>
      </c>
      <c r="AQ449" s="1" t="s">
        <v>29</v>
      </c>
      <c r="AR449" s="1" t="s">
        <v>21</v>
      </c>
      <c r="AS449" s="1" t="s">
        <v>21</v>
      </c>
      <c r="AT449" s="1" t="s">
        <v>21</v>
      </c>
      <c r="AV449" s="1">
        <f>_xlfn.XLOOKUP(K449,[6]cmmiScoringModel!$G$2:$G$6, [6]cmmiScoringModel!$I$2:$I$6,0,0,1)</f>
        <v>0.25</v>
      </c>
      <c r="AW449" s="1">
        <f>_xlfn.XLOOKUP(L449,[6]cmmiScoringModel!$G$7:$G$9,[6]cmmiScoringModel!$I$7:$I$9,0,0,1)</f>
        <v>1</v>
      </c>
      <c r="AX449" s="1">
        <f>_xlfn.XLOOKUP(M449,[6]cmmiScoringModel!$G$10:$G$14,[6]cmmiScoringModel!$I$10:$I$14,0,0,1)</f>
        <v>1</v>
      </c>
      <c r="AY449" s="1">
        <f>_xlfn.XLOOKUP(N449,[6]cmmiScoringModel!$G$15:$G$19,[6]cmmiScoringModel!$I$15:$I$19,0,0,1)</f>
        <v>0.5</v>
      </c>
      <c r="AZ449" s="1">
        <f>_xlfn.XLOOKUP(O449,[6]cmmiScoringModel!$G$20:$G$24,[6]cmmiScoringModel!$I$20:$I$24,0,0,1)</f>
        <v>0.75</v>
      </c>
      <c r="BA449" s="1">
        <f>_xlfn.XLOOKUP(P449,[6]cmmiScoringModel!$G$25:$G$28,[6]cmmiScoringModel!$I$25:$I$28,0,0,1)</f>
        <v>1</v>
      </c>
      <c r="BB449" s="1">
        <f>_xlfn.XLOOKUP(Q449,[6]cmmiScoringModel!$G$29:$G$33,[6]cmmiScoringModel!$I$29:$I$33,0,0,1)</f>
        <v>0.5</v>
      </c>
      <c r="BC449" s="1">
        <f>_xlfn.XLOOKUP(R449,[6]cmmiScoringModel!$G$34:$G$37,[6]cmmiScoringModel!$I$34:$I$37,0,0,1)</f>
        <v>1</v>
      </c>
      <c r="BD449" s="1">
        <f>_xlfn.XLOOKUP(S449,[6]cmmiScoringModel!$G$38:$G$44,[6]cmmiScoringModel!$I$38:$I$44,0,0,1)</f>
        <v>0.2</v>
      </c>
      <c r="BE449" s="1">
        <f>_xlfn.XLOOKUP(T449,[6]cmmiScoringModel!$G$45:$G$51,[6]cmmiScoringModel!$I$45:$I$51,0,0,1)</f>
        <v>0</v>
      </c>
      <c r="BF449" s="1">
        <f>_xlfn.XLOOKUP(U449,[6]cmmiScoringModel!$G$52:$G$56,[6]cmmiScoringModel!$I$52:$I$56,0,0,1)</f>
        <v>0.8</v>
      </c>
      <c r="BG449" s="1">
        <f>_xlfn.XLOOKUP(V449,[6]cmmiScoringModel!$G$57:$G$61,[6]cmmiScoringModel!$I$57:$I$61,0,0,1)</f>
        <v>1</v>
      </c>
      <c r="BH449" s="1">
        <f>_xlfn.XLOOKUP(W449,[6]cmmiScoringModel!$G$62:$G$67,[6]cmmiScoringModel!$I$62:$I$67,0,0,1)</f>
        <v>0.75</v>
      </c>
      <c r="BI449" s="1">
        <f>_xlfn.XLOOKUP(X449,[6]cmmiScoringModel!$G$68:$G$72,[6]cmmiScoringModel!$I$68:$I$72,0,0,1)</f>
        <v>0.75</v>
      </c>
      <c r="BJ449" s="1">
        <f>_xlfn.XLOOKUP(Y449,[6]cmmiScoringModel!$G$73:$G$77,[6]cmmiScoringModel!$I$73:$I$77,0,0,1)</f>
        <v>1</v>
      </c>
      <c r="BK449" s="1">
        <f>_xlfn.XLOOKUP(Z449,[6]cmmiScoringModel!$G$78:$G$84,[6]cmmiScoringModel!$I$78:$I$84,0,0,1)</f>
        <v>0.5</v>
      </c>
      <c r="BL449" s="1">
        <f>_xlfn.XLOOKUP(AA449,[6]cmmiScoringModel!$G$85:$G$91,[6]cmmiScoringModel!$I$85:$I$91,0,0,1)</f>
        <v>0.5</v>
      </c>
      <c r="BM449" s="1">
        <f>_xlfn.XLOOKUP(AB449,[6]cmmiScoringModel!$G$92:$G$95,[6]cmmiScoringModel!$I$92:$I$95,0,0,1)</f>
        <v>1</v>
      </c>
      <c r="BN449" s="1">
        <f>_xlfn.XLOOKUP(AC449,[6]cmmiScoringModel!$G$96:$G$100,[6]cmmiScoringModel!$I$96:$I$100,0,0,1)</f>
        <v>0.6</v>
      </c>
      <c r="BO449" s="1">
        <f>_xlfn.XLOOKUP(AD449,[6]cmmiScoringModel!$G$101:$G$106,[6]cmmiScoringModel!$I$101:$I$106,0,0,1)</f>
        <v>1</v>
      </c>
      <c r="BP449" s="1">
        <f>_xlfn.XLOOKUP(AE449,[6]cmmiScoringModel!$G$107:$G$113,[6]cmmiScoringModel!$I$107:$I$113,0,0,1)</f>
        <v>0.5</v>
      </c>
      <c r="BQ449" s="1">
        <f>_xlfn.XLOOKUP(AF449,[6]cmmiScoringModel!$G$114:$G$117,[6]cmmiScoringModel!$I$114:$I$117,0,0,1)</f>
        <v>0.85</v>
      </c>
      <c r="BR449" s="1">
        <f>_xlfn.XLOOKUP(AG449,[6]cmmiScoringModel!$G$118:$G$120,[6]cmmiScoringModel!$I$118:$I$120,0,0,1)</f>
        <v>0.25</v>
      </c>
      <c r="BS449" s="1">
        <f>_xlfn.XLOOKUP(AH449, [6]cmmiScoringModel!$G$121:$G$124,[6]cmmiScoringModel!$I$121:$I$124,0,0,1)</f>
        <v>0.6</v>
      </c>
      <c r="BT449" s="1">
        <f>_xlfn.XLOOKUP(AI449,[6]cmmiScoringModel!$G$125:$G$128,[6]cmmiScoringModel!$I$125:$I$128,0,0,1)</f>
        <v>0.4</v>
      </c>
      <c r="BU449" s="1">
        <f>_xlfn.XLOOKUP(AJ449,[6]cmmiScoringModel!$G$129:$G$132,[6]cmmiScoringModel!$I$129:$I$132,0,0,1)</f>
        <v>0.4</v>
      </c>
      <c r="BV449" s="1">
        <f>_xlfn.XLOOKUP(AK449,[6]cmmiScoringModel!$G$133:$G$138,[6]cmmiScoringModel!$I$133:$I$138,0,0,1)</f>
        <v>0.5</v>
      </c>
      <c r="BW449" s="1">
        <f>_xlfn.XLOOKUP(AL449,[6]cmmiScoringModel!$G$139:$G$142,[6]cmmiScoringModel!$I$139:$I$142,0,0,1)</f>
        <v>1</v>
      </c>
      <c r="BX449" s="1">
        <f>_xlfn.XLOOKUP(AM449,[6]cmmiScoringModel!$G$143:$G$148,[6]cmmiScoringModel!$I$143:$I$148,0,0,1)</f>
        <v>0.5</v>
      </c>
      <c r="BY449" s="1">
        <f>_xlfn.XLOOKUP(AN449,[6]cmmiScoringModel!$G$149:$G$153,[6]cmmiScoringModel!$I$149:$I$153,0,0,1)</f>
        <v>0.75</v>
      </c>
      <c r="BZ449" s="1">
        <f>_xlfn.XLOOKUP(AO449,[6]cmmiScoringModel!$G$154:$G$157,[6]cmmiScoringModel!$I$154:$I$157,0,0,1)</f>
        <v>1</v>
      </c>
      <c r="CA449" s="1">
        <f>_xlfn.XLOOKUP(AP449,[6]cmmiScoringModel!$G$158:$G$161,[6]cmmiScoringModel!$I$158:$I$161,0,0,1)</f>
        <v>0.5</v>
      </c>
      <c r="CB449" s="1">
        <f>_xlfn.XLOOKUP(AQ449,[6]cmmiScoringModel!$G$162:$G$166,[6]cmmiScoringModel!$I$162:$I$166,0,0,1)</f>
        <v>0.75</v>
      </c>
      <c r="CC449" s="1">
        <f>_xlfn.XLOOKUP(AR449,[6]cmmiScoringModel!$G$167:$G$171,[6]cmmiScoringModel!$I$167:$I$171,0,0,1)</f>
        <v>0.01</v>
      </c>
      <c r="CD449" s="1">
        <f>_xlfn.XLOOKUP(AS449,[6]cmmiScoringModel!$G$172:$G$175,[6]cmmiScoringModel!$I$172:$I$175,0,0,1)</f>
        <v>0.01</v>
      </c>
      <c r="CE449" s="1">
        <f>_xlfn.XLOOKUP(AT449,[6]cmmiScoringModel!$G$176:$G$180,[6]cmmiScoringModel!$I$176:$I$180,0,0,1)</f>
        <v>0.01</v>
      </c>
    </row>
    <row r="450" spans="1:83" x14ac:dyDescent="0.25">
      <c r="A450" s="1" t="s">
        <v>3837</v>
      </c>
      <c r="B450" s="1" t="s">
        <v>2441</v>
      </c>
      <c r="C450" s="1" t="s">
        <v>2463</v>
      </c>
      <c r="D450" s="1" t="s">
        <v>2467</v>
      </c>
      <c r="E450" s="1" t="s">
        <v>2468</v>
      </c>
      <c r="G450" s="1" t="s">
        <v>2770</v>
      </c>
      <c r="K450" s="1" t="s">
        <v>18</v>
      </c>
      <c r="L450" s="1" t="s">
        <v>22</v>
      </c>
      <c r="M450" s="1" t="s">
        <v>31</v>
      </c>
      <c r="N450" s="1" t="s">
        <v>29</v>
      </c>
      <c r="O450" s="1" t="s">
        <v>37</v>
      </c>
      <c r="P450" s="1" t="s">
        <v>43</v>
      </c>
      <c r="Q450" s="1" t="s">
        <v>45</v>
      </c>
      <c r="R450" s="1" t="s">
        <v>37</v>
      </c>
      <c r="S450" s="1" t="s">
        <v>56</v>
      </c>
      <c r="T450" s="1" t="s">
        <v>63</v>
      </c>
      <c r="U450" s="1" t="s">
        <v>43</v>
      </c>
      <c r="V450" s="1" t="s">
        <v>72</v>
      </c>
      <c r="W450" s="1" t="s">
        <v>76</v>
      </c>
      <c r="X450" s="1" t="s">
        <v>37</v>
      </c>
      <c r="Y450" s="1" t="s">
        <v>43</v>
      </c>
      <c r="Z450" s="1" t="s">
        <v>62</v>
      </c>
      <c r="AA450" s="1" t="s">
        <v>62</v>
      </c>
      <c r="AB450" s="1" t="s">
        <v>98</v>
      </c>
      <c r="AC450" s="1" t="s">
        <v>103</v>
      </c>
      <c r="AD450" s="1" t="s">
        <v>111</v>
      </c>
      <c r="AE450" s="1" t="s">
        <v>62</v>
      </c>
      <c r="AF450" s="1" t="s">
        <v>120</v>
      </c>
      <c r="AG450" s="1" t="s">
        <v>124</v>
      </c>
      <c r="AH450" s="1" t="s">
        <v>129</v>
      </c>
      <c r="AI450" s="1" t="s">
        <v>129</v>
      </c>
      <c r="AJ450" s="1" t="s">
        <v>129</v>
      </c>
      <c r="AK450" s="1" t="s">
        <v>63</v>
      </c>
      <c r="AL450" s="1" t="s">
        <v>144</v>
      </c>
      <c r="AM450" s="1" t="s">
        <v>62</v>
      </c>
      <c r="AN450" s="1" t="s">
        <v>29</v>
      </c>
      <c r="AO450" s="1" t="s">
        <v>155</v>
      </c>
      <c r="AP450" s="1" t="s">
        <v>158</v>
      </c>
      <c r="AQ450" s="1" t="s">
        <v>29</v>
      </c>
      <c r="AR450" s="1" t="s">
        <v>21</v>
      </c>
      <c r="AS450" s="1" t="s">
        <v>21</v>
      </c>
      <c r="AT450" s="1" t="s">
        <v>21</v>
      </c>
      <c r="AV450" s="1">
        <f>_xlfn.XLOOKUP(K450,[6]cmmiScoringModel!$G$2:$G$6, [6]cmmiScoringModel!$I$2:$I$6,0,0,1)</f>
        <v>1</v>
      </c>
      <c r="AW450" s="1">
        <f>_xlfn.XLOOKUP(L450,[6]cmmiScoringModel!$G$7:$G$9,[6]cmmiScoringModel!$I$7:$I$9,0,0,1)</f>
        <v>1</v>
      </c>
      <c r="AX450" s="1">
        <f>_xlfn.XLOOKUP(M450,[6]cmmiScoringModel!$G$10:$G$14,[6]cmmiScoringModel!$I$10:$I$14,0,0,1)</f>
        <v>1</v>
      </c>
      <c r="AY450" s="1">
        <f>_xlfn.XLOOKUP(N450,[6]cmmiScoringModel!$G$15:$G$19,[6]cmmiScoringModel!$I$15:$I$19,0,0,1)</f>
        <v>0.5</v>
      </c>
      <c r="AZ450" s="1">
        <f>_xlfn.XLOOKUP(O450,[6]cmmiScoringModel!$G$20:$G$24,[6]cmmiScoringModel!$I$20:$I$24,0,0,1)</f>
        <v>0.75</v>
      </c>
      <c r="BA450" s="1">
        <f>_xlfn.XLOOKUP(P450,[6]cmmiScoringModel!$G$25:$G$28,[6]cmmiScoringModel!$I$25:$I$28,0,0,1)</f>
        <v>1</v>
      </c>
      <c r="BB450" s="1">
        <f>_xlfn.XLOOKUP(Q450,[6]cmmiScoringModel!$G$29:$G$33,[6]cmmiScoringModel!$I$29:$I$33,0,0,1)</f>
        <v>0.5</v>
      </c>
      <c r="BC450" s="1">
        <f>_xlfn.XLOOKUP(R450,[6]cmmiScoringModel!$G$34:$G$37,[6]cmmiScoringModel!$I$34:$I$37,0,0,1)</f>
        <v>1</v>
      </c>
      <c r="BD450" s="1">
        <f>_xlfn.XLOOKUP(S450,[6]cmmiScoringModel!$G$38:$G$44,[6]cmmiScoringModel!$I$38:$I$44,0,0,1)</f>
        <v>0.2</v>
      </c>
      <c r="BE450" s="1">
        <f>_xlfn.XLOOKUP(T450,[6]cmmiScoringModel!$G$45:$G$51,[6]cmmiScoringModel!$I$45:$I$51,0,0,1)</f>
        <v>0.75</v>
      </c>
      <c r="BF450" s="1">
        <f>_xlfn.XLOOKUP(U450,[6]cmmiScoringModel!$G$52:$G$56,[6]cmmiScoringModel!$I$52:$I$56,0,0,1)</f>
        <v>1</v>
      </c>
      <c r="BG450" s="1">
        <f>_xlfn.XLOOKUP(V450,[6]cmmiScoringModel!$G$57:$G$61,[6]cmmiScoringModel!$I$57:$I$61,0,0,1)</f>
        <v>1</v>
      </c>
      <c r="BH450" s="1">
        <f>_xlfn.XLOOKUP(W450,[6]cmmiScoringModel!$G$62:$G$67,[6]cmmiScoringModel!$I$62:$I$67,0,0,1)</f>
        <v>0.75</v>
      </c>
      <c r="BI450" s="1">
        <f>_xlfn.XLOOKUP(X450,[6]cmmiScoringModel!$G$68:$G$72,[6]cmmiScoringModel!$I$68:$I$72,0,0,1)</f>
        <v>0.75</v>
      </c>
      <c r="BJ450" s="1">
        <f>_xlfn.XLOOKUP(Y450,[6]cmmiScoringModel!$G$73:$G$77,[6]cmmiScoringModel!$I$73:$I$77,0,0,1)</f>
        <v>1</v>
      </c>
      <c r="BK450" s="1">
        <f>_xlfn.XLOOKUP(Z450,[6]cmmiScoringModel!$G$78:$G$84,[6]cmmiScoringModel!$I$78:$I$84,0,0,1)</f>
        <v>0.5</v>
      </c>
      <c r="BL450" s="1">
        <f>_xlfn.XLOOKUP(AA450,[6]cmmiScoringModel!$G$85:$G$91,[6]cmmiScoringModel!$I$85:$I$91,0,0,1)</f>
        <v>0.5</v>
      </c>
      <c r="BM450" s="1">
        <f>_xlfn.XLOOKUP(AB450,[6]cmmiScoringModel!$G$92:$G$95,[6]cmmiScoringModel!$I$92:$I$95,0,0,1)</f>
        <v>1</v>
      </c>
      <c r="BN450" s="1">
        <f>_xlfn.XLOOKUP(AC450,[6]cmmiScoringModel!$G$96:$G$100,[6]cmmiScoringModel!$I$96:$I$100,0,0,1)</f>
        <v>0.6</v>
      </c>
      <c r="BO450" s="1">
        <f>_xlfn.XLOOKUP(AD450,[6]cmmiScoringModel!$G$101:$G$106,[6]cmmiScoringModel!$I$101:$I$106,0,0,1)</f>
        <v>1</v>
      </c>
      <c r="BP450" s="1">
        <f>_xlfn.XLOOKUP(AE450,[6]cmmiScoringModel!$G$107:$G$113,[6]cmmiScoringModel!$I$107:$I$113,0,0,1)</f>
        <v>0.5</v>
      </c>
      <c r="BQ450" s="1">
        <f>_xlfn.XLOOKUP(AF450,[6]cmmiScoringModel!$G$114:$G$117,[6]cmmiScoringModel!$I$114:$I$117,0,0,1)</f>
        <v>0.85</v>
      </c>
      <c r="BR450" s="1">
        <f>_xlfn.XLOOKUP(AG450,[6]cmmiScoringModel!$G$118:$G$120,[6]cmmiScoringModel!$I$118:$I$120,0,0,1)</f>
        <v>0.25</v>
      </c>
      <c r="BS450" s="1">
        <f>_xlfn.XLOOKUP(AH450, [6]cmmiScoringModel!$G$121:$G$124,[6]cmmiScoringModel!$I$121:$I$124,0,0,1)</f>
        <v>0.6</v>
      </c>
      <c r="BT450" s="1">
        <f>_xlfn.XLOOKUP(AI450,[6]cmmiScoringModel!$G$125:$G$128,[6]cmmiScoringModel!$I$125:$I$128,0,0,1)</f>
        <v>0.4</v>
      </c>
      <c r="BU450" s="1">
        <f>_xlfn.XLOOKUP(AJ450,[6]cmmiScoringModel!$G$129:$G$132,[6]cmmiScoringModel!$I$129:$I$132,0,0,1)</f>
        <v>0.4</v>
      </c>
      <c r="BV450" s="1">
        <f>_xlfn.XLOOKUP(AK450,[6]cmmiScoringModel!$G$133:$G$138,[6]cmmiScoringModel!$I$133:$I$138,0,0,1)</f>
        <v>0.75</v>
      </c>
      <c r="BW450" s="1">
        <f>_xlfn.XLOOKUP(AL450,[6]cmmiScoringModel!$G$139:$G$142,[6]cmmiScoringModel!$I$139:$I$142,0,0,1)</f>
        <v>1</v>
      </c>
      <c r="BX450" s="1">
        <f>_xlfn.XLOOKUP(AM450,[6]cmmiScoringModel!$G$143:$G$148,[6]cmmiScoringModel!$I$143:$I$148,0,0,1)</f>
        <v>0.5</v>
      </c>
      <c r="BY450" s="1">
        <f>_xlfn.XLOOKUP(AN450,[6]cmmiScoringModel!$G$149:$G$153,[6]cmmiScoringModel!$I$149:$I$153,0,0,1)</f>
        <v>0.75</v>
      </c>
      <c r="BZ450" s="1">
        <f>_xlfn.XLOOKUP(AO450,[6]cmmiScoringModel!$G$154:$G$157,[6]cmmiScoringModel!$I$154:$I$157,0,0,1)</f>
        <v>1</v>
      </c>
      <c r="CA450" s="1">
        <f>_xlfn.XLOOKUP(AP450,[6]cmmiScoringModel!$G$158:$G$161,[6]cmmiScoringModel!$I$158:$I$161,0,0,1)</f>
        <v>0.5</v>
      </c>
      <c r="CB450" s="1">
        <f>_xlfn.XLOOKUP(AQ450,[6]cmmiScoringModel!$G$162:$G$166,[6]cmmiScoringModel!$I$162:$I$166,0,0,1)</f>
        <v>0.75</v>
      </c>
      <c r="CC450" s="1">
        <f>_xlfn.XLOOKUP(AR450,[6]cmmiScoringModel!$G$167:$G$171,[6]cmmiScoringModel!$I$167:$I$171,0,0,1)</f>
        <v>0.01</v>
      </c>
      <c r="CD450" s="1">
        <f>_xlfn.XLOOKUP(AS450,[6]cmmiScoringModel!$G$172:$G$175,[6]cmmiScoringModel!$I$172:$I$175,0,0,1)</f>
        <v>0.01</v>
      </c>
      <c r="CE450" s="1">
        <f>_xlfn.XLOOKUP(AT450,[6]cmmiScoringModel!$G$176:$G$180,[6]cmmiScoringModel!$I$176:$I$180,0,0,1)</f>
        <v>0.01</v>
      </c>
    </row>
    <row r="451" spans="1:83" x14ac:dyDescent="0.25">
      <c r="A451" s="1" t="s">
        <v>3838</v>
      </c>
      <c r="B451" s="1" t="s">
        <v>1401</v>
      </c>
      <c r="C451" s="1" t="s">
        <v>584</v>
      </c>
      <c r="D451" s="1" t="s">
        <v>2475</v>
      </c>
      <c r="E451" s="1" t="s">
        <v>2476</v>
      </c>
      <c r="G451" s="1" t="s">
        <v>2477</v>
      </c>
      <c r="H451" s="1" t="s">
        <v>3594</v>
      </c>
      <c r="K451" s="1" t="s">
        <v>17</v>
      </c>
      <c r="L451" s="1" t="s">
        <v>22</v>
      </c>
      <c r="M451" s="1" t="s">
        <v>29</v>
      </c>
      <c r="N451" s="1" t="s">
        <v>29</v>
      </c>
      <c r="O451" s="1" t="s">
        <v>37</v>
      </c>
      <c r="P451" s="1" t="s">
        <v>43</v>
      </c>
      <c r="Q451" s="1" t="s">
        <v>45</v>
      </c>
      <c r="R451" s="1" t="s">
        <v>37</v>
      </c>
      <c r="S451" s="1" t="s">
        <v>56</v>
      </c>
      <c r="T451" s="1" t="s">
        <v>60</v>
      </c>
      <c r="U451" s="1" t="s">
        <v>43</v>
      </c>
      <c r="V451" s="1" t="s">
        <v>72</v>
      </c>
      <c r="W451" s="1" t="s">
        <v>76</v>
      </c>
      <c r="X451" s="1" t="s">
        <v>37</v>
      </c>
      <c r="Y451" s="1" t="s">
        <v>43</v>
      </c>
      <c r="Z451" s="1" t="s">
        <v>62</v>
      </c>
      <c r="AA451" s="1" t="s">
        <v>62</v>
      </c>
      <c r="AB451" s="1" t="s">
        <v>98</v>
      </c>
      <c r="AC451" s="1" t="s">
        <v>103</v>
      </c>
      <c r="AD451" s="1" t="s">
        <v>111</v>
      </c>
      <c r="AE451" s="1" t="s">
        <v>62</v>
      </c>
      <c r="AF451" s="1" t="s">
        <v>120</v>
      </c>
      <c r="AG451" s="1" t="s">
        <v>124</v>
      </c>
      <c r="AH451" s="1" t="s">
        <v>129</v>
      </c>
      <c r="AI451" s="1" t="s">
        <v>129</v>
      </c>
      <c r="AJ451" s="1" t="s">
        <v>129</v>
      </c>
      <c r="AK451" s="1" t="s">
        <v>62</v>
      </c>
      <c r="AL451" s="1" t="s">
        <v>144</v>
      </c>
      <c r="AM451" s="1" t="s">
        <v>62</v>
      </c>
      <c r="AN451" s="1" t="s">
        <v>29</v>
      </c>
      <c r="AO451" s="1" t="s">
        <v>155</v>
      </c>
      <c r="AP451" s="1" t="s">
        <v>158</v>
      </c>
      <c r="AQ451" s="1" t="s">
        <v>29</v>
      </c>
      <c r="AR451" s="1" t="s">
        <v>21</v>
      </c>
      <c r="AS451" s="1" t="s">
        <v>21</v>
      </c>
      <c r="AT451" s="1" t="s">
        <v>21</v>
      </c>
      <c r="AV451" s="1">
        <f>_xlfn.XLOOKUP(K451,[6]cmmiScoringModel!$G$2:$G$6, [6]cmmiScoringModel!$I$2:$I$6,0,0,1)</f>
        <v>0.25</v>
      </c>
      <c r="AW451" s="1">
        <f>_xlfn.XLOOKUP(L451,[6]cmmiScoringModel!$G$7:$G$9,[6]cmmiScoringModel!$I$7:$I$9,0,0,1)</f>
        <v>1</v>
      </c>
      <c r="AX451" s="1">
        <f>_xlfn.XLOOKUP(M451,[6]cmmiScoringModel!$G$10:$G$14,[6]cmmiScoringModel!$I$10:$I$14,0,0,1)</f>
        <v>0.8</v>
      </c>
      <c r="AY451" s="1">
        <f>_xlfn.XLOOKUP(N451,[6]cmmiScoringModel!$G$15:$G$19,[6]cmmiScoringModel!$I$15:$I$19,0,0,1)</f>
        <v>0.5</v>
      </c>
      <c r="AZ451" s="1">
        <f>_xlfn.XLOOKUP(O451,[6]cmmiScoringModel!$G$20:$G$24,[6]cmmiScoringModel!$I$20:$I$24,0,0,1)</f>
        <v>0.75</v>
      </c>
      <c r="BA451" s="1">
        <f>_xlfn.XLOOKUP(P451,[6]cmmiScoringModel!$G$25:$G$28,[6]cmmiScoringModel!$I$25:$I$28,0,0,1)</f>
        <v>1</v>
      </c>
      <c r="BB451" s="1">
        <f>_xlfn.XLOOKUP(Q451,[6]cmmiScoringModel!$G$29:$G$33,[6]cmmiScoringModel!$I$29:$I$33,0,0,1)</f>
        <v>0.5</v>
      </c>
      <c r="BC451" s="1">
        <f>_xlfn.XLOOKUP(R451,[6]cmmiScoringModel!$G$34:$G$37,[6]cmmiScoringModel!$I$34:$I$37,0,0,1)</f>
        <v>1</v>
      </c>
      <c r="BD451" s="1">
        <f>_xlfn.XLOOKUP(S451,[6]cmmiScoringModel!$G$38:$G$44,[6]cmmiScoringModel!$I$38:$I$44,0,0,1)</f>
        <v>0.2</v>
      </c>
      <c r="BE451" s="1">
        <f>_xlfn.XLOOKUP(T451,[6]cmmiScoringModel!$G$45:$G$51,[6]cmmiScoringModel!$I$45:$I$51,0,0,1)</f>
        <v>0</v>
      </c>
      <c r="BF451" s="1">
        <f>_xlfn.XLOOKUP(U451,[6]cmmiScoringModel!$G$52:$G$56,[6]cmmiScoringModel!$I$52:$I$56,0,0,1)</f>
        <v>1</v>
      </c>
      <c r="BG451" s="1">
        <f>_xlfn.XLOOKUP(V451,[6]cmmiScoringModel!$G$57:$G$61,[6]cmmiScoringModel!$I$57:$I$61,0,0,1)</f>
        <v>1</v>
      </c>
      <c r="BH451" s="1">
        <f>_xlfn.XLOOKUP(W451,[6]cmmiScoringModel!$G$62:$G$67,[6]cmmiScoringModel!$I$62:$I$67,0,0,1)</f>
        <v>0.75</v>
      </c>
      <c r="BI451" s="1">
        <f>_xlfn.XLOOKUP(X451,[6]cmmiScoringModel!$G$68:$G$72,[6]cmmiScoringModel!$I$68:$I$72,0,0,1)</f>
        <v>0.75</v>
      </c>
      <c r="BJ451" s="1">
        <f>_xlfn.XLOOKUP(Y451,[6]cmmiScoringModel!$G$73:$G$77,[6]cmmiScoringModel!$I$73:$I$77,0,0,1)</f>
        <v>1</v>
      </c>
      <c r="BK451" s="1">
        <f>_xlfn.XLOOKUP(Z451,[6]cmmiScoringModel!$G$78:$G$84,[6]cmmiScoringModel!$I$78:$I$84,0,0,1)</f>
        <v>0.5</v>
      </c>
      <c r="BL451" s="1">
        <f>_xlfn.XLOOKUP(AA451,[6]cmmiScoringModel!$G$85:$G$91,[6]cmmiScoringModel!$I$85:$I$91,0,0,1)</f>
        <v>0.5</v>
      </c>
      <c r="BM451" s="1">
        <f>_xlfn.XLOOKUP(AB451,[6]cmmiScoringModel!$G$92:$G$95,[6]cmmiScoringModel!$I$92:$I$95,0,0,1)</f>
        <v>1</v>
      </c>
      <c r="BN451" s="1">
        <f>_xlfn.XLOOKUP(AC451,[6]cmmiScoringModel!$G$96:$G$100,[6]cmmiScoringModel!$I$96:$I$100,0,0,1)</f>
        <v>0.6</v>
      </c>
      <c r="BO451" s="1">
        <f>_xlfn.XLOOKUP(AD451,[6]cmmiScoringModel!$G$101:$G$106,[6]cmmiScoringModel!$I$101:$I$106,0,0,1)</f>
        <v>1</v>
      </c>
      <c r="BP451" s="1">
        <f>_xlfn.XLOOKUP(AE451,[6]cmmiScoringModel!$G$107:$G$113,[6]cmmiScoringModel!$I$107:$I$113,0,0,1)</f>
        <v>0.5</v>
      </c>
      <c r="BQ451" s="1">
        <f>_xlfn.XLOOKUP(AF451,[6]cmmiScoringModel!$G$114:$G$117,[6]cmmiScoringModel!$I$114:$I$117,0,0,1)</f>
        <v>0.85</v>
      </c>
      <c r="BR451" s="1">
        <f>_xlfn.XLOOKUP(AG451,[6]cmmiScoringModel!$G$118:$G$120,[6]cmmiScoringModel!$I$118:$I$120,0,0,1)</f>
        <v>0.25</v>
      </c>
      <c r="BS451" s="1">
        <f>_xlfn.XLOOKUP(AH451, [6]cmmiScoringModel!$G$121:$G$124,[6]cmmiScoringModel!$I$121:$I$124,0,0,1)</f>
        <v>0.6</v>
      </c>
      <c r="BT451" s="1">
        <f>_xlfn.XLOOKUP(AI451,[6]cmmiScoringModel!$G$125:$G$128,[6]cmmiScoringModel!$I$125:$I$128,0,0,1)</f>
        <v>0.4</v>
      </c>
      <c r="BU451" s="1">
        <f>_xlfn.XLOOKUP(AJ451,[6]cmmiScoringModel!$G$129:$G$132,[6]cmmiScoringModel!$I$129:$I$132,0,0,1)</f>
        <v>0.4</v>
      </c>
      <c r="BV451" s="1">
        <f>_xlfn.XLOOKUP(AK451,[6]cmmiScoringModel!$G$133:$G$138,[6]cmmiScoringModel!$I$133:$I$138,0,0,1)</f>
        <v>0.5</v>
      </c>
      <c r="BW451" s="1">
        <f>_xlfn.XLOOKUP(AL451,[6]cmmiScoringModel!$G$139:$G$142,[6]cmmiScoringModel!$I$139:$I$142,0,0,1)</f>
        <v>1</v>
      </c>
      <c r="BX451" s="1">
        <f>_xlfn.XLOOKUP(AM451,[6]cmmiScoringModel!$G$143:$G$148,[6]cmmiScoringModel!$I$143:$I$148,0,0,1)</f>
        <v>0.5</v>
      </c>
      <c r="BY451" s="1">
        <f>_xlfn.XLOOKUP(AN451,[6]cmmiScoringModel!$G$149:$G$153,[6]cmmiScoringModel!$I$149:$I$153,0,0,1)</f>
        <v>0.75</v>
      </c>
      <c r="BZ451" s="1">
        <f>_xlfn.XLOOKUP(AO451,[6]cmmiScoringModel!$G$154:$G$157,[6]cmmiScoringModel!$I$154:$I$157,0,0,1)</f>
        <v>1</v>
      </c>
      <c r="CA451" s="1">
        <f>_xlfn.XLOOKUP(AP451,[6]cmmiScoringModel!$G$158:$G$161,[6]cmmiScoringModel!$I$158:$I$161,0,0,1)</f>
        <v>0.5</v>
      </c>
      <c r="CB451" s="1">
        <f>_xlfn.XLOOKUP(AQ451,[6]cmmiScoringModel!$G$162:$G$166,[6]cmmiScoringModel!$I$162:$I$166,0,0,1)</f>
        <v>0.75</v>
      </c>
      <c r="CC451" s="1">
        <f>_xlfn.XLOOKUP(AR451,[6]cmmiScoringModel!$G$167:$G$171,[6]cmmiScoringModel!$I$167:$I$171,0,0,1)</f>
        <v>0.01</v>
      </c>
      <c r="CD451" s="1">
        <f>_xlfn.XLOOKUP(AS451,[6]cmmiScoringModel!$G$172:$G$175,[6]cmmiScoringModel!$I$172:$I$175,0,0,1)</f>
        <v>0.01</v>
      </c>
      <c r="CE451" s="1">
        <f>_xlfn.XLOOKUP(AT451,[6]cmmiScoringModel!$G$176:$G$180,[6]cmmiScoringModel!$I$176:$I$180,0,0,1)</f>
        <v>0.01</v>
      </c>
    </row>
    <row r="452" spans="1:83" x14ac:dyDescent="0.25">
      <c r="A452" s="1" t="s">
        <v>3839</v>
      </c>
      <c r="B452" s="1" t="s">
        <v>1401</v>
      </c>
      <c r="C452" s="1" t="s">
        <v>584</v>
      </c>
      <c r="D452" s="1" t="s">
        <v>2478</v>
      </c>
      <c r="E452" s="1" t="s">
        <v>2479</v>
      </c>
      <c r="G452" s="1" t="s">
        <v>2480</v>
      </c>
      <c r="H452" s="1" t="s">
        <v>3840</v>
      </c>
      <c r="K452" s="1" t="s">
        <v>18</v>
      </c>
      <c r="L452" s="1" t="s">
        <v>22</v>
      </c>
      <c r="M452" s="1" t="s">
        <v>31</v>
      </c>
      <c r="N452" s="1" t="s">
        <v>29</v>
      </c>
      <c r="O452" s="1" t="s">
        <v>37</v>
      </c>
      <c r="P452" s="1" t="s">
        <v>43</v>
      </c>
      <c r="Q452" s="1" t="s">
        <v>45</v>
      </c>
      <c r="R452" s="1" t="s">
        <v>37</v>
      </c>
      <c r="S452" s="1" t="s">
        <v>56</v>
      </c>
      <c r="T452" s="1" t="s">
        <v>60</v>
      </c>
      <c r="U452" s="1" t="s">
        <v>43</v>
      </c>
      <c r="V452" s="1" t="s">
        <v>71</v>
      </c>
      <c r="W452" s="1" t="s">
        <v>76</v>
      </c>
      <c r="X452" s="1" t="s">
        <v>37</v>
      </c>
      <c r="Y452" s="1" t="s">
        <v>43</v>
      </c>
      <c r="Z452" s="1" t="s">
        <v>62</v>
      </c>
      <c r="AA452" s="1" t="s">
        <v>62</v>
      </c>
      <c r="AB452" s="1" t="s">
        <v>98</v>
      </c>
      <c r="AC452" s="1" t="s">
        <v>103</v>
      </c>
      <c r="AD452" s="1" t="s">
        <v>111</v>
      </c>
      <c r="AE452" s="1" t="s">
        <v>62</v>
      </c>
      <c r="AF452" s="1" t="s">
        <v>120</v>
      </c>
      <c r="AG452" s="1" t="s">
        <v>124</v>
      </c>
      <c r="AH452" s="1" t="s">
        <v>129</v>
      </c>
      <c r="AI452" s="1" t="s">
        <v>129</v>
      </c>
      <c r="AJ452" s="1" t="s">
        <v>129</v>
      </c>
      <c r="AK452" s="1" t="s">
        <v>61</v>
      </c>
      <c r="AL452" s="1" t="s">
        <v>144</v>
      </c>
      <c r="AM452" s="1" t="s">
        <v>62</v>
      </c>
      <c r="AN452" s="1" t="s">
        <v>29</v>
      </c>
      <c r="AO452" s="1" t="s">
        <v>155</v>
      </c>
      <c r="AP452" s="1" t="s">
        <v>158</v>
      </c>
      <c r="AQ452" s="1" t="s">
        <v>29</v>
      </c>
      <c r="AR452" s="1" t="s">
        <v>21</v>
      </c>
      <c r="AS452" s="1" t="s">
        <v>21</v>
      </c>
      <c r="AT452" s="1" t="s">
        <v>21</v>
      </c>
      <c r="AV452" s="1">
        <f>_xlfn.XLOOKUP(K452,[6]cmmiScoringModel!$G$2:$G$6, [6]cmmiScoringModel!$I$2:$I$6,0,0,1)</f>
        <v>1</v>
      </c>
      <c r="AW452" s="1">
        <f>_xlfn.XLOOKUP(L452,[6]cmmiScoringModel!$G$7:$G$9,[6]cmmiScoringModel!$I$7:$I$9,0,0,1)</f>
        <v>1</v>
      </c>
      <c r="AX452" s="1">
        <f>_xlfn.XLOOKUP(M452,[6]cmmiScoringModel!$G$10:$G$14,[6]cmmiScoringModel!$I$10:$I$14,0,0,1)</f>
        <v>1</v>
      </c>
      <c r="AY452" s="1">
        <f>_xlfn.XLOOKUP(N452,[6]cmmiScoringModel!$G$15:$G$19,[6]cmmiScoringModel!$I$15:$I$19,0,0,1)</f>
        <v>0.5</v>
      </c>
      <c r="AZ452" s="1">
        <f>_xlfn.XLOOKUP(O452,[6]cmmiScoringModel!$G$20:$G$24,[6]cmmiScoringModel!$I$20:$I$24,0,0,1)</f>
        <v>0.75</v>
      </c>
      <c r="BA452" s="1">
        <f>_xlfn.XLOOKUP(P452,[6]cmmiScoringModel!$G$25:$G$28,[6]cmmiScoringModel!$I$25:$I$28,0,0,1)</f>
        <v>1</v>
      </c>
      <c r="BB452" s="1">
        <f>_xlfn.XLOOKUP(Q452,[6]cmmiScoringModel!$G$29:$G$33,[6]cmmiScoringModel!$I$29:$I$33,0,0,1)</f>
        <v>0.5</v>
      </c>
      <c r="BC452" s="1">
        <f>_xlfn.XLOOKUP(R452,[6]cmmiScoringModel!$G$34:$G$37,[6]cmmiScoringModel!$I$34:$I$37,0,0,1)</f>
        <v>1</v>
      </c>
      <c r="BD452" s="1">
        <f>_xlfn.XLOOKUP(S452,[6]cmmiScoringModel!$G$38:$G$44,[6]cmmiScoringModel!$I$38:$I$44,0,0,1)</f>
        <v>0.2</v>
      </c>
      <c r="BE452" s="1">
        <f>_xlfn.XLOOKUP(T452,[6]cmmiScoringModel!$G$45:$G$51,[6]cmmiScoringModel!$I$45:$I$51,0,0,1)</f>
        <v>0</v>
      </c>
      <c r="BF452" s="1">
        <f>_xlfn.XLOOKUP(U452,[6]cmmiScoringModel!$G$52:$G$56,[6]cmmiScoringModel!$I$52:$I$56,0,0,1)</f>
        <v>1</v>
      </c>
      <c r="BG452" s="1">
        <f>_xlfn.XLOOKUP(V452,[6]cmmiScoringModel!$G$57:$G$61,[6]cmmiScoringModel!$I$57:$I$61,0,0,1)</f>
        <v>0.6</v>
      </c>
      <c r="BH452" s="1">
        <f>_xlfn.XLOOKUP(W452,[6]cmmiScoringModel!$G$62:$G$67,[6]cmmiScoringModel!$I$62:$I$67,0,0,1)</f>
        <v>0.75</v>
      </c>
      <c r="BI452" s="1">
        <f>_xlfn.XLOOKUP(X452,[6]cmmiScoringModel!$G$68:$G$72,[6]cmmiScoringModel!$I$68:$I$72,0,0,1)</f>
        <v>0.75</v>
      </c>
      <c r="BJ452" s="1">
        <f>_xlfn.XLOOKUP(Y452,[6]cmmiScoringModel!$G$73:$G$77,[6]cmmiScoringModel!$I$73:$I$77,0,0,1)</f>
        <v>1</v>
      </c>
      <c r="BK452" s="1">
        <f>_xlfn.XLOOKUP(Z452,[6]cmmiScoringModel!$G$78:$G$84,[6]cmmiScoringModel!$I$78:$I$84,0,0,1)</f>
        <v>0.5</v>
      </c>
      <c r="BL452" s="1">
        <f>_xlfn.XLOOKUP(AA452,[6]cmmiScoringModel!$G$85:$G$91,[6]cmmiScoringModel!$I$85:$I$91,0,0,1)</f>
        <v>0.5</v>
      </c>
      <c r="BM452" s="1">
        <f>_xlfn.XLOOKUP(AB452,[6]cmmiScoringModel!$G$92:$G$95,[6]cmmiScoringModel!$I$92:$I$95,0,0,1)</f>
        <v>1</v>
      </c>
      <c r="BN452" s="1">
        <f>_xlfn.XLOOKUP(AC452,[6]cmmiScoringModel!$G$96:$G$100,[6]cmmiScoringModel!$I$96:$I$100,0,0,1)</f>
        <v>0.6</v>
      </c>
      <c r="BO452" s="1">
        <f>_xlfn.XLOOKUP(AD452,[6]cmmiScoringModel!$G$101:$G$106,[6]cmmiScoringModel!$I$101:$I$106,0,0,1)</f>
        <v>1</v>
      </c>
      <c r="BP452" s="1">
        <f>_xlfn.XLOOKUP(AE452,[6]cmmiScoringModel!$G$107:$G$113,[6]cmmiScoringModel!$I$107:$I$113,0,0,1)</f>
        <v>0.5</v>
      </c>
      <c r="BQ452" s="1">
        <f>_xlfn.XLOOKUP(AF452,[6]cmmiScoringModel!$G$114:$G$117,[6]cmmiScoringModel!$I$114:$I$117,0,0,1)</f>
        <v>0.85</v>
      </c>
      <c r="BR452" s="1">
        <f>_xlfn.XLOOKUP(AG452,[6]cmmiScoringModel!$G$118:$G$120,[6]cmmiScoringModel!$I$118:$I$120,0,0,1)</f>
        <v>0.25</v>
      </c>
      <c r="BS452" s="1">
        <f>_xlfn.XLOOKUP(AH452, [6]cmmiScoringModel!$G$121:$G$124,[6]cmmiScoringModel!$I$121:$I$124,0,0,1)</f>
        <v>0.6</v>
      </c>
      <c r="BT452" s="1">
        <f>_xlfn.XLOOKUP(AI452,[6]cmmiScoringModel!$G$125:$G$128,[6]cmmiScoringModel!$I$125:$I$128,0,0,1)</f>
        <v>0.4</v>
      </c>
      <c r="BU452" s="1">
        <f>_xlfn.XLOOKUP(AJ452,[6]cmmiScoringModel!$G$129:$G$132,[6]cmmiScoringModel!$I$129:$I$132,0,0,1)</f>
        <v>0.4</v>
      </c>
      <c r="BV452" s="1">
        <f>_xlfn.XLOOKUP(AK452,[6]cmmiScoringModel!$G$133:$G$138,[6]cmmiScoringModel!$I$133:$I$138,0,0,1)</f>
        <v>0.25</v>
      </c>
      <c r="BW452" s="1">
        <f>_xlfn.XLOOKUP(AL452,[6]cmmiScoringModel!$G$139:$G$142,[6]cmmiScoringModel!$I$139:$I$142,0,0,1)</f>
        <v>1</v>
      </c>
      <c r="BX452" s="1">
        <f>_xlfn.XLOOKUP(AM452,[6]cmmiScoringModel!$G$143:$G$148,[6]cmmiScoringModel!$I$143:$I$148,0,0,1)</f>
        <v>0.5</v>
      </c>
      <c r="BY452" s="1">
        <f>_xlfn.XLOOKUP(AN452,[6]cmmiScoringModel!$G$149:$G$153,[6]cmmiScoringModel!$I$149:$I$153,0,0,1)</f>
        <v>0.75</v>
      </c>
      <c r="BZ452" s="1">
        <f>_xlfn.XLOOKUP(AO452,[6]cmmiScoringModel!$G$154:$G$157,[6]cmmiScoringModel!$I$154:$I$157,0,0,1)</f>
        <v>1</v>
      </c>
      <c r="CA452" s="1">
        <f>_xlfn.XLOOKUP(AP452,[6]cmmiScoringModel!$G$158:$G$161,[6]cmmiScoringModel!$I$158:$I$161,0,0,1)</f>
        <v>0.5</v>
      </c>
      <c r="CB452" s="1">
        <f>_xlfn.XLOOKUP(AQ452,[6]cmmiScoringModel!$G$162:$G$166,[6]cmmiScoringModel!$I$162:$I$166,0,0,1)</f>
        <v>0.75</v>
      </c>
      <c r="CC452" s="1">
        <f>_xlfn.XLOOKUP(AR452,[6]cmmiScoringModel!$G$167:$G$171,[6]cmmiScoringModel!$I$167:$I$171,0,0,1)</f>
        <v>0.01</v>
      </c>
      <c r="CD452" s="1">
        <f>_xlfn.XLOOKUP(AS452,[6]cmmiScoringModel!$G$172:$G$175,[6]cmmiScoringModel!$I$172:$I$175,0,0,1)</f>
        <v>0.01</v>
      </c>
      <c r="CE452" s="1">
        <f>_xlfn.XLOOKUP(AT452,[6]cmmiScoringModel!$G$176:$G$180,[6]cmmiScoringModel!$I$176:$I$180,0,0,1)</f>
        <v>0.01</v>
      </c>
    </row>
    <row r="453" spans="1:83" x14ac:dyDescent="0.25">
      <c r="A453" s="1" t="s">
        <v>3841</v>
      </c>
      <c r="B453" s="1" t="s">
        <v>1401</v>
      </c>
      <c r="C453" s="1" t="s">
        <v>2481</v>
      </c>
      <c r="D453" s="1" t="s">
        <v>2482</v>
      </c>
      <c r="E453" s="1" t="s">
        <v>2483</v>
      </c>
      <c r="G453" s="1" t="s">
        <v>2484</v>
      </c>
      <c r="H453" s="1" t="s">
        <v>3842</v>
      </c>
      <c r="K453" s="1" t="s">
        <v>18</v>
      </c>
      <c r="L453" s="1" t="s">
        <v>22</v>
      </c>
      <c r="M453" s="1" t="s">
        <v>31</v>
      </c>
      <c r="N453" s="1" t="s">
        <v>29</v>
      </c>
      <c r="O453" s="1" t="s">
        <v>37</v>
      </c>
      <c r="P453" s="1" t="s">
        <v>43</v>
      </c>
      <c r="Q453" s="1" t="s">
        <v>45</v>
      </c>
      <c r="R453" s="1" t="s">
        <v>37</v>
      </c>
      <c r="S453" s="1" t="s">
        <v>56</v>
      </c>
      <c r="T453" s="1" t="s">
        <v>62</v>
      </c>
      <c r="U453" s="1" t="s">
        <v>66</v>
      </c>
      <c r="V453" s="1" t="s">
        <v>71</v>
      </c>
      <c r="W453" s="1" t="s">
        <v>76</v>
      </c>
      <c r="X453" s="1" t="s">
        <v>37</v>
      </c>
      <c r="Y453" s="1" t="s">
        <v>43</v>
      </c>
      <c r="Z453" s="1" t="s">
        <v>62</v>
      </c>
      <c r="AA453" s="1" t="s">
        <v>62</v>
      </c>
      <c r="AB453" s="1" t="s">
        <v>98</v>
      </c>
      <c r="AC453" s="1" t="s">
        <v>103</v>
      </c>
      <c r="AD453" s="1" t="s">
        <v>110</v>
      </c>
      <c r="AE453" s="1" t="s">
        <v>62</v>
      </c>
      <c r="AF453" s="1" t="s">
        <v>120</v>
      </c>
      <c r="AG453" s="1" t="s">
        <v>124</v>
      </c>
      <c r="AH453" s="1" t="s">
        <v>129</v>
      </c>
      <c r="AI453" s="1" t="s">
        <v>129</v>
      </c>
      <c r="AJ453" s="1" t="s">
        <v>22</v>
      </c>
      <c r="AK453" s="1" t="s">
        <v>62</v>
      </c>
      <c r="AL453" s="1" t="s">
        <v>140</v>
      </c>
      <c r="AM453" s="1" t="s">
        <v>62</v>
      </c>
      <c r="AN453" s="1" t="s">
        <v>31</v>
      </c>
      <c r="AO453" s="1" t="s">
        <v>155</v>
      </c>
      <c r="AP453" s="1" t="s">
        <v>159</v>
      </c>
      <c r="AQ453" s="1" t="s">
        <v>31</v>
      </c>
      <c r="AR453" s="1" t="s">
        <v>21</v>
      </c>
      <c r="AS453" s="1" t="s">
        <v>21</v>
      </c>
      <c r="AT453" s="1" t="s">
        <v>21</v>
      </c>
      <c r="AV453" s="1">
        <f>_xlfn.XLOOKUP(K453,[6]cmmiScoringModel!$G$2:$G$6, [6]cmmiScoringModel!$I$2:$I$6,0,0,1)</f>
        <v>1</v>
      </c>
      <c r="AW453" s="1">
        <f>_xlfn.XLOOKUP(L453,[6]cmmiScoringModel!$G$7:$G$9,[6]cmmiScoringModel!$I$7:$I$9,0,0,1)</f>
        <v>1</v>
      </c>
      <c r="AX453" s="1">
        <f>_xlfn.XLOOKUP(M453,[6]cmmiScoringModel!$G$10:$G$14,[6]cmmiScoringModel!$I$10:$I$14,0,0,1)</f>
        <v>1</v>
      </c>
      <c r="AY453" s="1">
        <f>_xlfn.XLOOKUP(N453,[6]cmmiScoringModel!$G$15:$G$19,[6]cmmiScoringModel!$I$15:$I$19,0,0,1)</f>
        <v>0.5</v>
      </c>
      <c r="AZ453" s="1">
        <f>_xlfn.XLOOKUP(O453,[6]cmmiScoringModel!$G$20:$G$24,[6]cmmiScoringModel!$I$20:$I$24,0,0,1)</f>
        <v>0.75</v>
      </c>
      <c r="BA453" s="1">
        <f>_xlfn.XLOOKUP(P453,[6]cmmiScoringModel!$G$25:$G$28,[6]cmmiScoringModel!$I$25:$I$28,0,0,1)</f>
        <v>1</v>
      </c>
      <c r="BB453" s="1">
        <f>_xlfn.XLOOKUP(Q453,[6]cmmiScoringModel!$G$29:$G$33,[6]cmmiScoringModel!$I$29:$I$33,0,0,1)</f>
        <v>0.5</v>
      </c>
      <c r="BC453" s="1">
        <f>_xlfn.XLOOKUP(R453,[6]cmmiScoringModel!$G$34:$G$37,[6]cmmiScoringModel!$I$34:$I$37,0,0,1)</f>
        <v>1</v>
      </c>
      <c r="BD453" s="1">
        <f>_xlfn.XLOOKUP(S453,[6]cmmiScoringModel!$G$38:$G$44,[6]cmmiScoringModel!$I$38:$I$44,0,0,1)</f>
        <v>0.2</v>
      </c>
      <c r="BE453" s="1">
        <f>_xlfn.XLOOKUP(T453,[6]cmmiScoringModel!$G$45:$G$51,[6]cmmiScoringModel!$I$45:$I$51,0,0,1)</f>
        <v>0.5</v>
      </c>
      <c r="BF453" s="1">
        <f>_xlfn.XLOOKUP(U453,[6]cmmiScoringModel!$G$52:$G$56,[6]cmmiScoringModel!$I$52:$I$56,0,0,1)</f>
        <v>0.8</v>
      </c>
      <c r="BG453" s="1">
        <f>_xlfn.XLOOKUP(V453,[6]cmmiScoringModel!$G$57:$G$61,[6]cmmiScoringModel!$I$57:$I$61,0,0,1)</f>
        <v>0.6</v>
      </c>
      <c r="BH453" s="1">
        <f>_xlfn.XLOOKUP(W453,[6]cmmiScoringModel!$G$62:$G$67,[6]cmmiScoringModel!$I$62:$I$67,0,0,1)</f>
        <v>0.75</v>
      </c>
      <c r="BI453" s="1">
        <f>_xlfn.XLOOKUP(X453,[6]cmmiScoringModel!$G$68:$G$72,[6]cmmiScoringModel!$I$68:$I$72,0,0,1)</f>
        <v>0.75</v>
      </c>
      <c r="BJ453" s="1">
        <f>_xlfn.XLOOKUP(Y453,[6]cmmiScoringModel!$G$73:$G$77,[6]cmmiScoringModel!$I$73:$I$77,0,0,1)</f>
        <v>1</v>
      </c>
      <c r="BK453" s="1">
        <f>_xlfn.XLOOKUP(Z453,[6]cmmiScoringModel!$G$78:$G$84,[6]cmmiScoringModel!$I$78:$I$84,0,0,1)</f>
        <v>0.5</v>
      </c>
      <c r="BL453" s="1">
        <f>_xlfn.XLOOKUP(AA453,[6]cmmiScoringModel!$G$85:$G$91,[6]cmmiScoringModel!$I$85:$I$91,0,0,1)</f>
        <v>0.5</v>
      </c>
      <c r="BM453" s="1">
        <f>_xlfn.XLOOKUP(AB453,[6]cmmiScoringModel!$G$92:$G$95,[6]cmmiScoringModel!$I$92:$I$95,0,0,1)</f>
        <v>1</v>
      </c>
      <c r="BN453" s="1">
        <f>_xlfn.XLOOKUP(AC453,[6]cmmiScoringModel!$G$96:$G$100,[6]cmmiScoringModel!$I$96:$I$100,0,0,1)</f>
        <v>0.6</v>
      </c>
      <c r="BO453" s="1">
        <f>_xlfn.XLOOKUP(AD453,[6]cmmiScoringModel!$G$101:$G$106,[6]cmmiScoringModel!$I$101:$I$106,0,0,1)</f>
        <v>0.75</v>
      </c>
      <c r="BP453" s="1">
        <f>_xlfn.XLOOKUP(AE453,[6]cmmiScoringModel!$G$107:$G$113,[6]cmmiScoringModel!$I$107:$I$113,0,0,1)</f>
        <v>0.5</v>
      </c>
      <c r="BQ453" s="1">
        <f>_xlfn.XLOOKUP(AF453,[6]cmmiScoringModel!$G$114:$G$117,[6]cmmiScoringModel!$I$114:$I$117,0,0,1)</f>
        <v>0.85</v>
      </c>
      <c r="BR453" s="1">
        <f>_xlfn.XLOOKUP(AG453,[6]cmmiScoringModel!$G$118:$G$120,[6]cmmiScoringModel!$I$118:$I$120,0,0,1)</f>
        <v>0.25</v>
      </c>
      <c r="BS453" s="1">
        <f>_xlfn.XLOOKUP(AH453, [6]cmmiScoringModel!$G$121:$G$124,[6]cmmiScoringModel!$I$121:$I$124,0,0,1)</f>
        <v>0.6</v>
      </c>
      <c r="BT453" s="1">
        <f>_xlfn.XLOOKUP(AI453,[6]cmmiScoringModel!$G$125:$G$128,[6]cmmiScoringModel!$I$125:$I$128,0,0,1)</f>
        <v>0.4</v>
      </c>
      <c r="BU453" s="1">
        <f>_xlfn.XLOOKUP(AJ453,[6]cmmiScoringModel!$G$129:$G$132,[6]cmmiScoringModel!$I$129:$I$132,0,0,1)</f>
        <v>1</v>
      </c>
      <c r="BV453" s="1">
        <f>_xlfn.XLOOKUP(AK453,[6]cmmiScoringModel!$G$133:$G$138,[6]cmmiScoringModel!$I$133:$I$138,0,0,1)</f>
        <v>0.5</v>
      </c>
      <c r="BW453" s="1">
        <f>_xlfn.XLOOKUP(AL453,[6]cmmiScoringModel!$G$139:$G$142,[6]cmmiScoringModel!$I$139:$I$142,0,0,1)</f>
        <v>0</v>
      </c>
      <c r="BX453" s="1">
        <f>_xlfn.XLOOKUP(AM453,[6]cmmiScoringModel!$G$143:$G$148,[6]cmmiScoringModel!$I$143:$I$148,0,0,1)</f>
        <v>0.5</v>
      </c>
      <c r="BY453" s="1">
        <f>_xlfn.XLOOKUP(AN453,[6]cmmiScoringModel!$G$149:$G$153,[6]cmmiScoringModel!$I$149:$I$153,0,0,1)</f>
        <v>1</v>
      </c>
      <c r="BZ453" s="1">
        <f>_xlfn.XLOOKUP(AO453,[6]cmmiScoringModel!$G$154:$G$157,[6]cmmiScoringModel!$I$154:$I$157,0,0,1)</f>
        <v>1</v>
      </c>
      <c r="CA453" s="1">
        <f>_xlfn.XLOOKUP(AP453,[6]cmmiScoringModel!$G$158:$G$161,[6]cmmiScoringModel!$I$158:$I$161,0,0,1)</f>
        <v>1</v>
      </c>
      <c r="CB453" s="1">
        <f>_xlfn.XLOOKUP(AQ453,[6]cmmiScoringModel!$G$162:$G$166,[6]cmmiScoringModel!$I$162:$I$166,0,0,1)</f>
        <v>1</v>
      </c>
      <c r="CC453" s="1">
        <f>_xlfn.XLOOKUP(AR453,[6]cmmiScoringModel!$G$167:$G$171,[6]cmmiScoringModel!$I$167:$I$171,0,0,1)</f>
        <v>0.01</v>
      </c>
      <c r="CD453" s="1">
        <f>_xlfn.XLOOKUP(AS453,[6]cmmiScoringModel!$G$172:$G$175,[6]cmmiScoringModel!$I$172:$I$175,0,0,1)</f>
        <v>0.01</v>
      </c>
      <c r="CE453" s="1">
        <f>_xlfn.XLOOKUP(AT453,[6]cmmiScoringModel!$G$176:$G$180,[6]cmmiScoringModel!$I$176:$I$180,0,0,1)</f>
        <v>0.01</v>
      </c>
    </row>
    <row r="454" spans="1:83" x14ac:dyDescent="0.25">
      <c r="A454" s="1" t="s">
        <v>3843</v>
      </c>
      <c r="B454" s="1" t="s">
        <v>1401</v>
      </c>
      <c r="C454" s="1" t="s">
        <v>2485</v>
      </c>
      <c r="D454" s="1" t="s">
        <v>2486</v>
      </c>
      <c r="E454" s="1" t="s">
        <v>2487</v>
      </c>
      <c r="G454" s="1" t="s">
        <v>3844</v>
      </c>
      <c r="H454" s="1" t="s">
        <v>3845</v>
      </c>
      <c r="K454" s="1" t="s">
        <v>16</v>
      </c>
      <c r="L454" s="1" t="s">
        <v>22</v>
      </c>
      <c r="M454" s="1" t="s">
        <v>31</v>
      </c>
      <c r="N454" s="1" t="s">
        <v>29</v>
      </c>
      <c r="O454" s="1" t="s">
        <v>37</v>
      </c>
      <c r="P454" s="1" t="s">
        <v>42</v>
      </c>
      <c r="Q454" s="1" t="s">
        <v>45</v>
      </c>
      <c r="R454" s="1" t="s">
        <v>37</v>
      </c>
      <c r="S454" s="1" t="s">
        <v>56</v>
      </c>
      <c r="T454" s="1" t="s">
        <v>21</v>
      </c>
      <c r="U454" s="1" t="s">
        <v>21</v>
      </c>
      <c r="V454" s="1" t="s">
        <v>71</v>
      </c>
      <c r="W454" s="1" t="s">
        <v>76</v>
      </c>
      <c r="X454" s="1" t="s">
        <v>37</v>
      </c>
      <c r="Y454" s="1" t="s">
        <v>66</v>
      </c>
      <c r="Z454" s="1" t="s">
        <v>62</v>
      </c>
      <c r="AA454" s="1" t="s">
        <v>63</v>
      </c>
      <c r="AB454" s="1" t="s">
        <v>98</v>
      </c>
      <c r="AC454" s="1" t="s">
        <v>103</v>
      </c>
      <c r="AD454" s="1" t="s">
        <v>110</v>
      </c>
      <c r="AE454" s="1" t="s">
        <v>62</v>
      </c>
      <c r="AF454" s="1" t="s">
        <v>120</v>
      </c>
      <c r="AG454" s="1" t="s">
        <v>124</v>
      </c>
      <c r="AH454" s="1" t="s">
        <v>129</v>
      </c>
      <c r="AI454" s="1" t="s">
        <v>129</v>
      </c>
      <c r="AJ454" s="1" t="s">
        <v>22</v>
      </c>
      <c r="AK454" s="1" t="s">
        <v>63</v>
      </c>
      <c r="AL454" s="1" t="s">
        <v>142</v>
      </c>
      <c r="AM454" s="1" t="s">
        <v>62</v>
      </c>
      <c r="AN454" s="1" t="s">
        <v>29</v>
      </c>
      <c r="AO454" s="1" t="s">
        <v>155</v>
      </c>
      <c r="AP454" s="1" t="s">
        <v>159</v>
      </c>
      <c r="AQ454" s="1" t="s">
        <v>31</v>
      </c>
      <c r="AR454" s="1" t="s">
        <v>21</v>
      </c>
      <c r="AS454" s="1" t="s">
        <v>21</v>
      </c>
      <c r="AT454" s="1" t="s">
        <v>170</v>
      </c>
      <c r="AV454" s="1">
        <f>_xlfn.XLOOKUP(K454,[6]cmmiScoringModel!$G$2:$G$6, [6]cmmiScoringModel!$I$2:$I$6,0,0,1)</f>
        <v>0.1</v>
      </c>
      <c r="AW454" s="1">
        <f>_xlfn.XLOOKUP(L454,[6]cmmiScoringModel!$G$7:$G$9,[6]cmmiScoringModel!$I$7:$I$9,0,0,1)</f>
        <v>1</v>
      </c>
      <c r="AX454" s="1">
        <f>_xlfn.XLOOKUP(M454,[6]cmmiScoringModel!$G$10:$G$14,[6]cmmiScoringModel!$I$10:$I$14,0,0,1)</f>
        <v>1</v>
      </c>
      <c r="AY454" s="1">
        <f>_xlfn.XLOOKUP(N454,[6]cmmiScoringModel!$G$15:$G$19,[6]cmmiScoringModel!$I$15:$I$19,0,0,1)</f>
        <v>0.5</v>
      </c>
      <c r="AZ454" s="1">
        <f>_xlfn.XLOOKUP(O454,[6]cmmiScoringModel!$G$20:$G$24,[6]cmmiScoringModel!$I$20:$I$24,0,0,1)</f>
        <v>0.75</v>
      </c>
      <c r="BA454" s="1">
        <f>_xlfn.XLOOKUP(P454,[6]cmmiScoringModel!$G$25:$G$28,[6]cmmiScoringModel!$I$25:$I$28,0,0,1)</f>
        <v>0.75</v>
      </c>
      <c r="BB454" s="1">
        <f>_xlfn.XLOOKUP(Q454,[6]cmmiScoringModel!$G$29:$G$33,[6]cmmiScoringModel!$I$29:$I$33,0,0,1)</f>
        <v>0.5</v>
      </c>
      <c r="BC454" s="1">
        <f>_xlfn.XLOOKUP(R454,[6]cmmiScoringModel!$G$34:$G$37,[6]cmmiScoringModel!$I$34:$I$37,0,0,1)</f>
        <v>1</v>
      </c>
      <c r="BD454" s="1">
        <f>_xlfn.XLOOKUP(S454,[6]cmmiScoringModel!$G$38:$G$44,[6]cmmiScoringModel!$I$38:$I$44,0,0,1)</f>
        <v>0.2</v>
      </c>
      <c r="BE454" s="1">
        <f>_xlfn.XLOOKUP(T454,[6]cmmiScoringModel!$G$45:$G$51,[6]cmmiScoringModel!$I$45:$I$51,0,0,1)</f>
        <v>0.01</v>
      </c>
      <c r="BF454" s="1">
        <f>_xlfn.XLOOKUP(U454,[6]cmmiScoringModel!$G$52:$G$56,[6]cmmiScoringModel!$I$52:$I$56,0,0,1)</f>
        <v>0.01</v>
      </c>
      <c r="BG454" s="1">
        <f>_xlfn.XLOOKUP(V454,[6]cmmiScoringModel!$G$57:$G$61,[6]cmmiScoringModel!$I$57:$I$61,0,0,1)</f>
        <v>0.6</v>
      </c>
      <c r="BH454" s="1">
        <f>_xlfn.XLOOKUP(W454,[6]cmmiScoringModel!$G$62:$G$67,[6]cmmiScoringModel!$I$62:$I$67,0,0,1)</f>
        <v>0.75</v>
      </c>
      <c r="BI454" s="1">
        <f>_xlfn.XLOOKUP(X454,[6]cmmiScoringModel!$G$68:$G$72,[6]cmmiScoringModel!$I$68:$I$72,0,0,1)</f>
        <v>0.75</v>
      </c>
      <c r="BJ454" s="1">
        <f>_xlfn.XLOOKUP(Y454,[6]cmmiScoringModel!$G$73:$G$77,[6]cmmiScoringModel!$I$73:$I$77,0,0,1)</f>
        <v>0.5</v>
      </c>
      <c r="BK454" s="1">
        <f>_xlfn.XLOOKUP(Z454,[6]cmmiScoringModel!$G$78:$G$84,[6]cmmiScoringModel!$I$78:$I$84,0,0,1)</f>
        <v>0.5</v>
      </c>
      <c r="BL454" s="1">
        <f>_xlfn.XLOOKUP(AA454,[6]cmmiScoringModel!$G$85:$G$91,[6]cmmiScoringModel!$I$85:$I$91,0,0,1)</f>
        <v>0.75</v>
      </c>
      <c r="BM454" s="1">
        <f>_xlfn.XLOOKUP(AB454,[6]cmmiScoringModel!$G$92:$G$95,[6]cmmiScoringModel!$I$92:$I$95,0,0,1)</f>
        <v>1</v>
      </c>
      <c r="BN454" s="1">
        <f>_xlfn.XLOOKUP(AC454,[6]cmmiScoringModel!$G$96:$G$100,[6]cmmiScoringModel!$I$96:$I$100,0,0,1)</f>
        <v>0.6</v>
      </c>
      <c r="BO454" s="1">
        <f>_xlfn.XLOOKUP(AD454,[6]cmmiScoringModel!$G$101:$G$106,[6]cmmiScoringModel!$I$101:$I$106,0,0,1)</f>
        <v>0.75</v>
      </c>
      <c r="BP454" s="1">
        <f>_xlfn.XLOOKUP(AE454,[6]cmmiScoringModel!$G$107:$G$113,[6]cmmiScoringModel!$I$107:$I$113,0,0,1)</f>
        <v>0.5</v>
      </c>
      <c r="BQ454" s="1">
        <f>_xlfn.XLOOKUP(AF454,[6]cmmiScoringModel!$G$114:$G$117,[6]cmmiScoringModel!$I$114:$I$117,0,0,1)</f>
        <v>0.85</v>
      </c>
      <c r="BR454" s="1">
        <f>_xlfn.XLOOKUP(AG454,[6]cmmiScoringModel!$G$118:$G$120,[6]cmmiScoringModel!$I$118:$I$120,0,0,1)</f>
        <v>0.25</v>
      </c>
      <c r="BS454" s="1">
        <f>_xlfn.XLOOKUP(AH454, [6]cmmiScoringModel!$G$121:$G$124,[6]cmmiScoringModel!$I$121:$I$124,0,0,1)</f>
        <v>0.6</v>
      </c>
      <c r="BT454" s="1">
        <f>_xlfn.XLOOKUP(AI454,[6]cmmiScoringModel!$G$125:$G$128,[6]cmmiScoringModel!$I$125:$I$128,0,0,1)</f>
        <v>0.4</v>
      </c>
      <c r="BU454" s="1">
        <f>_xlfn.XLOOKUP(AJ454,[6]cmmiScoringModel!$G$129:$G$132,[6]cmmiScoringModel!$I$129:$I$132,0,0,1)</f>
        <v>1</v>
      </c>
      <c r="BV454" s="1">
        <f>_xlfn.XLOOKUP(AK454,[6]cmmiScoringModel!$G$133:$G$138,[6]cmmiScoringModel!$I$133:$I$138,0,0,1)</f>
        <v>0.75</v>
      </c>
      <c r="BW454" s="1">
        <f>_xlfn.XLOOKUP(AL454,[6]cmmiScoringModel!$G$139:$G$142,[6]cmmiScoringModel!$I$139:$I$142,0,0,1)</f>
        <v>0.25</v>
      </c>
      <c r="BX454" s="1">
        <f>_xlfn.XLOOKUP(AM454,[6]cmmiScoringModel!$G$143:$G$148,[6]cmmiScoringModel!$I$143:$I$148,0,0,1)</f>
        <v>0.5</v>
      </c>
      <c r="BY454" s="1">
        <f>_xlfn.XLOOKUP(AN454,[6]cmmiScoringModel!$G$149:$G$153,[6]cmmiScoringModel!$I$149:$I$153,0,0,1)</f>
        <v>0.75</v>
      </c>
      <c r="BZ454" s="1">
        <f>_xlfn.XLOOKUP(AO454,[6]cmmiScoringModel!$G$154:$G$157,[6]cmmiScoringModel!$I$154:$I$157,0,0,1)</f>
        <v>1</v>
      </c>
      <c r="CA454" s="1">
        <f>_xlfn.XLOOKUP(AP454,[6]cmmiScoringModel!$G$158:$G$161,[6]cmmiScoringModel!$I$158:$I$161,0,0,1)</f>
        <v>1</v>
      </c>
      <c r="CB454" s="1">
        <f>_xlfn.XLOOKUP(AQ454,[6]cmmiScoringModel!$G$162:$G$166,[6]cmmiScoringModel!$I$162:$I$166,0,0,1)</f>
        <v>1</v>
      </c>
      <c r="CC454" s="1">
        <f>_xlfn.XLOOKUP(AR454,[6]cmmiScoringModel!$G$167:$G$171,[6]cmmiScoringModel!$I$167:$I$171,0,0,1)</f>
        <v>0.01</v>
      </c>
      <c r="CD454" s="1">
        <f>_xlfn.XLOOKUP(AS454,[6]cmmiScoringModel!$G$172:$G$175,[6]cmmiScoringModel!$I$172:$I$175,0,0,1)</f>
        <v>0.01</v>
      </c>
      <c r="CE454" s="1">
        <f>_xlfn.XLOOKUP(AT454,[6]cmmiScoringModel!$G$176:$G$180,[6]cmmiScoringModel!$I$176:$I$180,0,0,1)</f>
        <v>0.5</v>
      </c>
    </row>
    <row r="455" spans="1:83" x14ac:dyDescent="0.25">
      <c r="A455" s="1" t="s">
        <v>3846</v>
      </c>
      <c r="B455" s="1" t="s">
        <v>1401</v>
      </c>
      <c r="C455" s="1" t="s">
        <v>2485</v>
      </c>
      <c r="D455" s="1" t="s">
        <v>2488</v>
      </c>
      <c r="E455" s="1" t="s">
        <v>2489</v>
      </c>
      <c r="G455" s="1" t="s">
        <v>2490</v>
      </c>
      <c r="H455" s="1" t="s">
        <v>3847</v>
      </c>
      <c r="K455" s="1" t="s">
        <v>17</v>
      </c>
      <c r="L455" s="1" t="s">
        <v>22</v>
      </c>
      <c r="M455" s="1" t="s">
        <v>31</v>
      </c>
      <c r="N455" s="1" t="s">
        <v>29</v>
      </c>
      <c r="O455" s="1" t="s">
        <v>37</v>
      </c>
      <c r="P455" s="1" t="s">
        <v>43</v>
      </c>
      <c r="Q455" s="1" t="s">
        <v>45</v>
      </c>
      <c r="R455" s="1" t="s">
        <v>37</v>
      </c>
      <c r="S455" s="1" t="s">
        <v>56</v>
      </c>
      <c r="T455" s="1" t="s">
        <v>61</v>
      </c>
      <c r="U455" s="1" t="s">
        <v>43</v>
      </c>
      <c r="V455" s="1" t="s">
        <v>72</v>
      </c>
      <c r="W455" s="1" t="s">
        <v>75</v>
      </c>
      <c r="X455" s="1" t="s">
        <v>37</v>
      </c>
      <c r="Y455" s="1" t="s">
        <v>66</v>
      </c>
      <c r="Z455" s="1" t="s">
        <v>62</v>
      </c>
      <c r="AA455" s="1" t="s">
        <v>62</v>
      </c>
      <c r="AB455" s="1" t="s">
        <v>98</v>
      </c>
      <c r="AC455" s="1" t="s">
        <v>103</v>
      </c>
      <c r="AD455" s="1" t="s">
        <v>111</v>
      </c>
      <c r="AE455" s="1" t="s">
        <v>62</v>
      </c>
      <c r="AF455" s="1" t="s">
        <v>120</v>
      </c>
      <c r="AG455" s="1" t="s">
        <v>124</v>
      </c>
      <c r="AH455" s="1" t="s">
        <v>129</v>
      </c>
      <c r="AI455" s="1" t="s">
        <v>129</v>
      </c>
      <c r="AJ455" s="1" t="s">
        <v>22</v>
      </c>
      <c r="AK455" s="1" t="s">
        <v>63</v>
      </c>
      <c r="AL455" s="1" t="s">
        <v>144</v>
      </c>
      <c r="AM455" s="1" t="s">
        <v>62</v>
      </c>
      <c r="AN455" s="1" t="s">
        <v>31</v>
      </c>
      <c r="AO455" s="1" t="s">
        <v>155</v>
      </c>
      <c r="AP455" s="1" t="s">
        <v>159</v>
      </c>
      <c r="AQ455" s="1" t="s">
        <v>29</v>
      </c>
      <c r="AR455" s="1" t="s">
        <v>21</v>
      </c>
      <c r="AS455" s="1" t="s">
        <v>21</v>
      </c>
      <c r="AT455" s="1" t="s">
        <v>21</v>
      </c>
      <c r="AV455" s="1">
        <f>_xlfn.XLOOKUP(K455,[6]cmmiScoringModel!$G$2:$G$6, [6]cmmiScoringModel!$I$2:$I$6,0,0,1)</f>
        <v>0.25</v>
      </c>
      <c r="AW455" s="1">
        <f>_xlfn.XLOOKUP(L455,[6]cmmiScoringModel!$G$7:$G$9,[6]cmmiScoringModel!$I$7:$I$9,0,0,1)</f>
        <v>1</v>
      </c>
      <c r="AX455" s="1">
        <f>_xlfn.XLOOKUP(M455,[6]cmmiScoringModel!$G$10:$G$14,[6]cmmiScoringModel!$I$10:$I$14,0,0,1)</f>
        <v>1</v>
      </c>
      <c r="AY455" s="1">
        <f>_xlfn.XLOOKUP(N455,[6]cmmiScoringModel!$G$15:$G$19,[6]cmmiScoringModel!$I$15:$I$19,0,0,1)</f>
        <v>0.5</v>
      </c>
      <c r="AZ455" s="1">
        <f>_xlfn.XLOOKUP(O455,[6]cmmiScoringModel!$G$20:$G$24,[6]cmmiScoringModel!$I$20:$I$24,0,0,1)</f>
        <v>0.75</v>
      </c>
      <c r="BA455" s="1">
        <f>_xlfn.XLOOKUP(P455,[6]cmmiScoringModel!$G$25:$G$28,[6]cmmiScoringModel!$I$25:$I$28,0,0,1)</f>
        <v>1</v>
      </c>
      <c r="BB455" s="1">
        <f>_xlfn.XLOOKUP(Q455,[6]cmmiScoringModel!$G$29:$G$33,[6]cmmiScoringModel!$I$29:$I$33,0,0,1)</f>
        <v>0.5</v>
      </c>
      <c r="BC455" s="1">
        <f>_xlfn.XLOOKUP(R455,[6]cmmiScoringModel!$G$34:$G$37,[6]cmmiScoringModel!$I$34:$I$37,0,0,1)</f>
        <v>1</v>
      </c>
      <c r="BD455" s="1">
        <f>_xlfn.XLOOKUP(S455,[6]cmmiScoringModel!$G$38:$G$44,[6]cmmiScoringModel!$I$38:$I$44,0,0,1)</f>
        <v>0.2</v>
      </c>
      <c r="BE455" s="1">
        <f>_xlfn.XLOOKUP(T455,[6]cmmiScoringModel!$G$45:$G$51,[6]cmmiScoringModel!$I$45:$I$51,0,0,1)</f>
        <v>0.25</v>
      </c>
      <c r="BF455" s="1">
        <f>_xlfn.XLOOKUP(U455,[6]cmmiScoringModel!$G$52:$G$56,[6]cmmiScoringModel!$I$52:$I$56,0,0,1)</f>
        <v>1</v>
      </c>
      <c r="BG455" s="1">
        <f>_xlfn.XLOOKUP(V455,[6]cmmiScoringModel!$G$57:$G$61,[6]cmmiScoringModel!$I$57:$I$61,0,0,1)</f>
        <v>1</v>
      </c>
      <c r="BH455" s="1">
        <f>_xlfn.XLOOKUP(W455,[6]cmmiScoringModel!$G$62:$G$67,[6]cmmiScoringModel!$I$62:$I$67,0,0,1)</f>
        <v>0.5</v>
      </c>
      <c r="BI455" s="1">
        <f>_xlfn.XLOOKUP(X455,[6]cmmiScoringModel!$G$68:$G$72,[6]cmmiScoringModel!$I$68:$I$72,0,0,1)</f>
        <v>0.75</v>
      </c>
      <c r="BJ455" s="1">
        <f>_xlfn.XLOOKUP(Y455,[6]cmmiScoringModel!$G$73:$G$77,[6]cmmiScoringModel!$I$73:$I$77,0,0,1)</f>
        <v>0.5</v>
      </c>
      <c r="BK455" s="1">
        <f>_xlfn.XLOOKUP(Z455,[6]cmmiScoringModel!$G$78:$G$84,[6]cmmiScoringModel!$I$78:$I$84,0,0,1)</f>
        <v>0.5</v>
      </c>
      <c r="BL455" s="1">
        <f>_xlfn.XLOOKUP(AA455,[6]cmmiScoringModel!$G$85:$G$91,[6]cmmiScoringModel!$I$85:$I$91,0,0,1)</f>
        <v>0.5</v>
      </c>
      <c r="BM455" s="1">
        <f>_xlfn.XLOOKUP(AB455,[6]cmmiScoringModel!$G$92:$G$95,[6]cmmiScoringModel!$I$92:$I$95,0,0,1)</f>
        <v>1</v>
      </c>
      <c r="BN455" s="1">
        <f>_xlfn.XLOOKUP(AC455,[6]cmmiScoringModel!$G$96:$G$100,[6]cmmiScoringModel!$I$96:$I$100,0,0,1)</f>
        <v>0.6</v>
      </c>
      <c r="BO455" s="1">
        <f>_xlfn.XLOOKUP(AD455,[6]cmmiScoringModel!$G$101:$G$106,[6]cmmiScoringModel!$I$101:$I$106,0,0,1)</f>
        <v>1</v>
      </c>
      <c r="BP455" s="1">
        <f>_xlfn.XLOOKUP(AE455,[6]cmmiScoringModel!$G$107:$G$113,[6]cmmiScoringModel!$I$107:$I$113,0,0,1)</f>
        <v>0.5</v>
      </c>
      <c r="BQ455" s="1">
        <f>_xlfn.XLOOKUP(AF455,[6]cmmiScoringModel!$G$114:$G$117,[6]cmmiScoringModel!$I$114:$I$117,0,0,1)</f>
        <v>0.85</v>
      </c>
      <c r="BR455" s="1">
        <f>_xlfn.XLOOKUP(AG455,[6]cmmiScoringModel!$G$118:$G$120,[6]cmmiScoringModel!$I$118:$I$120,0,0,1)</f>
        <v>0.25</v>
      </c>
      <c r="BS455" s="1">
        <f>_xlfn.XLOOKUP(AH455, [6]cmmiScoringModel!$G$121:$G$124,[6]cmmiScoringModel!$I$121:$I$124,0,0,1)</f>
        <v>0.6</v>
      </c>
      <c r="BT455" s="1">
        <f>_xlfn.XLOOKUP(AI455,[6]cmmiScoringModel!$G$125:$G$128,[6]cmmiScoringModel!$I$125:$I$128,0,0,1)</f>
        <v>0.4</v>
      </c>
      <c r="BU455" s="1">
        <f>_xlfn.XLOOKUP(AJ455,[6]cmmiScoringModel!$G$129:$G$132,[6]cmmiScoringModel!$I$129:$I$132,0,0,1)</f>
        <v>1</v>
      </c>
      <c r="BV455" s="1">
        <f>_xlfn.XLOOKUP(AK455,[6]cmmiScoringModel!$G$133:$G$138,[6]cmmiScoringModel!$I$133:$I$138,0,0,1)</f>
        <v>0.75</v>
      </c>
      <c r="BW455" s="1">
        <f>_xlfn.XLOOKUP(AL455,[6]cmmiScoringModel!$G$139:$G$142,[6]cmmiScoringModel!$I$139:$I$142,0,0,1)</f>
        <v>1</v>
      </c>
      <c r="BX455" s="1">
        <f>_xlfn.XLOOKUP(AM455,[6]cmmiScoringModel!$G$143:$G$148,[6]cmmiScoringModel!$I$143:$I$148,0,0,1)</f>
        <v>0.5</v>
      </c>
      <c r="BY455" s="1">
        <f>_xlfn.XLOOKUP(AN455,[6]cmmiScoringModel!$G$149:$G$153,[6]cmmiScoringModel!$I$149:$I$153,0,0,1)</f>
        <v>1</v>
      </c>
      <c r="BZ455" s="1">
        <f>_xlfn.XLOOKUP(AO455,[6]cmmiScoringModel!$G$154:$G$157,[6]cmmiScoringModel!$I$154:$I$157,0,0,1)</f>
        <v>1</v>
      </c>
      <c r="CA455" s="1">
        <f>_xlfn.XLOOKUP(AP455,[6]cmmiScoringModel!$G$158:$G$161,[6]cmmiScoringModel!$I$158:$I$161,0,0,1)</f>
        <v>1</v>
      </c>
      <c r="CB455" s="1">
        <f>_xlfn.XLOOKUP(AQ455,[6]cmmiScoringModel!$G$162:$G$166,[6]cmmiScoringModel!$I$162:$I$166,0,0,1)</f>
        <v>0.75</v>
      </c>
      <c r="CC455" s="1">
        <f>_xlfn.XLOOKUP(AR455,[6]cmmiScoringModel!$G$167:$G$171,[6]cmmiScoringModel!$I$167:$I$171,0,0,1)</f>
        <v>0.01</v>
      </c>
      <c r="CD455" s="1">
        <f>_xlfn.XLOOKUP(AS455,[6]cmmiScoringModel!$G$172:$G$175,[6]cmmiScoringModel!$I$172:$I$175,0,0,1)</f>
        <v>0.01</v>
      </c>
      <c r="CE455" s="1">
        <f>_xlfn.XLOOKUP(AT455,[6]cmmiScoringModel!$G$176:$G$180,[6]cmmiScoringModel!$I$176:$I$180,0,0,1)</f>
        <v>0.01</v>
      </c>
    </row>
    <row r="456" spans="1:83" x14ac:dyDescent="0.25">
      <c r="A456" s="1" t="s">
        <v>3848</v>
      </c>
      <c r="B456" s="1" t="s">
        <v>1401</v>
      </c>
      <c r="C456" s="1" t="s">
        <v>2485</v>
      </c>
      <c r="D456" s="1" t="s">
        <v>2491</v>
      </c>
      <c r="E456" s="1" t="s">
        <v>2492</v>
      </c>
      <c r="G456" s="1" t="s">
        <v>3811</v>
      </c>
      <c r="H456" s="1" t="s">
        <v>3594</v>
      </c>
      <c r="K456" s="1" t="s">
        <v>16</v>
      </c>
      <c r="L456" s="1" t="s">
        <v>22</v>
      </c>
      <c r="M456" s="1" t="s">
        <v>31</v>
      </c>
      <c r="N456" s="1" t="s">
        <v>29</v>
      </c>
      <c r="O456" s="1" t="s">
        <v>37</v>
      </c>
      <c r="P456" s="1" t="s">
        <v>43</v>
      </c>
      <c r="Q456" s="1" t="s">
        <v>45</v>
      </c>
      <c r="R456" s="1" t="s">
        <v>37</v>
      </c>
      <c r="S456" s="1" t="s">
        <v>56</v>
      </c>
      <c r="T456" s="1" t="s">
        <v>60</v>
      </c>
      <c r="U456" s="1" t="s">
        <v>43</v>
      </c>
      <c r="V456" s="1" t="s">
        <v>72</v>
      </c>
      <c r="W456" s="1" t="s">
        <v>76</v>
      </c>
      <c r="X456" s="1" t="s">
        <v>37</v>
      </c>
      <c r="Y456" s="1" t="s">
        <v>43</v>
      </c>
      <c r="Z456" s="1" t="s">
        <v>62</v>
      </c>
      <c r="AA456" s="1" t="s">
        <v>62</v>
      </c>
      <c r="AB456" s="1" t="s">
        <v>98</v>
      </c>
      <c r="AC456" s="1" t="s">
        <v>103</v>
      </c>
      <c r="AD456" s="1" t="s">
        <v>111</v>
      </c>
      <c r="AE456" s="1" t="s">
        <v>62</v>
      </c>
      <c r="AF456" s="1" t="s">
        <v>120</v>
      </c>
      <c r="AG456" s="1" t="s">
        <v>124</v>
      </c>
      <c r="AH456" s="1" t="s">
        <v>129</v>
      </c>
      <c r="AI456" s="1" t="s">
        <v>129</v>
      </c>
      <c r="AJ456" s="1" t="s">
        <v>129</v>
      </c>
      <c r="AK456" s="1" t="s">
        <v>61</v>
      </c>
      <c r="AL456" s="1" t="s">
        <v>144</v>
      </c>
      <c r="AM456" s="1" t="s">
        <v>62</v>
      </c>
      <c r="AN456" s="1" t="s">
        <v>29</v>
      </c>
      <c r="AO456" s="1" t="s">
        <v>155</v>
      </c>
      <c r="AP456" s="1" t="s">
        <v>158</v>
      </c>
      <c r="AQ456" s="1" t="s">
        <v>29</v>
      </c>
      <c r="AR456" s="1" t="s">
        <v>21</v>
      </c>
      <c r="AS456" s="1" t="s">
        <v>21</v>
      </c>
      <c r="AT456" s="1" t="s">
        <v>21</v>
      </c>
      <c r="AV456" s="1">
        <f>_xlfn.XLOOKUP(K456,[6]cmmiScoringModel!$G$2:$G$6, [6]cmmiScoringModel!$I$2:$I$6,0,0,1)</f>
        <v>0.1</v>
      </c>
      <c r="AW456" s="1">
        <f>_xlfn.XLOOKUP(L456,[6]cmmiScoringModel!$G$7:$G$9,[6]cmmiScoringModel!$I$7:$I$9,0,0,1)</f>
        <v>1</v>
      </c>
      <c r="AX456" s="1">
        <f>_xlfn.XLOOKUP(M456,[6]cmmiScoringModel!$G$10:$G$14,[6]cmmiScoringModel!$I$10:$I$14,0,0,1)</f>
        <v>1</v>
      </c>
      <c r="AY456" s="1">
        <f>_xlfn.XLOOKUP(N456,[6]cmmiScoringModel!$G$15:$G$19,[6]cmmiScoringModel!$I$15:$I$19,0,0,1)</f>
        <v>0.5</v>
      </c>
      <c r="AZ456" s="1">
        <f>_xlfn.XLOOKUP(O456,[6]cmmiScoringModel!$G$20:$G$24,[6]cmmiScoringModel!$I$20:$I$24,0,0,1)</f>
        <v>0.75</v>
      </c>
      <c r="BA456" s="1">
        <f>_xlfn.XLOOKUP(P456,[6]cmmiScoringModel!$G$25:$G$28,[6]cmmiScoringModel!$I$25:$I$28,0,0,1)</f>
        <v>1</v>
      </c>
      <c r="BB456" s="1">
        <f>_xlfn.XLOOKUP(Q456,[6]cmmiScoringModel!$G$29:$G$33,[6]cmmiScoringModel!$I$29:$I$33,0,0,1)</f>
        <v>0.5</v>
      </c>
      <c r="BC456" s="1">
        <f>_xlfn.XLOOKUP(R456,[6]cmmiScoringModel!$G$34:$G$37,[6]cmmiScoringModel!$I$34:$I$37,0,0,1)</f>
        <v>1</v>
      </c>
      <c r="BD456" s="1">
        <f>_xlfn.XLOOKUP(S456,[6]cmmiScoringModel!$G$38:$G$44,[6]cmmiScoringModel!$I$38:$I$44,0,0,1)</f>
        <v>0.2</v>
      </c>
      <c r="BE456" s="1">
        <f>_xlfn.XLOOKUP(T456,[6]cmmiScoringModel!$G$45:$G$51,[6]cmmiScoringModel!$I$45:$I$51,0,0,1)</f>
        <v>0</v>
      </c>
      <c r="BF456" s="1">
        <f>_xlfn.XLOOKUP(U456,[6]cmmiScoringModel!$G$52:$G$56,[6]cmmiScoringModel!$I$52:$I$56,0,0,1)</f>
        <v>1</v>
      </c>
      <c r="BG456" s="1">
        <f>_xlfn.XLOOKUP(V456,[6]cmmiScoringModel!$G$57:$G$61,[6]cmmiScoringModel!$I$57:$I$61,0,0,1)</f>
        <v>1</v>
      </c>
      <c r="BH456" s="1">
        <f>_xlfn.XLOOKUP(W456,[6]cmmiScoringModel!$G$62:$G$67,[6]cmmiScoringModel!$I$62:$I$67,0,0,1)</f>
        <v>0.75</v>
      </c>
      <c r="BI456" s="1">
        <f>_xlfn.XLOOKUP(X456,[6]cmmiScoringModel!$G$68:$G$72,[6]cmmiScoringModel!$I$68:$I$72,0,0,1)</f>
        <v>0.75</v>
      </c>
      <c r="BJ456" s="1">
        <f>_xlfn.XLOOKUP(Y456,[6]cmmiScoringModel!$G$73:$G$77,[6]cmmiScoringModel!$I$73:$I$77,0,0,1)</f>
        <v>1</v>
      </c>
      <c r="BK456" s="1">
        <f>_xlfn.XLOOKUP(Z456,[6]cmmiScoringModel!$G$78:$G$84,[6]cmmiScoringModel!$I$78:$I$84,0,0,1)</f>
        <v>0.5</v>
      </c>
      <c r="BL456" s="1">
        <f>_xlfn.XLOOKUP(AA456,[6]cmmiScoringModel!$G$85:$G$91,[6]cmmiScoringModel!$I$85:$I$91,0,0,1)</f>
        <v>0.5</v>
      </c>
      <c r="BM456" s="1">
        <f>_xlfn.XLOOKUP(AB456,[6]cmmiScoringModel!$G$92:$G$95,[6]cmmiScoringModel!$I$92:$I$95,0,0,1)</f>
        <v>1</v>
      </c>
      <c r="BN456" s="1">
        <f>_xlfn.XLOOKUP(AC456,[6]cmmiScoringModel!$G$96:$G$100,[6]cmmiScoringModel!$I$96:$I$100,0,0,1)</f>
        <v>0.6</v>
      </c>
      <c r="BO456" s="1">
        <f>_xlfn.XLOOKUP(AD456,[6]cmmiScoringModel!$G$101:$G$106,[6]cmmiScoringModel!$I$101:$I$106,0,0,1)</f>
        <v>1</v>
      </c>
      <c r="BP456" s="1">
        <f>_xlfn.XLOOKUP(AE456,[6]cmmiScoringModel!$G$107:$G$113,[6]cmmiScoringModel!$I$107:$I$113,0,0,1)</f>
        <v>0.5</v>
      </c>
      <c r="BQ456" s="1">
        <f>_xlfn.XLOOKUP(AF456,[6]cmmiScoringModel!$G$114:$G$117,[6]cmmiScoringModel!$I$114:$I$117,0,0,1)</f>
        <v>0.85</v>
      </c>
      <c r="BR456" s="1">
        <f>_xlfn.XLOOKUP(AG456,[6]cmmiScoringModel!$G$118:$G$120,[6]cmmiScoringModel!$I$118:$I$120,0,0,1)</f>
        <v>0.25</v>
      </c>
      <c r="BS456" s="1">
        <f>_xlfn.XLOOKUP(AH456, [6]cmmiScoringModel!$G$121:$G$124,[6]cmmiScoringModel!$I$121:$I$124,0,0,1)</f>
        <v>0.6</v>
      </c>
      <c r="BT456" s="1">
        <f>_xlfn.XLOOKUP(AI456,[6]cmmiScoringModel!$G$125:$G$128,[6]cmmiScoringModel!$I$125:$I$128,0,0,1)</f>
        <v>0.4</v>
      </c>
      <c r="BU456" s="1">
        <f>_xlfn.XLOOKUP(AJ456,[6]cmmiScoringModel!$G$129:$G$132,[6]cmmiScoringModel!$I$129:$I$132,0,0,1)</f>
        <v>0.4</v>
      </c>
      <c r="BV456" s="1">
        <f>_xlfn.XLOOKUP(AK456,[6]cmmiScoringModel!$G$133:$G$138,[6]cmmiScoringModel!$I$133:$I$138,0,0,1)</f>
        <v>0.25</v>
      </c>
      <c r="BW456" s="1">
        <f>_xlfn.XLOOKUP(AL456,[6]cmmiScoringModel!$G$139:$G$142,[6]cmmiScoringModel!$I$139:$I$142,0,0,1)</f>
        <v>1</v>
      </c>
      <c r="BX456" s="1">
        <f>_xlfn.XLOOKUP(AM456,[6]cmmiScoringModel!$G$143:$G$148,[6]cmmiScoringModel!$I$143:$I$148,0,0,1)</f>
        <v>0.5</v>
      </c>
      <c r="BY456" s="1">
        <f>_xlfn.XLOOKUP(AN456,[6]cmmiScoringModel!$G$149:$G$153,[6]cmmiScoringModel!$I$149:$I$153,0,0,1)</f>
        <v>0.75</v>
      </c>
      <c r="BZ456" s="1">
        <f>_xlfn.XLOOKUP(AO456,[6]cmmiScoringModel!$G$154:$G$157,[6]cmmiScoringModel!$I$154:$I$157,0,0,1)</f>
        <v>1</v>
      </c>
      <c r="CA456" s="1">
        <f>_xlfn.XLOOKUP(AP456,[6]cmmiScoringModel!$G$158:$G$161,[6]cmmiScoringModel!$I$158:$I$161,0,0,1)</f>
        <v>0.5</v>
      </c>
      <c r="CB456" s="1">
        <f>_xlfn.XLOOKUP(AQ456,[6]cmmiScoringModel!$G$162:$G$166,[6]cmmiScoringModel!$I$162:$I$166,0,0,1)</f>
        <v>0.75</v>
      </c>
      <c r="CC456" s="1">
        <f>_xlfn.XLOOKUP(AR456,[6]cmmiScoringModel!$G$167:$G$171,[6]cmmiScoringModel!$I$167:$I$171,0,0,1)</f>
        <v>0.01</v>
      </c>
      <c r="CD456" s="1">
        <f>_xlfn.XLOOKUP(AS456,[6]cmmiScoringModel!$G$172:$G$175,[6]cmmiScoringModel!$I$172:$I$175,0,0,1)</f>
        <v>0.01</v>
      </c>
      <c r="CE456" s="1">
        <f>_xlfn.XLOOKUP(AT456,[6]cmmiScoringModel!$G$176:$G$180,[6]cmmiScoringModel!$I$176:$I$180,0,0,1)</f>
        <v>0.01</v>
      </c>
    </row>
    <row r="457" spans="1:83" x14ac:dyDescent="0.25">
      <c r="A457" s="1" t="s">
        <v>3849</v>
      </c>
      <c r="B457" s="1" t="s">
        <v>1401</v>
      </c>
      <c r="C457" s="1" t="s">
        <v>1283</v>
      </c>
      <c r="D457" s="1" t="s">
        <v>2494</v>
      </c>
      <c r="E457" s="1" t="s">
        <v>2495</v>
      </c>
      <c r="G457" s="1" t="s">
        <v>2496</v>
      </c>
      <c r="H457" s="1" t="s">
        <v>3594</v>
      </c>
      <c r="K457" s="1" t="s">
        <v>17</v>
      </c>
      <c r="L457" s="1" t="s">
        <v>22</v>
      </c>
      <c r="M457" s="1" t="s">
        <v>31</v>
      </c>
      <c r="N457" s="1" t="s">
        <v>29</v>
      </c>
      <c r="O457" s="1" t="s">
        <v>37</v>
      </c>
      <c r="P457" s="1" t="s">
        <v>42</v>
      </c>
      <c r="Q457" s="1" t="s">
        <v>45</v>
      </c>
      <c r="R457" s="1" t="s">
        <v>37</v>
      </c>
      <c r="S457" s="1" t="s">
        <v>56</v>
      </c>
      <c r="T457" s="1" t="s">
        <v>63</v>
      </c>
      <c r="U457" s="1" t="s">
        <v>43</v>
      </c>
      <c r="V457" s="1" t="s">
        <v>71</v>
      </c>
      <c r="W457" s="1" t="s">
        <v>76</v>
      </c>
      <c r="X457" s="1" t="s">
        <v>37</v>
      </c>
      <c r="Y457" s="1" t="s">
        <v>43</v>
      </c>
      <c r="Z457" s="1" t="s">
        <v>63</v>
      </c>
      <c r="AA457" s="1" t="s">
        <v>62</v>
      </c>
      <c r="AB457" s="1" t="s">
        <v>98</v>
      </c>
      <c r="AC457" s="1" t="s">
        <v>103</v>
      </c>
      <c r="AD457" s="1" t="s">
        <v>111</v>
      </c>
      <c r="AE457" s="1" t="s">
        <v>62</v>
      </c>
      <c r="AF457" s="1" t="s">
        <v>120</v>
      </c>
      <c r="AG457" s="1" t="s">
        <v>125</v>
      </c>
      <c r="AH457" s="1" t="s">
        <v>129</v>
      </c>
      <c r="AI457" s="1" t="s">
        <v>129</v>
      </c>
      <c r="AJ457" s="1" t="s">
        <v>129</v>
      </c>
      <c r="AK457" s="1" t="s">
        <v>63</v>
      </c>
      <c r="AL457" s="1" t="s">
        <v>144</v>
      </c>
      <c r="AM457" s="1" t="s">
        <v>62</v>
      </c>
      <c r="AN457" s="1" t="s">
        <v>31</v>
      </c>
      <c r="AO457" s="1" t="s">
        <v>155</v>
      </c>
      <c r="AP457" s="1" t="s">
        <v>159</v>
      </c>
      <c r="AQ457" s="1" t="s">
        <v>31</v>
      </c>
      <c r="AR457" s="1" t="s">
        <v>21</v>
      </c>
      <c r="AS457" s="1" t="s">
        <v>21</v>
      </c>
      <c r="AT457" s="1" t="s">
        <v>21</v>
      </c>
      <c r="AV457" s="1">
        <f>_xlfn.XLOOKUP(K457,[6]cmmiScoringModel!$G$2:$G$6, [6]cmmiScoringModel!$I$2:$I$6,0,0,1)</f>
        <v>0.25</v>
      </c>
      <c r="AW457" s="1">
        <f>_xlfn.XLOOKUP(L457,[6]cmmiScoringModel!$G$7:$G$9,[6]cmmiScoringModel!$I$7:$I$9,0,0,1)</f>
        <v>1</v>
      </c>
      <c r="AX457" s="1">
        <f>_xlfn.XLOOKUP(M457,[6]cmmiScoringModel!$G$10:$G$14,[6]cmmiScoringModel!$I$10:$I$14,0,0,1)</f>
        <v>1</v>
      </c>
      <c r="AY457" s="1">
        <f>_xlfn.XLOOKUP(N457,[6]cmmiScoringModel!$G$15:$G$19,[6]cmmiScoringModel!$I$15:$I$19,0,0,1)</f>
        <v>0.5</v>
      </c>
      <c r="AZ457" s="1">
        <f>_xlfn.XLOOKUP(O457,[6]cmmiScoringModel!$G$20:$G$24,[6]cmmiScoringModel!$I$20:$I$24,0,0,1)</f>
        <v>0.75</v>
      </c>
      <c r="BA457" s="1">
        <f>_xlfn.XLOOKUP(P457,[6]cmmiScoringModel!$G$25:$G$28,[6]cmmiScoringModel!$I$25:$I$28,0,0,1)</f>
        <v>0.75</v>
      </c>
      <c r="BB457" s="1">
        <f>_xlfn.XLOOKUP(Q457,[6]cmmiScoringModel!$G$29:$G$33,[6]cmmiScoringModel!$I$29:$I$33,0,0,1)</f>
        <v>0.5</v>
      </c>
      <c r="BC457" s="1">
        <f>_xlfn.XLOOKUP(R457,[6]cmmiScoringModel!$G$34:$G$37,[6]cmmiScoringModel!$I$34:$I$37,0,0,1)</f>
        <v>1</v>
      </c>
      <c r="BD457" s="1">
        <f>_xlfn.XLOOKUP(S457,[6]cmmiScoringModel!$G$38:$G$44,[6]cmmiScoringModel!$I$38:$I$44,0,0,1)</f>
        <v>0.2</v>
      </c>
      <c r="BE457" s="1">
        <f>_xlfn.XLOOKUP(T457,[6]cmmiScoringModel!$G$45:$G$51,[6]cmmiScoringModel!$I$45:$I$51,0,0,1)</f>
        <v>0.75</v>
      </c>
      <c r="BF457" s="1">
        <f>_xlfn.XLOOKUP(U457,[6]cmmiScoringModel!$G$52:$G$56,[6]cmmiScoringModel!$I$52:$I$56,0,0,1)</f>
        <v>1</v>
      </c>
      <c r="BG457" s="1">
        <f>_xlfn.XLOOKUP(V457,[6]cmmiScoringModel!$G$57:$G$61,[6]cmmiScoringModel!$I$57:$I$61,0,0,1)</f>
        <v>0.6</v>
      </c>
      <c r="BH457" s="1">
        <f>_xlfn.XLOOKUP(W457,[6]cmmiScoringModel!$G$62:$G$67,[6]cmmiScoringModel!$I$62:$I$67,0,0,1)</f>
        <v>0.75</v>
      </c>
      <c r="BI457" s="1">
        <f>_xlfn.XLOOKUP(X457,[6]cmmiScoringModel!$G$68:$G$72,[6]cmmiScoringModel!$I$68:$I$72,0,0,1)</f>
        <v>0.75</v>
      </c>
      <c r="BJ457" s="1">
        <f>_xlfn.XLOOKUP(Y457,[6]cmmiScoringModel!$G$73:$G$77,[6]cmmiScoringModel!$I$73:$I$77,0,0,1)</f>
        <v>1</v>
      </c>
      <c r="BK457" s="1">
        <f>_xlfn.XLOOKUP(Z457,[6]cmmiScoringModel!$G$78:$G$84,[6]cmmiScoringModel!$I$78:$I$84,0,0,1)</f>
        <v>0.75</v>
      </c>
      <c r="BL457" s="1">
        <f>_xlfn.XLOOKUP(AA457,[6]cmmiScoringModel!$G$85:$G$91,[6]cmmiScoringModel!$I$85:$I$91,0,0,1)</f>
        <v>0.5</v>
      </c>
      <c r="BM457" s="1">
        <f>_xlfn.XLOOKUP(AB457,[6]cmmiScoringModel!$G$92:$G$95,[6]cmmiScoringModel!$I$92:$I$95,0,0,1)</f>
        <v>1</v>
      </c>
      <c r="BN457" s="1">
        <f>_xlfn.XLOOKUP(AC457,[6]cmmiScoringModel!$G$96:$G$100,[6]cmmiScoringModel!$I$96:$I$100,0,0,1)</f>
        <v>0.6</v>
      </c>
      <c r="BO457" s="1">
        <f>_xlfn.XLOOKUP(AD457,[6]cmmiScoringModel!$G$101:$G$106,[6]cmmiScoringModel!$I$101:$I$106,0,0,1)</f>
        <v>1</v>
      </c>
      <c r="BP457" s="1">
        <f>_xlfn.XLOOKUP(AE457,[6]cmmiScoringModel!$G$107:$G$113,[6]cmmiScoringModel!$I$107:$I$113,0,0,1)</f>
        <v>0.5</v>
      </c>
      <c r="BQ457" s="1">
        <f>_xlfn.XLOOKUP(AF457,[6]cmmiScoringModel!$G$114:$G$117,[6]cmmiScoringModel!$I$114:$I$117,0,0,1)</f>
        <v>0.85</v>
      </c>
      <c r="BR457" s="1">
        <f>_xlfn.XLOOKUP(AG457,[6]cmmiScoringModel!$G$118:$G$120,[6]cmmiScoringModel!$I$118:$I$120,0,0,1)</f>
        <v>1</v>
      </c>
      <c r="BS457" s="1">
        <f>_xlfn.XLOOKUP(AH457, [6]cmmiScoringModel!$G$121:$G$124,[6]cmmiScoringModel!$I$121:$I$124,0,0,1)</f>
        <v>0.6</v>
      </c>
      <c r="BT457" s="1">
        <f>_xlfn.XLOOKUP(AI457,[6]cmmiScoringModel!$G$125:$G$128,[6]cmmiScoringModel!$I$125:$I$128,0,0,1)</f>
        <v>0.4</v>
      </c>
      <c r="BU457" s="1">
        <f>_xlfn.XLOOKUP(AJ457,[6]cmmiScoringModel!$G$129:$G$132,[6]cmmiScoringModel!$I$129:$I$132,0,0,1)</f>
        <v>0.4</v>
      </c>
      <c r="BV457" s="1">
        <f>_xlfn.XLOOKUP(AK457,[6]cmmiScoringModel!$G$133:$G$138,[6]cmmiScoringModel!$I$133:$I$138,0,0,1)</f>
        <v>0.75</v>
      </c>
      <c r="BW457" s="1">
        <f>_xlfn.XLOOKUP(AL457,[6]cmmiScoringModel!$G$139:$G$142,[6]cmmiScoringModel!$I$139:$I$142,0,0,1)</f>
        <v>1</v>
      </c>
      <c r="BX457" s="1">
        <f>_xlfn.XLOOKUP(AM457,[6]cmmiScoringModel!$G$143:$G$148,[6]cmmiScoringModel!$I$143:$I$148,0,0,1)</f>
        <v>0.5</v>
      </c>
      <c r="BY457" s="1">
        <f>_xlfn.XLOOKUP(AN457,[6]cmmiScoringModel!$G$149:$G$153,[6]cmmiScoringModel!$I$149:$I$153,0,0,1)</f>
        <v>1</v>
      </c>
      <c r="BZ457" s="1">
        <f>_xlfn.XLOOKUP(AO457,[6]cmmiScoringModel!$G$154:$G$157,[6]cmmiScoringModel!$I$154:$I$157,0,0,1)</f>
        <v>1</v>
      </c>
      <c r="CA457" s="1">
        <f>_xlfn.XLOOKUP(AP457,[6]cmmiScoringModel!$G$158:$G$161,[6]cmmiScoringModel!$I$158:$I$161,0,0,1)</f>
        <v>1</v>
      </c>
      <c r="CB457" s="1">
        <f>_xlfn.XLOOKUP(AQ457,[6]cmmiScoringModel!$G$162:$G$166,[6]cmmiScoringModel!$I$162:$I$166,0,0,1)</f>
        <v>1</v>
      </c>
      <c r="CC457" s="1">
        <f>_xlfn.XLOOKUP(AR457,[6]cmmiScoringModel!$G$167:$G$171,[6]cmmiScoringModel!$I$167:$I$171,0,0,1)</f>
        <v>0.01</v>
      </c>
      <c r="CD457" s="1">
        <f>_xlfn.XLOOKUP(AS457,[6]cmmiScoringModel!$G$172:$G$175,[6]cmmiScoringModel!$I$172:$I$175,0,0,1)</f>
        <v>0.01</v>
      </c>
      <c r="CE457" s="1">
        <f>_xlfn.XLOOKUP(AT457,[6]cmmiScoringModel!$G$176:$G$180,[6]cmmiScoringModel!$I$176:$I$180,0,0,1)</f>
        <v>0.01</v>
      </c>
    </row>
    <row r="458" spans="1:83" x14ac:dyDescent="0.25">
      <c r="A458" s="1" t="s">
        <v>3850</v>
      </c>
      <c r="B458" s="1" t="s">
        <v>1401</v>
      </c>
      <c r="C458" s="1" t="s">
        <v>1283</v>
      </c>
      <c r="D458" s="1" t="s">
        <v>1862</v>
      </c>
      <c r="E458" s="1" t="s">
        <v>2497</v>
      </c>
      <c r="G458" s="1" t="s">
        <v>2044</v>
      </c>
      <c r="H458" s="1" t="s">
        <v>3851</v>
      </c>
      <c r="K458" s="1" t="s">
        <v>18</v>
      </c>
      <c r="L458" s="1" t="s">
        <v>22</v>
      </c>
      <c r="M458" s="1" t="s">
        <v>31</v>
      </c>
      <c r="N458" s="1" t="s">
        <v>29</v>
      </c>
      <c r="O458" s="1" t="s">
        <v>37</v>
      </c>
      <c r="P458" s="1" t="s">
        <v>43</v>
      </c>
      <c r="Q458" s="1" t="s">
        <v>45</v>
      </c>
      <c r="R458" s="1" t="s">
        <v>37</v>
      </c>
      <c r="S458" s="1" t="s">
        <v>56</v>
      </c>
      <c r="T458" s="1" t="s">
        <v>62</v>
      </c>
      <c r="U458" s="1" t="s">
        <v>43</v>
      </c>
      <c r="V458" s="1" t="s">
        <v>71</v>
      </c>
      <c r="W458" s="1" t="s">
        <v>76</v>
      </c>
      <c r="X458" s="1" t="s">
        <v>37</v>
      </c>
      <c r="Y458" s="1" t="s">
        <v>43</v>
      </c>
      <c r="Z458" s="1" t="s">
        <v>63</v>
      </c>
      <c r="AA458" s="1" t="s">
        <v>63</v>
      </c>
      <c r="AB458" s="1" t="s">
        <v>98</v>
      </c>
      <c r="AC458" s="1" t="s">
        <v>103</v>
      </c>
      <c r="AD458" s="1" t="s">
        <v>111</v>
      </c>
      <c r="AE458" s="1" t="s">
        <v>62</v>
      </c>
      <c r="AF458" s="1" t="s">
        <v>120</v>
      </c>
      <c r="AG458" s="1" t="s">
        <v>124</v>
      </c>
      <c r="AH458" s="1" t="s">
        <v>129</v>
      </c>
      <c r="AI458" s="1" t="s">
        <v>129</v>
      </c>
      <c r="AJ458" s="1" t="s">
        <v>129</v>
      </c>
      <c r="AK458" s="1" t="s">
        <v>63</v>
      </c>
      <c r="AL458" s="1" t="s">
        <v>142</v>
      </c>
      <c r="AM458" s="1" t="s">
        <v>62</v>
      </c>
      <c r="AN458" s="1" t="s">
        <v>29</v>
      </c>
      <c r="AO458" s="1" t="s">
        <v>154</v>
      </c>
      <c r="AP458" s="1" t="s">
        <v>159</v>
      </c>
      <c r="AQ458" s="1" t="s">
        <v>29</v>
      </c>
      <c r="AR458" s="1" t="s">
        <v>21</v>
      </c>
      <c r="AS458" s="1" t="s">
        <v>21</v>
      </c>
      <c r="AT458" s="1" t="s">
        <v>21</v>
      </c>
      <c r="AV458" s="1">
        <f>_xlfn.XLOOKUP(K458,[6]cmmiScoringModel!$G$2:$G$6, [6]cmmiScoringModel!$I$2:$I$6,0,0,1)</f>
        <v>1</v>
      </c>
      <c r="AW458" s="1">
        <f>_xlfn.XLOOKUP(L458,[6]cmmiScoringModel!$G$7:$G$9,[6]cmmiScoringModel!$I$7:$I$9,0,0,1)</f>
        <v>1</v>
      </c>
      <c r="AX458" s="1">
        <f>_xlfn.XLOOKUP(M458,[6]cmmiScoringModel!$G$10:$G$14,[6]cmmiScoringModel!$I$10:$I$14,0,0,1)</f>
        <v>1</v>
      </c>
      <c r="AY458" s="1">
        <f>_xlfn.XLOOKUP(N458,[6]cmmiScoringModel!$G$15:$G$19,[6]cmmiScoringModel!$I$15:$I$19,0,0,1)</f>
        <v>0.5</v>
      </c>
      <c r="AZ458" s="1">
        <f>_xlfn.XLOOKUP(O458,[6]cmmiScoringModel!$G$20:$G$24,[6]cmmiScoringModel!$I$20:$I$24,0,0,1)</f>
        <v>0.75</v>
      </c>
      <c r="BA458" s="1">
        <f>_xlfn.XLOOKUP(P458,[6]cmmiScoringModel!$G$25:$G$28,[6]cmmiScoringModel!$I$25:$I$28,0,0,1)</f>
        <v>1</v>
      </c>
      <c r="BB458" s="1">
        <f>_xlfn.XLOOKUP(Q458,[6]cmmiScoringModel!$G$29:$G$33,[6]cmmiScoringModel!$I$29:$I$33,0,0,1)</f>
        <v>0.5</v>
      </c>
      <c r="BC458" s="1">
        <f>_xlfn.XLOOKUP(R458,[6]cmmiScoringModel!$G$34:$G$37,[6]cmmiScoringModel!$I$34:$I$37,0,0,1)</f>
        <v>1</v>
      </c>
      <c r="BD458" s="1">
        <f>_xlfn.XLOOKUP(S458,[6]cmmiScoringModel!$G$38:$G$44,[6]cmmiScoringModel!$I$38:$I$44,0,0,1)</f>
        <v>0.2</v>
      </c>
      <c r="BE458" s="1">
        <f>_xlfn.XLOOKUP(T458,[6]cmmiScoringModel!$G$45:$G$51,[6]cmmiScoringModel!$I$45:$I$51,0,0,1)</f>
        <v>0.5</v>
      </c>
      <c r="BF458" s="1">
        <f>_xlfn.XLOOKUP(U458,[6]cmmiScoringModel!$G$52:$G$56,[6]cmmiScoringModel!$I$52:$I$56,0,0,1)</f>
        <v>1</v>
      </c>
      <c r="BG458" s="1">
        <f>_xlfn.XLOOKUP(V458,[6]cmmiScoringModel!$G$57:$G$61,[6]cmmiScoringModel!$I$57:$I$61,0,0,1)</f>
        <v>0.6</v>
      </c>
      <c r="BH458" s="1">
        <f>_xlfn.XLOOKUP(W458,[6]cmmiScoringModel!$G$62:$G$67,[6]cmmiScoringModel!$I$62:$I$67,0,0,1)</f>
        <v>0.75</v>
      </c>
      <c r="BI458" s="1">
        <f>_xlfn.XLOOKUP(X458,[6]cmmiScoringModel!$G$68:$G$72,[6]cmmiScoringModel!$I$68:$I$72,0,0,1)</f>
        <v>0.75</v>
      </c>
      <c r="BJ458" s="1">
        <f>_xlfn.XLOOKUP(Y458,[6]cmmiScoringModel!$G$73:$G$77,[6]cmmiScoringModel!$I$73:$I$77,0,0,1)</f>
        <v>1</v>
      </c>
      <c r="BK458" s="1">
        <f>_xlfn.XLOOKUP(Z458,[6]cmmiScoringModel!$G$78:$G$84,[6]cmmiScoringModel!$I$78:$I$84,0,0,1)</f>
        <v>0.75</v>
      </c>
      <c r="BL458" s="1">
        <f>_xlfn.XLOOKUP(AA458,[6]cmmiScoringModel!$G$85:$G$91,[6]cmmiScoringModel!$I$85:$I$91,0,0,1)</f>
        <v>0.75</v>
      </c>
      <c r="BM458" s="1">
        <f>_xlfn.XLOOKUP(AB458,[6]cmmiScoringModel!$G$92:$G$95,[6]cmmiScoringModel!$I$92:$I$95,0,0,1)</f>
        <v>1</v>
      </c>
      <c r="BN458" s="1">
        <f>_xlfn.XLOOKUP(AC458,[6]cmmiScoringModel!$G$96:$G$100,[6]cmmiScoringModel!$I$96:$I$100,0,0,1)</f>
        <v>0.6</v>
      </c>
      <c r="BO458" s="1">
        <f>_xlfn.XLOOKUP(AD458,[6]cmmiScoringModel!$G$101:$G$106,[6]cmmiScoringModel!$I$101:$I$106,0,0,1)</f>
        <v>1</v>
      </c>
      <c r="BP458" s="1">
        <f>_xlfn.XLOOKUP(AE458,[6]cmmiScoringModel!$G$107:$G$113,[6]cmmiScoringModel!$I$107:$I$113,0,0,1)</f>
        <v>0.5</v>
      </c>
      <c r="BQ458" s="1">
        <f>_xlfn.XLOOKUP(AF458,[6]cmmiScoringModel!$G$114:$G$117,[6]cmmiScoringModel!$I$114:$I$117,0,0,1)</f>
        <v>0.85</v>
      </c>
      <c r="BR458" s="1">
        <f>_xlfn.XLOOKUP(AG458,[6]cmmiScoringModel!$G$118:$G$120,[6]cmmiScoringModel!$I$118:$I$120,0,0,1)</f>
        <v>0.25</v>
      </c>
      <c r="BS458" s="1">
        <f>_xlfn.XLOOKUP(AH458, [6]cmmiScoringModel!$G$121:$G$124,[6]cmmiScoringModel!$I$121:$I$124,0,0,1)</f>
        <v>0.6</v>
      </c>
      <c r="BT458" s="1">
        <f>_xlfn.XLOOKUP(AI458,[6]cmmiScoringModel!$G$125:$G$128,[6]cmmiScoringModel!$I$125:$I$128,0,0,1)</f>
        <v>0.4</v>
      </c>
      <c r="BU458" s="1">
        <f>_xlfn.XLOOKUP(AJ458,[6]cmmiScoringModel!$G$129:$G$132,[6]cmmiScoringModel!$I$129:$I$132,0,0,1)</f>
        <v>0.4</v>
      </c>
      <c r="BV458" s="1">
        <f>_xlfn.XLOOKUP(AK458,[6]cmmiScoringModel!$G$133:$G$138,[6]cmmiScoringModel!$I$133:$I$138,0,0,1)</f>
        <v>0.75</v>
      </c>
      <c r="BW458" s="1">
        <f>_xlfn.XLOOKUP(AL458,[6]cmmiScoringModel!$G$139:$G$142,[6]cmmiScoringModel!$I$139:$I$142,0,0,1)</f>
        <v>0.25</v>
      </c>
      <c r="BX458" s="1">
        <f>_xlfn.XLOOKUP(AM458,[6]cmmiScoringModel!$G$143:$G$148,[6]cmmiScoringModel!$I$143:$I$148,0,0,1)</f>
        <v>0.5</v>
      </c>
      <c r="BY458" s="1">
        <f>_xlfn.XLOOKUP(AN458,[6]cmmiScoringModel!$G$149:$G$153,[6]cmmiScoringModel!$I$149:$I$153,0,0,1)</f>
        <v>0.75</v>
      </c>
      <c r="BZ458" s="1">
        <f>_xlfn.XLOOKUP(AO458,[6]cmmiScoringModel!$G$154:$G$157,[6]cmmiScoringModel!$I$154:$I$157,0,0,1)</f>
        <v>0</v>
      </c>
      <c r="CA458" s="1">
        <f>_xlfn.XLOOKUP(AP458,[6]cmmiScoringModel!$G$158:$G$161,[6]cmmiScoringModel!$I$158:$I$161,0,0,1)</f>
        <v>1</v>
      </c>
      <c r="CB458" s="1">
        <f>_xlfn.XLOOKUP(AQ458,[6]cmmiScoringModel!$G$162:$G$166,[6]cmmiScoringModel!$I$162:$I$166,0,0,1)</f>
        <v>0.75</v>
      </c>
      <c r="CC458" s="1">
        <f>_xlfn.XLOOKUP(AR458,[6]cmmiScoringModel!$G$167:$G$171,[6]cmmiScoringModel!$I$167:$I$171,0,0,1)</f>
        <v>0.01</v>
      </c>
      <c r="CD458" s="1">
        <f>_xlfn.XLOOKUP(AS458,[6]cmmiScoringModel!$G$172:$G$175,[6]cmmiScoringModel!$I$172:$I$175,0,0,1)</f>
        <v>0.01</v>
      </c>
      <c r="CE458" s="1">
        <f>_xlfn.XLOOKUP(AT458,[6]cmmiScoringModel!$G$176:$G$180,[6]cmmiScoringModel!$I$176:$I$180,0,0,1)</f>
        <v>0.01</v>
      </c>
    </row>
    <row r="459" spans="1:83" x14ac:dyDescent="0.25">
      <c r="A459" s="1" t="s">
        <v>3852</v>
      </c>
      <c r="B459" s="1" t="s">
        <v>1401</v>
      </c>
      <c r="C459" s="1" t="s">
        <v>2475</v>
      </c>
      <c r="D459" s="1" t="s">
        <v>2498</v>
      </c>
      <c r="E459" s="1" t="s">
        <v>2499</v>
      </c>
      <c r="G459" s="1" t="s">
        <v>2500</v>
      </c>
      <c r="H459" s="1" t="s">
        <v>3227</v>
      </c>
      <c r="K459" s="1" t="s">
        <v>17</v>
      </c>
      <c r="L459" s="1" t="s">
        <v>22</v>
      </c>
      <c r="M459" s="1" t="s">
        <v>31</v>
      </c>
      <c r="N459" s="1" t="s">
        <v>29</v>
      </c>
      <c r="O459" s="1" t="s">
        <v>37</v>
      </c>
      <c r="P459" s="1" t="s">
        <v>43</v>
      </c>
      <c r="Q459" s="1" t="s">
        <v>45</v>
      </c>
      <c r="R459" s="1" t="s">
        <v>37</v>
      </c>
      <c r="S459" s="1" t="s">
        <v>56</v>
      </c>
      <c r="T459" s="1" t="s">
        <v>62</v>
      </c>
      <c r="U459" s="1" t="s">
        <v>43</v>
      </c>
      <c r="V459" s="1" t="s">
        <v>72</v>
      </c>
      <c r="W459" s="1" t="s">
        <v>76</v>
      </c>
      <c r="X459" s="1" t="s">
        <v>37</v>
      </c>
      <c r="Y459" s="1" t="s">
        <v>43</v>
      </c>
      <c r="Z459" s="1" t="s">
        <v>62</v>
      </c>
      <c r="AA459" s="1" t="s">
        <v>62</v>
      </c>
      <c r="AB459" s="1" t="s">
        <v>98</v>
      </c>
      <c r="AC459" s="1" t="s">
        <v>103</v>
      </c>
      <c r="AD459" s="1" t="s">
        <v>111</v>
      </c>
      <c r="AE459" s="1" t="s">
        <v>62</v>
      </c>
      <c r="AF459" s="1" t="s">
        <v>120</v>
      </c>
      <c r="AG459" s="1" t="s">
        <v>124</v>
      </c>
      <c r="AH459" s="1" t="s">
        <v>129</v>
      </c>
      <c r="AI459" s="1" t="s">
        <v>129</v>
      </c>
      <c r="AJ459" s="1" t="s">
        <v>129</v>
      </c>
      <c r="AK459" s="1" t="s">
        <v>62</v>
      </c>
      <c r="AL459" s="1" t="s">
        <v>144</v>
      </c>
      <c r="AM459" s="1" t="s">
        <v>62</v>
      </c>
      <c r="AN459" s="1" t="s">
        <v>29</v>
      </c>
      <c r="AO459" s="1" t="s">
        <v>155</v>
      </c>
      <c r="AP459" s="1" t="s">
        <v>158</v>
      </c>
      <c r="AQ459" s="1" t="s">
        <v>29</v>
      </c>
      <c r="AR459" s="1" t="s">
        <v>21</v>
      </c>
      <c r="AS459" s="1" t="s">
        <v>21</v>
      </c>
      <c r="AT459" s="1" t="s">
        <v>21</v>
      </c>
      <c r="AV459" s="1">
        <f>_xlfn.XLOOKUP(K459,[6]cmmiScoringModel!$G$2:$G$6, [6]cmmiScoringModel!$I$2:$I$6,0,0,1)</f>
        <v>0.25</v>
      </c>
      <c r="AW459" s="1">
        <f>_xlfn.XLOOKUP(L459,[6]cmmiScoringModel!$G$7:$G$9,[6]cmmiScoringModel!$I$7:$I$9,0,0,1)</f>
        <v>1</v>
      </c>
      <c r="AX459" s="1">
        <f>_xlfn.XLOOKUP(M459,[6]cmmiScoringModel!$G$10:$G$14,[6]cmmiScoringModel!$I$10:$I$14,0,0,1)</f>
        <v>1</v>
      </c>
      <c r="AY459" s="1">
        <f>_xlfn.XLOOKUP(N459,[6]cmmiScoringModel!$G$15:$G$19,[6]cmmiScoringModel!$I$15:$I$19,0,0,1)</f>
        <v>0.5</v>
      </c>
      <c r="AZ459" s="1">
        <f>_xlfn.XLOOKUP(O459,[6]cmmiScoringModel!$G$20:$G$24,[6]cmmiScoringModel!$I$20:$I$24,0,0,1)</f>
        <v>0.75</v>
      </c>
      <c r="BA459" s="1">
        <f>_xlfn.XLOOKUP(P459,[6]cmmiScoringModel!$G$25:$G$28,[6]cmmiScoringModel!$I$25:$I$28,0,0,1)</f>
        <v>1</v>
      </c>
      <c r="BB459" s="1">
        <f>_xlfn.XLOOKUP(Q459,[6]cmmiScoringModel!$G$29:$G$33,[6]cmmiScoringModel!$I$29:$I$33,0,0,1)</f>
        <v>0.5</v>
      </c>
      <c r="BC459" s="1">
        <f>_xlfn.XLOOKUP(R459,[6]cmmiScoringModel!$G$34:$G$37,[6]cmmiScoringModel!$I$34:$I$37,0,0,1)</f>
        <v>1</v>
      </c>
      <c r="BD459" s="1">
        <f>_xlfn.XLOOKUP(S459,[6]cmmiScoringModel!$G$38:$G$44,[6]cmmiScoringModel!$I$38:$I$44,0,0,1)</f>
        <v>0.2</v>
      </c>
      <c r="BE459" s="1">
        <f>_xlfn.XLOOKUP(T459,[6]cmmiScoringModel!$G$45:$G$51,[6]cmmiScoringModel!$I$45:$I$51,0,0,1)</f>
        <v>0.5</v>
      </c>
      <c r="BF459" s="1">
        <f>_xlfn.XLOOKUP(U459,[6]cmmiScoringModel!$G$52:$G$56,[6]cmmiScoringModel!$I$52:$I$56,0,0,1)</f>
        <v>1</v>
      </c>
      <c r="BG459" s="1">
        <f>_xlfn.XLOOKUP(V459,[6]cmmiScoringModel!$G$57:$G$61,[6]cmmiScoringModel!$I$57:$I$61,0,0,1)</f>
        <v>1</v>
      </c>
      <c r="BH459" s="1">
        <f>_xlfn.XLOOKUP(W459,[6]cmmiScoringModel!$G$62:$G$67,[6]cmmiScoringModel!$I$62:$I$67,0,0,1)</f>
        <v>0.75</v>
      </c>
      <c r="BI459" s="1">
        <f>_xlfn.XLOOKUP(X459,[6]cmmiScoringModel!$G$68:$G$72,[6]cmmiScoringModel!$I$68:$I$72,0,0,1)</f>
        <v>0.75</v>
      </c>
      <c r="BJ459" s="1">
        <f>_xlfn.XLOOKUP(Y459,[6]cmmiScoringModel!$G$73:$G$77,[6]cmmiScoringModel!$I$73:$I$77,0,0,1)</f>
        <v>1</v>
      </c>
      <c r="BK459" s="1">
        <f>_xlfn.XLOOKUP(Z459,[6]cmmiScoringModel!$G$78:$G$84,[6]cmmiScoringModel!$I$78:$I$84,0,0,1)</f>
        <v>0.5</v>
      </c>
      <c r="BL459" s="1">
        <f>_xlfn.XLOOKUP(AA459,[6]cmmiScoringModel!$G$85:$G$91,[6]cmmiScoringModel!$I$85:$I$91,0,0,1)</f>
        <v>0.5</v>
      </c>
      <c r="BM459" s="1">
        <f>_xlfn.XLOOKUP(AB459,[6]cmmiScoringModel!$G$92:$G$95,[6]cmmiScoringModel!$I$92:$I$95,0,0,1)</f>
        <v>1</v>
      </c>
      <c r="BN459" s="1">
        <f>_xlfn.XLOOKUP(AC459,[6]cmmiScoringModel!$G$96:$G$100,[6]cmmiScoringModel!$I$96:$I$100,0,0,1)</f>
        <v>0.6</v>
      </c>
      <c r="BO459" s="1">
        <f>_xlfn.XLOOKUP(AD459,[6]cmmiScoringModel!$G$101:$G$106,[6]cmmiScoringModel!$I$101:$I$106,0,0,1)</f>
        <v>1</v>
      </c>
      <c r="BP459" s="1">
        <f>_xlfn.XLOOKUP(AE459,[6]cmmiScoringModel!$G$107:$G$113,[6]cmmiScoringModel!$I$107:$I$113,0,0,1)</f>
        <v>0.5</v>
      </c>
      <c r="BQ459" s="1">
        <f>_xlfn.XLOOKUP(AF459,[6]cmmiScoringModel!$G$114:$G$117,[6]cmmiScoringModel!$I$114:$I$117,0,0,1)</f>
        <v>0.85</v>
      </c>
      <c r="BR459" s="1">
        <f>_xlfn.XLOOKUP(AG459,[6]cmmiScoringModel!$G$118:$G$120,[6]cmmiScoringModel!$I$118:$I$120,0,0,1)</f>
        <v>0.25</v>
      </c>
      <c r="BS459" s="1">
        <f>_xlfn.XLOOKUP(AH459, [6]cmmiScoringModel!$G$121:$G$124,[6]cmmiScoringModel!$I$121:$I$124,0,0,1)</f>
        <v>0.6</v>
      </c>
      <c r="BT459" s="1">
        <f>_xlfn.XLOOKUP(AI459,[6]cmmiScoringModel!$G$125:$G$128,[6]cmmiScoringModel!$I$125:$I$128,0,0,1)</f>
        <v>0.4</v>
      </c>
      <c r="BU459" s="1">
        <f>_xlfn.XLOOKUP(AJ459,[6]cmmiScoringModel!$G$129:$G$132,[6]cmmiScoringModel!$I$129:$I$132,0,0,1)</f>
        <v>0.4</v>
      </c>
      <c r="BV459" s="1">
        <f>_xlfn.XLOOKUP(AK459,[6]cmmiScoringModel!$G$133:$G$138,[6]cmmiScoringModel!$I$133:$I$138,0,0,1)</f>
        <v>0.5</v>
      </c>
      <c r="BW459" s="1">
        <f>_xlfn.XLOOKUP(AL459,[6]cmmiScoringModel!$G$139:$G$142,[6]cmmiScoringModel!$I$139:$I$142,0,0,1)</f>
        <v>1</v>
      </c>
      <c r="BX459" s="1">
        <f>_xlfn.XLOOKUP(AM459,[6]cmmiScoringModel!$G$143:$G$148,[6]cmmiScoringModel!$I$143:$I$148,0,0,1)</f>
        <v>0.5</v>
      </c>
      <c r="BY459" s="1">
        <f>_xlfn.XLOOKUP(AN459,[6]cmmiScoringModel!$G$149:$G$153,[6]cmmiScoringModel!$I$149:$I$153,0,0,1)</f>
        <v>0.75</v>
      </c>
      <c r="BZ459" s="1">
        <f>_xlfn.XLOOKUP(AO459,[6]cmmiScoringModel!$G$154:$G$157,[6]cmmiScoringModel!$I$154:$I$157,0,0,1)</f>
        <v>1</v>
      </c>
      <c r="CA459" s="1">
        <f>_xlfn.XLOOKUP(AP459,[6]cmmiScoringModel!$G$158:$G$161,[6]cmmiScoringModel!$I$158:$I$161,0,0,1)</f>
        <v>0.5</v>
      </c>
      <c r="CB459" s="1">
        <f>_xlfn.XLOOKUP(AQ459,[6]cmmiScoringModel!$G$162:$G$166,[6]cmmiScoringModel!$I$162:$I$166,0,0,1)</f>
        <v>0.75</v>
      </c>
      <c r="CC459" s="1">
        <f>_xlfn.XLOOKUP(AR459,[6]cmmiScoringModel!$G$167:$G$171,[6]cmmiScoringModel!$I$167:$I$171,0,0,1)</f>
        <v>0.01</v>
      </c>
      <c r="CD459" s="1">
        <f>_xlfn.XLOOKUP(AS459,[6]cmmiScoringModel!$G$172:$G$175,[6]cmmiScoringModel!$I$172:$I$175,0,0,1)</f>
        <v>0.01</v>
      </c>
      <c r="CE459" s="1">
        <f>_xlfn.XLOOKUP(AT459,[6]cmmiScoringModel!$G$176:$G$180,[6]cmmiScoringModel!$I$176:$I$180,0,0,1)</f>
        <v>0.01</v>
      </c>
    </row>
    <row r="460" spans="1:83" x14ac:dyDescent="0.25">
      <c r="A460" s="1" t="s">
        <v>3853</v>
      </c>
      <c r="B460" s="1" t="s">
        <v>1401</v>
      </c>
      <c r="C460" s="1" t="s">
        <v>2475</v>
      </c>
      <c r="D460" s="1" t="s">
        <v>2501</v>
      </c>
      <c r="E460" s="1" t="s">
        <v>2502</v>
      </c>
      <c r="G460" s="1" t="s">
        <v>2503</v>
      </c>
      <c r="H460" s="1" t="s">
        <v>3854</v>
      </c>
      <c r="K460" s="1" t="s">
        <v>17</v>
      </c>
      <c r="L460" s="1" t="s">
        <v>22</v>
      </c>
      <c r="M460" s="1" t="s">
        <v>31</v>
      </c>
      <c r="N460" s="1" t="s">
        <v>29</v>
      </c>
      <c r="O460" s="1" t="s">
        <v>37</v>
      </c>
      <c r="P460" s="1" t="s">
        <v>43</v>
      </c>
      <c r="Q460" s="1" t="s">
        <v>45</v>
      </c>
      <c r="R460" s="1" t="s">
        <v>37</v>
      </c>
      <c r="S460" s="1" t="s">
        <v>56</v>
      </c>
      <c r="T460" s="1" t="s">
        <v>62</v>
      </c>
      <c r="U460" s="1" t="s">
        <v>43</v>
      </c>
      <c r="V460" s="1" t="s">
        <v>72</v>
      </c>
      <c r="W460" s="1" t="s">
        <v>76</v>
      </c>
      <c r="X460" s="1" t="s">
        <v>37</v>
      </c>
      <c r="Y460" s="1" t="s">
        <v>43</v>
      </c>
      <c r="Z460" s="1" t="s">
        <v>62</v>
      </c>
      <c r="AA460" s="1" t="s">
        <v>62</v>
      </c>
      <c r="AB460" s="1" t="s">
        <v>98</v>
      </c>
      <c r="AC460" s="1" t="s">
        <v>103</v>
      </c>
      <c r="AD460" s="1" t="s">
        <v>111</v>
      </c>
      <c r="AE460" s="1" t="s">
        <v>62</v>
      </c>
      <c r="AF460" s="1" t="s">
        <v>120</v>
      </c>
      <c r="AG460" s="1" t="s">
        <v>124</v>
      </c>
      <c r="AH460" s="1" t="s">
        <v>129</v>
      </c>
      <c r="AI460" s="1" t="s">
        <v>129</v>
      </c>
      <c r="AJ460" s="1" t="s">
        <v>129</v>
      </c>
      <c r="AK460" s="1" t="s">
        <v>62</v>
      </c>
      <c r="AL460" s="1" t="s">
        <v>144</v>
      </c>
      <c r="AM460" s="1" t="s">
        <v>62</v>
      </c>
      <c r="AN460" s="1" t="s">
        <v>29</v>
      </c>
      <c r="AO460" s="1" t="s">
        <v>155</v>
      </c>
      <c r="AP460" s="1" t="s">
        <v>158</v>
      </c>
      <c r="AQ460" s="1" t="s">
        <v>29</v>
      </c>
      <c r="AR460" s="1" t="s">
        <v>21</v>
      </c>
      <c r="AS460" s="1" t="s">
        <v>21</v>
      </c>
      <c r="AT460" s="1" t="s">
        <v>21</v>
      </c>
      <c r="AV460" s="1">
        <f>_xlfn.XLOOKUP(K460,[6]cmmiScoringModel!$G$2:$G$6, [6]cmmiScoringModel!$I$2:$I$6,0,0,1)</f>
        <v>0.25</v>
      </c>
      <c r="AW460" s="1">
        <f>_xlfn.XLOOKUP(L460,[6]cmmiScoringModel!$G$7:$G$9,[6]cmmiScoringModel!$I$7:$I$9,0,0,1)</f>
        <v>1</v>
      </c>
      <c r="AX460" s="1">
        <f>_xlfn.XLOOKUP(M460,[6]cmmiScoringModel!$G$10:$G$14,[6]cmmiScoringModel!$I$10:$I$14,0,0,1)</f>
        <v>1</v>
      </c>
      <c r="AY460" s="1">
        <f>_xlfn.XLOOKUP(N460,[6]cmmiScoringModel!$G$15:$G$19,[6]cmmiScoringModel!$I$15:$I$19,0,0,1)</f>
        <v>0.5</v>
      </c>
      <c r="AZ460" s="1">
        <f>_xlfn.XLOOKUP(O460,[6]cmmiScoringModel!$G$20:$G$24,[6]cmmiScoringModel!$I$20:$I$24,0,0,1)</f>
        <v>0.75</v>
      </c>
      <c r="BA460" s="1">
        <f>_xlfn.XLOOKUP(P460,[6]cmmiScoringModel!$G$25:$G$28,[6]cmmiScoringModel!$I$25:$I$28,0,0,1)</f>
        <v>1</v>
      </c>
      <c r="BB460" s="1">
        <f>_xlfn.XLOOKUP(Q460,[6]cmmiScoringModel!$G$29:$G$33,[6]cmmiScoringModel!$I$29:$I$33,0,0,1)</f>
        <v>0.5</v>
      </c>
      <c r="BC460" s="1">
        <f>_xlfn.XLOOKUP(R460,[6]cmmiScoringModel!$G$34:$G$37,[6]cmmiScoringModel!$I$34:$I$37,0,0,1)</f>
        <v>1</v>
      </c>
      <c r="BD460" s="1">
        <f>_xlfn.XLOOKUP(S460,[6]cmmiScoringModel!$G$38:$G$44,[6]cmmiScoringModel!$I$38:$I$44,0,0,1)</f>
        <v>0.2</v>
      </c>
      <c r="BE460" s="1">
        <f>_xlfn.XLOOKUP(T460,[6]cmmiScoringModel!$G$45:$G$51,[6]cmmiScoringModel!$I$45:$I$51,0,0,1)</f>
        <v>0.5</v>
      </c>
      <c r="BF460" s="1">
        <f>_xlfn.XLOOKUP(U460,[6]cmmiScoringModel!$G$52:$G$56,[6]cmmiScoringModel!$I$52:$I$56,0,0,1)</f>
        <v>1</v>
      </c>
      <c r="BG460" s="1">
        <f>_xlfn.XLOOKUP(V460,[6]cmmiScoringModel!$G$57:$G$61,[6]cmmiScoringModel!$I$57:$I$61,0,0,1)</f>
        <v>1</v>
      </c>
      <c r="BH460" s="1">
        <f>_xlfn.XLOOKUP(W460,[6]cmmiScoringModel!$G$62:$G$67,[6]cmmiScoringModel!$I$62:$I$67,0,0,1)</f>
        <v>0.75</v>
      </c>
      <c r="BI460" s="1">
        <f>_xlfn.XLOOKUP(X460,[6]cmmiScoringModel!$G$68:$G$72,[6]cmmiScoringModel!$I$68:$I$72,0,0,1)</f>
        <v>0.75</v>
      </c>
      <c r="BJ460" s="1">
        <f>_xlfn.XLOOKUP(Y460,[6]cmmiScoringModel!$G$73:$G$77,[6]cmmiScoringModel!$I$73:$I$77,0,0,1)</f>
        <v>1</v>
      </c>
      <c r="BK460" s="1">
        <f>_xlfn.XLOOKUP(Z460,[6]cmmiScoringModel!$G$78:$G$84,[6]cmmiScoringModel!$I$78:$I$84,0,0,1)</f>
        <v>0.5</v>
      </c>
      <c r="BL460" s="1">
        <f>_xlfn.XLOOKUP(AA460,[6]cmmiScoringModel!$G$85:$G$91,[6]cmmiScoringModel!$I$85:$I$91,0,0,1)</f>
        <v>0.5</v>
      </c>
      <c r="BM460" s="1">
        <f>_xlfn.XLOOKUP(AB460,[6]cmmiScoringModel!$G$92:$G$95,[6]cmmiScoringModel!$I$92:$I$95,0,0,1)</f>
        <v>1</v>
      </c>
      <c r="BN460" s="1">
        <f>_xlfn.XLOOKUP(AC460,[6]cmmiScoringModel!$G$96:$G$100,[6]cmmiScoringModel!$I$96:$I$100,0,0,1)</f>
        <v>0.6</v>
      </c>
      <c r="BO460" s="1">
        <f>_xlfn.XLOOKUP(AD460,[6]cmmiScoringModel!$G$101:$G$106,[6]cmmiScoringModel!$I$101:$I$106,0,0,1)</f>
        <v>1</v>
      </c>
      <c r="BP460" s="1">
        <f>_xlfn.XLOOKUP(AE460,[6]cmmiScoringModel!$G$107:$G$113,[6]cmmiScoringModel!$I$107:$I$113,0,0,1)</f>
        <v>0.5</v>
      </c>
      <c r="BQ460" s="1">
        <f>_xlfn.XLOOKUP(AF460,[6]cmmiScoringModel!$G$114:$G$117,[6]cmmiScoringModel!$I$114:$I$117,0,0,1)</f>
        <v>0.85</v>
      </c>
      <c r="BR460" s="1">
        <f>_xlfn.XLOOKUP(AG460,[6]cmmiScoringModel!$G$118:$G$120,[6]cmmiScoringModel!$I$118:$I$120,0,0,1)</f>
        <v>0.25</v>
      </c>
      <c r="BS460" s="1">
        <f>_xlfn.XLOOKUP(AH460, [6]cmmiScoringModel!$G$121:$G$124,[6]cmmiScoringModel!$I$121:$I$124,0,0,1)</f>
        <v>0.6</v>
      </c>
      <c r="BT460" s="1">
        <f>_xlfn.XLOOKUP(AI460,[6]cmmiScoringModel!$G$125:$G$128,[6]cmmiScoringModel!$I$125:$I$128,0,0,1)</f>
        <v>0.4</v>
      </c>
      <c r="BU460" s="1">
        <f>_xlfn.XLOOKUP(AJ460,[6]cmmiScoringModel!$G$129:$G$132,[6]cmmiScoringModel!$I$129:$I$132,0,0,1)</f>
        <v>0.4</v>
      </c>
      <c r="BV460" s="1">
        <f>_xlfn.XLOOKUP(AK460,[6]cmmiScoringModel!$G$133:$G$138,[6]cmmiScoringModel!$I$133:$I$138,0,0,1)</f>
        <v>0.5</v>
      </c>
      <c r="BW460" s="1">
        <f>_xlfn.XLOOKUP(AL460,[6]cmmiScoringModel!$G$139:$G$142,[6]cmmiScoringModel!$I$139:$I$142,0,0,1)</f>
        <v>1</v>
      </c>
      <c r="BX460" s="1">
        <f>_xlfn.XLOOKUP(AM460,[6]cmmiScoringModel!$G$143:$G$148,[6]cmmiScoringModel!$I$143:$I$148,0,0,1)</f>
        <v>0.5</v>
      </c>
      <c r="BY460" s="1">
        <f>_xlfn.XLOOKUP(AN460,[6]cmmiScoringModel!$G$149:$G$153,[6]cmmiScoringModel!$I$149:$I$153,0,0,1)</f>
        <v>0.75</v>
      </c>
      <c r="BZ460" s="1">
        <f>_xlfn.XLOOKUP(AO460,[6]cmmiScoringModel!$G$154:$G$157,[6]cmmiScoringModel!$I$154:$I$157,0,0,1)</f>
        <v>1</v>
      </c>
      <c r="CA460" s="1">
        <f>_xlfn.XLOOKUP(AP460,[6]cmmiScoringModel!$G$158:$G$161,[6]cmmiScoringModel!$I$158:$I$161,0,0,1)</f>
        <v>0.5</v>
      </c>
      <c r="CB460" s="1">
        <f>_xlfn.XLOOKUP(AQ460,[6]cmmiScoringModel!$G$162:$G$166,[6]cmmiScoringModel!$I$162:$I$166,0,0,1)</f>
        <v>0.75</v>
      </c>
      <c r="CC460" s="1">
        <f>_xlfn.XLOOKUP(AR460,[6]cmmiScoringModel!$G$167:$G$171,[6]cmmiScoringModel!$I$167:$I$171,0,0,1)</f>
        <v>0.01</v>
      </c>
      <c r="CD460" s="1">
        <f>_xlfn.XLOOKUP(AS460,[6]cmmiScoringModel!$G$172:$G$175,[6]cmmiScoringModel!$I$172:$I$175,0,0,1)</f>
        <v>0.01</v>
      </c>
      <c r="CE460" s="1">
        <f>_xlfn.XLOOKUP(AT460,[6]cmmiScoringModel!$G$176:$G$180,[6]cmmiScoringModel!$I$176:$I$180,0,0,1)</f>
        <v>0.01</v>
      </c>
    </row>
    <row r="461" spans="1:83" x14ac:dyDescent="0.25">
      <c r="A461" s="1" t="s">
        <v>3855</v>
      </c>
      <c r="B461" s="1" t="s">
        <v>1401</v>
      </c>
      <c r="C461" s="1" t="s">
        <v>1512</v>
      </c>
      <c r="D461" s="1" t="s">
        <v>2504</v>
      </c>
      <c r="E461" s="1" t="s">
        <v>2505</v>
      </c>
      <c r="G461" s="1" t="s">
        <v>2506</v>
      </c>
      <c r="H461" s="1" t="s">
        <v>3856</v>
      </c>
      <c r="K461" s="1" t="s">
        <v>17</v>
      </c>
      <c r="L461" s="1" t="s">
        <v>22</v>
      </c>
      <c r="M461" s="1" t="s">
        <v>31</v>
      </c>
      <c r="N461" s="1" t="s">
        <v>29</v>
      </c>
      <c r="O461" s="1" t="s">
        <v>37</v>
      </c>
      <c r="P461" s="1" t="s">
        <v>43</v>
      </c>
      <c r="Q461" s="1" t="s">
        <v>45</v>
      </c>
      <c r="R461" s="1" t="s">
        <v>37</v>
      </c>
      <c r="S461" s="1" t="s">
        <v>56</v>
      </c>
      <c r="T461" s="1" t="s">
        <v>62</v>
      </c>
      <c r="U461" s="1" t="s">
        <v>66</v>
      </c>
      <c r="V461" s="1" t="s">
        <v>71</v>
      </c>
      <c r="W461" s="1" t="s">
        <v>76</v>
      </c>
      <c r="X461" s="1" t="s">
        <v>37</v>
      </c>
      <c r="Y461" s="1" t="s">
        <v>66</v>
      </c>
      <c r="Z461" s="1" t="s">
        <v>62</v>
      </c>
      <c r="AA461" s="1" t="s">
        <v>62</v>
      </c>
      <c r="AB461" s="1" t="s">
        <v>98</v>
      </c>
      <c r="AC461" s="1" t="s">
        <v>103</v>
      </c>
      <c r="AD461" s="1" t="s">
        <v>110</v>
      </c>
      <c r="AE461" s="1" t="s">
        <v>62</v>
      </c>
      <c r="AF461" s="1" t="s">
        <v>120</v>
      </c>
      <c r="AG461" s="1" t="s">
        <v>124</v>
      </c>
      <c r="AH461" s="1" t="s">
        <v>129</v>
      </c>
      <c r="AI461" s="1" t="s">
        <v>129</v>
      </c>
      <c r="AJ461" s="1" t="s">
        <v>22</v>
      </c>
      <c r="AK461" s="1" t="s">
        <v>63</v>
      </c>
      <c r="AL461" s="1" t="s">
        <v>142</v>
      </c>
      <c r="AM461" s="1" t="s">
        <v>62</v>
      </c>
      <c r="AN461" s="1" t="s">
        <v>31</v>
      </c>
      <c r="AO461" s="1" t="s">
        <v>155</v>
      </c>
      <c r="AP461" s="1" t="s">
        <v>159</v>
      </c>
      <c r="AQ461" s="1" t="s">
        <v>31</v>
      </c>
      <c r="AR461" s="1" t="s">
        <v>21</v>
      </c>
      <c r="AS461" s="1" t="s">
        <v>21</v>
      </c>
      <c r="AT461" s="1" t="s">
        <v>21</v>
      </c>
      <c r="AV461" s="1">
        <f>_xlfn.XLOOKUP(K461,[6]cmmiScoringModel!$G$2:$G$6, [6]cmmiScoringModel!$I$2:$I$6,0,0,1)</f>
        <v>0.25</v>
      </c>
      <c r="AW461" s="1">
        <f>_xlfn.XLOOKUP(L461,[6]cmmiScoringModel!$G$7:$G$9,[6]cmmiScoringModel!$I$7:$I$9,0,0,1)</f>
        <v>1</v>
      </c>
      <c r="AX461" s="1">
        <f>_xlfn.XLOOKUP(M461,[6]cmmiScoringModel!$G$10:$G$14,[6]cmmiScoringModel!$I$10:$I$14,0,0,1)</f>
        <v>1</v>
      </c>
      <c r="AY461" s="1">
        <f>_xlfn.XLOOKUP(N461,[6]cmmiScoringModel!$G$15:$G$19,[6]cmmiScoringModel!$I$15:$I$19,0,0,1)</f>
        <v>0.5</v>
      </c>
      <c r="AZ461" s="1">
        <f>_xlfn.XLOOKUP(O461,[6]cmmiScoringModel!$G$20:$G$24,[6]cmmiScoringModel!$I$20:$I$24,0,0,1)</f>
        <v>0.75</v>
      </c>
      <c r="BA461" s="1">
        <f>_xlfn.XLOOKUP(P461,[6]cmmiScoringModel!$G$25:$G$28,[6]cmmiScoringModel!$I$25:$I$28,0,0,1)</f>
        <v>1</v>
      </c>
      <c r="BB461" s="1">
        <f>_xlfn.XLOOKUP(Q461,[6]cmmiScoringModel!$G$29:$G$33,[6]cmmiScoringModel!$I$29:$I$33,0,0,1)</f>
        <v>0.5</v>
      </c>
      <c r="BC461" s="1">
        <f>_xlfn.XLOOKUP(R461,[6]cmmiScoringModel!$G$34:$G$37,[6]cmmiScoringModel!$I$34:$I$37,0,0,1)</f>
        <v>1</v>
      </c>
      <c r="BD461" s="1">
        <f>_xlfn.XLOOKUP(S461,[6]cmmiScoringModel!$G$38:$G$44,[6]cmmiScoringModel!$I$38:$I$44,0,0,1)</f>
        <v>0.2</v>
      </c>
      <c r="BE461" s="1">
        <f>_xlfn.XLOOKUP(T461,[6]cmmiScoringModel!$G$45:$G$51,[6]cmmiScoringModel!$I$45:$I$51,0,0,1)</f>
        <v>0.5</v>
      </c>
      <c r="BF461" s="1">
        <f>_xlfn.XLOOKUP(U461,[6]cmmiScoringModel!$G$52:$G$56,[6]cmmiScoringModel!$I$52:$I$56,0,0,1)</f>
        <v>0.8</v>
      </c>
      <c r="BG461" s="1">
        <f>_xlfn.XLOOKUP(V461,[6]cmmiScoringModel!$G$57:$G$61,[6]cmmiScoringModel!$I$57:$I$61,0,0,1)</f>
        <v>0.6</v>
      </c>
      <c r="BH461" s="1">
        <f>_xlfn.XLOOKUP(W461,[6]cmmiScoringModel!$G$62:$G$67,[6]cmmiScoringModel!$I$62:$I$67,0,0,1)</f>
        <v>0.75</v>
      </c>
      <c r="BI461" s="1">
        <f>_xlfn.XLOOKUP(X461,[6]cmmiScoringModel!$G$68:$G$72,[6]cmmiScoringModel!$I$68:$I$72,0,0,1)</f>
        <v>0.75</v>
      </c>
      <c r="BJ461" s="1">
        <f>_xlfn.XLOOKUP(Y461,[6]cmmiScoringModel!$G$73:$G$77,[6]cmmiScoringModel!$I$73:$I$77,0,0,1)</f>
        <v>0.5</v>
      </c>
      <c r="BK461" s="1">
        <f>_xlfn.XLOOKUP(Z461,[6]cmmiScoringModel!$G$78:$G$84,[6]cmmiScoringModel!$I$78:$I$84,0,0,1)</f>
        <v>0.5</v>
      </c>
      <c r="BL461" s="1">
        <f>_xlfn.XLOOKUP(AA461,[6]cmmiScoringModel!$G$85:$G$91,[6]cmmiScoringModel!$I$85:$I$91,0,0,1)</f>
        <v>0.5</v>
      </c>
      <c r="BM461" s="1">
        <f>_xlfn.XLOOKUP(AB461,[6]cmmiScoringModel!$G$92:$G$95,[6]cmmiScoringModel!$I$92:$I$95,0,0,1)</f>
        <v>1</v>
      </c>
      <c r="BN461" s="1">
        <f>_xlfn.XLOOKUP(AC461,[6]cmmiScoringModel!$G$96:$G$100,[6]cmmiScoringModel!$I$96:$I$100,0,0,1)</f>
        <v>0.6</v>
      </c>
      <c r="BO461" s="1">
        <f>_xlfn.XLOOKUP(AD461,[6]cmmiScoringModel!$G$101:$G$106,[6]cmmiScoringModel!$I$101:$I$106,0,0,1)</f>
        <v>0.75</v>
      </c>
      <c r="BP461" s="1">
        <f>_xlfn.XLOOKUP(AE461,[6]cmmiScoringModel!$G$107:$G$113,[6]cmmiScoringModel!$I$107:$I$113,0,0,1)</f>
        <v>0.5</v>
      </c>
      <c r="BQ461" s="1">
        <f>_xlfn.XLOOKUP(AF461,[6]cmmiScoringModel!$G$114:$G$117,[6]cmmiScoringModel!$I$114:$I$117,0,0,1)</f>
        <v>0.85</v>
      </c>
      <c r="BR461" s="1">
        <f>_xlfn.XLOOKUP(AG461,[6]cmmiScoringModel!$G$118:$G$120,[6]cmmiScoringModel!$I$118:$I$120,0,0,1)</f>
        <v>0.25</v>
      </c>
      <c r="BS461" s="1">
        <f>_xlfn.XLOOKUP(AH461, [6]cmmiScoringModel!$G$121:$G$124,[6]cmmiScoringModel!$I$121:$I$124,0,0,1)</f>
        <v>0.6</v>
      </c>
      <c r="BT461" s="1">
        <f>_xlfn.XLOOKUP(AI461,[6]cmmiScoringModel!$G$125:$G$128,[6]cmmiScoringModel!$I$125:$I$128,0,0,1)</f>
        <v>0.4</v>
      </c>
      <c r="BU461" s="1">
        <f>_xlfn.XLOOKUP(AJ461,[6]cmmiScoringModel!$G$129:$G$132,[6]cmmiScoringModel!$I$129:$I$132,0,0,1)</f>
        <v>1</v>
      </c>
      <c r="BV461" s="1">
        <f>_xlfn.XLOOKUP(AK461,[6]cmmiScoringModel!$G$133:$G$138,[6]cmmiScoringModel!$I$133:$I$138,0,0,1)</f>
        <v>0.75</v>
      </c>
      <c r="BW461" s="1">
        <f>_xlfn.XLOOKUP(AL461,[6]cmmiScoringModel!$G$139:$G$142,[6]cmmiScoringModel!$I$139:$I$142,0,0,1)</f>
        <v>0.25</v>
      </c>
      <c r="BX461" s="1">
        <f>_xlfn.XLOOKUP(AM461,[6]cmmiScoringModel!$G$143:$G$148,[6]cmmiScoringModel!$I$143:$I$148,0,0,1)</f>
        <v>0.5</v>
      </c>
      <c r="BY461" s="1">
        <f>_xlfn.XLOOKUP(AN461,[6]cmmiScoringModel!$G$149:$G$153,[6]cmmiScoringModel!$I$149:$I$153,0,0,1)</f>
        <v>1</v>
      </c>
      <c r="BZ461" s="1">
        <f>_xlfn.XLOOKUP(AO461,[6]cmmiScoringModel!$G$154:$G$157,[6]cmmiScoringModel!$I$154:$I$157,0,0,1)</f>
        <v>1</v>
      </c>
      <c r="CA461" s="1">
        <f>_xlfn.XLOOKUP(AP461,[6]cmmiScoringModel!$G$158:$G$161,[6]cmmiScoringModel!$I$158:$I$161,0,0,1)</f>
        <v>1</v>
      </c>
      <c r="CB461" s="1">
        <f>_xlfn.XLOOKUP(AQ461,[6]cmmiScoringModel!$G$162:$G$166,[6]cmmiScoringModel!$I$162:$I$166,0,0,1)</f>
        <v>1</v>
      </c>
      <c r="CC461" s="1">
        <f>_xlfn.XLOOKUP(AR461,[6]cmmiScoringModel!$G$167:$G$171,[6]cmmiScoringModel!$I$167:$I$171,0,0,1)</f>
        <v>0.01</v>
      </c>
      <c r="CD461" s="1">
        <f>_xlfn.XLOOKUP(AS461,[6]cmmiScoringModel!$G$172:$G$175,[6]cmmiScoringModel!$I$172:$I$175,0,0,1)</f>
        <v>0.01</v>
      </c>
      <c r="CE461" s="1">
        <f>_xlfn.XLOOKUP(AT461,[6]cmmiScoringModel!$G$176:$G$180,[6]cmmiScoringModel!$I$176:$I$180,0,0,1)</f>
        <v>0.01</v>
      </c>
    </row>
    <row r="462" spans="1:83" x14ac:dyDescent="0.25">
      <c r="A462" s="1" t="s">
        <v>3857</v>
      </c>
      <c r="B462" s="1" t="s">
        <v>1401</v>
      </c>
      <c r="C462" s="1" t="s">
        <v>1512</v>
      </c>
      <c r="D462" s="1" t="s">
        <v>1607</v>
      </c>
      <c r="E462" s="1" t="s">
        <v>2507</v>
      </c>
      <c r="G462" s="1" t="s">
        <v>1679</v>
      </c>
      <c r="H462" s="1" t="s">
        <v>3276</v>
      </c>
      <c r="K462" s="1" t="s">
        <v>18</v>
      </c>
      <c r="L462" s="1" t="s">
        <v>22</v>
      </c>
      <c r="M462" s="1" t="s">
        <v>31</v>
      </c>
      <c r="N462" s="1" t="s">
        <v>29</v>
      </c>
      <c r="O462" s="1" t="s">
        <v>37</v>
      </c>
      <c r="P462" s="1" t="s">
        <v>43</v>
      </c>
      <c r="Q462" s="1" t="s">
        <v>45</v>
      </c>
      <c r="R462" s="1" t="s">
        <v>37</v>
      </c>
      <c r="S462" s="1" t="s">
        <v>56</v>
      </c>
      <c r="T462" s="1" t="s">
        <v>21</v>
      </c>
      <c r="U462" s="1" t="s">
        <v>21</v>
      </c>
      <c r="V462" s="1" t="s">
        <v>71</v>
      </c>
      <c r="W462" s="1" t="s">
        <v>76</v>
      </c>
      <c r="X462" s="1" t="s">
        <v>37</v>
      </c>
      <c r="Y462" s="1" t="s">
        <v>43</v>
      </c>
      <c r="Z462" s="1" t="s">
        <v>62</v>
      </c>
      <c r="AA462" s="1" t="s">
        <v>63</v>
      </c>
      <c r="AB462" s="1" t="s">
        <v>98</v>
      </c>
      <c r="AC462" s="1" t="s">
        <v>103</v>
      </c>
      <c r="AD462" s="1" t="s">
        <v>110</v>
      </c>
      <c r="AE462" s="1" t="s">
        <v>62</v>
      </c>
      <c r="AF462" s="1" t="s">
        <v>120</v>
      </c>
      <c r="AG462" s="1" t="s">
        <v>124</v>
      </c>
      <c r="AH462" s="1" t="s">
        <v>129</v>
      </c>
      <c r="AI462" s="1" t="s">
        <v>129</v>
      </c>
      <c r="AJ462" s="1" t="s">
        <v>22</v>
      </c>
      <c r="AK462" s="1" t="s">
        <v>63</v>
      </c>
      <c r="AL462" s="1" t="s">
        <v>144</v>
      </c>
      <c r="AM462" s="1" t="s">
        <v>62</v>
      </c>
      <c r="AN462" s="1" t="s">
        <v>29</v>
      </c>
      <c r="AO462" s="1" t="s">
        <v>155</v>
      </c>
      <c r="AP462" s="1" t="s">
        <v>159</v>
      </c>
      <c r="AQ462" s="1" t="s">
        <v>31</v>
      </c>
      <c r="AR462" s="1" t="s">
        <v>21</v>
      </c>
      <c r="AS462" s="1" t="s">
        <v>21</v>
      </c>
      <c r="AT462" s="1" t="s">
        <v>170</v>
      </c>
      <c r="AV462" s="1">
        <f>_xlfn.XLOOKUP(K462,[6]cmmiScoringModel!$G$2:$G$6, [6]cmmiScoringModel!$I$2:$I$6,0,0,1)</f>
        <v>1</v>
      </c>
      <c r="AW462" s="1">
        <f>_xlfn.XLOOKUP(L462,[6]cmmiScoringModel!$G$7:$G$9,[6]cmmiScoringModel!$I$7:$I$9,0,0,1)</f>
        <v>1</v>
      </c>
      <c r="AX462" s="1">
        <f>_xlfn.XLOOKUP(M462,[6]cmmiScoringModel!$G$10:$G$14,[6]cmmiScoringModel!$I$10:$I$14,0,0,1)</f>
        <v>1</v>
      </c>
      <c r="AY462" s="1">
        <f>_xlfn.XLOOKUP(N462,[6]cmmiScoringModel!$G$15:$G$19,[6]cmmiScoringModel!$I$15:$I$19,0,0,1)</f>
        <v>0.5</v>
      </c>
      <c r="AZ462" s="1">
        <f>_xlfn.XLOOKUP(O462,[6]cmmiScoringModel!$G$20:$G$24,[6]cmmiScoringModel!$I$20:$I$24,0,0,1)</f>
        <v>0.75</v>
      </c>
      <c r="BA462" s="1">
        <f>_xlfn.XLOOKUP(P462,[6]cmmiScoringModel!$G$25:$G$28,[6]cmmiScoringModel!$I$25:$I$28,0,0,1)</f>
        <v>1</v>
      </c>
      <c r="BB462" s="1">
        <f>_xlfn.XLOOKUP(Q462,[6]cmmiScoringModel!$G$29:$G$33,[6]cmmiScoringModel!$I$29:$I$33,0,0,1)</f>
        <v>0.5</v>
      </c>
      <c r="BC462" s="1">
        <f>_xlfn.XLOOKUP(R462,[6]cmmiScoringModel!$G$34:$G$37,[6]cmmiScoringModel!$I$34:$I$37,0,0,1)</f>
        <v>1</v>
      </c>
      <c r="BD462" s="1">
        <f>_xlfn.XLOOKUP(S462,[6]cmmiScoringModel!$G$38:$G$44,[6]cmmiScoringModel!$I$38:$I$44,0,0,1)</f>
        <v>0.2</v>
      </c>
      <c r="BE462" s="1">
        <f>_xlfn.XLOOKUP(T462,[6]cmmiScoringModel!$G$45:$G$51,[6]cmmiScoringModel!$I$45:$I$51,0,0,1)</f>
        <v>0.01</v>
      </c>
      <c r="BF462" s="1">
        <f>_xlfn.XLOOKUP(U462,[6]cmmiScoringModel!$G$52:$G$56,[6]cmmiScoringModel!$I$52:$I$56,0,0,1)</f>
        <v>0.01</v>
      </c>
      <c r="BG462" s="1">
        <f>_xlfn.XLOOKUP(V462,[6]cmmiScoringModel!$G$57:$G$61,[6]cmmiScoringModel!$I$57:$I$61,0,0,1)</f>
        <v>0.6</v>
      </c>
      <c r="BH462" s="1">
        <f>_xlfn.XLOOKUP(W462,[6]cmmiScoringModel!$G$62:$G$67,[6]cmmiScoringModel!$I$62:$I$67,0,0,1)</f>
        <v>0.75</v>
      </c>
      <c r="BI462" s="1">
        <f>_xlfn.XLOOKUP(X462,[6]cmmiScoringModel!$G$68:$G$72,[6]cmmiScoringModel!$I$68:$I$72,0,0,1)</f>
        <v>0.75</v>
      </c>
      <c r="BJ462" s="1">
        <f>_xlfn.XLOOKUP(Y462,[6]cmmiScoringModel!$G$73:$G$77,[6]cmmiScoringModel!$I$73:$I$77,0,0,1)</f>
        <v>1</v>
      </c>
      <c r="BK462" s="1">
        <f>_xlfn.XLOOKUP(Z462,[6]cmmiScoringModel!$G$78:$G$84,[6]cmmiScoringModel!$I$78:$I$84,0,0,1)</f>
        <v>0.5</v>
      </c>
      <c r="BL462" s="1">
        <f>_xlfn.XLOOKUP(AA462,[6]cmmiScoringModel!$G$85:$G$91,[6]cmmiScoringModel!$I$85:$I$91,0,0,1)</f>
        <v>0.75</v>
      </c>
      <c r="BM462" s="1">
        <f>_xlfn.XLOOKUP(AB462,[6]cmmiScoringModel!$G$92:$G$95,[6]cmmiScoringModel!$I$92:$I$95,0,0,1)</f>
        <v>1</v>
      </c>
      <c r="BN462" s="1">
        <f>_xlfn.XLOOKUP(AC462,[6]cmmiScoringModel!$G$96:$G$100,[6]cmmiScoringModel!$I$96:$I$100,0,0,1)</f>
        <v>0.6</v>
      </c>
      <c r="BO462" s="1">
        <f>_xlfn.XLOOKUP(AD462,[6]cmmiScoringModel!$G$101:$G$106,[6]cmmiScoringModel!$I$101:$I$106,0,0,1)</f>
        <v>0.75</v>
      </c>
      <c r="BP462" s="1">
        <f>_xlfn.XLOOKUP(AE462,[6]cmmiScoringModel!$G$107:$G$113,[6]cmmiScoringModel!$I$107:$I$113,0,0,1)</f>
        <v>0.5</v>
      </c>
      <c r="BQ462" s="1">
        <f>_xlfn.XLOOKUP(AF462,[6]cmmiScoringModel!$G$114:$G$117,[6]cmmiScoringModel!$I$114:$I$117,0,0,1)</f>
        <v>0.85</v>
      </c>
      <c r="BR462" s="1">
        <f>_xlfn.XLOOKUP(AG462,[6]cmmiScoringModel!$G$118:$G$120,[6]cmmiScoringModel!$I$118:$I$120,0,0,1)</f>
        <v>0.25</v>
      </c>
      <c r="BS462" s="1">
        <f>_xlfn.XLOOKUP(AH462, [6]cmmiScoringModel!$G$121:$G$124,[6]cmmiScoringModel!$I$121:$I$124,0,0,1)</f>
        <v>0.6</v>
      </c>
      <c r="BT462" s="1">
        <f>_xlfn.XLOOKUP(AI462,[6]cmmiScoringModel!$G$125:$G$128,[6]cmmiScoringModel!$I$125:$I$128,0,0,1)</f>
        <v>0.4</v>
      </c>
      <c r="BU462" s="1">
        <f>_xlfn.XLOOKUP(AJ462,[6]cmmiScoringModel!$G$129:$G$132,[6]cmmiScoringModel!$I$129:$I$132,0,0,1)</f>
        <v>1</v>
      </c>
      <c r="BV462" s="1">
        <f>_xlfn.XLOOKUP(AK462,[6]cmmiScoringModel!$G$133:$G$138,[6]cmmiScoringModel!$I$133:$I$138,0,0,1)</f>
        <v>0.75</v>
      </c>
      <c r="BW462" s="1">
        <f>_xlfn.XLOOKUP(AL462,[6]cmmiScoringModel!$G$139:$G$142,[6]cmmiScoringModel!$I$139:$I$142,0,0,1)</f>
        <v>1</v>
      </c>
      <c r="BX462" s="1">
        <f>_xlfn.XLOOKUP(AM462,[6]cmmiScoringModel!$G$143:$G$148,[6]cmmiScoringModel!$I$143:$I$148,0,0,1)</f>
        <v>0.5</v>
      </c>
      <c r="BY462" s="1">
        <f>_xlfn.XLOOKUP(AN462,[6]cmmiScoringModel!$G$149:$G$153,[6]cmmiScoringModel!$I$149:$I$153,0,0,1)</f>
        <v>0.75</v>
      </c>
      <c r="BZ462" s="1">
        <f>_xlfn.XLOOKUP(AO462,[6]cmmiScoringModel!$G$154:$G$157,[6]cmmiScoringModel!$I$154:$I$157,0,0,1)</f>
        <v>1</v>
      </c>
      <c r="CA462" s="1">
        <f>_xlfn.XLOOKUP(AP462,[6]cmmiScoringModel!$G$158:$G$161,[6]cmmiScoringModel!$I$158:$I$161,0,0,1)</f>
        <v>1</v>
      </c>
      <c r="CB462" s="1">
        <f>_xlfn.XLOOKUP(AQ462,[6]cmmiScoringModel!$G$162:$G$166,[6]cmmiScoringModel!$I$162:$I$166,0,0,1)</f>
        <v>1</v>
      </c>
      <c r="CC462" s="1">
        <f>_xlfn.XLOOKUP(AR462,[6]cmmiScoringModel!$G$167:$G$171,[6]cmmiScoringModel!$I$167:$I$171,0,0,1)</f>
        <v>0.01</v>
      </c>
      <c r="CD462" s="1">
        <f>_xlfn.XLOOKUP(AS462,[6]cmmiScoringModel!$G$172:$G$175,[6]cmmiScoringModel!$I$172:$I$175,0,0,1)</f>
        <v>0.01</v>
      </c>
      <c r="CE462" s="1">
        <f>_xlfn.XLOOKUP(AT462,[6]cmmiScoringModel!$G$176:$G$180,[6]cmmiScoringModel!$I$176:$I$180,0,0,1)</f>
        <v>0.5</v>
      </c>
    </row>
    <row r="463" spans="1:83" x14ac:dyDescent="0.25">
      <c r="A463" s="1" t="s">
        <v>3858</v>
      </c>
      <c r="B463" s="1" t="s">
        <v>1401</v>
      </c>
      <c r="C463" s="1" t="s">
        <v>1634</v>
      </c>
      <c r="D463" s="1" t="s">
        <v>1637</v>
      </c>
      <c r="E463" s="1" t="s">
        <v>1638</v>
      </c>
      <c r="G463" s="1" t="s">
        <v>2770</v>
      </c>
      <c r="K463" s="1" t="s">
        <v>17</v>
      </c>
      <c r="L463" s="1" t="s">
        <v>22</v>
      </c>
      <c r="M463" s="1" t="s">
        <v>31</v>
      </c>
      <c r="N463" s="1" t="s">
        <v>29</v>
      </c>
      <c r="O463" s="1" t="s">
        <v>37</v>
      </c>
      <c r="P463" s="1" t="s">
        <v>43</v>
      </c>
      <c r="Q463" s="1" t="s">
        <v>45</v>
      </c>
      <c r="R463" s="1" t="s">
        <v>37</v>
      </c>
      <c r="S463" s="1" t="s">
        <v>56</v>
      </c>
      <c r="T463" s="1" t="s">
        <v>64</v>
      </c>
      <c r="U463" s="1" t="s">
        <v>43</v>
      </c>
      <c r="V463" s="1" t="s">
        <v>71</v>
      </c>
      <c r="W463" s="1" t="s">
        <v>76</v>
      </c>
      <c r="X463" s="1" t="s">
        <v>37</v>
      </c>
      <c r="Y463" s="1" t="s">
        <v>43</v>
      </c>
      <c r="Z463" s="1" t="s">
        <v>63</v>
      </c>
      <c r="AA463" s="1" t="s">
        <v>63</v>
      </c>
      <c r="AB463" s="1" t="s">
        <v>98</v>
      </c>
      <c r="AC463" s="1" t="s">
        <v>103</v>
      </c>
      <c r="AD463" s="1" t="s">
        <v>111</v>
      </c>
      <c r="AE463" s="1" t="s">
        <v>63</v>
      </c>
      <c r="AF463" s="1" t="s">
        <v>120</v>
      </c>
      <c r="AG463" s="1" t="s">
        <v>125</v>
      </c>
      <c r="AH463" s="1" t="s">
        <v>129</v>
      </c>
      <c r="AI463" s="1" t="s">
        <v>129</v>
      </c>
      <c r="AJ463" s="1" t="s">
        <v>129</v>
      </c>
      <c r="AK463" s="1" t="s">
        <v>62</v>
      </c>
      <c r="AL463" s="1" t="s">
        <v>142</v>
      </c>
      <c r="AM463" s="1" t="s">
        <v>63</v>
      </c>
      <c r="AN463" s="1" t="s">
        <v>31</v>
      </c>
      <c r="AO463" s="1" t="s">
        <v>155</v>
      </c>
      <c r="AP463" s="1" t="s">
        <v>159</v>
      </c>
      <c r="AQ463" s="1" t="s">
        <v>31</v>
      </c>
      <c r="AR463" s="1" t="s">
        <v>21</v>
      </c>
      <c r="AS463" s="1" t="s">
        <v>21</v>
      </c>
      <c r="AT463" s="1" t="s">
        <v>21</v>
      </c>
      <c r="AV463" s="1">
        <f>_xlfn.XLOOKUP(K463,[6]cmmiScoringModel!$G$2:$G$6, [6]cmmiScoringModel!$I$2:$I$6,0,0,1)</f>
        <v>0.25</v>
      </c>
      <c r="AW463" s="1">
        <f>_xlfn.XLOOKUP(L463,[6]cmmiScoringModel!$G$7:$G$9,[6]cmmiScoringModel!$I$7:$I$9,0,0,1)</f>
        <v>1</v>
      </c>
      <c r="AX463" s="1">
        <f>_xlfn.XLOOKUP(M463,[6]cmmiScoringModel!$G$10:$G$14,[6]cmmiScoringModel!$I$10:$I$14,0,0,1)</f>
        <v>1</v>
      </c>
      <c r="AY463" s="1">
        <f>_xlfn.XLOOKUP(N463,[6]cmmiScoringModel!$G$15:$G$19,[6]cmmiScoringModel!$I$15:$I$19,0,0,1)</f>
        <v>0.5</v>
      </c>
      <c r="AZ463" s="1">
        <f>_xlfn.XLOOKUP(O463,[6]cmmiScoringModel!$G$20:$G$24,[6]cmmiScoringModel!$I$20:$I$24,0,0,1)</f>
        <v>0.75</v>
      </c>
      <c r="BA463" s="1">
        <f>_xlfn.XLOOKUP(P463,[6]cmmiScoringModel!$G$25:$G$28,[6]cmmiScoringModel!$I$25:$I$28,0,0,1)</f>
        <v>1</v>
      </c>
      <c r="BB463" s="1">
        <f>_xlfn.XLOOKUP(Q463,[6]cmmiScoringModel!$G$29:$G$33,[6]cmmiScoringModel!$I$29:$I$33,0,0,1)</f>
        <v>0.5</v>
      </c>
      <c r="BC463" s="1">
        <f>_xlfn.XLOOKUP(R463,[6]cmmiScoringModel!$G$34:$G$37,[6]cmmiScoringModel!$I$34:$I$37,0,0,1)</f>
        <v>1</v>
      </c>
      <c r="BD463" s="1">
        <f>_xlfn.XLOOKUP(S463,[6]cmmiScoringModel!$G$38:$G$44,[6]cmmiScoringModel!$I$38:$I$44,0,0,1)</f>
        <v>0.2</v>
      </c>
      <c r="BE463" s="1">
        <f>_xlfn.XLOOKUP(T463,[6]cmmiScoringModel!$G$45:$G$51,[6]cmmiScoringModel!$I$45:$I$51,0,0,1)</f>
        <v>1</v>
      </c>
      <c r="BF463" s="1">
        <f>_xlfn.XLOOKUP(U463,[6]cmmiScoringModel!$G$52:$G$56,[6]cmmiScoringModel!$I$52:$I$56,0,0,1)</f>
        <v>1</v>
      </c>
      <c r="BG463" s="1">
        <f>_xlfn.XLOOKUP(V463,[6]cmmiScoringModel!$G$57:$G$61,[6]cmmiScoringModel!$I$57:$I$61,0,0,1)</f>
        <v>0.6</v>
      </c>
      <c r="BH463" s="1">
        <f>_xlfn.XLOOKUP(W463,[6]cmmiScoringModel!$G$62:$G$67,[6]cmmiScoringModel!$I$62:$I$67,0,0,1)</f>
        <v>0.75</v>
      </c>
      <c r="BI463" s="1">
        <f>_xlfn.XLOOKUP(X463,[6]cmmiScoringModel!$G$68:$G$72,[6]cmmiScoringModel!$I$68:$I$72,0,0,1)</f>
        <v>0.75</v>
      </c>
      <c r="BJ463" s="1">
        <f>_xlfn.XLOOKUP(Y463,[6]cmmiScoringModel!$G$73:$G$77,[6]cmmiScoringModel!$I$73:$I$77,0,0,1)</f>
        <v>1</v>
      </c>
      <c r="BK463" s="1">
        <f>_xlfn.XLOOKUP(Z463,[6]cmmiScoringModel!$G$78:$G$84,[6]cmmiScoringModel!$I$78:$I$84,0,0,1)</f>
        <v>0.75</v>
      </c>
      <c r="BL463" s="1">
        <f>_xlfn.XLOOKUP(AA463,[6]cmmiScoringModel!$G$85:$G$91,[6]cmmiScoringModel!$I$85:$I$91,0,0,1)</f>
        <v>0.75</v>
      </c>
      <c r="BM463" s="1">
        <f>_xlfn.XLOOKUP(AB463,[6]cmmiScoringModel!$G$92:$G$95,[6]cmmiScoringModel!$I$92:$I$95,0,0,1)</f>
        <v>1</v>
      </c>
      <c r="BN463" s="1">
        <f>_xlfn.XLOOKUP(AC463,[6]cmmiScoringModel!$G$96:$G$100,[6]cmmiScoringModel!$I$96:$I$100,0,0,1)</f>
        <v>0.6</v>
      </c>
      <c r="BO463" s="1">
        <f>_xlfn.XLOOKUP(AD463,[6]cmmiScoringModel!$G$101:$G$106,[6]cmmiScoringModel!$I$101:$I$106,0,0,1)</f>
        <v>1</v>
      </c>
      <c r="BP463" s="1">
        <f>_xlfn.XLOOKUP(AE463,[6]cmmiScoringModel!$G$107:$G$113,[6]cmmiScoringModel!$I$107:$I$113,0,0,1)</f>
        <v>0.75</v>
      </c>
      <c r="BQ463" s="1">
        <f>_xlfn.XLOOKUP(AF463,[6]cmmiScoringModel!$G$114:$G$117,[6]cmmiScoringModel!$I$114:$I$117,0,0,1)</f>
        <v>0.85</v>
      </c>
      <c r="BR463" s="1">
        <f>_xlfn.XLOOKUP(AG463,[6]cmmiScoringModel!$G$118:$G$120,[6]cmmiScoringModel!$I$118:$I$120,0,0,1)</f>
        <v>1</v>
      </c>
      <c r="BS463" s="1">
        <f>_xlfn.XLOOKUP(AH463, [6]cmmiScoringModel!$G$121:$G$124,[6]cmmiScoringModel!$I$121:$I$124,0,0,1)</f>
        <v>0.6</v>
      </c>
      <c r="BT463" s="1">
        <f>_xlfn.XLOOKUP(AI463,[6]cmmiScoringModel!$G$125:$G$128,[6]cmmiScoringModel!$I$125:$I$128,0,0,1)</f>
        <v>0.4</v>
      </c>
      <c r="BU463" s="1">
        <f>_xlfn.XLOOKUP(AJ463,[6]cmmiScoringModel!$G$129:$G$132,[6]cmmiScoringModel!$I$129:$I$132,0,0,1)</f>
        <v>0.4</v>
      </c>
      <c r="BV463" s="1">
        <f>_xlfn.XLOOKUP(AK463,[6]cmmiScoringModel!$G$133:$G$138,[6]cmmiScoringModel!$I$133:$I$138,0,0,1)</f>
        <v>0.5</v>
      </c>
      <c r="BW463" s="1">
        <f>_xlfn.XLOOKUP(AL463,[6]cmmiScoringModel!$G$139:$G$142,[6]cmmiScoringModel!$I$139:$I$142,0,0,1)</f>
        <v>0.25</v>
      </c>
      <c r="BX463" s="1">
        <f>_xlfn.XLOOKUP(AM463,[6]cmmiScoringModel!$G$143:$G$148,[6]cmmiScoringModel!$I$143:$I$148,0,0,1)</f>
        <v>0.75</v>
      </c>
      <c r="BY463" s="1">
        <f>_xlfn.XLOOKUP(AN463,[6]cmmiScoringModel!$G$149:$G$153,[6]cmmiScoringModel!$I$149:$I$153,0,0,1)</f>
        <v>1</v>
      </c>
      <c r="BZ463" s="1">
        <f>_xlfn.XLOOKUP(AO463,[6]cmmiScoringModel!$G$154:$G$157,[6]cmmiScoringModel!$I$154:$I$157,0,0,1)</f>
        <v>1</v>
      </c>
      <c r="CA463" s="1">
        <f>_xlfn.XLOOKUP(AP463,[6]cmmiScoringModel!$G$158:$G$161,[6]cmmiScoringModel!$I$158:$I$161,0,0,1)</f>
        <v>1</v>
      </c>
      <c r="CB463" s="1">
        <f>_xlfn.XLOOKUP(AQ463,[6]cmmiScoringModel!$G$162:$G$166,[6]cmmiScoringModel!$I$162:$I$166,0,0,1)</f>
        <v>1</v>
      </c>
      <c r="CC463" s="1">
        <f>_xlfn.XLOOKUP(AR463,[6]cmmiScoringModel!$G$167:$G$171,[6]cmmiScoringModel!$I$167:$I$171,0,0,1)</f>
        <v>0.01</v>
      </c>
      <c r="CD463" s="1">
        <f>_xlfn.XLOOKUP(AS463,[6]cmmiScoringModel!$G$172:$G$175,[6]cmmiScoringModel!$I$172:$I$175,0,0,1)</f>
        <v>0.01</v>
      </c>
      <c r="CE463" s="1">
        <f>_xlfn.XLOOKUP(AT463,[6]cmmiScoringModel!$G$176:$G$180,[6]cmmiScoringModel!$I$176:$I$180,0,0,1)</f>
        <v>0.01</v>
      </c>
    </row>
    <row r="464" spans="1:83" x14ac:dyDescent="0.25">
      <c r="A464" s="1" t="s">
        <v>3859</v>
      </c>
      <c r="B464" s="1" t="s">
        <v>1401</v>
      </c>
      <c r="C464" s="1" t="s">
        <v>584</v>
      </c>
      <c r="D464" s="1" t="s">
        <v>2478</v>
      </c>
      <c r="E464" s="1" t="s">
        <v>2479</v>
      </c>
      <c r="G464" s="1" t="s">
        <v>2772</v>
      </c>
      <c r="K464" s="1" t="s">
        <v>16</v>
      </c>
      <c r="L464" s="1" t="s">
        <v>22</v>
      </c>
      <c r="M464" s="1" t="s">
        <v>31</v>
      </c>
      <c r="N464" s="1" t="s">
        <v>29</v>
      </c>
      <c r="O464" s="1" t="s">
        <v>37</v>
      </c>
      <c r="P464" s="1" t="s">
        <v>43</v>
      </c>
      <c r="Q464" s="1" t="s">
        <v>45</v>
      </c>
      <c r="R464" s="1" t="s">
        <v>37</v>
      </c>
      <c r="S464" s="1" t="s">
        <v>56</v>
      </c>
      <c r="T464" s="1" t="s">
        <v>60</v>
      </c>
      <c r="U464" s="1" t="s">
        <v>66</v>
      </c>
      <c r="V464" s="1" t="s">
        <v>72</v>
      </c>
      <c r="W464" s="1" t="s">
        <v>76</v>
      </c>
      <c r="X464" s="1" t="s">
        <v>37</v>
      </c>
      <c r="Y464" s="1" t="s">
        <v>43</v>
      </c>
      <c r="Z464" s="1" t="s">
        <v>62</v>
      </c>
      <c r="AA464" s="1" t="s">
        <v>62</v>
      </c>
      <c r="AB464" s="1" t="s">
        <v>98</v>
      </c>
      <c r="AC464" s="1" t="s">
        <v>103</v>
      </c>
      <c r="AD464" s="1" t="s">
        <v>111</v>
      </c>
      <c r="AE464" s="1" t="s">
        <v>62</v>
      </c>
      <c r="AF464" s="1" t="s">
        <v>120</v>
      </c>
      <c r="AG464" s="1" t="s">
        <v>124</v>
      </c>
      <c r="AH464" s="1" t="s">
        <v>129</v>
      </c>
      <c r="AI464" s="1" t="s">
        <v>129</v>
      </c>
      <c r="AJ464" s="1" t="s">
        <v>129</v>
      </c>
      <c r="AK464" s="1" t="s">
        <v>61</v>
      </c>
      <c r="AL464" s="1" t="s">
        <v>144</v>
      </c>
      <c r="AM464" s="1" t="s">
        <v>62</v>
      </c>
      <c r="AN464" s="1" t="s">
        <v>29</v>
      </c>
      <c r="AO464" s="1" t="s">
        <v>155</v>
      </c>
      <c r="AP464" s="1" t="s">
        <v>158</v>
      </c>
      <c r="AQ464" s="1" t="s">
        <v>29</v>
      </c>
      <c r="AR464" s="1" t="s">
        <v>21</v>
      </c>
      <c r="AS464" s="1" t="s">
        <v>21</v>
      </c>
      <c r="AT464" s="1" t="s">
        <v>21</v>
      </c>
      <c r="AV464" s="1">
        <f>_xlfn.XLOOKUP(K464,[6]cmmiScoringModel!$G$2:$G$6, [6]cmmiScoringModel!$I$2:$I$6,0,0,1)</f>
        <v>0.1</v>
      </c>
      <c r="AW464" s="1">
        <f>_xlfn.XLOOKUP(L464,[6]cmmiScoringModel!$G$7:$G$9,[6]cmmiScoringModel!$I$7:$I$9,0,0,1)</f>
        <v>1</v>
      </c>
      <c r="AX464" s="1">
        <f>_xlfn.XLOOKUP(M464,[6]cmmiScoringModel!$G$10:$G$14,[6]cmmiScoringModel!$I$10:$I$14,0,0,1)</f>
        <v>1</v>
      </c>
      <c r="AY464" s="1">
        <f>_xlfn.XLOOKUP(N464,[6]cmmiScoringModel!$G$15:$G$19,[6]cmmiScoringModel!$I$15:$I$19,0,0,1)</f>
        <v>0.5</v>
      </c>
      <c r="AZ464" s="1">
        <f>_xlfn.XLOOKUP(O464,[6]cmmiScoringModel!$G$20:$G$24,[6]cmmiScoringModel!$I$20:$I$24,0,0,1)</f>
        <v>0.75</v>
      </c>
      <c r="BA464" s="1">
        <f>_xlfn.XLOOKUP(P464,[6]cmmiScoringModel!$G$25:$G$28,[6]cmmiScoringModel!$I$25:$I$28,0,0,1)</f>
        <v>1</v>
      </c>
      <c r="BB464" s="1">
        <f>_xlfn.XLOOKUP(Q464,[6]cmmiScoringModel!$G$29:$G$33,[6]cmmiScoringModel!$I$29:$I$33,0,0,1)</f>
        <v>0.5</v>
      </c>
      <c r="BC464" s="1">
        <f>_xlfn.XLOOKUP(R464,[6]cmmiScoringModel!$G$34:$G$37,[6]cmmiScoringModel!$I$34:$I$37,0,0,1)</f>
        <v>1</v>
      </c>
      <c r="BD464" s="1">
        <f>_xlfn.XLOOKUP(S464,[6]cmmiScoringModel!$G$38:$G$44,[6]cmmiScoringModel!$I$38:$I$44,0,0,1)</f>
        <v>0.2</v>
      </c>
      <c r="BE464" s="1">
        <f>_xlfn.XLOOKUP(T464,[6]cmmiScoringModel!$G$45:$G$51,[6]cmmiScoringModel!$I$45:$I$51,0,0,1)</f>
        <v>0</v>
      </c>
      <c r="BF464" s="1">
        <f>_xlfn.XLOOKUP(U464,[6]cmmiScoringModel!$G$52:$G$56,[6]cmmiScoringModel!$I$52:$I$56,0,0,1)</f>
        <v>0.8</v>
      </c>
      <c r="BG464" s="1">
        <f>_xlfn.XLOOKUP(V464,[6]cmmiScoringModel!$G$57:$G$61,[6]cmmiScoringModel!$I$57:$I$61,0,0,1)</f>
        <v>1</v>
      </c>
      <c r="BH464" s="1">
        <f>_xlfn.XLOOKUP(W464,[6]cmmiScoringModel!$G$62:$G$67,[6]cmmiScoringModel!$I$62:$I$67,0,0,1)</f>
        <v>0.75</v>
      </c>
      <c r="BI464" s="1">
        <f>_xlfn.XLOOKUP(X464,[6]cmmiScoringModel!$G$68:$G$72,[6]cmmiScoringModel!$I$68:$I$72,0,0,1)</f>
        <v>0.75</v>
      </c>
      <c r="BJ464" s="1">
        <f>_xlfn.XLOOKUP(Y464,[6]cmmiScoringModel!$G$73:$G$77,[6]cmmiScoringModel!$I$73:$I$77,0,0,1)</f>
        <v>1</v>
      </c>
      <c r="BK464" s="1">
        <f>_xlfn.XLOOKUP(Z464,[6]cmmiScoringModel!$G$78:$G$84,[6]cmmiScoringModel!$I$78:$I$84,0,0,1)</f>
        <v>0.5</v>
      </c>
      <c r="BL464" s="1">
        <f>_xlfn.XLOOKUP(AA464,[6]cmmiScoringModel!$G$85:$G$91,[6]cmmiScoringModel!$I$85:$I$91,0,0,1)</f>
        <v>0.5</v>
      </c>
      <c r="BM464" s="1">
        <f>_xlfn.XLOOKUP(AB464,[6]cmmiScoringModel!$G$92:$G$95,[6]cmmiScoringModel!$I$92:$I$95,0,0,1)</f>
        <v>1</v>
      </c>
      <c r="BN464" s="1">
        <f>_xlfn.XLOOKUP(AC464,[6]cmmiScoringModel!$G$96:$G$100,[6]cmmiScoringModel!$I$96:$I$100,0,0,1)</f>
        <v>0.6</v>
      </c>
      <c r="BO464" s="1">
        <f>_xlfn.XLOOKUP(AD464,[6]cmmiScoringModel!$G$101:$G$106,[6]cmmiScoringModel!$I$101:$I$106,0,0,1)</f>
        <v>1</v>
      </c>
      <c r="BP464" s="1">
        <f>_xlfn.XLOOKUP(AE464,[6]cmmiScoringModel!$G$107:$G$113,[6]cmmiScoringModel!$I$107:$I$113,0,0,1)</f>
        <v>0.5</v>
      </c>
      <c r="BQ464" s="1">
        <f>_xlfn.XLOOKUP(AF464,[6]cmmiScoringModel!$G$114:$G$117,[6]cmmiScoringModel!$I$114:$I$117,0,0,1)</f>
        <v>0.85</v>
      </c>
      <c r="BR464" s="1">
        <f>_xlfn.XLOOKUP(AG464,[6]cmmiScoringModel!$G$118:$G$120,[6]cmmiScoringModel!$I$118:$I$120,0,0,1)</f>
        <v>0.25</v>
      </c>
      <c r="BS464" s="1">
        <f>_xlfn.XLOOKUP(AH464, [6]cmmiScoringModel!$G$121:$G$124,[6]cmmiScoringModel!$I$121:$I$124,0,0,1)</f>
        <v>0.6</v>
      </c>
      <c r="BT464" s="1">
        <f>_xlfn.XLOOKUP(AI464,[6]cmmiScoringModel!$G$125:$G$128,[6]cmmiScoringModel!$I$125:$I$128,0,0,1)</f>
        <v>0.4</v>
      </c>
      <c r="BU464" s="1">
        <f>_xlfn.XLOOKUP(AJ464,[6]cmmiScoringModel!$G$129:$G$132,[6]cmmiScoringModel!$I$129:$I$132,0,0,1)</f>
        <v>0.4</v>
      </c>
      <c r="BV464" s="1">
        <f>_xlfn.XLOOKUP(AK464,[6]cmmiScoringModel!$G$133:$G$138,[6]cmmiScoringModel!$I$133:$I$138,0,0,1)</f>
        <v>0.25</v>
      </c>
      <c r="BW464" s="1">
        <f>_xlfn.XLOOKUP(AL464,[6]cmmiScoringModel!$G$139:$G$142,[6]cmmiScoringModel!$I$139:$I$142,0,0,1)</f>
        <v>1</v>
      </c>
      <c r="BX464" s="1">
        <f>_xlfn.XLOOKUP(AM464,[6]cmmiScoringModel!$G$143:$G$148,[6]cmmiScoringModel!$I$143:$I$148,0,0,1)</f>
        <v>0.5</v>
      </c>
      <c r="BY464" s="1">
        <f>_xlfn.XLOOKUP(AN464,[6]cmmiScoringModel!$G$149:$G$153,[6]cmmiScoringModel!$I$149:$I$153,0,0,1)</f>
        <v>0.75</v>
      </c>
      <c r="BZ464" s="1">
        <f>_xlfn.XLOOKUP(AO464,[6]cmmiScoringModel!$G$154:$G$157,[6]cmmiScoringModel!$I$154:$I$157,0,0,1)</f>
        <v>1</v>
      </c>
      <c r="CA464" s="1">
        <f>_xlfn.XLOOKUP(AP464,[6]cmmiScoringModel!$G$158:$G$161,[6]cmmiScoringModel!$I$158:$I$161,0,0,1)</f>
        <v>0.5</v>
      </c>
      <c r="CB464" s="1">
        <f>_xlfn.XLOOKUP(AQ464,[6]cmmiScoringModel!$G$162:$G$166,[6]cmmiScoringModel!$I$162:$I$166,0,0,1)</f>
        <v>0.75</v>
      </c>
      <c r="CC464" s="1">
        <f>_xlfn.XLOOKUP(AR464,[6]cmmiScoringModel!$G$167:$G$171,[6]cmmiScoringModel!$I$167:$I$171,0,0,1)</f>
        <v>0.01</v>
      </c>
      <c r="CD464" s="1">
        <f>_xlfn.XLOOKUP(AS464,[6]cmmiScoringModel!$G$172:$G$175,[6]cmmiScoringModel!$I$172:$I$175,0,0,1)</f>
        <v>0.01</v>
      </c>
      <c r="CE464" s="1">
        <f>_xlfn.XLOOKUP(AT464,[6]cmmiScoringModel!$G$176:$G$180,[6]cmmiScoringModel!$I$176:$I$180,0,0,1)</f>
        <v>0.01</v>
      </c>
    </row>
    <row r="465" spans="1:83" x14ac:dyDescent="0.25">
      <c r="A465" s="1" t="s">
        <v>3860</v>
      </c>
      <c r="B465" s="1" t="s">
        <v>1401</v>
      </c>
      <c r="C465" s="1" t="s">
        <v>584</v>
      </c>
      <c r="D465" s="1" t="s">
        <v>2453</v>
      </c>
      <c r="E465" s="1" t="s">
        <v>2454</v>
      </c>
      <c r="G465" s="1" t="s">
        <v>1504</v>
      </c>
      <c r="K465" s="1" t="s">
        <v>18</v>
      </c>
      <c r="L465" s="1" t="s">
        <v>22</v>
      </c>
      <c r="M465" s="1" t="s">
        <v>31</v>
      </c>
      <c r="N465" s="1" t="s">
        <v>29</v>
      </c>
      <c r="O465" s="1" t="s">
        <v>37</v>
      </c>
      <c r="P465" s="1" t="s">
        <v>43</v>
      </c>
      <c r="Q465" s="1" t="s">
        <v>45</v>
      </c>
      <c r="R465" s="1" t="s">
        <v>37</v>
      </c>
      <c r="S465" s="1" t="s">
        <v>56</v>
      </c>
      <c r="T465" s="1" t="s">
        <v>62</v>
      </c>
      <c r="U465" s="1" t="s">
        <v>43</v>
      </c>
      <c r="V465" s="1" t="s">
        <v>72</v>
      </c>
      <c r="W465" s="1" t="s">
        <v>76</v>
      </c>
      <c r="X465" s="1" t="s">
        <v>37</v>
      </c>
      <c r="Y465" s="1" t="s">
        <v>43</v>
      </c>
      <c r="Z465" s="1" t="s">
        <v>62</v>
      </c>
      <c r="AA465" s="1" t="s">
        <v>62</v>
      </c>
      <c r="AB465" s="1" t="s">
        <v>98</v>
      </c>
      <c r="AC465" s="1" t="s">
        <v>103</v>
      </c>
      <c r="AD465" s="1" t="s">
        <v>111</v>
      </c>
      <c r="AE465" s="1" t="s">
        <v>62</v>
      </c>
      <c r="AF465" s="1" t="s">
        <v>120</v>
      </c>
      <c r="AG465" s="1" t="s">
        <v>124</v>
      </c>
      <c r="AH465" s="1" t="s">
        <v>129</v>
      </c>
      <c r="AI465" s="1" t="s">
        <v>129</v>
      </c>
      <c r="AJ465" s="1" t="s">
        <v>129</v>
      </c>
      <c r="AK465" s="1" t="s">
        <v>62</v>
      </c>
      <c r="AL465" s="1" t="s">
        <v>144</v>
      </c>
      <c r="AM465" s="1" t="s">
        <v>62</v>
      </c>
      <c r="AN465" s="1" t="s">
        <v>29</v>
      </c>
      <c r="AO465" s="1" t="s">
        <v>155</v>
      </c>
      <c r="AP465" s="1" t="s">
        <v>158</v>
      </c>
      <c r="AQ465" s="1" t="s">
        <v>29</v>
      </c>
      <c r="AR465" s="1" t="s">
        <v>21</v>
      </c>
      <c r="AS465" s="1" t="s">
        <v>21</v>
      </c>
      <c r="AT465" s="1" t="s">
        <v>21</v>
      </c>
      <c r="AV465" s="1">
        <f>_xlfn.XLOOKUP(K465,[6]cmmiScoringModel!$G$2:$G$6, [6]cmmiScoringModel!$I$2:$I$6,0,0,1)</f>
        <v>1</v>
      </c>
      <c r="AW465" s="1">
        <f>_xlfn.XLOOKUP(L465,[6]cmmiScoringModel!$G$7:$G$9,[6]cmmiScoringModel!$I$7:$I$9,0,0,1)</f>
        <v>1</v>
      </c>
      <c r="AX465" s="1">
        <f>_xlfn.XLOOKUP(M465,[6]cmmiScoringModel!$G$10:$G$14,[6]cmmiScoringModel!$I$10:$I$14,0,0,1)</f>
        <v>1</v>
      </c>
      <c r="AY465" s="1">
        <f>_xlfn.XLOOKUP(N465,[6]cmmiScoringModel!$G$15:$G$19,[6]cmmiScoringModel!$I$15:$I$19,0,0,1)</f>
        <v>0.5</v>
      </c>
      <c r="AZ465" s="1">
        <f>_xlfn.XLOOKUP(O465,[6]cmmiScoringModel!$G$20:$G$24,[6]cmmiScoringModel!$I$20:$I$24,0,0,1)</f>
        <v>0.75</v>
      </c>
      <c r="BA465" s="1">
        <f>_xlfn.XLOOKUP(P465,[6]cmmiScoringModel!$G$25:$G$28,[6]cmmiScoringModel!$I$25:$I$28,0,0,1)</f>
        <v>1</v>
      </c>
      <c r="BB465" s="1">
        <f>_xlfn.XLOOKUP(Q465,[6]cmmiScoringModel!$G$29:$G$33,[6]cmmiScoringModel!$I$29:$I$33,0,0,1)</f>
        <v>0.5</v>
      </c>
      <c r="BC465" s="1">
        <f>_xlfn.XLOOKUP(R465,[6]cmmiScoringModel!$G$34:$G$37,[6]cmmiScoringModel!$I$34:$I$37,0,0,1)</f>
        <v>1</v>
      </c>
      <c r="BD465" s="1">
        <f>_xlfn.XLOOKUP(S465,[6]cmmiScoringModel!$G$38:$G$44,[6]cmmiScoringModel!$I$38:$I$44,0,0,1)</f>
        <v>0.2</v>
      </c>
      <c r="BE465" s="1">
        <f>_xlfn.XLOOKUP(T465,[6]cmmiScoringModel!$G$45:$G$51,[6]cmmiScoringModel!$I$45:$I$51,0,0,1)</f>
        <v>0.5</v>
      </c>
      <c r="BF465" s="1">
        <f>_xlfn.XLOOKUP(U465,[6]cmmiScoringModel!$G$52:$G$56,[6]cmmiScoringModel!$I$52:$I$56,0,0,1)</f>
        <v>1</v>
      </c>
      <c r="BG465" s="1">
        <f>_xlfn.XLOOKUP(V465,[6]cmmiScoringModel!$G$57:$G$61,[6]cmmiScoringModel!$I$57:$I$61,0,0,1)</f>
        <v>1</v>
      </c>
      <c r="BH465" s="1">
        <f>_xlfn.XLOOKUP(W465,[6]cmmiScoringModel!$G$62:$G$67,[6]cmmiScoringModel!$I$62:$I$67,0,0,1)</f>
        <v>0.75</v>
      </c>
      <c r="BI465" s="1">
        <f>_xlfn.XLOOKUP(X465,[6]cmmiScoringModel!$G$68:$G$72,[6]cmmiScoringModel!$I$68:$I$72,0,0,1)</f>
        <v>0.75</v>
      </c>
      <c r="BJ465" s="1">
        <f>_xlfn.XLOOKUP(Y465,[6]cmmiScoringModel!$G$73:$G$77,[6]cmmiScoringModel!$I$73:$I$77,0,0,1)</f>
        <v>1</v>
      </c>
      <c r="BK465" s="1">
        <f>_xlfn.XLOOKUP(Z465,[6]cmmiScoringModel!$G$78:$G$84,[6]cmmiScoringModel!$I$78:$I$84,0,0,1)</f>
        <v>0.5</v>
      </c>
      <c r="BL465" s="1">
        <f>_xlfn.XLOOKUP(AA465,[6]cmmiScoringModel!$G$85:$G$91,[6]cmmiScoringModel!$I$85:$I$91,0,0,1)</f>
        <v>0.5</v>
      </c>
      <c r="BM465" s="1">
        <f>_xlfn.XLOOKUP(AB465,[6]cmmiScoringModel!$G$92:$G$95,[6]cmmiScoringModel!$I$92:$I$95,0,0,1)</f>
        <v>1</v>
      </c>
      <c r="BN465" s="1">
        <f>_xlfn.XLOOKUP(AC465,[6]cmmiScoringModel!$G$96:$G$100,[6]cmmiScoringModel!$I$96:$I$100,0,0,1)</f>
        <v>0.6</v>
      </c>
      <c r="BO465" s="1">
        <f>_xlfn.XLOOKUP(AD465,[6]cmmiScoringModel!$G$101:$G$106,[6]cmmiScoringModel!$I$101:$I$106,0,0,1)</f>
        <v>1</v>
      </c>
      <c r="BP465" s="1">
        <f>_xlfn.XLOOKUP(AE465,[6]cmmiScoringModel!$G$107:$G$113,[6]cmmiScoringModel!$I$107:$I$113,0,0,1)</f>
        <v>0.5</v>
      </c>
      <c r="BQ465" s="1">
        <f>_xlfn.XLOOKUP(AF465,[6]cmmiScoringModel!$G$114:$G$117,[6]cmmiScoringModel!$I$114:$I$117,0,0,1)</f>
        <v>0.85</v>
      </c>
      <c r="BR465" s="1">
        <f>_xlfn.XLOOKUP(AG465,[6]cmmiScoringModel!$G$118:$G$120,[6]cmmiScoringModel!$I$118:$I$120,0,0,1)</f>
        <v>0.25</v>
      </c>
      <c r="BS465" s="1">
        <f>_xlfn.XLOOKUP(AH465, [6]cmmiScoringModel!$G$121:$G$124,[6]cmmiScoringModel!$I$121:$I$124,0,0,1)</f>
        <v>0.6</v>
      </c>
      <c r="BT465" s="1">
        <f>_xlfn.XLOOKUP(AI465,[6]cmmiScoringModel!$G$125:$G$128,[6]cmmiScoringModel!$I$125:$I$128,0,0,1)</f>
        <v>0.4</v>
      </c>
      <c r="BU465" s="1">
        <f>_xlfn.XLOOKUP(AJ465,[6]cmmiScoringModel!$G$129:$G$132,[6]cmmiScoringModel!$I$129:$I$132,0,0,1)</f>
        <v>0.4</v>
      </c>
      <c r="BV465" s="1">
        <f>_xlfn.XLOOKUP(AK465,[6]cmmiScoringModel!$G$133:$G$138,[6]cmmiScoringModel!$I$133:$I$138,0,0,1)</f>
        <v>0.5</v>
      </c>
      <c r="BW465" s="1">
        <f>_xlfn.XLOOKUP(AL465,[6]cmmiScoringModel!$G$139:$G$142,[6]cmmiScoringModel!$I$139:$I$142,0,0,1)</f>
        <v>1</v>
      </c>
      <c r="BX465" s="1">
        <f>_xlfn.XLOOKUP(AM465,[6]cmmiScoringModel!$G$143:$G$148,[6]cmmiScoringModel!$I$143:$I$148,0,0,1)</f>
        <v>0.5</v>
      </c>
      <c r="BY465" s="1">
        <f>_xlfn.XLOOKUP(AN465,[6]cmmiScoringModel!$G$149:$G$153,[6]cmmiScoringModel!$I$149:$I$153,0,0,1)</f>
        <v>0.75</v>
      </c>
      <c r="BZ465" s="1">
        <f>_xlfn.XLOOKUP(AO465,[6]cmmiScoringModel!$G$154:$G$157,[6]cmmiScoringModel!$I$154:$I$157,0,0,1)</f>
        <v>1</v>
      </c>
      <c r="CA465" s="1">
        <f>_xlfn.XLOOKUP(AP465,[6]cmmiScoringModel!$G$158:$G$161,[6]cmmiScoringModel!$I$158:$I$161,0,0,1)</f>
        <v>0.5</v>
      </c>
      <c r="CB465" s="1">
        <f>_xlfn.XLOOKUP(AQ465,[6]cmmiScoringModel!$G$162:$G$166,[6]cmmiScoringModel!$I$162:$I$166,0,0,1)</f>
        <v>0.75</v>
      </c>
      <c r="CC465" s="1">
        <f>_xlfn.XLOOKUP(AR465,[6]cmmiScoringModel!$G$167:$G$171,[6]cmmiScoringModel!$I$167:$I$171,0,0,1)</f>
        <v>0.01</v>
      </c>
      <c r="CD465" s="1">
        <f>_xlfn.XLOOKUP(AS465,[6]cmmiScoringModel!$G$172:$G$175,[6]cmmiScoringModel!$I$172:$I$175,0,0,1)</f>
        <v>0.01</v>
      </c>
      <c r="CE465" s="1">
        <f>_xlfn.XLOOKUP(AT465,[6]cmmiScoringModel!$G$176:$G$180,[6]cmmiScoringModel!$I$176:$I$180,0,0,1)</f>
        <v>0.01</v>
      </c>
    </row>
    <row r="466" spans="1:83" x14ac:dyDescent="0.25">
      <c r="A466" s="1" t="s">
        <v>3861</v>
      </c>
      <c r="B466" s="1" t="s">
        <v>1401</v>
      </c>
      <c r="C466" s="1" t="s">
        <v>584</v>
      </c>
      <c r="D466" s="1" t="s">
        <v>2478</v>
      </c>
      <c r="E466" s="1" t="s">
        <v>2479</v>
      </c>
      <c r="G466" s="1" t="s">
        <v>2772</v>
      </c>
      <c r="K466" s="1" t="s">
        <v>16</v>
      </c>
      <c r="L466" s="1" t="s">
        <v>22</v>
      </c>
      <c r="M466" s="1" t="s">
        <v>31</v>
      </c>
      <c r="N466" s="1" t="s">
        <v>29</v>
      </c>
      <c r="O466" s="1" t="s">
        <v>37</v>
      </c>
      <c r="P466" s="1" t="s">
        <v>43</v>
      </c>
      <c r="Q466" s="1" t="s">
        <v>45</v>
      </c>
      <c r="R466" s="1" t="s">
        <v>37</v>
      </c>
      <c r="S466" s="1" t="s">
        <v>56</v>
      </c>
      <c r="T466" s="1" t="s">
        <v>60</v>
      </c>
      <c r="U466" s="1" t="s">
        <v>43</v>
      </c>
      <c r="V466" s="1" t="s">
        <v>71</v>
      </c>
      <c r="W466" s="1" t="s">
        <v>76</v>
      </c>
      <c r="X466" s="1" t="s">
        <v>37</v>
      </c>
      <c r="Y466" s="1" t="s">
        <v>43</v>
      </c>
      <c r="Z466" s="1" t="s">
        <v>62</v>
      </c>
      <c r="AA466" s="1" t="s">
        <v>62</v>
      </c>
      <c r="AB466" s="1" t="s">
        <v>98</v>
      </c>
      <c r="AC466" s="1" t="s">
        <v>103</v>
      </c>
      <c r="AD466" s="1" t="s">
        <v>111</v>
      </c>
      <c r="AE466" s="1" t="s">
        <v>62</v>
      </c>
      <c r="AF466" s="1" t="s">
        <v>120</v>
      </c>
      <c r="AG466" s="1" t="s">
        <v>124</v>
      </c>
      <c r="AH466" s="1" t="s">
        <v>129</v>
      </c>
      <c r="AI466" s="1" t="s">
        <v>129</v>
      </c>
      <c r="AJ466" s="1" t="s">
        <v>129</v>
      </c>
      <c r="AK466" s="1" t="s">
        <v>61</v>
      </c>
      <c r="AL466" s="1" t="s">
        <v>144</v>
      </c>
      <c r="AM466" s="1" t="s">
        <v>62</v>
      </c>
      <c r="AN466" s="1" t="s">
        <v>29</v>
      </c>
      <c r="AO466" s="1" t="s">
        <v>155</v>
      </c>
      <c r="AP466" s="1" t="s">
        <v>158</v>
      </c>
      <c r="AQ466" s="1" t="s">
        <v>29</v>
      </c>
      <c r="AR466" s="1" t="s">
        <v>21</v>
      </c>
      <c r="AS466" s="1" t="s">
        <v>21</v>
      </c>
      <c r="AT466" s="1" t="s">
        <v>21</v>
      </c>
      <c r="AV466" s="1">
        <f>_xlfn.XLOOKUP(K466,[6]cmmiScoringModel!$G$2:$G$6, [6]cmmiScoringModel!$I$2:$I$6,0,0,1)</f>
        <v>0.1</v>
      </c>
      <c r="AW466" s="1">
        <f>_xlfn.XLOOKUP(L466,[6]cmmiScoringModel!$G$7:$G$9,[6]cmmiScoringModel!$I$7:$I$9,0,0,1)</f>
        <v>1</v>
      </c>
      <c r="AX466" s="1">
        <f>_xlfn.XLOOKUP(M466,[6]cmmiScoringModel!$G$10:$G$14,[6]cmmiScoringModel!$I$10:$I$14,0,0,1)</f>
        <v>1</v>
      </c>
      <c r="AY466" s="1">
        <f>_xlfn.XLOOKUP(N466,[6]cmmiScoringModel!$G$15:$G$19,[6]cmmiScoringModel!$I$15:$I$19,0,0,1)</f>
        <v>0.5</v>
      </c>
      <c r="AZ466" s="1">
        <f>_xlfn.XLOOKUP(O466,[6]cmmiScoringModel!$G$20:$G$24,[6]cmmiScoringModel!$I$20:$I$24,0,0,1)</f>
        <v>0.75</v>
      </c>
      <c r="BA466" s="1">
        <f>_xlfn.XLOOKUP(P466,[6]cmmiScoringModel!$G$25:$G$28,[6]cmmiScoringModel!$I$25:$I$28,0,0,1)</f>
        <v>1</v>
      </c>
      <c r="BB466" s="1">
        <f>_xlfn.XLOOKUP(Q466,[6]cmmiScoringModel!$G$29:$G$33,[6]cmmiScoringModel!$I$29:$I$33,0,0,1)</f>
        <v>0.5</v>
      </c>
      <c r="BC466" s="1">
        <f>_xlfn.XLOOKUP(R466,[6]cmmiScoringModel!$G$34:$G$37,[6]cmmiScoringModel!$I$34:$I$37,0,0,1)</f>
        <v>1</v>
      </c>
      <c r="BD466" s="1">
        <f>_xlfn.XLOOKUP(S466,[6]cmmiScoringModel!$G$38:$G$44,[6]cmmiScoringModel!$I$38:$I$44,0,0,1)</f>
        <v>0.2</v>
      </c>
      <c r="BE466" s="1">
        <f>_xlfn.XLOOKUP(T466,[6]cmmiScoringModel!$G$45:$G$51,[6]cmmiScoringModel!$I$45:$I$51,0,0,1)</f>
        <v>0</v>
      </c>
      <c r="BF466" s="1">
        <f>_xlfn.XLOOKUP(U466,[6]cmmiScoringModel!$G$52:$G$56,[6]cmmiScoringModel!$I$52:$I$56,0,0,1)</f>
        <v>1</v>
      </c>
      <c r="BG466" s="1">
        <f>_xlfn.XLOOKUP(V466,[6]cmmiScoringModel!$G$57:$G$61,[6]cmmiScoringModel!$I$57:$I$61,0,0,1)</f>
        <v>0.6</v>
      </c>
      <c r="BH466" s="1">
        <f>_xlfn.XLOOKUP(W466,[6]cmmiScoringModel!$G$62:$G$67,[6]cmmiScoringModel!$I$62:$I$67,0,0,1)</f>
        <v>0.75</v>
      </c>
      <c r="BI466" s="1">
        <f>_xlfn.XLOOKUP(X466,[6]cmmiScoringModel!$G$68:$G$72,[6]cmmiScoringModel!$I$68:$I$72,0,0,1)</f>
        <v>0.75</v>
      </c>
      <c r="BJ466" s="1">
        <f>_xlfn.XLOOKUP(Y466,[6]cmmiScoringModel!$G$73:$G$77,[6]cmmiScoringModel!$I$73:$I$77,0,0,1)</f>
        <v>1</v>
      </c>
      <c r="BK466" s="1">
        <f>_xlfn.XLOOKUP(Z466,[6]cmmiScoringModel!$G$78:$G$84,[6]cmmiScoringModel!$I$78:$I$84,0,0,1)</f>
        <v>0.5</v>
      </c>
      <c r="BL466" s="1">
        <f>_xlfn.XLOOKUP(AA466,[6]cmmiScoringModel!$G$85:$G$91,[6]cmmiScoringModel!$I$85:$I$91,0,0,1)</f>
        <v>0.5</v>
      </c>
      <c r="BM466" s="1">
        <f>_xlfn.XLOOKUP(AB466,[6]cmmiScoringModel!$G$92:$G$95,[6]cmmiScoringModel!$I$92:$I$95,0,0,1)</f>
        <v>1</v>
      </c>
      <c r="BN466" s="1">
        <f>_xlfn.XLOOKUP(AC466,[6]cmmiScoringModel!$G$96:$G$100,[6]cmmiScoringModel!$I$96:$I$100,0,0,1)</f>
        <v>0.6</v>
      </c>
      <c r="BO466" s="1">
        <f>_xlfn.XLOOKUP(AD466,[6]cmmiScoringModel!$G$101:$G$106,[6]cmmiScoringModel!$I$101:$I$106,0,0,1)</f>
        <v>1</v>
      </c>
      <c r="BP466" s="1">
        <f>_xlfn.XLOOKUP(AE466,[6]cmmiScoringModel!$G$107:$G$113,[6]cmmiScoringModel!$I$107:$I$113,0,0,1)</f>
        <v>0.5</v>
      </c>
      <c r="BQ466" s="1">
        <f>_xlfn.XLOOKUP(AF466,[6]cmmiScoringModel!$G$114:$G$117,[6]cmmiScoringModel!$I$114:$I$117,0,0,1)</f>
        <v>0.85</v>
      </c>
      <c r="BR466" s="1">
        <f>_xlfn.XLOOKUP(AG466,[6]cmmiScoringModel!$G$118:$G$120,[6]cmmiScoringModel!$I$118:$I$120,0,0,1)</f>
        <v>0.25</v>
      </c>
      <c r="BS466" s="1">
        <f>_xlfn.XLOOKUP(AH466, [6]cmmiScoringModel!$G$121:$G$124,[6]cmmiScoringModel!$I$121:$I$124,0,0,1)</f>
        <v>0.6</v>
      </c>
      <c r="BT466" s="1">
        <f>_xlfn.XLOOKUP(AI466,[6]cmmiScoringModel!$G$125:$G$128,[6]cmmiScoringModel!$I$125:$I$128,0,0,1)</f>
        <v>0.4</v>
      </c>
      <c r="BU466" s="1">
        <f>_xlfn.XLOOKUP(AJ466,[6]cmmiScoringModel!$G$129:$G$132,[6]cmmiScoringModel!$I$129:$I$132,0,0,1)</f>
        <v>0.4</v>
      </c>
      <c r="BV466" s="1">
        <f>_xlfn.XLOOKUP(AK466,[6]cmmiScoringModel!$G$133:$G$138,[6]cmmiScoringModel!$I$133:$I$138,0,0,1)</f>
        <v>0.25</v>
      </c>
      <c r="BW466" s="1">
        <f>_xlfn.XLOOKUP(AL466,[6]cmmiScoringModel!$G$139:$G$142,[6]cmmiScoringModel!$I$139:$I$142,0,0,1)</f>
        <v>1</v>
      </c>
      <c r="BX466" s="1">
        <f>_xlfn.XLOOKUP(AM466,[6]cmmiScoringModel!$G$143:$G$148,[6]cmmiScoringModel!$I$143:$I$148,0,0,1)</f>
        <v>0.5</v>
      </c>
      <c r="BY466" s="1">
        <f>_xlfn.XLOOKUP(AN466,[6]cmmiScoringModel!$G$149:$G$153,[6]cmmiScoringModel!$I$149:$I$153,0,0,1)</f>
        <v>0.75</v>
      </c>
      <c r="BZ466" s="1">
        <f>_xlfn.XLOOKUP(AO466,[6]cmmiScoringModel!$G$154:$G$157,[6]cmmiScoringModel!$I$154:$I$157,0,0,1)</f>
        <v>1</v>
      </c>
      <c r="CA466" s="1">
        <f>_xlfn.XLOOKUP(AP466,[6]cmmiScoringModel!$G$158:$G$161,[6]cmmiScoringModel!$I$158:$I$161,0,0,1)</f>
        <v>0.5</v>
      </c>
      <c r="CB466" s="1">
        <f>_xlfn.XLOOKUP(AQ466,[6]cmmiScoringModel!$G$162:$G$166,[6]cmmiScoringModel!$I$162:$I$166,0,0,1)</f>
        <v>0.75</v>
      </c>
      <c r="CC466" s="1">
        <f>_xlfn.XLOOKUP(AR466,[6]cmmiScoringModel!$G$167:$G$171,[6]cmmiScoringModel!$I$167:$I$171,0,0,1)</f>
        <v>0.01</v>
      </c>
      <c r="CD466" s="1">
        <f>_xlfn.XLOOKUP(AS466,[6]cmmiScoringModel!$G$172:$G$175,[6]cmmiScoringModel!$I$172:$I$175,0,0,1)</f>
        <v>0.01</v>
      </c>
      <c r="CE466" s="1">
        <f>_xlfn.XLOOKUP(AT466,[6]cmmiScoringModel!$G$176:$G$180,[6]cmmiScoringModel!$I$176:$I$180,0,0,1)</f>
        <v>0.01</v>
      </c>
    </row>
    <row r="467" spans="1:83" x14ac:dyDescent="0.25">
      <c r="A467" s="1" t="s">
        <v>3862</v>
      </c>
      <c r="B467" s="1" t="s">
        <v>1401</v>
      </c>
      <c r="C467" s="1" t="s">
        <v>2105</v>
      </c>
      <c r="D467" s="1" t="s">
        <v>2106</v>
      </c>
      <c r="E467" s="1" t="s">
        <v>2107</v>
      </c>
      <c r="G467" s="1" t="s">
        <v>2576</v>
      </c>
      <c r="K467" s="1" t="s">
        <v>18</v>
      </c>
      <c r="L467" s="1" t="s">
        <v>22</v>
      </c>
      <c r="M467" s="1" t="s">
        <v>31</v>
      </c>
      <c r="N467" s="1" t="s">
        <v>29</v>
      </c>
      <c r="O467" s="1" t="s">
        <v>37</v>
      </c>
      <c r="P467" s="1" t="s">
        <v>43</v>
      </c>
      <c r="Q467" s="1" t="s">
        <v>45</v>
      </c>
      <c r="R467" s="1" t="s">
        <v>37</v>
      </c>
      <c r="S467" s="1" t="s">
        <v>56</v>
      </c>
      <c r="T467" s="1" t="s">
        <v>21</v>
      </c>
      <c r="U467" s="1" t="s">
        <v>25</v>
      </c>
      <c r="V467" s="1" t="s">
        <v>72</v>
      </c>
      <c r="W467" s="1" t="s">
        <v>76</v>
      </c>
      <c r="X467" s="1" t="s">
        <v>37</v>
      </c>
      <c r="Y467" s="1" t="s">
        <v>43</v>
      </c>
      <c r="Z467" s="1" t="s">
        <v>63</v>
      </c>
      <c r="AA467" s="1" t="s">
        <v>62</v>
      </c>
      <c r="AB467" s="1" t="s">
        <v>98</v>
      </c>
      <c r="AC467" s="1" t="s">
        <v>103</v>
      </c>
      <c r="AD467" s="1" t="s">
        <v>111</v>
      </c>
      <c r="AE467" s="1" t="s">
        <v>63</v>
      </c>
      <c r="AF467" s="1" t="s">
        <v>120</v>
      </c>
      <c r="AG467" s="1" t="s">
        <v>125</v>
      </c>
      <c r="AH467" s="1" t="s">
        <v>129</v>
      </c>
      <c r="AI467" s="1" t="s">
        <v>129</v>
      </c>
      <c r="AJ467" s="1" t="s">
        <v>129</v>
      </c>
      <c r="AK467" s="1" t="s">
        <v>63</v>
      </c>
      <c r="AL467" s="1" t="s">
        <v>144</v>
      </c>
      <c r="AM467" s="1" t="s">
        <v>63</v>
      </c>
      <c r="AN467" s="1" t="s">
        <v>31</v>
      </c>
      <c r="AO467" s="1" t="s">
        <v>155</v>
      </c>
      <c r="AP467" s="1" t="s">
        <v>159</v>
      </c>
      <c r="AQ467" s="1" t="s">
        <v>31</v>
      </c>
      <c r="AR467" s="1" t="s">
        <v>21</v>
      </c>
      <c r="AS467" s="1" t="s">
        <v>21</v>
      </c>
      <c r="AT467" s="1" t="s">
        <v>21</v>
      </c>
      <c r="AV467" s="1">
        <f>_xlfn.XLOOKUP(K467,[6]cmmiScoringModel!$G$2:$G$6, [6]cmmiScoringModel!$I$2:$I$6,0,0,1)</f>
        <v>1</v>
      </c>
      <c r="AW467" s="1">
        <f>_xlfn.XLOOKUP(L467,[6]cmmiScoringModel!$G$7:$G$9,[6]cmmiScoringModel!$I$7:$I$9,0,0,1)</f>
        <v>1</v>
      </c>
      <c r="AX467" s="1">
        <f>_xlfn.XLOOKUP(M467,[6]cmmiScoringModel!$G$10:$G$14,[6]cmmiScoringModel!$I$10:$I$14,0,0,1)</f>
        <v>1</v>
      </c>
      <c r="AY467" s="1">
        <f>_xlfn.XLOOKUP(N467,[6]cmmiScoringModel!$G$15:$G$19,[6]cmmiScoringModel!$I$15:$I$19,0,0,1)</f>
        <v>0.5</v>
      </c>
      <c r="AZ467" s="1">
        <f>_xlfn.XLOOKUP(O467,[6]cmmiScoringModel!$G$20:$G$24,[6]cmmiScoringModel!$I$20:$I$24,0,0,1)</f>
        <v>0.75</v>
      </c>
      <c r="BA467" s="1">
        <f>_xlfn.XLOOKUP(P467,[6]cmmiScoringModel!$G$25:$G$28,[6]cmmiScoringModel!$I$25:$I$28,0,0,1)</f>
        <v>1</v>
      </c>
      <c r="BB467" s="1">
        <f>_xlfn.XLOOKUP(Q467,[6]cmmiScoringModel!$G$29:$G$33,[6]cmmiScoringModel!$I$29:$I$33,0,0,1)</f>
        <v>0.5</v>
      </c>
      <c r="BC467" s="1">
        <f>_xlfn.XLOOKUP(R467,[6]cmmiScoringModel!$G$34:$G$37,[6]cmmiScoringModel!$I$34:$I$37,0,0,1)</f>
        <v>1</v>
      </c>
      <c r="BD467" s="1">
        <f>_xlfn.XLOOKUP(S467,[6]cmmiScoringModel!$G$38:$G$44,[6]cmmiScoringModel!$I$38:$I$44,0,0,1)</f>
        <v>0.2</v>
      </c>
      <c r="BE467" s="1">
        <f>_xlfn.XLOOKUP(T467,[6]cmmiScoringModel!$G$45:$G$51,[6]cmmiScoringModel!$I$45:$I$51,0,0,1)</f>
        <v>0.01</v>
      </c>
      <c r="BF467" s="1" t="str">
        <f>_xlfn.XLOOKUP(U467,[6]cmmiScoringModel!$G$52:$G$56,[6]cmmiScoringModel!$I$52:$I$56,0,0,1)</f>
        <v>NA</v>
      </c>
      <c r="BG467" s="1">
        <f>_xlfn.XLOOKUP(V467,[6]cmmiScoringModel!$G$57:$G$61,[6]cmmiScoringModel!$I$57:$I$61,0,0,1)</f>
        <v>1</v>
      </c>
      <c r="BH467" s="1">
        <f>_xlfn.XLOOKUP(W467,[6]cmmiScoringModel!$G$62:$G$67,[6]cmmiScoringModel!$I$62:$I$67,0,0,1)</f>
        <v>0.75</v>
      </c>
      <c r="BI467" s="1">
        <f>_xlfn.XLOOKUP(X467,[6]cmmiScoringModel!$G$68:$G$72,[6]cmmiScoringModel!$I$68:$I$72,0,0,1)</f>
        <v>0.75</v>
      </c>
      <c r="BJ467" s="1">
        <f>_xlfn.XLOOKUP(Y467,[6]cmmiScoringModel!$G$73:$G$77,[6]cmmiScoringModel!$I$73:$I$77,0,0,1)</f>
        <v>1</v>
      </c>
      <c r="BK467" s="1">
        <f>_xlfn.XLOOKUP(Z467,[6]cmmiScoringModel!$G$78:$G$84,[6]cmmiScoringModel!$I$78:$I$84,0,0,1)</f>
        <v>0.75</v>
      </c>
      <c r="BL467" s="1">
        <f>_xlfn.XLOOKUP(AA467,[6]cmmiScoringModel!$G$85:$G$91,[6]cmmiScoringModel!$I$85:$I$91,0,0,1)</f>
        <v>0.5</v>
      </c>
      <c r="BM467" s="1">
        <f>_xlfn.XLOOKUP(AB467,[6]cmmiScoringModel!$G$92:$G$95,[6]cmmiScoringModel!$I$92:$I$95,0,0,1)</f>
        <v>1</v>
      </c>
      <c r="BN467" s="1">
        <f>_xlfn.XLOOKUP(AC467,[6]cmmiScoringModel!$G$96:$G$100,[6]cmmiScoringModel!$I$96:$I$100,0,0,1)</f>
        <v>0.6</v>
      </c>
      <c r="BO467" s="1">
        <f>_xlfn.XLOOKUP(AD467,[6]cmmiScoringModel!$G$101:$G$106,[6]cmmiScoringModel!$I$101:$I$106,0,0,1)</f>
        <v>1</v>
      </c>
      <c r="BP467" s="1">
        <f>_xlfn.XLOOKUP(AE467,[6]cmmiScoringModel!$G$107:$G$113,[6]cmmiScoringModel!$I$107:$I$113,0,0,1)</f>
        <v>0.75</v>
      </c>
      <c r="BQ467" s="1">
        <f>_xlfn.XLOOKUP(AF467,[6]cmmiScoringModel!$G$114:$G$117,[6]cmmiScoringModel!$I$114:$I$117,0,0,1)</f>
        <v>0.85</v>
      </c>
      <c r="BR467" s="1">
        <f>_xlfn.XLOOKUP(AG467,[6]cmmiScoringModel!$G$118:$G$120,[6]cmmiScoringModel!$I$118:$I$120,0,0,1)</f>
        <v>1</v>
      </c>
      <c r="BS467" s="1">
        <f>_xlfn.XLOOKUP(AH467, [6]cmmiScoringModel!$G$121:$G$124,[6]cmmiScoringModel!$I$121:$I$124,0,0,1)</f>
        <v>0.6</v>
      </c>
      <c r="BT467" s="1">
        <f>_xlfn.XLOOKUP(AI467,[6]cmmiScoringModel!$G$125:$G$128,[6]cmmiScoringModel!$I$125:$I$128,0,0,1)</f>
        <v>0.4</v>
      </c>
      <c r="BU467" s="1">
        <f>_xlfn.XLOOKUP(AJ467,[6]cmmiScoringModel!$G$129:$G$132,[6]cmmiScoringModel!$I$129:$I$132,0,0,1)</f>
        <v>0.4</v>
      </c>
      <c r="BV467" s="1">
        <f>_xlfn.XLOOKUP(AK467,[6]cmmiScoringModel!$G$133:$G$138,[6]cmmiScoringModel!$I$133:$I$138,0,0,1)</f>
        <v>0.75</v>
      </c>
      <c r="BW467" s="1">
        <f>_xlfn.XLOOKUP(AL467,[6]cmmiScoringModel!$G$139:$G$142,[6]cmmiScoringModel!$I$139:$I$142,0,0,1)</f>
        <v>1</v>
      </c>
      <c r="BX467" s="1">
        <f>_xlfn.XLOOKUP(AM467,[6]cmmiScoringModel!$G$143:$G$148,[6]cmmiScoringModel!$I$143:$I$148,0,0,1)</f>
        <v>0.75</v>
      </c>
      <c r="BY467" s="1">
        <f>_xlfn.XLOOKUP(AN467,[6]cmmiScoringModel!$G$149:$G$153,[6]cmmiScoringModel!$I$149:$I$153,0,0,1)</f>
        <v>1</v>
      </c>
      <c r="BZ467" s="1">
        <f>_xlfn.XLOOKUP(AO467,[6]cmmiScoringModel!$G$154:$G$157,[6]cmmiScoringModel!$I$154:$I$157,0,0,1)</f>
        <v>1</v>
      </c>
      <c r="CA467" s="1">
        <f>_xlfn.XLOOKUP(AP467,[6]cmmiScoringModel!$G$158:$G$161,[6]cmmiScoringModel!$I$158:$I$161,0,0,1)</f>
        <v>1</v>
      </c>
      <c r="CB467" s="1">
        <f>_xlfn.XLOOKUP(AQ467,[6]cmmiScoringModel!$G$162:$G$166,[6]cmmiScoringModel!$I$162:$I$166,0,0,1)</f>
        <v>1</v>
      </c>
      <c r="CC467" s="1">
        <f>_xlfn.XLOOKUP(AR467,[6]cmmiScoringModel!$G$167:$G$171,[6]cmmiScoringModel!$I$167:$I$171,0,0,1)</f>
        <v>0.01</v>
      </c>
      <c r="CD467" s="1">
        <f>_xlfn.XLOOKUP(AS467,[6]cmmiScoringModel!$G$172:$G$175,[6]cmmiScoringModel!$I$172:$I$175,0,0,1)</f>
        <v>0.01</v>
      </c>
      <c r="CE467" s="1">
        <f>_xlfn.XLOOKUP(AT467,[6]cmmiScoringModel!$G$176:$G$180,[6]cmmiScoringModel!$I$176:$I$180,0,0,1)</f>
        <v>0.01</v>
      </c>
    </row>
    <row r="468" spans="1:83" x14ac:dyDescent="0.25">
      <c r="A468" s="1" t="s">
        <v>3863</v>
      </c>
      <c r="B468" s="1" t="s">
        <v>1401</v>
      </c>
      <c r="C468" s="1" t="s">
        <v>1512</v>
      </c>
      <c r="D468" s="1" t="s">
        <v>2281</v>
      </c>
      <c r="E468" s="1" t="s">
        <v>2282</v>
      </c>
      <c r="G468" s="1" t="s">
        <v>875</v>
      </c>
      <c r="K468" s="1" t="s">
        <v>18</v>
      </c>
      <c r="L468" s="1" t="s">
        <v>22</v>
      </c>
      <c r="M468" s="1" t="s">
        <v>31</v>
      </c>
      <c r="N468" s="1" t="s">
        <v>29</v>
      </c>
      <c r="O468" s="1" t="s">
        <v>37</v>
      </c>
      <c r="P468" s="1" t="s">
        <v>43</v>
      </c>
      <c r="Q468" s="1" t="s">
        <v>45</v>
      </c>
      <c r="R468" s="1" t="s">
        <v>37</v>
      </c>
      <c r="S468" s="1" t="s">
        <v>56</v>
      </c>
      <c r="T468" s="1" t="s">
        <v>61</v>
      </c>
      <c r="U468" s="1" t="s">
        <v>43</v>
      </c>
      <c r="V468" s="1" t="s">
        <v>72</v>
      </c>
      <c r="W468" s="1" t="s">
        <v>76</v>
      </c>
      <c r="X468" s="1" t="s">
        <v>37</v>
      </c>
      <c r="Y468" s="1" t="s">
        <v>43</v>
      </c>
      <c r="Z468" s="1" t="s">
        <v>62</v>
      </c>
      <c r="AA468" s="1" t="s">
        <v>62</v>
      </c>
      <c r="AB468" s="1" t="s">
        <v>98</v>
      </c>
      <c r="AC468" s="1" t="s">
        <v>103</v>
      </c>
      <c r="AD468" s="1" t="s">
        <v>111</v>
      </c>
      <c r="AE468" s="1" t="s">
        <v>62</v>
      </c>
      <c r="AF468" s="1" t="s">
        <v>120</v>
      </c>
      <c r="AG468" s="1" t="s">
        <v>124</v>
      </c>
      <c r="AH468" s="1" t="s">
        <v>129</v>
      </c>
      <c r="AI468" s="1" t="s">
        <v>129</v>
      </c>
      <c r="AJ468" s="1" t="s">
        <v>129</v>
      </c>
      <c r="AK468" s="1" t="s">
        <v>63</v>
      </c>
      <c r="AL468" s="1" t="s">
        <v>142</v>
      </c>
      <c r="AM468" s="1" t="s">
        <v>62</v>
      </c>
      <c r="AN468" s="1" t="s">
        <v>29</v>
      </c>
      <c r="AO468" s="1" t="s">
        <v>155</v>
      </c>
      <c r="AP468" s="1" t="s">
        <v>158</v>
      </c>
      <c r="AQ468" s="1" t="s">
        <v>29</v>
      </c>
      <c r="AR468" s="1" t="s">
        <v>21</v>
      </c>
      <c r="AS468" s="1" t="s">
        <v>21</v>
      </c>
      <c r="AT468" s="1" t="s">
        <v>21</v>
      </c>
      <c r="AV468" s="1">
        <f>_xlfn.XLOOKUP(K468,[6]cmmiScoringModel!$G$2:$G$6, [6]cmmiScoringModel!$I$2:$I$6,0,0,1)</f>
        <v>1</v>
      </c>
      <c r="AW468" s="1">
        <f>_xlfn.XLOOKUP(L468,[6]cmmiScoringModel!$G$7:$G$9,[6]cmmiScoringModel!$I$7:$I$9,0,0,1)</f>
        <v>1</v>
      </c>
      <c r="AX468" s="1">
        <f>_xlfn.XLOOKUP(M468,[6]cmmiScoringModel!$G$10:$G$14,[6]cmmiScoringModel!$I$10:$I$14,0,0,1)</f>
        <v>1</v>
      </c>
      <c r="AY468" s="1">
        <f>_xlfn.XLOOKUP(N468,[6]cmmiScoringModel!$G$15:$G$19,[6]cmmiScoringModel!$I$15:$I$19,0,0,1)</f>
        <v>0.5</v>
      </c>
      <c r="AZ468" s="1">
        <f>_xlfn.XLOOKUP(O468,[6]cmmiScoringModel!$G$20:$G$24,[6]cmmiScoringModel!$I$20:$I$24,0,0,1)</f>
        <v>0.75</v>
      </c>
      <c r="BA468" s="1">
        <f>_xlfn.XLOOKUP(P468,[6]cmmiScoringModel!$G$25:$G$28,[6]cmmiScoringModel!$I$25:$I$28,0,0,1)</f>
        <v>1</v>
      </c>
      <c r="BB468" s="1">
        <f>_xlfn.XLOOKUP(Q468,[6]cmmiScoringModel!$G$29:$G$33,[6]cmmiScoringModel!$I$29:$I$33,0,0,1)</f>
        <v>0.5</v>
      </c>
      <c r="BC468" s="1">
        <f>_xlfn.XLOOKUP(R468,[6]cmmiScoringModel!$G$34:$G$37,[6]cmmiScoringModel!$I$34:$I$37,0,0,1)</f>
        <v>1</v>
      </c>
      <c r="BD468" s="1">
        <f>_xlfn.XLOOKUP(S468,[6]cmmiScoringModel!$G$38:$G$44,[6]cmmiScoringModel!$I$38:$I$44,0,0,1)</f>
        <v>0.2</v>
      </c>
      <c r="BE468" s="1">
        <f>_xlfn.XLOOKUP(T468,[6]cmmiScoringModel!$G$45:$G$51,[6]cmmiScoringModel!$I$45:$I$51,0,0,1)</f>
        <v>0.25</v>
      </c>
      <c r="BF468" s="1">
        <f>_xlfn.XLOOKUP(U468,[6]cmmiScoringModel!$G$52:$G$56,[6]cmmiScoringModel!$I$52:$I$56,0,0,1)</f>
        <v>1</v>
      </c>
      <c r="BG468" s="1">
        <f>_xlfn.XLOOKUP(V468,[6]cmmiScoringModel!$G$57:$G$61,[6]cmmiScoringModel!$I$57:$I$61,0,0,1)</f>
        <v>1</v>
      </c>
      <c r="BH468" s="1">
        <f>_xlfn.XLOOKUP(W468,[6]cmmiScoringModel!$G$62:$G$67,[6]cmmiScoringModel!$I$62:$I$67,0,0,1)</f>
        <v>0.75</v>
      </c>
      <c r="BI468" s="1">
        <f>_xlfn.XLOOKUP(X468,[6]cmmiScoringModel!$G$68:$G$72,[6]cmmiScoringModel!$I$68:$I$72,0,0,1)</f>
        <v>0.75</v>
      </c>
      <c r="BJ468" s="1">
        <f>_xlfn.XLOOKUP(Y468,[6]cmmiScoringModel!$G$73:$G$77,[6]cmmiScoringModel!$I$73:$I$77,0,0,1)</f>
        <v>1</v>
      </c>
      <c r="BK468" s="1">
        <f>_xlfn.XLOOKUP(Z468,[6]cmmiScoringModel!$G$78:$G$84,[6]cmmiScoringModel!$I$78:$I$84,0,0,1)</f>
        <v>0.5</v>
      </c>
      <c r="BL468" s="1">
        <f>_xlfn.XLOOKUP(AA468,[6]cmmiScoringModel!$G$85:$G$91,[6]cmmiScoringModel!$I$85:$I$91,0,0,1)</f>
        <v>0.5</v>
      </c>
      <c r="BM468" s="1">
        <f>_xlfn.XLOOKUP(AB468,[6]cmmiScoringModel!$G$92:$G$95,[6]cmmiScoringModel!$I$92:$I$95,0,0,1)</f>
        <v>1</v>
      </c>
      <c r="BN468" s="1">
        <f>_xlfn.XLOOKUP(AC468,[6]cmmiScoringModel!$G$96:$G$100,[6]cmmiScoringModel!$I$96:$I$100,0,0,1)</f>
        <v>0.6</v>
      </c>
      <c r="BO468" s="1">
        <f>_xlfn.XLOOKUP(AD468,[6]cmmiScoringModel!$G$101:$G$106,[6]cmmiScoringModel!$I$101:$I$106,0,0,1)</f>
        <v>1</v>
      </c>
      <c r="BP468" s="1">
        <f>_xlfn.XLOOKUP(AE468,[6]cmmiScoringModel!$G$107:$G$113,[6]cmmiScoringModel!$I$107:$I$113,0,0,1)</f>
        <v>0.5</v>
      </c>
      <c r="BQ468" s="1">
        <f>_xlfn.XLOOKUP(AF468,[6]cmmiScoringModel!$G$114:$G$117,[6]cmmiScoringModel!$I$114:$I$117,0,0,1)</f>
        <v>0.85</v>
      </c>
      <c r="BR468" s="1">
        <f>_xlfn.XLOOKUP(AG468,[6]cmmiScoringModel!$G$118:$G$120,[6]cmmiScoringModel!$I$118:$I$120,0,0,1)</f>
        <v>0.25</v>
      </c>
      <c r="BS468" s="1">
        <f>_xlfn.XLOOKUP(AH468, [6]cmmiScoringModel!$G$121:$G$124,[6]cmmiScoringModel!$I$121:$I$124,0,0,1)</f>
        <v>0.6</v>
      </c>
      <c r="BT468" s="1">
        <f>_xlfn.XLOOKUP(AI468,[6]cmmiScoringModel!$G$125:$G$128,[6]cmmiScoringModel!$I$125:$I$128,0,0,1)</f>
        <v>0.4</v>
      </c>
      <c r="BU468" s="1">
        <f>_xlfn.XLOOKUP(AJ468,[6]cmmiScoringModel!$G$129:$G$132,[6]cmmiScoringModel!$I$129:$I$132,0,0,1)</f>
        <v>0.4</v>
      </c>
      <c r="BV468" s="1">
        <f>_xlfn.XLOOKUP(AK468,[6]cmmiScoringModel!$G$133:$G$138,[6]cmmiScoringModel!$I$133:$I$138,0,0,1)</f>
        <v>0.75</v>
      </c>
      <c r="BW468" s="1">
        <f>_xlfn.XLOOKUP(AL468,[6]cmmiScoringModel!$G$139:$G$142,[6]cmmiScoringModel!$I$139:$I$142,0,0,1)</f>
        <v>0.25</v>
      </c>
      <c r="BX468" s="1">
        <f>_xlfn.XLOOKUP(AM468,[6]cmmiScoringModel!$G$143:$G$148,[6]cmmiScoringModel!$I$143:$I$148,0,0,1)</f>
        <v>0.5</v>
      </c>
      <c r="BY468" s="1">
        <f>_xlfn.XLOOKUP(AN468,[6]cmmiScoringModel!$G$149:$G$153,[6]cmmiScoringModel!$I$149:$I$153,0,0,1)</f>
        <v>0.75</v>
      </c>
      <c r="BZ468" s="1">
        <f>_xlfn.XLOOKUP(AO468,[6]cmmiScoringModel!$G$154:$G$157,[6]cmmiScoringModel!$I$154:$I$157,0,0,1)</f>
        <v>1</v>
      </c>
      <c r="CA468" s="1">
        <f>_xlfn.XLOOKUP(AP468,[6]cmmiScoringModel!$G$158:$G$161,[6]cmmiScoringModel!$I$158:$I$161,0,0,1)</f>
        <v>0.5</v>
      </c>
      <c r="CB468" s="1">
        <f>_xlfn.XLOOKUP(AQ468,[6]cmmiScoringModel!$G$162:$G$166,[6]cmmiScoringModel!$I$162:$I$166,0,0,1)</f>
        <v>0.75</v>
      </c>
      <c r="CC468" s="1">
        <f>_xlfn.XLOOKUP(AR468,[6]cmmiScoringModel!$G$167:$G$171,[6]cmmiScoringModel!$I$167:$I$171,0,0,1)</f>
        <v>0.01</v>
      </c>
      <c r="CD468" s="1">
        <f>_xlfn.XLOOKUP(AS468,[6]cmmiScoringModel!$G$172:$G$175,[6]cmmiScoringModel!$I$172:$I$175,0,0,1)</f>
        <v>0.01</v>
      </c>
      <c r="CE468" s="1">
        <f>_xlfn.XLOOKUP(AT468,[6]cmmiScoringModel!$G$176:$G$180,[6]cmmiScoringModel!$I$176:$I$180,0,0,1)</f>
        <v>0.01</v>
      </c>
    </row>
    <row r="469" spans="1:83" x14ac:dyDescent="0.25">
      <c r="A469" s="1" t="s">
        <v>3864</v>
      </c>
      <c r="B469" s="1" t="s">
        <v>1401</v>
      </c>
      <c r="C469" s="1" t="s">
        <v>2614</v>
      </c>
      <c r="D469" s="1" t="s">
        <v>971</v>
      </c>
      <c r="E469" s="1" t="s">
        <v>2636</v>
      </c>
      <c r="G469" s="1" t="s">
        <v>3865</v>
      </c>
      <c r="K469" s="1" t="s">
        <v>18</v>
      </c>
      <c r="L469" s="1" t="s">
        <v>22</v>
      </c>
      <c r="M469" s="1" t="s">
        <v>29</v>
      </c>
      <c r="N469" s="1" t="s">
        <v>29</v>
      </c>
      <c r="O469" s="1" t="s">
        <v>37</v>
      </c>
      <c r="P469" s="1" t="s">
        <v>42</v>
      </c>
      <c r="Q469" s="1" t="s">
        <v>45</v>
      </c>
      <c r="R469" s="1" t="s">
        <v>37</v>
      </c>
      <c r="S469" s="1" t="s">
        <v>56</v>
      </c>
      <c r="T469" s="1" t="s">
        <v>60</v>
      </c>
      <c r="U469" s="1" t="s">
        <v>42</v>
      </c>
      <c r="V469" s="1" t="s">
        <v>70</v>
      </c>
      <c r="W469" s="1" t="s">
        <v>76</v>
      </c>
      <c r="X469" s="1" t="s">
        <v>37</v>
      </c>
      <c r="Y469" s="1" t="s">
        <v>43</v>
      </c>
      <c r="Z469" s="1" t="s">
        <v>62</v>
      </c>
      <c r="AA469" s="1" t="s">
        <v>62</v>
      </c>
      <c r="AB469" s="1" t="s">
        <v>98</v>
      </c>
      <c r="AC469" s="1" t="s">
        <v>103</v>
      </c>
      <c r="AD469" s="1" t="s">
        <v>111</v>
      </c>
      <c r="AE469" s="1" t="s">
        <v>62</v>
      </c>
      <c r="AF469" s="1" t="s">
        <v>120</v>
      </c>
      <c r="AG469" s="1" t="s">
        <v>124</v>
      </c>
      <c r="AH469" s="1" t="s">
        <v>129</v>
      </c>
      <c r="AI469" s="1" t="s">
        <v>129</v>
      </c>
      <c r="AJ469" s="1" t="s">
        <v>129</v>
      </c>
      <c r="AK469" s="1" t="s">
        <v>60</v>
      </c>
      <c r="AL469" s="1" t="s">
        <v>140</v>
      </c>
      <c r="AM469" s="1" t="s">
        <v>62</v>
      </c>
      <c r="AN469" s="1" t="s">
        <v>27</v>
      </c>
      <c r="AO469" s="1" t="s">
        <v>154</v>
      </c>
      <c r="AP469" s="1" t="s">
        <v>158</v>
      </c>
      <c r="AQ469" s="1" t="s">
        <v>29</v>
      </c>
      <c r="AR469" s="1" t="s">
        <v>21</v>
      </c>
      <c r="AS469" s="1" t="s">
        <v>21</v>
      </c>
      <c r="AT469" s="1" t="s">
        <v>21</v>
      </c>
      <c r="AV469" s="1">
        <f>_xlfn.XLOOKUP(K469,[6]cmmiScoringModel!$G$2:$G$6, [6]cmmiScoringModel!$I$2:$I$6,0,0,1)</f>
        <v>1</v>
      </c>
      <c r="AW469" s="1">
        <f>_xlfn.XLOOKUP(L469,[6]cmmiScoringModel!$G$7:$G$9,[6]cmmiScoringModel!$I$7:$I$9,0,0,1)</f>
        <v>1</v>
      </c>
      <c r="AX469" s="1">
        <f>_xlfn.XLOOKUP(M469,[6]cmmiScoringModel!$G$10:$G$14,[6]cmmiScoringModel!$I$10:$I$14,0,0,1)</f>
        <v>0.8</v>
      </c>
      <c r="AY469" s="1">
        <f>_xlfn.XLOOKUP(N469,[6]cmmiScoringModel!$G$15:$G$19,[6]cmmiScoringModel!$I$15:$I$19,0,0,1)</f>
        <v>0.5</v>
      </c>
      <c r="AZ469" s="1">
        <f>_xlfn.XLOOKUP(O469,[6]cmmiScoringModel!$G$20:$G$24,[6]cmmiScoringModel!$I$20:$I$24,0,0,1)</f>
        <v>0.75</v>
      </c>
      <c r="BA469" s="1">
        <f>_xlfn.XLOOKUP(P469,[6]cmmiScoringModel!$G$25:$G$28,[6]cmmiScoringModel!$I$25:$I$28,0,0,1)</f>
        <v>0.75</v>
      </c>
      <c r="BB469" s="1">
        <f>_xlfn.XLOOKUP(Q469,[6]cmmiScoringModel!$G$29:$G$33,[6]cmmiScoringModel!$I$29:$I$33,0,0,1)</f>
        <v>0.5</v>
      </c>
      <c r="BC469" s="1">
        <f>_xlfn.XLOOKUP(R469,[6]cmmiScoringModel!$G$34:$G$37,[6]cmmiScoringModel!$I$34:$I$37,0,0,1)</f>
        <v>1</v>
      </c>
      <c r="BD469" s="1">
        <f>_xlfn.XLOOKUP(S469,[6]cmmiScoringModel!$G$38:$G$44,[6]cmmiScoringModel!$I$38:$I$44,0,0,1)</f>
        <v>0.2</v>
      </c>
      <c r="BE469" s="1">
        <f>_xlfn.XLOOKUP(T469,[6]cmmiScoringModel!$G$45:$G$51,[6]cmmiScoringModel!$I$45:$I$51,0,0,1)</f>
        <v>0</v>
      </c>
      <c r="BF469" s="1">
        <f>_xlfn.XLOOKUP(U469,[6]cmmiScoringModel!$G$52:$G$56,[6]cmmiScoringModel!$I$52:$I$56,0,0,1)</f>
        <v>0.6</v>
      </c>
      <c r="BG469" s="1">
        <f>_xlfn.XLOOKUP(V469,[6]cmmiScoringModel!$G$57:$G$61,[6]cmmiScoringModel!$I$57:$I$61,0,0,1)</f>
        <v>0.2</v>
      </c>
      <c r="BH469" s="1">
        <f>_xlfn.XLOOKUP(W469,[6]cmmiScoringModel!$G$62:$G$67,[6]cmmiScoringModel!$I$62:$I$67,0,0,1)</f>
        <v>0.75</v>
      </c>
      <c r="BI469" s="1">
        <f>_xlfn.XLOOKUP(X469,[6]cmmiScoringModel!$G$68:$G$72,[6]cmmiScoringModel!$I$68:$I$72,0,0,1)</f>
        <v>0.75</v>
      </c>
      <c r="BJ469" s="1">
        <f>_xlfn.XLOOKUP(Y469,[6]cmmiScoringModel!$G$73:$G$77,[6]cmmiScoringModel!$I$73:$I$77,0,0,1)</f>
        <v>1</v>
      </c>
      <c r="BK469" s="1">
        <f>_xlfn.XLOOKUP(Z469,[6]cmmiScoringModel!$G$78:$G$84,[6]cmmiScoringModel!$I$78:$I$84,0,0,1)</f>
        <v>0.5</v>
      </c>
      <c r="BL469" s="1">
        <f>_xlfn.XLOOKUP(AA469,[6]cmmiScoringModel!$G$85:$G$91,[6]cmmiScoringModel!$I$85:$I$91,0,0,1)</f>
        <v>0.5</v>
      </c>
      <c r="BM469" s="1">
        <f>_xlfn.XLOOKUP(AB469,[6]cmmiScoringModel!$G$92:$G$95,[6]cmmiScoringModel!$I$92:$I$95,0,0,1)</f>
        <v>1</v>
      </c>
      <c r="BN469" s="1">
        <f>_xlfn.XLOOKUP(AC469,[6]cmmiScoringModel!$G$96:$G$100,[6]cmmiScoringModel!$I$96:$I$100,0,0,1)</f>
        <v>0.6</v>
      </c>
      <c r="BO469" s="1">
        <f>_xlfn.XLOOKUP(AD469,[6]cmmiScoringModel!$G$101:$G$106,[6]cmmiScoringModel!$I$101:$I$106,0,0,1)</f>
        <v>1</v>
      </c>
      <c r="BP469" s="1">
        <f>_xlfn.XLOOKUP(AE469,[6]cmmiScoringModel!$G$107:$G$113,[6]cmmiScoringModel!$I$107:$I$113,0,0,1)</f>
        <v>0.5</v>
      </c>
      <c r="BQ469" s="1">
        <f>_xlfn.XLOOKUP(AF469,[6]cmmiScoringModel!$G$114:$G$117,[6]cmmiScoringModel!$I$114:$I$117,0,0,1)</f>
        <v>0.85</v>
      </c>
      <c r="BR469" s="1">
        <f>_xlfn.XLOOKUP(AG469,[6]cmmiScoringModel!$G$118:$G$120,[6]cmmiScoringModel!$I$118:$I$120,0,0,1)</f>
        <v>0.25</v>
      </c>
      <c r="BS469" s="1">
        <f>_xlfn.XLOOKUP(AH469, [6]cmmiScoringModel!$G$121:$G$124,[6]cmmiScoringModel!$I$121:$I$124,0,0,1)</f>
        <v>0.6</v>
      </c>
      <c r="BT469" s="1">
        <f>_xlfn.XLOOKUP(AI469,[6]cmmiScoringModel!$G$125:$G$128,[6]cmmiScoringModel!$I$125:$I$128,0,0,1)</f>
        <v>0.4</v>
      </c>
      <c r="BU469" s="1">
        <f>_xlfn.XLOOKUP(AJ469,[6]cmmiScoringModel!$G$129:$G$132,[6]cmmiScoringModel!$I$129:$I$132,0,0,1)</f>
        <v>0.4</v>
      </c>
      <c r="BV469" s="1">
        <f>_xlfn.XLOOKUP(AK469,[6]cmmiScoringModel!$G$133:$G$138,[6]cmmiScoringModel!$I$133:$I$138,0,0,1)</f>
        <v>0</v>
      </c>
      <c r="BW469" s="1">
        <f>_xlfn.XLOOKUP(AL469,[6]cmmiScoringModel!$G$139:$G$142,[6]cmmiScoringModel!$I$139:$I$142,0,0,1)</f>
        <v>0</v>
      </c>
      <c r="BX469" s="1">
        <f>_xlfn.XLOOKUP(AM469,[6]cmmiScoringModel!$G$143:$G$148,[6]cmmiScoringModel!$I$143:$I$148,0,0,1)</f>
        <v>0.5</v>
      </c>
      <c r="BY469" s="1">
        <f>_xlfn.XLOOKUP(AN469,[6]cmmiScoringModel!$G$149:$G$153,[6]cmmiScoringModel!$I$149:$I$153,0,0,1)</f>
        <v>0.25</v>
      </c>
      <c r="BZ469" s="1">
        <f>_xlfn.XLOOKUP(AO469,[6]cmmiScoringModel!$G$154:$G$157,[6]cmmiScoringModel!$I$154:$I$157,0,0,1)</f>
        <v>0</v>
      </c>
      <c r="CA469" s="1">
        <f>_xlfn.XLOOKUP(AP469,[6]cmmiScoringModel!$G$158:$G$161,[6]cmmiScoringModel!$I$158:$I$161,0,0,1)</f>
        <v>0.5</v>
      </c>
      <c r="CB469" s="1">
        <f>_xlfn.XLOOKUP(AQ469,[6]cmmiScoringModel!$G$162:$G$166,[6]cmmiScoringModel!$I$162:$I$166,0,0,1)</f>
        <v>0.75</v>
      </c>
      <c r="CC469" s="1">
        <f>_xlfn.XLOOKUP(AR469,[6]cmmiScoringModel!$G$167:$G$171,[6]cmmiScoringModel!$I$167:$I$171,0,0,1)</f>
        <v>0.01</v>
      </c>
      <c r="CD469" s="1">
        <f>_xlfn.XLOOKUP(AS469,[6]cmmiScoringModel!$G$172:$G$175,[6]cmmiScoringModel!$I$172:$I$175,0,0,1)</f>
        <v>0.01</v>
      </c>
      <c r="CE469" s="1">
        <f>_xlfn.XLOOKUP(AT469,[6]cmmiScoringModel!$G$176:$G$180,[6]cmmiScoringModel!$I$176:$I$180,0,0,1)</f>
        <v>0.01</v>
      </c>
    </row>
    <row r="470" spans="1:83" x14ac:dyDescent="0.25">
      <c r="A470" s="1" t="s">
        <v>3866</v>
      </c>
      <c r="B470" s="1" t="s">
        <v>3867</v>
      </c>
      <c r="C470" s="1" t="s">
        <v>2659</v>
      </c>
      <c r="D470" s="1" t="s">
        <v>2685</v>
      </c>
      <c r="E470" s="1" t="s">
        <v>2686</v>
      </c>
      <c r="G470" s="1" t="s">
        <v>2816</v>
      </c>
      <c r="K470" s="1" t="s">
        <v>17</v>
      </c>
      <c r="L470" s="1" t="s">
        <v>22</v>
      </c>
      <c r="M470" s="1" t="s">
        <v>31</v>
      </c>
      <c r="N470" s="1" t="s">
        <v>29</v>
      </c>
      <c r="O470" s="1" t="s">
        <v>37</v>
      </c>
      <c r="P470" s="1" t="s">
        <v>43</v>
      </c>
      <c r="Q470" s="1" t="s">
        <v>45</v>
      </c>
      <c r="R470" s="1" t="s">
        <v>37</v>
      </c>
      <c r="S470" s="1" t="s">
        <v>56</v>
      </c>
      <c r="T470" s="1" t="s">
        <v>62</v>
      </c>
      <c r="U470" s="1" t="s">
        <v>66</v>
      </c>
      <c r="V470" s="1" t="s">
        <v>71</v>
      </c>
      <c r="W470" s="1" t="s">
        <v>75</v>
      </c>
      <c r="X470" s="1" t="s">
        <v>37</v>
      </c>
      <c r="Y470" s="1" t="s">
        <v>66</v>
      </c>
      <c r="Z470" s="1" t="s">
        <v>62</v>
      </c>
      <c r="AA470" s="1" t="s">
        <v>62</v>
      </c>
      <c r="AB470" s="1" t="s">
        <v>98</v>
      </c>
      <c r="AC470" s="1" t="s">
        <v>102</v>
      </c>
      <c r="AD470" s="1" t="s">
        <v>111</v>
      </c>
      <c r="AE470" s="1" t="s">
        <v>62</v>
      </c>
      <c r="AF470" s="1" t="s">
        <v>120</v>
      </c>
      <c r="AG470" s="1" t="s">
        <v>124</v>
      </c>
      <c r="AH470" s="1" t="s">
        <v>129</v>
      </c>
      <c r="AI470" s="1" t="s">
        <v>129</v>
      </c>
      <c r="AJ470" s="1" t="s">
        <v>129</v>
      </c>
      <c r="AK470" s="1" t="s">
        <v>62</v>
      </c>
      <c r="AL470" s="1" t="s">
        <v>144</v>
      </c>
      <c r="AM470" s="1" t="s">
        <v>63</v>
      </c>
      <c r="AN470" s="1" t="s">
        <v>29</v>
      </c>
      <c r="AO470" s="1" t="s">
        <v>155</v>
      </c>
      <c r="AP470" s="1" t="s">
        <v>159</v>
      </c>
      <c r="AQ470" s="1" t="s">
        <v>29</v>
      </c>
      <c r="AR470" s="1" t="s">
        <v>21</v>
      </c>
      <c r="AS470" s="1" t="s">
        <v>21</v>
      </c>
      <c r="AT470" s="1" t="s">
        <v>21</v>
      </c>
      <c r="AV470" s="1">
        <f>_xlfn.XLOOKUP(K470,[6]cmmiScoringModel!$G$2:$G$6, [6]cmmiScoringModel!$I$2:$I$6,0,0,1)</f>
        <v>0.25</v>
      </c>
      <c r="AW470" s="1">
        <f>_xlfn.XLOOKUP(L470,[6]cmmiScoringModel!$G$7:$G$9,[6]cmmiScoringModel!$I$7:$I$9,0,0,1)</f>
        <v>1</v>
      </c>
      <c r="AX470" s="1">
        <f>_xlfn.XLOOKUP(M470,[6]cmmiScoringModel!$G$10:$G$14,[6]cmmiScoringModel!$I$10:$I$14,0,0,1)</f>
        <v>1</v>
      </c>
      <c r="AY470" s="1">
        <f>_xlfn.XLOOKUP(N470,[6]cmmiScoringModel!$G$15:$G$19,[6]cmmiScoringModel!$I$15:$I$19,0,0,1)</f>
        <v>0.5</v>
      </c>
      <c r="AZ470" s="1">
        <f>_xlfn.XLOOKUP(O470,[6]cmmiScoringModel!$G$20:$G$24,[6]cmmiScoringModel!$I$20:$I$24,0,0,1)</f>
        <v>0.75</v>
      </c>
      <c r="BA470" s="1">
        <f>_xlfn.XLOOKUP(P470,[6]cmmiScoringModel!$G$25:$G$28,[6]cmmiScoringModel!$I$25:$I$28,0,0,1)</f>
        <v>1</v>
      </c>
      <c r="BB470" s="1">
        <f>_xlfn.XLOOKUP(Q470,[6]cmmiScoringModel!$G$29:$G$33,[6]cmmiScoringModel!$I$29:$I$33,0,0,1)</f>
        <v>0.5</v>
      </c>
      <c r="BC470" s="1">
        <f>_xlfn.XLOOKUP(R470,[6]cmmiScoringModel!$G$34:$G$37,[6]cmmiScoringModel!$I$34:$I$37,0,0,1)</f>
        <v>1</v>
      </c>
      <c r="BD470" s="1">
        <f>_xlfn.XLOOKUP(S470,[6]cmmiScoringModel!$G$38:$G$44,[6]cmmiScoringModel!$I$38:$I$44,0,0,1)</f>
        <v>0.2</v>
      </c>
      <c r="BE470" s="1">
        <f>_xlfn.XLOOKUP(T470,[6]cmmiScoringModel!$G$45:$G$51,[6]cmmiScoringModel!$I$45:$I$51,0,0,1)</f>
        <v>0.5</v>
      </c>
      <c r="BF470" s="1">
        <f>_xlfn.XLOOKUP(U470,[6]cmmiScoringModel!$G$52:$G$56,[6]cmmiScoringModel!$I$52:$I$56,0,0,1)</f>
        <v>0.8</v>
      </c>
      <c r="BG470" s="1">
        <f>_xlfn.XLOOKUP(V470,[6]cmmiScoringModel!$G$57:$G$61,[6]cmmiScoringModel!$I$57:$I$61,0,0,1)</f>
        <v>0.6</v>
      </c>
      <c r="BH470" s="1">
        <f>_xlfn.XLOOKUP(W470,[6]cmmiScoringModel!$G$62:$G$67,[6]cmmiScoringModel!$I$62:$I$67,0,0,1)</f>
        <v>0.5</v>
      </c>
      <c r="BI470" s="1">
        <f>_xlfn.XLOOKUP(X470,[6]cmmiScoringModel!$G$68:$G$72,[6]cmmiScoringModel!$I$68:$I$72,0,0,1)</f>
        <v>0.75</v>
      </c>
      <c r="BJ470" s="1">
        <f>_xlfn.XLOOKUP(Y470,[6]cmmiScoringModel!$G$73:$G$77,[6]cmmiScoringModel!$I$73:$I$77,0,0,1)</f>
        <v>0.5</v>
      </c>
      <c r="BK470" s="1">
        <f>_xlfn.XLOOKUP(Z470,[6]cmmiScoringModel!$G$78:$G$84,[6]cmmiScoringModel!$I$78:$I$84,0,0,1)</f>
        <v>0.5</v>
      </c>
      <c r="BL470" s="1">
        <f>_xlfn.XLOOKUP(AA470,[6]cmmiScoringModel!$G$85:$G$91,[6]cmmiScoringModel!$I$85:$I$91,0,0,1)</f>
        <v>0.5</v>
      </c>
      <c r="BM470" s="1">
        <f>_xlfn.XLOOKUP(AB470,[6]cmmiScoringModel!$G$92:$G$95,[6]cmmiScoringModel!$I$92:$I$95,0,0,1)</f>
        <v>1</v>
      </c>
      <c r="BN470" s="1">
        <f>_xlfn.XLOOKUP(AC470,[6]cmmiScoringModel!$G$96:$G$100,[6]cmmiScoringModel!$I$96:$I$100,0,0,1)</f>
        <v>0.15</v>
      </c>
      <c r="BO470" s="1">
        <f>_xlfn.XLOOKUP(AD470,[6]cmmiScoringModel!$G$101:$G$106,[6]cmmiScoringModel!$I$101:$I$106,0,0,1)</f>
        <v>1</v>
      </c>
      <c r="BP470" s="1">
        <f>_xlfn.XLOOKUP(AE470,[6]cmmiScoringModel!$G$107:$G$113,[6]cmmiScoringModel!$I$107:$I$113,0,0,1)</f>
        <v>0.5</v>
      </c>
      <c r="BQ470" s="1">
        <f>_xlfn.XLOOKUP(AF470,[6]cmmiScoringModel!$G$114:$G$117,[6]cmmiScoringModel!$I$114:$I$117,0,0,1)</f>
        <v>0.85</v>
      </c>
      <c r="BR470" s="1">
        <f>_xlfn.XLOOKUP(AG470,[6]cmmiScoringModel!$G$118:$G$120,[6]cmmiScoringModel!$I$118:$I$120,0,0,1)</f>
        <v>0.25</v>
      </c>
      <c r="BS470" s="1">
        <f>_xlfn.XLOOKUP(AH470, [6]cmmiScoringModel!$G$121:$G$124,[6]cmmiScoringModel!$I$121:$I$124,0,0,1)</f>
        <v>0.6</v>
      </c>
      <c r="BT470" s="1">
        <f>_xlfn.XLOOKUP(AI470,[6]cmmiScoringModel!$G$125:$G$128,[6]cmmiScoringModel!$I$125:$I$128,0,0,1)</f>
        <v>0.4</v>
      </c>
      <c r="BU470" s="1">
        <f>_xlfn.XLOOKUP(AJ470,[6]cmmiScoringModel!$G$129:$G$132,[6]cmmiScoringModel!$I$129:$I$132,0,0,1)</f>
        <v>0.4</v>
      </c>
      <c r="BV470" s="1">
        <f>_xlfn.XLOOKUP(AK470,[6]cmmiScoringModel!$G$133:$G$138,[6]cmmiScoringModel!$I$133:$I$138,0,0,1)</f>
        <v>0.5</v>
      </c>
      <c r="BW470" s="1">
        <f>_xlfn.XLOOKUP(AL470,[6]cmmiScoringModel!$G$139:$G$142,[6]cmmiScoringModel!$I$139:$I$142,0,0,1)</f>
        <v>1</v>
      </c>
      <c r="BX470" s="1">
        <f>_xlfn.XLOOKUP(AM470,[6]cmmiScoringModel!$G$143:$G$148,[6]cmmiScoringModel!$I$143:$I$148,0,0,1)</f>
        <v>0.75</v>
      </c>
      <c r="BY470" s="1">
        <f>_xlfn.XLOOKUP(AN470,[6]cmmiScoringModel!$G$149:$G$153,[6]cmmiScoringModel!$I$149:$I$153,0,0,1)</f>
        <v>0.75</v>
      </c>
      <c r="BZ470" s="1">
        <f>_xlfn.XLOOKUP(AO470,[6]cmmiScoringModel!$G$154:$G$157,[6]cmmiScoringModel!$I$154:$I$157,0,0,1)</f>
        <v>1</v>
      </c>
      <c r="CA470" s="1">
        <f>_xlfn.XLOOKUP(AP470,[6]cmmiScoringModel!$G$158:$G$161,[6]cmmiScoringModel!$I$158:$I$161,0,0,1)</f>
        <v>1</v>
      </c>
      <c r="CB470" s="1">
        <f>_xlfn.XLOOKUP(AQ470,[6]cmmiScoringModel!$G$162:$G$166,[6]cmmiScoringModel!$I$162:$I$166,0,0,1)</f>
        <v>0.75</v>
      </c>
      <c r="CC470" s="1">
        <f>_xlfn.XLOOKUP(AR470,[6]cmmiScoringModel!$G$167:$G$171,[6]cmmiScoringModel!$I$167:$I$171,0,0,1)</f>
        <v>0.01</v>
      </c>
      <c r="CD470" s="1">
        <f>_xlfn.XLOOKUP(AS470,[6]cmmiScoringModel!$G$172:$G$175,[6]cmmiScoringModel!$I$172:$I$175,0,0,1)</f>
        <v>0.01</v>
      </c>
      <c r="CE470" s="1">
        <f>_xlfn.XLOOKUP(AT470,[6]cmmiScoringModel!$G$176:$G$180,[6]cmmiScoringModel!$I$176:$I$180,0,0,1)</f>
        <v>0.01</v>
      </c>
    </row>
    <row r="471" spans="1:83" x14ac:dyDescent="0.25">
      <c r="A471" s="1" t="s">
        <v>3868</v>
      </c>
      <c r="B471" s="1" t="s">
        <v>3867</v>
      </c>
      <c r="C471" s="1" t="s">
        <v>2577</v>
      </c>
      <c r="D471" s="1" t="s">
        <v>2581</v>
      </c>
      <c r="E471" s="1" t="s">
        <v>2582</v>
      </c>
      <c r="G471" s="1" t="s">
        <v>2580</v>
      </c>
      <c r="K471" s="1" t="s">
        <v>18</v>
      </c>
      <c r="L471" s="1" t="s">
        <v>22</v>
      </c>
      <c r="M471" s="1" t="s">
        <v>31</v>
      </c>
      <c r="N471" s="1" t="s">
        <v>29</v>
      </c>
      <c r="O471" s="1" t="s">
        <v>37</v>
      </c>
      <c r="P471" s="1" t="s">
        <v>43</v>
      </c>
      <c r="Q471" s="1" t="s">
        <v>45</v>
      </c>
      <c r="R471" s="1" t="s">
        <v>37</v>
      </c>
      <c r="S471" s="1" t="s">
        <v>56</v>
      </c>
      <c r="T471" s="1" t="s">
        <v>63</v>
      </c>
      <c r="U471" s="1" t="s">
        <v>43</v>
      </c>
      <c r="V471" s="1" t="s">
        <v>72</v>
      </c>
      <c r="W471" s="1" t="s">
        <v>76</v>
      </c>
      <c r="X471" s="1" t="s">
        <v>37</v>
      </c>
      <c r="Y471" s="1" t="s">
        <v>43</v>
      </c>
      <c r="Z471" s="1" t="s">
        <v>62</v>
      </c>
      <c r="AA471" s="1" t="s">
        <v>62</v>
      </c>
      <c r="AB471" s="1" t="s">
        <v>98</v>
      </c>
      <c r="AC471" s="1" t="s">
        <v>103</v>
      </c>
      <c r="AD471" s="1" t="s">
        <v>111</v>
      </c>
      <c r="AE471" s="1" t="s">
        <v>62</v>
      </c>
      <c r="AF471" s="1" t="s">
        <v>120</v>
      </c>
      <c r="AG471" s="1" t="s">
        <v>124</v>
      </c>
      <c r="AH471" s="1" t="s">
        <v>129</v>
      </c>
      <c r="AI471" s="1" t="s">
        <v>129</v>
      </c>
      <c r="AJ471" s="1" t="s">
        <v>129</v>
      </c>
      <c r="AK471" s="1" t="s">
        <v>63</v>
      </c>
      <c r="AL471" s="1" t="s">
        <v>144</v>
      </c>
      <c r="AM471" s="1" t="s">
        <v>62</v>
      </c>
      <c r="AN471" s="1" t="s">
        <v>29</v>
      </c>
      <c r="AO471" s="1" t="s">
        <v>155</v>
      </c>
      <c r="AP471" s="1" t="s">
        <v>158</v>
      </c>
      <c r="AQ471" s="1" t="s">
        <v>29</v>
      </c>
      <c r="AR471" s="1" t="s">
        <v>21</v>
      </c>
      <c r="AS471" s="1" t="s">
        <v>21</v>
      </c>
      <c r="AT471" s="1" t="s">
        <v>21</v>
      </c>
      <c r="AV471" s="1">
        <f>_xlfn.XLOOKUP(K471,[6]cmmiScoringModel!$G$2:$G$6, [6]cmmiScoringModel!$I$2:$I$6,0,0,1)</f>
        <v>1</v>
      </c>
      <c r="AW471" s="1">
        <f>_xlfn.XLOOKUP(L471,[6]cmmiScoringModel!$G$7:$G$9,[6]cmmiScoringModel!$I$7:$I$9,0,0,1)</f>
        <v>1</v>
      </c>
      <c r="AX471" s="1">
        <f>_xlfn.XLOOKUP(M471,[6]cmmiScoringModel!$G$10:$G$14,[6]cmmiScoringModel!$I$10:$I$14,0,0,1)</f>
        <v>1</v>
      </c>
      <c r="AY471" s="1">
        <f>_xlfn.XLOOKUP(N471,[6]cmmiScoringModel!$G$15:$G$19,[6]cmmiScoringModel!$I$15:$I$19,0,0,1)</f>
        <v>0.5</v>
      </c>
      <c r="AZ471" s="1">
        <f>_xlfn.XLOOKUP(O471,[6]cmmiScoringModel!$G$20:$G$24,[6]cmmiScoringModel!$I$20:$I$24,0,0,1)</f>
        <v>0.75</v>
      </c>
      <c r="BA471" s="1">
        <f>_xlfn.XLOOKUP(P471,[6]cmmiScoringModel!$G$25:$G$28,[6]cmmiScoringModel!$I$25:$I$28,0,0,1)</f>
        <v>1</v>
      </c>
      <c r="BB471" s="1">
        <f>_xlfn.XLOOKUP(Q471,[6]cmmiScoringModel!$G$29:$G$33,[6]cmmiScoringModel!$I$29:$I$33,0,0,1)</f>
        <v>0.5</v>
      </c>
      <c r="BC471" s="1">
        <f>_xlfn.XLOOKUP(R471,[6]cmmiScoringModel!$G$34:$G$37,[6]cmmiScoringModel!$I$34:$I$37,0,0,1)</f>
        <v>1</v>
      </c>
      <c r="BD471" s="1">
        <f>_xlfn.XLOOKUP(S471,[6]cmmiScoringModel!$G$38:$G$44,[6]cmmiScoringModel!$I$38:$I$44,0,0,1)</f>
        <v>0.2</v>
      </c>
      <c r="BE471" s="1">
        <f>_xlfn.XLOOKUP(T471,[6]cmmiScoringModel!$G$45:$G$51,[6]cmmiScoringModel!$I$45:$I$51,0,0,1)</f>
        <v>0.75</v>
      </c>
      <c r="BF471" s="1">
        <f>_xlfn.XLOOKUP(U471,[6]cmmiScoringModel!$G$52:$G$56,[6]cmmiScoringModel!$I$52:$I$56,0,0,1)</f>
        <v>1</v>
      </c>
      <c r="BG471" s="1">
        <f>_xlfn.XLOOKUP(V471,[6]cmmiScoringModel!$G$57:$G$61,[6]cmmiScoringModel!$I$57:$I$61,0,0,1)</f>
        <v>1</v>
      </c>
      <c r="BH471" s="1">
        <f>_xlfn.XLOOKUP(W471,[6]cmmiScoringModel!$G$62:$G$67,[6]cmmiScoringModel!$I$62:$I$67,0,0,1)</f>
        <v>0.75</v>
      </c>
      <c r="BI471" s="1">
        <f>_xlfn.XLOOKUP(X471,[6]cmmiScoringModel!$G$68:$G$72,[6]cmmiScoringModel!$I$68:$I$72,0,0,1)</f>
        <v>0.75</v>
      </c>
      <c r="BJ471" s="1">
        <f>_xlfn.XLOOKUP(Y471,[6]cmmiScoringModel!$G$73:$G$77,[6]cmmiScoringModel!$I$73:$I$77,0,0,1)</f>
        <v>1</v>
      </c>
      <c r="BK471" s="1">
        <f>_xlfn.XLOOKUP(Z471,[6]cmmiScoringModel!$G$78:$G$84,[6]cmmiScoringModel!$I$78:$I$84,0,0,1)</f>
        <v>0.5</v>
      </c>
      <c r="BL471" s="1">
        <f>_xlfn.XLOOKUP(AA471,[6]cmmiScoringModel!$G$85:$G$91,[6]cmmiScoringModel!$I$85:$I$91,0,0,1)</f>
        <v>0.5</v>
      </c>
      <c r="BM471" s="1">
        <f>_xlfn.XLOOKUP(AB471,[6]cmmiScoringModel!$G$92:$G$95,[6]cmmiScoringModel!$I$92:$I$95,0,0,1)</f>
        <v>1</v>
      </c>
      <c r="BN471" s="1">
        <f>_xlfn.XLOOKUP(AC471,[6]cmmiScoringModel!$G$96:$G$100,[6]cmmiScoringModel!$I$96:$I$100,0,0,1)</f>
        <v>0.6</v>
      </c>
      <c r="BO471" s="1">
        <f>_xlfn.XLOOKUP(AD471,[6]cmmiScoringModel!$G$101:$G$106,[6]cmmiScoringModel!$I$101:$I$106,0,0,1)</f>
        <v>1</v>
      </c>
      <c r="BP471" s="1">
        <f>_xlfn.XLOOKUP(AE471,[6]cmmiScoringModel!$G$107:$G$113,[6]cmmiScoringModel!$I$107:$I$113,0,0,1)</f>
        <v>0.5</v>
      </c>
      <c r="BQ471" s="1">
        <f>_xlfn.XLOOKUP(AF471,[6]cmmiScoringModel!$G$114:$G$117,[6]cmmiScoringModel!$I$114:$I$117,0,0,1)</f>
        <v>0.85</v>
      </c>
      <c r="BR471" s="1">
        <f>_xlfn.XLOOKUP(AG471,[6]cmmiScoringModel!$G$118:$G$120,[6]cmmiScoringModel!$I$118:$I$120,0,0,1)</f>
        <v>0.25</v>
      </c>
      <c r="BS471" s="1">
        <f>_xlfn.XLOOKUP(AH471, [6]cmmiScoringModel!$G$121:$G$124,[6]cmmiScoringModel!$I$121:$I$124,0,0,1)</f>
        <v>0.6</v>
      </c>
      <c r="BT471" s="1">
        <f>_xlfn.XLOOKUP(AI471,[6]cmmiScoringModel!$G$125:$G$128,[6]cmmiScoringModel!$I$125:$I$128,0,0,1)</f>
        <v>0.4</v>
      </c>
      <c r="BU471" s="1">
        <f>_xlfn.XLOOKUP(AJ471,[6]cmmiScoringModel!$G$129:$G$132,[6]cmmiScoringModel!$I$129:$I$132,0,0,1)</f>
        <v>0.4</v>
      </c>
      <c r="BV471" s="1">
        <f>_xlfn.XLOOKUP(AK471,[6]cmmiScoringModel!$G$133:$G$138,[6]cmmiScoringModel!$I$133:$I$138,0,0,1)</f>
        <v>0.75</v>
      </c>
      <c r="BW471" s="1">
        <f>_xlfn.XLOOKUP(AL471,[6]cmmiScoringModel!$G$139:$G$142,[6]cmmiScoringModel!$I$139:$I$142,0,0,1)</f>
        <v>1</v>
      </c>
      <c r="BX471" s="1">
        <f>_xlfn.XLOOKUP(AM471,[6]cmmiScoringModel!$G$143:$G$148,[6]cmmiScoringModel!$I$143:$I$148,0,0,1)</f>
        <v>0.5</v>
      </c>
      <c r="BY471" s="1">
        <f>_xlfn.XLOOKUP(AN471,[6]cmmiScoringModel!$G$149:$G$153,[6]cmmiScoringModel!$I$149:$I$153,0,0,1)</f>
        <v>0.75</v>
      </c>
      <c r="BZ471" s="1">
        <f>_xlfn.XLOOKUP(AO471,[6]cmmiScoringModel!$G$154:$G$157,[6]cmmiScoringModel!$I$154:$I$157,0,0,1)</f>
        <v>1</v>
      </c>
      <c r="CA471" s="1">
        <f>_xlfn.XLOOKUP(AP471,[6]cmmiScoringModel!$G$158:$G$161,[6]cmmiScoringModel!$I$158:$I$161,0,0,1)</f>
        <v>0.5</v>
      </c>
      <c r="CB471" s="1">
        <f>_xlfn.XLOOKUP(AQ471,[6]cmmiScoringModel!$G$162:$G$166,[6]cmmiScoringModel!$I$162:$I$166,0,0,1)</f>
        <v>0.75</v>
      </c>
      <c r="CC471" s="1">
        <f>_xlfn.XLOOKUP(AR471,[6]cmmiScoringModel!$G$167:$G$171,[6]cmmiScoringModel!$I$167:$I$171,0,0,1)</f>
        <v>0.01</v>
      </c>
      <c r="CD471" s="1">
        <f>_xlfn.XLOOKUP(AS471,[6]cmmiScoringModel!$G$172:$G$175,[6]cmmiScoringModel!$I$172:$I$175,0,0,1)</f>
        <v>0.01</v>
      </c>
      <c r="CE471" s="1">
        <f>_xlfn.XLOOKUP(AT471,[6]cmmiScoringModel!$G$176:$G$180,[6]cmmiScoringModel!$I$176:$I$180,0,0,1)</f>
        <v>0.01</v>
      </c>
    </row>
    <row r="472" spans="1:83" x14ac:dyDescent="0.25">
      <c r="A472" s="1" t="s">
        <v>3869</v>
      </c>
      <c r="B472" s="1" t="s">
        <v>3867</v>
      </c>
      <c r="C472" s="1" t="s">
        <v>2525</v>
      </c>
      <c r="D472" s="1" t="s">
        <v>2526</v>
      </c>
      <c r="E472" s="1" t="s">
        <v>2527</v>
      </c>
      <c r="G472" s="1" t="s">
        <v>3870</v>
      </c>
      <c r="K472" s="1" t="s">
        <v>18</v>
      </c>
      <c r="L472" s="1" t="s">
        <v>22</v>
      </c>
      <c r="M472" s="1" t="s">
        <v>31</v>
      </c>
      <c r="N472" s="1" t="s">
        <v>29</v>
      </c>
      <c r="O472" s="1" t="s">
        <v>37</v>
      </c>
      <c r="P472" s="1" t="s">
        <v>43</v>
      </c>
      <c r="Q472" s="1" t="s">
        <v>45</v>
      </c>
      <c r="R472" s="1" t="s">
        <v>37</v>
      </c>
      <c r="S472" s="1" t="s">
        <v>56</v>
      </c>
      <c r="T472" s="1" t="s">
        <v>64</v>
      </c>
      <c r="U472" s="1" t="s">
        <v>43</v>
      </c>
      <c r="V472" s="1" t="s">
        <v>72</v>
      </c>
      <c r="W472" s="1" t="s">
        <v>76</v>
      </c>
      <c r="X472" s="1" t="s">
        <v>37</v>
      </c>
      <c r="Y472" s="1" t="s">
        <v>43</v>
      </c>
      <c r="Z472" s="1" t="s">
        <v>63</v>
      </c>
      <c r="AA472" s="1" t="s">
        <v>62</v>
      </c>
      <c r="AB472" s="1" t="s">
        <v>98</v>
      </c>
      <c r="AC472" s="1" t="s">
        <v>105</v>
      </c>
      <c r="AD472" s="1" t="s">
        <v>111</v>
      </c>
      <c r="AE472" s="1" t="s">
        <v>62</v>
      </c>
      <c r="AF472" s="1" t="s">
        <v>120</v>
      </c>
      <c r="AG472" s="1" t="s">
        <v>125</v>
      </c>
      <c r="AH472" s="1" t="s">
        <v>129</v>
      </c>
      <c r="AI472" s="1" t="s">
        <v>129</v>
      </c>
      <c r="AJ472" s="1" t="s">
        <v>129</v>
      </c>
      <c r="AK472" s="1" t="s">
        <v>63</v>
      </c>
      <c r="AL472" s="1" t="s">
        <v>144</v>
      </c>
      <c r="AM472" s="1" t="s">
        <v>62</v>
      </c>
      <c r="AN472" s="1" t="s">
        <v>29</v>
      </c>
      <c r="AO472" s="1" t="s">
        <v>155</v>
      </c>
      <c r="AP472" s="1" t="s">
        <v>159</v>
      </c>
      <c r="AQ472" s="1" t="s">
        <v>29</v>
      </c>
      <c r="AR472" s="1" t="s">
        <v>21</v>
      </c>
      <c r="AS472" s="1" t="s">
        <v>21</v>
      </c>
      <c r="AT472" s="1" t="s">
        <v>21</v>
      </c>
      <c r="AV472" s="1">
        <f>_xlfn.XLOOKUP(K472,[6]cmmiScoringModel!$G$2:$G$6, [6]cmmiScoringModel!$I$2:$I$6,0,0,1)</f>
        <v>1</v>
      </c>
      <c r="AW472" s="1">
        <f>_xlfn.XLOOKUP(L472,[6]cmmiScoringModel!$G$7:$G$9,[6]cmmiScoringModel!$I$7:$I$9,0,0,1)</f>
        <v>1</v>
      </c>
      <c r="AX472" s="1">
        <f>_xlfn.XLOOKUP(M472,[6]cmmiScoringModel!$G$10:$G$14,[6]cmmiScoringModel!$I$10:$I$14,0,0,1)</f>
        <v>1</v>
      </c>
      <c r="AY472" s="1">
        <f>_xlfn.XLOOKUP(N472,[6]cmmiScoringModel!$G$15:$G$19,[6]cmmiScoringModel!$I$15:$I$19,0,0,1)</f>
        <v>0.5</v>
      </c>
      <c r="AZ472" s="1">
        <f>_xlfn.XLOOKUP(O472,[6]cmmiScoringModel!$G$20:$G$24,[6]cmmiScoringModel!$I$20:$I$24,0,0,1)</f>
        <v>0.75</v>
      </c>
      <c r="BA472" s="1">
        <f>_xlfn.XLOOKUP(P472,[6]cmmiScoringModel!$G$25:$G$28,[6]cmmiScoringModel!$I$25:$I$28,0,0,1)</f>
        <v>1</v>
      </c>
      <c r="BB472" s="1">
        <f>_xlfn.XLOOKUP(Q472,[6]cmmiScoringModel!$G$29:$G$33,[6]cmmiScoringModel!$I$29:$I$33,0,0,1)</f>
        <v>0.5</v>
      </c>
      <c r="BC472" s="1">
        <f>_xlfn.XLOOKUP(R472,[6]cmmiScoringModel!$G$34:$G$37,[6]cmmiScoringModel!$I$34:$I$37,0,0,1)</f>
        <v>1</v>
      </c>
      <c r="BD472" s="1">
        <f>_xlfn.XLOOKUP(S472,[6]cmmiScoringModel!$G$38:$G$44,[6]cmmiScoringModel!$I$38:$I$44,0,0,1)</f>
        <v>0.2</v>
      </c>
      <c r="BE472" s="1">
        <f>_xlfn.XLOOKUP(T472,[6]cmmiScoringModel!$G$45:$G$51,[6]cmmiScoringModel!$I$45:$I$51,0,0,1)</f>
        <v>1</v>
      </c>
      <c r="BF472" s="1">
        <f>_xlfn.XLOOKUP(U472,[6]cmmiScoringModel!$G$52:$G$56,[6]cmmiScoringModel!$I$52:$I$56,0,0,1)</f>
        <v>1</v>
      </c>
      <c r="BG472" s="1">
        <f>_xlfn.XLOOKUP(V472,[6]cmmiScoringModel!$G$57:$G$61,[6]cmmiScoringModel!$I$57:$I$61,0,0,1)</f>
        <v>1</v>
      </c>
      <c r="BH472" s="1">
        <f>_xlfn.XLOOKUP(W472,[6]cmmiScoringModel!$G$62:$G$67,[6]cmmiScoringModel!$I$62:$I$67,0,0,1)</f>
        <v>0.75</v>
      </c>
      <c r="BI472" s="1">
        <f>_xlfn.XLOOKUP(X472,[6]cmmiScoringModel!$G$68:$G$72,[6]cmmiScoringModel!$I$68:$I$72,0,0,1)</f>
        <v>0.75</v>
      </c>
      <c r="BJ472" s="1">
        <f>_xlfn.XLOOKUP(Y472,[6]cmmiScoringModel!$G$73:$G$77,[6]cmmiScoringModel!$I$73:$I$77,0,0,1)</f>
        <v>1</v>
      </c>
      <c r="BK472" s="1">
        <f>_xlfn.XLOOKUP(Z472,[6]cmmiScoringModel!$G$78:$G$84,[6]cmmiScoringModel!$I$78:$I$84,0,0,1)</f>
        <v>0.75</v>
      </c>
      <c r="BL472" s="1">
        <f>_xlfn.XLOOKUP(AA472,[6]cmmiScoringModel!$G$85:$G$91,[6]cmmiScoringModel!$I$85:$I$91,0,0,1)</f>
        <v>0.5</v>
      </c>
      <c r="BM472" s="1">
        <f>_xlfn.XLOOKUP(AB472,[6]cmmiScoringModel!$G$92:$G$95,[6]cmmiScoringModel!$I$92:$I$95,0,0,1)</f>
        <v>1</v>
      </c>
      <c r="BN472" s="1">
        <f>_xlfn.XLOOKUP(AC472,[6]cmmiScoringModel!$G$96:$G$100,[6]cmmiScoringModel!$I$96:$I$100,0,0,1)</f>
        <v>1</v>
      </c>
      <c r="BO472" s="1">
        <f>_xlfn.XLOOKUP(AD472,[6]cmmiScoringModel!$G$101:$G$106,[6]cmmiScoringModel!$I$101:$I$106,0,0,1)</f>
        <v>1</v>
      </c>
      <c r="BP472" s="1">
        <f>_xlfn.XLOOKUP(AE472,[6]cmmiScoringModel!$G$107:$G$113,[6]cmmiScoringModel!$I$107:$I$113,0,0,1)</f>
        <v>0.5</v>
      </c>
      <c r="BQ472" s="1">
        <f>_xlfn.XLOOKUP(AF472,[6]cmmiScoringModel!$G$114:$G$117,[6]cmmiScoringModel!$I$114:$I$117,0,0,1)</f>
        <v>0.85</v>
      </c>
      <c r="BR472" s="1">
        <f>_xlfn.XLOOKUP(AG472,[6]cmmiScoringModel!$G$118:$G$120,[6]cmmiScoringModel!$I$118:$I$120,0,0,1)</f>
        <v>1</v>
      </c>
      <c r="BS472" s="1">
        <f>_xlfn.XLOOKUP(AH472, [6]cmmiScoringModel!$G$121:$G$124,[6]cmmiScoringModel!$I$121:$I$124,0,0,1)</f>
        <v>0.6</v>
      </c>
      <c r="BT472" s="1">
        <f>_xlfn.XLOOKUP(AI472,[6]cmmiScoringModel!$G$125:$G$128,[6]cmmiScoringModel!$I$125:$I$128,0,0,1)</f>
        <v>0.4</v>
      </c>
      <c r="BU472" s="1">
        <f>_xlfn.XLOOKUP(AJ472,[6]cmmiScoringModel!$G$129:$G$132,[6]cmmiScoringModel!$I$129:$I$132,0,0,1)</f>
        <v>0.4</v>
      </c>
      <c r="BV472" s="1">
        <f>_xlfn.XLOOKUP(AK472,[6]cmmiScoringModel!$G$133:$G$138,[6]cmmiScoringModel!$I$133:$I$138,0,0,1)</f>
        <v>0.75</v>
      </c>
      <c r="BW472" s="1">
        <f>_xlfn.XLOOKUP(AL472,[6]cmmiScoringModel!$G$139:$G$142,[6]cmmiScoringModel!$I$139:$I$142,0,0,1)</f>
        <v>1</v>
      </c>
      <c r="BX472" s="1">
        <f>_xlfn.XLOOKUP(AM472,[6]cmmiScoringModel!$G$143:$G$148,[6]cmmiScoringModel!$I$143:$I$148,0,0,1)</f>
        <v>0.5</v>
      </c>
      <c r="BY472" s="1">
        <f>_xlfn.XLOOKUP(AN472,[6]cmmiScoringModel!$G$149:$G$153,[6]cmmiScoringModel!$I$149:$I$153,0,0,1)</f>
        <v>0.75</v>
      </c>
      <c r="BZ472" s="1">
        <f>_xlfn.XLOOKUP(AO472,[6]cmmiScoringModel!$G$154:$G$157,[6]cmmiScoringModel!$I$154:$I$157,0,0,1)</f>
        <v>1</v>
      </c>
      <c r="CA472" s="1">
        <f>_xlfn.XLOOKUP(AP472,[6]cmmiScoringModel!$G$158:$G$161,[6]cmmiScoringModel!$I$158:$I$161,0,0,1)</f>
        <v>1</v>
      </c>
      <c r="CB472" s="1">
        <f>_xlfn.XLOOKUP(AQ472,[6]cmmiScoringModel!$G$162:$G$166,[6]cmmiScoringModel!$I$162:$I$166,0,0,1)</f>
        <v>0.75</v>
      </c>
      <c r="CC472" s="1">
        <f>_xlfn.XLOOKUP(AR472,[6]cmmiScoringModel!$G$167:$G$171,[6]cmmiScoringModel!$I$167:$I$171,0,0,1)</f>
        <v>0.01</v>
      </c>
      <c r="CD472" s="1">
        <f>_xlfn.XLOOKUP(AS472,[6]cmmiScoringModel!$G$172:$G$175,[6]cmmiScoringModel!$I$172:$I$175,0,0,1)</f>
        <v>0.01</v>
      </c>
      <c r="CE472" s="1">
        <f>_xlfn.XLOOKUP(AT472,[6]cmmiScoringModel!$G$176:$G$180,[6]cmmiScoringModel!$I$176:$I$180,0,0,1)</f>
        <v>0.01</v>
      </c>
    </row>
    <row r="473" spans="1:83" x14ac:dyDescent="0.25">
      <c r="A473" s="1" t="s">
        <v>3871</v>
      </c>
      <c r="B473" s="1" t="s">
        <v>2509</v>
      </c>
      <c r="C473" s="1" t="s">
        <v>2510</v>
      </c>
      <c r="D473" s="1" t="s">
        <v>2475</v>
      </c>
      <c r="E473" s="1" t="s">
        <v>2511</v>
      </c>
      <c r="G473" s="1" t="s">
        <v>2500</v>
      </c>
      <c r="H473" s="1" t="s">
        <v>3594</v>
      </c>
      <c r="K473" s="1" t="s">
        <v>17</v>
      </c>
      <c r="L473" s="1" t="s">
        <v>22</v>
      </c>
      <c r="M473" s="1" t="s">
        <v>31</v>
      </c>
      <c r="N473" s="1" t="s">
        <v>29</v>
      </c>
      <c r="O473" s="1" t="s">
        <v>37</v>
      </c>
      <c r="P473" s="1" t="s">
        <v>43</v>
      </c>
      <c r="Q473" s="1" t="s">
        <v>45</v>
      </c>
      <c r="R473" s="1" t="s">
        <v>37</v>
      </c>
      <c r="S473" s="1" t="s">
        <v>56</v>
      </c>
      <c r="T473" s="1" t="s">
        <v>61</v>
      </c>
      <c r="U473" s="1" t="s">
        <v>43</v>
      </c>
      <c r="V473" s="1" t="s">
        <v>71</v>
      </c>
      <c r="W473" s="1" t="s">
        <v>76</v>
      </c>
      <c r="X473" s="1" t="s">
        <v>37</v>
      </c>
      <c r="Y473" s="1" t="s">
        <v>43</v>
      </c>
      <c r="Z473" s="1" t="s">
        <v>62</v>
      </c>
      <c r="AA473" s="1" t="s">
        <v>62</v>
      </c>
      <c r="AB473" s="1" t="s">
        <v>98</v>
      </c>
      <c r="AC473" s="1" t="s">
        <v>103</v>
      </c>
      <c r="AD473" s="1" t="s">
        <v>111</v>
      </c>
      <c r="AE473" s="1" t="s">
        <v>62</v>
      </c>
      <c r="AF473" s="1" t="s">
        <v>120</v>
      </c>
      <c r="AG473" s="1" t="s">
        <v>124</v>
      </c>
      <c r="AH473" s="1" t="s">
        <v>129</v>
      </c>
      <c r="AI473" s="1" t="s">
        <v>129</v>
      </c>
      <c r="AJ473" s="1" t="s">
        <v>129</v>
      </c>
      <c r="AK473" s="1" t="s">
        <v>62</v>
      </c>
      <c r="AL473" s="1" t="s">
        <v>144</v>
      </c>
      <c r="AM473" s="1" t="s">
        <v>62</v>
      </c>
      <c r="AN473" s="1" t="s">
        <v>29</v>
      </c>
      <c r="AO473" s="1" t="s">
        <v>155</v>
      </c>
      <c r="AP473" s="1" t="s">
        <v>158</v>
      </c>
      <c r="AQ473" s="1" t="s">
        <v>29</v>
      </c>
      <c r="AR473" s="1" t="s">
        <v>21</v>
      </c>
      <c r="AS473" s="1" t="s">
        <v>21</v>
      </c>
      <c r="AT473" s="1" t="s">
        <v>21</v>
      </c>
      <c r="AV473" s="1">
        <f>_xlfn.XLOOKUP(K473,[6]cmmiScoringModel!$G$2:$G$6, [6]cmmiScoringModel!$I$2:$I$6,0,0,1)</f>
        <v>0.25</v>
      </c>
      <c r="AW473" s="1">
        <f>_xlfn.XLOOKUP(L473,[6]cmmiScoringModel!$G$7:$G$9,[6]cmmiScoringModel!$I$7:$I$9,0,0,1)</f>
        <v>1</v>
      </c>
      <c r="AX473" s="1">
        <f>_xlfn.XLOOKUP(M473,[6]cmmiScoringModel!$G$10:$G$14,[6]cmmiScoringModel!$I$10:$I$14,0,0,1)</f>
        <v>1</v>
      </c>
      <c r="AY473" s="1">
        <f>_xlfn.XLOOKUP(N473,[6]cmmiScoringModel!$G$15:$G$19,[6]cmmiScoringModel!$I$15:$I$19,0,0,1)</f>
        <v>0.5</v>
      </c>
      <c r="AZ473" s="1">
        <f>_xlfn.XLOOKUP(O473,[6]cmmiScoringModel!$G$20:$G$24,[6]cmmiScoringModel!$I$20:$I$24,0,0,1)</f>
        <v>0.75</v>
      </c>
      <c r="BA473" s="1">
        <f>_xlfn.XLOOKUP(P473,[6]cmmiScoringModel!$G$25:$G$28,[6]cmmiScoringModel!$I$25:$I$28,0,0,1)</f>
        <v>1</v>
      </c>
      <c r="BB473" s="1">
        <f>_xlfn.XLOOKUP(Q473,[6]cmmiScoringModel!$G$29:$G$33,[6]cmmiScoringModel!$I$29:$I$33,0,0,1)</f>
        <v>0.5</v>
      </c>
      <c r="BC473" s="1">
        <f>_xlfn.XLOOKUP(R473,[6]cmmiScoringModel!$G$34:$G$37,[6]cmmiScoringModel!$I$34:$I$37,0,0,1)</f>
        <v>1</v>
      </c>
      <c r="BD473" s="1">
        <f>_xlfn.XLOOKUP(S473,[6]cmmiScoringModel!$G$38:$G$44,[6]cmmiScoringModel!$I$38:$I$44,0,0,1)</f>
        <v>0.2</v>
      </c>
      <c r="BE473" s="1">
        <f>_xlfn.XLOOKUP(T473,[6]cmmiScoringModel!$G$45:$G$51,[6]cmmiScoringModel!$I$45:$I$51,0,0,1)</f>
        <v>0.25</v>
      </c>
      <c r="BF473" s="1">
        <f>_xlfn.XLOOKUP(U473,[6]cmmiScoringModel!$G$52:$G$56,[6]cmmiScoringModel!$I$52:$I$56,0,0,1)</f>
        <v>1</v>
      </c>
      <c r="BG473" s="1">
        <f>_xlfn.XLOOKUP(V473,[6]cmmiScoringModel!$G$57:$G$61,[6]cmmiScoringModel!$I$57:$I$61,0,0,1)</f>
        <v>0.6</v>
      </c>
      <c r="BH473" s="1">
        <f>_xlfn.XLOOKUP(W473,[6]cmmiScoringModel!$G$62:$G$67,[6]cmmiScoringModel!$I$62:$I$67,0,0,1)</f>
        <v>0.75</v>
      </c>
      <c r="BI473" s="1">
        <f>_xlfn.XLOOKUP(X473,[6]cmmiScoringModel!$G$68:$G$72,[6]cmmiScoringModel!$I$68:$I$72,0,0,1)</f>
        <v>0.75</v>
      </c>
      <c r="BJ473" s="1">
        <f>_xlfn.XLOOKUP(Y473,[6]cmmiScoringModel!$G$73:$G$77,[6]cmmiScoringModel!$I$73:$I$77,0,0,1)</f>
        <v>1</v>
      </c>
      <c r="BK473" s="1">
        <f>_xlfn.XLOOKUP(Z473,[6]cmmiScoringModel!$G$78:$G$84,[6]cmmiScoringModel!$I$78:$I$84,0,0,1)</f>
        <v>0.5</v>
      </c>
      <c r="BL473" s="1">
        <f>_xlfn.XLOOKUP(AA473,[6]cmmiScoringModel!$G$85:$G$91,[6]cmmiScoringModel!$I$85:$I$91,0,0,1)</f>
        <v>0.5</v>
      </c>
      <c r="BM473" s="1">
        <f>_xlfn.XLOOKUP(AB473,[6]cmmiScoringModel!$G$92:$G$95,[6]cmmiScoringModel!$I$92:$I$95,0,0,1)</f>
        <v>1</v>
      </c>
      <c r="BN473" s="1">
        <f>_xlfn.XLOOKUP(AC473,[6]cmmiScoringModel!$G$96:$G$100,[6]cmmiScoringModel!$I$96:$I$100,0,0,1)</f>
        <v>0.6</v>
      </c>
      <c r="BO473" s="1">
        <f>_xlfn.XLOOKUP(AD473,[6]cmmiScoringModel!$G$101:$G$106,[6]cmmiScoringModel!$I$101:$I$106,0,0,1)</f>
        <v>1</v>
      </c>
      <c r="BP473" s="1">
        <f>_xlfn.XLOOKUP(AE473,[6]cmmiScoringModel!$G$107:$G$113,[6]cmmiScoringModel!$I$107:$I$113,0,0,1)</f>
        <v>0.5</v>
      </c>
      <c r="BQ473" s="1">
        <f>_xlfn.XLOOKUP(AF473,[6]cmmiScoringModel!$G$114:$G$117,[6]cmmiScoringModel!$I$114:$I$117,0,0,1)</f>
        <v>0.85</v>
      </c>
      <c r="BR473" s="1">
        <f>_xlfn.XLOOKUP(AG473,[6]cmmiScoringModel!$G$118:$G$120,[6]cmmiScoringModel!$I$118:$I$120,0,0,1)</f>
        <v>0.25</v>
      </c>
      <c r="BS473" s="1">
        <f>_xlfn.XLOOKUP(AH473, [6]cmmiScoringModel!$G$121:$G$124,[6]cmmiScoringModel!$I$121:$I$124,0,0,1)</f>
        <v>0.6</v>
      </c>
      <c r="BT473" s="1">
        <f>_xlfn.XLOOKUP(AI473,[6]cmmiScoringModel!$G$125:$G$128,[6]cmmiScoringModel!$I$125:$I$128,0,0,1)</f>
        <v>0.4</v>
      </c>
      <c r="BU473" s="1">
        <f>_xlfn.XLOOKUP(AJ473,[6]cmmiScoringModel!$G$129:$G$132,[6]cmmiScoringModel!$I$129:$I$132,0,0,1)</f>
        <v>0.4</v>
      </c>
      <c r="BV473" s="1">
        <f>_xlfn.XLOOKUP(AK473,[6]cmmiScoringModel!$G$133:$G$138,[6]cmmiScoringModel!$I$133:$I$138,0,0,1)</f>
        <v>0.5</v>
      </c>
      <c r="BW473" s="1">
        <f>_xlfn.XLOOKUP(AL473,[6]cmmiScoringModel!$G$139:$G$142,[6]cmmiScoringModel!$I$139:$I$142,0,0,1)</f>
        <v>1</v>
      </c>
      <c r="BX473" s="1">
        <f>_xlfn.XLOOKUP(AM473,[6]cmmiScoringModel!$G$143:$G$148,[6]cmmiScoringModel!$I$143:$I$148,0,0,1)</f>
        <v>0.5</v>
      </c>
      <c r="BY473" s="1">
        <f>_xlfn.XLOOKUP(AN473,[6]cmmiScoringModel!$G$149:$G$153,[6]cmmiScoringModel!$I$149:$I$153,0,0,1)</f>
        <v>0.75</v>
      </c>
      <c r="BZ473" s="1">
        <f>_xlfn.XLOOKUP(AO473,[6]cmmiScoringModel!$G$154:$G$157,[6]cmmiScoringModel!$I$154:$I$157,0,0,1)</f>
        <v>1</v>
      </c>
      <c r="CA473" s="1">
        <f>_xlfn.XLOOKUP(AP473,[6]cmmiScoringModel!$G$158:$G$161,[6]cmmiScoringModel!$I$158:$I$161,0,0,1)</f>
        <v>0.5</v>
      </c>
      <c r="CB473" s="1">
        <f>_xlfn.XLOOKUP(AQ473,[6]cmmiScoringModel!$G$162:$G$166,[6]cmmiScoringModel!$I$162:$I$166,0,0,1)</f>
        <v>0.75</v>
      </c>
      <c r="CC473" s="1">
        <f>_xlfn.XLOOKUP(AR473,[6]cmmiScoringModel!$G$167:$G$171,[6]cmmiScoringModel!$I$167:$I$171,0,0,1)</f>
        <v>0.01</v>
      </c>
      <c r="CD473" s="1">
        <f>_xlfn.XLOOKUP(AS473,[6]cmmiScoringModel!$G$172:$G$175,[6]cmmiScoringModel!$I$172:$I$175,0,0,1)</f>
        <v>0.01</v>
      </c>
      <c r="CE473" s="1">
        <f>_xlfn.XLOOKUP(AT473,[6]cmmiScoringModel!$G$176:$G$180,[6]cmmiScoringModel!$I$176:$I$180,0,0,1)</f>
        <v>0.01</v>
      </c>
    </row>
    <row r="474" spans="1:83" x14ac:dyDescent="0.25">
      <c r="A474" s="1" t="s">
        <v>3872</v>
      </c>
      <c r="B474" s="1" t="s">
        <v>2509</v>
      </c>
      <c r="C474" s="1" t="s">
        <v>2510</v>
      </c>
      <c r="D474" s="1" t="s">
        <v>2512</v>
      </c>
      <c r="E474" s="1" t="s">
        <v>2513</v>
      </c>
      <c r="G474" s="1" t="s">
        <v>3873</v>
      </c>
      <c r="H474" s="1" t="s">
        <v>3874</v>
      </c>
      <c r="K474" s="1" t="s">
        <v>18</v>
      </c>
      <c r="L474" s="1" t="s">
        <v>22</v>
      </c>
      <c r="M474" s="1" t="s">
        <v>31</v>
      </c>
      <c r="N474" s="1" t="s">
        <v>29</v>
      </c>
      <c r="O474" s="1" t="s">
        <v>37</v>
      </c>
      <c r="P474" s="1" t="s">
        <v>43</v>
      </c>
      <c r="Q474" s="1" t="s">
        <v>45</v>
      </c>
      <c r="R474" s="1" t="s">
        <v>37</v>
      </c>
      <c r="S474" s="1" t="s">
        <v>56</v>
      </c>
      <c r="T474" s="1" t="s">
        <v>61</v>
      </c>
      <c r="U474" s="1" t="s">
        <v>66</v>
      </c>
      <c r="V474" s="1" t="s">
        <v>71</v>
      </c>
      <c r="W474" s="1" t="s">
        <v>76</v>
      </c>
      <c r="X474" s="1" t="s">
        <v>37</v>
      </c>
      <c r="Y474" s="1" t="s">
        <v>43</v>
      </c>
      <c r="Z474" s="1" t="s">
        <v>62</v>
      </c>
      <c r="AA474" s="1" t="s">
        <v>62</v>
      </c>
      <c r="AB474" s="1" t="s">
        <v>98</v>
      </c>
      <c r="AC474" s="1" t="s">
        <v>103</v>
      </c>
      <c r="AD474" s="1" t="s">
        <v>110</v>
      </c>
      <c r="AE474" s="1" t="s">
        <v>62</v>
      </c>
      <c r="AF474" s="1" t="s">
        <v>120</v>
      </c>
      <c r="AG474" s="1" t="s">
        <v>124</v>
      </c>
      <c r="AH474" s="1" t="s">
        <v>129</v>
      </c>
      <c r="AI474" s="1" t="s">
        <v>129</v>
      </c>
      <c r="AJ474" s="1" t="s">
        <v>22</v>
      </c>
      <c r="AK474" s="1" t="s">
        <v>63</v>
      </c>
      <c r="AL474" s="1" t="s">
        <v>140</v>
      </c>
      <c r="AM474" s="1" t="s">
        <v>62</v>
      </c>
      <c r="AN474" s="1" t="s">
        <v>31</v>
      </c>
      <c r="AO474" s="1" t="s">
        <v>155</v>
      </c>
      <c r="AP474" s="1" t="s">
        <v>159</v>
      </c>
      <c r="AQ474" s="1" t="s">
        <v>31</v>
      </c>
      <c r="AR474" s="1" t="s">
        <v>21</v>
      </c>
      <c r="AS474" s="1" t="s">
        <v>21</v>
      </c>
      <c r="AT474" s="1" t="s">
        <v>21</v>
      </c>
      <c r="AV474" s="1">
        <f>_xlfn.XLOOKUP(K474,[6]cmmiScoringModel!$G$2:$G$6, [6]cmmiScoringModel!$I$2:$I$6,0,0,1)</f>
        <v>1</v>
      </c>
      <c r="AW474" s="1">
        <f>_xlfn.XLOOKUP(L474,[6]cmmiScoringModel!$G$7:$G$9,[6]cmmiScoringModel!$I$7:$I$9,0,0,1)</f>
        <v>1</v>
      </c>
      <c r="AX474" s="1">
        <f>_xlfn.XLOOKUP(M474,[6]cmmiScoringModel!$G$10:$G$14,[6]cmmiScoringModel!$I$10:$I$14,0,0,1)</f>
        <v>1</v>
      </c>
      <c r="AY474" s="1">
        <f>_xlfn.XLOOKUP(N474,[6]cmmiScoringModel!$G$15:$G$19,[6]cmmiScoringModel!$I$15:$I$19,0,0,1)</f>
        <v>0.5</v>
      </c>
      <c r="AZ474" s="1">
        <f>_xlfn.XLOOKUP(O474,[6]cmmiScoringModel!$G$20:$G$24,[6]cmmiScoringModel!$I$20:$I$24,0,0,1)</f>
        <v>0.75</v>
      </c>
      <c r="BA474" s="1">
        <f>_xlfn.XLOOKUP(P474,[6]cmmiScoringModel!$G$25:$G$28,[6]cmmiScoringModel!$I$25:$I$28,0,0,1)</f>
        <v>1</v>
      </c>
      <c r="BB474" s="1">
        <f>_xlfn.XLOOKUP(Q474,[6]cmmiScoringModel!$G$29:$G$33,[6]cmmiScoringModel!$I$29:$I$33,0,0,1)</f>
        <v>0.5</v>
      </c>
      <c r="BC474" s="1">
        <f>_xlfn.XLOOKUP(R474,[6]cmmiScoringModel!$G$34:$G$37,[6]cmmiScoringModel!$I$34:$I$37,0,0,1)</f>
        <v>1</v>
      </c>
      <c r="BD474" s="1">
        <f>_xlfn.XLOOKUP(S474,[6]cmmiScoringModel!$G$38:$G$44,[6]cmmiScoringModel!$I$38:$I$44,0,0,1)</f>
        <v>0.2</v>
      </c>
      <c r="BE474" s="1">
        <f>_xlfn.XLOOKUP(T474,[6]cmmiScoringModel!$G$45:$G$51,[6]cmmiScoringModel!$I$45:$I$51,0,0,1)</f>
        <v>0.25</v>
      </c>
      <c r="BF474" s="1">
        <f>_xlfn.XLOOKUP(U474,[6]cmmiScoringModel!$G$52:$G$56,[6]cmmiScoringModel!$I$52:$I$56,0,0,1)</f>
        <v>0.8</v>
      </c>
      <c r="BG474" s="1">
        <f>_xlfn.XLOOKUP(V474,[6]cmmiScoringModel!$G$57:$G$61,[6]cmmiScoringModel!$I$57:$I$61,0,0,1)</f>
        <v>0.6</v>
      </c>
      <c r="BH474" s="1">
        <f>_xlfn.XLOOKUP(W474,[6]cmmiScoringModel!$G$62:$G$67,[6]cmmiScoringModel!$I$62:$I$67,0,0,1)</f>
        <v>0.75</v>
      </c>
      <c r="BI474" s="1">
        <f>_xlfn.XLOOKUP(X474,[6]cmmiScoringModel!$G$68:$G$72,[6]cmmiScoringModel!$I$68:$I$72,0,0,1)</f>
        <v>0.75</v>
      </c>
      <c r="BJ474" s="1">
        <f>_xlfn.XLOOKUP(Y474,[6]cmmiScoringModel!$G$73:$G$77,[6]cmmiScoringModel!$I$73:$I$77,0,0,1)</f>
        <v>1</v>
      </c>
      <c r="BK474" s="1">
        <f>_xlfn.XLOOKUP(Z474,[6]cmmiScoringModel!$G$78:$G$84,[6]cmmiScoringModel!$I$78:$I$84,0,0,1)</f>
        <v>0.5</v>
      </c>
      <c r="BL474" s="1">
        <f>_xlfn.XLOOKUP(AA474,[6]cmmiScoringModel!$G$85:$G$91,[6]cmmiScoringModel!$I$85:$I$91,0,0,1)</f>
        <v>0.5</v>
      </c>
      <c r="BM474" s="1">
        <f>_xlfn.XLOOKUP(AB474,[6]cmmiScoringModel!$G$92:$G$95,[6]cmmiScoringModel!$I$92:$I$95,0,0,1)</f>
        <v>1</v>
      </c>
      <c r="BN474" s="1">
        <f>_xlfn.XLOOKUP(AC474,[6]cmmiScoringModel!$G$96:$G$100,[6]cmmiScoringModel!$I$96:$I$100,0,0,1)</f>
        <v>0.6</v>
      </c>
      <c r="BO474" s="1">
        <f>_xlfn.XLOOKUP(AD474,[6]cmmiScoringModel!$G$101:$G$106,[6]cmmiScoringModel!$I$101:$I$106,0,0,1)</f>
        <v>0.75</v>
      </c>
      <c r="BP474" s="1">
        <f>_xlfn.XLOOKUP(AE474,[6]cmmiScoringModel!$G$107:$G$113,[6]cmmiScoringModel!$I$107:$I$113,0,0,1)</f>
        <v>0.5</v>
      </c>
      <c r="BQ474" s="1">
        <f>_xlfn.XLOOKUP(AF474,[6]cmmiScoringModel!$G$114:$G$117,[6]cmmiScoringModel!$I$114:$I$117,0,0,1)</f>
        <v>0.85</v>
      </c>
      <c r="BR474" s="1">
        <f>_xlfn.XLOOKUP(AG474,[6]cmmiScoringModel!$G$118:$G$120,[6]cmmiScoringModel!$I$118:$I$120,0,0,1)</f>
        <v>0.25</v>
      </c>
      <c r="BS474" s="1">
        <f>_xlfn.XLOOKUP(AH474, [6]cmmiScoringModel!$G$121:$G$124,[6]cmmiScoringModel!$I$121:$I$124,0,0,1)</f>
        <v>0.6</v>
      </c>
      <c r="BT474" s="1">
        <f>_xlfn.XLOOKUP(AI474,[6]cmmiScoringModel!$G$125:$G$128,[6]cmmiScoringModel!$I$125:$I$128,0,0,1)</f>
        <v>0.4</v>
      </c>
      <c r="BU474" s="1">
        <f>_xlfn.XLOOKUP(AJ474,[6]cmmiScoringModel!$G$129:$G$132,[6]cmmiScoringModel!$I$129:$I$132,0,0,1)</f>
        <v>1</v>
      </c>
      <c r="BV474" s="1">
        <f>_xlfn.XLOOKUP(AK474,[6]cmmiScoringModel!$G$133:$G$138,[6]cmmiScoringModel!$I$133:$I$138,0,0,1)</f>
        <v>0.75</v>
      </c>
      <c r="BW474" s="1">
        <f>_xlfn.XLOOKUP(AL474,[6]cmmiScoringModel!$G$139:$G$142,[6]cmmiScoringModel!$I$139:$I$142,0,0,1)</f>
        <v>0</v>
      </c>
      <c r="BX474" s="1">
        <f>_xlfn.XLOOKUP(AM474,[6]cmmiScoringModel!$G$143:$G$148,[6]cmmiScoringModel!$I$143:$I$148,0,0,1)</f>
        <v>0.5</v>
      </c>
      <c r="BY474" s="1">
        <f>_xlfn.XLOOKUP(AN474,[6]cmmiScoringModel!$G$149:$G$153,[6]cmmiScoringModel!$I$149:$I$153,0,0,1)</f>
        <v>1</v>
      </c>
      <c r="BZ474" s="1">
        <f>_xlfn.XLOOKUP(AO474,[6]cmmiScoringModel!$G$154:$G$157,[6]cmmiScoringModel!$I$154:$I$157,0,0,1)</f>
        <v>1</v>
      </c>
      <c r="CA474" s="1">
        <f>_xlfn.XLOOKUP(AP474,[6]cmmiScoringModel!$G$158:$G$161,[6]cmmiScoringModel!$I$158:$I$161,0,0,1)</f>
        <v>1</v>
      </c>
      <c r="CB474" s="1">
        <f>_xlfn.XLOOKUP(AQ474,[6]cmmiScoringModel!$G$162:$G$166,[6]cmmiScoringModel!$I$162:$I$166,0,0,1)</f>
        <v>1</v>
      </c>
      <c r="CC474" s="1">
        <f>_xlfn.XLOOKUP(AR474,[6]cmmiScoringModel!$G$167:$G$171,[6]cmmiScoringModel!$I$167:$I$171,0,0,1)</f>
        <v>0.01</v>
      </c>
      <c r="CD474" s="1">
        <f>_xlfn.XLOOKUP(AS474,[6]cmmiScoringModel!$G$172:$G$175,[6]cmmiScoringModel!$I$172:$I$175,0,0,1)</f>
        <v>0.01</v>
      </c>
      <c r="CE474" s="1">
        <f>_xlfn.XLOOKUP(AT474,[6]cmmiScoringModel!$G$176:$G$180,[6]cmmiScoringModel!$I$176:$I$180,0,0,1)</f>
        <v>0.01</v>
      </c>
    </row>
    <row r="475" spans="1:83" x14ac:dyDescent="0.25">
      <c r="A475" s="1" t="s">
        <v>3875</v>
      </c>
      <c r="B475" s="1" t="s">
        <v>2509</v>
      </c>
      <c r="C475" s="1" t="s">
        <v>2514</v>
      </c>
      <c r="D475" s="1" t="s">
        <v>2515</v>
      </c>
      <c r="E475" s="1" t="s">
        <v>2516</v>
      </c>
      <c r="G475" s="1" t="s">
        <v>1615</v>
      </c>
      <c r="H475" s="1" t="s">
        <v>3876</v>
      </c>
      <c r="K475" s="1" t="s">
        <v>17</v>
      </c>
      <c r="L475" s="1" t="s">
        <v>22</v>
      </c>
      <c r="M475" s="1" t="s">
        <v>31</v>
      </c>
      <c r="N475" s="1" t="s">
        <v>29</v>
      </c>
      <c r="O475" s="1" t="s">
        <v>37</v>
      </c>
      <c r="P475" s="1" t="s">
        <v>43</v>
      </c>
      <c r="Q475" s="1" t="s">
        <v>45</v>
      </c>
      <c r="R475" s="1" t="s">
        <v>37</v>
      </c>
      <c r="S475" s="1" t="s">
        <v>56</v>
      </c>
      <c r="T475" s="1" t="s">
        <v>61</v>
      </c>
      <c r="U475" s="1" t="s">
        <v>66</v>
      </c>
      <c r="V475" s="1" t="s">
        <v>72</v>
      </c>
      <c r="W475" s="1" t="s">
        <v>75</v>
      </c>
      <c r="X475" s="1" t="s">
        <v>37</v>
      </c>
      <c r="Y475" s="1" t="s">
        <v>43</v>
      </c>
      <c r="Z475" s="1" t="s">
        <v>62</v>
      </c>
      <c r="AA475" s="1" t="s">
        <v>62</v>
      </c>
      <c r="AB475" s="1" t="s">
        <v>98</v>
      </c>
      <c r="AC475" s="1" t="s">
        <v>103</v>
      </c>
      <c r="AD475" s="1" t="s">
        <v>111</v>
      </c>
      <c r="AE475" s="1" t="s">
        <v>62</v>
      </c>
      <c r="AF475" s="1" t="s">
        <v>120</v>
      </c>
      <c r="AG475" s="1" t="s">
        <v>125</v>
      </c>
      <c r="AH475" s="1" t="s">
        <v>129</v>
      </c>
      <c r="AI475" s="1" t="s">
        <v>129</v>
      </c>
      <c r="AJ475" s="1" t="s">
        <v>129</v>
      </c>
      <c r="AK475" s="1" t="s">
        <v>64</v>
      </c>
      <c r="AL475" s="1" t="s">
        <v>144</v>
      </c>
      <c r="AM475" s="1" t="s">
        <v>62</v>
      </c>
      <c r="AN475" s="1" t="s">
        <v>31</v>
      </c>
      <c r="AO475" s="1" t="s">
        <v>155</v>
      </c>
      <c r="AP475" s="1" t="s">
        <v>159</v>
      </c>
      <c r="AQ475" s="1" t="s">
        <v>29</v>
      </c>
      <c r="AR475" s="1" t="s">
        <v>21</v>
      </c>
      <c r="AS475" s="1" t="s">
        <v>21</v>
      </c>
      <c r="AT475" s="1" t="s">
        <v>21</v>
      </c>
      <c r="AV475" s="1">
        <f>_xlfn.XLOOKUP(K475,[6]cmmiScoringModel!$G$2:$G$6, [6]cmmiScoringModel!$I$2:$I$6,0,0,1)</f>
        <v>0.25</v>
      </c>
      <c r="AW475" s="1">
        <f>_xlfn.XLOOKUP(L475,[6]cmmiScoringModel!$G$7:$G$9,[6]cmmiScoringModel!$I$7:$I$9,0,0,1)</f>
        <v>1</v>
      </c>
      <c r="AX475" s="1">
        <f>_xlfn.XLOOKUP(M475,[6]cmmiScoringModel!$G$10:$G$14,[6]cmmiScoringModel!$I$10:$I$14,0,0,1)</f>
        <v>1</v>
      </c>
      <c r="AY475" s="1">
        <f>_xlfn.XLOOKUP(N475,[6]cmmiScoringModel!$G$15:$G$19,[6]cmmiScoringModel!$I$15:$I$19,0,0,1)</f>
        <v>0.5</v>
      </c>
      <c r="AZ475" s="1">
        <f>_xlfn.XLOOKUP(O475,[6]cmmiScoringModel!$G$20:$G$24,[6]cmmiScoringModel!$I$20:$I$24,0,0,1)</f>
        <v>0.75</v>
      </c>
      <c r="BA475" s="1">
        <f>_xlfn.XLOOKUP(P475,[6]cmmiScoringModel!$G$25:$G$28,[6]cmmiScoringModel!$I$25:$I$28,0,0,1)</f>
        <v>1</v>
      </c>
      <c r="BB475" s="1">
        <f>_xlfn.XLOOKUP(Q475,[6]cmmiScoringModel!$G$29:$G$33,[6]cmmiScoringModel!$I$29:$I$33,0,0,1)</f>
        <v>0.5</v>
      </c>
      <c r="BC475" s="1">
        <f>_xlfn.XLOOKUP(R475,[6]cmmiScoringModel!$G$34:$G$37,[6]cmmiScoringModel!$I$34:$I$37,0,0,1)</f>
        <v>1</v>
      </c>
      <c r="BD475" s="1">
        <f>_xlfn.XLOOKUP(S475,[6]cmmiScoringModel!$G$38:$G$44,[6]cmmiScoringModel!$I$38:$I$44,0,0,1)</f>
        <v>0.2</v>
      </c>
      <c r="BE475" s="1">
        <f>_xlfn.XLOOKUP(T475,[6]cmmiScoringModel!$G$45:$G$51,[6]cmmiScoringModel!$I$45:$I$51,0,0,1)</f>
        <v>0.25</v>
      </c>
      <c r="BF475" s="1">
        <f>_xlfn.XLOOKUP(U475,[6]cmmiScoringModel!$G$52:$G$56,[6]cmmiScoringModel!$I$52:$I$56,0,0,1)</f>
        <v>0.8</v>
      </c>
      <c r="BG475" s="1">
        <f>_xlfn.XLOOKUP(V475,[6]cmmiScoringModel!$G$57:$G$61,[6]cmmiScoringModel!$I$57:$I$61,0,0,1)</f>
        <v>1</v>
      </c>
      <c r="BH475" s="1">
        <f>_xlfn.XLOOKUP(W475,[6]cmmiScoringModel!$G$62:$G$67,[6]cmmiScoringModel!$I$62:$I$67,0,0,1)</f>
        <v>0.5</v>
      </c>
      <c r="BI475" s="1">
        <f>_xlfn.XLOOKUP(X475,[6]cmmiScoringModel!$G$68:$G$72,[6]cmmiScoringModel!$I$68:$I$72,0,0,1)</f>
        <v>0.75</v>
      </c>
      <c r="BJ475" s="1">
        <f>_xlfn.XLOOKUP(Y475,[6]cmmiScoringModel!$G$73:$G$77,[6]cmmiScoringModel!$I$73:$I$77,0,0,1)</f>
        <v>1</v>
      </c>
      <c r="BK475" s="1">
        <f>_xlfn.XLOOKUP(Z475,[6]cmmiScoringModel!$G$78:$G$84,[6]cmmiScoringModel!$I$78:$I$84,0,0,1)</f>
        <v>0.5</v>
      </c>
      <c r="BL475" s="1">
        <f>_xlfn.XLOOKUP(AA475,[6]cmmiScoringModel!$G$85:$G$91,[6]cmmiScoringModel!$I$85:$I$91,0,0,1)</f>
        <v>0.5</v>
      </c>
      <c r="BM475" s="1">
        <f>_xlfn.XLOOKUP(AB475,[6]cmmiScoringModel!$G$92:$G$95,[6]cmmiScoringModel!$I$92:$I$95,0,0,1)</f>
        <v>1</v>
      </c>
      <c r="BN475" s="1">
        <f>_xlfn.XLOOKUP(AC475,[6]cmmiScoringModel!$G$96:$G$100,[6]cmmiScoringModel!$I$96:$I$100,0,0,1)</f>
        <v>0.6</v>
      </c>
      <c r="BO475" s="1">
        <f>_xlfn.XLOOKUP(AD475,[6]cmmiScoringModel!$G$101:$G$106,[6]cmmiScoringModel!$I$101:$I$106,0,0,1)</f>
        <v>1</v>
      </c>
      <c r="BP475" s="1">
        <f>_xlfn.XLOOKUP(AE475,[6]cmmiScoringModel!$G$107:$G$113,[6]cmmiScoringModel!$I$107:$I$113,0,0,1)</f>
        <v>0.5</v>
      </c>
      <c r="BQ475" s="1">
        <f>_xlfn.XLOOKUP(AF475,[6]cmmiScoringModel!$G$114:$G$117,[6]cmmiScoringModel!$I$114:$I$117,0,0,1)</f>
        <v>0.85</v>
      </c>
      <c r="BR475" s="1">
        <f>_xlfn.XLOOKUP(AG475,[6]cmmiScoringModel!$G$118:$G$120,[6]cmmiScoringModel!$I$118:$I$120,0,0,1)</f>
        <v>1</v>
      </c>
      <c r="BS475" s="1">
        <f>_xlfn.XLOOKUP(AH475, [6]cmmiScoringModel!$G$121:$G$124,[6]cmmiScoringModel!$I$121:$I$124,0,0,1)</f>
        <v>0.6</v>
      </c>
      <c r="BT475" s="1">
        <f>_xlfn.XLOOKUP(AI475,[6]cmmiScoringModel!$G$125:$G$128,[6]cmmiScoringModel!$I$125:$I$128,0,0,1)</f>
        <v>0.4</v>
      </c>
      <c r="BU475" s="1">
        <f>_xlfn.XLOOKUP(AJ475,[6]cmmiScoringModel!$G$129:$G$132,[6]cmmiScoringModel!$I$129:$I$132,0,0,1)</f>
        <v>0.4</v>
      </c>
      <c r="BV475" s="1">
        <f>_xlfn.XLOOKUP(AK475,[6]cmmiScoringModel!$G$133:$G$138,[6]cmmiScoringModel!$I$133:$I$138,0,0,1)</f>
        <v>1</v>
      </c>
      <c r="BW475" s="1">
        <f>_xlfn.XLOOKUP(AL475,[6]cmmiScoringModel!$G$139:$G$142,[6]cmmiScoringModel!$I$139:$I$142,0,0,1)</f>
        <v>1</v>
      </c>
      <c r="BX475" s="1">
        <f>_xlfn.XLOOKUP(AM475,[6]cmmiScoringModel!$G$143:$G$148,[6]cmmiScoringModel!$I$143:$I$148,0,0,1)</f>
        <v>0.5</v>
      </c>
      <c r="BY475" s="1">
        <f>_xlfn.XLOOKUP(AN475,[6]cmmiScoringModel!$G$149:$G$153,[6]cmmiScoringModel!$I$149:$I$153,0,0,1)</f>
        <v>1</v>
      </c>
      <c r="BZ475" s="1">
        <f>_xlfn.XLOOKUP(AO475,[6]cmmiScoringModel!$G$154:$G$157,[6]cmmiScoringModel!$I$154:$I$157,0,0,1)</f>
        <v>1</v>
      </c>
      <c r="CA475" s="1">
        <f>_xlfn.XLOOKUP(AP475,[6]cmmiScoringModel!$G$158:$G$161,[6]cmmiScoringModel!$I$158:$I$161,0,0,1)</f>
        <v>1</v>
      </c>
      <c r="CB475" s="1">
        <f>_xlfn.XLOOKUP(AQ475,[6]cmmiScoringModel!$G$162:$G$166,[6]cmmiScoringModel!$I$162:$I$166,0,0,1)</f>
        <v>0.75</v>
      </c>
      <c r="CC475" s="1">
        <f>_xlfn.XLOOKUP(AR475,[6]cmmiScoringModel!$G$167:$G$171,[6]cmmiScoringModel!$I$167:$I$171,0,0,1)</f>
        <v>0.01</v>
      </c>
      <c r="CD475" s="1">
        <f>_xlfn.XLOOKUP(AS475,[6]cmmiScoringModel!$G$172:$G$175,[6]cmmiScoringModel!$I$172:$I$175,0,0,1)</f>
        <v>0.01</v>
      </c>
      <c r="CE475" s="1">
        <f>_xlfn.XLOOKUP(AT475,[6]cmmiScoringModel!$G$176:$G$180,[6]cmmiScoringModel!$I$176:$I$180,0,0,1)</f>
        <v>0.01</v>
      </c>
    </row>
    <row r="476" spans="1:83" x14ac:dyDescent="0.25">
      <c r="A476" s="1" t="s">
        <v>3877</v>
      </c>
      <c r="B476" s="1" t="s">
        <v>2509</v>
      </c>
      <c r="C476" s="1" t="s">
        <v>2514</v>
      </c>
      <c r="D476" s="1" t="s">
        <v>1713</v>
      </c>
      <c r="E476" s="1" t="s">
        <v>2517</v>
      </c>
      <c r="G476" s="1" t="s">
        <v>2518</v>
      </c>
      <c r="H476" s="1" t="s">
        <v>3337</v>
      </c>
      <c r="K476" s="1" t="s">
        <v>18</v>
      </c>
      <c r="L476" s="1" t="s">
        <v>22</v>
      </c>
      <c r="M476" s="1" t="s">
        <v>31</v>
      </c>
      <c r="N476" s="1" t="s">
        <v>29</v>
      </c>
      <c r="O476" s="1" t="s">
        <v>37</v>
      </c>
      <c r="P476" s="1" t="s">
        <v>43</v>
      </c>
      <c r="Q476" s="1" t="s">
        <v>45</v>
      </c>
      <c r="R476" s="1" t="s">
        <v>37</v>
      </c>
      <c r="S476" s="1" t="s">
        <v>56</v>
      </c>
      <c r="T476" s="1" t="s">
        <v>64</v>
      </c>
      <c r="U476" s="1" t="s">
        <v>66</v>
      </c>
      <c r="V476" s="1" t="s">
        <v>72</v>
      </c>
      <c r="W476" s="1" t="s">
        <v>75</v>
      </c>
      <c r="X476" s="1" t="s">
        <v>37</v>
      </c>
      <c r="Y476" s="1" t="s">
        <v>43</v>
      </c>
      <c r="Z476" s="1" t="s">
        <v>63</v>
      </c>
      <c r="AA476" s="1" t="s">
        <v>63</v>
      </c>
      <c r="AB476" s="1" t="s">
        <v>98</v>
      </c>
      <c r="AC476" s="1" t="s">
        <v>103</v>
      </c>
      <c r="AD476" s="1" t="s">
        <v>111</v>
      </c>
      <c r="AE476" s="1" t="s">
        <v>63</v>
      </c>
      <c r="AF476" s="1" t="s">
        <v>122</v>
      </c>
      <c r="AG476" s="1" t="s">
        <v>125</v>
      </c>
      <c r="AH476" s="1" t="s">
        <v>22</v>
      </c>
      <c r="AI476" s="1" t="s">
        <v>22</v>
      </c>
      <c r="AJ476" s="1" t="s">
        <v>22</v>
      </c>
      <c r="AK476" s="1" t="s">
        <v>63</v>
      </c>
      <c r="AL476" s="1" t="s">
        <v>144</v>
      </c>
      <c r="AM476" s="1" t="s">
        <v>63</v>
      </c>
      <c r="AN476" s="1" t="s">
        <v>31</v>
      </c>
      <c r="AO476" s="1" t="s">
        <v>155</v>
      </c>
      <c r="AP476" s="1" t="s">
        <v>159</v>
      </c>
      <c r="AQ476" s="1" t="s">
        <v>31</v>
      </c>
      <c r="AR476" s="1" t="s">
        <v>29</v>
      </c>
      <c r="AS476" s="1" t="s">
        <v>111</v>
      </c>
      <c r="AT476" s="1" t="s">
        <v>170</v>
      </c>
      <c r="AV476" s="1">
        <f>_xlfn.XLOOKUP(K476,[6]cmmiScoringModel!$G$2:$G$6, [6]cmmiScoringModel!$I$2:$I$6,0,0,1)</f>
        <v>1</v>
      </c>
      <c r="AW476" s="1">
        <f>_xlfn.XLOOKUP(L476,[6]cmmiScoringModel!$G$7:$G$9,[6]cmmiScoringModel!$I$7:$I$9,0,0,1)</f>
        <v>1</v>
      </c>
      <c r="AX476" s="1">
        <f>_xlfn.XLOOKUP(M476,[6]cmmiScoringModel!$G$10:$G$14,[6]cmmiScoringModel!$I$10:$I$14,0,0,1)</f>
        <v>1</v>
      </c>
      <c r="AY476" s="1">
        <f>_xlfn.XLOOKUP(N476,[6]cmmiScoringModel!$G$15:$G$19,[6]cmmiScoringModel!$I$15:$I$19,0,0,1)</f>
        <v>0.5</v>
      </c>
      <c r="AZ476" s="1">
        <f>_xlfn.XLOOKUP(O476,[6]cmmiScoringModel!$G$20:$G$24,[6]cmmiScoringModel!$I$20:$I$24,0,0,1)</f>
        <v>0.75</v>
      </c>
      <c r="BA476" s="1">
        <f>_xlfn.XLOOKUP(P476,[6]cmmiScoringModel!$G$25:$G$28,[6]cmmiScoringModel!$I$25:$I$28,0,0,1)</f>
        <v>1</v>
      </c>
      <c r="BB476" s="1">
        <f>_xlfn.XLOOKUP(Q476,[6]cmmiScoringModel!$G$29:$G$33,[6]cmmiScoringModel!$I$29:$I$33,0,0,1)</f>
        <v>0.5</v>
      </c>
      <c r="BC476" s="1">
        <f>_xlfn.XLOOKUP(R476,[6]cmmiScoringModel!$G$34:$G$37,[6]cmmiScoringModel!$I$34:$I$37,0,0,1)</f>
        <v>1</v>
      </c>
      <c r="BD476" s="1">
        <f>_xlfn.XLOOKUP(S476,[6]cmmiScoringModel!$G$38:$G$44,[6]cmmiScoringModel!$I$38:$I$44,0,0,1)</f>
        <v>0.2</v>
      </c>
      <c r="BE476" s="1">
        <f>_xlfn.XLOOKUP(T476,[6]cmmiScoringModel!$G$45:$G$51,[6]cmmiScoringModel!$I$45:$I$51,0,0,1)</f>
        <v>1</v>
      </c>
      <c r="BF476" s="1">
        <f>_xlfn.XLOOKUP(U476,[6]cmmiScoringModel!$G$52:$G$56,[6]cmmiScoringModel!$I$52:$I$56,0,0,1)</f>
        <v>0.8</v>
      </c>
      <c r="BG476" s="1">
        <f>_xlfn.XLOOKUP(V476,[6]cmmiScoringModel!$G$57:$G$61,[6]cmmiScoringModel!$I$57:$I$61,0,0,1)</f>
        <v>1</v>
      </c>
      <c r="BH476" s="1">
        <f>_xlfn.XLOOKUP(W476,[6]cmmiScoringModel!$G$62:$G$67,[6]cmmiScoringModel!$I$62:$I$67,0,0,1)</f>
        <v>0.5</v>
      </c>
      <c r="BI476" s="1">
        <f>_xlfn.XLOOKUP(X476,[6]cmmiScoringModel!$G$68:$G$72,[6]cmmiScoringModel!$I$68:$I$72,0,0,1)</f>
        <v>0.75</v>
      </c>
      <c r="BJ476" s="1">
        <f>_xlfn.XLOOKUP(Y476,[6]cmmiScoringModel!$G$73:$G$77,[6]cmmiScoringModel!$I$73:$I$77,0,0,1)</f>
        <v>1</v>
      </c>
      <c r="BK476" s="1">
        <f>_xlfn.XLOOKUP(Z476,[6]cmmiScoringModel!$G$78:$G$84,[6]cmmiScoringModel!$I$78:$I$84,0,0,1)</f>
        <v>0.75</v>
      </c>
      <c r="BL476" s="1">
        <f>_xlfn.XLOOKUP(AA476,[6]cmmiScoringModel!$G$85:$G$91,[6]cmmiScoringModel!$I$85:$I$91,0,0,1)</f>
        <v>0.75</v>
      </c>
      <c r="BM476" s="1">
        <f>_xlfn.XLOOKUP(AB476,[6]cmmiScoringModel!$G$92:$G$95,[6]cmmiScoringModel!$I$92:$I$95,0,0,1)</f>
        <v>1</v>
      </c>
      <c r="BN476" s="1">
        <f>_xlfn.XLOOKUP(AC476,[6]cmmiScoringModel!$G$96:$G$100,[6]cmmiScoringModel!$I$96:$I$100,0,0,1)</f>
        <v>0.6</v>
      </c>
      <c r="BO476" s="1">
        <f>_xlfn.XLOOKUP(AD476,[6]cmmiScoringModel!$G$101:$G$106,[6]cmmiScoringModel!$I$101:$I$106,0,0,1)</f>
        <v>1</v>
      </c>
      <c r="BP476" s="1">
        <f>_xlfn.XLOOKUP(AE476,[6]cmmiScoringModel!$G$107:$G$113,[6]cmmiScoringModel!$I$107:$I$113,0,0,1)</f>
        <v>0.75</v>
      </c>
      <c r="BQ476" s="1">
        <f>_xlfn.XLOOKUP(AF476,[6]cmmiScoringModel!$G$114:$G$117,[6]cmmiScoringModel!$I$114:$I$117,0,0,1)</f>
        <v>1</v>
      </c>
      <c r="BR476" s="1">
        <f>_xlfn.XLOOKUP(AG476,[6]cmmiScoringModel!$G$118:$G$120,[6]cmmiScoringModel!$I$118:$I$120,0,0,1)</f>
        <v>1</v>
      </c>
      <c r="BS476" s="1">
        <f>_xlfn.XLOOKUP(AH476, [6]cmmiScoringModel!$G$121:$G$124,[6]cmmiScoringModel!$I$121:$I$124,0,0,1)</f>
        <v>1</v>
      </c>
      <c r="BT476" s="1">
        <f>_xlfn.XLOOKUP(AI476,[6]cmmiScoringModel!$G$125:$G$128,[6]cmmiScoringModel!$I$125:$I$128,0,0,1)</f>
        <v>1</v>
      </c>
      <c r="BU476" s="1">
        <f>_xlfn.XLOOKUP(AJ476,[6]cmmiScoringModel!$G$129:$G$132,[6]cmmiScoringModel!$I$129:$I$132,0,0,1)</f>
        <v>1</v>
      </c>
      <c r="BV476" s="1">
        <f>_xlfn.XLOOKUP(AK476,[6]cmmiScoringModel!$G$133:$G$138,[6]cmmiScoringModel!$I$133:$I$138,0,0,1)</f>
        <v>0.75</v>
      </c>
      <c r="BW476" s="1">
        <f>_xlfn.XLOOKUP(AL476,[6]cmmiScoringModel!$G$139:$G$142,[6]cmmiScoringModel!$I$139:$I$142,0,0,1)</f>
        <v>1</v>
      </c>
      <c r="BX476" s="1">
        <f>_xlfn.XLOOKUP(AM476,[6]cmmiScoringModel!$G$143:$G$148,[6]cmmiScoringModel!$I$143:$I$148,0,0,1)</f>
        <v>0.75</v>
      </c>
      <c r="BY476" s="1">
        <f>_xlfn.XLOOKUP(AN476,[6]cmmiScoringModel!$G$149:$G$153,[6]cmmiScoringModel!$I$149:$I$153,0,0,1)</f>
        <v>1</v>
      </c>
      <c r="BZ476" s="1">
        <f>_xlfn.XLOOKUP(AO476,[6]cmmiScoringModel!$G$154:$G$157,[6]cmmiScoringModel!$I$154:$I$157,0,0,1)</f>
        <v>1</v>
      </c>
      <c r="CA476" s="1">
        <f>_xlfn.XLOOKUP(AP476,[6]cmmiScoringModel!$G$158:$G$161,[6]cmmiScoringModel!$I$158:$I$161,0,0,1)</f>
        <v>1</v>
      </c>
      <c r="CB476" s="1">
        <f>_xlfn.XLOOKUP(AQ476,[6]cmmiScoringModel!$G$162:$G$166,[6]cmmiScoringModel!$I$162:$I$166,0,0,1)</f>
        <v>1</v>
      </c>
      <c r="CC476" s="1">
        <f>_xlfn.XLOOKUP(AR476,[6]cmmiScoringModel!$G$167:$G$171,[6]cmmiScoringModel!$I$167:$I$171,0,0,1)</f>
        <v>0.5</v>
      </c>
      <c r="CD476" s="1">
        <f>_xlfn.XLOOKUP(AS476,[6]cmmiScoringModel!$G$172:$G$175,[6]cmmiScoringModel!$I$172:$I$175,0,0,1)</f>
        <v>1</v>
      </c>
      <c r="CE476" s="1">
        <f>_xlfn.XLOOKUP(AT476,[6]cmmiScoringModel!$G$176:$G$180,[6]cmmiScoringModel!$I$176:$I$180,0,0,1)</f>
        <v>0.5</v>
      </c>
    </row>
    <row r="477" spans="1:83" x14ac:dyDescent="0.25">
      <c r="A477" s="1" t="s">
        <v>3878</v>
      </c>
      <c r="B477" s="1" t="s">
        <v>2509</v>
      </c>
      <c r="C477" s="1" t="s">
        <v>2514</v>
      </c>
      <c r="D477" s="1" t="s">
        <v>2519</v>
      </c>
      <c r="E477" s="1" t="s">
        <v>2520</v>
      </c>
      <c r="G477" s="1" t="s">
        <v>1602</v>
      </c>
      <c r="H477" s="1" t="s">
        <v>3227</v>
      </c>
      <c r="K477" s="1" t="s">
        <v>18</v>
      </c>
      <c r="L477" s="1" t="s">
        <v>22</v>
      </c>
      <c r="M477" s="1" t="s">
        <v>31</v>
      </c>
      <c r="N477" s="1" t="s">
        <v>29</v>
      </c>
      <c r="O477" s="1" t="s">
        <v>37</v>
      </c>
      <c r="P477" s="1" t="s">
        <v>43</v>
      </c>
      <c r="Q477" s="1" t="s">
        <v>45</v>
      </c>
      <c r="R477" s="1" t="s">
        <v>37</v>
      </c>
      <c r="S477" s="1" t="s">
        <v>56</v>
      </c>
      <c r="T477" s="1" t="s">
        <v>62</v>
      </c>
      <c r="U477" s="1" t="s">
        <v>43</v>
      </c>
      <c r="V477" s="1" t="s">
        <v>72</v>
      </c>
      <c r="W477" s="1" t="s">
        <v>76</v>
      </c>
      <c r="X477" s="1" t="s">
        <v>37</v>
      </c>
      <c r="Y477" s="1" t="s">
        <v>43</v>
      </c>
      <c r="Z477" s="1" t="s">
        <v>62</v>
      </c>
      <c r="AA477" s="1" t="s">
        <v>62</v>
      </c>
      <c r="AB477" s="1" t="s">
        <v>98</v>
      </c>
      <c r="AC477" s="1" t="s">
        <v>103</v>
      </c>
      <c r="AD477" s="1" t="s">
        <v>111</v>
      </c>
      <c r="AE477" s="1" t="s">
        <v>62</v>
      </c>
      <c r="AF477" s="1" t="s">
        <v>120</v>
      </c>
      <c r="AG477" s="1" t="s">
        <v>124</v>
      </c>
      <c r="AH477" s="1" t="s">
        <v>129</v>
      </c>
      <c r="AI477" s="1" t="s">
        <v>129</v>
      </c>
      <c r="AJ477" s="1" t="s">
        <v>129</v>
      </c>
      <c r="AK477" s="1" t="s">
        <v>61</v>
      </c>
      <c r="AL477" s="1" t="s">
        <v>142</v>
      </c>
      <c r="AM477" s="1" t="s">
        <v>62</v>
      </c>
      <c r="AN477" s="1" t="s">
        <v>29</v>
      </c>
      <c r="AO477" s="1" t="s">
        <v>154</v>
      </c>
      <c r="AP477" s="1" t="s">
        <v>158</v>
      </c>
      <c r="AQ477" s="1" t="s">
        <v>29</v>
      </c>
      <c r="AR477" s="1" t="s">
        <v>21</v>
      </c>
      <c r="AS477" s="1" t="s">
        <v>21</v>
      </c>
      <c r="AT477" s="1" t="s">
        <v>21</v>
      </c>
      <c r="AV477" s="1">
        <f>_xlfn.XLOOKUP(K477,[6]cmmiScoringModel!$G$2:$G$6, [6]cmmiScoringModel!$I$2:$I$6,0,0,1)</f>
        <v>1</v>
      </c>
      <c r="AW477" s="1">
        <f>_xlfn.XLOOKUP(L477,[6]cmmiScoringModel!$G$7:$G$9,[6]cmmiScoringModel!$I$7:$I$9,0,0,1)</f>
        <v>1</v>
      </c>
      <c r="AX477" s="1">
        <f>_xlfn.XLOOKUP(M477,[6]cmmiScoringModel!$G$10:$G$14,[6]cmmiScoringModel!$I$10:$I$14,0,0,1)</f>
        <v>1</v>
      </c>
      <c r="AY477" s="1">
        <f>_xlfn.XLOOKUP(N477,[6]cmmiScoringModel!$G$15:$G$19,[6]cmmiScoringModel!$I$15:$I$19,0,0,1)</f>
        <v>0.5</v>
      </c>
      <c r="AZ477" s="1">
        <f>_xlfn.XLOOKUP(O477,[6]cmmiScoringModel!$G$20:$G$24,[6]cmmiScoringModel!$I$20:$I$24,0,0,1)</f>
        <v>0.75</v>
      </c>
      <c r="BA477" s="1">
        <f>_xlfn.XLOOKUP(P477,[6]cmmiScoringModel!$G$25:$G$28,[6]cmmiScoringModel!$I$25:$I$28,0,0,1)</f>
        <v>1</v>
      </c>
      <c r="BB477" s="1">
        <f>_xlfn.XLOOKUP(Q477,[6]cmmiScoringModel!$G$29:$G$33,[6]cmmiScoringModel!$I$29:$I$33,0,0,1)</f>
        <v>0.5</v>
      </c>
      <c r="BC477" s="1">
        <f>_xlfn.XLOOKUP(R477,[6]cmmiScoringModel!$G$34:$G$37,[6]cmmiScoringModel!$I$34:$I$37,0,0,1)</f>
        <v>1</v>
      </c>
      <c r="BD477" s="1">
        <f>_xlfn.XLOOKUP(S477,[6]cmmiScoringModel!$G$38:$G$44,[6]cmmiScoringModel!$I$38:$I$44,0,0,1)</f>
        <v>0.2</v>
      </c>
      <c r="BE477" s="1">
        <f>_xlfn.XLOOKUP(T477,[6]cmmiScoringModel!$G$45:$G$51,[6]cmmiScoringModel!$I$45:$I$51,0,0,1)</f>
        <v>0.5</v>
      </c>
      <c r="BF477" s="1">
        <f>_xlfn.XLOOKUP(U477,[6]cmmiScoringModel!$G$52:$G$56,[6]cmmiScoringModel!$I$52:$I$56,0,0,1)</f>
        <v>1</v>
      </c>
      <c r="BG477" s="1">
        <f>_xlfn.XLOOKUP(V477,[6]cmmiScoringModel!$G$57:$G$61,[6]cmmiScoringModel!$I$57:$I$61,0,0,1)</f>
        <v>1</v>
      </c>
      <c r="BH477" s="1">
        <f>_xlfn.XLOOKUP(W477,[6]cmmiScoringModel!$G$62:$G$67,[6]cmmiScoringModel!$I$62:$I$67,0,0,1)</f>
        <v>0.75</v>
      </c>
      <c r="BI477" s="1">
        <f>_xlfn.XLOOKUP(X477,[6]cmmiScoringModel!$G$68:$G$72,[6]cmmiScoringModel!$I$68:$I$72,0,0,1)</f>
        <v>0.75</v>
      </c>
      <c r="BJ477" s="1">
        <f>_xlfn.XLOOKUP(Y477,[6]cmmiScoringModel!$G$73:$G$77,[6]cmmiScoringModel!$I$73:$I$77,0,0,1)</f>
        <v>1</v>
      </c>
      <c r="BK477" s="1">
        <f>_xlfn.XLOOKUP(Z477,[6]cmmiScoringModel!$G$78:$G$84,[6]cmmiScoringModel!$I$78:$I$84,0,0,1)</f>
        <v>0.5</v>
      </c>
      <c r="BL477" s="1">
        <f>_xlfn.XLOOKUP(AA477,[6]cmmiScoringModel!$G$85:$G$91,[6]cmmiScoringModel!$I$85:$I$91,0,0,1)</f>
        <v>0.5</v>
      </c>
      <c r="BM477" s="1">
        <f>_xlfn.XLOOKUP(AB477,[6]cmmiScoringModel!$G$92:$G$95,[6]cmmiScoringModel!$I$92:$I$95,0,0,1)</f>
        <v>1</v>
      </c>
      <c r="BN477" s="1">
        <f>_xlfn.XLOOKUP(AC477,[6]cmmiScoringModel!$G$96:$G$100,[6]cmmiScoringModel!$I$96:$I$100,0,0,1)</f>
        <v>0.6</v>
      </c>
      <c r="BO477" s="1">
        <f>_xlfn.XLOOKUP(AD477,[6]cmmiScoringModel!$G$101:$G$106,[6]cmmiScoringModel!$I$101:$I$106,0,0,1)</f>
        <v>1</v>
      </c>
      <c r="BP477" s="1">
        <f>_xlfn.XLOOKUP(AE477,[6]cmmiScoringModel!$G$107:$G$113,[6]cmmiScoringModel!$I$107:$I$113,0,0,1)</f>
        <v>0.5</v>
      </c>
      <c r="BQ477" s="1">
        <f>_xlfn.XLOOKUP(AF477,[6]cmmiScoringModel!$G$114:$G$117,[6]cmmiScoringModel!$I$114:$I$117,0,0,1)</f>
        <v>0.85</v>
      </c>
      <c r="BR477" s="1">
        <f>_xlfn.XLOOKUP(AG477,[6]cmmiScoringModel!$G$118:$G$120,[6]cmmiScoringModel!$I$118:$I$120,0,0,1)</f>
        <v>0.25</v>
      </c>
      <c r="BS477" s="1">
        <f>_xlfn.XLOOKUP(AH477, [6]cmmiScoringModel!$G$121:$G$124,[6]cmmiScoringModel!$I$121:$I$124,0,0,1)</f>
        <v>0.6</v>
      </c>
      <c r="BT477" s="1">
        <f>_xlfn.XLOOKUP(AI477,[6]cmmiScoringModel!$G$125:$G$128,[6]cmmiScoringModel!$I$125:$I$128,0,0,1)</f>
        <v>0.4</v>
      </c>
      <c r="BU477" s="1">
        <f>_xlfn.XLOOKUP(AJ477,[6]cmmiScoringModel!$G$129:$G$132,[6]cmmiScoringModel!$I$129:$I$132,0,0,1)</f>
        <v>0.4</v>
      </c>
      <c r="BV477" s="1">
        <f>_xlfn.XLOOKUP(AK477,[6]cmmiScoringModel!$G$133:$G$138,[6]cmmiScoringModel!$I$133:$I$138,0,0,1)</f>
        <v>0.25</v>
      </c>
      <c r="BW477" s="1">
        <f>_xlfn.XLOOKUP(AL477,[6]cmmiScoringModel!$G$139:$G$142,[6]cmmiScoringModel!$I$139:$I$142,0,0,1)</f>
        <v>0.25</v>
      </c>
      <c r="BX477" s="1">
        <f>_xlfn.XLOOKUP(AM477,[6]cmmiScoringModel!$G$143:$G$148,[6]cmmiScoringModel!$I$143:$I$148,0,0,1)</f>
        <v>0.5</v>
      </c>
      <c r="BY477" s="1">
        <f>_xlfn.XLOOKUP(AN477,[6]cmmiScoringModel!$G$149:$G$153,[6]cmmiScoringModel!$I$149:$I$153,0,0,1)</f>
        <v>0.75</v>
      </c>
      <c r="BZ477" s="1">
        <f>_xlfn.XLOOKUP(AO477,[6]cmmiScoringModel!$G$154:$G$157,[6]cmmiScoringModel!$I$154:$I$157,0,0,1)</f>
        <v>0</v>
      </c>
      <c r="CA477" s="1">
        <f>_xlfn.XLOOKUP(AP477,[6]cmmiScoringModel!$G$158:$G$161,[6]cmmiScoringModel!$I$158:$I$161,0,0,1)</f>
        <v>0.5</v>
      </c>
      <c r="CB477" s="1">
        <f>_xlfn.XLOOKUP(AQ477,[6]cmmiScoringModel!$G$162:$G$166,[6]cmmiScoringModel!$I$162:$I$166,0,0,1)</f>
        <v>0.75</v>
      </c>
      <c r="CC477" s="1">
        <f>_xlfn.XLOOKUP(AR477,[6]cmmiScoringModel!$G$167:$G$171,[6]cmmiScoringModel!$I$167:$I$171,0,0,1)</f>
        <v>0.01</v>
      </c>
      <c r="CD477" s="1">
        <f>_xlfn.XLOOKUP(AS477,[6]cmmiScoringModel!$G$172:$G$175,[6]cmmiScoringModel!$I$172:$I$175,0,0,1)</f>
        <v>0.01</v>
      </c>
      <c r="CE477" s="1">
        <f>_xlfn.XLOOKUP(AT477,[6]cmmiScoringModel!$G$176:$G$180,[6]cmmiScoringModel!$I$176:$I$180,0,0,1)</f>
        <v>0.01</v>
      </c>
    </row>
    <row r="478" spans="1:83" x14ac:dyDescent="0.25">
      <c r="A478" s="1" t="s">
        <v>3879</v>
      </c>
      <c r="B478" s="1" t="s">
        <v>2509</v>
      </c>
      <c r="C478" s="1" t="s">
        <v>2475</v>
      </c>
      <c r="D478" s="1" t="s">
        <v>2521</v>
      </c>
      <c r="E478" s="1" t="s">
        <v>2522</v>
      </c>
      <c r="G478" s="1" t="s">
        <v>3880</v>
      </c>
      <c r="H478" s="1" t="s">
        <v>3594</v>
      </c>
      <c r="K478" s="1" t="s">
        <v>16</v>
      </c>
      <c r="L478" s="1" t="s">
        <v>22</v>
      </c>
      <c r="M478" s="1" t="s">
        <v>27</v>
      </c>
      <c r="N478" s="1" t="s">
        <v>29</v>
      </c>
      <c r="O478" s="1" t="s">
        <v>37</v>
      </c>
      <c r="P478" s="1" t="s">
        <v>43</v>
      </c>
      <c r="Q478" s="1" t="s">
        <v>45</v>
      </c>
      <c r="R478" s="1" t="s">
        <v>37</v>
      </c>
      <c r="S478" s="1" t="s">
        <v>56</v>
      </c>
      <c r="T478" s="1" t="s">
        <v>61</v>
      </c>
      <c r="U478" s="1" t="s">
        <v>43</v>
      </c>
      <c r="V478" s="1" t="s">
        <v>72</v>
      </c>
      <c r="W478" s="1" t="s">
        <v>76</v>
      </c>
      <c r="X478" s="1" t="s">
        <v>37</v>
      </c>
      <c r="Y478" s="1" t="s">
        <v>43</v>
      </c>
      <c r="Z478" s="1" t="s">
        <v>62</v>
      </c>
      <c r="AA478" s="1" t="s">
        <v>62</v>
      </c>
      <c r="AB478" s="1" t="s">
        <v>98</v>
      </c>
      <c r="AC478" s="1" t="s">
        <v>103</v>
      </c>
      <c r="AD478" s="1" t="s">
        <v>111</v>
      </c>
      <c r="AE478" s="1" t="s">
        <v>62</v>
      </c>
      <c r="AF478" s="1" t="s">
        <v>120</v>
      </c>
      <c r="AG478" s="1" t="s">
        <v>124</v>
      </c>
      <c r="AH478" s="1" t="s">
        <v>129</v>
      </c>
      <c r="AI478" s="1" t="s">
        <v>129</v>
      </c>
      <c r="AJ478" s="1" t="s">
        <v>129</v>
      </c>
      <c r="AK478" s="1" t="s">
        <v>62</v>
      </c>
      <c r="AL478" s="1" t="s">
        <v>144</v>
      </c>
      <c r="AM478" s="1" t="s">
        <v>62</v>
      </c>
      <c r="AN478" s="1" t="s">
        <v>29</v>
      </c>
      <c r="AO478" s="1" t="s">
        <v>155</v>
      </c>
      <c r="AP478" s="1" t="s">
        <v>158</v>
      </c>
      <c r="AQ478" s="1" t="s">
        <v>29</v>
      </c>
      <c r="AR478" s="1" t="s">
        <v>21</v>
      </c>
      <c r="AS478" s="1" t="s">
        <v>21</v>
      </c>
      <c r="AT478" s="1" t="s">
        <v>21</v>
      </c>
      <c r="AV478" s="1">
        <f>_xlfn.XLOOKUP(K478,[6]cmmiScoringModel!$G$2:$G$6, [6]cmmiScoringModel!$I$2:$I$6,0,0,1)</f>
        <v>0.1</v>
      </c>
      <c r="AW478" s="1">
        <f>_xlfn.XLOOKUP(L478,[6]cmmiScoringModel!$G$7:$G$9,[6]cmmiScoringModel!$I$7:$I$9,0,0,1)</f>
        <v>1</v>
      </c>
      <c r="AX478" s="1">
        <f>_xlfn.XLOOKUP(M478,[6]cmmiScoringModel!$G$10:$G$14,[6]cmmiScoringModel!$I$10:$I$14,0,0,1)</f>
        <v>0.2</v>
      </c>
      <c r="AY478" s="1">
        <f>_xlfn.XLOOKUP(N478,[6]cmmiScoringModel!$G$15:$G$19,[6]cmmiScoringModel!$I$15:$I$19,0,0,1)</f>
        <v>0.5</v>
      </c>
      <c r="AZ478" s="1">
        <f>_xlfn.XLOOKUP(O478,[6]cmmiScoringModel!$G$20:$G$24,[6]cmmiScoringModel!$I$20:$I$24,0,0,1)</f>
        <v>0.75</v>
      </c>
      <c r="BA478" s="1">
        <f>_xlfn.XLOOKUP(P478,[6]cmmiScoringModel!$G$25:$G$28,[6]cmmiScoringModel!$I$25:$I$28,0,0,1)</f>
        <v>1</v>
      </c>
      <c r="BB478" s="1">
        <f>_xlfn.XLOOKUP(Q478,[6]cmmiScoringModel!$G$29:$G$33,[6]cmmiScoringModel!$I$29:$I$33,0,0,1)</f>
        <v>0.5</v>
      </c>
      <c r="BC478" s="1">
        <f>_xlfn.XLOOKUP(R478,[6]cmmiScoringModel!$G$34:$G$37,[6]cmmiScoringModel!$I$34:$I$37,0,0,1)</f>
        <v>1</v>
      </c>
      <c r="BD478" s="1">
        <f>_xlfn.XLOOKUP(S478,[6]cmmiScoringModel!$G$38:$G$44,[6]cmmiScoringModel!$I$38:$I$44,0,0,1)</f>
        <v>0.2</v>
      </c>
      <c r="BE478" s="1">
        <f>_xlfn.XLOOKUP(T478,[6]cmmiScoringModel!$G$45:$G$51,[6]cmmiScoringModel!$I$45:$I$51,0,0,1)</f>
        <v>0.25</v>
      </c>
      <c r="BF478" s="1">
        <f>_xlfn.XLOOKUP(U478,[6]cmmiScoringModel!$G$52:$G$56,[6]cmmiScoringModel!$I$52:$I$56,0,0,1)</f>
        <v>1</v>
      </c>
      <c r="BG478" s="1">
        <f>_xlfn.XLOOKUP(V478,[6]cmmiScoringModel!$G$57:$G$61,[6]cmmiScoringModel!$I$57:$I$61,0,0,1)</f>
        <v>1</v>
      </c>
      <c r="BH478" s="1">
        <f>_xlfn.XLOOKUP(W478,[6]cmmiScoringModel!$G$62:$G$67,[6]cmmiScoringModel!$I$62:$I$67,0,0,1)</f>
        <v>0.75</v>
      </c>
      <c r="BI478" s="1">
        <f>_xlfn.XLOOKUP(X478,[6]cmmiScoringModel!$G$68:$G$72,[6]cmmiScoringModel!$I$68:$I$72,0,0,1)</f>
        <v>0.75</v>
      </c>
      <c r="BJ478" s="1">
        <f>_xlfn.XLOOKUP(Y478,[6]cmmiScoringModel!$G$73:$G$77,[6]cmmiScoringModel!$I$73:$I$77,0,0,1)</f>
        <v>1</v>
      </c>
      <c r="BK478" s="1">
        <f>_xlfn.XLOOKUP(Z478,[6]cmmiScoringModel!$G$78:$G$84,[6]cmmiScoringModel!$I$78:$I$84,0,0,1)</f>
        <v>0.5</v>
      </c>
      <c r="BL478" s="1">
        <f>_xlfn.XLOOKUP(AA478,[6]cmmiScoringModel!$G$85:$G$91,[6]cmmiScoringModel!$I$85:$I$91,0,0,1)</f>
        <v>0.5</v>
      </c>
      <c r="BM478" s="1">
        <f>_xlfn.XLOOKUP(AB478,[6]cmmiScoringModel!$G$92:$G$95,[6]cmmiScoringModel!$I$92:$I$95,0,0,1)</f>
        <v>1</v>
      </c>
      <c r="BN478" s="1">
        <f>_xlfn.XLOOKUP(AC478,[6]cmmiScoringModel!$G$96:$G$100,[6]cmmiScoringModel!$I$96:$I$100,0,0,1)</f>
        <v>0.6</v>
      </c>
      <c r="BO478" s="1">
        <f>_xlfn.XLOOKUP(AD478,[6]cmmiScoringModel!$G$101:$G$106,[6]cmmiScoringModel!$I$101:$I$106,0,0,1)</f>
        <v>1</v>
      </c>
      <c r="BP478" s="1">
        <f>_xlfn.XLOOKUP(AE478,[6]cmmiScoringModel!$G$107:$G$113,[6]cmmiScoringModel!$I$107:$I$113,0,0,1)</f>
        <v>0.5</v>
      </c>
      <c r="BQ478" s="1">
        <f>_xlfn.XLOOKUP(AF478,[6]cmmiScoringModel!$G$114:$G$117,[6]cmmiScoringModel!$I$114:$I$117,0,0,1)</f>
        <v>0.85</v>
      </c>
      <c r="BR478" s="1">
        <f>_xlfn.XLOOKUP(AG478,[6]cmmiScoringModel!$G$118:$G$120,[6]cmmiScoringModel!$I$118:$I$120,0,0,1)</f>
        <v>0.25</v>
      </c>
      <c r="BS478" s="1">
        <f>_xlfn.XLOOKUP(AH478, [6]cmmiScoringModel!$G$121:$G$124,[6]cmmiScoringModel!$I$121:$I$124,0,0,1)</f>
        <v>0.6</v>
      </c>
      <c r="BT478" s="1">
        <f>_xlfn.XLOOKUP(AI478,[6]cmmiScoringModel!$G$125:$G$128,[6]cmmiScoringModel!$I$125:$I$128,0,0,1)</f>
        <v>0.4</v>
      </c>
      <c r="BU478" s="1">
        <f>_xlfn.XLOOKUP(AJ478,[6]cmmiScoringModel!$G$129:$G$132,[6]cmmiScoringModel!$I$129:$I$132,0,0,1)</f>
        <v>0.4</v>
      </c>
      <c r="BV478" s="1">
        <f>_xlfn.XLOOKUP(AK478,[6]cmmiScoringModel!$G$133:$G$138,[6]cmmiScoringModel!$I$133:$I$138,0,0,1)</f>
        <v>0.5</v>
      </c>
      <c r="BW478" s="1">
        <f>_xlfn.XLOOKUP(AL478,[6]cmmiScoringModel!$G$139:$G$142,[6]cmmiScoringModel!$I$139:$I$142,0,0,1)</f>
        <v>1</v>
      </c>
      <c r="BX478" s="1">
        <f>_xlfn.XLOOKUP(AM478,[6]cmmiScoringModel!$G$143:$G$148,[6]cmmiScoringModel!$I$143:$I$148,0,0,1)</f>
        <v>0.5</v>
      </c>
      <c r="BY478" s="1">
        <f>_xlfn.XLOOKUP(AN478,[6]cmmiScoringModel!$G$149:$G$153,[6]cmmiScoringModel!$I$149:$I$153,0,0,1)</f>
        <v>0.75</v>
      </c>
      <c r="BZ478" s="1">
        <f>_xlfn.XLOOKUP(AO478,[6]cmmiScoringModel!$G$154:$G$157,[6]cmmiScoringModel!$I$154:$I$157,0,0,1)</f>
        <v>1</v>
      </c>
      <c r="CA478" s="1">
        <f>_xlfn.XLOOKUP(AP478,[6]cmmiScoringModel!$G$158:$G$161,[6]cmmiScoringModel!$I$158:$I$161,0,0,1)</f>
        <v>0.5</v>
      </c>
      <c r="CB478" s="1">
        <f>_xlfn.XLOOKUP(AQ478,[6]cmmiScoringModel!$G$162:$G$166,[6]cmmiScoringModel!$I$162:$I$166,0,0,1)</f>
        <v>0.75</v>
      </c>
      <c r="CC478" s="1">
        <f>_xlfn.XLOOKUP(AR478,[6]cmmiScoringModel!$G$167:$G$171,[6]cmmiScoringModel!$I$167:$I$171,0,0,1)</f>
        <v>0.01</v>
      </c>
      <c r="CD478" s="1">
        <f>_xlfn.XLOOKUP(AS478,[6]cmmiScoringModel!$G$172:$G$175,[6]cmmiScoringModel!$I$172:$I$175,0,0,1)</f>
        <v>0.01</v>
      </c>
      <c r="CE478" s="1">
        <f>_xlfn.XLOOKUP(AT478,[6]cmmiScoringModel!$G$176:$G$180,[6]cmmiScoringModel!$I$176:$I$180,0,0,1)</f>
        <v>0.01</v>
      </c>
    </row>
    <row r="479" spans="1:83" x14ac:dyDescent="0.25">
      <c r="A479" s="1" t="s">
        <v>3881</v>
      </c>
      <c r="B479" s="1" t="s">
        <v>2509</v>
      </c>
      <c r="C479" s="1" t="s">
        <v>2475</v>
      </c>
      <c r="D479" s="1" t="s">
        <v>2523</v>
      </c>
      <c r="E479" s="1" t="s">
        <v>2524</v>
      </c>
      <c r="G479" s="1" t="s">
        <v>2338</v>
      </c>
      <c r="H479" s="1" t="s">
        <v>3882</v>
      </c>
      <c r="K479" s="1" t="s">
        <v>18</v>
      </c>
      <c r="L479" s="1" t="s">
        <v>22</v>
      </c>
      <c r="M479" s="1" t="s">
        <v>31</v>
      </c>
      <c r="N479" s="1" t="s">
        <v>29</v>
      </c>
      <c r="O479" s="1" t="s">
        <v>37</v>
      </c>
      <c r="P479" s="1" t="s">
        <v>43</v>
      </c>
      <c r="Q479" s="1" t="s">
        <v>45</v>
      </c>
      <c r="R479" s="1" t="s">
        <v>37</v>
      </c>
      <c r="S479" s="1" t="s">
        <v>56</v>
      </c>
      <c r="T479" s="1" t="s">
        <v>62</v>
      </c>
      <c r="U479" s="1" t="s">
        <v>43</v>
      </c>
      <c r="V479" s="1" t="s">
        <v>72</v>
      </c>
      <c r="W479" s="1" t="s">
        <v>76</v>
      </c>
      <c r="X479" s="1" t="s">
        <v>37</v>
      </c>
      <c r="Y479" s="1" t="s">
        <v>43</v>
      </c>
      <c r="Z479" s="1" t="s">
        <v>62</v>
      </c>
      <c r="AA479" s="1" t="s">
        <v>62</v>
      </c>
      <c r="AB479" s="1" t="s">
        <v>98</v>
      </c>
      <c r="AC479" s="1" t="s">
        <v>103</v>
      </c>
      <c r="AD479" s="1" t="s">
        <v>111</v>
      </c>
      <c r="AE479" s="1" t="s">
        <v>62</v>
      </c>
      <c r="AF479" s="1" t="s">
        <v>120</v>
      </c>
      <c r="AG479" s="1" t="s">
        <v>124</v>
      </c>
      <c r="AH479" s="1" t="s">
        <v>129</v>
      </c>
      <c r="AI479" s="1" t="s">
        <v>129</v>
      </c>
      <c r="AJ479" s="1" t="s">
        <v>129</v>
      </c>
      <c r="AK479" s="1" t="s">
        <v>62</v>
      </c>
      <c r="AL479" s="1" t="s">
        <v>144</v>
      </c>
      <c r="AM479" s="1" t="s">
        <v>62</v>
      </c>
      <c r="AN479" s="1" t="s">
        <v>29</v>
      </c>
      <c r="AO479" s="1" t="s">
        <v>155</v>
      </c>
      <c r="AP479" s="1" t="s">
        <v>158</v>
      </c>
      <c r="AQ479" s="1" t="s">
        <v>29</v>
      </c>
      <c r="AR479" s="1" t="s">
        <v>21</v>
      </c>
      <c r="AS479" s="1" t="s">
        <v>21</v>
      </c>
      <c r="AT479" s="1" t="s">
        <v>21</v>
      </c>
      <c r="AV479" s="1">
        <f>_xlfn.XLOOKUP(K479,[6]cmmiScoringModel!$G$2:$G$6, [6]cmmiScoringModel!$I$2:$I$6,0,0,1)</f>
        <v>1</v>
      </c>
      <c r="AW479" s="1">
        <f>_xlfn.XLOOKUP(L479,[6]cmmiScoringModel!$G$7:$G$9,[6]cmmiScoringModel!$I$7:$I$9,0,0,1)</f>
        <v>1</v>
      </c>
      <c r="AX479" s="1">
        <f>_xlfn.XLOOKUP(M479,[6]cmmiScoringModel!$G$10:$G$14,[6]cmmiScoringModel!$I$10:$I$14,0,0,1)</f>
        <v>1</v>
      </c>
      <c r="AY479" s="1">
        <f>_xlfn.XLOOKUP(N479,[6]cmmiScoringModel!$G$15:$G$19,[6]cmmiScoringModel!$I$15:$I$19,0,0,1)</f>
        <v>0.5</v>
      </c>
      <c r="AZ479" s="1">
        <f>_xlfn.XLOOKUP(O479,[6]cmmiScoringModel!$G$20:$G$24,[6]cmmiScoringModel!$I$20:$I$24,0,0,1)</f>
        <v>0.75</v>
      </c>
      <c r="BA479" s="1">
        <f>_xlfn.XLOOKUP(P479,[6]cmmiScoringModel!$G$25:$G$28,[6]cmmiScoringModel!$I$25:$I$28,0,0,1)</f>
        <v>1</v>
      </c>
      <c r="BB479" s="1">
        <f>_xlfn.XLOOKUP(Q479,[6]cmmiScoringModel!$G$29:$G$33,[6]cmmiScoringModel!$I$29:$I$33,0,0,1)</f>
        <v>0.5</v>
      </c>
      <c r="BC479" s="1">
        <f>_xlfn.XLOOKUP(R479,[6]cmmiScoringModel!$G$34:$G$37,[6]cmmiScoringModel!$I$34:$I$37,0,0,1)</f>
        <v>1</v>
      </c>
      <c r="BD479" s="1">
        <f>_xlfn.XLOOKUP(S479,[6]cmmiScoringModel!$G$38:$G$44,[6]cmmiScoringModel!$I$38:$I$44,0,0,1)</f>
        <v>0.2</v>
      </c>
      <c r="BE479" s="1">
        <f>_xlfn.XLOOKUP(T479,[6]cmmiScoringModel!$G$45:$G$51,[6]cmmiScoringModel!$I$45:$I$51,0,0,1)</f>
        <v>0.5</v>
      </c>
      <c r="BF479" s="1">
        <f>_xlfn.XLOOKUP(U479,[6]cmmiScoringModel!$G$52:$G$56,[6]cmmiScoringModel!$I$52:$I$56,0,0,1)</f>
        <v>1</v>
      </c>
      <c r="BG479" s="1">
        <f>_xlfn.XLOOKUP(V479,[6]cmmiScoringModel!$G$57:$G$61,[6]cmmiScoringModel!$I$57:$I$61,0,0,1)</f>
        <v>1</v>
      </c>
      <c r="BH479" s="1">
        <f>_xlfn.XLOOKUP(W479,[6]cmmiScoringModel!$G$62:$G$67,[6]cmmiScoringModel!$I$62:$I$67,0,0,1)</f>
        <v>0.75</v>
      </c>
      <c r="BI479" s="1">
        <f>_xlfn.XLOOKUP(X479,[6]cmmiScoringModel!$G$68:$G$72,[6]cmmiScoringModel!$I$68:$I$72,0,0,1)</f>
        <v>0.75</v>
      </c>
      <c r="BJ479" s="1">
        <f>_xlfn.XLOOKUP(Y479,[6]cmmiScoringModel!$G$73:$G$77,[6]cmmiScoringModel!$I$73:$I$77,0,0,1)</f>
        <v>1</v>
      </c>
      <c r="BK479" s="1">
        <f>_xlfn.XLOOKUP(Z479,[6]cmmiScoringModel!$G$78:$G$84,[6]cmmiScoringModel!$I$78:$I$84,0,0,1)</f>
        <v>0.5</v>
      </c>
      <c r="BL479" s="1">
        <f>_xlfn.XLOOKUP(AA479,[6]cmmiScoringModel!$G$85:$G$91,[6]cmmiScoringModel!$I$85:$I$91,0,0,1)</f>
        <v>0.5</v>
      </c>
      <c r="BM479" s="1">
        <f>_xlfn.XLOOKUP(AB479,[6]cmmiScoringModel!$G$92:$G$95,[6]cmmiScoringModel!$I$92:$I$95,0,0,1)</f>
        <v>1</v>
      </c>
      <c r="BN479" s="1">
        <f>_xlfn.XLOOKUP(AC479,[6]cmmiScoringModel!$G$96:$G$100,[6]cmmiScoringModel!$I$96:$I$100,0,0,1)</f>
        <v>0.6</v>
      </c>
      <c r="BO479" s="1">
        <f>_xlfn.XLOOKUP(AD479,[6]cmmiScoringModel!$G$101:$G$106,[6]cmmiScoringModel!$I$101:$I$106,0,0,1)</f>
        <v>1</v>
      </c>
      <c r="BP479" s="1">
        <f>_xlfn.XLOOKUP(AE479,[6]cmmiScoringModel!$G$107:$G$113,[6]cmmiScoringModel!$I$107:$I$113,0,0,1)</f>
        <v>0.5</v>
      </c>
      <c r="BQ479" s="1">
        <f>_xlfn.XLOOKUP(AF479,[6]cmmiScoringModel!$G$114:$G$117,[6]cmmiScoringModel!$I$114:$I$117,0,0,1)</f>
        <v>0.85</v>
      </c>
      <c r="BR479" s="1">
        <f>_xlfn.XLOOKUP(AG479,[6]cmmiScoringModel!$G$118:$G$120,[6]cmmiScoringModel!$I$118:$I$120,0,0,1)</f>
        <v>0.25</v>
      </c>
      <c r="BS479" s="1">
        <f>_xlfn.XLOOKUP(AH479, [6]cmmiScoringModel!$G$121:$G$124,[6]cmmiScoringModel!$I$121:$I$124,0,0,1)</f>
        <v>0.6</v>
      </c>
      <c r="BT479" s="1">
        <f>_xlfn.XLOOKUP(AI479,[6]cmmiScoringModel!$G$125:$G$128,[6]cmmiScoringModel!$I$125:$I$128,0,0,1)</f>
        <v>0.4</v>
      </c>
      <c r="BU479" s="1">
        <f>_xlfn.XLOOKUP(AJ479,[6]cmmiScoringModel!$G$129:$G$132,[6]cmmiScoringModel!$I$129:$I$132,0,0,1)</f>
        <v>0.4</v>
      </c>
      <c r="BV479" s="1">
        <f>_xlfn.XLOOKUP(AK479,[6]cmmiScoringModel!$G$133:$G$138,[6]cmmiScoringModel!$I$133:$I$138,0,0,1)</f>
        <v>0.5</v>
      </c>
      <c r="BW479" s="1">
        <f>_xlfn.XLOOKUP(AL479,[6]cmmiScoringModel!$G$139:$G$142,[6]cmmiScoringModel!$I$139:$I$142,0,0,1)</f>
        <v>1</v>
      </c>
      <c r="BX479" s="1">
        <f>_xlfn.XLOOKUP(AM479,[6]cmmiScoringModel!$G$143:$G$148,[6]cmmiScoringModel!$I$143:$I$148,0,0,1)</f>
        <v>0.5</v>
      </c>
      <c r="BY479" s="1">
        <f>_xlfn.XLOOKUP(AN479,[6]cmmiScoringModel!$G$149:$G$153,[6]cmmiScoringModel!$I$149:$I$153,0,0,1)</f>
        <v>0.75</v>
      </c>
      <c r="BZ479" s="1">
        <f>_xlfn.XLOOKUP(AO479,[6]cmmiScoringModel!$G$154:$G$157,[6]cmmiScoringModel!$I$154:$I$157,0,0,1)</f>
        <v>1</v>
      </c>
      <c r="CA479" s="1">
        <f>_xlfn.XLOOKUP(AP479,[6]cmmiScoringModel!$G$158:$G$161,[6]cmmiScoringModel!$I$158:$I$161,0,0,1)</f>
        <v>0.5</v>
      </c>
      <c r="CB479" s="1">
        <f>_xlfn.XLOOKUP(AQ479,[6]cmmiScoringModel!$G$162:$G$166,[6]cmmiScoringModel!$I$162:$I$166,0,0,1)</f>
        <v>0.75</v>
      </c>
      <c r="CC479" s="1">
        <f>_xlfn.XLOOKUP(AR479,[6]cmmiScoringModel!$G$167:$G$171,[6]cmmiScoringModel!$I$167:$I$171,0,0,1)</f>
        <v>0.01</v>
      </c>
      <c r="CD479" s="1">
        <f>_xlfn.XLOOKUP(AS479,[6]cmmiScoringModel!$G$172:$G$175,[6]cmmiScoringModel!$I$172:$I$175,0,0,1)</f>
        <v>0.01</v>
      </c>
      <c r="CE479" s="1">
        <f>_xlfn.XLOOKUP(AT479,[6]cmmiScoringModel!$G$176:$G$180,[6]cmmiScoringModel!$I$176:$I$180,0,0,1)</f>
        <v>0.01</v>
      </c>
    </row>
    <row r="480" spans="1:83" x14ac:dyDescent="0.25">
      <c r="A480" s="1" t="s">
        <v>3883</v>
      </c>
      <c r="B480" s="1" t="s">
        <v>2509</v>
      </c>
      <c r="C480" s="1" t="s">
        <v>2525</v>
      </c>
      <c r="D480" s="1" t="s">
        <v>2526</v>
      </c>
      <c r="E480" s="1" t="s">
        <v>2527</v>
      </c>
      <c r="G480" s="1" t="s">
        <v>2528</v>
      </c>
      <c r="H480" s="1" t="s">
        <v>3884</v>
      </c>
      <c r="K480" s="1" t="s">
        <v>18</v>
      </c>
      <c r="L480" s="1" t="s">
        <v>22</v>
      </c>
      <c r="M480" s="1" t="s">
        <v>31</v>
      </c>
      <c r="N480" s="1" t="s">
        <v>29</v>
      </c>
      <c r="O480" s="1" t="s">
        <v>37</v>
      </c>
      <c r="P480" s="1" t="s">
        <v>43</v>
      </c>
      <c r="Q480" s="1" t="s">
        <v>45</v>
      </c>
      <c r="R480" s="1" t="s">
        <v>37</v>
      </c>
      <c r="S480" s="1" t="s">
        <v>56</v>
      </c>
      <c r="T480" s="1" t="s">
        <v>62</v>
      </c>
      <c r="U480" s="1" t="s">
        <v>66</v>
      </c>
      <c r="V480" s="1" t="s">
        <v>71</v>
      </c>
      <c r="W480" s="1" t="s">
        <v>76</v>
      </c>
      <c r="X480" s="1" t="s">
        <v>37</v>
      </c>
      <c r="Y480" s="1" t="s">
        <v>66</v>
      </c>
      <c r="Z480" s="1" t="s">
        <v>62</v>
      </c>
      <c r="AA480" s="1" t="s">
        <v>62</v>
      </c>
      <c r="AB480" s="1" t="s">
        <v>98</v>
      </c>
      <c r="AC480" s="1" t="s">
        <v>103</v>
      </c>
      <c r="AD480" s="1" t="s">
        <v>110</v>
      </c>
      <c r="AE480" s="1" t="s">
        <v>62</v>
      </c>
      <c r="AF480" s="1" t="s">
        <v>120</v>
      </c>
      <c r="AG480" s="1" t="s">
        <v>124</v>
      </c>
      <c r="AH480" s="1" t="s">
        <v>129</v>
      </c>
      <c r="AI480" s="1" t="s">
        <v>129</v>
      </c>
      <c r="AJ480" s="1" t="s">
        <v>22</v>
      </c>
      <c r="AK480" s="1" t="s">
        <v>63</v>
      </c>
      <c r="AL480" s="1" t="s">
        <v>144</v>
      </c>
      <c r="AM480" s="1" t="s">
        <v>62</v>
      </c>
      <c r="AN480" s="1" t="s">
        <v>31</v>
      </c>
      <c r="AO480" s="1" t="s">
        <v>155</v>
      </c>
      <c r="AP480" s="1" t="s">
        <v>159</v>
      </c>
      <c r="AQ480" s="1" t="s">
        <v>31</v>
      </c>
      <c r="AR480" s="1" t="s">
        <v>21</v>
      </c>
      <c r="AS480" s="1" t="s">
        <v>21</v>
      </c>
      <c r="AT480" s="1" t="s">
        <v>21</v>
      </c>
      <c r="AV480" s="1">
        <f>_xlfn.XLOOKUP(K480,[6]cmmiScoringModel!$G$2:$G$6, [6]cmmiScoringModel!$I$2:$I$6,0,0,1)</f>
        <v>1</v>
      </c>
      <c r="AW480" s="1">
        <f>_xlfn.XLOOKUP(L480,[6]cmmiScoringModel!$G$7:$G$9,[6]cmmiScoringModel!$I$7:$I$9,0,0,1)</f>
        <v>1</v>
      </c>
      <c r="AX480" s="1">
        <f>_xlfn.XLOOKUP(M480,[6]cmmiScoringModel!$G$10:$G$14,[6]cmmiScoringModel!$I$10:$I$14,0,0,1)</f>
        <v>1</v>
      </c>
      <c r="AY480" s="1">
        <f>_xlfn.XLOOKUP(N480,[6]cmmiScoringModel!$G$15:$G$19,[6]cmmiScoringModel!$I$15:$I$19,0,0,1)</f>
        <v>0.5</v>
      </c>
      <c r="AZ480" s="1">
        <f>_xlfn.XLOOKUP(O480,[6]cmmiScoringModel!$G$20:$G$24,[6]cmmiScoringModel!$I$20:$I$24,0,0,1)</f>
        <v>0.75</v>
      </c>
      <c r="BA480" s="1">
        <f>_xlfn.XLOOKUP(P480,[6]cmmiScoringModel!$G$25:$G$28,[6]cmmiScoringModel!$I$25:$I$28,0,0,1)</f>
        <v>1</v>
      </c>
      <c r="BB480" s="1">
        <f>_xlfn.XLOOKUP(Q480,[6]cmmiScoringModel!$G$29:$G$33,[6]cmmiScoringModel!$I$29:$I$33,0,0,1)</f>
        <v>0.5</v>
      </c>
      <c r="BC480" s="1">
        <f>_xlfn.XLOOKUP(R480,[6]cmmiScoringModel!$G$34:$G$37,[6]cmmiScoringModel!$I$34:$I$37,0,0,1)</f>
        <v>1</v>
      </c>
      <c r="BD480" s="1">
        <f>_xlfn.XLOOKUP(S480,[6]cmmiScoringModel!$G$38:$G$44,[6]cmmiScoringModel!$I$38:$I$44,0,0,1)</f>
        <v>0.2</v>
      </c>
      <c r="BE480" s="1">
        <f>_xlfn.XLOOKUP(T480,[6]cmmiScoringModel!$G$45:$G$51,[6]cmmiScoringModel!$I$45:$I$51,0,0,1)</f>
        <v>0.5</v>
      </c>
      <c r="BF480" s="1">
        <f>_xlfn.XLOOKUP(U480,[6]cmmiScoringModel!$G$52:$G$56,[6]cmmiScoringModel!$I$52:$I$56,0,0,1)</f>
        <v>0.8</v>
      </c>
      <c r="BG480" s="1">
        <f>_xlfn.XLOOKUP(V480,[6]cmmiScoringModel!$G$57:$G$61,[6]cmmiScoringModel!$I$57:$I$61,0,0,1)</f>
        <v>0.6</v>
      </c>
      <c r="BH480" s="1">
        <f>_xlfn.XLOOKUP(W480,[6]cmmiScoringModel!$G$62:$G$67,[6]cmmiScoringModel!$I$62:$I$67,0,0,1)</f>
        <v>0.75</v>
      </c>
      <c r="BI480" s="1">
        <f>_xlfn.XLOOKUP(X480,[6]cmmiScoringModel!$G$68:$G$72,[6]cmmiScoringModel!$I$68:$I$72,0,0,1)</f>
        <v>0.75</v>
      </c>
      <c r="BJ480" s="1">
        <f>_xlfn.XLOOKUP(Y480,[6]cmmiScoringModel!$G$73:$G$77,[6]cmmiScoringModel!$I$73:$I$77,0,0,1)</f>
        <v>0.5</v>
      </c>
      <c r="BK480" s="1">
        <f>_xlfn.XLOOKUP(Z480,[6]cmmiScoringModel!$G$78:$G$84,[6]cmmiScoringModel!$I$78:$I$84,0,0,1)</f>
        <v>0.5</v>
      </c>
      <c r="BL480" s="1">
        <f>_xlfn.XLOOKUP(AA480,[6]cmmiScoringModel!$G$85:$G$91,[6]cmmiScoringModel!$I$85:$I$91,0,0,1)</f>
        <v>0.5</v>
      </c>
      <c r="BM480" s="1">
        <f>_xlfn.XLOOKUP(AB480,[6]cmmiScoringModel!$G$92:$G$95,[6]cmmiScoringModel!$I$92:$I$95,0,0,1)</f>
        <v>1</v>
      </c>
      <c r="BN480" s="1">
        <f>_xlfn.XLOOKUP(AC480,[6]cmmiScoringModel!$G$96:$G$100,[6]cmmiScoringModel!$I$96:$I$100,0,0,1)</f>
        <v>0.6</v>
      </c>
      <c r="BO480" s="1">
        <f>_xlfn.XLOOKUP(AD480,[6]cmmiScoringModel!$G$101:$G$106,[6]cmmiScoringModel!$I$101:$I$106,0,0,1)</f>
        <v>0.75</v>
      </c>
      <c r="BP480" s="1">
        <f>_xlfn.XLOOKUP(AE480,[6]cmmiScoringModel!$G$107:$G$113,[6]cmmiScoringModel!$I$107:$I$113,0,0,1)</f>
        <v>0.5</v>
      </c>
      <c r="BQ480" s="1">
        <f>_xlfn.XLOOKUP(AF480,[6]cmmiScoringModel!$G$114:$G$117,[6]cmmiScoringModel!$I$114:$I$117,0,0,1)</f>
        <v>0.85</v>
      </c>
      <c r="BR480" s="1">
        <f>_xlfn.XLOOKUP(AG480,[6]cmmiScoringModel!$G$118:$G$120,[6]cmmiScoringModel!$I$118:$I$120,0,0,1)</f>
        <v>0.25</v>
      </c>
      <c r="BS480" s="1">
        <f>_xlfn.XLOOKUP(AH480, [6]cmmiScoringModel!$G$121:$G$124,[6]cmmiScoringModel!$I$121:$I$124,0,0,1)</f>
        <v>0.6</v>
      </c>
      <c r="BT480" s="1">
        <f>_xlfn.XLOOKUP(AI480,[6]cmmiScoringModel!$G$125:$G$128,[6]cmmiScoringModel!$I$125:$I$128,0,0,1)</f>
        <v>0.4</v>
      </c>
      <c r="BU480" s="1">
        <f>_xlfn.XLOOKUP(AJ480,[6]cmmiScoringModel!$G$129:$G$132,[6]cmmiScoringModel!$I$129:$I$132,0,0,1)</f>
        <v>1</v>
      </c>
      <c r="BV480" s="1">
        <f>_xlfn.XLOOKUP(AK480,[6]cmmiScoringModel!$G$133:$G$138,[6]cmmiScoringModel!$I$133:$I$138,0,0,1)</f>
        <v>0.75</v>
      </c>
      <c r="BW480" s="1">
        <f>_xlfn.XLOOKUP(AL480,[6]cmmiScoringModel!$G$139:$G$142,[6]cmmiScoringModel!$I$139:$I$142,0,0,1)</f>
        <v>1</v>
      </c>
      <c r="BX480" s="1">
        <f>_xlfn.XLOOKUP(AM480,[6]cmmiScoringModel!$G$143:$G$148,[6]cmmiScoringModel!$I$143:$I$148,0,0,1)</f>
        <v>0.5</v>
      </c>
      <c r="BY480" s="1">
        <f>_xlfn.XLOOKUP(AN480,[6]cmmiScoringModel!$G$149:$G$153,[6]cmmiScoringModel!$I$149:$I$153,0,0,1)</f>
        <v>1</v>
      </c>
      <c r="BZ480" s="1">
        <f>_xlfn.XLOOKUP(AO480,[6]cmmiScoringModel!$G$154:$G$157,[6]cmmiScoringModel!$I$154:$I$157,0,0,1)</f>
        <v>1</v>
      </c>
      <c r="CA480" s="1">
        <f>_xlfn.XLOOKUP(AP480,[6]cmmiScoringModel!$G$158:$G$161,[6]cmmiScoringModel!$I$158:$I$161,0,0,1)</f>
        <v>1</v>
      </c>
      <c r="CB480" s="1">
        <f>_xlfn.XLOOKUP(AQ480,[6]cmmiScoringModel!$G$162:$G$166,[6]cmmiScoringModel!$I$162:$I$166,0,0,1)</f>
        <v>1</v>
      </c>
      <c r="CC480" s="1">
        <f>_xlfn.XLOOKUP(AR480,[6]cmmiScoringModel!$G$167:$G$171,[6]cmmiScoringModel!$I$167:$I$171,0,0,1)</f>
        <v>0.01</v>
      </c>
      <c r="CD480" s="1">
        <f>_xlfn.XLOOKUP(AS480,[6]cmmiScoringModel!$G$172:$G$175,[6]cmmiScoringModel!$I$172:$I$175,0,0,1)</f>
        <v>0.01</v>
      </c>
      <c r="CE480" s="1">
        <f>_xlfn.XLOOKUP(AT480,[6]cmmiScoringModel!$G$176:$G$180,[6]cmmiScoringModel!$I$176:$I$180,0,0,1)</f>
        <v>0.01</v>
      </c>
    </row>
    <row r="481" spans="1:83" x14ac:dyDescent="0.25">
      <c r="A481" s="1" t="s">
        <v>3885</v>
      </c>
      <c r="B481" s="1" t="s">
        <v>2509</v>
      </c>
      <c r="C481" s="1" t="s">
        <v>2525</v>
      </c>
      <c r="D481" s="1" t="s">
        <v>2529</v>
      </c>
      <c r="E481" s="1" t="s">
        <v>2530</v>
      </c>
      <c r="G481" s="1" t="s">
        <v>874</v>
      </c>
      <c r="H481" s="1" t="s">
        <v>3886</v>
      </c>
      <c r="K481" s="1" t="s">
        <v>18</v>
      </c>
      <c r="L481" s="1" t="s">
        <v>22</v>
      </c>
      <c r="M481" s="1" t="s">
        <v>31</v>
      </c>
      <c r="N481" s="1" t="s">
        <v>29</v>
      </c>
      <c r="O481" s="1" t="s">
        <v>37</v>
      </c>
      <c r="P481" s="1" t="s">
        <v>43</v>
      </c>
      <c r="Q481" s="1" t="s">
        <v>45</v>
      </c>
      <c r="R481" s="1" t="s">
        <v>37</v>
      </c>
      <c r="S481" s="1" t="s">
        <v>56</v>
      </c>
      <c r="T481" s="1" t="s">
        <v>62</v>
      </c>
      <c r="U481" s="1" t="s">
        <v>66</v>
      </c>
      <c r="V481" s="1" t="s">
        <v>71</v>
      </c>
      <c r="W481" s="1" t="s">
        <v>76</v>
      </c>
      <c r="X481" s="1" t="s">
        <v>37</v>
      </c>
      <c r="Y481" s="1" t="s">
        <v>43</v>
      </c>
      <c r="Z481" s="1" t="s">
        <v>62</v>
      </c>
      <c r="AA481" s="1" t="s">
        <v>62</v>
      </c>
      <c r="AB481" s="1" t="s">
        <v>98</v>
      </c>
      <c r="AC481" s="1" t="s">
        <v>103</v>
      </c>
      <c r="AD481" s="1" t="s">
        <v>110</v>
      </c>
      <c r="AE481" s="1" t="s">
        <v>62</v>
      </c>
      <c r="AF481" s="1" t="s">
        <v>120</v>
      </c>
      <c r="AG481" s="1" t="s">
        <v>124</v>
      </c>
      <c r="AH481" s="1" t="s">
        <v>129</v>
      </c>
      <c r="AI481" s="1" t="s">
        <v>129</v>
      </c>
      <c r="AJ481" s="1" t="s">
        <v>22</v>
      </c>
      <c r="AK481" s="1" t="s">
        <v>63</v>
      </c>
      <c r="AL481" s="1" t="s">
        <v>142</v>
      </c>
      <c r="AM481" s="1" t="s">
        <v>62</v>
      </c>
      <c r="AN481" s="1" t="s">
        <v>29</v>
      </c>
      <c r="AO481" s="1" t="s">
        <v>155</v>
      </c>
      <c r="AP481" s="1" t="s">
        <v>159</v>
      </c>
      <c r="AQ481" s="1" t="s">
        <v>31</v>
      </c>
      <c r="AR481" s="1" t="s">
        <v>21</v>
      </c>
      <c r="AS481" s="1" t="s">
        <v>21</v>
      </c>
      <c r="AT481" s="1" t="s">
        <v>21</v>
      </c>
      <c r="AV481" s="1">
        <f>_xlfn.XLOOKUP(K481,[6]cmmiScoringModel!$G$2:$G$6, [6]cmmiScoringModel!$I$2:$I$6,0,0,1)</f>
        <v>1</v>
      </c>
      <c r="AW481" s="1">
        <f>_xlfn.XLOOKUP(L481,[6]cmmiScoringModel!$G$7:$G$9,[6]cmmiScoringModel!$I$7:$I$9,0,0,1)</f>
        <v>1</v>
      </c>
      <c r="AX481" s="1">
        <f>_xlfn.XLOOKUP(M481,[6]cmmiScoringModel!$G$10:$G$14,[6]cmmiScoringModel!$I$10:$I$14,0,0,1)</f>
        <v>1</v>
      </c>
      <c r="AY481" s="1">
        <f>_xlfn.XLOOKUP(N481,[6]cmmiScoringModel!$G$15:$G$19,[6]cmmiScoringModel!$I$15:$I$19,0,0,1)</f>
        <v>0.5</v>
      </c>
      <c r="AZ481" s="1">
        <f>_xlfn.XLOOKUP(O481,[6]cmmiScoringModel!$G$20:$G$24,[6]cmmiScoringModel!$I$20:$I$24,0,0,1)</f>
        <v>0.75</v>
      </c>
      <c r="BA481" s="1">
        <f>_xlfn.XLOOKUP(P481,[6]cmmiScoringModel!$G$25:$G$28,[6]cmmiScoringModel!$I$25:$I$28,0,0,1)</f>
        <v>1</v>
      </c>
      <c r="BB481" s="1">
        <f>_xlfn.XLOOKUP(Q481,[6]cmmiScoringModel!$G$29:$G$33,[6]cmmiScoringModel!$I$29:$I$33,0,0,1)</f>
        <v>0.5</v>
      </c>
      <c r="BC481" s="1">
        <f>_xlfn.XLOOKUP(R481,[6]cmmiScoringModel!$G$34:$G$37,[6]cmmiScoringModel!$I$34:$I$37,0,0,1)</f>
        <v>1</v>
      </c>
      <c r="BD481" s="1">
        <f>_xlfn.XLOOKUP(S481,[6]cmmiScoringModel!$G$38:$G$44,[6]cmmiScoringModel!$I$38:$I$44,0,0,1)</f>
        <v>0.2</v>
      </c>
      <c r="BE481" s="1">
        <f>_xlfn.XLOOKUP(T481,[6]cmmiScoringModel!$G$45:$G$51,[6]cmmiScoringModel!$I$45:$I$51,0,0,1)</f>
        <v>0.5</v>
      </c>
      <c r="BF481" s="1">
        <f>_xlfn.XLOOKUP(U481,[6]cmmiScoringModel!$G$52:$G$56,[6]cmmiScoringModel!$I$52:$I$56,0,0,1)</f>
        <v>0.8</v>
      </c>
      <c r="BG481" s="1">
        <f>_xlfn.XLOOKUP(V481,[6]cmmiScoringModel!$G$57:$G$61,[6]cmmiScoringModel!$I$57:$I$61,0,0,1)</f>
        <v>0.6</v>
      </c>
      <c r="BH481" s="1">
        <f>_xlfn.XLOOKUP(W481,[6]cmmiScoringModel!$G$62:$G$67,[6]cmmiScoringModel!$I$62:$I$67,0,0,1)</f>
        <v>0.75</v>
      </c>
      <c r="BI481" s="1">
        <f>_xlfn.XLOOKUP(X481,[6]cmmiScoringModel!$G$68:$G$72,[6]cmmiScoringModel!$I$68:$I$72,0,0,1)</f>
        <v>0.75</v>
      </c>
      <c r="BJ481" s="1">
        <f>_xlfn.XLOOKUP(Y481,[6]cmmiScoringModel!$G$73:$G$77,[6]cmmiScoringModel!$I$73:$I$77,0,0,1)</f>
        <v>1</v>
      </c>
      <c r="BK481" s="1">
        <f>_xlfn.XLOOKUP(Z481,[6]cmmiScoringModel!$G$78:$G$84,[6]cmmiScoringModel!$I$78:$I$84,0,0,1)</f>
        <v>0.5</v>
      </c>
      <c r="BL481" s="1">
        <f>_xlfn.XLOOKUP(AA481,[6]cmmiScoringModel!$G$85:$G$91,[6]cmmiScoringModel!$I$85:$I$91,0,0,1)</f>
        <v>0.5</v>
      </c>
      <c r="BM481" s="1">
        <f>_xlfn.XLOOKUP(AB481,[6]cmmiScoringModel!$G$92:$G$95,[6]cmmiScoringModel!$I$92:$I$95,0,0,1)</f>
        <v>1</v>
      </c>
      <c r="BN481" s="1">
        <f>_xlfn.XLOOKUP(AC481,[6]cmmiScoringModel!$G$96:$G$100,[6]cmmiScoringModel!$I$96:$I$100,0,0,1)</f>
        <v>0.6</v>
      </c>
      <c r="BO481" s="1">
        <f>_xlfn.XLOOKUP(AD481,[6]cmmiScoringModel!$G$101:$G$106,[6]cmmiScoringModel!$I$101:$I$106,0,0,1)</f>
        <v>0.75</v>
      </c>
      <c r="BP481" s="1">
        <f>_xlfn.XLOOKUP(AE481,[6]cmmiScoringModel!$G$107:$G$113,[6]cmmiScoringModel!$I$107:$I$113,0,0,1)</f>
        <v>0.5</v>
      </c>
      <c r="BQ481" s="1">
        <f>_xlfn.XLOOKUP(AF481,[6]cmmiScoringModel!$G$114:$G$117,[6]cmmiScoringModel!$I$114:$I$117,0,0,1)</f>
        <v>0.85</v>
      </c>
      <c r="BR481" s="1">
        <f>_xlfn.XLOOKUP(AG481,[6]cmmiScoringModel!$G$118:$G$120,[6]cmmiScoringModel!$I$118:$I$120,0,0,1)</f>
        <v>0.25</v>
      </c>
      <c r="BS481" s="1">
        <f>_xlfn.XLOOKUP(AH481, [6]cmmiScoringModel!$G$121:$G$124,[6]cmmiScoringModel!$I$121:$I$124,0,0,1)</f>
        <v>0.6</v>
      </c>
      <c r="BT481" s="1">
        <f>_xlfn.XLOOKUP(AI481,[6]cmmiScoringModel!$G$125:$G$128,[6]cmmiScoringModel!$I$125:$I$128,0,0,1)</f>
        <v>0.4</v>
      </c>
      <c r="BU481" s="1">
        <f>_xlfn.XLOOKUP(AJ481,[6]cmmiScoringModel!$G$129:$G$132,[6]cmmiScoringModel!$I$129:$I$132,0,0,1)</f>
        <v>1</v>
      </c>
      <c r="BV481" s="1">
        <f>_xlfn.XLOOKUP(AK481,[6]cmmiScoringModel!$G$133:$G$138,[6]cmmiScoringModel!$I$133:$I$138,0,0,1)</f>
        <v>0.75</v>
      </c>
      <c r="BW481" s="1">
        <f>_xlfn.XLOOKUP(AL481,[6]cmmiScoringModel!$G$139:$G$142,[6]cmmiScoringModel!$I$139:$I$142,0,0,1)</f>
        <v>0.25</v>
      </c>
      <c r="BX481" s="1">
        <f>_xlfn.XLOOKUP(AM481,[6]cmmiScoringModel!$G$143:$G$148,[6]cmmiScoringModel!$I$143:$I$148,0,0,1)</f>
        <v>0.5</v>
      </c>
      <c r="BY481" s="1">
        <f>_xlfn.XLOOKUP(AN481,[6]cmmiScoringModel!$G$149:$G$153,[6]cmmiScoringModel!$I$149:$I$153,0,0,1)</f>
        <v>0.75</v>
      </c>
      <c r="BZ481" s="1">
        <f>_xlfn.XLOOKUP(AO481,[6]cmmiScoringModel!$G$154:$G$157,[6]cmmiScoringModel!$I$154:$I$157,0,0,1)</f>
        <v>1</v>
      </c>
      <c r="CA481" s="1">
        <f>_xlfn.XLOOKUP(AP481,[6]cmmiScoringModel!$G$158:$G$161,[6]cmmiScoringModel!$I$158:$I$161,0,0,1)</f>
        <v>1</v>
      </c>
      <c r="CB481" s="1">
        <f>_xlfn.XLOOKUP(AQ481,[6]cmmiScoringModel!$G$162:$G$166,[6]cmmiScoringModel!$I$162:$I$166,0,0,1)</f>
        <v>1</v>
      </c>
      <c r="CC481" s="1">
        <f>_xlfn.XLOOKUP(AR481,[6]cmmiScoringModel!$G$167:$G$171,[6]cmmiScoringModel!$I$167:$I$171,0,0,1)</f>
        <v>0.01</v>
      </c>
      <c r="CD481" s="1">
        <f>_xlfn.XLOOKUP(AS481,[6]cmmiScoringModel!$G$172:$G$175,[6]cmmiScoringModel!$I$172:$I$175,0,0,1)</f>
        <v>0.01</v>
      </c>
      <c r="CE481" s="1">
        <f>_xlfn.XLOOKUP(AT481,[6]cmmiScoringModel!$G$176:$G$180,[6]cmmiScoringModel!$I$176:$I$180,0,0,1)</f>
        <v>0.01</v>
      </c>
    </row>
    <row r="482" spans="1:83" x14ac:dyDescent="0.25">
      <c r="A482" s="1" t="s">
        <v>3887</v>
      </c>
      <c r="B482" s="1" t="s">
        <v>2509</v>
      </c>
      <c r="C482" s="1" t="s">
        <v>2531</v>
      </c>
      <c r="D482" s="1" t="s">
        <v>2532</v>
      </c>
      <c r="E482" s="1" t="s">
        <v>2533</v>
      </c>
      <c r="G482" s="1" t="s">
        <v>1652</v>
      </c>
      <c r="H482" s="1" t="s">
        <v>3888</v>
      </c>
      <c r="K482" s="1" t="s">
        <v>17</v>
      </c>
      <c r="L482" s="1" t="s">
        <v>22</v>
      </c>
      <c r="M482" s="1" t="s">
        <v>31</v>
      </c>
      <c r="N482" s="1" t="s">
        <v>29</v>
      </c>
      <c r="O482" s="1" t="s">
        <v>37</v>
      </c>
      <c r="P482" s="1" t="s">
        <v>43</v>
      </c>
      <c r="Q482" s="1" t="s">
        <v>45</v>
      </c>
      <c r="R482" s="1" t="s">
        <v>37</v>
      </c>
      <c r="S482" s="1" t="s">
        <v>55</v>
      </c>
      <c r="T482" s="1" t="s">
        <v>64</v>
      </c>
      <c r="U482" s="1" t="s">
        <v>66</v>
      </c>
      <c r="V482" s="1" t="s">
        <v>71</v>
      </c>
      <c r="W482" s="1" t="s">
        <v>76</v>
      </c>
      <c r="X482" s="1" t="s">
        <v>37</v>
      </c>
      <c r="Y482" s="1" t="s">
        <v>66</v>
      </c>
      <c r="Z482" s="1" t="s">
        <v>63</v>
      </c>
      <c r="AA482" s="1" t="s">
        <v>62</v>
      </c>
      <c r="AB482" s="1" t="s">
        <v>98</v>
      </c>
      <c r="AC482" s="1" t="s">
        <v>102</v>
      </c>
      <c r="AD482" s="1" t="s">
        <v>111</v>
      </c>
      <c r="AE482" s="1" t="s">
        <v>62</v>
      </c>
      <c r="AF482" s="1" t="s">
        <v>120</v>
      </c>
      <c r="AG482" s="1" t="s">
        <v>124</v>
      </c>
      <c r="AH482" s="1" t="s">
        <v>129</v>
      </c>
      <c r="AI482" s="1" t="s">
        <v>129</v>
      </c>
      <c r="AJ482" s="1" t="s">
        <v>129</v>
      </c>
      <c r="AK482" s="1" t="s">
        <v>62</v>
      </c>
      <c r="AL482" s="1" t="s">
        <v>142</v>
      </c>
      <c r="AM482" s="1" t="s">
        <v>62</v>
      </c>
      <c r="AN482" s="1" t="s">
        <v>29</v>
      </c>
      <c r="AO482" s="1" t="s">
        <v>154</v>
      </c>
      <c r="AP482" s="1" t="s">
        <v>159</v>
      </c>
      <c r="AQ482" s="1" t="s">
        <v>29</v>
      </c>
      <c r="AR482" s="1" t="s">
        <v>21</v>
      </c>
      <c r="AS482" s="1" t="s">
        <v>21</v>
      </c>
      <c r="AT482" s="1" t="s">
        <v>21</v>
      </c>
      <c r="AV482" s="1">
        <f>_xlfn.XLOOKUP(K482,[6]cmmiScoringModel!$G$2:$G$6, [6]cmmiScoringModel!$I$2:$I$6,0,0,1)</f>
        <v>0.25</v>
      </c>
      <c r="AW482" s="1">
        <f>_xlfn.XLOOKUP(L482,[6]cmmiScoringModel!$G$7:$G$9,[6]cmmiScoringModel!$I$7:$I$9,0,0,1)</f>
        <v>1</v>
      </c>
      <c r="AX482" s="1">
        <f>_xlfn.XLOOKUP(M482,[6]cmmiScoringModel!$G$10:$G$14,[6]cmmiScoringModel!$I$10:$I$14,0,0,1)</f>
        <v>1</v>
      </c>
      <c r="AY482" s="1">
        <f>_xlfn.XLOOKUP(N482,[6]cmmiScoringModel!$G$15:$G$19,[6]cmmiScoringModel!$I$15:$I$19,0,0,1)</f>
        <v>0.5</v>
      </c>
      <c r="AZ482" s="1">
        <f>_xlfn.XLOOKUP(O482,[6]cmmiScoringModel!$G$20:$G$24,[6]cmmiScoringModel!$I$20:$I$24,0,0,1)</f>
        <v>0.75</v>
      </c>
      <c r="BA482" s="1">
        <f>_xlfn.XLOOKUP(P482,[6]cmmiScoringModel!$G$25:$G$28,[6]cmmiScoringModel!$I$25:$I$28,0,0,1)</f>
        <v>1</v>
      </c>
      <c r="BB482" s="1">
        <f>_xlfn.XLOOKUP(Q482,[6]cmmiScoringModel!$G$29:$G$33,[6]cmmiScoringModel!$I$29:$I$33,0,0,1)</f>
        <v>0.5</v>
      </c>
      <c r="BC482" s="1">
        <f>_xlfn.XLOOKUP(R482,[6]cmmiScoringModel!$G$34:$G$37,[6]cmmiScoringModel!$I$34:$I$37,0,0,1)</f>
        <v>1</v>
      </c>
      <c r="BD482" s="1">
        <f>_xlfn.XLOOKUP(S482,[6]cmmiScoringModel!$G$38:$G$44,[6]cmmiScoringModel!$I$38:$I$44,0,0,1)</f>
        <v>0.75</v>
      </c>
      <c r="BE482" s="1">
        <f>_xlfn.XLOOKUP(T482,[6]cmmiScoringModel!$G$45:$G$51,[6]cmmiScoringModel!$I$45:$I$51,0,0,1)</f>
        <v>1</v>
      </c>
      <c r="BF482" s="1">
        <f>_xlfn.XLOOKUP(U482,[6]cmmiScoringModel!$G$52:$G$56,[6]cmmiScoringModel!$I$52:$I$56,0,0,1)</f>
        <v>0.8</v>
      </c>
      <c r="BG482" s="1">
        <f>_xlfn.XLOOKUP(V482,[6]cmmiScoringModel!$G$57:$G$61,[6]cmmiScoringModel!$I$57:$I$61,0,0,1)</f>
        <v>0.6</v>
      </c>
      <c r="BH482" s="1">
        <f>_xlfn.XLOOKUP(W482,[6]cmmiScoringModel!$G$62:$G$67,[6]cmmiScoringModel!$I$62:$I$67,0,0,1)</f>
        <v>0.75</v>
      </c>
      <c r="BI482" s="1">
        <f>_xlfn.XLOOKUP(X482,[6]cmmiScoringModel!$G$68:$G$72,[6]cmmiScoringModel!$I$68:$I$72,0,0,1)</f>
        <v>0.75</v>
      </c>
      <c r="BJ482" s="1">
        <f>_xlfn.XLOOKUP(Y482,[6]cmmiScoringModel!$G$73:$G$77,[6]cmmiScoringModel!$I$73:$I$77,0,0,1)</f>
        <v>0.5</v>
      </c>
      <c r="BK482" s="1">
        <f>_xlfn.XLOOKUP(Z482,[6]cmmiScoringModel!$G$78:$G$84,[6]cmmiScoringModel!$I$78:$I$84,0,0,1)</f>
        <v>0.75</v>
      </c>
      <c r="BL482" s="1">
        <f>_xlfn.XLOOKUP(AA482,[6]cmmiScoringModel!$G$85:$G$91,[6]cmmiScoringModel!$I$85:$I$91,0,0,1)</f>
        <v>0.5</v>
      </c>
      <c r="BM482" s="1">
        <f>_xlfn.XLOOKUP(AB482,[6]cmmiScoringModel!$G$92:$G$95,[6]cmmiScoringModel!$I$92:$I$95,0,0,1)</f>
        <v>1</v>
      </c>
      <c r="BN482" s="1">
        <f>_xlfn.XLOOKUP(AC482,[6]cmmiScoringModel!$G$96:$G$100,[6]cmmiScoringModel!$I$96:$I$100,0,0,1)</f>
        <v>0.15</v>
      </c>
      <c r="BO482" s="1">
        <f>_xlfn.XLOOKUP(AD482,[6]cmmiScoringModel!$G$101:$G$106,[6]cmmiScoringModel!$I$101:$I$106,0,0,1)</f>
        <v>1</v>
      </c>
      <c r="BP482" s="1">
        <f>_xlfn.XLOOKUP(AE482,[6]cmmiScoringModel!$G$107:$G$113,[6]cmmiScoringModel!$I$107:$I$113,0,0,1)</f>
        <v>0.5</v>
      </c>
      <c r="BQ482" s="1">
        <f>_xlfn.XLOOKUP(AF482,[6]cmmiScoringModel!$G$114:$G$117,[6]cmmiScoringModel!$I$114:$I$117,0,0,1)</f>
        <v>0.85</v>
      </c>
      <c r="BR482" s="1">
        <f>_xlfn.XLOOKUP(AG482,[6]cmmiScoringModel!$G$118:$G$120,[6]cmmiScoringModel!$I$118:$I$120,0,0,1)</f>
        <v>0.25</v>
      </c>
      <c r="BS482" s="1">
        <f>_xlfn.XLOOKUP(AH482, [6]cmmiScoringModel!$G$121:$G$124,[6]cmmiScoringModel!$I$121:$I$124,0,0,1)</f>
        <v>0.6</v>
      </c>
      <c r="BT482" s="1">
        <f>_xlfn.XLOOKUP(AI482,[6]cmmiScoringModel!$G$125:$G$128,[6]cmmiScoringModel!$I$125:$I$128,0,0,1)</f>
        <v>0.4</v>
      </c>
      <c r="BU482" s="1">
        <f>_xlfn.XLOOKUP(AJ482,[6]cmmiScoringModel!$G$129:$G$132,[6]cmmiScoringModel!$I$129:$I$132,0,0,1)</f>
        <v>0.4</v>
      </c>
      <c r="BV482" s="1">
        <f>_xlfn.XLOOKUP(AK482,[6]cmmiScoringModel!$G$133:$G$138,[6]cmmiScoringModel!$I$133:$I$138,0,0,1)</f>
        <v>0.5</v>
      </c>
      <c r="BW482" s="1">
        <f>_xlfn.XLOOKUP(AL482,[6]cmmiScoringModel!$G$139:$G$142,[6]cmmiScoringModel!$I$139:$I$142,0,0,1)</f>
        <v>0.25</v>
      </c>
      <c r="BX482" s="1">
        <f>_xlfn.XLOOKUP(AM482,[6]cmmiScoringModel!$G$143:$G$148,[6]cmmiScoringModel!$I$143:$I$148,0,0,1)</f>
        <v>0.5</v>
      </c>
      <c r="BY482" s="1">
        <f>_xlfn.XLOOKUP(AN482,[6]cmmiScoringModel!$G$149:$G$153,[6]cmmiScoringModel!$I$149:$I$153,0,0,1)</f>
        <v>0.75</v>
      </c>
      <c r="BZ482" s="1">
        <f>_xlfn.XLOOKUP(AO482,[6]cmmiScoringModel!$G$154:$G$157,[6]cmmiScoringModel!$I$154:$I$157,0,0,1)</f>
        <v>0</v>
      </c>
      <c r="CA482" s="1">
        <f>_xlfn.XLOOKUP(AP482,[6]cmmiScoringModel!$G$158:$G$161,[6]cmmiScoringModel!$I$158:$I$161,0,0,1)</f>
        <v>1</v>
      </c>
      <c r="CB482" s="1">
        <f>_xlfn.XLOOKUP(AQ482,[6]cmmiScoringModel!$G$162:$G$166,[6]cmmiScoringModel!$I$162:$I$166,0,0,1)</f>
        <v>0.75</v>
      </c>
      <c r="CC482" s="1">
        <f>_xlfn.XLOOKUP(AR482,[6]cmmiScoringModel!$G$167:$G$171,[6]cmmiScoringModel!$I$167:$I$171,0,0,1)</f>
        <v>0.01</v>
      </c>
      <c r="CD482" s="1">
        <f>_xlfn.XLOOKUP(AS482,[6]cmmiScoringModel!$G$172:$G$175,[6]cmmiScoringModel!$I$172:$I$175,0,0,1)</f>
        <v>0.01</v>
      </c>
      <c r="CE482" s="1">
        <f>_xlfn.XLOOKUP(AT482,[6]cmmiScoringModel!$G$176:$G$180,[6]cmmiScoringModel!$I$176:$I$180,0,0,1)</f>
        <v>0.01</v>
      </c>
    </row>
    <row r="483" spans="1:83" x14ac:dyDescent="0.25">
      <c r="A483" s="1" t="s">
        <v>3889</v>
      </c>
      <c r="B483" s="1" t="s">
        <v>2509</v>
      </c>
      <c r="C483" s="1" t="s">
        <v>2531</v>
      </c>
      <c r="D483" s="1" t="s">
        <v>2534</v>
      </c>
      <c r="E483" s="1" t="s">
        <v>2535</v>
      </c>
      <c r="G483" s="1" t="s">
        <v>1602</v>
      </c>
      <c r="H483" s="1" t="s">
        <v>3594</v>
      </c>
      <c r="K483" s="1" t="s">
        <v>18</v>
      </c>
      <c r="L483" s="1" t="s">
        <v>22</v>
      </c>
      <c r="M483" s="1" t="s">
        <v>31</v>
      </c>
      <c r="N483" s="1" t="s">
        <v>29</v>
      </c>
      <c r="O483" s="1" t="s">
        <v>37</v>
      </c>
      <c r="P483" s="1" t="s">
        <v>43</v>
      </c>
      <c r="Q483" s="1" t="s">
        <v>45</v>
      </c>
      <c r="R483" s="1" t="s">
        <v>37</v>
      </c>
      <c r="S483" s="1" t="s">
        <v>56</v>
      </c>
      <c r="T483" s="1" t="s">
        <v>62</v>
      </c>
      <c r="U483" s="1" t="s">
        <v>43</v>
      </c>
      <c r="V483" s="1" t="s">
        <v>72</v>
      </c>
      <c r="W483" s="1" t="s">
        <v>76</v>
      </c>
      <c r="X483" s="1" t="s">
        <v>37</v>
      </c>
      <c r="Y483" s="1" t="s">
        <v>43</v>
      </c>
      <c r="Z483" s="1" t="s">
        <v>62</v>
      </c>
      <c r="AA483" s="1" t="s">
        <v>62</v>
      </c>
      <c r="AB483" s="1" t="s">
        <v>98</v>
      </c>
      <c r="AC483" s="1" t="s">
        <v>103</v>
      </c>
      <c r="AD483" s="1" t="s">
        <v>111</v>
      </c>
      <c r="AE483" s="1" t="s">
        <v>62</v>
      </c>
      <c r="AF483" s="1" t="s">
        <v>120</v>
      </c>
      <c r="AG483" s="1" t="s">
        <v>124</v>
      </c>
      <c r="AH483" s="1" t="s">
        <v>129</v>
      </c>
      <c r="AI483" s="1" t="s">
        <v>129</v>
      </c>
      <c r="AJ483" s="1" t="s">
        <v>129</v>
      </c>
      <c r="AK483" s="1" t="s">
        <v>62</v>
      </c>
      <c r="AL483" s="1" t="s">
        <v>142</v>
      </c>
      <c r="AM483" s="1" t="s">
        <v>62</v>
      </c>
      <c r="AN483" s="1" t="s">
        <v>29</v>
      </c>
      <c r="AO483" s="1" t="s">
        <v>154</v>
      </c>
      <c r="AP483" s="1" t="s">
        <v>158</v>
      </c>
      <c r="AQ483" s="1" t="s">
        <v>29</v>
      </c>
      <c r="AR483" s="1" t="s">
        <v>21</v>
      </c>
      <c r="AS483" s="1" t="s">
        <v>21</v>
      </c>
      <c r="AT483" s="1" t="s">
        <v>21</v>
      </c>
      <c r="AV483" s="1">
        <f>_xlfn.XLOOKUP(K483,[6]cmmiScoringModel!$G$2:$G$6, [6]cmmiScoringModel!$I$2:$I$6,0,0,1)</f>
        <v>1</v>
      </c>
      <c r="AW483" s="1">
        <f>_xlfn.XLOOKUP(L483,[6]cmmiScoringModel!$G$7:$G$9,[6]cmmiScoringModel!$I$7:$I$9,0,0,1)</f>
        <v>1</v>
      </c>
      <c r="AX483" s="1">
        <f>_xlfn.XLOOKUP(M483,[6]cmmiScoringModel!$G$10:$G$14,[6]cmmiScoringModel!$I$10:$I$14,0,0,1)</f>
        <v>1</v>
      </c>
      <c r="AY483" s="1">
        <f>_xlfn.XLOOKUP(N483,[6]cmmiScoringModel!$G$15:$G$19,[6]cmmiScoringModel!$I$15:$I$19,0,0,1)</f>
        <v>0.5</v>
      </c>
      <c r="AZ483" s="1">
        <f>_xlfn.XLOOKUP(O483,[6]cmmiScoringModel!$G$20:$G$24,[6]cmmiScoringModel!$I$20:$I$24,0,0,1)</f>
        <v>0.75</v>
      </c>
      <c r="BA483" s="1">
        <f>_xlfn.XLOOKUP(P483,[6]cmmiScoringModel!$G$25:$G$28,[6]cmmiScoringModel!$I$25:$I$28,0,0,1)</f>
        <v>1</v>
      </c>
      <c r="BB483" s="1">
        <f>_xlfn.XLOOKUP(Q483,[6]cmmiScoringModel!$G$29:$G$33,[6]cmmiScoringModel!$I$29:$I$33,0,0,1)</f>
        <v>0.5</v>
      </c>
      <c r="BC483" s="1">
        <f>_xlfn.XLOOKUP(R483,[6]cmmiScoringModel!$G$34:$G$37,[6]cmmiScoringModel!$I$34:$I$37,0,0,1)</f>
        <v>1</v>
      </c>
      <c r="BD483" s="1">
        <f>_xlfn.XLOOKUP(S483,[6]cmmiScoringModel!$G$38:$G$44,[6]cmmiScoringModel!$I$38:$I$44,0,0,1)</f>
        <v>0.2</v>
      </c>
      <c r="BE483" s="1">
        <f>_xlfn.XLOOKUP(T483,[6]cmmiScoringModel!$G$45:$G$51,[6]cmmiScoringModel!$I$45:$I$51,0,0,1)</f>
        <v>0.5</v>
      </c>
      <c r="BF483" s="1">
        <f>_xlfn.XLOOKUP(U483,[6]cmmiScoringModel!$G$52:$G$56,[6]cmmiScoringModel!$I$52:$I$56,0,0,1)</f>
        <v>1</v>
      </c>
      <c r="BG483" s="1">
        <f>_xlfn.XLOOKUP(V483,[6]cmmiScoringModel!$G$57:$G$61,[6]cmmiScoringModel!$I$57:$I$61,0,0,1)</f>
        <v>1</v>
      </c>
      <c r="BH483" s="1">
        <f>_xlfn.XLOOKUP(W483,[6]cmmiScoringModel!$G$62:$G$67,[6]cmmiScoringModel!$I$62:$I$67,0,0,1)</f>
        <v>0.75</v>
      </c>
      <c r="BI483" s="1">
        <f>_xlfn.XLOOKUP(X483,[6]cmmiScoringModel!$G$68:$G$72,[6]cmmiScoringModel!$I$68:$I$72,0,0,1)</f>
        <v>0.75</v>
      </c>
      <c r="BJ483" s="1">
        <f>_xlfn.XLOOKUP(Y483,[6]cmmiScoringModel!$G$73:$G$77,[6]cmmiScoringModel!$I$73:$I$77,0,0,1)</f>
        <v>1</v>
      </c>
      <c r="BK483" s="1">
        <f>_xlfn.XLOOKUP(Z483,[6]cmmiScoringModel!$G$78:$G$84,[6]cmmiScoringModel!$I$78:$I$84,0,0,1)</f>
        <v>0.5</v>
      </c>
      <c r="BL483" s="1">
        <f>_xlfn.XLOOKUP(AA483,[6]cmmiScoringModel!$G$85:$G$91,[6]cmmiScoringModel!$I$85:$I$91,0,0,1)</f>
        <v>0.5</v>
      </c>
      <c r="BM483" s="1">
        <f>_xlfn.XLOOKUP(AB483,[6]cmmiScoringModel!$G$92:$G$95,[6]cmmiScoringModel!$I$92:$I$95,0,0,1)</f>
        <v>1</v>
      </c>
      <c r="BN483" s="1">
        <f>_xlfn.XLOOKUP(AC483,[6]cmmiScoringModel!$G$96:$G$100,[6]cmmiScoringModel!$I$96:$I$100,0,0,1)</f>
        <v>0.6</v>
      </c>
      <c r="BO483" s="1">
        <f>_xlfn.XLOOKUP(AD483,[6]cmmiScoringModel!$G$101:$G$106,[6]cmmiScoringModel!$I$101:$I$106,0,0,1)</f>
        <v>1</v>
      </c>
      <c r="BP483" s="1">
        <f>_xlfn.XLOOKUP(AE483,[6]cmmiScoringModel!$G$107:$G$113,[6]cmmiScoringModel!$I$107:$I$113,0,0,1)</f>
        <v>0.5</v>
      </c>
      <c r="BQ483" s="1">
        <f>_xlfn.XLOOKUP(AF483,[6]cmmiScoringModel!$G$114:$G$117,[6]cmmiScoringModel!$I$114:$I$117,0,0,1)</f>
        <v>0.85</v>
      </c>
      <c r="BR483" s="1">
        <f>_xlfn.XLOOKUP(AG483,[6]cmmiScoringModel!$G$118:$G$120,[6]cmmiScoringModel!$I$118:$I$120,0,0,1)</f>
        <v>0.25</v>
      </c>
      <c r="BS483" s="1">
        <f>_xlfn.XLOOKUP(AH483, [6]cmmiScoringModel!$G$121:$G$124,[6]cmmiScoringModel!$I$121:$I$124,0,0,1)</f>
        <v>0.6</v>
      </c>
      <c r="BT483" s="1">
        <f>_xlfn.XLOOKUP(AI483,[6]cmmiScoringModel!$G$125:$G$128,[6]cmmiScoringModel!$I$125:$I$128,0,0,1)</f>
        <v>0.4</v>
      </c>
      <c r="BU483" s="1">
        <f>_xlfn.XLOOKUP(AJ483,[6]cmmiScoringModel!$G$129:$G$132,[6]cmmiScoringModel!$I$129:$I$132,0,0,1)</f>
        <v>0.4</v>
      </c>
      <c r="BV483" s="1">
        <f>_xlfn.XLOOKUP(AK483,[6]cmmiScoringModel!$G$133:$G$138,[6]cmmiScoringModel!$I$133:$I$138,0,0,1)</f>
        <v>0.5</v>
      </c>
      <c r="BW483" s="1">
        <f>_xlfn.XLOOKUP(AL483,[6]cmmiScoringModel!$G$139:$G$142,[6]cmmiScoringModel!$I$139:$I$142,0,0,1)</f>
        <v>0.25</v>
      </c>
      <c r="BX483" s="1">
        <f>_xlfn.XLOOKUP(AM483,[6]cmmiScoringModel!$G$143:$G$148,[6]cmmiScoringModel!$I$143:$I$148,0,0,1)</f>
        <v>0.5</v>
      </c>
      <c r="BY483" s="1">
        <f>_xlfn.XLOOKUP(AN483,[6]cmmiScoringModel!$G$149:$G$153,[6]cmmiScoringModel!$I$149:$I$153,0,0,1)</f>
        <v>0.75</v>
      </c>
      <c r="BZ483" s="1">
        <f>_xlfn.XLOOKUP(AO483,[6]cmmiScoringModel!$G$154:$G$157,[6]cmmiScoringModel!$I$154:$I$157,0,0,1)</f>
        <v>0</v>
      </c>
      <c r="CA483" s="1">
        <f>_xlfn.XLOOKUP(AP483,[6]cmmiScoringModel!$G$158:$G$161,[6]cmmiScoringModel!$I$158:$I$161,0,0,1)</f>
        <v>0.5</v>
      </c>
      <c r="CB483" s="1">
        <f>_xlfn.XLOOKUP(AQ483,[6]cmmiScoringModel!$G$162:$G$166,[6]cmmiScoringModel!$I$162:$I$166,0,0,1)</f>
        <v>0.75</v>
      </c>
      <c r="CC483" s="1">
        <f>_xlfn.XLOOKUP(AR483,[6]cmmiScoringModel!$G$167:$G$171,[6]cmmiScoringModel!$I$167:$I$171,0,0,1)</f>
        <v>0.01</v>
      </c>
      <c r="CD483" s="1">
        <f>_xlfn.XLOOKUP(AS483,[6]cmmiScoringModel!$G$172:$G$175,[6]cmmiScoringModel!$I$172:$I$175,0,0,1)</f>
        <v>0.01</v>
      </c>
      <c r="CE483" s="1">
        <f>_xlfn.XLOOKUP(AT483,[6]cmmiScoringModel!$G$176:$G$180,[6]cmmiScoringModel!$I$176:$I$180,0,0,1)</f>
        <v>0.01</v>
      </c>
    </row>
    <row r="484" spans="1:83" x14ac:dyDescent="0.25">
      <c r="A484" s="1" t="s">
        <v>3890</v>
      </c>
      <c r="B484" s="1" t="s">
        <v>3891</v>
      </c>
      <c r="C484" s="1" t="s">
        <v>2093</v>
      </c>
      <c r="D484" s="1" t="s">
        <v>2094</v>
      </c>
      <c r="E484" s="1" t="s">
        <v>2095</v>
      </c>
      <c r="G484" s="1" t="s">
        <v>2786</v>
      </c>
      <c r="K484" s="1" t="s">
        <v>18</v>
      </c>
      <c r="L484" s="1" t="s">
        <v>22</v>
      </c>
      <c r="M484" s="1" t="s">
        <v>31</v>
      </c>
      <c r="N484" s="1" t="s">
        <v>31</v>
      </c>
      <c r="O484" s="1" t="s">
        <v>37</v>
      </c>
      <c r="P484" s="1" t="s">
        <v>43</v>
      </c>
      <c r="Q484" s="1" t="s">
        <v>45</v>
      </c>
      <c r="R484" s="1" t="s">
        <v>37</v>
      </c>
      <c r="S484" s="1" t="s">
        <v>56</v>
      </c>
      <c r="T484" s="1" t="s">
        <v>62</v>
      </c>
      <c r="U484" s="1" t="s">
        <v>66</v>
      </c>
      <c r="V484" s="1" t="s">
        <v>72</v>
      </c>
      <c r="W484" s="1" t="s">
        <v>77</v>
      </c>
      <c r="X484" s="1" t="s">
        <v>37</v>
      </c>
      <c r="Y484" s="1" t="s">
        <v>43</v>
      </c>
      <c r="Z484" s="1" t="s">
        <v>63</v>
      </c>
      <c r="AA484" s="1" t="s">
        <v>62</v>
      </c>
      <c r="AB484" s="1" t="s">
        <v>98</v>
      </c>
      <c r="AC484" s="1" t="s">
        <v>103</v>
      </c>
      <c r="AD484" s="1" t="s">
        <v>111</v>
      </c>
      <c r="AE484" s="1" t="s">
        <v>62</v>
      </c>
      <c r="AF484" s="1" t="s">
        <v>120</v>
      </c>
      <c r="AG484" s="1" t="s">
        <v>125</v>
      </c>
      <c r="AH484" s="1" t="s">
        <v>129</v>
      </c>
      <c r="AI484" s="1" t="s">
        <v>129</v>
      </c>
      <c r="AJ484" s="1" t="s">
        <v>129</v>
      </c>
      <c r="AK484" s="1" t="s">
        <v>64</v>
      </c>
      <c r="AL484" s="1" t="s">
        <v>144</v>
      </c>
      <c r="AM484" s="1" t="s">
        <v>63</v>
      </c>
      <c r="AN484" s="1" t="s">
        <v>31</v>
      </c>
      <c r="AO484" s="1" t="s">
        <v>155</v>
      </c>
      <c r="AP484" s="1" t="s">
        <v>159</v>
      </c>
      <c r="AQ484" s="1" t="s">
        <v>31</v>
      </c>
      <c r="AR484" s="1" t="s">
        <v>21</v>
      </c>
      <c r="AS484" s="1" t="s">
        <v>21</v>
      </c>
      <c r="AT484" s="1" t="s">
        <v>21</v>
      </c>
      <c r="AV484" s="1">
        <f>_xlfn.XLOOKUP(K484,[6]cmmiScoringModel!$G$2:$G$6, [6]cmmiScoringModel!$I$2:$I$6,0,0,1)</f>
        <v>1</v>
      </c>
      <c r="AW484" s="1">
        <f>_xlfn.XLOOKUP(L484,[6]cmmiScoringModel!$G$7:$G$9,[6]cmmiScoringModel!$I$7:$I$9,0,0,1)</f>
        <v>1</v>
      </c>
      <c r="AX484" s="1">
        <f>_xlfn.XLOOKUP(M484,[6]cmmiScoringModel!$G$10:$G$14,[6]cmmiScoringModel!$I$10:$I$14,0,0,1)</f>
        <v>1</v>
      </c>
      <c r="AY484" s="1">
        <f>_xlfn.XLOOKUP(N484,[6]cmmiScoringModel!$G$15:$G$19,[6]cmmiScoringModel!$I$15:$I$19,0,0,1)</f>
        <v>1</v>
      </c>
      <c r="AZ484" s="1">
        <f>_xlfn.XLOOKUP(O484,[6]cmmiScoringModel!$G$20:$G$24,[6]cmmiScoringModel!$I$20:$I$24,0,0,1)</f>
        <v>0.75</v>
      </c>
      <c r="BA484" s="1">
        <f>_xlfn.XLOOKUP(P484,[6]cmmiScoringModel!$G$25:$G$28,[6]cmmiScoringModel!$I$25:$I$28,0,0,1)</f>
        <v>1</v>
      </c>
      <c r="BB484" s="1">
        <f>_xlfn.XLOOKUP(Q484,[6]cmmiScoringModel!$G$29:$G$33,[6]cmmiScoringModel!$I$29:$I$33,0,0,1)</f>
        <v>0.5</v>
      </c>
      <c r="BC484" s="1">
        <f>_xlfn.XLOOKUP(R484,[6]cmmiScoringModel!$G$34:$G$37,[6]cmmiScoringModel!$I$34:$I$37,0,0,1)</f>
        <v>1</v>
      </c>
      <c r="BD484" s="1">
        <f>_xlfn.XLOOKUP(S484,[6]cmmiScoringModel!$G$38:$G$44,[6]cmmiScoringModel!$I$38:$I$44,0,0,1)</f>
        <v>0.2</v>
      </c>
      <c r="BE484" s="1">
        <f>_xlfn.XLOOKUP(T484,[6]cmmiScoringModel!$G$45:$G$51,[6]cmmiScoringModel!$I$45:$I$51,0,0,1)</f>
        <v>0.5</v>
      </c>
      <c r="BF484" s="1">
        <f>_xlfn.XLOOKUP(U484,[6]cmmiScoringModel!$G$52:$G$56,[6]cmmiScoringModel!$I$52:$I$56,0,0,1)</f>
        <v>0.8</v>
      </c>
      <c r="BG484" s="1">
        <f>_xlfn.XLOOKUP(V484,[6]cmmiScoringModel!$G$57:$G$61,[6]cmmiScoringModel!$I$57:$I$61,0,0,1)</f>
        <v>1</v>
      </c>
      <c r="BH484" s="1">
        <f>_xlfn.XLOOKUP(W484,[6]cmmiScoringModel!$G$62:$G$67,[6]cmmiScoringModel!$I$62:$I$67,0,0,1)</f>
        <v>1</v>
      </c>
      <c r="BI484" s="1">
        <f>_xlfn.XLOOKUP(X484,[6]cmmiScoringModel!$G$68:$G$72,[6]cmmiScoringModel!$I$68:$I$72,0,0,1)</f>
        <v>0.75</v>
      </c>
      <c r="BJ484" s="1">
        <f>_xlfn.XLOOKUP(Y484,[6]cmmiScoringModel!$G$73:$G$77,[6]cmmiScoringModel!$I$73:$I$77,0,0,1)</f>
        <v>1</v>
      </c>
      <c r="BK484" s="1">
        <f>_xlfn.XLOOKUP(Z484,[6]cmmiScoringModel!$G$78:$G$84,[6]cmmiScoringModel!$I$78:$I$84,0,0,1)</f>
        <v>0.75</v>
      </c>
      <c r="BL484" s="1">
        <f>_xlfn.XLOOKUP(AA484,[6]cmmiScoringModel!$G$85:$G$91,[6]cmmiScoringModel!$I$85:$I$91,0,0,1)</f>
        <v>0.5</v>
      </c>
      <c r="BM484" s="1">
        <f>_xlfn.XLOOKUP(AB484,[6]cmmiScoringModel!$G$92:$G$95,[6]cmmiScoringModel!$I$92:$I$95,0,0,1)</f>
        <v>1</v>
      </c>
      <c r="BN484" s="1">
        <f>_xlfn.XLOOKUP(AC484,[6]cmmiScoringModel!$G$96:$G$100,[6]cmmiScoringModel!$I$96:$I$100,0,0,1)</f>
        <v>0.6</v>
      </c>
      <c r="BO484" s="1">
        <f>_xlfn.XLOOKUP(AD484,[6]cmmiScoringModel!$G$101:$G$106,[6]cmmiScoringModel!$I$101:$I$106,0,0,1)</f>
        <v>1</v>
      </c>
      <c r="BP484" s="1">
        <f>_xlfn.XLOOKUP(AE484,[6]cmmiScoringModel!$G$107:$G$113,[6]cmmiScoringModel!$I$107:$I$113,0,0,1)</f>
        <v>0.5</v>
      </c>
      <c r="BQ484" s="1">
        <f>_xlfn.XLOOKUP(AF484,[6]cmmiScoringModel!$G$114:$G$117,[6]cmmiScoringModel!$I$114:$I$117,0,0,1)</f>
        <v>0.85</v>
      </c>
      <c r="BR484" s="1">
        <f>_xlfn.XLOOKUP(AG484,[6]cmmiScoringModel!$G$118:$G$120,[6]cmmiScoringModel!$I$118:$I$120,0,0,1)</f>
        <v>1</v>
      </c>
      <c r="BS484" s="1">
        <f>_xlfn.XLOOKUP(AH484, [6]cmmiScoringModel!$G$121:$G$124,[6]cmmiScoringModel!$I$121:$I$124,0,0,1)</f>
        <v>0.6</v>
      </c>
      <c r="BT484" s="1">
        <f>_xlfn.XLOOKUP(AI484,[6]cmmiScoringModel!$G$125:$G$128,[6]cmmiScoringModel!$I$125:$I$128,0,0,1)</f>
        <v>0.4</v>
      </c>
      <c r="BU484" s="1">
        <f>_xlfn.XLOOKUP(AJ484,[6]cmmiScoringModel!$G$129:$G$132,[6]cmmiScoringModel!$I$129:$I$132,0,0,1)</f>
        <v>0.4</v>
      </c>
      <c r="BV484" s="1">
        <f>_xlfn.XLOOKUP(AK484,[6]cmmiScoringModel!$G$133:$G$138,[6]cmmiScoringModel!$I$133:$I$138,0,0,1)</f>
        <v>1</v>
      </c>
      <c r="BW484" s="1">
        <f>_xlfn.XLOOKUP(AL484,[6]cmmiScoringModel!$G$139:$G$142,[6]cmmiScoringModel!$I$139:$I$142,0,0,1)</f>
        <v>1</v>
      </c>
      <c r="BX484" s="1">
        <f>_xlfn.XLOOKUP(AM484,[6]cmmiScoringModel!$G$143:$G$148,[6]cmmiScoringModel!$I$143:$I$148,0,0,1)</f>
        <v>0.75</v>
      </c>
      <c r="BY484" s="1">
        <f>_xlfn.XLOOKUP(AN484,[6]cmmiScoringModel!$G$149:$G$153,[6]cmmiScoringModel!$I$149:$I$153,0,0,1)</f>
        <v>1</v>
      </c>
      <c r="BZ484" s="1">
        <f>_xlfn.XLOOKUP(AO484,[6]cmmiScoringModel!$G$154:$G$157,[6]cmmiScoringModel!$I$154:$I$157,0,0,1)</f>
        <v>1</v>
      </c>
      <c r="CA484" s="1">
        <f>_xlfn.XLOOKUP(AP484,[6]cmmiScoringModel!$G$158:$G$161,[6]cmmiScoringModel!$I$158:$I$161,0,0,1)</f>
        <v>1</v>
      </c>
      <c r="CB484" s="1">
        <f>_xlfn.XLOOKUP(AQ484,[6]cmmiScoringModel!$G$162:$G$166,[6]cmmiScoringModel!$I$162:$I$166,0,0,1)</f>
        <v>1</v>
      </c>
      <c r="CC484" s="1">
        <f>_xlfn.XLOOKUP(AR484,[6]cmmiScoringModel!$G$167:$G$171,[6]cmmiScoringModel!$I$167:$I$171,0,0,1)</f>
        <v>0.01</v>
      </c>
      <c r="CD484" s="1">
        <f>_xlfn.XLOOKUP(AS484,[6]cmmiScoringModel!$G$172:$G$175,[6]cmmiScoringModel!$I$172:$I$175,0,0,1)</f>
        <v>0.01</v>
      </c>
      <c r="CE484" s="1">
        <f>_xlfn.XLOOKUP(AT484,[6]cmmiScoringModel!$G$176:$G$180,[6]cmmiScoringModel!$I$176:$I$180,0,0,1)</f>
        <v>0.01</v>
      </c>
    </row>
    <row r="485" spans="1:83" x14ac:dyDescent="0.25">
      <c r="A485" s="1" t="s">
        <v>3892</v>
      </c>
      <c r="B485" s="1" t="s">
        <v>3891</v>
      </c>
      <c r="C485" s="1" t="s">
        <v>2583</v>
      </c>
      <c r="D485" s="1" t="s">
        <v>2584</v>
      </c>
      <c r="E485" s="1" t="s">
        <v>2585</v>
      </c>
      <c r="G485" s="1" t="s">
        <v>2786</v>
      </c>
      <c r="K485" s="1" t="s">
        <v>18</v>
      </c>
      <c r="L485" s="1" t="s">
        <v>22</v>
      </c>
      <c r="M485" s="1" t="s">
        <v>31</v>
      </c>
      <c r="N485" s="1" t="s">
        <v>29</v>
      </c>
      <c r="O485" s="1" t="s">
        <v>37</v>
      </c>
      <c r="P485" s="1" t="s">
        <v>43</v>
      </c>
      <c r="Q485" s="1" t="s">
        <v>45</v>
      </c>
      <c r="R485" s="1" t="s">
        <v>37</v>
      </c>
      <c r="S485" s="1" t="s">
        <v>56</v>
      </c>
      <c r="T485" s="1" t="s">
        <v>64</v>
      </c>
      <c r="U485" s="1" t="s">
        <v>43</v>
      </c>
      <c r="V485" s="1" t="s">
        <v>72</v>
      </c>
      <c r="W485" s="1" t="s">
        <v>76</v>
      </c>
      <c r="X485" s="1" t="s">
        <v>37</v>
      </c>
      <c r="Y485" s="1" t="s">
        <v>43</v>
      </c>
      <c r="Z485" s="1" t="s">
        <v>62</v>
      </c>
      <c r="AA485" s="1" t="s">
        <v>62</v>
      </c>
      <c r="AB485" s="1" t="s">
        <v>98</v>
      </c>
      <c r="AC485" s="1" t="s">
        <v>103</v>
      </c>
      <c r="AD485" s="1" t="s">
        <v>111</v>
      </c>
      <c r="AE485" s="1" t="s">
        <v>62</v>
      </c>
      <c r="AF485" s="1" t="s">
        <v>120</v>
      </c>
      <c r="AG485" s="1" t="s">
        <v>124</v>
      </c>
      <c r="AH485" s="1" t="s">
        <v>129</v>
      </c>
      <c r="AI485" s="1" t="s">
        <v>129</v>
      </c>
      <c r="AJ485" s="1" t="s">
        <v>129</v>
      </c>
      <c r="AK485" s="1" t="s">
        <v>63</v>
      </c>
      <c r="AL485" s="1" t="s">
        <v>144</v>
      </c>
      <c r="AM485" s="1" t="s">
        <v>62</v>
      </c>
      <c r="AN485" s="1" t="s">
        <v>29</v>
      </c>
      <c r="AO485" s="1" t="s">
        <v>155</v>
      </c>
      <c r="AP485" s="1" t="s">
        <v>158</v>
      </c>
      <c r="AQ485" s="1" t="s">
        <v>29</v>
      </c>
      <c r="AR485" s="1" t="s">
        <v>21</v>
      </c>
      <c r="AS485" s="1" t="s">
        <v>21</v>
      </c>
      <c r="AT485" s="1" t="s">
        <v>21</v>
      </c>
      <c r="AV485" s="1">
        <f>_xlfn.XLOOKUP(K485,[6]cmmiScoringModel!$G$2:$G$6, [6]cmmiScoringModel!$I$2:$I$6,0,0,1)</f>
        <v>1</v>
      </c>
      <c r="AW485" s="1">
        <f>_xlfn.XLOOKUP(L485,[6]cmmiScoringModel!$G$7:$G$9,[6]cmmiScoringModel!$I$7:$I$9,0,0,1)</f>
        <v>1</v>
      </c>
      <c r="AX485" s="1">
        <f>_xlfn.XLOOKUP(M485,[6]cmmiScoringModel!$G$10:$G$14,[6]cmmiScoringModel!$I$10:$I$14,0,0,1)</f>
        <v>1</v>
      </c>
      <c r="AY485" s="1">
        <f>_xlfn.XLOOKUP(N485,[6]cmmiScoringModel!$G$15:$G$19,[6]cmmiScoringModel!$I$15:$I$19,0,0,1)</f>
        <v>0.5</v>
      </c>
      <c r="AZ485" s="1">
        <f>_xlfn.XLOOKUP(O485,[6]cmmiScoringModel!$G$20:$G$24,[6]cmmiScoringModel!$I$20:$I$24,0,0,1)</f>
        <v>0.75</v>
      </c>
      <c r="BA485" s="1">
        <f>_xlfn.XLOOKUP(P485,[6]cmmiScoringModel!$G$25:$G$28,[6]cmmiScoringModel!$I$25:$I$28,0,0,1)</f>
        <v>1</v>
      </c>
      <c r="BB485" s="1">
        <f>_xlfn.XLOOKUP(Q485,[6]cmmiScoringModel!$G$29:$G$33,[6]cmmiScoringModel!$I$29:$I$33,0,0,1)</f>
        <v>0.5</v>
      </c>
      <c r="BC485" s="1">
        <f>_xlfn.XLOOKUP(R485,[6]cmmiScoringModel!$G$34:$G$37,[6]cmmiScoringModel!$I$34:$I$37,0,0,1)</f>
        <v>1</v>
      </c>
      <c r="BD485" s="1">
        <f>_xlfn.XLOOKUP(S485,[6]cmmiScoringModel!$G$38:$G$44,[6]cmmiScoringModel!$I$38:$I$44,0,0,1)</f>
        <v>0.2</v>
      </c>
      <c r="BE485" s="1">
        <f>_xlfn.XLOOKUP(T485,[6]cmmiScoringModel!$G$45:$G$51,[6]cmmiScoringModel!$I$45:$I$51,0,0,1)</f>
        <v>1</v>
      </c>
      <c r="BF485" s="1">
        <f>_xlfn.XLOOKUP(U485,[6]cmmiScoringModel!$G$52:$G$56,[6]cmmiScoringModel!$I$52:$I$56,0,0,1)</f>
        <v>1</v>
      </c>
      <c r="BG485" s="1">
        <f>_xlfn.XLOOKUP(V485,[6]cmmiScoringModel!$G$57:$G$61,[6]cmmiScoringModel!$I$57:$I$61,0,0,1)</f>
        <v>1</v>
      </c>
      <c r="BH485" s="1">
        <f>_xlfn.XLOOKUP(W485,[6]cmmiScoringModel!$G$62:$G$67,[6]cmmiScoringModel!$I$62:$I$67,0,0,1)</f>
        <v>0.75</v>
      </c>
      <c r="BI485" s="1">
        <f>_xlfn.XLOOKUP(X485,[6]cmmiScoringModel!$G$68:$G$72,[6]cmmiScoringModel!$I$68:$I$72,0,0,1)</f>
        <v>0.75</v>
      </c>
      <c r="BJ485" s="1">
        <f>_xlfn.XLOOKUP(Y485,[6]cmmiScoringModel!$G$73:$G$77,[6]cmmiScoringModel!$I$73:$I$77,0,0,1)</f>
        <v>1</v>
      </c>
      <c r="BK485" s="1">
        <f>_xlfn.XLOOKUP(Z485,[6]cmmiScoringModel!$G$78:$G$84,[6]cmmiScoringModel!$I$78:$I$84,0,0,1)</f>
        <v>0.5</v>
      </c>
      <c r="BL485" s="1">
        <f>_xlfn.XLOOKUP(AA485,[6]cmmiScoringModel!$G$85:$G$91,[6]cmmiScoringModel!$I$85:$I$91,0,0,1)</f>
        <v>0.5</v>
      </c>
      <c r="BM485" s="1">
        <f>_xlfn.XLOOKUP(AB485,[6]cmmiScoringModel!$G$92:$G$95,[6]cmmiScoringModel!$I$92:$I$95,0,0,1)</f>
        <v>1</v>
      </c>
      <c r="BN485" s="1">
        <f>_xlfn.XLOOKUP(AC485,[6]cmmiScoringModel!$G$96:$G$100,[6]cmmiScoringModel!$I$96:$I$100,0,0,1)</f>
        <v>0.6</v>
      </c>
      <c r="BO485" s="1">
        <f>_xlfn.XLOOKUP(AD485,[6]cmmiScoringModel!$G$101:$G$106,[6]cmmiScoringModel!$I$101:$I$106,0,0,1)</f>
        <v>1</v>
      </c>
      <c r="BP485" s="1">
        <f>_xlfn.XLOOKUP(AE485,[6]cmmiScoringModel!$G$107:$G$113,[6]cmmiScoringModel!$I$107:$I$113,0,0,1)</f>
        <v>0.5</v>
      </c>
      <c r="BQ485" s="1">
        <f>_xlfn.XLOOKUP(AF485,[6]cmmiScoringModel!$G$114:$G$117,[6]cmmiScoringModel!$I$114:$I$117,0,0,1)</f>
        <v>0.85</v>
      </c>
      <c r="BR485" s="1">
        <f>_xlfn.XLOOKUP(AG485,[6]cmmiScoringModel!$G$118:$G$120,[6]cmmiScoringModel!$I$118:$I$120,0,0,1)</f>
        <v>0.25</v>
      </c>
      <c r="BS485" s="1">
        <f>_xlfn.XLOOKUP(AH485, [6]cmmiScoringModel!$G$121:$G$124,[6]cmmiScoringModel!$I$121:$I$124,0,0,1)</f>
        <v>0.6</v>
      </c>
      <c r="BT485" s="1">
        <f>_xlfn.XLOOKUP(AI485,[6]cmmiScoringModel!$G$125:$G$128,[6]cmmiScoringModel!$I$125:$I$128,0,0,1)</f>
        <v>0.4</v>
      </c>
      <c r="BU485" s="1">
        <f>_xlfn.XLOOKUP(AJ485,[6]cmmiScoringModel!$G$129:$G$132,[6]cmmiScoringModel!$I$129:$I$132,0,0,1)</f>
        <v>0.4</v>
      </c>
      <c r="BV485" s="1">
        <f>_xlfn.XLOOKUP(AK485,[6]cmmiScoringModel!$G$133:$G$138,[6]cmmiScoringModel!$I$133:$I$138,0,0,1)</f>
        <v>0.75</v>
      </c>
      <c r="BW485" s="1">
        <f>_xlfn.XLOOKUP(AL485,[6]cmmiScoringModel!$G$139:$G$142,[6]cmmiScoringModel!$I$139:$I$142,0,0,1)</f>
        <v>1</v>
      </c>
      <c r="BX485" s="1">
        <f>_xlfn.XLOOKUP(AM485,[6]cmmiScoringModel!$G$143:$G$148,[6]cmmiScoringModel!$I$143:$I$148,0,0,1)</f>
        <v>0.5</v>
      </c>
      <c r="BY485" s="1">
        <f>_xlfn.XLOOKUP(AN485,[6]cmmiScoringModel!$G$149:$G$153,[6]cmmiScoringModel!$I$149:$I$153,0,0,1)</f>
        <v>0.75</v>
      </c>
      <c r="BZ485" s="1">
        <f>_xlfn.XLOOKUP(AO485,[6]cmmiScoringModel!$G$154:$G$157,[6]cmmiScoringModel!$I$154:$I$157,0,0,1)</f>
        <v>1</v>
      </c>
      <c r="CA485" s="1">
        <f>_xlfn.XLOOKUP(AP485,[6]cmmiScoringModel!$G$158:$G$161,[6]cmmiScoringModel!$I$158:$I$161,0,0,1)</f>
        <v>0.5</v>
      </c>
      <c r="CB485" s="1">
        <f>_xlfn.XLOOKUP(AQ485,[6]cmmiScoringModel!$G$162:$G$166,[6]cmmiScoringModel!$I$162:$I$166,0,0,1)</f>
        <v>0.75</v>
      </c>
      <c r="CC485" s="1">
        <f>_xlfn.XLOOKUP(AR485,[6]cmmiScoringModel!$G$167:$G$171,[6]cmmiScoringModel!$I$167:$I$171,0,0,1)</f>
        <v>0.01</v>
      </c>
      <c r="CD485" s="1">
        <f>_xlfn.XLOOKUP(AS485,[6]cmmiScoringModel!$G$172:$G$175,[6]cmmiScoringModel!$I$172:$I$175,0,0,1)</f>
        <v>0.01</v>
      </c>
      <c r="CE485" s="1">
        <f>_xlfn.XLOOKUP(AT485,[6]cmmiScoringModel!$G$176:$G$180,[6]cmmiScoringModel!$I$176:$I$180,0,0,1)</f>
        <v>0.01</v>
      </c>
    </row>
    <row r="486" spans="1:83" x14ac:dyDescent="0.25">
      <c r="A486" s="1" t="s">
        <v>3893</v>
      </c>
      <c r="B486" s="1" t="s">
        <v>3891</v>
      </c>
      <c r="C486" s="1" t="s">
        <v>2583</v>
      </c>
      <c r="D486" s="1" t="s">
        <v>2587</v>
      </c>
      <c r="E486" s="1" t="s">
        <v>2588</v>
      </c>
      <c r="G486" s="1" t="s">
        <v>2786</v>
      </c>
      <c r="K486" s="1" t="s">
        <v>18</v>
      </c>
      <c r="L486" s="1" t="s">
        <v>22</v>
      </c>
      <c r="M486" s="1" t="s">
        <v>31</v>
      </c>
      <c r="N486" s="1" t="s">
        <v>29</v>
      </c>
      <c r="O486" s="1" t="s">
        <v>37</v>
      </c>
      <c r="P486" s="1" t="s">
        <v>43</v>
      </c>
      <c r="Q486" s="1" t="s">
        <v>45</v>
      </c>
      <c r="R486" s="1" t="s">
        <v>37</v>
      </c>
      <c r="S486" s="1" t="s">
        <v>56</v>
      </c>
      <c r="T486" s="1" t="s">
        <v>64</v>
      </c>
      <c r="U486" s="1" t="s">
        <v>43</v>
      </c>
      <c r="V486" s="1" t="s">
        <v>72</v>
      </c>
      <c r="W486" s="1" t="s">
        <v>76</v>
      </c>
      <c r="X486" s="1" t="s">
        <v>37</v>
      </c>
      <c r="Y486" s="1" t="s">
        <v>43</v>
      </c>
      <c r="Z486" s="1" t="s">
        <v>62</v>
      </c>
      <c r="AA486" s="1" t="s">
        <v>62</v>
      </c>
      <c r="AB486" s="1" t="s">
        <v>98</v>
      </c>
      <c r="AC486" s="1" t="s">
        <v>103</v>
      </c>
      <c r="AD486" s="1" t="s">
        <v>111</v>
      </c>
      <c r="AE486" s="1" t="s">
        <v>62</v>
      </c>
      <c r="AF486" s="1" t="s">
        <v>120</v>
      </c>
      <c r="AG486" s="1" t="s">
        <v>124</v>
      </c>
      <c r="AH486" s="1" t="s">
        <v>129</v>
      </c>
      <c r="AI486" s="1" t="s">
        <v>129</v>
      </c>
      <c r="AJ486" s="1" t="s">
        <v>129</v>
      </c>
      <c r="AK486" s="1" t="s">
        <v>63</v>
      </c>
      <c r="AL486" s="1" t="s">
        <v>144</v>
      </c>
      <c r="AM486" s="1" t="s">
        <v>62</v>
      </c>
      <c r="AN486" s="1" t="s">
        <v>29</v>
      </c>
      <c r="AO486" s="1" t="s">
        <v>155</v>
      </c>
      <c r="AP486" s="1" t="s">
        <v>158</v>
      </c>
      <c r="AQ486" s="1" t="s">
        <v>29</v>
      </c>
      <c r="AR486" s="1" t="s">
        <v>21</v>
      </c>
      <c r="AS486" s="1" t="s">
        <v>21</v>
      </c>
      <c r="AT486" s="1" t="s">
        <v>21</v>
      </c>
      <c r="AV486" s="1">
        <f>_xlfn.XLOOKUP(K486,[6]cmmiScoringModel!$G$2:$G$6, [6]cmmiScoringModel!$I$2:$I$6,0,0,1)</f>
        <v>1</v>
      </c>
      <c r="AW486" s="1">
        <f>_xlfn.XLOOKUP(L486,[6]cmmiScoringModel!$G$7:$G$9,[6]cmmiScoringModel!$I$7:$I$9,0,0,1)</f>
        <v>1</v>
      </c>
      <c r="AX486" s="1">
        <f>_xlfn.XLOOKUP(M486,[6]cmmiScoringModel!$G$10:$G$14,[6]cmmiScoringModel!$I$10:$I$14,0,0,1)</f>
        <v>1</v>
      </c>
      <c r="AY486" s="1">
        <f>_xlfn.XLOOKUP(N486,[6]cmmiScoringModel!$G$15:$G$19,[6]cmmiScoringModel!$I$15:$I$19,0,0,1)</f>
        <v>0.5</v>
      </c>
      <c r="AZ486" s="1">
        <f>_xlfn.XLOOKUP(O486,[6]cmmiScoringModel!$G$20:$G$24,[6]cmmiScoringModel!$I$20:$I$24,0,0,1)</f>
        <v>0.75</v>
      </c>
      <c r="BA486" s="1">
        <f>_xlfn.XLOOKUP(P486,[6]cmmiScoringModel!$G$25:$G$28,[6]cmmiScoringModel!$I$25:$I$28,0,0,1)</f>
        <v>1</v>
      </c>
      <c r="BB486" s="1">
        <f>_xlfn.XLOOKUP(Q486,[6]cmmiScoringModel!$G$29:$G$33,[6]cmmiScoringModel!$I$29:$I$33,0,0,1)</f>
        <v>0.5</v>
      </c>
      <c r="BC486" s="1">
        <f>_xlfn.XLOOKUP(R486,[6]cmmiScoringModel!$G$34:$G$37,[6]cmmiScoringModel!$I$34:$I$37,0,0,1)</f>
        <v>1</v>
      </c>
      <c r="BD486" s="1">
        <f>_xlfn.XLOOKUP(S486,[6]cmmiScoringModel!$G$38:$G$44,[6]cmmiScoringModel!$I$38:$I$44,0,0,1)</f>
        <v>0.2</v>
      </c>
      <c r="BE486" s="1">
        <f>_xlfn.XLOOKUP(T486,[6]cmmiScoringModel!$G$45:$G$51,[6]cmmiScoringModel!$I$45:$I$51,0,0,1)</f>
        <v>1</v>
      </c>
      <c r="BF486" s="1">
        <f>_xlfn.XLOOKUP(U486,[6]cmmiScoringModel!$G$52:$G$56,[6]cmmiScoringModel!$I$52:$I$56,0,0,1)</f>
        <v>1</v>
      </c>
      <c r="BG486" s="1">
        <f>_xlfn.XLOOKUP(V486,[6]cmmiScoringModel!$G$57:$G$61,[6]cmmiScoringModel!$I$57:$I$61,0,0,1)</f>
        <v>1</v>
      </c>
      <c r="BH486" s="1">
        <f>_xlfn.XLOOKUP(W486,[6]cmmiScoringModel!$G$62:$G$67,[6]cmmiScoringModel!$I$62:$I$67,0,0,1)</f>
        <v>0.75</v>
      </c>
      <c r="BI486" s="1">
        <f>_xlfn.XLOOKUP(X486,[6]cmmiScoringModel!$G$68:$G$72,[6]cmmiScoringModel!$I$68:$I$72,0,0,1)</f>
        <v>0.75</v>
      </c>
      <c r="BJ486" s="1">
        <f>_xlfn.XLOOKUP(Y486,[6]cmmiScoringModel!$G$73:$G$77,[6]cmmiScoringModel!$I$73:$I$77,0,0,1)</f>
        <v>1</v>
      </c>
      <c r="BK486" s="1">
        <f>_xlfn.XLOOKUP(Z486,[6]cmmiScoringModel!$G$78:$G$84,[6]cmmiScoringModel!$I$78:$I$84,0,0,1)</f>
        <v>0.5</v>
      </c>
      <c r="BL486" s="1">
        <f>_xlfn.XLOOKUP(AA486,[6]cmmiScoringModel!$G$85:$G$91,[6]cmmiScoringModel!$I$85:$I$91,0,0,1)</f>
        <v>0.5</v>
      </c>
      <c r="BM486" s="1">
        <f>_xlfn.XLOOKUP(AB486,[6]cmmiScoringModel!$G$92:$G$95,[6]cmmiScoringModel!$I$92:$I$95,0,0,1)</f>
        <v>1</v>
      </c>
      <c r="BN486" s="1">
        <f>_xlfn.XLOOKUP(AC486,[6]cmmiScoringModel!$G$96:$G$100,[6]cmmiScoringModel!$I$96:$I$100,0,0,1)</f>
        <v>0.6</v>
      </c>
      <c r="BO486" s="1">
        <f>_xlfn.XLOOKUP(AD486,[6]cmmiScoringModel!$G$101:$G$106,[6]cmmiScoringModel!$I$101:$I$106,0,0,1)</f>
        <v>1</v>
      </c>
      <c r="BP486" s="1">
        <f>_xlfn.XLOOKUP(AE486,[6]cmmiScoringModel!$G$107:$G$113,[6]cmmiScoringModel!$I$107:$I$113,0,0,1)</f>
        <v>0.5</v>
      </c>
      <c r="BQ486" s="1">
        <f>_xlfn.XLOOKUP(AF486,[6]cmmiScoringModel!$G$114:$G$117,[6]cmmiScoringModel!$I$114:$I$117,0,0,1)</f>
        <v>0.85</v>
      </c>
      <c r="BR486" s="1">
        <f>_xlfn.XLOOKUP(AG486,[6]cmmiScoringModel!$G$118:$G$120,[6]cmmiScoringModel!$I$118:$I$120,0,0,1)</f>
        <v>0.25</v>
      </c>
      <c r="BS486" s="1">
        <f>_xlfn.XLOOKUP(AH486, [6]cmmiScoringModel!$G$121:$G$124,[6]cmmiScoringModel!$I$121:$I$124,0,0,1)</f>
        <v>0.6</v>
      </c>
      <c r="BT486" s="1">
        <f>_xlfn.XLOOKUP(AI486,[6]cmmiScoringModel!$G$125:$G$128,[6]cmmiScoringModel!$I$125:$I$128,0,0,1)</f>
        <v>0.4</v>
      </c>
      <c r="BU486" s="1">
        <f>_xlfn.XLOOKUP(AJ486,[6]cmmiScoringModel!$G$129:$G$132,[6]cmmiScoringModel!$I$129:$I$132,0,0,1)</f>
        <v>0.4</v>
      </c>
      <c r="BV486" s="1">
        <f>_xlfn.XLOOKUP(AK486,[6]cmmiScoringModel!$G$133:$G$138,[6]cmmiScoringModel!$I$133:$I$138,0,0,1)</f>
        <v>0.75</v>
      </c>
      <c r="BW486" s="1">
        <f>_xlfn.XLOOKUP(AL486,[6]cmmiScoringModel!$G$139:$G$142,[6]cmmiScoringModel!$I$139:$I$142,0,0,1)</f>
        <v>1</v>
      </c>
      <c r="BX486" s="1">
        <f>_xlfn.XLOOKUP(AM486,[6]cmmiScoringModel!$G$143:$G$148,[6]cmmiScoringModel!$I$143:$I$148,0,0,1)</f>
        <v>0.5</v>
      </c>
      <c r="BY486" s="1">
        <f>_xlfn.XLOOKUP(AN486,[6]cmmiScoringModel!$G$149:$G$153,[6]cmmiScoringModel!$I$149:$I$153,0,0,1)</f>
        <v>0.75</v>
      </c>
      <c r="BZ486" s="1">
        <f>_xlfn.XLOOKUP(AO486,[6]cmmiScoringModel!$G$154:$G$157,[6]cmmiScoringModel!$I$154:$I$157,0,0,1)</f>
        <v>1</v>
      </c>
      <c r="CA486" s="1">
        <f>_xlfn.XLOOKUP(AP486,[6]cmmiScoringModel!$G$158:$G$161,[6]cmmiScoringModel!$I$158:$I$161,0,0,1)</f>
        <v>0.5</v>
      </c>
      <c r="CB486" s="1">
        <f>_xlfn.XLOOKUP(AQ486,[6]cmmiScoringModel!$G$162:$G$166,[6]cmmiScoringModel!$I$162:$I$166,0,0,1)</f>
        <v>0.75</v>
      </c>
      <c r="CC486" s="1">
        <f>_xlfn.XLOOKUP(AR486,[6]cmmiScoringModel!$G$167:$G$171,[6]cmmiScoringModel!$I$167:$I$171,0,0,1)</f>
        <v>0.01</v>
      </c>
      <c r="CD486" s="1">
        <f>_xlfn.XLOOKUP(AS486,[6]cmmiScoringModel!$G$172:$G$175,[6]cmmiScoringModel!$I$172:$I$175,0,0,1)</f>
        <v>0.01</v>
      </c>
      <c r="CE486" s="1">
        <f>_xlfn.XLOOKUP(AT486,[6]cmmiScoringModel!$G$176:$G$180,[6]cmmiScoringModel!$I$176:$I$180,0,0,1)</f>
        <v>0.01</v>
      </c>
    </row>
    <row r="487" spans="1:83" x14ac:dyDescent="0.25">
      <c r="A487" s="1" t="s">
        <v>3894</v>
      </c>
      <c r="B487" s="1" t="s">
        <v>3891</v>
      </c>
      <c r="C487" s="1" t="s">
        <v>2596</v>
      </c>
      <c r="D487" s="1" t="s">
        <v>2597</v>
      </c>
      <c r="E487" s="1" t="s">
        <v>2598</v>
      </c>
      <c r="G487" s="1" t="s">
        <v>3895</v>
      </c>
      <c r="K487" s="1" t="s">
        <v>18</v>
      </c>
      <c r="L487" s="1" t="s">
        <v>22</v>
      </c>
      <c r="M487" s="1" t="s">
        <v>31</v>
      </c>
      <c r="N487" s="1" t="s">
        <v>29</v>
      </c>
      <c r="O487" s="1" t="s">
        <v>37</v>
      </c>
      <c r="P487" s="1" t="s">
        <v>43</v>
      </c>
      <c r="Q487" s="1" t="s">
        <v>45</v>
      </c>
      <c r="R487" s="1" t="s">
        <v>37</v>
      </c>
      <c r="S487" s="1" t="s">
        <v>56</v>
      </c>
      <c r="T487" s="1" t="s">
        <v>64</v>
      </c>
      <c r="U487" s="1" t="s">
        <v>43</v>
      </c>
      <c r="V487" s="1" t="s">
        <v>72</v>
      </c>
      <c r="W487" s="1" t="s">
        <v>76</v>
      </c>
      <c r="X487" s="1" t="s">
        <v>37</v>
      </c>
      <c r="Y487" s="1" t="s">
        <v>43</v>
      </c>
      <c r="Z487" s="1" t="s">
        <v>62</v>
      </c>
      <c r="AA487" s="1" t="s">
        <v>62</v>
      </c>
      <c r="AB487" s="1" t="s">
        <v>98</v>
      </c>
      <c r="AC487" s="1" t="s">
        <v>103</v>
      </c>
      <c r="AD487" s="1" t="s">
        <v>111</v>
      </c>
      <c r="AE487" s="1" t="s">
        <v>62</v>
      </c>
      <c r="AF487" s="1" t="s">
        <v>120</v>
      </c>
      <c r="AG487" s="1" t="s">
        <v>124</v>
      </c>
      <c r="AH487" s="1" t="s">
        <v>129</v>
      </c>
      <c r="AI487" s="1" t="s">
        <v>129</v>
      </c>
      <c r="AJ487" s="1" t="s">
        <v>129</v>
      </c>
      <c r="AK487" s="1" t="s">
        <v>63</v>
      </c>
      <c r="AL487" s="1" t="s">
        <v>144</v>
      </c>
      <c r="AM487" s="1" t="s">
        <v>62</v>
      </c>
      <c r="AN487" s="1" t="s">
        <v>29</v>
      </c>
      <c r="AO487" s="1" t="s">
        <v>155</v>
      </c>
      <c r="AP487" s="1" t="s">
        <v>158</v>
      </c>
      <c r="AQ487" s="1" t="s">
        <v>29</v>
      </c>
      <c r="AR487" s="1" t="s">
        <v>21</v>
      </c>
      <c r="AS487" s="1" t="s">
        <v>21</v>
      </c>
      <c r="AT487" s="1" t="s">
        <v>21</v>
      </c>
      <c r="AV487" s="1">
        <f>_xlfn.XLOOKUP(K487,[6]cmmiScoringModel!$G$2:$G$6, [6]cmmiScoringModel!$I$2:$I$6,0,0,1)</f>
        <v>1</v>
      </c>
      <c r="AW487" s="1">
        <f>_xlfn.XLOOKUP(L487,[6]cmmiScoringModel!$G$7:$G$9,[6]cmmiScoringModel!$I$7:$I$9,0,0,1)</f>
        <v>1</v>
      </c>
      <c r="AX487" s="1">
        <f>_xlfn.XLOOKUP(M487,[6]cmmiScoringModel!$G$10:$G$14,[6]cmmiScoringModel!$I$10:$I$14,0,0,1)</f>
        <v>1</v>
      </c>
      <c r="AY487" s="1">
        <f>_xlfn.XLOOKUP(N487,[6]cmmiScoringModel!$G$15:$G$19,[6]cmmiScoringModel!$I$15:$I$19,0,0,1)</f>
        <v>0.5</v>
      </c>
      <c r="AZ487" s="1">
        <f>_xlfn.XLOOKUP(O487,[6]cmmiScoringModel!$G$20:$G$24,[6]cmmiScoringModel!$I$20:$I$24,0,0,1)</f>
        <v>0.75</v>
      </c>
      <c r="BA487" s="1">
        <f>_xlfn.XLOOKUP(P487,[6]cmmiScoringModel!$G$25:$G$28,[6]cmmiScoringModel!$I$25:$I$28,0,0,1)</f>
        <v>1</v>
      </c>
      <c r="BB487" s="1">
        <f>_xlfn.XLOOKUP(Q487,[6]cmmiScoringModel!$G$29:$G$33,[6]cmmiScoringModel!$I$29:$I$33,0,0,1)</f>
        <v>0.5</v>
      </c>
      <c r="BC487" s="1">
        <f>_xlfn.XLOOKUP(R487,[6]cmmiScoringModel!$G$34:$G$37,[6]cmmiScoringModel!$I$34:$I$37,0,0,1)</f>
        <v>1</v>
      </c>
      <c r="BD487" s="1">
        <f>_xlfn.XLOOKUP(S487,[6]cmmiScoringModel!$G$38:$G$44,[6]cmmiScoringModel!$I$38:$I$44,0,0,1)</f>
        <v>0.2</v>
      </c>
      <c r="BE487" s="1">
        <f>_xlfn.XLOOKUP(T487,[6]cmmiScoringModel!$G$45:$G$51,[6]cmmiScoringModel!$I$45:$I$51,0,0,1)</f>
        <v>1</v>
      </c>
      <c r="BF487" s="1">
        <f>_xlfn.XLOOKUP(U487,[6]cmmiScoringModel!$G$52:$G$56,[6]cmmiScoringModel!$I$52:$I$56,0,0,1)</f>
        <v>1</v>
      </c>
      <c r="BG487" s="1">
        <f>_xlfn.XLOOKUP(V487,[6]cmmiScoringModel!$G$57:$G$61,[6]cmmiScoringModel!$I$57:$I$61,0,0,1)</f>
        <v>1</v>
      </c>
      <c r="BH487" s="1">
        <f>_xlfn.XLOOKUP(W487,[6]cmmiScoringModel!$G$62:$G$67,[6]cmmiScoringModel!$I$62:$I$67,0,0,1)</f>
        <v>0.75</v>
      </c>
      <c r="BI487" s="1">
        <f>_xlfn.XLOOKUP(X487,[6]cmmiScoringModel!$G$68:$G$72,[6]cmmiScoringModel!$I$68:$I$72,0,0,1)</f>
        <v>0.75</v>
      </c>
      <c r="BJ487" s="1">
        <f>_xlfn.XLOOKUP(Y487,[6]cmmiScoringModel!$G$73:$G$77,[6]cmmiScoringModel!$I$73:$I$77,0,0,1)</f>
        <v>1</v>
      </c>
      <c r="BK487" s="1">
        <f>_xlfn.XLOOKUP(Z487,[6]cmmiScoringModel!$G$78:$G$84,[6]cmmiScoringModel!$I$78:$I$84,0,0,1)</f>
        <v>0.5</v>
      </c>
      <c r="BL487" s="1">
        <f>_xlfn.XLOOKUP(AA487,[6]cmmiScoringModel!$G$85:$G$91,[6]cmmiScoringModel!$I$85:$I$91,0,0,1)</f>
        <v>0.5</v>
      </c>
      <c r="BM487" s="1">
        <f>_xlfn.XLOOKUP(AB487,[6]cmmiScoringModel!$G$92:$G$95,[6]cmmiScoringModel!$I$92:$I$95,0,0,1)</f>
        <v>1</v>
      </c>
      <c r="BN487" s="1">
        <f>_xlfn.XLOOKUP(AC487,[6]cmmiScoringModel!$G$96:$G$100,[6]cmmiScoringModel!$I$96:$I$100,0,0,1)</f>
        <v>0.6</v>
      </c>
      <c r="BO487" s="1">
        <f>_xlfn.XLOOKUP(AD487,[6]cmmiScoringModel!$G$101:$G$106,[6]cmmiScoringModel!$I$101:$I$106,0,0,1)</f>
        <v>1</v>
      </c>
      <c r="BP487" s="1">
        <f>_xlfn.XLOOKUP(AE487,[6]cmmiScoringModel!$G$107:$G$113,[6]cmmiScoringModel!$I$107:$I$113,0,0,1)</f>
        <v>0.5</v>
      </c>
      <c r="BQ487" s="1">
        <f>_xlfn.XLOOKUP(AF487,[6]cmmiScoringModel!$G$114:$G$117,[6]cmmiScoringModel!$I$114:$I$117,0,0,1)</f>
        <v>0.85</v>
      </c>
      <c r="BR487" s="1">
        <f>_xlfn.XLOOKUP(AG487,[6]cmmiScoringModel!$G$118:$G$120,[6]cmmiScoringModel!$I$118:$I$120,0,0,1)</f>
        <v>0.25</v>
      </c>
      <c r="BS487" s="1">
        <f>_xlfn.XLOOKUP(AH487, [6]cmmiScoringModel!$G$121:$G$124,[6]cmmiScoringModel!$I$121:$I$124,0,0,1)</f>
        <v>0.6</v>
      </c>
      <c r="BT487" s="1">
        <f>_xlfn.XLOOKUP(AI487,[6]cmmiScoringModel!$G$125:$G$128,[6]cmmiScoringModel!$I$125:$I$128,0,0,1)</f>
        <v>0.4</v>
      </c>
      <c r="BU487" s="1">
        <f>_xlfn.XLOOKUP(AJ487,[6]cmmiScoringModel!$G$129:$G$132,[6]cmmiScoringModel!$I$129:$I$132,0,0,1)</f>
        <v>0.4</v>
      </c>
      <c r="BV487" s="1">
        <f>_xlfn.XLOOKUP(AK487,[6]cmmiScoringModel!$G$133:$G$138,[6]cmmiScoringModel!$I$133:$I$138,0,0,1)</f>
        <v>0.75</v>
      </c>
      <c r="BW487" s="1">
        <f>_xlfn.XLOOKUP(AL487,[6]cmmiScoringModel!$G$139:$G$142,[6]cmmiScoringModel!$I$139:$I$142,0,0,1)</f>
        <v>1</v>
      </c>
      <c r="BX487" s="1">
        <f>_xlfn.XLOOKUP(AM487,[6]cmmiScoringModel!$G$143:$G$148,[6]cmmiScoringModel!$I$143:$I$148,0,0,1)</f>
        <v>0.5</v>
      </c>
      <c r="BY487" s="1">
        <f>_xlfn.XLOOKUP(AN487,[6]cmmiScoringModel!$G$149:$G$153,[6]cmmiScoringModel!$I$149:$I$153,0,0,1)</f>
        <v>0.75</v>
      </c>
      <c r="BZ487" s="1">
        <f>_xlfn.XLOOKUP(AO487,[6]cmmiScoringModel!$G$154:$G$157,[6]cmmiScoringModel!$I$154:$I$157,0,0,1)</f>
        <v>1</v>
      </c>
      <c r="CA487" s="1">
        <f>_xlfn.XLOOKUP(AP487,[6]cmmiScoringModel!$G$158:$G$161,[6]cmmiScoringModel!$I$158:$I$161,0,0,1)</f>
        <v>0.5</v>
      </c>
      <c r="CB487" s="1">
        <f>_xlfn.XLOOKUP(AQ487,[6]cmmiScoringModel!$G$162:$G$166,[6]cmmiScoringModel!$I$162:$I$166,0,0,1)</f>
        <v>0.75</v>
      </c>
      <c r="CC487" s="1">
        <f>_xlfn.XLOOKUP(AR487,[6]cmmiScoringModel!$G$167:$G$171,[6]cmmiScoringModel!$I$167:$I$171,0,0,1)</f>
        <v>0.01</v>
      </c>
      <c r="CD487" s="1">
        <f>_xlfn.XLOOKUP(AS487,[6]cmmiScoringModel!$G$172:$G$175,[6]cmmiScoringModel!$I$172:$I$175,0,0,1)</f>
        <v>0.01</v>
      </c>
      <c r="CE487" s="1">
        <f>_xlfn.XLOOKUP(AT487,[6]cmmiScoringModel!$G$176:$G$180,[6]cmmiScoringModel!$I$176:$I$180,0,0,1)</f>
        <v>0.01</v>
      </c>
    </row>
    <row r="488" spans="1:83" x14ac:dyDescent="0.25">
      <c r="A488" s="1" t="s">
        <v>3896</v>
      </c>
      <c r="B488" s="1" t="s">
        <v>3891</v>
      </c>
      <c r="C488" s="1" t="s">
        <v>2577</v>
      </c>
      <c r="D488" s="1" t="s">
        <v>2578</v>
      </c>
      <c r="E488" s="1" t="s">
        <v>2579</v>
      </c>
      <c r="G488" s="1" t="s">
        <v>2580</v>
      </c>
      <c r="K488" s="1" t="s">
        <v>18</v>
      </c>
      <c r="L488" s="1" t="s">
        <v>22</v>
      </c>
      <c r="M488" s="1" t="s">
        <v>31</v>
      </c>
      <c r="N488" s="1" t="s">
        <v>29</v>
      </c>
      <c r="O488" s="1" t="s">
        <v>37</v>
      </c>
      <c r="P488" s="1" t="s">
        <v>43</v>
      </c>
      <c r="Q488" s="1" t="s">
        <v>45</v>
      </c>
      <c r="R488" s="1" t="s">
        <v>37</v>
      </c>
      <c r="S488" s="1" t="s">
        <v>56</v>
      </c>
      <c r="T488" s="1" t="s">
        <v>63</v>
      </c>
      <c r="U488" s="1" t="s">
        <v>43</v>
      </c>
      <c r="V488" s="1" t="s">
        <v>72</v>
      </c>
      <c r="W488" s="1" t="s">
        <v>76</v>
      </c>
      <c r="X488" s="1" t="s">
        <v>37</v>
      </c>
      <c r="Y488" s="1" t="s">
        <v>43</v>
      </c>
      <c r="Z488" s="1" t="s">
        <v>62</v>
      </c>
      <c r="AA488" s="1" t="s">
        <v>62</v>
      </c>
      <c r="AB488" s="1" t="s">
        <v>98</v>
      </c>
      <c r="AC488" s="1" t="s">
        <v>103</v>
      </c>
      <c r="AD488" s="1" t="s">
        <v>111</v>
      </c>
      <c r="AE488" s="1" t="s">
        <v>62</v>
      </c>
      <c r="AF488" s="1" t="s">
        <v>120</v>
      </c>
      <c r="AG488" s="1" t="s">
        <v>124</v>
      </c>
      <c r="AH488" s="1" t="s">
        <v>129</v>
      </c>
      <c r="AI488" s="1" t="s">
        <v>129</v>
      </c>
      <c r="AJ488" s="1" t="s">
        <v>129</v>
      </c>
      <c r="AK488" s="1" t="s">
        <v>63</v>
      </c>
      <c r="AL488" s="1" t="s">
        <v>144</v>
      </c>
      <c r="AM488" s="1" t="s">
        <v>62</v>
      </c>
      <c r="AN488" s="1" t="s">
        <v>29</v>
      </c>
      <c r="AO488" s="1" t="s">
        <v>155</v>
      </c>
      <c r="AP488" s="1" t="s">
        <v>158</v>
      </c>
      <c r="AQ488" s="1" t="s">
        <v>29</v>
      </c>
      <c r="AR488" s="1" t="s">
        <v>21</v>
      </c>
      <c r="AS488" s="1" t="s">
        <v>21</v>
      </c>
      <c r="AT488" s="1" t="s">
        <v>21</v>
      </c>
      <c r="AV488" s="1">
        <f>_xlfn.XLOOKUP(K488,[6]cmmiScoringModel!$G$2:$G$6, [6]cmmiScoringModel!$I$2:$I$6,0,0,1)</f>
        <v>1</v>
      </c>
      <c r="AW488" s="1">
        <f>_xlfn.XLOOKUP(L488,[6]cmmiScoringModel!$G$7:$G$9,[6]cmmiScoringModel!$I$7:$I$9,0,0,1)</f>
        <v>1</v>
      </c>
      <c r="AX488" s="1">
        <f>_xlfn.XLOOKUP(M488,[6]cmmiScoringModel!$G$10:$G$14,[6]cmmiScoringModel!$I$10:$I$14,0,0,1)</f>
        <v>1</v>
      </c>
      <c r="AY488" s="1">
        <f>_xlfn.XLOOKUP(N488,[6]cmmiScoringModel!$G$15:$G$19,[6]cmmiScoringModel!$I$15:$I$19,0,0,1)</f>
        <v>0.5</v>
      </c>
      <c r="AZ488" s="1">
        <f>_xlfn.XLOOKUP(O488,[6]cmmiScoringModel!$G$20:$G$24,[6]cmmiScoringModel!$I$20:$I$24,0,0,1)</f>
        <v>0.75</v>
      </c>
      <c r="BA488" s="1">
        <f>_xlfn.XLOOKUP(P488,[6]cmmiScoringModel!$G$25:$G$28,[6]cmmiScoringModel!$I$25:$I$28,0,0,1)</f>
        <v>1</v>
      </c>
      <c r="BB488" s="1">
        <f>_xlfn.XLOOKUP(Q488,[6]cmmiScoringModel!$G$29:$G$33,[6]cmmiScoringModel!$I$29:$I$33,0,0,1)</f>
        <v>0.5</v>
      </c>
      <c r="BC488" s="1">
        <f>_xlfn.XLOOKUP(R488,[6]cmmiScoringModel!$G$34:$G$37,[6]cmmiScoringModel!$I$34:$I$37,0,0,1)</f>
        <v>1</v>
      </c>
      <c r="BD488" s="1">
        <f>_xlfn.XLOOKUP(S488,[6]cmmiScoringModel!$G$38:$G$44,[6]cmmiScoringModel!$I$38:$I$44,0,0,1)</f>
        <v>0.2</v>
      </c>
      <c r="BE488" s="1">
        <f>_xlfn.XLOOKUP(T488,[6]cmmiScoringModel!$G$45:$G$51,[6]cmmiScoringModel!$I$45:$I$51,0,0,1)</f>
        <v>0.75</v>
      </c>
      <c r="BF488" s="1">
        <f>_xlfn.XLOOKUP(U488,[6]cmmiScoringModel!$G$52:$G$56,[6]cmmiScoringModel!$I$52:$I$56,0,0,1)</f>
        <v>1</v>
      </c>
      <c r="BG488" s="1">
        <f>_xlfn.XLOOKUP(V488,[6]cmmiScoringModel!$G$57:$G$61,[6]cmmiScoringModel!$I$57:$I$61,0,0,1)</f>
        <v>1</v>
      </c>
      <c r="BH488" s="1">
        <f>_xlfn.XLOOKUP(W488,[6]cmmiScoringModel!$G$62:$G$67,[6]cmmiScoringModel!$I$62:$I$67,0,0,1)</f>
        <v>0.75</v>
      </c>
      <c r="BI488" s="1">
        <f>_xlfn.XLOOKUP(X488,[6]cmmiScoringModel!$G$68:$G$72,[6]cmmiScoringModel!$I$68:$I$72,0,0,1)</f>
        <v>0.75</v>
      </c>
      <c r="BJ488" s="1">
        <f>_xlfn.XLOOKUP(Y488,[6]cmmiScoringModel!$G$73:$G$77,[6]cmmiScoringModel!$I$73:$I$77,0,0,1)</f>
        <v>1</v>
      </c>
      <c r="BK488" s="1">
        <f>_xlfn.XLOOKUP(Z488,[6]cmmiScoringModel!$G$78:$G$84,[6]cmmiScoringModel!$I$78:$I$84,0,0,1)</f>
        <v>0.5</v>
      </c>
      <c r="BL488" s="1">
        <f>_xlfn.XLOOKUP(AA488,[6]cmmiScoringModel!$G$85:$G$91,[6]cmmiScoringModel!$I$85:$I$91,0,0,1)</f>
        <v>0.5</v>
      </c>
      <c r="BM488" s="1">
        <f>_xlfn.XLOOKUP(AB488,[6]cmmiScoringModel!$G$92:$G$95,[6]cmmiScoringModel!$I$92:$I$95,0,0,1)</f>
        <v>1</v>
      </c>
      <c r="BN488" s="1">
        <f>_xlfn.XLOOKUP(AC488,[6]cmmiScoringModel!$G$96:$G$100,[6]cmmiScoringModel!$I$96:$I$100,0,0,1)</f>
        <v>0.6</v>
      </c>
      <c r="BO488" s="1">
        <f>_xlfn.XLOOKUP(AD488,[6]cmmiScoringModel!$G$101:$G$106,[6]cmmiScoringModel!$I$101:$I$106,0,0,1)</f>
        <v>1</v>
      </c>
      <c r="BP488" s="1">
        <f>_xlfn.XLOOKUP(AE488,[6]cmmiScoringModel!$G$107:$G$113,[6]cmmiScoringModel!$I$107:$I$113,0,0,1)</f>
        <v>0.5</v>
      </c>
      <c r="BQ488" s="1">
        <f>_xlfn.XLOOKUP(AF488,[6]cmmiScoringModel!$G$114:$G$117,[6]cmmiScoringModel!$I$114:$I$117,0,0,1)</f>
        <v>0.85</v>
      </c>
      <c r="BR488" s="1">
        <f>_xlfn.XLOOKUP(AG488,[6]cmmiScoringModel!$G$118:$G$120,[6]cmmiScoringModel!$I$118:$I$120,0,0,1)</f>
        <v>0.25</v>
      </c>
      <c r="BS488" s="1">
        <f>_xlfn.XLOOKUP(AH488, [6]cmmiScoringModel!$G$121:$G$124,[6]cmmiScoringModel!$I$121:$I$124,0,0,1)</f>
        <v>0.6</v>
      </c>
      <c r="BT488" s="1">
        <f>_xlfn.XLOOKUP(AI488,[6]cmmiScoringModel!$G$125:$G$128,[6]cmmiScoringModel!$I$125:$I$128,0,0,1)</f>
        <v>0.4</v>
      </c>
      <c r="BU488" s="1">
        <f>_xlfn.XLOOKUP(AJ488,[6]cmmiScoringModel!$G$129:$G$132,[6]cmmiScoringModel!$I$129:$I$132,0,0,1)</f>
        <v>0.4</v>
      </c>
      <c r="BV488" s="1">
        <f>_xlfn.XLOOKUP(AK488,[6]cmmiScoringModel!$G$133:$G$138,[6]cmmiScoringModel!$I$133:$I$138,0,0,1)</f>
        <v>0.75</v>
      </c>
      <c r="BW488" s="1">
        <f>_xlfn.XLOOKUP(AL488,[6]cmmiScoringModel!$G$139:$G$142,[6]cmmiScoringModel!$I$139:$I$142,0,0,1)</f>
        <v>1</v>
      </c>
      <c r="BX488" s="1">
        <f>_xlfn.XLOOKUP(AM488,[6]cmmiScoringModel!$G$143:$G$148,[6]cmmiScoringModel!$I$143:$I$148,0,0,1)</f>
        <v>0.5</v>
      </c>
      <c r="BY488" s="1">
        <f>_xlfn.XLOOKUP(AN488,[6]cmmiScoringModel!$G$149:$G$153,[6]cmmiScoringModel!$I$149:$I$153,0,0,1)</f>
        <v>0.75</v>
      </c>
      <c r="BZ488" s="1">
        <f>_xlfn.XLOOKUP(AO488,[6]cmmiScoringModel!$G$154:$G$157,[6]cmmiScoringModel!$I$154:$I$157,0,0,1)</f>
        <v>1</v>
      </c>
      <c r="CA488" s="1">
        <f>_xlfn.XLOOKUP(AP488,[6]cmmiScoringModel!$G$158:$G$161,[6]cmmiScoringModel!$I$158:$I$161,0,0,1)</f>
        <v>0.5</v>
      </c>
      <c r="CB488" s="1">
        <f>_xlfn.XLOOKUP(AQ488,[6]cmmiScoringModel!$G$162:$G$166,[6]cmmiScoringModel!$I$162:$I$166,0,0,1)</f>
        <v>0.75</v>
      </c>
      <c r="CC488" s="1">
        <f>_xlfn.XLOOKUP(AR488,[6]cmmiScoringModel!$G$167:$G$171,[6]cmmiScoringModel!$I$167:$I$171,0,0,1)</f>
        <v>0.01</v>
      </c>
      <c r="CD488" s="1">
        <f>_xlfn.XLOOKUP(AS488,[6]cmmiScoringModel!$G$172:$G$175,[6]cmmiScoringModel!$I$172:$I$175,0,0,1)</f>
        <v>0.01</v>
      </c>
      <c r="CE488" s="1">
        <f>_xlfn.XLOOKUP(AT488,[6]cmmiScoringModel!$G$176:$G$180,[6]cmmiScoringModel!$I$176:$I$180,0,0,1)</f>
        <v>0.01</v>
      </c>
    </row>
    <row r="489" spans="1:83" x14ac:dyDescent="0.25">
      <c r="A489" s="1" t="s">
        <v>3897</v>
      </c>
      <c r="B489" s="1" t="s">
        <v>3891</v>
      </c>
      <c r="C489" s="1" t="s">
        <v>2599</v>
      </c>
      <c r="D489" s="1" t="s">
        <v>2602</v>
      </c>
      <c r="E489" s="1" t="s">
        <v>2603</v>
      </c>
      <c r="G489" s="1" t="s">
        <v>2580</v>
      </c>
      <c r="K489" s="1" t="s">
        <v>18</v>
      </c>
      <c r="L489" s="1" t="s">
        <v>22</v>
      </c>
      <c r="M489" s="1" t="s">
        <v>31</v>
      </c>
      <c r="N489" s="1" t="s">
        <v>29</v>
      </c>
      <c r="O489" s="1" t="s">
        <v>37</v>
      </c>
      <c r="P489" s="1" t="s">
        <v>43</v>
      </c>
      <c r="Q489" s="1" t="s">
        <v>45</v>
      </c>
      <c r="R489" s="1" t="s">
        <v>37</v>
      </c>
      <c r="S489" s="1" t="s">
        <v>56</v>
      </c>
      <c r="T489" s="1" t="s">
        <v>62</v>
      </c>
      <c r="U489" s="1" t="s">
        <v>43</v>
      </c>
      <c r="V489" s="1" t="s">
        <v>72</v>
      </c>
      <c r="W489" s="1" t="s">
        <v>76</v>
      </c>
      <c r="X489" s="1" t="s">
        <v>37</v>
      </c>
      <c r="Y489" s="1" t="s">
        <v>43</v>
      </c>
      <c r="Z489" s="1" t="s">
        <v>62</v>
      </c>
      <c r="AA489" s="1" t="s">
        <v>62</v>
      </c>
      <c r="AB489" s="1" t="s">
        <v>98</v>
      </c>
      <c r="AC489" s="1" t="s">
        <v>103</v>
      </c>
      <c r="AD489" s="1" t="s">
        <v>111</v>
      </c>
      <c r="AE489" s="1" t="s">
        <v>62</v>
      </c>
      <c r="AF489" s="1" t="s">
        <v>120</v>
      </c>
      <c r="AG489" s="1" t="s">
        <v>124</v>
      </c>
      <c r="AH489" s="1" t="s">
        <v>129</v>
      </c>
      <c r="AI489" s="1" t="s">
        <v>129</v>
      </c>
      <c r="AJ489" s="1" t="s">
        <v>129</v>
      </c>
      <c r="AK489" s="1" t="s">
        <v>63</v>
      </c>
      <c r="AL489" s="1" t="s">
        <v>144</v>
      </c>
      <c r="AM489" s="1" t="s">
        <v>62</v>
      </c>
      <c r="AN489" s="1" t="s">
        <v>29</v>
      </c>
      <c r="AO489" s="1" t="s">
        <v>155</v>
      </c>
      <c r="AP489" s="1" t="s">
        <v>158</v>
      </c>
      <c r="AQ489" s="1" t="s">
        <v>29</v>
      </c>
      <c r="AR489" s="1" t="s">
        <v>21</v>
      </c>
      <c r="AS489" s="1" t="s">
        <v>21</v>
      </c>
      <c r="AT489" s="1" t="s">
        <v>21</v>
      </c>
      <c r="AV489" s="1">
        <f>_xlfn.XLOOKUP(K489,[6]cmmiScoringModel!$G$2:$G$6, [6]cmmiScoringModel!$I$2:$I$6,0,0,1)</f>
        <v>1</v>
      </c>
      <c r="AW489" s="1">
        <f>_xlfn.XLOOKUP(L489,[6]cmmiScoringModel!$G$7:$G$9,[6]cmmiScoringModel!$I$7:$I$9,0,0,1)</f>
        <v>1</v>
      </c>
      <c r="AX489" s="1">
        <f>_xlfn.XLOOKUP(M489,[6]cmmiScoringModel!$G$10:$G$14,[6]cmmiScoringModel!$I$10:$I$14,0,0,1)</f>
        <v>1</v>
      </c>
      <c r="AY489" s="1">
        <f>_xlfn.XLOOKUP(N489,[6]cmmiScoringModel!$G$15:$G$19,[6]cmmiScoringModel!$I$15:$I$19,0,0,1)</f>
        <v>0.5</v>
      </c>
      <c r="AZ489" s="1">
        <f>_xlfn.XLOOKUP(O489,[6]cmmiScoringModel!$G$20:$G$24,[6]cmmiScoringModel!$I$20:$I$24,0,0,1)</f>
        <v>0.75</v>
      </c>
      <c r="BA489" s="1">
        <f>_xlfn.XLOOKUP(P489,[6]cmmiScoringModel!$G$25:$G$28,[6]cmmiScoringModel!$I$25:$I$28,0,0,1)</f>
        <v>1</v>
      </c>
      <c r="BB489" s="1">
        <f>_xlfn.XLOOKUP(Q489,[6]cmmiScoringModel!$G$29:$G$33,[6]cmmiScoringModel!$I$29:$I$33,0,0,1)</f>
        <v>0.5</v>
      </c>
      <c r="BC489" s="1">
        <f>_xlfn.XLOOKUP(R489,[6]cmmiScoringModel!$G$34:$G$37,[6]cmmiScoringModel!$I$34:$I$37,0,0,1)</f>
        <v>1</v>
      </c>
      <c r="BD489" s="1">
        <f>_xlfn.XLOOKUP(S489,[6]cmmiScoringModel!$G$38:$G$44,[6]cmmiScoringModel!$I$38:$I$44,0,0,1)</f>
        <v>0.2</v>
      </c>
      <c r="BE489" s="1">
        <f>_xlfn.XLOOKUP(T489,[6]cmmiScoringModel!$G$45:$G$51,[6]cmmiScoringModel!$I$45:$I$51,0,0,1)</f>
        <v>0.5</v>
      </c>
      <c r="BF489" s="1">
        <f>_xlfn.XLOOKUP(U489,[6]cmmiScoringModel!$G$52:$G$56,[6]cmmiScoringModel!$I$52:$I$56,0,0,1)</f>
        <v>1</v>
      </c>
      <c r="BG489" s="1">
        <f>_xlfn.XLOOKUP(V489,[6]cmmiScoringModel!$G$57:$G$61,[6]cmmiScoringModel!$I$57:$I$61,0,0,1)</f>
        <v>1</v>
      </c>
      <c r="BH489" s="1">
        <f>_xlfn.XLOOKUP(W489,[6]cmmiScoringModel!$G$62:$G$67,[6]cmmiScoringModel!$I$62:$I$67,0,0,1)</f>
        <v>0.75</v>
      </c>
      <c r="BI489" s="1">
        <f>_xlfn.XLOOKUP(X489,[6]cmmiScoringModel!$G$68:$G$72,[6]cmmiScoringModel!$I$68:$I$72,0,0,1)</f>
        <v>0.75</v>
      </c>
      <c r="BJ489" s="1">
        <f>_xlfn.XLOOKUP(Y489,[6]cmmiScoringModel!$G$73:$G$77,[6]cmmiScoringModel!$I$73:$I$77,0,0,1)</f>
        <v>1</v>
      </c>
      <c r="BK489" s="1">
        <f>_xlfn.XLOOKUP(Z489,[6]cmmiScoringModel!$G$78:$G$84,[6]cmmiScoringModel!$I$78:$I$84,0,0,1)</f>
        <v>0.5</v>
      </c>
      <c r="BL489" s="1">
        <f>_xlfn.XLOOKUP(AA489,[6]cmmiScoringModel!$G$85:$G$91,[6]cmmiScoringModel!$I$85:$I$91,0,0,1)</f>
        <v>0.5</v>
      </c>
      <c r="BM489" s="1">
        <f>_xlfn.XLOOKUP(AB489,[6]cmmiScoringModel!$G$92:$G$95,[6]cmmiScoringModel!$I$92:$I$95,0,0,1)</f>
        <v>1</v>
      </c>
      <c r="BN489" s="1">
        <f>_xlfn.XLOOKUP(AC489,[6]cmmiScoringModel!$G$96:$G$100,[6]cmmiScoringModel!$I$96:$I$100,0,0,1)</f>
        <v>0.6</v>
      </c>
      <c r="BO489" s="1">
        <f>_xlfn.XLOOKUP(AD489,[6]cmmiScoringModel!$G$101:$G$106,[6]cmmiScoringModel!$I$101:$I$106,0,0,1)</f>
        <v>1</v>
      </c>
      <c r="BP489" s="1">
        <f>_xlfn.XLOOKUP(AE489,[6]cmmiScoringModel!$G$107:$G$113,[6]cmmiScoringModel!$I$107:$I$113,0,0,1)</f>
        <v>0.5</v>
      </c>
      <c r="BQ489" s="1">
        <f>_xlfn.XLOOKUP(AF489,[6]cmmiScoringModel!$G$114:$G$117,[6]cmmiScoringModel!$I$114:$I$117,0,0,1)</f>
        <v>0.85</v>
      </c>
      <c r="BR489" s="1">
        <f>_xlfn.XLOOKUP(AG489,[6]cmmiScoringModel!$G$118:$G$120,[6]cmmiScoringModel!$I$118:$I$120,0,0,1)</f>
        <v>0.25</v>
      </c>
      <c r="BS489" s="1">
        <f>_xlfn.XLOOKUP(AH489, [6]cmmiScoringModel!$G$121:$G$124,[6]cmmiScoringModel!$I$121:$I$124,0,0,1)</f>
        <v>0.6</v>
      </c>
      <c r="BT489" s="1">
        <f>_xlfn.XLOOKUP(AI489,[6]cmmiScoringModel!$G$125:$G$128,[6]cmmiScoringModel!$I$125:$I$128,0,0,1)</f>
        <v>0.4</v>
      </c>
      <c r="BU489" s="1">
        <f>_xlfn.XLOOKUP(AJ489,[6]cmmiScoringModel!$G$129:$G$132,[6]cmmiScoringModel!$I$129:$I$132,0,0,1)</f>
        <v>0.4</v>
      </c>
      <c r="BV489" s="1">
        <f>_xlfn.XLOOKUP(AK489,[6]cmmiScoringModel!$G$133:$G$138,[6]cmmiScoringModel!$I$133:$I$138,0,0,1)</f>
        <v>0.75</v>
      </c>
      <c r="BW489" s="1">
        <f>_xlfn.XLOOKUP(AL489,[6]cmmiScoringModel!$G$139:$G$142,[6]cmmiScoringModel!$I$139:$I$142,0,0,1)</f>
        <v>1</v>
      </c>
      <c r="BX489" s="1">
        <f>_xlfn.XLOOKUP(AM489,[6]cmmiScoringModel!$G$143:$G$148,[6]cmmiScoringModel!$I$143:$I$148,0,0,1)</f>
        <v>0.5</v>
      </c>
      <c r="BY489" s="1">
        <f>_xlfn.XLOOKUP(AN489,[6]cmmiScoringModel!$G$149:$G$153,[6]cmmiScoringModel!$I$149:$I$153,0,0,1)</f>
        <v>0.75</v>
      </c>
      <c r="BZ489" s="1">
        <f>_xlfn.XLOOKUP(AO489,[6]cmmiScoringModel!$G$154:$G$157,[6]cmmiScoringModel!$I$154:$I$157,0,0,1)</f>
        <v>1</v>
      </c>
      <c r="CA489" s="1">
        <f>_xlfn.XLOOKUP(AP489,[6]cmmiScoringModel!$G$158:$G$161,[6]cmmiScoringModel!$I$158:$I$161,0,0,1)</f>
        <v>0.5</v>
      </c>
      <c r="CB489" s="1">
        <f>_xlfn.XLOOKUP(AQ489,[6]cmmiScoringModel!$G$162:$G$166,[6]cmmiScoringModel!$I$162:$I$166,0,0,1)</f>
        <v>0.75</v>
      </c>
      <c r="CC489" s="1">
        <f>_xlfn.XLOOKUP(AR489,[6]cmmiScoringModel!$G$167:$G$171,[6]cmmiScoringModel!$I$167:$I$171,0,0,1)</f>
        <v>0.01</v>
      </c>
      <c r="CD489" s="1">
        <f>_xlfn.XLOOKUP(AS489,[6]cmmiScoringModel!$G$172:$G$175,[6]cmmiScoringModel!$I$172:$I$175,0,0,1)</f>
        <v>0.01</v>
      </c>
      <c r="CE489" s="1">
        <f>_xlfn.XLOOKUP(AT489,[6]cmmiScoringModel!$G$176:$G$180,[6]cmmiScoringModel!$I$176:$I$180,0,0,1)</f>
        <v>0.01</v>
      </c>
    </row>
    <row r="490" spans="1:83" x14ac:dyDescent="0.25">
      <c r="A490" s="1" t="s">
        <v>3898</v>
      </c>
      <c r="B490" s="1" t="s">
        <v>3891</v>
      </c>
      <c r="C490" s="1" t="s">
        <v>2093</v>
      </c>
      <c r="D490" s="1" t="s">
        <v>2094</v>
      </c>
      <c r="E490" s="1" t="s">
        <v>2095</v>
      </c>
      <c r="G490" s="1" t="s">
        <v>2786</v>
      </c>
      <c r="K490" s="1" t="s">
        <v>18</v>
      </c>
      <c r="L490" s="1" t="s">
        <v>22</v>
      </c>
      <c r="M490" s="1" t="s">
        <v>31</v>
      </c>
      <c r="N490" s="1" t="s">
        <v>31</v>
      </c>
      <c r="O490" s="1" t="s">
        <v>37</v>
      </c>
      <c r="P490" s="1" t="s">
        <v>43</v>
      </c>
      <c r="Q490" s="1" t="s">
        <v>45</v>
      </c>
      <c r="R490" s="1" t="s">
        <v>37</v>
      </c>
      <c r="S490" s="1" t="s">
        <v>56</v>
      </c>
      <c r="T490" s="1" t="s">
        <v>62</v>
      </c>
      <c r="U490" s="1" t="s">
        <v>66</v>
      </c>
      <c r="V490" s="1" t="s">
        <v>72</v>
      </c>
      <c r="W490" s="1" t="s">
        <v>77</v>
      </c>
      <c r="X490" s="1" t="s">
        <v>37</v>
      </c>
      <c r="Y490" s="1" t="s">
        <v>43</v>
      </c>
      <c r="Z490" s="1" t="s">
        <v>63</v>
      </c>
      <c r="AA490" s="1" t="s">
        <v>62</v>
      </c>
      <c r="AB490" s="1" t="s">
        <v>98</v>
      </c>
      <c r="AC490" s="1" t="s">
        <v>103</v>
      </c>
      <c r="AD490" s="1" t="s">
        <v>111</v>
      </c>
      <c r="AE490" s="1" t="s">
        <v>62</v>
      </c>
      <c r="AF490" s="1" t="s">
        <v>120</v>
      </c>
      <c r="AG490" s="1" t="s">
        <v>125</v>
      </c>
      <c r="AH490" s="1" t="s">
        <v>129</v>
      </c>
      <c r="AI490" s="1" t="s">
        <v>129</v>
      </c>
      <c r="AJ490" s="1" t="s">
        <v>129</v>
      </c>
      <c r="AK490" s="1" t="s">
        <v>64</v>
      </c>
      <c r="AL490" s="1" t="s">
        <v>144</v>
      </c>
      <c r="AM490" s="1" t="s">
        <v>63</v>
      </c>
      <c r="AN490" s="1" t="s">
        <v>31</v>
      </c>
      <c r="AO490" s="1" t="s">
        <v>155</v>
      </c>
      <c r="AP490" s="1" t="s">
        <v>159</v>
      </c>
      <c r="AQ490" s="1" t="s">
        <v>31</v>
      </c>
      <c r="AR490" s="1" t="s">
        <v>21</v>
      </c>
      <c r="AS490" s="1" t="s">
        <v>21</v>
      </c>
      <c r="AT490" s="1" t="s">
        <v>21</v>
      </c>
      <c r="AV490" s="1">
        <f>_xlfn.XLOOKUP(K490,[6]cmmiScoringModel!$G$2:$G$6, [6]cmmiScoringModel!$I$2:$I$6,0,0,1)</f>
        <v>1</v>
      </c>
      <c r="AW490" s="1">
        <f>_xlfn.XLOOKUP(L490,[6]cmmiScoringModel!$G$7:$G$9,[6]cmmiScoringModel!$I$7:$I$9,0,0,1)</f>
        <v>1</v>
      </c>
      <c r="AX490" s="1">
        <f>_xlfn.XLOOKUP(M490,[6]cmmiScoringModel!$G$10:$G$14,[6]cmmiScoringModel!$I$10:$I$14,0,0,1)</f>
        <v>1</v>
      </c>
      <c r="AY490" s="1">
        <f>_xlfn.XLOOKUP(N490,[6]cmmiScoringModel!$G$15:$G$19,[6]cmmiScoringModel!$I$15:$I$19,0,0,1)</f>
        <v>1</v>
      </c>
      <c r="AZ490" s="1">
        <f>_xlfn.XLOOKUP(O490,[6]cmmiScoringModel!$G$20:$G$24,[6]cmmiScoringModel!$I$20:$I$24,0,0,1)</f>
        <v>0.75</v>
      </c>
      <c r="BA490" s="1">
        <f>_xlfn.XLOOKUP(P490,[6]cmmiScoringModel!$G$25:$G$28,[6]cmmiScoringModel!$I$25:$I$28,0,0,1)</f>
        <v>1</v>
      </c>
      <c r="BB490" s="1">
        <f>_xlfn.XLOOKUP(Q490,[6]cmmiScoringModel!$G$29:$G$33,[6]cmmiScoringModel!$I$29:$I$33,0,0,1)</f>
        <v>0.5</v>
      </c>
      <c r="BC490" s="1">
        <f>_xlfn.XLOOKUP(R490,[6]cmmiScoringModel!$G$34:$G$37,[6]cmmiScoringModel!$I$34:$I$37,0,0,1)</f>
        <v>1</v>
      </c>
      <c r="BD490" s="1">
        <f>_xlfn.XLOOKUP(S490,[6]cmmiScoringModel!$G$38:$G$44,[6]cmmiScoringModel!$I$38:$I$44,0,0,1)</f>
        <v>0.2</v>
      </c>
      <c r="BE490" s="1">
        <f>_xlfn.XLOOKUP(T490,[6]cmmiScoringModel!$G$45:$G$51,[6]cmmiScoringModel!$I$45:$I$51,0,0,1)</f>
        <v>0.5</v>
      </c>
      <c r="BF490" s="1">
        <f>_xlfn.XLOOKUP(U490,[6]cmmiScoringModel!$G$52:$G$56,[6]cmmiScoringModel!$I$52:$I$56,0,0,1)</f>
        <v>0.8</v>
      </c>
      <c r="BG490" s="1">
        <f>_xlfn.XLOOKUP(V490,[6]cmmiScoringModel!$G$57:$G$61,[6]cmmiScoringModel!$I$57:$I$61,0,0,1)</f>
        <v>1</v>
      </c>
      <c r="BH490" s="1">
        <f>_xlfn.XLOOKUP(W490,[6]cmmiScoringModel!$G$62:$G$67,[6]cmmiScoringModel!$I$62:$I$67,0,0,1)</f>
        <v>1</v>
      </c>
      <c r="BI490" s="1">
        <f>_xlfn.XLOOKUP(X490,[6]cmmiScoringModel!$G$68:$G$72,[6]cmmiScoringModel!$I$68:$I$72,0,0,1)</f>
        <v>0.75</v>
      </c>
      <c r="BJ490" s="1">
        <f>_xlfn.XLOOKUP(Y490,[6]cmmiScoringModel!$G$73:$G$77,[6]cmmiScoringModel!$I$73:$I$77,0,0,1)</f>
        <v>1</v>
      </c>
      <c r="BK490" s="1">
        <f>_xlfn.XLOOKUP(Z490,[6]cmmiScoringModel!$G$78:$G$84,[6]cmmiScoringModel!$I$78:$I$84,0,0,1)</f>
        <v>0.75</v>
      </c>
      <c r="BL490" s="1">
        <f>_xlfn.XLOOKUP(AA490,[6]cmmiScoringModel!$G$85:$G$91,[6]cmmiScoringModel!$I$85:$I$91,0,0,1)</f>
        <v>0.5</v>
      </c>
      <c r="BM490" s="1">
        <f>_xlfn.XLOOKUP(AB490,[6]cmmiScoringModel!$G$92:$G$95,[6]cmmiScoringModel!$I$92:$I$95,0,0,1)</f>
        <v>1</v>
      </c>
      <c r="BN490" s="1">
        <f>_xlfn.XLOOKUP(AC490,[6]cmmiScoringModel!$G$96:$G$100,[6]cmmiScoringModel!$I$96:$I$100,0,0,1)</f>
        <v>0.6</v>
      </c>
      <c r="BO490" s="1">
        <f>_xlfn.XLOOKUP(AD490,[6]cmmiScoringModel!$G$101:$G$106,[6]cmmiScoringModel!$I$101:$I$106,0,0,1)</f>
        <v>1</v>
      </c>
      <c r="BP490" s="1">
        <f>_xlfn.XLOOKUP(AE490,[6]cmmiScoringModel!$G$107:$G$113,[6]cmmiScoringModel!$I$107:$I$113,0,0,1)</f>
        <v>0.5</v>
      </c>
      <c r="BQ490" s="1">
        <f>_xlfn.XLOOKUP(AF490,[6]cmmiScoringModel!$G$114:$G$117,[6]cmmiScoringModel!$I$114:$I$117,0,0,1)</f>
        <v>0.85</v>
      </c>
      <c r="BR490" s="1">
        <f>_xlfn.XLOOKUP(AG490,[6]cmmiScoringModel!$G$118:$G$120,[6]cmmiScoringModel!$I$118:$I$120,0,0,1)</f>
        <v>1</v>
      </c>
      <c r="BS490" s="1">
        <f>_xlfn.XLOOKUP(AH490, [6]cmmiScoringModel!$G$121:$G$124,[6]cmmiScoringModel!$I$121:$I$124,0,0,1)</f>
        <v>0.6</v>
      </c>
      <c r="BT490" s="1">
        <f>_xlfn.XLOOKUP(AI490,[6]cmmiScoringModel!$G$125:$G$128,[6]cmmiScoringModel!$I$125:$I$128,0,0,1)</f>
        <v>0.4</v>
      </c>
      <c r="BU490" s="1">
        <f>_xlfn.XLOOKUP(AJ490,[6]cmmiScoringModel!$G$129:$G$132,[6]cmmiScoringModel!$I$129:$I$132,0,0,1)</f>
        <v>0.4</v>
      </c>
      <c r="BV490" s="1">
        <f>_xlfn.XLOOKUP(AK490,[6]cmmiScoringModel!$G$133:$G$138,[6]cmmiScoringModel!$I$133:$I$138,0,0,1)</f>
        <v>1</v>
      </c>
      <c r="BW490" s="1">
        <f>_xlfn.XLOOKUP(AL490,[6]cmmiScoringModel!$G$139:$G$142,[6]cmmiScoringModel!$I$139:$I$142,0,0,1)</f>
        <v>1</v>
      </c>
      <c r="BX490" s="1">
        <f>_xlfn.XLOOKUP(AM490,[6]cmmiScoringModel!$G$143:$G$148,[6]cmmiScoringModel!$I$143:$I$148,0,0,1)</f>
        <v>0.75</v>
      </c>
      <c r="BY490" s="1">
        <f>_xlfn.XLOOKUP(AN490,[6]cmmiScoringModel!$G$149:$G$153,[6]cmmiScoringModel!$I$149:$I$153,0,0,1)</f>
        <v>1</v>
      </c>
      <c r="BZ490" s="1">
        <f>_xlfn.XLOOKUP(AO490,[6]cmmiScoringModel!$G$154:$G$157,[6]cmmiScoringModel!$I$154:$I$157,0,0,1)</f>
        <v>1</v>
      </c>
      <c r="CA490" s="1">
        <f>_xlfn.XLOOKUP(AP490,[6]cmmiScoringModel!$G$158:$G$161,[6]cmmiScoringModel!$I$158:$I$161,0,0,1)</f>
        <v>1</v>
      </c>
      <c r="CB490" s="1">
        <f>_xlfn.XLOOKUP(AQ490,[6]cmmiScoringModel!$G$162:$G$166,[6]cmmiScoringModel!$I$162:$I$166,0,0,1)</f>
        <v>1</v>
      </c>
      <c r="CC490" s="1">
        <f>_xlfn.XLOOKUP(AR490,[6]cmmiScoringModel!$G$167:$G$171,[6]cmmiScoringModel!$I$167:$I$171,0,0,1)</f>
        <v>0.01</v>
      </c>
      <c r="CD490" s="1">
        <f>_xlfn.XLOOKUP(AS490,[6]cmmiScoringModel!$G$172:$G$175,[6]cmmiScoringModel!$I$172:$I$175,0,0,1)</f>
        <v>0.01</v>
      </c>
      <c r="CE490" s="1">
        <f>_xlfn.XLOOKUP(AT490,[6]cmmiScoringModel!$G$176:$G$180,[6]cmmiScoringModel!$I$176:$I$180,0,0,1)</f>
        <v>0.01</v>
      </c>
    </row>
    <row r="491" spans="1:83" x14ac:dyDescent="0.25">
      <c r="A491" s="1" t="s">
        <v>3899</v>
      </c>
      <c r="B491" s="1" t="s">
        <v>3891</v>
      </c>
      <c r="C491" s="1" t="s">
        <v>2583</v>
      </c>
      <c r="D491" s="1" t="s">
        <v>2584</v>
      </c>
      <c r="E491" s="1" t="s">
        <v>2585</v>
      </c>
      <c r="G491" s="1" t="s">
        <v>2786</v>
      </c>
      <c r="K491" s="1" t="s">
        <v>18</v>
      </c>
      <c r="L491" s="1" t="s">
        <v>22</v>
      </c>
      <c r="M491" s="1" t="s">
        <v>31</v>
      </c>
      <c r="N491" s="1" t="s">
        <v>29</v>
      </c>
      <c r="O491" s="1" t="s">
        <v>37</v>
      </c>
      <c r="P491" s="1" t="s">
        <v>43</v>
      </c>
      <c r="Q491" s="1" t="s">
        <v>45</v>
      </c>
      <c r="R491" s="1" t="s">
        <v>37</v>
      </c>
      <c r="S491" s="1" t="s">
        <v>56</v>
      </c>
      <c r="T491" s="1" t="s">
        <v>62</v>
      </c>
      <c r="U491" s="1" t="s">
        <v>43</v>
      </c>
      <c r="V491" s="1" t="s">
        <v>72</v>
      </c>
      <c r="W491" s="1" t="s">
        <v>76</v>
      </c>
      <c r="X491" s="1" t="s">
        <v>37</v>
      </c>
      <c r="Y491" s="1" t="s">
        <v>43</v>
      </c>
      <c r="Z491" s="1" t="s">
        <v>62</v>
      </c>
      <c r="AA491" s="1" t="s">
        <v>62</v>
      </c>
      <c r="AB491" s="1" t="s">
        <v>98</v>
      </c>
      <c r="AC491" s="1" t="s">
        <v>103</v>
      </c>
      <c r="AD491" s="1" t="s">
        <v>111</v>
      </c>
      <c r="AE491" s="1" t="s">
        <v>62</v>
      </c>
      <c r="AF491" s="1" t="s">
        <v>120</v>
      </c>
      <c r="AG491" s="1" t="s">
        <v>124</v>
      </c>
      <c r="AH491" s="1" t="s">
        <v>129</v>
      </c>
      <c r="AI491" s="1" t="s">
        <v>129</v>
      </c>
      <c r="AJ491" s="1" t="s">
        <v>129</v>
      </c>
      <c r="AK491" s="1" t="s">
        <v>63</v>
      </c>
      <c r="AL491" s="1" t="s">
        <v>144</v>
      </c>
      <c r="AM491" s="1" t="s">
        <v>62</v>
      </c>
      <c r="AN491" s="1" t="s">
        <v>29</v>
      </c>
      <c r="AO491" s="1" t="s">
        <v>155</v>
      </c>
      <c r="AP491" s="1" t="s">
        <v>158</v>
      </c>
      <c r="AQ491" s="1" t="s">
        <v>29</v>
      </c>
      <c r="AR491" s="1" t="s">
        <v>21</v>
      </c>
      <c r="AS491" s="1" t="s">
        <v>21</v>
      </c>
      <c r="AT491" s="1" t="s">
        <v>21</v>
      </c>
      <c r="AV491" s="1">
        <f>_xlfn.XLOOKUP(K491,[6]cmmiScoringModel!$G$2:$G$6, [6]cmmiScoringModel!$I$2:$I$6,0,0,1)</f>
        <v>1</v>
      </c>
      <c r="AW491" s="1">
        <f>_xlfn.XLOOKUP(L491,[6]cmmiScoringModel!$G$7:$G$9,[6]cmmiScoringModel!$I$7:$I$9,0,0,1)</f>
        <v>1</v>
      </c>
      <c r="AX491" s="1">
        <f>_xlfn.XLOOKUP(M491,[6]cmmiScoringModel!$G$10:$G$14,[6]cmmiScoringModel!$I$10:$I$14,0,0,1)</f>
        <v>1</v>
      </c>
      <c r="AY491" s="1">
        <f>_xlfn.XLOOKUP(N491,[6]cmmiScoringModel!$G$15:$G$19,[6]cmmiScoringModel!$I$15:$I$19,0,0,1)</f>
        <v>0.5</v>
      </c>
      <c r="AZ491" s="1">
        <f>_xlfn.XLOOKUP(O491,[6]cmmiScoringModel!$G$20:$G$24,[6]cmmiScoringModel!$I$20:$I$24,0,0,1)</f>
        <v>0.75</v>
      </c>
      <c r="BA491" s="1">
        <f>_xlfn.XLOOKUP(P491,[6]cmmiScoringModel!$G$25:$G$28,[6]cmmiScoringModel!$I$25:$I$28,0,0,1)</f>
        <v>1</v>
      </c>
      <c r="BB491" s="1">
        <f>_xlfn.XLOOKUP(Q491,[6]cmmiScoringModel!$G$29:$G$33,[6]cmmiScoringModel!$I$29:$I$33,0,0,1)</f>
        <v>0.5</v>
      </c>
      <c r="BC491" s="1">
        <f>_xlfn.XLOOKUP(R491,[6]cmmiScoringModel!$G$34:$G$37,[6]cmmiScoringModel!$I$34:$I$37,0,0,1)</f>
        <v>1</v>
      </c>
      <c r="BD491" s="1">
        <f>_xlfn.XLOOKUP(S491,[6]cmmiScoringModel!$G$38:$G$44,[6]cmmiScoringModel!$I$38:$I$44,0,0,1)</f>
        <v>0.2</v>
      </c>
      <c r="BE491" s="1">
        <f>_xlfn.XLOOKUP(T491,[6]cmmiScoringModel!$G$45:$G$51,[6]cmmiScoringModel!$I$45:$I$51,0,0,1)</f>
        <v>0.5</v>
      </c>
      <c r="BF491" s="1">
        <f>_xlfn.XLOOKUP(U491,[6]cmmiScoringModel!$G$52:$G$56,[6]cmmiScoringModel!$I$52:$I$56,0,0,1)</f>
        <v>1</v>
      </c>
      <c r="BG491" s="1">
        <f>_xlfn.XLOOKUP(V491,[6]cmmiScoringModel!$G$57:$G$61,[6]cmmiScoringModel!$I$57:$I$61,0,0,1)</f>
        <v>1</v>
      </c>
      <c r="BH491" s="1">
        <f>_xlfn.XLOOKUP(W491,[6]cmmiScoringModel!$G$62:$G$67,[6]cmmiScoringModel!$I$62:$I$67,0,0,1)</f>
        <v>0.75</v>
      </c>
      <c r="BI491" s="1">
        <f>_xlfn.XLOOKUP(X491,[6]cmmiScoringModel!$G$68:$G$72,[6]cmmiScoringModel!$I$68:$I$72,0,0,1)</f>
        <v>0.75</v>
      </c>
      <c r="BJ491" s="1">
        <f>_xlfn.XLOOKUP(Y491,[6]cmmiScoringModel!$G$73:$G$77,[6]cmmiScoringModel!$I$73:$I$77,0,0,1)</f>
        <v>1</v>
      </c>
      <c r="BK491" s="1">
        <f>_xlfn.XLOOKUP(Z491,[6]cmmiScoringModel!$G$78:$G$84,[6]cmmiScoringModel!$I$78:$I$84,0,0,1)</f>
        <v>0.5</v>
      </c>
      <c r="BL491" s="1">
        <f>_xlfn.XLOOKUP(AA491,[6]cmmiScoringModel!$G$85:$G$91,[6]cmmiScoringModel!$I$85:$I$91,0,0,1)</f>
        <v>0.5</v>
      </c>
      <c r="BM491" s="1">
        <f>_xlfn.XLOOKUP(AB491,[6]cmmiScoringModel!$G$92:$G$95,[6]cmmiScoringModel!$I$92:$I$95,0,0,1)</f>
        <v>1</v>
      </c>
      <c r="BN491" s="1">
        <f>_xlfn.XLOOKUP(AC491,[6]cmmiScoringModel!$G$96:$G$100,[6]cmmiScoringModel!$I$96:$I$100,0,0,1)</f>
        <v>0.6</v>
      </c>
      <c r="BO491" s="1">
        <f>_xlfn.XLOOKUP(AD491,[6]cmmiScoringModel!$G$101:$G$106,[6]cmmiScoringModel!$I$101:$I$106,0,0,1)</f>
        <v>1</v>
      </c>
      <c r="BP491" s="1">
        <f>_xlfn.XLOOKUP(AE491,[6]cmmiScoringModel!$G$107:$G$113,[6]cmmiScoringModel!$I$107:$I$113,0,0,1)</f>
        <v>0.5</v>
      </c>
      <c r="BQ491" s="1">
        <f>_xlfn.XLOOKUP(AF491,[6]cmmiScoringModel!$G$114:$G$117,[6]cmmiScoringModel!$I$114:$I$117,0,0,1)</f>
        <v>0.85</v>
      </c>
      <c r="BR491" s="1">
        <f>_xlfn.XLOOKUP(AG491,[6]cmmiScoringModel!$G$118:$G$120,[6]cmmiScoringModel!$I$118:$I$120,0,0,1)</f>
        <v>0.25</v>
      </c>
      <c r="BS491" s="1">
        <f>_xlfn.XLOOKUP(AH491, [6]cmmiScoringModel!$G$121:$G$124,[6]cmmiScoringModel!$I$121:$I$124,0,0,1)</f>
        <v>0.6</v>
      </c>
      <c r="BT491" s="1">
        <f>_xlfn.XLOOKUP(AI491,[6]cmmiScoringModel!$G$125:$G$128,[6]cmmiScoringModel!$I$125:$I$128,0,0,1)</f>
        <v>0.4</v>
      </c>
      <c r="BU491" s="1">
        <f>_xlfn.XLOOKUP(AJ491,[6]cmmiScoringModel!$G$129:$G$132,[6]cmmiScoringModel!$I$129:$I$132,0,0,1)</f>
        <v>0.4</v>
      </c>
      <c r="BV491" s="1">
        <f>_xlfn.XLOOKUP(AK491,[6]cmmiScoringModel!$G$133:$G$138,[6]cmmiScoringModel!$I$133:$I$138,0,0,1)</f>
        <v>0.75</v>
      </c>
      <c r="BW491" s="1">
        <f>_xlfn.XLOOKUP(AL491,[6]cmmiScoringModel!$G$139:$G$142,[6]cmmiScoringModel!$I$139:$I$142,0,0,1)</f>
        <v>1</v>
      </c>
      <c r="BX491" s="1">
        <f>_xlfn.XLOOKUP(AM491,[6]cmmiScoringModel!$G$143:$G$148,[6]cmmiScoringModel!$I$143:$I$148,0,0,1)</f>
        <v>0.5</v>
      </c>
      <c r="BY491" s="1">
        <f>_xlfn.XLOOKUP(AN491,[6]cmmiScoringModel!$G$149:$G$153,[6]cmmiScoringModel!$I$149:$I$153,0,0,1)</f>
        <v>0.75</v>
      </c>
      <c r="BZ491" s="1">
        <f>_xlfn.XLOOKUP(AO491,[6]cmmiScoringModel!$G$154:$G$157,[6]cmmiScoringModel!$I$154:$I$157,0,0,1)</f>
        <v>1</v>
      </c>
      <c r="CA491" s="1">
        <f>_xlfn.XLOOKUP(AP491,[6]cmmiScoringModel!$G$158:$G$161,[6]cmmiScoringModel!$I$158:$I$161,0,0,1)</f>
        <v>0.5</v>
      </c>
      <c r="CB491" s="1">
        <f>_xlfn.XLOOKUP(AQ491,[6]cmmiScoringModel!$G$162:$G$166,[6]cmmiScoringModel!$I$162:$I$166,0,0,1)</f>
        <v>0.75</v>
      </c>
      <c r="CC491" s="1">
        <f>_xlfn.XLOOKUP(AR491,[6]cmmiScoringModel!$G$167:$G$171,[6]cmmiScoringModel!$I$167:$I$171,0,0,1)</f>
        <v>0.01</v>
      </c>
      <c r="CD491" s="1">
        <f>_xlfn.XLOOKUP(AS491,[6]cmmiScoringModel!$G$172:$G$175,[6]cmmiScoringModel!$I$172:$I$175,0,0,1)</f>
        <v>0.01</v>
      </c>
      <c r="CE491" s="1">
        <f>_xlfn.XLOOKUP(AT491,[6]cmmiScoringModel!$G$176:$G$180,[6]cmmiScoringModel!$I$176:$I$180,0,0,1)</f>
        <v>0.01</v>
      </c>
    </row>
    <row r="492" spans="1:83" x14ac:dyDescent="0.25">
      <c r="A492" s="1" t="s">
        <v>3900</v>
      </c>
      <c r="B492" s="1" t="s">
        <v>3891</v>
      </c>
      <c r="C492" s="1" t="s">
        <v>2596</v>
      </c>
      <c r="D492" s="1" t="s">
        <v>2597</v>
      </c>
      <c r="E492" s="1" t="s">
        <v>2598</v>
      </c>
      <c r="G492" s="1" t="s">
        <v>3895</v>
      </c>
      <c r="K492" s="1" t="s">
        <v>18</v>
      </c>
      <c r="L492" s="1" t="s">
        <v>22</v>
      </c>
      <c r="M492" s="1" t="s">
        <v>31</v>
      </c>
      <c r="N492" s="1" t="s">
        <v>29</v>
      </c>
      <c r="O492" s="1" t="s">
        <v>37</v>
      </c>
      <c r="P492" s="1" t="s">
        <v>43</v>
      </c>
      <c r="Q492" s="1" t="s">
        <v>45</v>
      </c>
      <c r="R492" s="1" t="s">
        <v>37</v>
      </c>
      <c r="S492" s="1" t="s">
        <v>56</v>
      </c>
      <c r="T492" s="1" t="s">
        <v>62</v>
      </c>
      <c r="U492" s="1" t="s">
        <v>43</v>
      </c>
      <c r="V492" s="1" t="s">
        <v>72</v>
      </c>
      <c r="W492" s="1" t="s">
        <v>76</v>
      </c>
      <c r="X492" s="1" t="s">
        <v>37</v>
      </c>
      <c r="Y492" s="1" t="s">
        <v>43</v>
      </c>
      <c r="Z492" s="1" t="s">
        <v>62</v>
      </c>
      <c r="AA492" s="1" t="s">
        <v>62</v>
      </c>
      <c r="AB492" s="1" t="s">
        <v>98</v>
      </c>
      <c r="AC492" s="1" t="s">
        <v>103</v>
      </c>
      <c r="AD492" s="1" t="s">
        <v>111</v>
      </c>
      <c r="AE492" s="1" t="s">
        <v>62</v>
      </c>
      <c r="AF492" s="1" t="s">
        <v>120</v>
      </c>
      <c r="AG492" s="1" t="s">
        <v>124</v>
      </c>
      <c r="AH492" s="1" t="s">
        <v>129</v>
      </c>
      <c r="AI492" s="1" t="s">
        <v>129</v>
      </c>
      <c r="AJ492" s="1" t="s">
        <v>129</v>
      </c>
      <c r="AK492" s="1" t="s">
        <v>63</v>
      </c>
      <c r="AL492" s="1" t="s">
        <v>144</v>
      </c>
      <c r="AM492" s="1" t="s">
        <v>62</v>
      </c>
      <c r="AN492" s="1" t="s">
        <v>29</v>
      </c>
      <c r="AO492" s="1" t="s">
        <v>155</v>
      </c>
      <c r="AP492" s="1" t="s">
        <v>158</v>
      </c>
      <c r="AQ492" s="1" t="s">
        <v>29</v>
      </c>
      <c r="AR492" s="1" t="s">
        <v>21</v>
      </c>
      <c r="AS492" s="1" t="s">
        <v>21</v>
      </c>
      <c r="AT492" s="1" t="s">
        <v>21</v>
      </c>
      <c r="AV492" s="1">
        <f>_xlfn.XLOOKUP(K492,[6]cmmiScoringModel!$G$2:$G$6, [6]cmmiScoringModel!$I$2:$I$6,0,0,1)</f>
        <v>1</v>
      </c>
      <c r="AW492" s="1">
        <f>_xlfn.XLOOKUP(L492,[6]cmmiScoringModel!$G$7:$G$9,[6]cmmiScoringModel!$I$7:$I$9,0,0,1)</f>
        <v>1</v>
      </c>
      <c r="AX492" s="1">
        <f>_xlfn.XLOOKUP(M492,[6]cmmiScoringModel!$G$10:$G$14,[6]cmmiScoringModel!$I$10:$I$14,0,0,1)</f>
        <v>1</v>
      </c>
      <c r="AY492" s="1">
        <f>_xlfn.XLOOKUP(N492,[6]cmmiScoringModel!$G$15:$G$19,[6]cmmiScoringModel!$I$15:$I$19,0,0,1)</f>
        <v>0.5</v>
      </c>
      <c r="AZ492" s="1">
        <f>_xlfn.XLOOKUP(O492,[6]cmmiScoringModel!$G$20:$G$24,[6]cmmiScoringModel!$I$20:$I$24,0,0,1)</f>
        <v>0.75</v>
      </c>
      <c r="BA492" s="1">
        <f>_xlfn.XLOOKUP(P492,[6]cmmiScoringModel!$G$25:$G$28,[6]cmmiScoringModel!$I$25:$I$28,0,0,1)</f>
        <v>1</v>
      </c>
      <c r="BB492" s="1">
        <f>_xlfn.XLOOKUP(Q492,[6]cmmiScoringModel!$G$29:$G$33,[6]cmmiScoringModel!$I$29:$I$33,0,0,1)</f>
        <v>0.5</v>
      </c>
      <c r="BC492" s="1">
        <f>_xlfn.XLOOKUP(R492,[6]cmmiScoringModel!$G$34:$G$37,[6]cmmiScoringModel!$I$34:$I$37,0,0,1)</f>
        <v>1</v>
      </c>
      <c r="BD492" s="1">
        <f>_xlfn.XLOOKUP(S492,[6]cmmiScoringModel!$G$38:$G$44,[6]cmmiScoringModel!$I$38:$I$44,0,0,1)</f>
        <v>0.2</v>
      </c>
      <c r="BE492" s="1">
        <f>_xlfn.XLOOKUP(T492,[6]cmmiScoringModel!$G$45:$G$51,[6]cmmiScoringModel!$I$45:$I$51,0,0,1)</f>
        <v>0.5</v>
      </c>
      <c r="BF492" s="1">
        <f>_xlfn.XLOOKUP(U492,[6]cmmiScoringModel!$G$52:$G$56,[6]cmmiScoringModel!$I$52:$I$56,0,0,1)</f>
        <v>1</v>
      </c>
      <c r="BG492" s="1">
        <f>_xlfn.XLOOKUP(V492,[6]cmmiScoringModel!$G$57:$G$61,[6]cmmiScoringModel!$I$57:$I$61,0,0,1)</f>
        <v>1</v>
      </c>
      <c r="BH492" s="1">
        <f>_xlfn.XLOOKUP(W492,[6]cmmiScoringModel!$G$62:$G$67,[6]cmmiScoringModel!$I$62:$I$67,0,0,1)</f>
        <v>0.75</v>
      </c>
      <c r="BI492" s="1">
        <f>_xlfn.XLOOKUP(X492,[6]cmmiScoringModel!$G$68:$G$72,[6]cmmiScoringModel!$I$68:$I$72,0,0,1)</f>
        <v>0.75</v>
      </c>
      <c r="BJ492" s="1">
        <f>_xlfn.XLOOKUP(Y492,[6]cmmiScoringModel!$G$73:$G$77,[6]cmmiScoringModel!$I$73:$I$77,0,0,1)</f>
        <v>1</v>
      </c>
      <c r="BK492" s="1">
        <f>_xlfn.XLOOKUP(Z492,[6]cmmiScoringModel!$G$78:$G$84,[6]cmmiScoringModel!$I$78:$I$84,0,0,1)</f>
        <v>0.5</v>
      </c>
      <c r="BL492" s="1">
        <f>_xlfn.XLOOKUP(AA492,[6]cmmiScoringModel!$G$85:$G$91,[6]cmmiScoringModel!$I$85:$I$91,0,0,1)</f>
        <v>0.5</v>
      </c>
      <c r="BM492" s="1">
        <f>_xlfn.XLOOKUP(AB492,[6]cmmiScoringModel!$G$92:$G$95,[6]cmmiScoringModel!$I$92:$I$95,0,0,1)</f>
        <v>1</v>
      </c>
      <c r="BN492" s="1">
        <f>_xlfn.XLOOKUP(AC492,[6]cmmiScoringModel!$G$96:$G$100,[6]cmmiScoringModel!$I$96:$I$100,0,0,1)</f>
        <v>0.6</v>
      </c>
      <c r="BO492" s="1">
        <f>_xlfn.XLOOKUP(AD492,[6]cmmiScoringModel!$G$101:$G$106,[6]cmmiScoringModel!$I$101:$I$106,0,0,1)</f>
        <v>1</v>
      </c>
      <c r="BP492" s="1">
        <f>_xlfn.XLOOKUP(AE492,[6]cmmiScoringModel!$G$107:$G$113,[6]cmmiScoringModel!$I$107:$I$113,0,0,1)</f>
        <v>0.5</v>
      </c>
      <c r="BQ492" s="1">
        <f>_xlfn.XLOOKUP(AF492,[6]cmmiScoringModel!$G$114:$G$117,[6]cmmiScoringModel!$I$114:$I$117,0,0,1)</f>
        <v>0.85</v>
      </c>
      <c r="BR492" s="1">
        <f>_xlfn.XLOOKUP(AG492,[6]cmmiScoringModel!$G$118:$G$120,[6]cmmiScoringModel!$I$118:$I$120,0,0,1)</f>
        <v>0.25</v>
      </c>
      <c r="BS492" s="1">
        <f>_xlfn.XLOOKUP(AH492, [6]cmmiScoringModel!$G$121:$G$124,[6]cmmiScoringModel!$I$121:$I$124,0,0,1)</f>
        <v>0.6</v>
      </c>
      <c r="BT492" s="1">
        <f>_xlfn.XLOOKUP(AI492,[6]cmmiScoringModel!$G$125:$G$128,[6]cmmiScoringModel!$I$125:$I$128,0,0,1)</f>
        <v>0.4</v>
      </c>
      <c r="BU492" s="1">
        <f>_xlfn.XLOOKUP(AJ492,[6]cmmiScoringModel!$G$129:$G$132,[6]cmmiScoringModel!$I$129:$I$132,0,0,1)</f>
        <v>0.4</v>
      </c>
      <c r="BV492" s="1">
        <f>_xlfn.XLOOKUP(AK492,[6]cmmiScoringModel!$G$133:$G$138,[6]cmmiScoringModel!$I$133:$I$138,0,0,1)</f>
        <v>0.75</v>
      </c>
      <c r="BW492" s="1">
        <f>_xlfn.XLOOKUP(AL492,[6]cmmiScoringModel!$G$139:$G$142,[6]cmmiScoringModel!$I$139:$I$142,0,0,1)</f>
        <v>1</v>
      </c>
      <c r="BX492" s="1">
        <f>_xlfn.XLOOKUP(AM492,[6]cmmiScoringModel!$G$143:$G$148,[6]cmmiScoringModel!$I$143:$I$148,0,0,1)</f>
        <v>0.5</v>
      </c>
      <c r="BY492" s="1">
        <f>_xlfn.XLOOKUP(AN492,[6]cmmiScoringModel!$G$149:$G$153,[6]cmmiScoringModel!$I$149:$I$153,0,0,1)</f>
        <v>0.75</v>
      </c>
      <c r="BZ492" s="1">
        <f>_xlfn.XLOOKUP(AO492,[6]cmmiScoringModel!$G$154:$G$157,[6]cmmiScoringModel!$I$154:$I$157,0,0,1)</f>
        <v>1</v>
      </c>
      <c r="CA492" s="1">
        <f>_xlfn.XLOOKUP(AP492,[6]cmmiScoringModel!$G$158:$G$161,[6]cmmiScoringModel!$I$158:$I$161,0,0,1)</f>
        <v>0.5</v>
      </c>
      <c r="CB492" s="1">
        <f>_xlfn.XLOOKUP(AQ492,[6]cmmiScoringModel!$G$162:$G$166,[6]cmmiScoringModel!$I$162:$I$166,0,0,1)</f>
        <v>0.75</v>
      </c>
      <c r="CC492" s="1">
        <f>_xlfn.XLOOKUP(AR492,[6]cmmiScoringModel!$G$167:$G$171,[6]cmmiScoringModel!$I$167:$I$171,0,0,1)</f>
        <v>0.01</v>
      </c>
      <c r="CD492" s="1">
        <f>_xlfn.XLOOKUP(AS492,[6]cmmiScoringModel!$G$172:$G$175,[6]cmmiScoringModel!$I$172:$I$175,0,0,1)</f>
        <v>0.01</v>
      </c>
      <c r="CE492" s="1">
        <f>_xlfn.XLOOKUP(AT492,[6]cmmiScoringModel!$G$176:$G$180,[6]cmmiScoringModel!$I$176:$I$180,0,0,1)</f>
        <v>0.01</v>
      </c>
    </row>
    <row r="493" spans="1:83" x14ac:dyDescent="0.25">
      <c r="A493" s="1" t="s">
        <v>3901</v>
      </c>
      <c r="B493" s="1" t="s">
        <v>2570</v>
      </c>
      <c r="C493" s="1" t="s">
        <v>2571</v>
      </c>
      <c r="D493" s="1" t="s">
        <v>2572</v>
      </c>
      <c r="E493" s="1" t="s">
        <v>2573</v>
      </c>
      <c r="G493" s="1" t="s">
        <v>1834</v>
      </c>
      <c r="H493" s="1" t="s">
        <v>3594</v>
      </c>
      <c r="K493" s="1" t="s">
        <v>18</v>
      </c>
      <c r="L493" s="1" t="s">
        <v>22</v>
      </c>
      <c r="M493" s="1" t="s">
        <v>31</v>
      </c>
      <c r="N493" s="1" t="s">
        <v>29</v>
      </c>
      <c r="O493" s="1" t="s">
        <v>37</v>
      </c>
      <c r="P493" s="1" t="s">
        <v>43</v>
      </c>
      <c r="Q493" s="1" t="s">
        <v>45</v>
      </c>
      <c r="R493" s="1" t="s">
        <v>37</v>
      </c>
      <c r="S493" s="1" t="s">
        <v>56</v>
      </c>
      <c r="T493" s="1" t="s">
        <v>64</v>
      </c>
      <c r="U493" s="1" t="s">
        <v>43</v>
      </c>
      <c r="V493" s="1" t="s">
        <v>72</v>
      </c>
      <c r="W493" s="1" t="s">
        <v>75</v>
      </c>
      <c r="X493" s="1" t="s">
        <v>37</v>
      </c>
      <c r="Y493" s="1" t="s">
        <v>43</v>
      </c>
      <c r="Z493" s="1" t="s">
        <v>64</v>
      </c>
      <c r="AA493" s="1" t="s">
        <v>62</v>
      </c>
      <c r="AB493" s="1" t="s">
        <v>98</v>
      </c>
      <c r="AC493" s="1" t="s">
        <v>105</v>
      </c>
      <c r="AD493" s="1" t="s">
        <v>111</v>
      </c>
      <c r="AE493" s="1" t="s">
        <v>62</v>
      </c>
      <c r="AF493" s="1" t="s">
        <v>120</v>
      </c>
      <c r="AG493" s="1" t="s">
        <v>125</v>
      </c>
      <c r="AH493" s="1" t="s">
        <v>129</v>
      </c>
      <c r="AI493" s="1" t="s">
        <v>129</v>
      </c>
      <c r="AJ493" s="1" t="s">
        <v>22</v>
      </c>
      <c r="AK493" s="1" t="s">
        <v>64</v>
      </c>
      <c r="AL493" s="1" t="s">
        <v>144</v>
      </c>
      <c r="AM493" s="1" t="s">
        <v>62</v>
      </c>
      <c r="AN493" s="1" t="s">
        <v>31</v>
      </c>
      <c r="AO493" s="1" t="s">
        <v>155</v>
      </c>
      <c r="AP493" s="1" t="s">
        <v>159</v>
      </c>
      <c r="AQ493" s="1" t="s">
        <v>29</v>
      </c>
      <c r="AR493" s="1" t="s">
        <v>21</v>
      </c>
      <c r="AS493" s="1" t="s">
        <v>21</v>
      </c>
      <c r="AT493" s="1" t="s">
        <v>21</v>
      </c>
      <c r="AV493" s="1">
        <f>_xlfn.XLOOKUP(K493,[6]cmmiScoringModel!$G$2:$G$6, [6]cmmiScoringModel!$I$2:$I$6,0,0,1)</f>
        <v>1</v>
      </c>
      <c r="AW493" s="1">
        <f>_xlfn.XLOOKUP(L493,[6]cmmiScoringModel!$G$7:$G$9,[6]cmmiScoringModel!$I$7:$I$9,0,0,1)</f>
        <v>1</v>
      </c>
      <c r="AX493" s="1">
        <f>_xlfn.XLOOKUP(M493,[6]cmmiScoringModel!$G$10:$G$14,[6]cmmiScoringModel!$I$10:$I$14,0,0,1)</f>
        <v>1</v>
      </c>
      <c r="AY493" s="1">
        <f>_xlfn.XLOOKUP(N493,[6]cmmiScoringModel!$G$15:$G$19,[6]cmmiScoringModel!$I$15:$I$19,0,0,1)</f>
        <v>0.5</v>
      </c>
      <c r="AZ493" s="1">
        <f>_xlfn.XLOOKUP(O493,[6]cmmiScoringModel!$G$20:$G$24,[6]cmmiScoringModel!$I$20:$I$24,0,0,1)</f>
        <v>0.75</v>
      </c>
      <c r="BA493" s="1">
        <f>_xlfn.XLOOKUP(P493,[6]cmmiScoringModel!$G$25:$G$28,[6]cmmiScoringModel!$I$25:$I$28,0,0,1)</f>
        <v>1</v>
      </c>
      <c r="BB493" s="1">
        <f>_xlfn.XLOOKUP(Q493,[6]cmmiScoringModel!$G$29:$G$33,[6]cmmiScoringModel!$I$29:$I$33,0,0,1)</f>
        <v>0.5</v>
      </c>
      <c r="BC493" s="1">
        <f>_xlfn.XLOOKUP(R493,[6]cmmiScoringModel!$G$34:$G$37,[6]cmmiScoringModel!$I$34:$I$37,0,0,1)</f>
        <v>1</v>
      </c>
      <c r="BD493" s="1">
        <f>_xlfn.XLOOKUP(S493,[6]cmmiScoringModel!$G$38:$G$44,[6]cmmiScoringModel!$I$38:$I$44,0,0,1)</f>
        <v>0.2</v>
      </c>
      <c r="BE493" s="1">
        <f>_xlfn.XLOOKUP(T493,[6]cmmiScoringModel!$G$45:$G$51,[6]cmmiScoringModel!$I$45:$I$51,0,0,1)</f>
        <v>1</v>
      </c>
      <c r="BF493" s="1">
        <f>_xlfn.XLOOKUP(U493,[6]cmmiScoringModel!$G$52:$G$56,[6]cmmiScoringModel!$I$52:$I$56,0,0,1)</f>
        <v>1</v>
      </c>
      <c r="BG493" s="1">
        <f>_xlfn.XLOOKUP(V493,[6]cmmiScoringModel!$G$57:$G$61,[6]cmmiScoringModel!$I$57:$I$61,0,0,1)</f>
        <v>1</v>
      </c>
      <c r="BH493" s="1">
        <f>_xlfn.XLOOKUP(W493,[6]cmmiScoringModel!$G$62:$G$67,[6]cmmiScoringModel!$I$62:$I$67,0,0,1)</f>
        <v>0.5</v>
      </c>
      <c r="BI493" s="1">
        <f>_xlfn.XLOOKUP(X493,[6]cmmiScoringModel!$G$68:$G$72,[6]cmmiScoringModel!$I$68:$I$72,0,0,1)</f>
        <v>0.75</v>
      </c>
      <c r="BJ493" s="1">
        <f>_xlfn.XLOOKUP(Y493,[6]cmmiScoringModel!$G$73:$G$77,[6]cmmiScoringModel!$I$73:$I$77,0,0,1)</f>
        <v>1</v>
      </c>
      <c r="BK493" s="1">
        <f>_xlfn.XLOOKUP(Z493,[6]cmmiScoringModel!$G$78:$G$84,[6]cmmiScoringModel!$I$78:$I$84,0,0,1)</f>
        <v>1</v>
      </c>
      <c r="BL493" s="1">
        <f>_xlfn.XLOOKUP(AA493,[6]cmmiScoringModel!$G$85:$G$91,[6]cmmiScoringModel!$I$85:$I$91,0,0,1)</f>
        <v>0.5</v>
      </c>
      <c r="BM493" s="1">
        <f>_xlfn.XLOOKUP(AB493,[6]cmmiScoringModel!$G$92:$G$95,[6]cmmiScoringModel!$I$92:$I$95,0,0,1)</f>
        <v>1</v>
      </c>
      <c r="BN493" s="1">
        <f>_xlfn.XLOOKUP(AC493,[6]cmmiScoringModel!$G$96:$G$100,[6]cmmiScoringModel!$I$96:$I$100,0,0,1)</f>
        <v>1</v>
      </c>
      <c r="BO493" s="1">
        <f>_xlfn.XLOOKUP(AD493,[6]cmmiScoringModel!$G$101:$G$106,[6]cmmiScoringModel!$I$101:$I$106,0,0,1)</f>
        <v>1</v>
      </c>
      <c r="BP493" s="1">
        <f>_xlfn.XLOOKUP(AE493,[6]cmmiScoringModel!$G$107:$G$113,[6]cmmiScoringModel!$I$107:$I$113,0,0,1)</f>
        <v>0.5</v>
      </c>
      <c r="BQ493" s="1">
        <f>_xlfn.XLOOKUP(AF493,[6]cmmiScoringModel!$G$114:$G$117,[6]cmmiScoringModel!$I$114:$I$117,0,0,1)</f>
        <v>0.85</v>
      </c>
      <c r="BR493" s="1">
        <f>_xlfn.XLOOKUP(AG493,[6]cmmiScoringModel!$G$118:$G$120,[6]cmmiScoringModel!$I$118:$I$120,0,0,1)</f>
        <v>1</v>
      </c>
      <c r="BS493" s="1">
        <f>_xlfn.XLOOKUP(AH493, [6]cmmiScoringModel!$G$121:$G$124,[6]cmmiScoringModel!$I$121:$I$124,0,0,1)</f>
        <v>0.6</v>
      </c>
      <c r="BT493" s="1">
        <f>_xlfn.XLOOKUP(AI493,[6]cmmiScoringModel!$G$125:$G$128,[6]cmmiScoringModel!$I$125:$I$128,0,0,1)</f>
        <v>0.4</v>
      </c>
      <c r="BU493" s="1">
        <f>_xlfn.XLOOKUP(AJ493,[6]cmmiScoringModel!$G$129:$G$132,[6]cmmiScoringModel!$I$129:$I$132,0,0,1)</f>
        <v>1</v>
      </c>
      <c r="BV493" s="1">
        <f>_xlfn.XLOOKUP(AK493,[6]cmmiScoringModel!$G$133:$G$138,[6]cmmiScoringModel!$I$133:$I$138,0,0,1)</f>
        <v>1</v>
      </c>
      <c r="BW493" s="1">
        <f>_xlfn.XLOOKUP(AL493,[6]cmmiScoringModel!$G$139:$G$142,[6]cmmiScoringModel!$I$139:$I$142,0,0,1)</f>
        <v>1</v>
      </c>
      <c r="BX493" s="1">
        <f>_xlfn.XLOOKUP(AM493,[6]cmmiScoringModel!$G$143:$G$148,[6]cmmiScoringModel!$I$143:$I$148,0,0,1)</f>
        <v>0.5</v>
      </c>
      <c r="BY493" s="1">
        <f>_xlfn.XLOOKUP(AN493,[6]cmmiScoringModel!$G$149:$G$153,[6]cmmiScoringModel!$I$149:$I$153,0,0,1)</f>
        <v>1</v>
      </c>
      <c r="BZ493" s="1">
        <f>_xlfn.XLOOKUP(AO493,[6]cmmiScoringModel!$G$154:$G$157,[6]cmmiScoringModel!$I$154:$I$157,0,0,1)</f>
        <v>1</v>
      </c>
      <c r="CA493" s="1">
        <f>_xlfn.XLOOKUP(AP493,[6]cmmiScoringModel!$G$158:$G$161,[6]cmmiScoringModel!$I$158:$I$161,0,0,1)</f>
        <v>1</v>
      </c>
      <c r="CB493" s="1">
        <f>_xlfn.XLOOKUP(AQ493,[6]cmmiScoringModel!$G$162:$G$166,[6]cmmiScoringModel!$I$162:$I$166,0,0,1)</f>
        <v>0.75</v>
      </c>
      <c r="CC493" s="1">
        <f>_xlfn.XLOOKUP(AR493,[6]cmmiScoringModel!$G$167:$G$171,[6]cmmiScoringModel!$I$167:$I$171,0,0,1)</f>
        <v>0.01</v>
      </c>
      <c r="CD493" s="1">
        <f>_xlfn.XLOOKUP(AS493,[6]cmmiScoringModel!$G$172:$G$175,[6]cmmiScoringModel!$I$172:$I$175,0,0,1)</f>
        <v>0.01</v>
      </c>
      <c r="CE493" s="1">
        <f>_xlfn.XLOOKUP(AT493,[6]cmmiScoringModel!$G$176:$G$180,[6]cmmiScoringModel!$I$176:$I$180,0,0,1)</f>
        <v>0.01</v>
      </c>
    </row>
    <row r="494" spans="1:83" x14ac:dyDescent="0.25">
      <c r="A494" s="1" t="s">
        <v>3902</v>
      </c>
      <c r="B494" s="1" t="s">
        <v>2570</v>
      </c>
      <c r="C494" s="1" t="s">
        <v>2571</v>
      </c>
      <c r="D494" s="1" t="s">
        <v>2574</v>
      </c>
      <c r="E494" s="1" t="s">
        <v>2575</v>
      </c>
      <c r="G494" s="1" t="s">
        <v>2576</v>
      </c>
      <c r="H494" s="1" t="s">
        <v>3594</v>
      </c>
      <c r="K494" s="1" t="s">
        <v>18</v>
      </c>
      <c r="L494" s="1" t="s">
        <v>22</v>
      </c>
      <c r="M494" s="1" t="s">
        <v>31</v>
      </c>
      <c r="N494" s="1" t="s">
        <v>29</v>
      </c>
      <c r="O494" s="1" t="s">
        <v>37</v>
      </c>
      <c r="P494" s="1" t="s">
        <v>43</v>
      </c>
      <c r="Q494" s="1" t="s">
        <v>45</v>
      </c>
      <c r="R494" s="1" t="s">
        <v>37</v>
      </c>
      <c r="S494" s="1" t="s">
        <v>56</v>
      </c>
      <c r="T494" s="1" t="s">
        <v>21</v>
      </c>
      <c r="U494" s="1" t="s">
        <v>25</v>
      </c>
      <c r="V494" s="1" t="s">
        <v>72</v>
      </c>
      <c r="W494" s="1" t="s">
        <v>76</v>
      </c>
      <c r="X494" s="1" t="s">
        <v>37</v>
      </c>
      <c r="Y494" s="1" t="s">
        <v>43</v>
      </c>
      <c r="Z494" s="1" t="s">
        <v>62</v>
      </c>
      <c r="AA494" s="1" t="s">
        <v>62</v>
      </c>
      <c r="AB494" s="1" t="s">
        <v>98</v>
      </c>
      <c r="AC494" s="1" t="s">
        <v>103</v>
      </c>
      <c r="AD494" s="1" t="s">
        <v>111</v>
      </c>
      <c r="AE494" s="1" t="s">
        <v>62</v>
      </c>
      <c r="AF494" s="1" t="s">
        <v>120</v>
      </c>
      <c r="AG494" s="1" t="s">
        <v>124</v>
      </c>
      <c r="AH494" s="1" t="s">
        <v>129</v>
      </c>
      <c r="AI494" s="1" t="s">
        <v>129</v>
      </c>
      <c r="AJ494" s="1" t="s">
        <v>129</v>
      </c>
      <c r="AK494" s="1" t="s">
        <v>63</v>
      </c>
      <c r="AL494" s="1" t="s">
        <v>144</v>
      </c>
      <c r="AM494" s="1" t="s">
        <v>62</v>
      </c>
      <c r="AN494" s="1" t="s">
        <v>31</v>
      </c>
      <c r="AO494" s="1" t="s">
        <v>155</v>
      </c>
      <c r="AP494" s="1" t="s">
        <v>158</v>
      </c>
      <c r="AQ494" s="1" t="s">
        <v>29</v>
      </c>
      <c r="AR494" s="1" t="s">
        <v>21</v>
      </c>
      <c r="AS494" s="1" t="s">
        <v>21</v>
      </c>
      <c r="AT494" s="1" t="s">
        <v>21</v>
      </c>
      <c r="AV494" s="1">
        <f>_xlfn.XLOOKUP(K494,[6]cmmiScoringModel!$G$2:$G$6, [6]cmmiScoringModel!$I$2:$I$6,0,0,1)</f>
        <v>1</v>
      </c>
      <c r="AW494" s="1">
        <f>_xlfn.XLOOKUP(L494,[6]cmmiScoringModel!$G$7:$G$9,[6]cmmiScoringModel!$I$7:$I$9,0,0,1)</f>
        <v>1</v>
      </c>
      <c r="AX494" s="1">
        <f>_xlfn.XLOOKUP(M494,[6]cmmiScoringModel!$G$10:$G$14,[6]cmmiScoringModel!$I$10:$I$14,0,0,1)</f>
        <v>1</v>
      </c>
      <c r="AY494" s="1">
        <f>_xlfn.XLOOKUP(N494,[6]cmmiScoringModel!$G$15:$G$19,[6]cmmiScoringModel!$I$15:$I$19,0,0,1)</f>
        <v>0.5</v>
      </c>
      <c r="AZ494" s="1">
        <f>_xlfn.XLOOKUP(O494,[6]cmmiScoringModel!$G$20:$G$24,[6]cmmiScoringModel!$I$20:$I$24,0,0,1)</f>
        <v>0.75</v>
      </c>
      <c r="BA494" s="1">
        <f>_xlfn.XLOOKUP(P494,[6]cmmiScoringModel!$G$25:$G$28,[6]cmmiScoringModel!$I$25:$I$28,0,0,1)</f>
        <v>1</v>
      </c>
      <c r="BB494" s="1">
        <f>_xlfn.XLOOKUP(Q494,[6]cmmiScoringModel!$G$29:$G$33,[6]cmmiScoringModel!$I$29:$I$33,0,0,1)</f>
        <v>0.5</v>
      </c>
      <c r="BC494" s="1">
        <f>_xlfn.XLOOKUP(R494,[6]cmmiScoringModel!$G$34:$G$37,[6]cmmiScoringModel!$I$34:$I$37,0,0,1)</f>
        <v>1</v>
      </c>
      <c r="BD494" s="1">
        <f>_xlfn.XLOOKUP(S494,[6]cmmiScoringModel!$G$38:$G$44,[6]cmmiScoringModel!$I$38:$I$44,0,0,1)</f>
        <v>0.2</v>
      </c>
      <c r="BE494" s="1">
        <f>_xlfn.XLOOKUP(T494,[6]cmmiScoringModel!$G$45:$G$51,[6]cmmiScoringModel!$I$45:$I$51,0,0,1)</f>
        <v>0.01</v>
      </c>
      <c r="BF494" s="1" t="str">
        <f>_xlfn.XLOOKUP(U494,[6]cmmiScoringModel!$G$52:$G$56,[6]cmmiScoringModel!$I$52:$I$56,0,0,1)</f>
        <v>NA</v>
      </c>
      <c r="BG494" s="1">
        <f>_xlfn.XLOOKUP(V494,[6]cmmiScoringModel!$G$57:$G$61,[6]cmmiScoringModel!$I$57:$I$61,0,0,1)</f>
        <v>1</v>
      </c>
      <c r="BH494" s="1">
        <f>_xlfn.XLOOKUP(W494,[6]cmmiScoringModel!$G$62:$G$67,[6]cmmiScoringModel!$I$62:$I$67,0,0,1)</f>
        <v>0.75</v>
      </c>
      <c r="BI494" s="1">
        <f>_xlfn.XLOOKUP(X494,[6]cmmiScoringModel!$G$68:$G$72,[6]cmmiScoringModel!$I$68:$I$72,0,0,1)</f>
        <v>0.75</v>
      </c>
      <c r="BJ494" s="1">
        <f>_xlfn.XLOOKUP(Y494,[6]cmmiScoringModel!$G$73:$G$77,[6]cmmiScoringModel!$I$73:$I$77,0,0,1)</f>
        <v>1</v>
      </c>
      <c r="BK494" s="1">
        <f>_xlfn.XLOOKUP(Z494,[6]cmmiScoringModel!$G$78:$G$84,[6]cmmiScoringModel!$I$78:$I$84,0,0,1)</f>
        <v>0.5</v>
      </c>
      <c r="BL494" s="1">
        <f>_xlfn.XLOOKUP(AA494,[6]cmmiScoringModel!$G$85:$G$91,[6]cmmiScoringModel!$I$85:$I$91,0,0,1)</f>
        <v>0.5</v>
      </c>
      <c r="BM494" s="1">
        <f>_xlfn.XLOOKUP(AB494,[6]cmmiScoringModel!$G$92:$G$95,[6]cmmiScoringModel!$I$92:$I$95,0,0,1)</f>
        <v>1</v>
      </c>
      <c r="BN494" s="1">
        <f>_xlfn.XLOOKUP(AC494,[6]cmmiScoringModel!$G$96:$G$100,[6]cmmiScoringModel!$I$96:$I$100,0,0,1)</f>
        <v>0.6</v>
      </c>
      <c r="BO494" s="1">
        <f>_xlfn.XLOOKUP(AD494,[6]cmmiScoringModel!$G$101:$G$106,[6]cmmiScoringModel!$I$101:$I$106,0,0,1)</f>
        <v>1</v>
      </c>
      <c r="BP494" s="1">
        <f>_xlfn.XLOOKUP(AE494,[6]cmmiScoringModel!$G$107:$G$113,[6]cmmiScoringModel!$I$107:$I$113,0,0,1)</f>
        <v>0.5</v>
      </c>
      <c r="BQ494" s="1">
        <f>_xlfn.XLOOKUP(AF494,[6]cmmiScoringModel!$G$114:$G$117,[6]cmmiScoringModel!$I$114:$I$117,0,0,1)</f>
        <v>0.85</v>
      </c>
      <c r="BR494" s="1">
        <f>_xlfn.XLOOKUP(AG494,[6]cmmiScoringModel!$G$118:$G$120,[6]cmmiScoringModel!$I$118:$I$120,0,0,1)</f>
        <v>0.25</v>
      </c>
      <c r="BS494" s="1">
        <f>_xlfn.XLOOKUP(AH494, [6]cmmiScoringModel!$G$121:$G$124,[6]cmmiScoringModel!$I$121:$I$124,0,0,1)</f>
        <v>0.6</v>
      </c>
      <c r="BT494" s="1">
        <f>_xlfn.XLOOKUP(AI494,[6]cmmiScoringModel!$G$125:$G$128,[6]cmmiScoringModel!$I$125:$I$128,0,0,1)</f>
        <v>0.4</v>
      </c>
      <c r="BU494" s="1">
        <f>_xlfn.XLOOKUP(AJ494,[6]cmmiScoringModel!$G$129:$G$132,[6]cmmiScoringModel!$I$129:$I$132,0,0,1)</f>
        <v>0.4</v>
      </c>
      <c r="BV494" s="1">
        <f>_xlfn.XLOOKUP(AK494,[6]cmmiScoringModel!$G$133:$G$138,[6]cmmiScoringModel!$I$133:$I$138,0,0,1)</f>
        <v>0.75</v>
      </c>
      <c r="BW494" s="1">
        <f>_xlfn.XLOOKUP(AL494,[6]cmmiScoringModel!$G$139:$G$142,[6]cmmiScoringModel!$I$139:$I$142,0,0,1)</f>
        <v>1</v>
      </c>
      <c r="BX494" s="1">
        <f>_xlfn.XLOOKUP(AM494,[6]cmmiScoringModel!$G$143:$G$148,[6]cmmiScoringModel!$I$143:$I$148,0,0,1)</f>
        <v>0.5</v>
      </c>
      <c r="BY494" s="1">
        <f>_xlfn.XLOOKUP(AN494,[6]cmmiScoringModel!$G$149:$G$153,[6]cmmiScoringModel!$I$149:$I$153,0,0,1)</f>
        <v>1</v>
      </c>
      <c r="BZ494" s="1">
        <f>_xlfn.XLOOKUP(AO494,[6]cmmiScoringModel!$G$154:$G$157,[6]cmmiScoringModel!$I$154:$I$157,0,0,1)</f>
        <v>1</v>
      </c>
      <c r="CA494" s="1">
        <f>_xlfn.XLOOKUP(AP494,[6]cmmiScoringModel!$G$158:$G$161,[6]cmmiScoringModel!$I$158:$I$161,0,0,1)</f>
        <v>0.5</v>
      </c>
      <c r="CB494" s="1">
        <f>_xlfn.XLOOKUP(AQ494,[6]cmmiScoringModel!$G$162:$G$166,[6]cmmiScoringModel!$I$162:$I$166,0,0,1)</f>
        <v>0.75</v>
      </c>
      <c r="CC494" s="1">
        <f>_xlfn.XLOOKUP(AR494,[6]cmmiScoringModel!$G$167:$G$171,[6]cmmiScoringModel!$I$167:$I$171,0,0,1)</f>
        <v>0.01</v>
      </c>
      <c r="CD494" s="1">
        <f>_xlfn.XLOOKUP(AS494,[6]cmmiScoringModel!$G$172:$G$175,[6]cmmiScoringModel!$I$172:$I$175,0,0,1)</f>
        <v>0.01</v>
      </c>
      <c r="CE494" s="1">
        <f>_xlfn.XLOOKUP(AT494,[6]cmmiScoringModel!$G$176:$G$180,[6]cmmiScoringModel!$I$176:$I$180,0,0,1)</f>
        <v>0.01</v>
      </c>
    </row>
    <row r="495" spans="1:83" x14ac:dyDescent="0.25">
      <c r="A495" s="1" t="s">
        <v>3903</v>
      </c>
      <c r="B495" s="1" t="s">
        <v>2570</v>
      </c>
      <c r="C495" s="1" t="s">
        <v>2577</v>
      </c>
      <c r="D495" s="1" t="s">
        <v>2578</v>
      </c>
      <c r="E495" s="1" t="s">
        <v>2579</v>
      </c>
      <c r="G495" s="1" t="s">
        <v>2580</v>
      </c>
      <c r="H495" s="1" t="s">
        <v>3594</v>
      </c>
      <c r="K495" s="1" t="s">
        <v>18</v>
      </c>
      <c r="L495" s="1" t="s">
        <v>22</v>
      </c>
      <c r="M495" s="1" t="s">
        <v>31</v>
      </c>
      <c r="N495" s="1" t="s">
        <v>29</v>
      </c>
      <c r="O495" s="1" t="s">
        <v>37</v>
      </c>
      <c r="P495" s="1" t="s">
        <v>43</v>
      </c>
      <c r="Q495" s="1" t="s">
        <v>45</v>
      </c>
      <c r="R495" s="1" t="s">
        <v>37</v>
      </c>
      <c r="S495" s="1" t="s">
        <v>56</v>
      </c>
      <c r="T495" s="1" t="s">
        <v>64</v>
      </c>
      <c r="U495" s="1" t="s">
        <v>43</v>
      </c>
      <c r="V495" s="1" t="s">
        <v>72</v>
      </c>
      <c r="W495" s="1" t="s">
        <v>76</v>
      </c>
      <c r="X495" s="1" t="s">
        <v>37</v>
      </c>
      <c r="Y495" s="1" t="s">
        <v>43</v>
      </c>
      <c r="Z495" s="1" t="s">
        <v>62</v>
      </c>
      <c r="AA495" s="1" t="s">
        <v>62</v>
      </c>
      <c r="AB495" s="1" t="s">
        <v>98</v>
      </c>
      <c r="AC495" s="1" t="s">
        <v>103</v>
      </c>
      <c r="AD495" s="1" t="s">
        <v>111</v>
      </c>
      <c r="AE495" s="1" t="s">
        <v>62</v>
      </c>
      <c r="AF495" s="1" t="s">
        <v>120</v>
      </c>
      <c r="AG495" s="1" t="s">
        <v>124</v>
      </c>
      <c r="AH495" s="1" t="s">
        <v>129</v>
      </c>
      <c r="AI495" s="1" t="s">
        <v>129</v>
      </c>
      <c r="AJ495" s="1" t="s">
        <v>129</v>
      </c>
      <c r="AK495" s="1" t="s">
        <v>63</v>
      </c>
      <c r="AL495" s="1" t="s">
        <v>144</v>
      </c>
      <c r="AM495" s="1" t="s">
        <v>62</v>
      </c>
      <c r="AN495" s="1" t="s">
        <v>31</v>
      </c>
      <c r="AO495" s="1" t="s">
        <v>155</v>
      </c>
      <c r="AP495" s="1" t="s">
        <v>158</v>
      </c>
      <c r="AQ495" s="1" t="s">
        <v>29</v>
      </c>
      <c r="AR495" s="1" t="s">
        <v>21</v>
      </c>
      <c r="AS495" s="1" t="s">
        <v>21</v>
      </c>
      <c r="AT495" s="1" t="s">
        <v>21</v>
      </c>
      <c r="AV495" s="1">
        <f>_xlfn.XLOOKUP(K495,[6]cmmiScoringModel!$G$2:$G$6, [6]cmmiScoringModel!$I$2:$I$6,0,0,1)</f>
        <v>1</v>
      </c>
      <c r="AW495" s="1">
        <f>_xlfn.XLOOKUP(L495,[6]cmmiScoringModel!$G$7:$G$9,[6]cmmiScoringModel!$I$7:$I$9,0,0,1)</f>
        <v>1</v>
      </c>
      <c r="AX495" s="1">
        <f>_xlfn.XLOOKUP(M495,[6]cmmiScoringModel!$G$10:$G$14,[6]cmmiScoringModel!$I$10:$I$14,0,0,1)</f>
        <v>1</v>
      </c>
      <c r="AY495" s="1">
        <f>_xlfn.XLOOKUP(N495,[6]cmmiScoringModel!$G$15:$G$19,[6]cmmiScoringModel!$I$15:$I$19,0,0,1)</f>
        <v>0.5</v>
      </c>
      <c r="AZ495" s="1">
        <f>_xlfn.XLOOKUP(O495,[6]cmmiScoringModel!$G$20:$G$24,[6]cmmiScoringModel!$I$20:$I$24,0,0,1)</f>
        <v>0.75</v>
      </c>
      <c r="BA495" s="1">
        <f>_xlfn.XLOOKUP(P495,[6]cmmiScoringModel!$G$25:$G$28,[6]cmmiScoringModel!$I$25:$I$28,0,0,1)</f>
        <v>1</v>
      </c>
      <c r="BB495" s="1">
        <f>_xlfn.XLOOKUP(Q495,[6]cmmiScoringModel!$G$29:$G$33,[6]cmmiScoringModel!$I$29:$I$33,0,0,1)</f>
        <v>0.5</v>
      </c>
      <c r="BC495" s="1">
        <f>_xlfn.XLOOKUP(R495,[6]cmmiScoringModel!$G$34:$G$37,[6]cmmiScoringModel!$I$34:$I$37,0,0,1)</f>
        <v>1</v>
      </c>
      <c r="BD495" s="1">
        <f>_xlfn.XLOOKUP(S495,[6]cmmiScoringModel!$G$38:$G$44,[6]cmmiScoringModel!$I$38:$I$44,0,0,1)</f>
        <v>0.2</v>
      </c>
      <c r="BE495" s="1">
        <f>_xlfn.XLOOKUP(T495,[6]cmmiScoringModel!$G$45:$G$51,[6]cmmiScoringModel!$I$45:$I$51,0,0,1)</f>
        <v>1</v>
      </c>
      <c r="BF495" s="1">
        <f>_xlfn.XLOOKUP(U495,[6]cmmiScoringModel!$G$52:$G$56,[6]cmmiScoringModel!$I$52:$I$56,0,0,1)</f>
        <v>1</v>
      </c>
      <c r="BG495" s="1">
        <f>_xlfn.XLOOKUP(V495,[6]cmmiScoringModel!$G$57:$G$61,[6]cmmiScoringModel!$I$57:$I$61,0,0,1)</f>
        <v>1</v>
      </c>
      <c r="BH495" s="1">
        <f>_xlfn.XLOOKUP(W495,[6]cmmiScoringModel!$G$62:$G$67,[6]cmmiScoringModel!$I$62:$I$67,0,0,1)</f>
        <v>0.75</v>
      </c>
      <c r="BI495" s="1">
        <f>_xlfn.XLOOKUP(X495,[6]cmmiScoringModel!$G$68:$G$72,[6]cmmiScoringModel!$I$68:$I$72,0,0,1)</f>
        <v>0.75</v>
      </c>
      <c r="BJ495" s="1">
        <f>_xlfn.XLOOKUP(Y495,[6]cmmiScoringModel!$G$73:$G$77,[6]cmmiScoringModel!$I$73:$I$77,0,0,1)</f>
        <v>1</v>
      </c>
      <c r="BK495" s="1">
        <f>_xlfn.XLOOKUP(Z495,[6]cmmiScoringModel!$G$78:$G$84,[6]cmmiScoringModel!$I$78:$I$84,0,0,1)</f>
        <v>0.5</v>
      </c>
      <c r="BL495" s="1">
        <f>_xlfn.XLOOKUP(AA495,[6]cmmiScoringModel!$G$85:$G$91,[6]cmmiScoringModel!$I$85:$I$91,0,0,1)</f>
        <v>0.5</v>
      </c>
      <c r="BM495" s="1">
        <f>_xlfn.XLOOKUP(AB495,[6]cmmiScoringModel!$G$92:$G$95,[6]cmmiScoringModel!$I$92:$I$95,0,0,1)</f>
        <v>1</v>
      </c>
      <c r="BN495" s="1">
        <f>_xlfn.XLOOKUP(AC495,[6]cmmiScoringModel!$G$96:$G$100,[6]cmmiScoringModel!$I$96:$I$100,0,0,1)</f>
        <v>0.6</v>
      </c>
      <c r="BO495" s="1">
        <f>_xlfn.XLOOKUP(AD495,[6]cmmiScoringModel!$G$101:$G$106,[6]cmmiScoringModel!$I$101:$I$106,0,0,1)</f>
        <v>1</v>
      </c>
      <c r="BP495" s="1">
        <f>_xlfn.XLOOKUP(AE495,[6]cmmiScoringModel!$G$107:$G$113,[6]cmmiScoringModel!$I$107:$I$113,0,0,1)</f>
        <v>0.5</v>
      </c>
      <c r="BQ495" s="1">
        <f>_xlfn.XLOOKUP(AF495,[6]cmmiScoringModel!$G$114:$G$117,[6]cmmiScoringModel!$I$114:$I$117,0,0,1)</f>
        <v>0.85</v>
      </c>
      <c r="BR495" s="1">
        <f>_xlfn.XLOOKUP(AG495,[6]cmmiScoringModel!$G$118:$G$120,[6]cmmiScoringModel!$I$118:$I$120,0,0,1)</f>
        <v>0.25</v>
      </c>
      <c r="BS495" s="1">
        <f>_xlfn.XLOOKUP(AH495, [6]cmmiScoringModel!$G$121:$G$124,[6]cmmiScoringModel!$I$121:$I$124,0,0,1)</f>
        <v>0.6</v>
      </c>
      <c r="BT495" s="1">
        <f>_xlfn.XLOOKUP(AI495,[6]cmmiScoringModel!$G$125:$G$128,[6]cmmiScoringModel!$I$125:$I$128,0,0,1)</f>
        <v>0.4</v>
      </c>
      <c r="BU495" s="1">
        <f>_xlfn.XLOOKUP(AJ495,[6]cmmiScoringModel!$G$129:$G$132,[6]cmmiScoringModel!$I$129:$I$132,0,0,1)</f>
        <v>0.4</v>
      </c>
      <c r="BV495" s="1">
        <f>_xlfn.XLOOKUP(AK495,[6]cmmiScoringModel!$G$133:$G$138,[6]cmmiScoringModel!$I$133:$I$138,0,0,1)</f>
        <v>0.75</v>
      </c>
      <c r="BW495" s="1">
        <f>_xlfn.XLOOKUP(AL495,[6]cmmiScoringModel!$G$139:$G$142,[6]cmmiScoringModel!$I$139:$I$142,0,0,1)</f>
        <v>1</v>
      </c>
      <c r="BX495" s="1">
        <f>_xlfn.XLOOKUP(AM495,[6]cmmiScoringModel!$G$143:$G$148,[6]cmmiScoringModel!$I$143:$I$148,0,0,1)</f>
        <v>0.5</v>
      </c>
      <c r="BY495" s="1">
        <f>_xlfn.XLOOKUP(AN495,[6]cmmiScoringModel!$G$149:$G$153,[6]cmmiScoringModel!$I$149:$I$153,0,0,1)</f>
        <v>1</v>
      </c>
      <c r="BZ495" s="1">
        <f>_xlfn.XLOOKUP(AO495,[6]cmmiScoringModel!$G$154:$G$157,[6]cmmiScoringModel!$I$154:$I$157,0,0,1)</f>
        <v>1</v>
      </c>
      <c r="CA495" s="1">
        <f>_xlfn.XLOOKUP(AP495,[6]cmmiScoringModel!$G$158:$G$161,[6]cmmiScoringModel!$I$158:$I$161,0,0,1)</f>
        <v>0.5</v>
      </c>
      <c r="CB495" s="1">
        <f>_xlfn.XLOOKUP(AQ495,[6]cmmiScoringModel!$G$162:$G$166,[6]cmmiScoringModel!$I$162:$I$166,0,0,1)</f>
        <v>0.75</v>
      </c>
      <c r="CC495" s="1">
        <f>_xlfn.XLOOKUP(AR495,[6]cmmiScoringModel!$G$167:$G$171,[6]cmmiScoringModel!$I$167:$I$171,0,0,1)</f>
        <v>0.01</v>
      </c>
      <c r="CD495" s="1">
        <f>_xlfn.XLOOKUP(AS495,[6]cmmiScoringModel!$G$172:$G$175,[6]cmmiScoringModel!$I$172:$I$175,0,0,1)</f>
        <v>0.01</v>
      </c>
      <c r="CE495" s="1">
        <f>_xlfn.XLOOKUP(AT495,[6]cmmiScoringModel!$G$176:$G$180,[6]cmmiScoringModel!$I$176:$I$180,0,0,1)</f>
        <v>0.01</v>
      </c>
    </row>
    <row r="496" spans="1:83" x14ac:dyDescent="0.25">
      <c r="A496" s="1" t="s">
        <v>3904</v>
      </c>
      <c r="B496" s="1" t="s">
        <v>2570</v>
      </c>
      <c r="C496" s="1" t="s">
        <v>2577</v>
      </c>
      <c r="D496" s="1" t="s">
        <v>2581</v>
      </c>
      <c r="E496" s="1" t="s">
        <v>2582</v>
      </c>
      <c r="G496" s="1" t="s">
        <v>2580</v>
      </c>
      <c r="H496" s="1" t="s">
        <v>3594</v>
      </c>
      <c r="K496" s="1" t="s">
        <v>18</v>
      </c>
      <c r="L496" s="1" t="s">
        <v>22</v>
      </c>
      <c r="M496" s="1" t="s">
        <v>31</v>
      </c>
      <c r="N496" s="1" t="s">
        <v>29</v>
      </c>
      <c r="O496" s="1" t="s">
        <v>37</v>
      </c>
      <c r="P496" s="1" t="s">
        <v>43</v>
      </c>
      <c r="Q496" s="1" t="s">
        <v>45</v>
      </c>
      <c r="R496" s="1" t="s">
        <v>37</v>
      </c>
      <c r="S496" s="1" t="s">
        <v>56</v>
      </c>
      <c r="T496" s="1" t="s">
        <v>64</v>
      </c>
      <c r="U496" s="1" t="s">
        <v>43</v>
      </c>
      <c r="V496" s="1" t="s">
        <v>72</v>
      </c>
      <c r="W496" s="1" t="s">
        <v>76</v>
      </c>
      <c r="X496" s="1" t="s">
        <v>37</v>
      </c>
      <c r="Y496" s="1" t="s">
        <v>43</v>
      </c>
      <c r="Z496" s="1" t="s">
        <v>62</v>
      </c>
      <c r="AA496" s="1" t="s">
        <v>62</v>
      </c>
      <c r="AB496" s="1" t="s">
        <v>98</v>
      </c>
      <c r="AC496" s="1" t="s">
        <v>103</v>
      </c>
      <c r="AD496" s="1" t="s">
        <v>111</v>
      </c>
      <c r="AE496" s="1" t="s">
        <v>62</v>
      </c>
      <c r="AF496" s="1" t="s">
        <v>120</v>
      </c>
      <c r="AG496" s="1" t="s">
        <v>124</v>
      </c>
      <c r="AH496" s="1" t="s">
        <v>129</v>
      </c>
      <c r="AI496" s="1" t="s">
        <v>129</v>
      </c>
      <c r="AJ496" s="1" t="s">
        <v>129</v>
      </c>
      <c r="AK496" s="1" t="s">
        <v>63</v>
      </c>
      <c r="AL496" s="1" t="s">
        <v>144</v>
      </c>
      <c r="AM496" s="1" t="s">
        <v>62</v>
      </c>
      <c r="AN496" s="1" t="s">
        <v>31</v>
      </c>
      <c r="AO496" s="1" t="s">
        <v>155</v>
      </c>
      <c r="AP496" s="1" t="s">
        <v>158</v>
      </c>
      <c r="AQ496" s="1" t="s">
        <v>29</v>
      </c>
      <c r="AR496" s="1" t="s">
        <v>21</v>
      </c>
      <c r="AS496" s="1" t="s">
        <v>21</v>
      </c>
      <c r="AT496" s="1" t="s">
        <v>21</v>
      </c>
      <c r="AV496" s="1">
        <f>_xlfn.XLOOKUP(K496,[6]cmmiScoringModel!$G$2:$G$6, [6]cmmiScoringModel!$I$2:$I$6,0,0,1)</f>
        <v>1</v>
      </c>
      <c r="AW496" s="1">
        <f>_xlfn.XLOOKUP(L496,[6]cmmiScoringModel!$G$7:$G$9,[6]cmmiScoringModel!$I$7:$I$9,0,0,1)</f>
        <v>1</v>
      </c>
      <c r="AX496" s="1">
        <f>_xlfn.XLOOKUP(M496,[6]cmmiScoringModel!$G$10:$G$14,[6]cmmiScoringModel!$I$10:$I$14,0,0,1)</f>
        <v>1</v>
      </c>
      <c r="AY496" s="1">
        <f>_xlfn.XLOOKUP(N496,[6]cmmiScoringModel!$G$15:$G$19,[6]cmmiScoringModel!$I$15:$I$19,0,0,1)</f>
        <v>0.5</v>
      </c>
      <c r="AZ496" s="1">
        <f>_xlfn.XLOOKUP(O496,[6]cmmiScoringModel!$G$20:$G$24,[6]cmmiScoringModel!$I$20:$I$24,0,0,1)</f>
        <v>0.75</v>
      </c>
      <c r="BA496" s="1">
        <f>_xlfn.XLOOKUP(P496,[6]cmmiScoringModel!$G$25:$G$28,[6]cmmiScoringModel!$I$25:$I$28,0,0,1)</f>
        <v>1</v>
      </c>
      <c r="BB496" s="1">
        <f>_xlfn.XLOOKUP(Q496,[6]cmmiScoringModel!$G$29:$G$33,[6]cmmiScoringModel!$I$29:$I$33,0,0,1)</f>
        <v>0.5</v>
      </c>
      <c r="BC496" s="1">
        <f>_xlfn.XLOOKUP(R496,[6]cmmiScoringModel!$G$34:$G$37,[6]cmmiScoringModel!$I$34:$I$37,0,0,1)</f>
        <v>1</v>
      </c>
      <c r="BD496" s="1">
        <f>_xlfn.XLOOKUP(S496,[6]cmmiScoringModel!$G$38:$G$44,[6]cmmiScoringModel!$I$38:$I$44,0,0,1)</f>
        <v>0.2</v>
      </c>
      <c r="BE496" s="1">
        <f>_xlfn.XLOOKUP(T496,[6]cmmiScoringModel!$G$45:$G$51,[6]cmmiScoringModel!$I$45:$I$51,0,0,1)</f>
        <v>1</v>
      </c>
      <c r="BF496" s="1">
        <f>_xlfn.XLOOKUP(U496,[6]cmmiScoringModel!$G$52:$G$56,[6]cmmiScoringModel!$I$52:$I$56,0,0,1)</f>
        <v>1</v>
      </c>
      <c r="BG496" s="1">
        <f>_xlfn.XLOOKUP(V496,[6]cmmiScoringModel!$G$57:$G$61,[6]cmmiScoringModel!$I$57:$I$61,0,0,1)</f>
        <v>1</v>
      </c>
      <c r="BH496" s="1">
        <f>_xlfn.XLOOKUP(W496,[6]cmmiScoringModel!$G$62:$G$67,[6]cmmiScoringModel!$I$62:$I$67,0,0,1)</f>
        <v>0.75</v>
      </c>
      <c r="BI496" s="1">
        <f>_xlfn.XLOOKUP(X496,[6]cmmiScoringModel!$G$68:$G$72,[6]cmmiScoringModel!$I$68:$I$72,0,0,1)</f>
        <v>0.75</v>
      </c>
      <c r="BJ496" s="1">
        <f>_xlfn.XLOOKUP(Y496,[6]cmmiScoringModel!$G$73:$G$77,[6]cmmiScoringModel!$I$73:$I$77,0,0,1)</f>
        <v>1</v>
      </c>
      <c r="BK496" s="1">
        <f>_xlfn.XLOOKUP(Z496,[6]cmmiScoringModel!$G$78:$G$84,[6]cmmiScoringModel!$I$78:$I$84,0,0,1)</f>
        <v>0.5</v>
      </c>
      <c r="BL496" s="1">
        <f>_xlfn.XLOOKUP(AA496,[6]cmmiScoringModel!$G$85:$G$91,[6]cmmiScoringModel!$I$85:$I$91,0,0,1)</f>
        <v>0.5</v>
      </c>
      <c r="BM496" s="1">
        <f>_xlfn.XLOOKUP(AB496,[6]cmmiScoringModel!$G$92:$G$95,[6]cmmiScoringModel!$I$92:$I$95,0,0,1)</f>
        <v>1</v>
      </c>
      <c r="BN496" s="1">
        <f>_xlfn.XLOOKUP(AC496,[6]cmmiScoringModel!$G$96:$G$100,[6]cmmiScoringModel!$I$96:$I$100,0,0,1)</f>
        <v>0.6</v>
      </c>
      <c r="BO496" s="1">
        <f>_xlfn.XLOOKUP(AD496,[6]cmmiScoringModel!$G$101:$G$106,[6]cmmiScoringModel!$I$101:$I$106,0,0,1)</f>
        <v>1</v>
      </c>
      <c r="BP496" s="1">
        <f>_xlfn.XLOOKUP(AE496,[6]cmmiScoringModel!$G$107:$G$113,[6]cmmiScoringModel!$I$107:$I$113,0,0,1)</f>
        <v>0.5</v>
      </c>
      <c r="BQ496" s="1">
        <f>_xlfn.XLOOKUP(AF496,[6]cmmiScoringModel!$G$114:$G$117,[6]cmmiScoringModel!$I$114:$I$117,0,0,1)</f>
        <v>0.85</v>
      </c>
      <c r="BR496" s="1">
        <f>_xlfn.XLOOKUP(AG496,[6]cmmiScoringModel!$G$118:$G$120,[6]cmmiScoringModel!$I$118:$I$120,0,0,1)</f>
        <v>0.25</v>
      </c>
      <c r="BS496" s="1">
        <f>_xlfn.XLOOKUP(AH496, [6]cmmiScoringModel!$G$121:$G$124,[6]cmmiScoringModel!$I$121:$I$124,0,0,1)</f>
        <v>0.6</v>
      </c>
      <c r="BT496" s="1">
        <f>_xlfn.XLOOKUP(AI496,[6]cmmiScoringModel!$G$125:$G$128,[6]cmmiScoringModel!$I$125:$I$128,0,0,1)</f>
        <v>0.4</v>
      </c>
      <c r="BU496" s="1">
        <f>_xlfn.XLOOKUP(AJ496,[6]cmmiScoringModel!$G$129:$G$132,[6]cmmiScoringModel!$I$129:$I$132,0,0,1)</f>
        <v>0.4</v>
      </c>
      <c r="BV496" s="1">
        <f>_xlfn.XLOOKUP(AK496,[6]cmmiScoringModel!$G$133:$G$138,[6]cmmiScoringModel!$I$133:$I$138,0,0,1)</f>
        <v>0.75</v>
      </c>
      <c r="BW496" s="1">
        <f>_xlfn.XLOOKUP(AL496,[6]cmmiScoringModel!$G$139:$G$142,[6]cmmiScoringModel!$I$139:$I$142,0,0,1)</f>
        <v>1</v>
      </c>
      <c r="BX496" s="1">
        <f>_xlfn.XLOOKUP(AM496,[6]cmmiScoringModel!$G$143:$G$148,[6]cmmiScoringModel!$I$143:$I$148,0,0,1)</f>
        <v>0.5</v>
      </c>
      <c r="BY496" s="1">
        <f>_xlfn.XLOOKUP(AN496,[6]cmmiScoringModel!$G$149:$G$153,[6]cmmiScoringModel!$I$149:$I$153,0,0,1)</f>
        <v>1</v>
      </c>
      <c r="BZ496" s="1">
        <f>_xlfn.XLOOKUP(AO496,[6]cmmiScoringModel!$G$154:$G$157,[6]cmmiScoringModel!$I$154:$I$157,0,0,1)</f>
        <v>1</v>
      </c>
      <c r="CA496" s="1">
        <f>_xlfn.XLOOKUP(AP496,[6]cmmiScoringModel!$G$158:$G$161,[6]cmmiScoringModel!$I$158:$I$161,0,0,1)</f>
        <v>0.5</v>
      </c>
      <c r="CB496" s="1">
        <f>_xlfn.XLOOKUP(AQ496,[6]cmmiScoringModel!$G$162:$G$166,[6]cmmiScoringModel!$I$162:$I$166,0,0,1)</f>
        <v>0.75</v>
      </c>
      <c r="CC496" s="1">
        <f>_xlfn.XLOOKUP(AR496,[6]cmmiScoringModel!$G$167:$G$171,[6]cmmiScoringModel!$I$167:$I$171,0,0,1)</f>
        <v>0.01</v>
      </c>
      <c r="CD496" s="1">
        <f>_xlfn.XLOOKUP(AS496,[6]cmmiScoringModel!$G$172:$G$175,[6]cmmiScoringModel!$I$172:$I$175,0,0,1)</f>
        <v>0.01</v>
      </c>
      <c r="CE496" s="1">
        <f>_xlfn.XLOOKUP(AT496,[6]cmmiScoringModel!$G$176:$G$180,[6]cmmiScoringModel!$I$176:$I$180,0,0,1)</f>
        <v>0.01</v>
      </c>
    </row>
    <row r="497" spans="1:83" x14ac:dyDescent="0.25">
      <c r="A497" s="1" t="s">
        <v>3905</v>
      </c>
      <c r="B497" s="1" t="s">
        <v>2570</v>
      </c>
      <c r="C497" s="1" t="s">
        <v>2583</v>
      </c>
      <c r="D497" s="1" t="s">
        <v>2584</v>
      </c>
      <c r="E497" s="1" t="s">
        <v>2585</v>
      </c>
      <c r="G497" s="1" t="s">
        <v>2586</v>
      </c>
      <c r="H497" s="1" t="s">
        <v>3594</v>
      </c>
      <c r="K497" s="1" t="s">
        <v>18</v>
      </c>
      <c r="L497" s="1" t="s">
        <v>22</v>
      </c>
      <c r="M497" s="1" t="s">
        <v>31</v>
      </c>
      <c r="N497" s="1" t="s">
        <v>29</v>
      </c>
      <c r="O497" s="1" t="s">
        <v>37</v>
      </c>
      <c r="P497" s="1" t="s">
        <v>43</v>
      </c>
      <c r="Q497" s="1" t="s">
        <v>45</v>
      </c>
      <c r="R497" s="1" t="s">
        <v>37</v>
      </c>
      <c r="S497" s="1" t="s">
        <v>56</v>
      </c>
      <c r="T497" s="1" t="s">
        <v>64</v>
      </c>
      <c r="U497" s="1" t="s">
        <v>43</v>
      </c>
      <c r="V497" s="1" t="s">
        <v>72</v>
      </c>
      <c r="W497" s="1" t="s">
        <v>76</v>
      </c>
      <c r="X497" s="1" t="s">
        <v>37</v>
      </c>
      <c r="Y497" s="1" t="s">
        <v>43</v>
      </c>
      <c r="Z497" s="1" t="s">
        <v>62</v>
      </c>
      <c r="AA497" s="1" t="s">
        <v>62</v>
      </c>
      <c r="AB497" s="1" t="s">
        <v>98</v>
      </c>
      <c r="AC497" s="1" t="s">
        <v>103</v>
      </c>
      <c r="AD497" s="1" t="s">
        <v>111</v>
      </c>
      <c r="AE497" s="1" t="s">
        <v>62</v>
      </c>
      <c r="AF497" s="1" t="s">
        <v>120</v>
      </c>
      <c r="AG497" s="1" t="s">
        <v>124</v>
      </c>
      <c r="AH497" s="1" t="s">
        <v>129</v>
      </c>
      <c r="AI497" s="1" t="s">
        <v>129</v>
      </c>
      <c r="AJ497" s="1" t="s">
        <v>129</v>
      </c>
      <c r="AK497" s="1" t="s">
        <v>63</v>
      </c>
      <c r="AL497" s="1" t="s">
        <v>144</v>
      </c>
      <c r="AM497" s="1" t="s">
        <v>62</v>
      </c>
      <c r="AN497" s="1" t="s">
        <v>31</v>
      </c>
      <c r="AO497" s="1" t="s">
        <v>155</v>
      </c>
      <c r="AP497" s="1" t="s">
        <v>158</v>
      </c>
      <c r="AQ497" s="1" t="s">
        <v>29</v>
      </c>
      <c r="AR497" s="1" t="s">
        <v>21</v>
      </c>
      <c r="AS497" s="1" t="s">
        <v>21</v>
      </c>
      <c r="AT497" s="1" t="s">
        <v>21</v>
      </c>
      <c r="AV497" s="1">
        <f>_xlfn.XLOOKUP(K497,[6]cmmiScoringModel!$G$2:$G$6, [6]cmmiScoringModel!$I$2:$I$6,0,0,1)</f>
        <v>1</v>
      </c>
      <c r="AW497" s="1">
        <f>_xlfn.XLOOKUP(L497,[6]cmmiScoringModel!$G$7:$G$9,[6]cmmiScoringModel!$I$7:$I$9,0,0,1)</f>
        <v>1</v>
      </c>
      <c r="AX497" s="1">
        <f>_xlfn.XLOOKUP(M497,[6]cmmiScoringModel!$G$10:$G$14,[6]cmmiScoringModel!$I$10:$I$14,0,0,1)</f>
        <v>1</v>
      </c>
      <c r="AY497" s="1">
        <f>_xlfn.XLOOKUP(N497,[6]cmmiScoringModel!$G$15:$G$19,[6]cmmiScoringModel!$I$15:$I$19,0,0,1)</f>
        <v>0.5</v>
      </c>
      <c r="AZ497" s="1">
        <f>_xlfn.XLOOKUP(O497,[6]cmmiScoringModel!$G$20:$G$24,[6]cmmiScoringModel!$I$20:$I$24,0,0,1)</f>
        <v>0.75</v>
      </c>
      <c r="BA497" s="1">
        <f>_xlfn.XLOOKUP(P497,[6]cmmiScoringModel!$G$25:$G$28,[6]cmmiScoringModel!$I$25:$I$28,0,0,1)</f>
        <v>1</v>
      </c>
      <c r="BB497" s="1">
        <f>_xlfn.XLOOKUP(Q497,[6]cmmiScoringModel!$G$29:$G$33,[6]cmmiScoringModel!$I$29:$I$33,0,0,1)</f>
        <v>0.5</v>
      </c>
      <c r="BC497" s="1">
        <f>_xlfn.XLOOKUP(R497,[6]cmmiScoringModel!$G$34:$G$37,[6]cmmiScoringModel!$I$34:$I$37,0,0,1)</f>
        <v>1</v>
      </c>
      <c r="BD497" s="1">
        <f>_xlfn.XLOOKUP(S497,[6]cmmiScoringModel!$G$38:$G$44,[6]cmmiScoringModel!$I$38:$I$44,0,0,1)</f>
        <v>0.2</v>
      </c>
      <c r="BE497" s="1">
        <f>_xlfn.XLOOKUP(T497,[6]cmmiScoringModel!$G$45:$G$51,[6]cmmiScoringModel!$I$45:$I$51,0,0,1)</f>
        <v>1</v>
      </c>
      <c r="BF497" s="1">
        <f>_xlfn.XLOOKUP(U497,[6]cmmiScoringModel!$G$52:$G$56,[6]cmmiScoringModel!$I$52:$I$56,0,0,1)</f>
        <v>1</v>
      </c>
      <c r="BG497" s="1">
        <f>_xlfn.XLOOKUP(V497,[6]cmmiScoringModel!$G$57:$G$61,[6]cmmiScoringModel!$I$57:$I$61,0,0,1)</f>
        <v>1</v>
      </c>
      <c r="BH497" s="1">
        <f>_xlfn.XLOOKUP(W497,[6]cmmiScoringModel!$G$62:$G$67,[6]cmmiScoringModel!$I$62:$I$67,0,0,1)</f>
        <v>0.75</v>
      </c>
      <c r="BI497" s="1">
        <f>_xlfn.XLOOKUP(X497,[6]cmmiScoringModel!$G$68:$G$72,[6]cmmiScoringModel!$I$68:$I$72,0,0,1)</f>
        <v>0.75</v>
      </c>
      <c r="BJ497" s="1">
        <f>_xlfn.XLOOKUP(Y497,[6]cmmiScoringModel!$G$73:$G$77,[6]cmmiScoringModel!$I$73:$I$77,0,0,1)</f>
        <v>1</v>
      </c>
      <c r="BK497" s="1">
        <f>_xlfn.XLOOKUP(Z497,[6]cmmiScoringModel!$G$78:$G$84,[6]cmmiScoringModel!$I$78:$I$84,0,0,1)</f>
        <v>0.5</v>
      </c>
      <c r="BL497" s="1">
        <f>_xlfn.XLOOKUP(AA497,[6]cmmiScoringModel!$G$85:$G$91,[6]cmmiScoringModel!$I$85:$I$91,0,0,1)</f>
        <v>0.5</v>
      </c>
      <c r="BM497" s="1">
        <f>_xlfn.XLOOKUP(AB497,[6]cmmiScoringModel!$G$92:$G$95,[6]cmmiScoringModel!$I$92:$I$95,0,0,1)</f>
        <v>1</v>
      </c>
      <c r="BN497" s="1">
        <f>_xlfn.XLOOKUP(AC497,[6]cmmiScoringModel!$G$96:$G$100,[6]cmmiScoringModel!$I$96:$I$100,0,0,1)</f>
        <v>0.6</v>
      </c>
      <c r="BO497" s="1">
        <f>_xlfn.XLOOKUP(AD497,[6]cmmiScoringModel!$G$101:$G$106,[6]cmmiScoringModel!$I$101:$I$106,0,0,1)</f>
        <v>1</v>
      </c>
      <c r="BP497" s="1">
        <f>_xlfn.XLOOKUP(AE497,[6]cmmiScoringModel!$G$107:$G$113,[6]cmmiScoringModel!$I$107:$I$113,0,0,1)</f>
        <v>0.5</v>
      </c>
      <c r="BQ497" s="1">
        <f>_xlfn.XLOOKUP(AF497,[6]cmmiScoringModel!$G$114:$G$117,[6]cmmiScoringModel!$I$114:$I$117,0,0,1)</f>
        <v>0.85</v>
      </c>
      <c r="BR497" s="1">
        <f>_xlfn.XLOOKUP(AG497,[6]cmmiScoringModel!$G$118:$G$120,[6]cmmiScoringModel!$I$118:$I$120,0,0,1)</f>
        <v>0.25</v>
      </c>
      <c r="BS497" s="1">
        <f>_xlfn.XLOOKUP(AH497, [6]cmmiScoringModel!$G$121:$G$124,[6]cmmiScoringModel!$I$121:$I$124,0,0,1)</f>
        <v>0.6</v>
      </c>
      <c r="BT497" s="1">
        <f>_xlfn.XLOOKUP(AI497,[6]cmmiScoringModel!$G$125:$G$128,[6]cmmiScoringModel!$I$125:$I$128,0,0,1)</f>
        <v>0.4</v>
      </c>
      <c r="BU497" s="1">
        <f>_xlfn.XLOOKUP(AJ497,[6]cmmiScoringModel!$G$129:$G$132,[6]cmmiScoringModel!$I$129:$I$132,0,0,1)</f>
        <v>0.4</v>
      </c>
      <c r="BV497" s="1">
        <f>_xlfn.XLOOKUP(AK497,[6]cmmiScoringModel!$G$133:$G$138,[6]cmmiScoringModel!$I$133:$I$138,0,0,1)</f>
        <v>0.75</v>
      </c>
      <c r="BW497" s="1">
        <f>_xlfn.XLOOKUP(AL497,[6]cmmiScoringModel!$G$139:$G$142,[6]cmmiScoringModel!$I$139:$I$142,0,0,1)</f>
        <v>1</v>
      </c>
      <c r="BX497" s="1">
        <f>_xlfn.XLOOKUP(AM497,[6]cmmiScoringModel!$G$143:$G$148,[6]cmmiScoringModel!$I$143:$I$148,0,0,1)</f>
        <v>0.5</v>
      </c>
      <c r="BY497" s="1">
        <f>_xlfn.XLOOKUP(AN497,[6]cmmiScoringModel!$G$149:$G$153,[6]cmmiScoringModel!$I$149:$I$153,0,0,1)</f>
        <v>1</v>
      </c>
      <c r="BZ497" s="1">
        <f>_xlfn.XLOOKUP(AO497,[6]cmmiScoringModel!$G$154:$G$157,[6]cmmiScoringModel!$I$154:$I$157,0,0,1)</f>
        <v>1</v>
      </c>
      <c r="CA497" s="1">
        <f>_xlfn.XLOOKUP(AP497,[6]cmmiScoringModel!$G$158:$G$161,[6]cmmiScoringModel!$I$158:$I$161,0,0,1)</f>
        <v>0.5</v>
      </c>
      <c r="CB497" s="1">
        <f>_xlfn.XLOOKUP(AQ497,[6]cmmiScoringModel!$G$162:$G$166,[6]cmmiScoringModel!$I$162:$I$166,0,0,1)</f>
        <v>0.75</v>
      </c>
      <c r="CC497" s="1">
        <f>_xlfn.XLOOKUP(AR497,[6]cmmiScoringModel!$G$167:$G$171,[6]cmmiScoringModel!$I$167:$I$171,0,0,1)</f>
        <v>0.01</v>
      </c>
      <c r="CD497" s="1">
        <f>_xlfn.XLOOKUP(AS497,[6]cmmiScoringModel!$G$172:$G$175,[6]cmmiScoringModel!$I$172:$I$175,0,0,1)</f>
        <v>0.01</v>
      </c>
      <c r="CE497" s="1">
        <f>_xlfn.XLOOKUP(AT497,[6]cmmiScoringModel!$G$176:$G$180,[6]cmmiScoringModel!$I$176:$I$180,0,0,1)</f>
        <v>0.01</v>
      </c>
    </row>
    <row r="498" spans="1:83" x14ac:dyDescent="0.25">
      <c r="A498" s="1" t="s">
        <v>3906</v>
      </c>
      <c r="B498" s="1" t="s">
        <v>2570</v>
      </c>
      <c r="C498" s="1" t="s">
        <v>2583</v>
      </c>
      <c r="D498" s="1" t="s">
        <v>2587</v>
      </c>
      <c r="E498" s="1" t="s">
        <v>2588</v>
      </c>
      <c r="G498" s="1" t="s">
        <v>2586</v>
      </c>
      <c r="H498" s="1" t="s">
        <v>3594</v>
      </c>
      <c r="K498" s="1" t="s">
        <v>18</v>
      </c>
      <c r="L498" s="1" t="s">
        <v>22</v>
      </c>
      <c r="M498" s="1" t="s">
        <v>31</v>
      </c>
      <c r="N498" s="1" t="s">
        <v>29</v>
      </c>
      <c r="O498" s="1" t="s">
        <v>37</v>
      </c>
      <c r="P498" s="1" t="s">
        <v>43</v>
      </c>
      <c r="Q498" s="1" t="s">
        <v>45</v>
      </c>
      <c r="R498" s="1" t="s">
        <v>37</v>
      </c>
      <c r="S498" s="1" t="s">
        <v>56</v>
      </c>
      <c r="T498" s="1" t="s">
        <v>21</v>
      </c>
      <c r="U498" s="1" t="s">
        <v>25</v>
      </c>
      <c r="V498" s="1" t="s">
        <v>72</v>
      </c>
      <c r="W498" s="1" t="s">
        <v>76</v>
      </c>
      <c r="X498" s="1" t="s">
        <v>37</v>
      </c>
      <c r="Y498" s="1" t="s">
        <v>43</v>
      </c>
      <c r="Z498" s="1" t="s">
        <v>62</v>
      </c>
      <c r="AA498" s="1" t="s">
        <v>62</v>
      </c>
      <c r="AB498" s="1" t="s">
        <v>98</v>
      </c>
      <c r="AC498" s="1" t="s">
        <v>103</v>
      </c>
      <c r="AD498" s="1" t="s">
        <v>111</v>
      </c>
      <c r="AE498" s="1" t="s">
        <v>62</v>
      </c>
      <c r="AF498" s="1" t="s">
        <v>120</v>
      </c>
      <c r="AG498" s="1" t="s">
        <v>124</v>
      </c>
      <c r="AH498" s="1" t="s">
        <v>129</v>
      </c>
      <c r="AI498" s="1" t="s">
        <v>129</v>
      </c>
      <c r="AJ498" s="1" t="s">
        <v>129</v>
      </c>
      <c r="AK498" s="1" t="s">
        <v>62</v>
      </c>
      <c r="AL498" s="1" t="s">
        <v>144</v>
      </c>
      <c r="AM498" s="1" t="s">
        <v>62</v>
      </c>
      <c r="AN498" s="1" t="s">
        <v>31</v>
      </c>
      <c r="AO498" s="1" t="s">
        <v>155</v>
      </c>
      <c r="AP498" s="1" t="s">
        <v>158</v>
      </c>
      <c r="AQ498" s="1" t="s">
        <v>29</v>
      </c>
      <c r="AR498" s="1" t="s">
        <v>21</v>
      </c>
      <c r="AS498" s="1" t="s">
        <v>21</v>
      </c>
      <c r="AT498" s="1" t="s">
        <v>21</v>
      </c>
      <c r="AV498" s="1">
        <f>_xlfn.XLOOKUP(K498,[6]cmmiScoringModel!$G$2:$G$6, [6]cmmiScoringModel!$I$2:$I$6,0,0,1)</f>
        <v>1</v>
      </c>
      <c r="AW498" s="1">
        <f>_xlfn.XLOOKUP(L498,[6]cmmiScoringModel!$G$7:$G$9,[6]cmmiScoringModel!$I$7:$I$9,0,0,1)</f>
        <v>1</v>
      </c>
      <c r="AX498" s="1">
        <f>_xlfn.XLOOKUP(M498,[6]cmmiScoringModel!$G$10:$G$14,[6]cmmiScoringModel!$I$10:$I$14,0,0,1)</f>
        <v>1</v>
      </c>
      <c r="AY498" s="1">
        <f>_xlfn.XLOOKUP(N498,[6]cmmiScoringModel!$G$15:$G$19,[6]cmmiScoringModel!$I$15:$I$19,0,0,1)</f>
        <v>0.5</v>
      </c>
      <c r="AZ498" s="1">
        <f>_xlfn.XLOOKUP(O498,[6]cmmiScoringModel!$G$20:$G$24,[6]cmmiScoringModel!$I$20:$I$24,0,0,1)</f>
        <v>0.75</v>
      </c>
      <c r="BA498" s="1">
        <f>_xlfn.XLOOKUP(P498,[6]cmmiScoringModel!$G$25:$G$28,[6]cmmiScoringModel!$I$25:$I$28,0,0,1)</f>
        <v>1</v>
      </c>
      <c r="BB498" s="1">
        <f>_xlfn.XLOOKUP(Q498,[6]cmmiScoringModel!$G$29:$G$33,[6]cmmiScoringModel!$I$29:$I$33,0,0,1)</f>
        <v>0.5</v>
      </c>
      <c r="BC498" s="1">
        <f>_xlfn.XLOOKUP(R498,[6]cmmiScoringModel!$G$34:$G$37,[6]cmmiScoringModel!$I$34:$I$37,0,0,1)</f>
        <v>1</v>
      </c>
      <c r="BD498" s="1">
        <f>_xlfn.XLOOKUP(S498,[6]cmmiScoringModel!$G$38:$G$44,[6]cmmiScoringModel!$I$38:$I$44,0,0,1)</f>
        <v>0.2</v>
      </c>
      <c r="BE498" s="1">
        <f>_xlfn.XLOOKUP(T498,[6]cmmiScoringModel!$G$45:$G$51,[6]cmmiScoringModel!$I$45:$I$51,0,0,1)</f>
        <v>0.01</v>
      </c>
      <c r="BF498" s="1" t="str">
        <f>_xlfn.XLOOKUP(U498,[6]cmmiScoringModel!$G$52:$G$56,[6]cmmiScoringModel!$I$52:$I$56,0,0,1)</f>
        <v>NA</v>
      </c>
      <c r="BG498" s="1">
        <f>_xlfn.XLOOKUP(V498,[6]cmmiScoringModel!$G$57:$G$61,[6]cmmiScoringModel!$I$57:$I$61,0,0,1)</f>
        <v>1</v>
      </c>
      <c r="BH498" s="1">
        <f>_xlfn.XLOOKUP(W498,[6]cmmiScoringModel!$G$62:$G$67,[6]cmmiScoringModel!$I$62:$I$67,0,0,1)</f>
        <v>0.75</v>
      </c>
      <c r="BI498" s="1">
        <f>_xlfn.XLOOKUP(X498,[6]cmmiScoringModel!$G$68:$G$72,[6]cmmiScoringModel!$I$68:$I$72,0,0,1)</f>
        <v>0.75</v>
      </c>
      <c r="BJ498" s="1">
        <f>_xlfn.XLOOKUP(Y498,[6]cmmiScoringModel!$G$73:$G$77,[6]cmmiScoringModel!$I$73:$I$77,0,0,1)</f>
        <v>1</v>
      </c>
      <c r="BK498" s="1">
        <f>_xlfn.XLOOKUP(Z498,[6]cmmiScoringModel!$G$78:$G$84,[6]cmmiScoringModel!$I$78:$I$84,0,0,1)</f>
        <v>0.5</v>
      </c>
      <c r="BL498" s="1">
        <f>_xlfn.XLOOKUP(AA498,[6]cmmiScoringModel!$G$85:$G$91,[6]cmmiScoringModel!$I$85:$I$91,0,0,1)</f>
        <v>0.5</v>
      </c>
      <c r="BM498" s="1">
        <f>_xlfn.XLOOKUP(AB498,[6]cmmiScoringModel!$G$92:$G$95,[6]cmmiScoringModel!$I$92:$I$95,0,0,1)</f>
        <v>1</v>
      </c>
      <c r="BN498" s="1">
        <f>_xlfn.XLOOKUP(AC498,[6]cmmiScoringModel!$G$96:$G$100,[6]cmmiScoringModel!$I$96:$I$100,0,0,1)</f>
        <v>0.6</v>
      </c>
      <c r="BO498" s="1">
        <f>_xlfn.XLOOKUP(AD498,[6]cmmiScoringModel!$G$101:$G$106,[6]cmmiScoringModel!$I$101:$I$106,0,0,1)</f>
        <v>1</v>
      </c>
      <c r="BP498" s="1">
        <f>_xlfn.XLOOKUP(AE498,[6]cmmiScoringModel!$G$107:$G$113,[6]cmmiScoringModel!$I$107:$I$113,0,0,1)</f>
        <v>0.5</v>
      </c>
      <c r="BQ498" s="1">
        <f>_xlfn.XLOOKUP(AF498,[6]cmmiScoringModel!$G$114:$G$117,[6]cmmiScoringModel!$I$114:$I$117,0,0,1)</f>
        <v>0.85</v>
      </c>
      <c r="BR498" s="1">
        <f>_xlfn.XLOOKUP(AG498,[6]cmmiScoringModel!$G$118:$G$120,[6]cmmiScoringModel!$I$118:$I$120,0,0,1)</f>
        <v>0.25</v>
      </c>
      <c r="BS498" s="1">
        <f>_xlfn.XLOOKUP(AH498, [6]cmmiScoringModel!$G$121:$G$124,[6]cmmiScoringModel!$I$121:$I$124,0,0,1)</f>
        <v>0.6</v>
      </c>
      <c r="BT498" s="1">
        <f>_xlfn.XLOOKUP(AI498,[6]cmmiScoringModel!$G$125:$G$128,[6]cmmiScoringModel!$I$125:$I$128,0,0,1)</f>
        <v>0.4</v>
      </c>
      <c r="BU498" s="1">
        <f>_xlfn.XLOOKUP(AJ498,[6]cmmiScoringModel!$G$129:$G$132,[6]cmmiScoringModel!$I$129:$I$132,0,0,1)</f>
        <v>0.4</v>
      </c>
      <c r="BV498" s="1">
        <f>_xlfn.XLOOKUP(AK498,[6]cmmiScoringModel!$G$133:$G$138,[6]cmmiScoringModel!$I$133:$I$138,0,0,1)</f>
        <v>0.5</v>
      </c>
      <c r="BW498" s="1">
        <f>_xlfn.XLOOKUP(AL498,[6]cmmiScoringModel!$G$139:$G$142,[6]cmmiScoringModel!$I$139:$I$142,0,0,1)</f>
        <v>1</v>
      </c>
      <c r="BX498" s="1">
        <f>_xlfn.XLOOKUP(AM498,[6]cmmiScoringModel!$G$143:$G$148,[6]cmmiScoringModel!$I$143:$I$148,0,0,1)</f>
        <v>0.5</v>
      </c>
      <c r="BY498" s="1">
        <f>_xlfn.XLOOKUP(AN498,[6]cmmiScoringModel!$G$149:$G$153,[6]cmmiScoringModel!$I$149:$I$153,0,0,1)</f>
        <v>1</v>
      </c>
      <c r="BZ498" s="1">
        <f>_xlfn.XLOOKUP(AO498,[6]cmmiScoringModel!$G$154:$G$157,[6]cmmiScoringModel!$I$154:$I$157,0,0,1)</f>
        <v>1</v>
      </c>
      <c r="CA498" s="1">
        <f>_xlfn.XLOOKUP(AP498,[6]cmmiScoringModel!$G$158:$G$161,[6]cmmiScoringModel!$I$158:$I$161,0,0,1)</f>
        <v>0.5</v>
      </c>
      <c r="CB498" s="1">
        <f>_xlfn.XLOOKUP(AQ498,[6]cmmiScoringModel!$G$162:$G$166,[6]cmmiScoringModel!$I$162:$I$166,0,0,1)</f>
        <v>0.75</v>
      </c>
      <c r="CC498" s="1">
        <f>_xlfn.XLOOKUP(AR498,[6]cmmiScoringModel!$G$167:$G$171,[6]cmmiScoringModel!$I$167:$I$171,0,0,1)</f>
        <v>0.01</v>
      </c>
      <c r="CD498" s="1">
        <f>_xlfn.XLOOKUP(AS498,[6]cmmiScoringModel!$G$172:$G$175,[6]cmmiScoringModel!$I$172:$I$175,0,0,1)</f>
        <v>0.01</v>
      </c>
      <c r="CE498" s="1">
        <f>_xlfn.XLOOKUP(AT498,[6]cmmiScoringModel!$G$176:$G$180,[6]cmmiScoringModel!$I$176:$I$180,0,0,1)</f>
        <v>0.01</v>
      </c>
    </row>
    <row r="499" spans="1:83" x14ac:dyDescent="0.25">
      <c r="A499" s="1" t="s">
        <v>3907</v>
      </c>
      <c r="B499" s="1" t="s">
        <v>2570</v>
      </c>
      <c r="C499" s="1" t="s">
        <v>2589</v>
      </c>
      <c r="D499" s="1" t="s">
        <v>2590</v>
      </c>
      <c r="E499" s="1" t="s">
        <v>2591</v>
      </c>
      <c r="G499" s="1" t="s">
        <v>2592</v>
      </c>
      <c r="H499" s="1" t="s">
        <v>3227</v>
      </c>
      <c r="K499" s="1" t="s">
        <v>18</v>
      </c>
      <c r="L499" s="1" t="s">
        <v>22</v>
      </c>
      <c r="M499" s="1" t="s">
        <v>31</v>
      </c>
      <c r="N499" s="1" t="s">
        <v>29</v>
      </c>
      <c r="O499" s="1" t="s">
        <v>37</v>
      </c>
      <c r="P499" s="1" t="s">
        <v>43</v>
      </c>
      <c r="Q499" s="1" t="s">
        <v>45</v>
      </c>
      <c r="R499" s="1" t="s">
        <v>37</v>
      </c>
      <c r="S499" s="1" t="s">
        <v>56</v>
      </c>
      <c r="T499" s="1" t="s">
        <v>21</v>
      </c>
      <c r="U499" s="1" t="s">
        <v>25</v>
      </c>
      <c r="V499" s="1" t="s">
        <v>72</v>
      </c>
      <c r="W499" s="1" t="s">
        <v>76</v>
      </c>
      <c r="X499" s="1" t="s">
        <v>37</v>
      </c>
      <c r="Y499" s="1" t="s">
        <v>43</v>
      </c>
      <c r="Z499" s="1" t="s">
        <v>62</v>
      </c>
      <c r="AA499" s="1" t="s">
        <v>62</v>
      </c>
      <c r="AB499" s="1" t="s">
        <v>98</v>
      </c>
      <c r="AC499" s="1" t="s">
        <v>103</v>
      </c>
      <c r="AD499" s="1" t="s">
        <v>111</v>
      </c>
      <c r="AE499" s="1" t="s">
        <v>62</v>
      </c>
      <c r="AF499" s="1" t="s">
        <v>120</v>
      </c>
      <c r="AG499" s="1" t="s">
        <v>124</v>
      </c>
      <c r="AH499" s="1" t="s">
        <v>129</v>
      </c>
      <c r="AI499" s="1" t="s">
        <v>129</v>
      </c>
      <c r="AJ499" s="1" t="s">
        <v>129</v>
      </c>
      <c r="AK499" s="1" t="s">
        <v>64</v>
      </c>
      <c r="AL499" s="1" t="s">
        <v>144</v>
      </c>
      <c r="AM499" s="1" t="s">
        <v>62</v>
      </c>
      <c r="AN499" s="1" t="s">
        <v>31</v>
      </c>
      <c r="AO499" s="1" t="s">
        <v>155</v>
      </c>
      <c r="AP499" s="1" t="s">
        <v>158</v>
      </c>
      <c r="AQ499" s="1" t="s">
        <v>29</v>
      </c>
      <c r="AR499" s="1" t="s">
        <v>21</v>
      </c>
      <c r="AS499" s="1" t="s">
        <v>21</v>
      </c>
      <c r="AT499" s="1" t="s">
        <v>21</v>
      </c>
      <c r="AV499" s="1">
        <f>_xlfn.XLOOKUP(K499,[6]cmmiScoringModel!$G$2:$G$6, [6]cmmiScoringModel!$I$2:$I$6,0,0,1)</f>
        <v>1</v>
      </c>
      <c r="AW499" s="1">
        <f>_xlfn.XLOOKUP(L499,[6]cmmiScoringModel!$G$7:$G$9,[6]cmmiScoringModel!$I$7:$I$9,0,0,1)</f>
        <v>1</v>
      </c>
      <c r="AX499" s="1">
        <f>_xlfn.XLOOKUP(M499,[6]cmmiScoringModel!$G$10:$G$14,[6]cmmiScoringModel!$I$10:$I$14,0,0,1)</f>
        <v>1</v>
      </c>
      <c r="AY499" s="1">
        <f>_xlfn.XLOOKUP(N499,[6]cmmiScoringModel!$G$15:$G$19,[6]cmmiScoringModel!$I$15:$I$19,0,0,1)</f>
        <v>0.5</v>
      </c>
      <c r="AZ499" s="1">
        <f>_xlfn.XLOOKUP(O499,[6]cmmiScoringModel!$G$20:$G$24,[6]cmmiScoringModel!$I$20:$I$24,0,0,1)</f>
        <v>0.75</v>
      </c>
      <c r="BA499" s="1">
        <f>_xlfn.XLOOKUP(P499,[6]cmmiScoringModel!$G$25:$G$28,[6]cmmiScoringModel!$I$25:$I$28,0,0,1)</f>
        <v>1</v>
      </c>
      <c r="BB499" s="1">
        <f>_xlfn.XLOOKUP(Q499,[6]cmmiScoringModel!$G$29:$G$33,[6]cmmiScoringModel!$I$29:$I$33,0,0,1)</f>
        <v>0.5</v>
      </c>
      <c r="BC499" s="1">
        <f>_xlfn.XLOOKUP(R499,[6]cmmiScoringModel!$G$34:$G$37,[6]cmmiScoringModel!$I$34:$I$37,0,0,1)</f>
        <v>1</v>
      </c>
      <c r="BD499" s="1">
        <f>_xlfn.XLOOKUP(S499,[6]cmmiScoringModel!$G$38:$G$44,[6]cmmiScoringModel!$I$38:$I$44,0,0,1)</f>
        <v>0.2</v>
      </c>
      <c r="BE499" s="1">
        <f>_xlfn.XLOOKUP(T499,[6]cmmiScoringModel!$G$45:$G$51,[6]cmmiScoringModel!$I$45:$I$51,0,0,1)</f>
        <v>0.01</v>
      </c>
      <c r="BF499" s="1" t="str">
        <f>_xlfn.XLOOKUP(U499,[6]cmmiScoringModel!$G$52:$G$56,[6]cmmiScoringModel!$I$52:$I$56,0,0,1)</f>
        <v>NA</v>
      </c>
      <c r="BG499" s="1">
        <f>_xlfn.XLOOKUP(V499,[6]cmmiScoringModel!$G$57:$G$61,[6]cmmiScoringModel!$I$57:$I$61,0,0,1)</f>
        <v>1</v>
      </c>
      <c r="BH499" s="1">
        <f>_xlfn.XLOOKUP(W499,[6]cmmiScoringModel!$G$62:$G$67,[6]cmmiScoringModel!$I$62:$I$67,0,0,1)</f>
        <v>0.75</v>
      </c>
      <c r="BI499" s="1">
        <f>_xlfn.XLOOKUP(X499,[6]cmmiScoringModel!$G$68:$G$72,[6]cmmiScoringModel!$I$68:$I$72,0,0,1)</f>
        <v>0.75</v>
      </c>
      <c r="BJ499" s="1">
        <f>_xlfn.XLOOKUP(Y499,[6]cmmiScoringModel!$G$73:$G$77,[6]cmmiScoringModel!$I$73:$I$77,0,0,1)</f>
        <v>1</v>
      </c>
      <c r="BK499" s="1">
        <f>_xlfn.XLOOKUP(Z499,[6]cmmiScoringModel!$G$78:$G$84,[6]cmmiScoringModel!$I$78:$I$84,0,0,1)</f>
        <v>0.5</v>
      </c>
      <c r="BL499" s="1">
        <f>_xlfn.XLOOKUP(AA499,[6]cmmiScoringModel!$G$85:$G$91,[6]cmmiScoringModel!$I$85:$I$91,0,0,1)</f>
        <v>0.5</v>
      </c>
      <c r="BM499" s="1">
        <f>_xlfn.XLOOKUP(AB499,[6]cmmiScoringModel!$G$92:$G$95,[6]cmmiScoringModel!$I$92:$I$95,0,0,1)</f>
        <v>1</v>
      </c>
      <c r="BN499" s="1">
        <f>_xlfn.XLOOKUP(AC499,[6]cmmiScoringModel!$G$96:$G$100,[6]cmmiScoringModel!$I$96:$I$100,0,0,1)</f>
        <v>0.6</v>
      </c>
      <c r="BO499" s="1">
        <f>_xlfn.XLOOKUP(AD499,[6]cmmiScoringModel!$G$101:$G$106,[6]cmmiScoringModel!$I$101:$I$106,0,0,1)</f>
        <v>1</v>
      </c>
      <c r="BP499" s="1">
        <f>_xlfn.XLOOKUP(AE499,[6]cmmiScoringModel!$G$107:$G$113,[6]cmmiScoringModel!$I$107:$I$113,0,0,1)</f>
        <v>0.5</v>
      </c>
      <c r="BQ499" s="1">
        <f>_xlfn.XLOOKUP(AF499,[6]cmmiScoringModel!$G$114:$G$117,[6]cmmiScoringModel!$I$114:$I$117,0,0,1)</f>
        <v>0.85</v>
      </c>
      <c r="BR499" s="1">
        <f>_xlfn.XLOOKUP(AG499,[6]cmmiScoringModel!$G$118:$G$120,[6]cmmiScoringModel!$I$118:$I$120,0,0,1)</f>
        <v>0.25</v>
      </c>
      <c r="BS499" s="1">
        <f>_xlfn.XLOOKUP(AH499, [6]cmmiScoringModel!$G$121:$G$124,[6]cmmiScoringModel!$I$121:$I$124,0,0,1)</f>
        <v>0.6</v>
      </c>
      <c r="BT499" s="1">
        <f>_xlfn.XLOOKUP(AI499,[6]cmmiScoringModel!$G$125:$G$128,[6]cmmiScoringModel!$I$125:$I$128,0,0,1)</f>
        <v>0.4</v>
      </c>
      <c r="BU499" s="1">
        <f>_xlfn.XLOOKUP(AJ499,[6]cmmiScoringModel!$G$129:$G$132,[6]cmmiScoringModel!$I$129:$I$132,0,0,1)</f>
        <v>0.4</v>
      </c>
      <c r="BV499" s="1">
        <f>_xlfn.XLOOKUP(AK499,[6]cmmiScoringModel!$G$133:$G$138,[6]cmmiScoringModel!$I$133:$I$138,0,0,1)</f>
        <v>1</v>
      </c>
      <c r="BW499" s="1">
        <f>_xlfn.XLOOKUP(AL499,[6]cmmiScoringModel!$G$139:$G$142,[6]cmmiScoringModel!$I$139:$I$142,0,0,1)</f>
        <v>1</v>
      </c>
      <c r="BX499" s="1">
        <f>_xlfn.XLOOKUP(AM499,[6]cmmiScoringModel!$G$143:$G$148,[6]cmmiScoringModel!$I$143:$I$148,0,0,1)</f>
        <v>0.5</v>
      </c>
      <c r="BY499" s="1">
        <f>_xlfn.XLOOKUP(AN499,[6]cmmiScoringModel!$G$149:$G$153,[6]cmmiScoringModel!$I$149:$I$153,0,0,1)</f>
        <v>1</v>
      </c>
      <c r="BZ499" s="1">
        <f>_xlfn.XLOOKUP(AO499,[6]cmmiScoringModel!$G$154:$G$157,[6]cmmiScoringModel!$I$154:$I$157,0,0,1)</f>
        <v>1</v>
      </c>
      <c r="CA499" s="1">
        <f>_xlfn.XLOOKUP(AP499,[6]cmmiScoringModel!$G$158:$G$161,[6]cmmiScoringModel!$I$158:$I$161,0,0,1)</f>
        <v>0.5</v>
      </c>
      <c r="CB499" s="1">
        <f>_xlfn.XLOOKUP(AQ499,[6]cmmiScoringModel!$G$162:$G$166,[6]cmmiScoringModel!$I$162:$I$166,0,0,1)</f>
        <v>0.75</v>
      </c>
      <c r="CC499" s="1">
        <f>_xlfn.XLOOKUP(AR499,[6]cmmiScoringModel!$G$167:$G$171,[6]cmmiScoringModel!$I$167:$I$171,0,0,1)</f>
        <v>0.01</v>
      </c>
      <c r="CD499" s="1">
        <f>_xlfn.XLOOKUP(AS499,[6]cmmiScoringModel!$G$172:$G$175,[6]cmmiScoringModel!$I$172:$I$175,0,0,1)</f>
        <v>0.01</v>
      </c>
      <c r="CE499" s="1">
        <f>_xlfn.XLOOKUP(AT499,[6]cmmiScoringModel!$G$176:$G$180,[6]cmmiScoringModel!$I$176:$I$180,0,0,1)</f>
        <v>0.01</v>
      </c>
    </row>
    <row r="500" spans="1:83" x14ac:dyDescent="0.25">
      <c r="A500" s="1" t="s">
        <v>3908</v>
      </c>
      <c r="B500" s="1" t="s">
        <v>2570</v>
      </c>
      <c r="C500" s="1" t="s">
        <v>2589</v>
      </c>
      <c r="D500" s="1" t="s">
        <v>2593</v>
      </c>
      <c r="E500" s="1" t="s">
        <v>2594</v>
      </c>
      <c r="G500" s="1" t="s">
        <v>2595</v>
      </c>
      <c r="H500" s="1" t="s">
        <v>3909</v>
      </c>
      <c r="K500" s="1" t="s">
        <v>16</v>
      </c>
      <c r="L500" s="1" t="s">
        <v>22</v>
      </c>
      <c r="M500" s="1" t="s">
        <v>29</v>
      </c>
      <c r="N500" s="1" t="s">
        <v>29</v>
      </c>
      <c r="O500" s="1" t="s">
        <v>37</v>
      </c>
      <c r="P500" s="1" t="s">
        <v>42</v>
      </c>
      <c r="Q500" s="1" t="s">
        <v>45</v>
      </c>
      <c r="R500" s="1" t="s">
        <v>36</v>
      </c>
      <c r="S500" s="1" t="s">
        <v>56</v>
      </c>
      <c r="T500" s="1" t="s">
        <v>60</v>
      </c>
      <c r="U500" s="1" t="s">
        <v>42</v>
      </c>
      <c r="V500" s="1" t="s">
        <v>70</v>
      </c>
      <c r="W500" s="1" t="s">
        <v>75</v>
      </c>
      <c r="X500" s="1" t="s">
        <v>36</v>
      </c>
      <c r="Y500" s="1" t="s">
        <v>66</v>
      </c>
      <c r="Z500" s="1" t="s">
        <v>60</v>
      </c>
      <c r="AA500" s="1" t="s">
        <v>61</v>
      </c>
      <c r="AB500" s="1" t="s">
        <v>98</v>
      </c>
      <c r="AC500" s="1" t="s">
        <v>102</v>
      </c>
      <c r="AD500" s="1" t="s">
        <v>110</v>
      </c>
      <c r="AE500" s="1" t="s">
        <v>62</v>
      </c>
      <c r="AF500" s="1" t="s">
        <v>120</v>
      </c>
      <c r="AG500" s="1" t="s">
        <v>124</v>
      </c>
      <c r="AH500" s="1" t="s">
        <v>129</v>
      </c>
      <c r="AI500" s="1" t="s">
        <v>129</v>
      </c>
      <c r="AJ500" s="1" t="s">
        <v>21</v>
      </c>
      <c r="AK500" s="1" t="s">
        <v>60</v>
      </c>
      <c r="AL500" s="1" t="s">
        <v>140</v>
      </c>
      <c r="AM500" s="1" t="s">
        <v>62</v>
      </c>
      <c r="AN500" s="1" t="s">
        <v>27</v>
      </c>
      <c r="AO500" s="1" t="s">
        <v>154</v>
      </c>
      <c r="AP500" s="1" t="s">
        <v>158</v>
      </c>
      <c r="AQ500" s="1" t="s">
        <v>27</v>
      </c>
      <c r="AR500" s="1" t="s">
        <v>21</v>
      </c>
      <c r="AS500" s="1" t="s">
        <v>21</v>
      </c>
      <c r="AT500" s="1" t="s">
        <v>21</v>
      </c>
      <c r="AV500" s="1">
        <f>_xlfn.XLOOKUP(K500,[6]cmmiScoringModel!$G$2:$G$6, [6]cmmiScoringModel!$I$2:$I$6,0,0,1)</f>
        <v>0.1</v>
      </c>
      <c r="AW500" s="1">
        <f>_xlfn.XLOOKUP(L500,[6]cmmiScoringModel!$G$7:$G$9,[6]cmmiScoringModel!$I$7:$I$9,0,0,1)</f>
        <v>1</v>
      </c>
      <c r="AX500" s="1">
        <f>_xlfn.XLOOKUP(M500,[6]cmmiScoringModel!$G$10:$G$14,[6]cmmiScoringModel!$I$10:$I$14,0,0,1)</f>
        <v>0.8</v>
      </c>
      <c r="AY500" s="1">
        <f>_xlfn.XLOOKUP(N500,[6]cmmiScoringModel!$G$15:$G$19,[6]cmmiScoringModel!$I$15:$I$19,0,0,1)</f>
        <v>0.5</v>
      </c>
      <c r="AZ500" s="1">
        <f>_xlfn.XLOOKUP(O500,[6]cmmiScoringModel!$G$20:$G$24,[6]cmmiScoringModel!$I$20:$I$24,0,0,1)</f>
        <v>0.75</v>
      </c>
      <c r="BA500" s="1">
        <f>_xlfn.XLOOKUP(P500,[6]cmmiScoringModel!$G$25:$G$28,[6]cmmiScoringModel!$I$25:$I$28,0,0,1)</f>
        <v>0.75</v>
      </c>
      <c r="BB500" s="1">
        <f>_xlfn.XLOOKUP(Q500,[6]cmmiScoringModel!$G$29:$G$33,[6]cmmiScoringModel!$I$29:$I$33,0,0,1)</f>
        <v>0.5</v>
      </c>
      <c r="BC500" s="1">
        <f>_xlfn.XLOOKUP(R500,[6]cmmiScoringModel!$G$34:$G$37,[6]cmmiScoringModel!$I$34:$I$37,0,0,1)</f>
        <v>0.25</v>
      </c>
      <c r="BD500" s="1">
        <f>_xlfn.XLOOKUP(S500,[6]cmmiScoringModel!$G$38:$G$44,[6]cmmiScoringModel!$I$38:$I$44,0,0,1)</f>
        <v>0.2</v>
      </c>
      <c r="BE500" s="1">
        <f>_xlfn.XLOOKUP(T500,[6]cmmiScoringModel!$G$45:$G$51,[6]cmmiScoringModel!$I$45:$I$51,0,0,1)</f>
        <v>0</v>
      </c>
      <c r="BF500" s="1">
        <f>_xlfn.XLOOKUP(U500,[6]cmmiScoringModel!$G$52:$G$56,[6]cmmiScoringModel!$I$52:$I$56,0,0,1)</f>
        <v>0.6</v>
      </c>
      <c r="BG500" s="1">
        <f>_xlfn.XLOOKUP(V500,[6]cmmiScoringModel!$G$57:$G$61,[6]cmmiScoringModel!$I$57:$I$61,0,0,1)</f>
        <v>0.2</v>
      </c>
      <c r="BH500" s="1">
        <f>_xlfn.XLOOKUP(W500,[6]cmmiScoringModel!$G$62:$G$67,[6]cmmiScoringModel!$I$62:$I$67,0,0,1)</f>
        <v>0.5</v>
      </c>
      <c r="BI500" s="1">
        <f>_xlfn.XLOOKUP(X500,[6]cmmiScoringModel!$G$68:$G$72,[6]cmmiScoringModel!$I$68:$I$72,0,0,1)</f>
        <v>0.25</v>
      </c>
      <c r="BJ500" s="1">
        <f>_xlfn.XLOOKUP(Y500,[6]cmmiScoringModel!$G$73:$G$77,[6]cmmiScoringModel!$I$73:$I$77,0,0,1)</f>
        <v>0.5</v>
      </c>
      <c r="BK500" s="1">
        <f>_xlfn.XLOOKUP(Z500,[6]cmmiScoringModel!$G$78:$G$84,[6]cmmiScoringModel!$I$78:$I$84,0,0,1)</f>
        <v>0</v>
      </c>
      <c r="BL500" s="1">
        <f>_xlfn.XLOOKUP(AA500,[6]cmmiScoringModel!$G$85:$G$91,[6]cmmiScoringModel!$I$85:$I$91,0,0,1)</f>
        <v>0.25</v>
      </c>
      <c r="BM500" s="1">
        <f>_xlfn.XLOOKUP(AB500,[6]cmmiScoringModel!$G$92:$G$95,[6]cmmiScoringModel!$I$92:$I$95,0,0,1)</f>
        <v>1</v>
      </c>
      <c r="BN500" s="1">
        <f>_xlfn.XLOOKUP(AC500,[6]cmmiScoringModel!$G$96:$G$100,[6]cmmiScoringModel!$I$96:$I$100,0,0,1)</f>
        <v>0.15</v>
      </c>
      <c r="BO500" s="1">
        <f>_xlfn.XLOOKUP(AD500,[6]cmmiScoringModel!$G$101:$G$106,[6]cmmiScoringModel!$I$101:$I$106,0,0,1)</f>
        <v>0.75</v>
      </c>
      <c r="BP500" s="1">
        <f>_xlfn.XLOOKUP(AE500,[6]cmmiScoringModel!$G$107:$G$113,[6]cmmiScoringModel!$I$107:$I$113,0,0,1)</f>
        <v>0.5</v>
      </c>
      <c r="BQ500" s="1">
        <f>_xlfn.XLOOKUP(AF500,[6]cmmiScoringModel!$G$114:$G$117,[6]cmmiScoringModel!$I$114:$I$117,0,0,1)</f>
        <v>0.85</v>
      </c>
      <c r="BR500" s="1">
        <f>_xlfn.XLOOKUP(AG500,[6]cmmiScoringModel!$G$118:$G$120,[6]cmmiScoringModel!$I$118:$I$120,0,0,1)</f>
        <v>0.25</v>
      </c>
      <c r="BS500" s="1">
        <f>_xlfn.XLOOKUP(AH500, [6]cmmiScoringModel!$G$121:$G$124,[6]cmmiScoringModel!$I$121:$I$124,0,0,1)</f>
        <v>0.6</v>
      </c>
      <c r="BT500" s="1">
        <f>_xlfn.XLOOKUP(AI500,[6]cmmiScoringModel!$G$125:$G$128,[6]cmmiScoringModel!$I$125:$I$128,0,0,1)</f>
        <v>0.4</v>
      </c>
      <c r="BU500" s="1">
        <f>_xlfn.XLOOKUP(AJ500,[6]cmmiScoringModel!$G$129:$G$132,[6]cmmiScoringModel!$I$129:$I$132,0,0,1)</f>
        <v>0.01</v>
      </c>
      <c r="BV500" s="1">
        <f>_xlfn.XLOOKUP(AK500,[6]cmmiScoringModel!$G$133:$G$138,[6]cmmiScoringModel!$I$133:$I$138,0,0,1)</f>
        <v>0</v>
      </c>
      <c r="BW500" s="1">
        <f>_xlfn.XLOOKUP(AL500,[6]cmmiScoringModel!$G$139:$G$142,[6]cmmiScoringModel!$I$139:$I$142,0,0,1)</f>
        <v>0</v>
      </c>
      <c r="BX500" s="1">
        <f>_xlfn.XLOOKUP(AM500,[6]cmmiScoringModel!$G$143:$G$148,[6]cmmiScoringModel!$I$143:$I$148,0,0,1)</f>
        <v>0.5</v>
      </c>
      <c r="BY500" s="1">
        <f>_xlfn.XLOOKUP(AN500,[6]cmmiScoringModel!$G$149:$G$153,[6]cmmiScoringModel!$I$149:$I$153,0,0,1)</f>
        <v>0.25</v>
      </c>
      <c r="BZ500" s="1">
        <f>_xlfn.XLOOKUP(AO500,[6]cmmiScoringModel!$G$154:$G$157,[6]cmmiScoringModel!$I$154:$I$157,0,0,1)</f>
        <v>0</v>
      </c>
      <c r="CA500" s="1">
        <f>_xlfn.XLOOKUP(AP500,[6]cmmiScoringModel!$G$158:$G$161,[6]cmmiScoringModel!$I$158:$I$161,0,0,1)</f>
        <v>0.5</v>
      </c>
      <c r="CB500" s="1">
        <f>_xlfn.XLOOKUP(AQ500,[6]cmmiScoringModel!$G$162:$G$166,[6]cmmiScoringModel!$I$162:$I$166,0,0,1)</f>
        <v>0.25</v>
      </c>
      <c r="CC500" s="1">
        <f>_xlfn.XLOOKUP(AR500,[6]cmmiScoringModel!$G$167:$G$171,[6]cmmiScoringModel!$I$167:$I$171,0,0,1)</f>
        <v>0.01</v>
      </c>
      <c r="CD500" s="1">
        <f>_xlfn.XLOOKUP(AS500,[6]cmmiScoringModel!$G$172:$G$175,[6]cmmiScoringModel!$I$172:$I$175,0,0,1)</f>
        <v>0.01</v>
      </c>
      <c r="CE500" s="1">
        <f>_xlfn.XLOOKUP(AT500,[6]cmmiScoringModel!$G$176:$G$180,[6]cmmiScoringModel!$I$176:$I$180,0,0,1)</f>
        <v>0.01</v>
      </c>
    </row>
    <row r="501" spans="1:83" x14ac:dyDescent="0.25">
      <c r="A501" s="1" t="s">
        <v>3910</v>
      </c>
      <c r="B501" s="1" t="s">
        <v>2570</v>
      </c>
      <c r="C501" s="1" t="s">
        <v>2596</v>
      </c>
      <c r="D501" s="1" t="s">
        <v>2597</v>
      </c>
      <c r="E501" s="1" t="s">
        <v>2598</v>
      </c>
      <c r="G501" s="1" t="s">
        <v>2586</v>
      </c>
      <c r="H501" s="1" t="s">
        <v>3227</v>
      </c>
      <c r="K501" s="1" t="s">
        <v>18</v>
      </c>
      <c r="L501" s="1" t="s">
        <v>22</v>
      </c>
      <c r="M501" s="1" t="s">
        <v>31</v>
      </c>
      <c r="N501" s="1" t="s">
        <v>29</v>
      </c>
      <c r="O501" s="1" t="s">
        <v>37</v>
      </c>
      <c r="P501" s="1" t="s">
        <v>43</v>
      </c>
      <c r="Q501" s="1" t="s">
        <v>45</v>
      </c>
      <c r="R501" s="1" t="s">
        <v>37</v>
      </c>
      <c r="S501" s="1" t="s">
        <v>56</v>
      </c>
      <c r="T501" s="1" t="s">
        <v>64</v>
      </c>
      <c r="U501" s="1" t="s">
        <v>43</v>
      </c>
      <c r="V501" s="1" t="s">
        <v>72</v>
      </c>
      <c r="W501" s="1" t="s">
        <v>76</v>
      </c>
      <c r="X501" s="1" t="s">
        <v>37</v>
      </c>
      <c r="Y501" s="1" t="s">
        <v>43</v>
      </c>
      <c r="Z501" s="1" t="s">
        <v>62</v>
      </c>
      <c r="AA501" s="1" t="s">
        <v>62</v>
      </c>
      <c r="AB501" s="1" t="s">
        <v>98</v>
      </c>
      <c r="AC501" s="1" t="s">
        <v>103</v>
      </c>
      <c r="AD501" s="1" t="s">
        <v>111</v>
      </c>
      <c r="AE501" s="1" t="s">
        <v>62</v>
      </c>
      <c r="AF501" s="1" t="s">
        <v>120</v>
      </c>
      <c r="AG501" s="1" t="s">
        <v>124</v>
      </c>
      <c r="AH501" s="1" t="s">
        <v>129</v>
      </c>
      <c r="AI501" s="1" t="s">
        <v>129</v>
      </c>
      <c r="AJ501" s="1" t="s">
        <v>129</v>
      </c>
      <c r="AK501" s="1" t="s">
        <v>64</v>
      </c>
      <c r="AL501" s="1" t="s">
        <v>144</v>
      </c>
      <c r="AM501" s="1" t="s">
        <v>62</v>
      </c>
      <c r="AN501" s="1" t="s">
        <v>31</v>
      </c>
      <c r="AO501" s="1" t="s">
        <v>155</v>
      </c>
      <c r="AP501" s="1" t="s">
        <v>158</v>
      </c>
      <c r="AQ501" s="1" t="s">
        <v>29</v>
      </c>
      <c r="AR501" s="1" t="s">
        <v>21</v>
      </c>
      <c r="AS501" s="1" t="s">
        <v>21</v>
      </c>
      <c r="AT501" s="1" t="s">
        <v>21</v>
      </c>
      <c r="AV501" s="1">
        <f>_xlfn.XLOOKUP(K501,[6]cmmiScoringModel!$G$2:$G$6, [6]cmmiScoringModel!$I$2:$I$6,0,0,1)</f>
        <v>1</v>
      </c>
      <c r="AW501" s="1">
        <f>_xlfn.XLOOKUP(L501,[6]cmmiScoringModel!$G$7:$G$9,[6]cmmiScoringModel!$I$7:$I$9,0,0,1)</f>
        <v>1</v>
      </c>
      <c r="AX501" s="1">
        <f>_xlfn.XLOOKUP(M501,[6]cmmiScoringModel!$G$10:$G$14,[6]cmmiScoringModel!$I$10:$I$14,0,0,1)</f>
        <v>1</v>
      </c>
      <c r="AY501" s="1">
        <f>_xlfn.XLOOKUP(N501,[6]cmmiScoringModel!$G$15:$G$19,[6]cmmiScoringModel!$I$15:$I$19,0,0,1)</f>
        <v>0.5</v>
      </c>
      <c r="AZ501" s="1">
        <f>_xlfn.XLOOKUP(O501,[6]cmmiScoringModel!$G$20:$G$24,[6]cmmiScoringModel!$I$20:$I$24,0,0,1)</f>
        <v>0.75</v>
      </c>
      <c r="BA501" s="1">
        <f>_xlfn.XLOOKUP(P501,[6]cmmiScoringModel!$G$25:$G$28,[6]cmmiScoringModel!$I$25:$I$28,0,0,1)</f>
        <v>1</v>
      </c>
      <c r="BB501" s="1">
        <f>_xlfn.XLOOKUP(Q501,[6]cmmiScoringModel!$G$29:$G$33,[6]cmmiScoringModel!$I$29:$I$33,0,0,1)</f>
        <v>0.5</v>
      </c>
      <c r="BC501" s="1">
        <f>_xlfn.XLOOKUP(R501,[6]cmmiScoringModel!$G$34:$G$37,[6]cmmiScoringModel!$I$34:$I$37,0,0,1)</f>
        <v>1</v>
      </c>
      <c r="BD501" s="1">
        <f>_xlfn.XLOOKUP(S501,[6]cmmiScoringModel!$G$38:$G$44,[6]cmmiScoringModel!$I$38:$I$44,0,0,1)</f>
        <v>0.2</v>
      </c>
      <c r="BE501" s="1">
        <f>_xlfn.XLOOKUP(T501,[6]cmmiScoringModel!$G$45:$G$51,[6]cmmiScoringModel!$I$45:$I$51,0,0,1)</f>
        <v>1</v>
      </c>
      <c r="BF501" s="1">
        <f>_xlfn.XLOOKUP(U501,[6]cmmiScoringModel!$G$52:$G$56,[6]cmmiScoringModel!$I$52:$I$56,0,0,1)</f>
        <v>1</v>
      </c>
      <c r="BG501" s="1">
        <f>_xlfn.XLOOKUP(V501,[6]cmmiScoringModel!$G$57:$G$61,[6]cmmiScoringModel!$I$57:$I$61,0,0,1)</f>
        <v>1</v>
      </c>
      <c r="BH501" s="1">
        <f>_xlfn.XLOOKUP(W501,[6]cmmiScoringModel!$G$62:$G$67,[6]cmmiScoringModel!$I$62:$I$67,0,0,1)</f>
        <v>0.75</v>
      </c>
      <c r="BI501" s="1">
        <f>_xlfn.XLOOKUP(X501,[6]cmmiScoringModel!$G$68:$G$72,[6]cmmiScoringModel!$I$68:$I$72,0,0,1)</f>
        <v>0.75</v>
      </c>
      <c r="BJ501" s="1">
        <f>_xlfn.XLOOKUP(Y501,[6]cmmiScoringModel!$G$73:$G$77,[6]cmmiScoringModel!$I$73:$I$77,0,0,1)</f>
        <v>1</v>
      </c>
      <c r="BK501" s="1">
        <f>_xlfn.XLOOKUP(Z501,[6]cmmiScoringModel!$G$78:$G$84,[6]cmmiScoringModel!$I$78:$I$84,0,0,1)</f>
        <v>0.5</v>
      </c>
      <c r="BL501" s="1">
        <f>_xlfn.XLOOKUP(AA501,[6]cmmiScoringModel!$G$85:$G$91,[6]cmmiScoringModel!$I$85:$I$91,0,0,1)</f>
        <v>0.5</v>
      </c>
      <c r="BM501" s="1">
        <f>_xlfn.XLOOKUP(AB501,[6]cmmiScoringModel!$G$92:$G$95,[6]cmmiScoringModel!$I$92:$I$95,0,0,1)</f>
        <v>1</v>
      </c>
      <c r="BN501" s="1">
        <f>_xlfn.XLOOKUP(AC501,[6]cmmiScoringModel!$G$96:$G$100,[6]cmmiScoringModel!$I$96:$I$100,0,0,1)</f>
        <v>0.6</v>
      </c>
      <c r="BO501" s="1">
        <f>_xlfn.XLOOKUP(AD501,[6]cmmiScoringModel!$G$101:$G$106,[6]cmmiScoringModel!$I$101:$I$106,0,0,1)</f>
        <v>1</v>
      </c>
      <c r="BP501" s="1">
        <f>_xlfn.XLOOKUP(AE501,[6]cmmiScoringModel!$G$107:$G$113,[6]cmmiScoringModel!$I$107:$I$113,0,0,1)</f>
        <v>0.5</v>
      </c>
      <c r="BQ501" s="1">
        <f>_xlfn.XLOOKUP(AF501,[6]cmmiScoringModel!$G$114:$G$117,[6]cmmiScoringModel!$I$114:$I$117,0,0,1)</f>
        <v>0.85</v>
      </c>
      <c r="BR501" s="1">
        <f>_xlfn.XLOOKUP(AG501,[6]cmmiScoringModel!$G$118:$G$120,[6]cmmiScoringModel!$I$118:$I$120,0,0,1)</f>
        <v>0.25</v>
      </c>
      <c r="BS501" s="1">
        <f>_xlfn.XLOOKUP(AH501, [6]cmmiScoringModel!$G$121:$G$124,[6]cmmiScoringModel!$I$121:$I$124,0,0,1)</f>
        <v>0.6</v>
      </c>
      <c r="BT501" s="1">
        <f>_xlfn.XLOOKUP(AI501,[6]cmmiScoringModel!$G$125:$G$128,[6]cmmiScoringModel!$I$125:$I$128,0,0,1)</f>
        <v>0.4</v>
      </c>
      <c r="BU501" s="1">
        <f>_xlfn.XLOOKUP(AJ501,[6]cmmiScoringModel!$G$129:$G$132,[6]cmmiScoringModel!$I$129:$I$132,0,0,1)</f>
        <v>0.4</v>
      </c>
      <c r="BV501" s="1">
        <f>_xlfn.XLOOKUP(AK501,[6]cmmiScoringModel!$G$133:$G$138,[6]cmmiScoringModel!$I$133:$I$138,0,0,1)</f>
        <v>1</v>
      </c>
      <c r="BW501" s="1">
        <f>_xlfn.XLOOKUP(AL501,[6]cmmiScoringModel!$G$139:$G$142,[6]cmmiScoringModel!$I$139:$I$142,0,0,1)</f>
        <v>1</v>
      </c>
      <c r="BX501" s="1">
        <f>_xlfn.XLOOKUP(AM501,[6]cmmiScoringModel!$G$143:$G$148,[6]cmmiScoringModel!$I$143:$I$148,0,0,1)</f>
        <v>0.5</v>
      </c>
      <c r="BY501" s="1">
        <f>_xlfn.XLOOKUP(AN501,[6]cmmiScoringModel!$G$149:$G$153,[6]cmmiScoringModel!$I$149:$I$153,0,0,1)</f>
        <v>1</v>
      </c>
      <c r="BZ501" s="1">
        <f>_xlfn.XLOOKUP(AO501,[6]cmmiScoringModel!$G$154:$G$157,[6]cmmiScoringModel!$I$154:$I$157,0,0,1)</f>
        <v>1</v>
      </c>
      <c r="CA501" s="1">
        <f>_xlfn.XLOOKUP(AP501,[6]cmmiScoringModel!$G$158:$G$161,[6]cmmiScoringModel!$I$158:$I$161,0,0,1)</f>
        <v>0.5</v>
      </c>
      <c r="CB501" s="1">
        <f>_xlfn.XLOOKUP(AQ501,[6]cmmiScoringModel!$G$162:$G$166,[6]cmmiScoringModel!$I$162:$I$166,0,0,1)</f>
        <v>0.75</v>
      </c>
      <c r="CC501" s="1">
        <f>_xlfn.XLOOKUP(AR501,[6]cmmiScoringModel!$G$167:$G$171,[6]cmmiScoringModel!$I$167:$I$171,0,0,1)</f>
        <v>0.01</v>
      </c>
      <c r="CD501" s="1">
        <f>_xlfn.XLOOKUP(AS501,[6]cmmiScoringModel!$G$172:$G$175,[6]cmmiScoringModel!$I$172:$I$175,0,0,1)</f>
        <v>0.01</v>
      </c>
      <c r="CE501" s="1">
        <f>_xlfn.XLOOKUP(AT501,[6]cmmiScoringModel!$G$176:$G$180,[6]cmmiScoringModel!$I$176:$I$180,0,0,1)</f>
        <v>0.01</v>
      </c>
    </row>
    <row r="502" spans="1:83" x14ac:dyDescent="0.25">
      <c r="A502" s="1" t="s">
        <v>3911</v>
      </c>
      <c r="B502" s="1" t="s">
        <v>2570</v>
      </c>
      <c r="C502" s="1" t="s">
        <v>2599</v>
      </c>
      <c r="D502" s="1" t="s">
        <v>2600</v>
      </c>
      <c r="E502" s="1" t="s">
        <v>2601</v>
      </c>
      <c r="G502" s="1" t="s">
        <v>1834</v>
      </c>
      <c r="H502" s="1" t="s">
        <v>3912</v>
      </c>
      <c r="K502" s="1" t="s">
        <v>18</v>
      </c>
      <c r="L502" s="1" t="s">
        <v>22</v>
      </c>
      <c r="M502" s="1" t="s">
        <v>31</v>
      </c>
      <c r="N502" s="1" t="s">
        <v>29</v>
      </c>
      <c r="O502" s="1" t="s">
        <v>37</v>
      </c>
      <c r="P502" s="1" t="s">
        <v>43</v>
      </c>
      <c r="Q502" s="1" t="s">
        <v>45</v>
      </c>
      <c r="R502" s="1" t="s">
        <v>37</v>
      </c>
      <c r="S502" s="1" t="s">
        <v>56</v>
      </c>
      <c r="T502" s="1" t="s">
        <v>63</v>
      </c>
      <c r="U502" s="1" t="s">
        <v>43</v>
      </c>
      <c r="V502" s="1" t="s">
        <v>72</v>
      </c>
      <c r="W502" s="1" t="s">
        <v>76</v>
      </c>
      <c r="X502" s="1" t="s">
        <v>37</v>
      </c>
      <c r="Y502" s="1" t="s">
        <v>43</v>
      </c>
      <c r="Z502" s="1" t="s">
        <v>62</v>
      </c>
      <c r="AA502" s="1" t="s">
        <v>62</v>
      </c>
      <c r="AB502" s="1" t="s">
        <v>98</v>
      </c>
      <c r="AC502" s="1" t="s">
        <v>103</v>
      </c>
      <c r="AD502" s="1" t="s">
        <v>111</v>
      </c>
      <c r="AE502" s="1" t="s">
        <v>62</v>
      </c>
      <c r="AF502" s="1" t="s">
        <v>120</v>
      </c>
      <c r="AG502" s="1" t="s">
        <v>124</v>
      </c>
      <c r="AH502" s="1" t="s">
        <v>129</v>
      </c>
      <c r="AI502" s="1" t="s">
        <v>129</v>
      </c>
      <c r="AJ502" s="1" t="s">
        <v>129</v>
      </c>
      <c r="AK502" s="1" t="s">
        <v>64</v>
      </c>
      <c r="AL502" s="1" t="s">
        <v>144</v>
      </c>
      <c r="AM502" s="1" t="s">
        <v>62</v>
      </c>
      <c r="AN502" s="1" t="s">
        <v>31</v>
      </c>
      <c r="AO502" s="1" t="s">
        <v>155</v>
      </c>
      <c r="AP502" s="1" t="s">
        <v>158</v>
      </c>
      <c r="AQ502" s="1" t="s">
        <v>29</v>
      </c>
      <c r="AR502" s="1" t="s">
        <v>21</v>
      </c>
      <c r="AS502" s="1" t="s">
        <v>21</v>
      </c>
      <c r="AT502" s="1" t="s">
        <v>21</v>
      </c>
      <c r="AV502" s="1">
        <f>_xlfn.XLOOKUP(K502,[6]cmmiScoringModel!$G$2:$G$6, [6]cmmiScoringModel!$I$2:$I$6,0,0,1)</f>
        <v>1</v>
      </c>
      <c r="AW502" s="1">
        <f>_xlfn.XLOOKUP(L502,[6]cmmiScoringModel!$G$7:$G$9,[6]cmmiScoringModel!$I$7:$I$9,0,0,1)</f>
        <v>1</v>
      </c>
      <c r="AX502" s="1">
        <f>_xlfn.XLOOKUP(M502,[6]cmmiScoringModel!$G$10:$G$14,[6]cmmiScoringModel!$I$10:$I$14,0,0,1)</f>
        <v>1</v>
      </c>
      <c r="AY502" s="1">
        <f>_xlfn.XLOOKUP(N502,[6]cmmiScoringModel!$G$15:$G$19,[6]cmmiScoringModel!$I$15:$I$19,0,0,1)</f>
        <v>0.5</v>
      </c>
      <c r="AZ502" s="1">
        <f>_xlfn.XLOOKUP(O502,[6]cmmiScoringModel!$G$20:$G$24,[6]cmmiScoringModel!$I$20:$I$24,0,0,1)</f>
        <v>0.75</v>
      </c>
      <c r="BA502" s="1">
        <f>_xlfn.XLOOKUP(P502,[6]cmmiScoringModel!$G$25:$G$28,[6]cmmiScoringModel!$I$25:$I$28,0,0,1)</f>
        <v>1</v>
      </c>
      <c r="BB502" s="1">
        <f>_xlfn.XLOOKUP(Q502,[6]cmmiScoringModel!$G$29:$G$33,[6]cmmiScoringModel!$I$29:$I$33,0,0,1)</f>
        <v>0.5</v>
      </c>
      <c r="BC502" s="1">
        <f>_xlfn.XLOOKUP(R502,[6]cmmiScoringModel!$G$34:$G$37,[6]cmmiScoringModel!$I$34:$I$37,0,0,1)</f>
        <v>1</v>
      </c>
      <c r="BD502" s="1">
        <f>_xlfn.XLOOKUP(S502,[6]cmmiScoringModel!$G$38:$G$44,[6]cmmiScoringModel!$I$38:$I$44,0,0,1)</f>
        <v>0.2</v>
      </c>
      <c r="BE502" s="1">
        <f>_xlfn.XLOOKUP(T502,[6]cmmiScoringModel!$G$45:$G$51,[6]cmmiScoringModel!$I$45:$I$51,0,0,1)</f>
        <v>0.75</v>
      </c>
      <c r="BF502" s="1">
        <f>_xlfn.XLOOKUP(U502,[6]cmmiScoringModel!$G$52:$G$56,[6]cmmiScoringModel!$I$52:$I$56,0,0,1)</f>
        <v>1</v>
      </c>
      <c r="BG502" s="1">
        <f>_xlfn.XLOOKUP(V502,[6]cmmiScoringModel!$G$57:$G$61,[6]cmmiScoringModel!$I$57:$I$61,0,0,1)</f>
        <v>1</v>
      </c>
      <c r="BH502" s="1">
        <f>_xlfn.XLOOKUP(W502,[6]cmmiScoringModel!$G$62:$G$67,[6]cmmiScoringModel!$I$62:$I$67,0,0,1)</f>
        <v>0.75</v>
      </c>
      <c r="BI502" s="1">
        <f>_xlfn.XLOOKUP(X502,[6]cmmiScoringModel!$G$68:$G$72,[6]cmmiScoringModel!$I$68:$I$72,0,0,1)</f>
        <v>0.75</v>
      </c>
      <c r="BJ502" s="1">
        <f>_xlfn.XLOOKUP(Y502,[6]cmmiScoringModel!$G$73:$G$77,[6]cmmiScoringModel!$I$73:$I$77,0,0,1)</f>
        <v>1</v>
      </c>
      <c r="BK502" s="1">
        <f>_xlfn.XLOOKUP(Z502,[6]cmmiScoringModel!$G$78:$G$84,[6]cmmiScoringModel!$I$78:$I$84,0,0,1)</f>
        <v>0.5</v>
      </c>
      <c r="BL502" s="1">
        <f>_xlfn.XLOOKUP(AA502,[6]cmmiScoringModel!$G$85:$G$91,[6]cmmiScoringModel!$I$85:$I$91,0,0,1)</f>
        <v>0.5</v>
      </c>
      <c r="BM502" s="1">
        <f>_xlfn.XLOOKUP(AB502,[6]cmmiScoringModel!$G$92:$G$95,[6]cmmiScoringModel!$I$92:$I$95,0,0,1)</f>
        <v>1</v>
      </c>
      <c r="BN502" s="1">
        <f>_xlfn.XLOOKUP(AC502,[6]cmmiScoringModel!$G$96:$G$100,[6]cmmiScoringModel!$I$96:$I$100,0,0,1)</f>
        <v>0.6</v>
      </c>
      <c r="BO502" s="1">
        <f>_xlfn.XLOOKUP(AD502,[6]cmmiScoringModel!$G$101:$G$106,[6]cmmiScoringModel!$I$101:$I$106,0,0,1)</f>
        <v>1</v>
      </c>
      <c r="BP502" s="1">
        <f>_xlfn.XLOOKUP(AE502,[6]cmmiScoringModel!$G$107:$G$113,[6]cmmiScoringModel!$I$107:$I$113,0,0,1)</f>
        <v>0.5</v>
      </c>
      <c r="BQ502" s="1">
        <f>_xlfn.XLOOKUP(AF502,[6]cmmiScoringModel!$G$114:$G$117,[6]cmmiScoringModel!$I$114:$I$117,0,0,1)</f>
        <v>0.85</v>
      </c>
      <c r="BR502" s="1">
        <f>_xlfn.XLOOKUP(AG502,[6]cmmiScoringModel!$G$118:$G$120,[6]cmmiScoringModel!$I$118:$I$120,0,0,1)</f>
        <v>0.25</v>
      </c>
      <c r="BS502" s="1">
        <f>_xlfn.XLOOKUP(AH502, [6]cmmiScoringModel!$G$121:$G$124,[6]cmmiScoringModel!$I$121:$I$124,0,0,1)</f>
        <v>0.6</v>
      </c>
      <c r="BT502" s="1">
        <f>_xlfn.XLOOKUP(AI502,[6]cmmiScoringModel!$G$125:$G$128,[6]cmmiScoringModel!$I$125:$I$128,0,0,1)</f>
        <v>0.4</v>
      </c>
      <c r="BU502" s="1">
        <f>_xlfn.XLOOKUP(AJ502,[6]cmmiScoringModel!$G$129:$G$132,[6]cmmiScoringModel!$I$129:$I$132,0,0,1)</f>
        <v>0.4</v>
      </c>
      <c r="BV502" s="1">
        <f>_xlfn.XLOOKUP(AK502,[6]cmmiScoringModel!$G$133:$G$138,[6]cmmiScoringModel!$I$133:$I$138,0,0,1)</f>
        <v>1</v>
      </c>
      <c r="BW502" s="1">
        <f>_xlfn.XLOOKUP(AL502,[6]cmmiScoringModel!$G$139:$G$142,[6]cmmiScoringModel!$I$139:$I$142,0,0,1)</f>
        <v>1</v>
      </c>
      <c r="BX502" s="1">
        <f>_xlfn.XLOOKUP(AM502,[6]cmmiScoringModel!$G$143:$G$148,[6]cmmiScoringModel!$I$143:$I$148,0,0,1)</f>
        <v>0.5</v>
      </c>
      <c r="BY502" s="1">
        <f>_xlfn.XLOOKUP(AN502,[6]cmmiScoringModel!$G$149:$G$153,[6]cmmiScoringModel!$I$149:$I$153,0,0,1)</f>
        <v>1</v>
      </c>
      <c r="BZ502" s="1">
        <f>_xlfn.XLOOKUP(AO502,[6]cmmiScoringModel!$G$154:$G$157,[6]cmmiScoringModel!$I$154:$I$157,0,0,1)</f>
        <v>1</v>
      </c>
      <c r="CA502" s="1">
        <f>_xlfn.XLOOKUP(AP502,[6]cmmiScoringModel!$G$158:$G$161,[6]cmmiScoringModel!$I$158:$I$161,0,0,1)</f>
        <v>0.5</v>
      </c>
      <c r="CB502" s="1">
        <f>_xlfn.XLOOKUP(AQ502,[6]cmmiScoringModel!$G$162:$G$166,[6]cmmiScoringModel!$I$162:$I$166,0,0,1)</f>
        <v>0.75</v>
      </c>
      <c r="CC502" s="1">
        <f>_xlfn.XLOOKUP(AR502,[6]cmmiScoringModel!$G$167:$G$171,[6]cmmiScoringModel!$I$167:$I$171,0,0,1)</f>
        <v>0.01</v>
      </c>
      <c r="CD502" s="1">
        <f>_xlfn.XLOOKUP(AS502,[6]cmmiScoringModel!$G$172:$G$175,[6]cmmiScoringModel!$I$172:$I$175,0,0,1)</f>
        <v>0.01</v>
      </c>
      <c r="CE502" s="1">
        <f>_xlfn.XLOOKUP(AT502,[6]cmmiScoringModel!$G$176:$G$180,[6]cmmiScoringModel!$I$176:$I$180,0,0,1)</f>
        <v>0.01</v>
      </c>
    </row>
    <row r="503" spans="1:83" x14ac:dyDescent="0.25">
      <c r="A503" s="1" t="s">
        <v>3913</v>
      </c>
      <c r="B503" s="1" t="s">
        <v>2570</v>
      </c>
      <c r="C503" s="1" t="s">
        <v>2599</v>
      </c>
      <c r="D503" s="1" t="s">
        <v>2602</v>
      </c>
      <c r="E503" s="1" t="s">
        <v>2603</v>
      </c>
      <c r="G503" s="1" t="s">
        <v>2580</v>
      </c>
      <c r="H503" s="1" t="s">
        <v>3227</v>
      </c>
      <c r="K503" s="1" t="s">
        <v>18</v>
      </c>
      <c r="L503" s="1" t="s">
        <v>22</v>
      </c>
      <c r="M503" s="1" t="s">
        <v>31</v>
      </c>
      <c r="N503" s="1" t="s">
        <v>29</v>
      </c>
      <c r="O503" s="1" t="s">
        <v>37</v>
      </c>
      <c r="P503" s="1" t="s">
        <v>43</v>
      </c>
      <c r="Q503" s="1" t="s">
        <v>45</v>
      </c>
      <c r="R503" s="1" t="s">
        <v>37</v>
      </c>
      <c r="S503" s="1" t="s">
        <v>56</v>
      </c>
      <c r="T503" s="1" t="s">
        <v>21</v>
      </c>
      <c r="U503" s="1" t="s">
        <v>25</v>
      </c>
      <c r="V503" s="1" t="s">
        <v>72</v>
      </c>
      <c r="W503" s="1" t="s">
        <v>76</v>
      </c>
      <c r="X503" s="1" t="s">
        <v>37</v>
      </c>
      <c r="Y503" s="1" t="s">
        <v>43</v>
      </c>
      <c r="Z503" s="1" t="s">
        <v>62</v>
      </c>
      <c r="AA503" s="1" t="s">
        <v>62</v>
      </c>
      <c r="AB503" s="1" t="s">
        <v>98</v>
      </c>
      <c r="AC503" s="1" t="s">
        <v>103</v>
      </c>
      <c r="AD503" s="1" t="s">
        <v>111</v>
      </c>
      <c r="AE503" s="1" t="s">
        <v>62</v>
      </c>
      <c r="AF503" s="1" t="s">
        <v>120</v>
      </c>
      <c r="AG503" s="1" t="s">
        <v>124</v>
      </c>
      <c r="AH503" s="1" t="s">
        <v>129</v>
      </c>
      <c r="AI503" s="1" t="s">
        <v>129</v>
      </c>
      <c r="AJ503" s="1" t="s">
        <v>129</v>
      </c>
      <c r="AK503" s="1" t="s">
        <v>64</v>
      </c>
      <c r="AL503" s="1" t="s">
        <v>144</v>
      </c>
      <c r="AM503" s="1" t="s">
        <v>62</v>
      </c>
      <c r="AN503" s="1" t="s">
        <v>31</v>
      </c>
      <c r="AO503" s="1" t="s">
        <v>155</v>
      </c>
      <c r="AP503" s="1" t="s">
        <v>158</v>
      </c>
      <c r="AQ503" s="1" t="s">
        <v>29</v>
      </c>
      <c r="AR503" s="1" t="s">
        <v>21</v>
      </c>
      <c r="AS503" s="1" t="s">
        <v>21</v>
      </c>
      <c r="AT503" s="1" t="s">
        <v>21</v>
      </c>
      <c r="AV503" s="1">
        <f>_xlfn.XLOOKUP(K503,[6]cmmiScoringModel!$G$2:$G$6, [6]cmmiScoringModel!$I$2:$I$6,0,0,1)</f>
        <v>1</v>
      </c>
      <c r="AW503" s="1">
        <f>_xlfn.XLOOKUP(L503,[6]cmmiScoringModel!$G$7:$G$9,[6]cmmiScoringModel!$I$7:$I$9,0,0,1)</f>
        <v>1</v>
      </c>
      <c r="AX503" s="1">
        <f>_xlfn.XLOOKUP(M503,[6]cmmiScoringModel!$G$10:$G$14,[6]cmmiScoringModel!$I$10:$I$14,0,0,1)</f>
        <v>1</v>
      </c>
      <c r="AY503" s="1">
        <f>_xlfn.XLOOKUP(N503,[6]cmmiScoringModel!$G$15:$G$19,[6]cmmiScoringModel!$I$15:$I$19,0,0,1)</f>
        <v>0.5</v>
      </c>
      <c r="AZ503" s="1">
        <f>_xlfn.XLOOKUP(O503,[6]cmmiScoringModel!$G$20:$G$24,[6]cmmiScoringModel!$I$20:$I$24,0,0,1)</f>
        <v>0.75</v>
      </c>
      <c r="BA503" s="1">
        <f>_xlfn.XLOOKUP(P503,[6]cmmiScoringModel!$G$25:$G$28,[6]cmmiScoringModel!$I$25:$I$28,0,0,1)</f>
        <v>1</v>
      </c>
      <c r="BB503" s="1">
        <f>_xlfn.XLOOKUP(Q503,[6]cmmiScoringModel!$G$29:$G$33,[6]cmmiScoringModel!$I$29:$I$33,0,0,1)</f>
        <v>0.5</v>
      </c>
      <c r="BC503" s="1">
        <f>_xlfn.XLOOKUP(R503,[6]cmmiScoringModel!$G$34:$G$37,[6]cmmiScoringModel!$I$34:$I$37,0,0,1)</f>
        <v>1</v>
      </c>
      <c r="BD503" s="1">
        <f>_xlfn.XLOOKUP(S503,[6]cmmiScoringModel!$G$38:$G$44,[6]cmmiScoringModel!$I$38:$I$44,0,0,1)</f>
        <v>0.2</v>
      </c>
      <c r="BE503" s="1">
        <f>_xlfn.XLOOKUP(T503,[6]cmmiScoringModel!$G$45:$G$51,[6]cmmiScoringModel!$I$45:$I$51,0,0,1)</f>
        <v>0.01</v>
      </c>
      <c r="BF503" s="1" t="str">
        <f>_xlfn.XLOOKUP(U503,[6]cmmiScoringModel!$G$52:$G$56,[6]cmmiScoringModel!$I$52:$I$56,0,0,1)</f>
        <v>NA</v>
      </c>
      <c r="BG503" s="1">
        <f>_xlfn.XLOOKUP(V503,[6]cmmiScoringModel!$G$57:$G$61,[6]cmmiScoringModel!$I$57:$I$61,0,0,1)</f>
        <v>1</v>
      </c>
      <c r="BH503" s="1">
        <f>_xlfn.XLOOKUP(W503,[6]cmmiScoringModel!$G$62:$G$67,[6]cmmiScoringModel!$I$62:$I$67,0,0,1)</f>
        <v>0.75</v>
      </c>
      <c r="BI503" s="1">
        <f>_xlfn.XLOOKUP(X503,[6]cmmiScoringModel!$G$68:$G$72,[6]cmmiScoringModel!$I$68:$I$72,0,0,1)</f>
        <v>0.75</v>
      </c>
      <c r="BJ503" s="1">
        <f>_xlfn.XLOOKUP(Y503,[6]cmmiScoringModel!$G$73:$G$77,[6]cmmiScoringModel!$I$73:$I$77,0,0,1)</f>
        <v>1</v>
      </c>
      <c r="BK503" s="1">
        <f>_xlfn.XLOOKUP(Z503,[6]cmmiScoringModel!$G$78:$G$84,[6]cmmiScoringModel!$I$78:$I$84,0,0,1)</f>
        <v>0.5</v>
      </c>
      <c r="BL503" s="1">
        <f>_xlfn.XLOOKUP(AA503,[6]cmmiScoringModel!$G$85:$G$91,[6]cmmiScoringModel!$I$85:$I$91,0,0,1)</f>
        <v>0.5</v>
      </c>
      <c r="BM503" s="1">
        <f>_xlfn.XLOOKUP(AB503,[6]cmmiScoringModel!$G$92:$G$95,[6]cmmiScoringModel!$I$92:$I$95,0,0,1)</f>
        <v>1</v>
      </c>
      <c r="BN503" s="1">
        <f>_xlfn.XLOOKUP(AC503,[6]cmmiScoringModel!$G$96:$G$100,[6]cmmiScoringModel!$I$96:$I$100,0,0,1)</f>
        <v>0.6</v>
      </c>
      <c r="BO503" s="1">
        <f>_xlfn.XLOOKUP(AD503,[6]cmmiScoringModel!$G$101:$G$106,[6]cmmiScoringModel!$I$101:$I$106,0,0,1)</f>
        <v>1</v>
      </c>
      <c r="BP503" s="1">
        <f>_xlfn.XLOOKUP(AE503,[6]cmmiScoringModel!$G$107:$G$113,[6]cmmiScoringModel!$I$107:$I$113,0,0,1)</f>
        <v>0.5</v>
      </c>
      <c r="BQ503" s="1">
        <f>_xlfn.XLOOKUP(AF503,[6]cmmiScoringModel!$G$114:$G$117,[6]cmmiScoringModel!$I$114:$I$117,0,0,1)</f>
        <v>0.85</v>
      </c>
      <c r="BR503" s="1">
        <f>_xlfn.XLOOKUP(AG503,[6]cmmiScoringModel!$G$118:$G$120,[6]cmmiScoringModel!$I$118:$I$120,0,0,1)</f>
        <v>0.25</v>
      </c>
      <c r="BS503" s="1">
        <f>_xlfn.XLOOKUP(AH503, [6]cmmiScoringModel!$G$121:$G$124,[6]cmmiScoringModel!$I$121:$I$124,0,0,1)</f>
        <v>0.6</v>
      </c>
      <c r="BT503" s="1">
        <f>_xlfn.XLOOKUP(AI503,[6]cmmiScoringModel!$G$125:$G$128,[6]cmmiScoringModel!$I$125:$I$128,0,0,1)</f>
        <v>0.4</v>
      </c>
      <c r="BU503" s="1">
        <f>_xlfn.XLOOKUP(AJ503,[6]cmmiScoringModel!$G$129:$G$132,[6]cmmiScoringModel!$I$129:$I$132,0,0,1)</f>
        <v>0.4</v>
      </c>
      <c r="BV503" s="1">
        <f>_xlfn.XLOOKUP(AK503,[6]cmmiScoringModel!$G$133:$G$138,[6]cmmiScoringModel!$I$133:$I$138,0,0,1)</f>
        <v>1</v>
      </c>
      <c r="BW503" s="1">
        <f>_xlfn.XLOOKUP(AL503,[6]cmmiScoringModel!$G$139:$G$142,[6]cmmiScoringModel!$I$139:$I$142,0,0,1)</f>
        <v>1</v>
      </c>
      <c r="BX503" s="1">
        <f>_xlfn.XLOOKUP(AM503,[6]cmmiScoringModel!$G$143:$G$148,[6]cmmiScoringModel!$I$143:$I$148,0,0,1)</f>
        <v>0.5</v>
      </c>
      <c r="BY503" s="1">
        <f>_xlfn.XLOOKUP(AN503,[6]cmmiScoringModel!$G$149:$G$153,[6]cmmiScoringModel!$I$149:$I$153,0,0,1)</f>
        <v>1</v>
      </c>
      <c r="BZ503" s="1">
        <f>_xlfn.XLOOKUP(AO503,[6]cmmiScoringModel!$G$154:$G$157,[6]cmmiScoringModel!$I$154:$I$157,0,0,1)</f>
        <v>1</v>
      </c>
      <c r="CA503" s="1">
        <f>_xlfn.XLOOKUP(AP503,[6]cmmiScoringModel!$G$158:$G$161,[6]cmmiScoringModel!$I$158:$I$161,0,0,1)</f>
        <v>0.5</v>
      </c>
      <c r="CB503" s="1">
        <f>_xlfn.XLOOKUP(AQ503,[6]cmmiScoringModel!$G$162:$G$166,[6]cmmiScoringModel!$I$162:$I$166,0,0,1)</f>
        <v>0.75</v>
      </c>
      <c r="CC503" s="1">
        <f>_xlfn.XLOOKUP(AR503,[6]cmmiScoringModel!$G$167:$G$171,[6]cmmiScoringModel!$I$167:$I$171,0,0,1)</f>
        <v>0.01</v>
      </c>
      <c r="CD503" s="1">
        <f>_xlfn.XLOOKUP(AS503,[6]cmmiScoringModel!$G$172:$G$175,[6]cmmiScoringModel!$I$172:$I$175,0,0,1)</f>
        <v>0.01</v>
      </c>
      <c r="CE503" s="1">
        <f>_xlfn.XLOOKUP(AT503,[6]cmmiScoringModel!$G$176:$G$180,[6]cmmiScoringModel!$I$176:$I$180,0,0,1)</f>
        <v>0.01</v>
      </c>
    </row>
    <row r="504" spans="1:83" x14ac:dyDescent="0.25">
      <c r="A504" s="1" t="s">
        <v>3914</v>
      </c>
      <c r="B504" s="1" t="s">
        <v>2536</v>
      </c>
      <c r="C504" s="1" t="s">
        <v>2537</v>
      </c>
      <c r="D504" s="1" t="s">
        <v>2538</v>
      </c>
      <c r="E504" s="1" t="s">
        <v>2539</v>
      </c>
      <c r="G504" s="1" t="s">
        <v>2540</v>
      </c>
      <c r="H504" s="1" t="s">
        <v>3915</v>
      </c>
      <c r="K504" s="1" t="s">
        <v>18</v>
      </c>
      <c r="L504" s="1" t="s">
        <v>22</v>
      </c>
      <c r="M504" s="1" t="s">
        <v>31</v>
      </c>
      <c r="N504" s="1" t="s">
        <v>29</v>
      </c>
      <c r="O504" s="1" t="s">
        <v>37</v>
      </c>
      <c r="P504" s="1" t="s">
        <v>43</v>
      </c>
      <c r="Q504" s="1" t="s">
        <v>45</v>
      </c>
      <c r="R504" s="1" t="s">
        <v>37</v>
      </c>
      <c r="S504" s="1" t="s">
        <v>56</v>
      </c>
      <c r="T504" s="1" t="s">
        <v>63</v>
      </c>
      <c r="U504" s="1" t="s">
        <v>43</v>
      </c>
      <c r="V504" s="1" t="s">
        <v>71</v>
      </c>
      <c r="W504" s="1" t="s">
        <v>76</v>
      </c>
      <c r="X504" s="1" t="s">
        <v>37</v>
      </c>
      <c r="Y504" s="1" t="s">
        <v>43</v>
      </c>
      <c r="Z504" s="1" t="s">
        <v>62</v>
      </c>
      <c r="AA504" s="1" t="s">
        <v>62</v>
      </c>
      <c r="AB504" s="1" t="s">
        <v>98</v>
      </c>
      <c r="AC504" s="1" t="s">
        <v>103</v>
      </c>
      <c r="AD504" s="1" t="s">
        <v>111</v>
      </c>
      <c r="AE504" s="1" t="s">
        <v>62</v>
      </c>
      <c r="AF504" s="1" t="s">
        <v>122</v>
      </c>
      <c r="AG504" s="1" t="s">
        <v>125</v>
      </c>
      <c r="AH504" s="1" t="s">
        <v>129</v>
      </c>
      <c r="AI504" s="1" t="s">
        <v>129</v>
      </c>
      <c r="AJ504" s="1" t="s">
        <v>129</v>
      </c>
      <c r="AK504" s="1" t="s">
        <v>63</v>
      </c>
      <c r="AL504" s="1" t="s">
        <v>144</v>
      </c>
      <c r="AM504" s="1" t="s">
        <v>62</v>
      </c>
      <c r="AN504" s="1" t="s">
        <v>29</v>
      </c>
      <c r="AO504" s="1" t="s">
        <v>155</v>
      </c>
      <c r="AP504" s="1" t="s">
        <v>159</v>
      </c>
      <c r="AQ504" s="1" t="s">
        <v>31</v>
      </c>
      <c r="AR504" s="1" t="s">
        <v>21</v>
      </c>
      <c r="AS504" s="1" t="s">
        <v>21</v>
      </c>
      <c r="AT504" s="1" t="s">
        <v>21</v>
      </c>
      <c r="AV504" s="1">
        <f>_xlfn.XLOOKUP(K504,[6]cmmiScoringModel!$G$2:$G$6, [6]cmmiScoringModel!$I$2:$I$6,0,0,1)</f>
        <v>1</v>
      </c>
      <c r="AW504" s="1">
        <f>_xlfn.XLOOKUP(L504,[6]cmmiScoringModel!$G$7:$G$9,[6]cmmiScoringModel!$I$7:$I$9,0,0,1)</f>
        <v>1</v>
      </c>
      <c r="AX504" s="1">
        <f>_xlfn.XLOOKUP(M504,[6]cmmiScoringModel!$G$10:$G$14,[6]cmmiScoringModel!$I$10:$I$14,0,0,1)</f>
        <v>1</v>
      </c>
      <c r="AY504" s="1">
        <f>_xlfn.XLOOKUP(N504,[6]cmmiScoringModel!$G$15:$G$19,[6]cmmiScoringModel!$I$15:$I$19,0,0,1)</f>
        <v>0.5</v>
      </c>
      <c r="AZ504" s="1">
        <f>_xlfn.XLOOKUP(O504,[6]cmmiScoringModel!$G$20:$G$24,[6]cmmiScoringModel!$I$20:$I$24,0,0,1)</f>
        <v>0.75</v>
      </c>
      <c r="BA504" s="1">
        <f>_xlfn.XLOOKUP(P504,[6]cmmiScoringModel!$G$25:$G$28,[6]cmmiScoringModel!$I$25:$I$28,0,0,1)</f>
        <v>1</v>
      </c>
      <c r="BB504" s="1">
        <f>_xlfn.XLOOKUP(Q504,[6]cmmiScoringModel!$G$29:$G$33,[6]cmmiScoringModel!$I$29:$I$33,0,0,1)</f>
        <v>0.5</v>
      </c>
      <c r="BC504" s="1">
        <f>_xlfn.XLOOKUP(R504,[6]cmmiScoringModel!$G$34:$G$37,[6]cmmiScoringModel!$I$34:$I$37,0,0,1)</f>
        <v>1</v>
      </c>
      <c r="BD504" s="1">
        <f>_xlfn.XLOOKUP(S504,[6]cmmiScoringModel!$G$38:$G$44,[6]cmmiScoringModel!$I$38:$I$44,0,0,1)</f>
        <v>0.2</v>
      </c>
      <c r="BE504" s="1">
        <f>_xlfn.XLOOKUP(T504,[6]cmmiScoringModel!$G$45:$G$51,[6]cmmiScoringModel!$I$45:$I$51,0,0,1)</f>
        <v>0.75</v>
      </c>
      <c r="BF504" s="1">
        <f>_xlfn.XLOOKUP(U504,[6]cmmiScoringModel!$G$52:$G$56,[6]cmmiScoringModel!$I$52:$I$56,0,0,1)</f>
        <v>1</v>
      </c>
      <c r="BG504" s="1">
        <f>_xlfn.XLOOKUP(V504,[6]cmmiScoringModel!$G$57:$G$61,[6]cmmiScoringModel!$I$57:$I$61,0,0,1)</f>
        <v>0.6</v>
      </c>
      <c r="BH504" s="1">
        <f>_xlfn.XLOOKUP(W504,[6]cmmiScoringModel!$G$62:$G$67,[6]cmmiScoringModel!$I$62:$I$67,0,0,1)</f>
        <v>0.75</v>
      </c>
      <c r="BI504" s="1">
        <f>_xlfn.XLOOKUP(X504,[6]cmmiScoringModel!$G$68:$G$72,[6]cmmiScoringModel!$I$68:$I$72,0,0,1)</f>
        <v>0.75</v>
      </c>
      <c r="BJ504" s="1">
        <f>_xlfn.XLOOKUP(Y504,[6]cmmiScoringModel!$G$73:$G$77,[6]cmmiScoringModel!$I$73:$I$77,0,0,1)</f>
        <v>1</v>
      </c>
      <c r="BK504" s="1">
        <f>_xlfn.XLOOKUP(Z504,[6]cmmiScoringModel!$G$78:$G$84,[6]cmmiScoringModel!$I$78:$I$84,0,0,1)</f>
        <v>0.5</v>
      </c>
      <c r="BL504" s="1">
        <f>_xlfn.XLOOKUP(AA504,[6]cmmiScoringModel!$G$85:$G$91,[6]cmmiScoringModel!$I$85:$I$91,0,0,1)</f>
        <v>0.5</v>
      </c>
      <c r="BM504" s="1">
        <f>_xlfn.XLOOKUP(AB504,[6]cmmiScoringModel!$G$92:$G$95,[6]cmmiScoringModel!$I$92:$I$95,0,0,1)</f>
        <v>1</v>
      </c>
      <c r="BN504" s="1">
        <f>_xlfn.XLOOKUP(AC504,[6]cmmiScoringModel!$G$96:$G$100,[6]cmmiScoringModel!$I$96:$I$100,0,0,1)</f>
        <v>0.6</v>
      </c>
      <c r="BO504" s="1">
        <f>_xlfn.XLOOKUP(AD504,[6]cmmiScoringModel!$G$101:$G$106,[6]cmmiScoringModel!$I$101:$I$106,0,0,1)</f>
        <v>1</v>
      </c>
      <c r="BP504" s="1">
        <f>_xlfn.XLOOKUP(AE504,[6]cmmiScoringModel!$G$107:$G$113,[6]cmmiScoringModel!$I$107:$I$113,0,0,1)</f>
        <v>0.5</v>
      </c>
      <c r="BQ504" s="1">
        <f>_xlfn.XLOOKUP(AF504,[6]cmmiScoringModel!$G$114:$G$117,[6]cmmiScoringModel!$I$114:$I$117,0,0,1)</f>
        <v>1</v>
      </c>
      <c r="BR504" s="1">
        <f>_xlfn.XLOOKUP(AG504,[6]cmmiScoringModel!$G$118:$G$120,[6]cmmiScoringModel!$I$118:$I$120,0,0,1)</f>
        <v>1</v>
      </c>
      <c r="BS504" s="1">
        <f>_xlfn.XLOOKUP(AH504, [6]cmmiScoringModel!$G$121:$G$124,[6]cmmiScoringModel!$I$121:$I$124,0,0,1)</f>
        <v>0.6</v>
      </c>
      <c r="BT504" s="1">
        <f>_xlfn.XLOOKUP(AI504,[6]cmmiScoringModel!$G$125:$G$128,[6]cmmiScoringModel!$I$125:$I$128,0,0,1)</f>
        <v>0.4</v>
      </c>
      <c r="BU504" s="1">
        <f>_xlfn.XLOOKUP(AJ504,[6]cmmiScoringModel!$G$129:$G$132,[6]cmmiScoringModel!$I$129:$I$132,0,0,1)</f>
        <v>0.4</v>
      </c>
      <c r="BV504" s="1">
        <f>_xlfn.XLOOKUP(AK504,[6]cmmiScoringModel!$G$133:$G$138,[6]cmmiScoringModel!$I$133:$I$138,0,0,1)</f>
        <v>0.75</v>
      </c>
      <c r="BW504" s="1">
        <f>_xlfn.XLOOKUP(AL504,[6]cmmiScoringModel!$G$139:$G$142,[6]cmmiScoringModel!$I$139:$I$142,0,0,1)</f>
        <v>1</v>
      </c>
      <c r="BX504" s="1">
        <f>_xlfn.XLOOKUP(AM504,[6]cmmiScoringModel!$G$143:$G$148,[6]cmmiScoringModel!$I$143:$I$148,0,0,1)</f>
        <v>0.5</v>
      </c>
      <c r="BY504" s="1">
        <f>_xlfn.XLOOKUP(AN504,[6]cmmiScoringModel!$G$149:$G$153,[6]cmmiScoringModel!$I$149:$I$153,0,0,1)</f>
        <v>0.75</v>
      </c>
      <c r="BZ504" s="1">
        <f>_xlfn.XLOOKUP(AO504,[6]cmmiScoringModel!$G$154:$G$157,[6]cmmiScoringModel!$I$154:$I$157,0,0,1)</f>
        <v>1</v>
      </c>
      <c r="CA504" s="1">
        <f>_xlfn.XLOOKUP(AP504,[6]cmmiScoringModel!$G$158:$G$161,[6]cmmiScoringModel!$I$158:$I$161,0,0,1)</f>
        <v>1</v>
      </c>
      <c r="CB504" s="1">
        <f>_xlfn.XLOOKUP(AQ504,[6]cmmiScoringModel!$G$162:$G$166,[6]cmmiScoringModel!$I$162:$I$166,0,0,1)</f>
        <v>1</v>
      </c>
      <c r="CC504" s="1">
        <f>_xlfn.XLOOKUP(AR504,[6]cmmiScoringModel!$G$167:$G$171,[6]cmmiScoringModel!$I$167:$I$171,0,0,1)</f>
        <v>0.01</v>
      </c>
      <c r="CD504" s="1">
        <f>_xlfn.XLOOKUP(AS504,[6]cmmiScoringModel!$G$172:$G$175,[6]cmmiScoringModel!$I$172:$I$175,0,0,1)</f>
        <v>0.01</v>
      </c>
      <c r="CE504" s="1">
        <f>_xlfn.XLOOKUP(AT504,[6]cmmiScoringModel!$G$176:$G$180,[6]cmmiScoringModel!$I$176:$I$180,0,0,1)</f>
        <v>0.01</v>
      </c>
    </row>
    <row r="505" spans="1:83" x14ac:dyDescent="0.25">
      <c r="A505" s="1" t="s">
        <v>3916</v>
      </c>
      <c r="B505" s="1" t="s">
        <v>2536</v>
      </c>
      <c r="C505" s="1" t="s">
        <v>2537</v>
      </c>
      <c r="D505" s="1" t="s">
        <v>2541</v>
      </c>
      <c r="E505" s="1" t="s">
        <v>2542</v>
      </c>
      <c r="G505" s="1" t="s">
        <v>3917</v>
      </c>
      <c r="H505" s="1" t="s">
        <v>3918</v>
      </c>
      <c r="K505" s="1" t="s">
        <v>18</v>
      </c>
      <c r="L505" s="1" t="s">
        <v>22</v>
      </c>
      <c r="M505" s="1" t="s">
        <v>31</v>
      </c>
      <c r="N505" s="1" t="s">
        <v>29</v>
      </c>
      <c r="O505" s="1" t="s">
        <v>37</v>
      </c>
      <c r="P505" s="1" t="s">
        <v>43</v>
      </c>
      <c r="Q505" s="1" t="s">
        <v>45</v>
      </c>
      <c r="R505" s="1" t="s">
        <v>37</v>
      </c>
      <c r="S505" s="1" t="s">
        <v>56</v>
      </c>
      <c r="T505" s="1" t="s">
        <v>60</v>
      </c>
      <c r="U505" s="1" t="s">
        <v>43</v>
      </c>
      <c r="V505" s="1" t="s">
        <v>72</v>
      </c>
      <c r="W505" s="1" t="s">
        <v>76</v>
      </c>
      <c r="X505" s="1" t="s">
        <v>37</v>
      </c>
      <c r="Y505" s="1" t="s">
        <v>43</v>
      </c>
      <c r="Z505" s="1" t="s">
        <v>62</v>
      </c>
      <c r="AA505" s="1" t="s">
        <v>62</v>
      </c>
      <c r="AB505" s="1" t="s">
        <v>98</v>
      </c>
      <c r="AC505" s="1" t="s">
        <v>103</v>
      </c>
      <c r="AD505" s="1" t="s">
        <v>111</v>
      </c>
      <c r="AE505" s="1" t="s">
        <v>62</v>
      </c>
      <c r="AF505" s="1" t="s">
        <v>120</v>
      </c>
      <c r="AG505" s="1" t="s">
        <v>124</v>
      </c>
      <c r="AH505" s="1" t="s">
        <v>129</v>
      </c>
      <c r="AI505" s="1" t="s">
        <v>129</v>
      </c>
      <c r="AJ505" s="1" t="s">
        <v>129</v>
      </c>
      <c r="AK505" s="1" t="s">
        <v>63</v>
      </c>
      <c r="AL505" s="1" t="s">
        <v>144</v>
      </c>
      <c r="AM505" s="1" t="s">
        <v>62</v>
      </c>
      <c r="AN505" s="1" t="s">
        <v>29</v>
      </c>
      <c r="AO505" s="1" t="s">
        <v>155</v>
      </c>
      <c r="AP505" s="1" t="s">
        <v>158</v>
      </c>
      <c r="AQ505" s="1" t="s">
        <v>29</v>
      </c>
      <c r="AR505" s="1" t="s">
        <v>21</v>
      </c>
      <c r="AS505" s="1" t="s">
        <v>21</v>
      </c>
      <c r="AT505" s="1" t="s">
        <v>21</v>
      </c>
      <c r="AV505" s="1">
        <f>_xlfn.XLOOKUP(K505,[6]cmmiScoringModel!$G$2:$G$6, [6]cmmiScoringModel!$I$2:$I$6,0,0,1)</f>
        <v>1</v>
      </c>
      <c r="AW505" s="1">
        <f>_xlfn.XLOOKUP(L505,[6]cmmiScoringModel!$G$7:$G$9,[6]cmmiScoringModel!$I$7:$I$9,0,0,1)</f>
        <v>1</v>
      </c>
      <c r="AX505" s="1">
        <f>_xlfn.XLOOKUP(M505,[6]cmmiScoringModel!$G$10:$G$14,[6]cmmiScoringModel!$I$10:$I$14,0,0,1)</f>
        <v>1</v>
      </c>
      <c r="AY505" s="1">
        <f>_xlfn.XLOOKUP(N505,[6]cmmiScoringModel!$G$15:$G$19,[6]cmmiScoringModel!$I$15:$I$19,0,0,1)</f>
        <v>0.5</v>
      </c>
      <c r="AZ505" s="1">
        <f>_xlfn.XLOOKUP(O505,[6]cmmiScoringModel!$G$20:$G$24,[6]cmmiScoringModel!$I$20:$I$24,0,0,1)</f>
        <v>0.75</v>
      </c>
      <c r="BA505" s="1">
        <f>_xlfn.XLOOKUP(P505,[6]cmmiScoringModel!$G$25:$G$28,[6]cmmiScoringModel!$I$25:$I$28,0,0,1)</f>
        <v>1</v>
      </c>
      <c r="BB505" s="1">
        <f>_xlfn.XLOOKUP(Q505,[6]cmmiScoringModel!$G$29:$G$33,[6]cmmiScoringModel!$I$29:$I$33,0,0,1)</f>
        <v>0.5</v>
      </c>
      <c r="BC505" s="1">
        <f>_xlfn.XLOOKUP(R505,[6]cmmiScoringModel!$G$34:$G$37,[6]cmmiScoringModel!$I$34:$I$37,0,0,1)</f>
        <v>1</v>
      </c>
      <c r="BD505" s="1">
        <f>_xlfn.XLOOKUP(S505,[6]cmmiScoringModel!$G$38:$G$44,[6]cmmiScoringModel!$I$38:$I$44,0,0,1)</f>
        <v>0.2</v>
      </c>
      <c r="BE505" s="1">
        <f>_xlfn.XLOOKUP(T505,[6]cmmiScoringModel!$G$45:$G$51,[6]cmmiScoringModel!$I$45:$I$51,0,0,1)</f>
        <v>0</v>
      </c>
      <c r="BF505" s="1">
        <f>_xlfn.XLOOKUP(U505,[6]cmmiScoringModel!$G$52:$G$56,[6]cmmiScoringModel!$I$52:$I$56,0,0,1)</f>
        <v>1</v>
      </c>
      <c r="BG505" s="1">
        <f>_xlfn.XLOOKUP(V505,[6]cmmiScoringModel!$G$57:$G$61,[6]cmmiScoringModel!$I$57:$I$61,0,0,1)</f>
        <v>1</v>
      </c>
      <c r="BH505" s="1">
        <f>_xlfn.XLOOKUP(W505,[6]cmmiScoringModel!$G$62:$G$67,[6]cmmiScoringModel!$I$62:$I$67,0,0,1)</f>
        <v>0.75</v>
      </c>
      <c r="BI505" s="1">
        <f>_xlfn.XLOOKUP(X505,[6]cmmiScoringModel!$G$68:$G$72,[6]cmmiScoringModel!$I$68:$I$72,0,0,1)</f>
        <v>0.75</v>
      </c>
      <c r="BJ505" s="1">
        <f>_xlfn.XLOOKUP(Y505,[6]cmmiScoringModel!$G$73:$G$77,[6]cmmiScoringModel!$I$73:$I$77,0,0,1)</f>
        <v>1</v>
      </c>
      <c r="BK505" s="1">
        <f>_xlfn.XLOOKUP(Z505,[6]cmmiScoringModel!$G$78:$G$84,[6]cmmiScoringModel!$I$78:$I$84,0,0,1)</f>
        <v>0.5</v>
      </c>
      <c r="BL505" s="1">
        <f>_xlfn.XLOOKUP(AA505,[6]cmmiScoringModel!$G$85:$G$91,[6]cmmiScoringModel!$I$85:$I$91,0,0,1)</f>
        <v>0.5</v>
      </c>
      <c r="BM505" s="1">
        <f>_xlfn.XLOOKUP(AB505,[6]cmmiScoringModel!$G$92:$G$95,[6]cmmiScoringModel!$I$92:$I$95,0,0,1)</f>
        <v>1</v>
      </c>
      <c r="BN505" s="1">
        <f>_xlfn.XLOOKUP(AC505,[6]cmmiScoringModel!$G$96:$G$100,[6]cmmiScoringModel!$I$96:$I$100,0,0,1)</f>
        <v>0.6</v>
      </c>
      <c r="BO505" s="1">
        <f>_xlfn.XLOOKUP(AD505,[6]cmmiScoringModel!$G$101:$G$106,[6]cmmiScoringModel!$I$101:$I$106,0,0,1)</f>
        <v>1</v>
      </c>
      <c r="BP505" s="1">
        <f>_xlfn.XLOOKUP(AE505,[6]cmmiScoringModel!$G$107:$G$113,[6]cmmiScoringModel!$I$107:$I$113,0,0,1)</f>
        <v>0.5</v>
      </c>
      <c r="BQ505" s="1">
        <f>_xlfn.XLOOKUP(AF505,[6]cmmiScoringModel!$G$114:$G$117,[6]cmmiScoringModel!$I$114:$I$117,0,0,1)</f>
        <v>0.85</v>
      </c>
      <c r="BR505" s="1">
        <f>_xlfn.XLOOKUP(AG505,[6]cmmiScoringModel!$G$118:$G$120,[6]cmmiScoringModel!$I$118:$I$120,0,0,1)</f>
        <v>0.25</v>
      </c>
      <c r="BS505" s="1">
        <f>_xlfn.XLOOKUP(AH505, [6]cmmiScoringModel!$G$121:$G$124,[6]cmmiScoringModel!$I$121:$I$124,0,0,1)</f>
        <v>0.6</v>
      </c>
      <c r="BT505" s="1">
        <f>_xlfn.XLOOKUP(AI505,[6]cmmiScoringModel!$G$125:$G$128,[6]cmmiScoringModel!$I$125:$I$128,0,0,1)</f>
        <v>0.4</v>
      </c>
      <c r="BU505" s="1">
        <f>_xlfn.XLOOKUP(AJ505,[6]cmmiScoringModel!$G$129:$G$132,[6]cmmiScoringModel!$I$129:$I$132,0,0,1)</f>
        <v>0.4</v>
      </c>
      <c r="BV505" s="1">
        <f>_xlfn.XLOOKUP(AK505,[6]cmmiScoringModel!$G$133:$G$138,[6]cmmiScoringModel!$I$133:$I$138,0,0,1)</f>
        <v>0.75</v>
      </c>
      <c r="BW505" s="1">
        <f>_xlfn.XLOOKUP(AL505,[6]cmmiScoringModel!$G$139:$G$142,[6]cmmiScoringModel!$I$139:$I$142,0,0,1)</f>
        <v>1</v>
      </c>
      <c r="BX505" s="1">
        <f>_xlfn.XLOOKUP(AM505,[6]cmmiScoringModel!$G$143:$G$148,[6]cmmiScoringModel!$I$143:$I$148,0,0,1)</f>
        <v>0.5</v>
      </c>
      <c r="BY505" s="1">
        <f>_xlfn.XLOOKUP(AN505,[6]cmmiScoringModel!$G$149:$G$153,[6]cmmiScoringModel!$I$149:$I$153,0,0,1)</f>
        <v>0.75</v>
      </c>
      <c r="BZ505" s="1">
        <f>_xlfn.XLOOKUP(AO505,[6]cmmiScoringModel!$G$154:$G$157,[6]cmmiScoringModel!$I$154:$I$157,0,0,1)</f>
        <v>1</v>
      </c>
      <c r="CA505" s="1">
        <f>_xlfn.XLOOKUP(AP505,[6]cmmiScoringModel!$G$158:$G$161,[6]cmmiScoringModel!$I$158:$I$161,0,0,1)</f>
        <v>0.5</v>
      </c>
      <c r="CB505" s="1">
        <f>_xlfn.XLOOKUP(AQ505,[6]cmmiScoringModel!$G$162:$G$166,[6]cmmiScoringModel!$I$162:$I$166,0,0,1)</f>
        <v>0.75</v>
      </c>
      <c r="CC505" s="1">
        <f>_xlfn.XLOOKUP(AR505,[6]cmmiScoringModel!$G$167:$G$171,[6]cmmiScoringModel!$I$167:$I$171,0,0,1)</f>
        <v>0.01</v>
      </c>
      <c r="CD505" s="1">
        <f>_xlfn.XLOOKUP(AS505,[6]cmmiScoringModel!$G$172:$G$175,[6]cmmiScoringModel!$I$172:$I$175,0,0,1)</f>
        <v>0.01</v>
      </c>
      <c r="CE505" s="1">
        <f>_xlfn.XLOOKUP(AT505,[6]cmmiScoringModel!$G$176:$G$180,[6]cmmiScoringModel!$I$176:$I$180,0,0,1)</f>
        <v>0.01</v>
      </c>
    </row>
    <row r="506" spans="1:83" x14ac:dyDescent="0.25">
      <c r="A506" s="1" t="s">
        <v>3919</v>
      </c>
      <c r="B506" s="1" t="s">
        <v>2536</v>
      </c>
      <c r="C506" s="1" t="s">
        <v>1647</v>
      </c>
      <c r="D506" s="1" t="s">
        <v>1829</v>
      </c>
      <c r="E506" s="1" t="s">
        <v>2544</v>
      </c>
      <c r="G506" s="1" t="s">
        <v>3920</v>
      </c>
      <c r="H506" s="1" t="s">
        <v>3391</v>
      </c>
      <c r="K506" s="1" t="s">
        <v>18</v>
      </c>
      <c r="L506" s="1" t="s">
        <v>22</v>
      </c>
      <c r="M506" s="1" t="s">
        <v>31</v>
      </c>
      <c r="N506" s="1" t="s">
        <v>29</v>
      </c>
      <c r="O506" s="1" t="s">
        <v>37</v>
      </c>
      <c r="P506" s="1" t="s">
        <v>43</v>
      </c>
      <c r="Q506" s="1" t="s">
        <v>45</v>
      </c>
      <c r="R506" s="1" t="s">
        <v>37</v>
      </c>
      <c r="S506" s="1" t="s">
        <v>56</v>
      </c>
      <c r="T506" s="1" t="s">
        <v>21</v>
      </c>
      <c r="U506" s="1" t="s">
        <v>21</v>
      </c>
      <c r="V506" s="1" t="s">
        <v>72</v>
      </c>
      <c r="W506" s="1" t="s">
        <v>76</v>
      </c>
      <c r="X506" s="1" t="s">
        <v>37</v>
      </c>
      <c r="Y506" s="1" t="s">
        <v>43</v>
      </c>
      <c r="Z506" s="1" t="s">
        <v>62</v>
      </c>
      <c r="AA506" s="1" t="s">
        <v>63</v>
      </c>
      <c r="AB506" s="1" t="s">
        <v>98</v>
      </c>
      <c r="AC506" s="1" t="s">
        <v>103</v>
      </c>
      <c r="AD506" s="1" t="s">
        <v>110</v>
      </c>
      <c r="AE506" s="1" t="s">
        <v>62</v>
      </c>
      <c r="AF506" s="1" t="s">
        <v>120</v>
      </c>
      <c r="AG506" s="1" t="s">
        <v>124</v>
      </c>
      <c r="AH506" s="1" t="s">
        <v>129</v>
      </c>
      <c r="AI506" s="1" t="s">
        <v>129</v>
      </c>
      <c r="AJ506" s="1" t="s">
        <v>22</v>
      </c>
      <c r="AK506" s="1" t="s">
        <v>63</v>
      </c>
      <c r="AL506" s="1" t="s">
        <v>144</v>
      </c>
      <c r="AM506" s="1" t="s">
        <v>62</v>
      </c>
      <c r="AN506" s="1" t="s">
        <v>29</v>
      </c>
      <c r="AO506" s="1" t="s">
        <v>155</v>
      </c>
      <c r="AP506" s="1" t="s">
        <v>159</v>
      </c>
      <c r="AQ506" s="1" t="s">
        <v>31</v>
      </c>
      <c r="AR506" s="1" t="s">
        <v>21</v>
      </c>
      <c r="AS506" s="1" t="s">
        <v>21</v>
      </c>
      <c r="AT506" s="1" t="s">
        <v>170</v>
      </c>
      <c r="AV506" s="1">
        <f>_xlfn.XLOOKUP(K506,[6]cmmiScoringModel!$G$2:$G$6, [6]cmmiScoringModel!$I$2:$I$6,0,0,1)</f>
        <v>1</v>
      </c>
      <c r="AW506" s="1">
        <f>_xlfn.XLOOKUP(L506,[6]cmmiScoringModel!$G$7:$G$9,[6]cmmiScoringModel!$I$7:$I$9,0,0,1)</f>
        <v>1</v>
      </c>
      <c r="AX506" s="1">
        <f>_xlfn.XLOOKUP(M506,[6]cmmiScoringModel!$G$10:$G$14,[6]cmmiScoringModel!$I$10:$I$14,0,0,1)</f>
        <v>1</v>
      </c>
      <c r="AY506" s="1">
        <f>_xlfn.XLOOKUP(N506,[6]cmmiScoringModel!$G$15:$G$19,[6]cmmiScoringModel!$I$15:$I$19,0,0,1)</f>
        <v>0.5</v>
      </c>
      <c r="AZ506" s="1">
        <f>_xlfn.XLOOKUP(O506,[6]cmmiScoringModel!$G$20:$G$24,[6]cmmiScoringModel!$I$20:$I$24,0,0,1)</f>
        <v>0.75</v>
      </c>
      <c r="BA506" s="1">
        <f>_xlfn.XLOOKUP(P506,[6]cmmiScoringModel!$G$25:$G$28,[6]cmmiScoringModel!$I$25:$I$28,0,0,1)</f>
        <v>1</v>
      </c>
      <c r="BB506" s="1">
        <f>_xlfn.XLOOKUP(Q506,[6]cmmiScoringModel!$G$29:$G$33,[6]cmmiScoringModel!$I$29:$I$33,0,0,1)</f>
        <v>0.5</v>
      </c>
      <c r="BC506" s="1">
        <f>_xlfn.XLOOKUP(R506,[6]cmmiScoringModel!$G$34:$G$37,[6]cmmiScoringModel!$I$34:$I$37,0,0,1)</f>
        <v>1</v>
      </c>
      <c r="BD506" s="1">
        <f>_xlfn.XLOOKUP(S506,[6]cmmiScoringModel!$G$38:$G$44,[6]cmmiScoringModel!$I$38:$I$44,0,0,1)</f>
        <v>0.2</v>
      </c>
      <c r="BE506" s="1">
        <f>_xlfn.XLOOKUP(T506,[6]cmmiScoringModel!$G$45:$G$51,[6]cmmiScoringModel!$I$45:$I$51,0,0,1)</f>
        <v>0.01</v>
      </c>
      <c r="BF506" s="1">
        <f>_xlfn.XLOOKUP(U506,[6]cmmiScoringModel!$G$52:$G$56,[6]cmmiScoringModel!$I$52:$I$56,0,0,1)</f>
        <v>0.01</v>
      </c>
      <c r="BG506" s="1">
        <f>_xlfn.XLOOKUP(V506,[6]cmmiScoringModel!$G$57:$G$61,[6]cmmiScoringModel!$I$57:$I$61,0,0,1)</f>
        <v>1</v>
      </c>
      <c r="BH506" s="1">
        <f>_xlfn.XLOOKUP(W506,[6]cmmiScoringModel!$G$62:$G$67,[6]cmmiScoringModel!$I$62:$I$67,0,0,1)</f>
        <v>0.75</v>
      </c>
      <c r="BI506" s="1">
        <f>_xlfn.XLOOKUP(X506,[6]cmmiScoringModel!$G$68:$G$72,[6]cmmiScoringModel!$I$68:$I$72,0,0,1)</f>
        <v>0.75</v>
      </c>
      <c r="BJ506" s="1">
        <f>_xlfn.XLOOKUP(Y506,[6]cmmiScoringModel!$G$73:$G$77,[6]cmmiScoringModel!$I$73:$I$77,0,0,1)</f>
        <v>1</v>
      </c>
      <c r="BK506" s="1">
        <f>_xlfn.XLOOKUP(Z506,[6]cmmiScoringModel!$G$78:$G$84,[6]cmmiScoringModel!$I$78:$I$84,0,0,1)</f>
        <v>0.5</v>
      </c>
      <c r="BL506" s="1">
        <f>_xlfn.XLOOKUP(AA506,[6]cmmiScoringModel!$G$85:$G$91,[6]cmmiScoringModel!$I$85:$I$91,0,0,1)</f>
        <v>0.75</v>
      </c>
      <c r="BM506" s="1">
        <f>_xlfn.XLOOKUP(AB506,[6]cmmiScoringModel!$G$92:$G$95,[6]cmmiScoringModel!$I$92:$I$95,0,0,1)</f>
        <v>1</v>
      </c>
      <c r="BN506" s="1">
        <f>_xlfn.XLOOKUP(AC506,[6]cmmiScoringModel!$G$96:$G$100,[6]cmmiScoringModel!$I$96:$I$100,0,0,1)</f>
        <v>0.6</v>
      </c>
      <c r="BO506" s="1">
        <f>_xlfn.XLOOKUP(AD506,[6]cmmiScoringModel!$G$101:$G$106,[6]cmmiScoringModel!$I$101:$I$106,0,0,1)</f>
        <v>0.75</v>
      </c>
      <c r="BP506" s="1">
        <f>_xlfn.XLOOKUP(AE506,[6]cmmiScoringModel!$G$107:$G$113,[6]cmmiScoringModel!$I$107:$I$113,0,0,1)</f>
        <v>0.5</v>
      </c>
      <c r="BQ506" s="1">
        <f>_xlfn.XLOOKUP(AF506,[6]cmmiScoringModel!$G$114:$G$117,[6]cmmiScoringModel!$I$114:$I$117,0,0,1)</f>
        <v>0.85</v>
      </c>
      <c r="BR506" s="1">
        <f>_xlfn.XLOOKUP(AG506,[6]cmmiScoringModel!$G$118:$G$120,[6]cmmiScoringModel!$I$118:$I$120,0,0,1)</f>
        <v>0.25</v>
      </c>
      <c r="BS506" s="1">
        <f>_xlfn.XLOOKUP(AH506, [6]cmmiScoringModel!$G$121:$G$124,[6]cmmiScoringModel!$I$121:$I$124,0,0,1)</f>
        <v>0.6</v>
      </c>
      <c r="BT506" s="1">
        <f>_xlfn.XLOOKUP(AI506,[6]cmmiScoringModel!$G$125:$G$128,[6]cmmiScoringModel!$I$125:$I$128,0,0,1)</f>
        <v>0.4</v>
      </c>
      <c r="BU506" s="1">
        <f>_xlfn.XLOOKUP(AJ506,[6]cmmiScoringModel!$G$129:$G$132,[6]cmmiScoringModel!$I$129:$I$132,0,0,1)</f>
        <v>1</v>
      </c>
      <c r="BV506" s="1">
        <f>_xlfn.XLOOKUP(AK506,[6]cmmiScoringModel!$G$133:$G$138,[6]cmmiScoringModel!$I$133:$I$138,0,0,1)</f>
        <v>0.75</v>
      </c>
      <c r="BW506" s="1">
        <f>_xlfn.XLOOKUP(AL506,[6]cmmiScoringModel!$G$139:$G$142,[6]cmmiScoringModel!$I$139:$I$142,0,0,1)</f>
        <v>1</v>
      </c>
      <c r="BX506" s="1">
        <f>_xlfn.XLOOKUP(AM506,[6]cmmiScoringModel!$G$143:$G$148,[6]cmmiScoringModel!$I$143:$I$148,0,0,1)</f>
        <v>0.5</v>
      </c>
      <c r="BY506" s="1">
        <f>_xlfn.XLOOKUP(AN506,[6]cmmiScoringModel!$G$149:$G$153,[6]cmmiScoringModel!$I$149:$I$153,0,0,1)</f>
        <v>0.75</v>
      </c>
      <c r="BZ506" s="1">
        <f>_xlfn.XLOOKUP(AO506,[6]cmmiScoringModel!$G$154:$G$157,[6]cmmiScoringModel!$I$154:$I$157,0,0,1)</f>
        <v>1</v>
      </c>
      <c r="CA506" s="1">
        <f>_xlfn.XLOOKUP(AP506,[6]cmmiScoringModel!$G$158:$G$161,[6]cmmiScoringModel!$I$158:$I$161,0,0,1)</f>
        <v>1</v>
      </c>
      <c r="CB506" s="1">
        <f>_xlfn.XLOOKUP(AQ506,[6]cmmiScoringModel!$G$162:$G$166,[6]cmmiScoringModel!$I$162:$I$166,0,0,1)</f>
        <v>1</v>
      </c>
      <c r="CC506" s="1">
        <f>_xlfn.XLOOKUP(AR506,[6]cmmiScoringModel!$G$167:$G$171,[6]cmmiScoringModel!$I$167:$I$171,0,0,1)</f>
        <v>0.01</v>
      </c>
      <c r="CD506" s="1">
        <f>_xlfn.XLOOKUP(AS506,[6]cmmiScoringModel!$G$172:$G$175,[6]cmmiScoringModel!$I$172:$I$175,0,0,1)</f>
        <v>0.01</v>
      </c>
      <c r="CE506" s="1">
        <f>_xlfn.XLOOKUP(AT506,[6]cmmiScoringModel!$G$176:$G$180,[6]cmmiScoringModel!$I$176:$I$180,0,0,1)</f>
        <v>0.5</v>
      </c>
    </row>
    <row r="507" spans="1:83" x14ac:dyDescent="0.25">
      <c r="A507" s="1" t="s">
        <v>3921</v>
      </c>
      <c r="B507" s="1" t="s">
        <v>2536</v>
      </c>
      <c r="C507" s="1" t="s">
        <v>1647</v>
      </c>
      <c r="D507" s="1" t="s">
        <v>2236</v>
      </c>
      <c r="E507" s="1" t="s">
        <v>2546</v>
      </c>
      <c r="G507" s="1" t="s">
        <v>3922</v>
      </c>
      <c r="H507" s="1" t="s">
        <v>3677</v>
      </c>
      <c r="K507" s="1" t="s">
        <v>17</v>
      </c>
      <c r="L507" s="1" t="s">
        <v>22</v>
      </c>
      <c r="M507" s="1" t="s">
        <v>31</v>
      </c>
      <c r="N507" s="1" t="s">
        <v>29</v>
      </c>
      <c r="O507" s="1" t="s">
        <v>37</v>
      </c>
      <c r="P507" s="1" t="s">
        <v>43</v>
      </c>
      <c r="Q507" s="1" t="s">
        <v>45</v>
      </c>
      <c r="R507" s="1" t="s">
        <v>37</v>
      </c>
      <c r="S507" s="1" t="s">
        <v>56</v>
      </c>
      <c r="T507" s="1" t="s">
        <v>21</v>
      </c>
      <c r="U507" s="1" t="s">
        <v>25</v>
      </c>
      <c r="V507" s="1" t="s">
        <v>71</v>
      </c>
      <c r="W507" s="1" t="s">
        <v>76</v>
      </c>
      <c r="X507" s="1" t="s">
        <v>37</v>
      </c>
      <c r="Y507" s="1" t="s">
        <v>43</v>
      </c>
      <c r="Z507" s="1" t="s">
        <v>62</v>
      </c>
      <c r="AA507" s="1" t="s">
        <v>62</v>
      </c>
      <c r="AB507" s="1" t="s">
        <v>98</v>
      </c>
      <c r="AC507" s="1" t="s">
        <v>103</v>
      </c>
      <c r="AD507" s="1" t="s">
        <v>111</v>
      </c>
      <c r="AE507" s="1" t="s">
        <v>62</v>
      </c>
      <c r="AF507" s="1" t="s">
        <v>120</v>
      </c>
      <c r="AG507" s="1" t="s">
        <v>124</v>
      </c>
      <c r="AH507" s="1" t="s">
        <v>129</v>
      </c>
      <c r="AI507" s="1" t="s">
        <v>129</v>
      </c>
      <c r="AJ507" s="1" t="s">
        <v>129</v>
      </c>
      <c r="AK507" s="1" t="s">
        <v>61</v>
      </c>
      <c r="AL507" s="1" t="s">
        <v>144</v>
      </c>
      <c r="AM507" s="1" t="s">
        <v>62</v>
      </c>
      <c r="AN507" s="1" t="s">
        <v>27</v>
      </c>
      <c r="AO507" s="1" t="s">
        <v>155</v>
      </c>
      <c r="AP507" s="1" t="s">
        <v>158</v>
      </c>
      <c r="AQ507" s="1" t="s">
        <v>29</v>
      </c>
      <c r="AR507" s="1" t="s">
        <v>21</v>
      </c>
      <c r="AS507" s="1" t="s">
        <v>21</v>
      </c>
      <c r="AT507" s="1" t="s">
        <v>21</v>
      </c>
      <c r="AV507" s="1">
        <f>_xlfn.XLOOKUP(K507,[6]cmmiScoringModel!$G$2:$G$6, [6]cmmiScoringModel!$I$2:$I$6,0,0,1)</f>
        <v>0.25</v>
      </c>
      <c r="AW507" s="1">
        <f>_xlfn.XLOOKUP(L507,[6]cmmiScoringModel!$G$7:$G$9,[6]cmmiScoringModel!$I$7:$I$9,0,0,1)</f>
        <v>1</v>
      </c>
      <c r="AX507" s="1">
        <f>_xlfn.XLOOKUP(M507,[6]cmmiScoringModel!$G$10:$G$14,[6]cmmiScoringModel!$I$10:$I$14,0,0,1)</f>
        <v>1</v>
      </c>
      <c r="AY507" s="1">
        <f>_xlfn.XLOOKUP(N507,[6]cmmiScoringModel!$G$15:$G$19,[6]cmmiScoringModel!$I$15:$I$19,0,0,1)</f>
        <v>0.5</v>
      </c>
      <c r="AZ507" s="1">
        <f>_xlfn.XLOOKUP(O507,[6]cmmiScoringModel!$G$20:$G$24,[6]cmmiScoringModel!$I$20:$I$24,0,0,1)</f>
        <v>0.75</v>
      </c>
      <c r="BA507" s="1">
        <f>_xlfn.XLOOKUP(P507,[6]cmmiScoringModel!$G$25:$G$28,[6]cmmiScoringModel!$I$25:$I$28,0,0,1)</f>
        <v>1</v>
      </c>
      <c r="BB507" s="1">
        <f>_xlfn.XLOOKUP(Q507,[6]cmmiScoringModel!$G$29:$G$33,[6]cmmiScoringModel!$I$29:$I$33,0,0,1)</f>
        <v>0.5</v>
      </c>
      <c r="BC507" s="1">
        <f>_xlfn.XLOOKUP(R507,[6]cmmiScoringModel!$G$34:$G$37,[6]cmmiScoringModel!$I$34:$I$37,0,0,1)</f>
        <v>1</v>
      </c>
      <c r="BD507" s="1">
        <f>_xlfn.XLOOKUP(S507,[6]cmmiScoringModel!$G$38:$G$44,[6]cmmiScoringModel!$I$38:$I$44,0,0,1)</f>
        <v>0.2</v>
      </c>
      <c r="BE507" s="1">
        <f>_xlfn.XLOOKUP(T507,[6]cmmiScoringModel!$G$45:$G$51,[6]cmmiScoringModel!$I$45:$I$51,0,0,1)</f>
        <v>0.01</v>
      </c>
      <c r="BF507" s="1" t="str">
        <f>_xlfn.XLOOKUP(U507,[6]cmmiScoringModel!$G$52:$G$56,[6]cmmiScoringModel!$I$52:$I$56,0,0,1)</f>
        <v>NA</v>
      </c>
      <c r="BG507" s="1">
        <f>_xlfn.XLOOKUP(V507,[6]cmmiScoringModel!$G$57:$G$61,[6]cmmiScoringModel!$I$57:$I$61,0,0,1)</f>
        <v>0.6</v>
      </c>
      <c r="BH507" s="1">
        <f>_xlfn.XLOOKUP(W507,[6]cmmiScoringModel!$G$62:$G$67,[6]cmmiScoringModel!$I$62:$I$67,0,0,1)</f>
        <v>0.75</v>
      </c>
      <c r="BI507" s="1">
        <f>_xlfn.XLOOKUP(X507,[6]cmmiScoringModel!$G$68:$G$72,[6]cmmiScoringModel!$I$68:$I$72,0,0,1)</f>
        <v>0.75</v>
      </c>
      <c r="BJ507" s="1">
        <f>_xlfn.XLOOKUP(Y507,[6]cmmiScoringModel!$G$73:$G$77,[6]cmmiScoringModel!$I$73:$I$77,0,0,1)</f>
        <v>1</v>
      </c>
      <c r="BK507" s="1">
        <f>_xlfn.XLOOKUP(Z507,[6]cmmiScoringModel!$G$78:$G$84,[6]cmmiScoringModel!$I$78:$I$84,0,0,1)</f>
        <v>0.5</v>
      </c>
      <c r="BL507" s="1">
        <f>_xlfn.XLOOKUP(AA507,[6]cmmiScoringModel!$G$85:$G$91,[6]cmmiScoringModel!$I$85:$I$91,0,0,1)</f>
        <v>0.5</v>
      </c>
      <c r="BM507" s="1">
        <f>_xlfn.XLOOKUP(AB507,[6]cmmiScoringModel!$G$92:$G$95,[6]cmmiScoringModel!$I$92:$I$95,0,0,1)</f>
        <v>1</v>
      </c>
      <c r="BN507" s="1">
        <f>_xlfn.XLOOKUP(AC507,[6]cmmiScoringModel!$G$96:$G$100,[6]cmmiScoringModel!$I$96:$I$100,0,0,1)</f>
        <v>0.6</v>
      </c>
      <c r="BO507" s="1">
        <f>_xlfn.XLOOKUP(AD507,[6]cmmiScoringModel!$G$101:$G$106,[6]cmmiScoringModel!$I$101:$I$106,0,0,1)</f>
        <v>1</v>
      </c>
      <c r="BP507" s="1">
        <f>_xlfn.XLOOKUP(AE507,[6]cmmiScoringModel!$G$107:$G$113,[6]cmmiScoringModel!$I$107:$I$113,0,0,1)</f>
        <v>0.5</v>
      </c>
      <c r="BQ507" s="1">
        <f>_xlfn.XLOOKUP(AF507,[6]cmmiScoringModel!$G$114:$G$117,[6]cmmiScoringModel!$I$114:$I$117,0,0,1)</f>
        <v>0.85</v>
      </c>
      <c r="BR507" s="1">
        <f>_xlfn.XLOOKUP(AG507,[6]cmmiScoringModel!$G$118:$G$120,[6]cmmiScoringModel!$I$118:$I$120,0,0,1)</f>
        <v>0.25</v>
      </c>
      <c r="BS507" s="1">
        <f>_xlfn.XLOOKUP(AH507, [6]cmmiScoringModel!$G$121:$G$124,[6]cmmiScoringModel!$I$121:$I$124,0,0,1)</f>
        <v>0.6</v>
      </c>
      <c r="BT507" s="1">
        <f>_xlfn.XLOOKUP(AI507,[6]cmmiScoringModel!$G$125:$G$128,[6]cmmiScoringModel!$I$125:$I$128,0,0,1)</f>
        <v>0.4</v>
      </c>
      <c r="BU507" s="1">
        <f>_xlfn.XLOOKUP(AJ507,[6]cmmiScoringModel!$G$129:$G$132,[6]cmmiScoringModel!$I$129:$I$132,0,0,1)</f>
        <v>0.4</v>
      </c>
      <c r="BV507" s="1">
        <f>_xlfn.XLOOKUP(AK507,[6]cmmiScoringModel!$G$133:$G$138,[6]cmmiScoringModel!$I$133:$I$138,0,0,1)</f>
        <v>0.25</v>
      </c>
      <c r="BW507" s="1">
        <f>_xlfn.XLOOKUP(AL507,[6]cmmiScoringModel!$G$139:$G$142,[6]cmmiScoringModel!$I$139:$I$142,0,0,1)</f>
        <v>1</v>
      </c>
      <c r="BX507" s="1">
        <f>_xlfn.XLOOKUP(AM507,[6]cmmiScoringModel!$G$143:$G$148,[6]cmmiScoringModel!$I$143:$I$148,0,0,1)</f>
        <v>0.5</v>
      </c>
      <c r="BY507" s="1">
        <f>_xlfn.XLOOKUP(AN507,[6]cmmiScoringModel!$G$149:$G$153,[6]cmmiScoringModel!$I$149:$I$153,0,0,1)</f>
        <v>0.25</v>
      </c>
      <c r="BZ507" s="1">
        <f>_xlfn.XLOOKUP(AO507,[6]cmmiScoringModel!$G$154:$G$157,[6]cmmiScoringModel!$I$154:$I$157,0,0,1)</f>
        <v>1</v>
      </c>
      <c r="CA507" s="1">
        <f>_xlfn.XLOOKUP(AP507,[6]cmmiScoringModel!$G$158:$G$161,[6]cmmiScoringModel!$I$158:$I$161,0,0,1)</f>
        <v>0.5</v>
      </c>
      <c r="CB507" s="1">
        <f>_xlfn.XLOOKUP(AQ507,[6]cmmiScoringModel!$G$162:$G$166,[6]cmmiScoringModel!$I$162:$I$166,0,0,1)</f>
        <v>0.75</v>
      </c>
      <c r="CC507" s="1">
        <f>_xlfn.XLOOKUP(AR507,[6]cmmiScoringModel!$G$167:$G$171,[6]cmmiScoringModel!$I$167:$I$171,0,0,1)</f>
        <v>0.01</v>
      </c>
      <c r="CD507" s="1">
        <f>_xlfn.XLOOKUP(AS507,[6]cmmiScoringModel!$G$172:$G$175,[6]cmmiScoringModel!$I$172:$I$175,0,0,1)</f>
        <v>0.01</v>
      </c>
      <c r="CE507" s="1">
        <f>_xlfn.XLOOKUP(AT507,[6]cmmiScoringModel!$G$176:$G$180,[6]cmmiScoringModel!$I$176:$I$180,0,0,1)</f>
        <v>0.01</v>
      </c>
    </row>
    <row r="508" spans="1:83" x14ac:dyDescent="0.25">
      <c r="A508" s="1" t="s">
        <v>3923</v>
      </c>
      <c r="B508" s="1" t="s">
        <v>2536</v>
      </c>
      <c r="C508" s="1" t="s">
        <v>1888</v>
      </c>
      <c r="D508" s="1" t="s">
        <v>2548</v>
      </c>
      <c r="E508" s="1" t="s">
        <v>2549</v>
      </c>
      <c r="G508" s="1" t="s">
        <v>2550</v>
      </c>
      <c r="H508" s="1" t="s">
        <v>3924</v>
      </c>
      <c r="K508" s="1" t="s">
        <v>18</v>
      </c>
      <c r="L508" s="1" t="s">
        <v>22</v>
      </c>
      <c r="M508" s="1" t="s">
        <v>31</v>
      </c>
      <c r="N508" s="1" t="s">
        <v>29</v>
      </c>
      <c r="O508" s="1" t="s">
        <v>37</v>
      </c>
      <c r="P508" s="1" t="s">
        <v>43</v>
      </c>
      <c r="Q508" s="1" t="s">
        <v>45</v>
      </c>
      <c r="R508" s="1" t="s">
        <v>37</v>
      </c>
      <c r="S508" s="1" t="s">
        <v>56</v>
      </c>
      <c r="T508" s="1" t="s">
        <v>63</v>
      </c>
      <c r="U508" s="1" t="s">
        <v>66</v>
      </c>
      <c r="V508" s="1" t="s">
        <v>71</v>
      </c>
      <c r="W508" s="1" t="s">
        <v>76</v>
      </c>
      <c r="X508" s="1" t="s">
        <v>37</v>
      </c>
      <c r="Y508" s="1" t="s">
        <v>43</v>
      </c>
      <c r="Z508" s="1" t="s">
        <v>62</v>
      </c>
      <c r="AA508" s="1" t="s">
        <v>62</v>
      </c>
      <c r="AB508" s="1" t="s">
        <v>98</v>
      </c>
      <c r="AC508" s="1" t="s">
        <v>103</v>
      </c>
      <c r="AD508" s="1" t="s">
        <v>111</v>
      </c>
      <c r="AE508" s="1" t="s">
        <v>62</v>
      </c>
      <c r="AF508" s="1" t="s">
        <v>25</v>
      </c>
      <c r="AG508" s="1" t="s">
        <v>125</v>
      </c>
      <c r="AH508" s="1" t="s">
        <v>129</v>
      </c>
      <c r="AI508" s="1" t="s">
        <v>129</v>
      </c>
      <c r="AJ508" s="1" t="s">
        <v>22</v>
      </c>
      <c r="AK508" s="1" t="s">
        <v>63</v>
      </c>
      <c r="AL508" s="1" t="s">
        <v>144</v>
      </c>
      <c r="AM508" s="1" t="s">
        <v>62</v>
      </c>
      <c r="AN508" s="1" t="s">
        <v>29</v>
      </c>
      <c r="AO508" s="1" t="s">
        <v>155</v>
      </c>
      <c r="AP508" s="1" t="s">
        <v>159</v>
      </c>
      <c r="AQ508" s="1" t="s">
        <v>31</v>
      </c>
      <c r="AR508" s="1" t="s">
        <v>21</v>
      </c>
      <c r="AS508" s="1" t="s">
        <v>21</v>
      </c>
      <c r="AT508" s="1" t="s">
        <v>21</v>
      </c>
      <c r="AV508" s="1">
        <f>_xlfn.XLOOKUP(K508,[6]cmmiScoringModel!$G$2:$G$6, [6]cmmiScoringModel!$I$2:$I$6,0,0,1)</f>
        <v>1</v>
      </c>
      <c r="AW508" s="1">
        <f>_xlfn.XLOOKUP(L508,[6]cmmiScoringModel!$G$7:$G$9,[6]cmmiScoringModel!$I$7:$I$9,0,0,1)</f>
        <v>1</v>
      </c>
      <c r="AX508" s="1">
        <f>_xlfn.XLOOKUP(M508,[6]cmmiScoringModel!$G$10:$G$14,[6]cmmiScoringModel!$I$10:$I$14,0,0,1)</f>
        <v>1</v>
      </c>
      <c r="AY508" s="1">
        <f>_xlfn.XLOOKUP(N508,[6]cmmiScoringModel!$G$15:$G$19,[6]cmmiScoringModel!$I$15:$I$19,0,0,1)</f>
        <v>0.5</v>
      </c>
      <c r="AZ508" s="1">
        <f>_xlfn.XLOOKUP(O508,[6]cmmiScoringModel!$G$20:$G$24,[6]cmmiScoringModel!$I$20:$I$24,0,0,1)</f>
        <v>0.75</v>
      </c>
      <c r="BA508" s="1">
        <f>_xlfn.XLOOKUP(P508,[6]cmmiScoringModel!$G$25:$G$28,[6]cmmiScoringModel!$I$25:$I$28,0,0,1)</f>
        <v>1</v>
      </c>
      <c r="BB508" s="1">
        <f>_xlfn.XLOOKUP(Q508,[6]cmmiScoringModel!$G$29:$G$33,[6]cmmiScoringModel!$I$29:$I$33,0,0,1)</f>
        <v>0.5</v>
      </c>
      <c r="BC508" s="1">
        <f>_xlfn.XLOOKUP(R508,[6]cmmiScoringModel!$G$34:$G$37,[6]cmmiScoringModel!$I$34:$I$37,0,0,1)</f>
        <v>1</v>
      </c>
      <c r="BD508" s="1">
        <f>_xlfn.XLOOKUP(S508,[6]cmmiScoringModel!$G$38:$G$44,[6]cmmiScoringModel!$I$38:$I$44,0,0,1)</f>
        <v>0.2</v>
      </c>
      <c r="BE508" s="1">
        <f>_xlfn.XLOOKUP(T508,[6]cmmiScoringModel!$G$45:$G$51,[6]cmmiScoringModel!$I$45:$I$51,0,0,1)</f>
        <v>0.75</v>
      </c>
      <c r="BF508" s="1">
        <f>_xlfn.XLOOKUP(U508,[6]cmmiScoringModel!$G$52:$G$56,[6]cmmiScoringModel!$I$52:$I$56,0,0,1)</f>
        <v>0.8</v>
      </c>
      <c r="BG508" s="1">
        <f>_xlfn.XLOOKUP(V508,[6]cmmiScoringModel!$G$57:$G$61,[6]cmmiScoringModel!$I$57:$I$61,0,0,1)</f>
        <v>0.6</v>
      </c>
      <c r="BH508" s="1">
        <f>_xlfn.XLOOKUP(W508,[6]cmmiScoringModel!$G$62:$G$67,[6]cmmiScoringModel!$I$62:$I$67,0,0,1)</f>
        <v>0.75</v>
      </c>
      <c r="BI508" s="1">
        <f>_xlfn.XLOOKUP(X508,[6]cmmiScoringModel!$G$68:$G$72,[6]cmmiScoringModel!$I$68:$I$72,0,0,1)</f>
        <v>0.75</v>
      </c>
      <c r="BJ508" s="1">
        <f>_xlfn.XLOOKUP(Y508,[6]cmmiScoringModel!$G$73:$G$77,[6]cmmiScoringModel!$I$73:$I$77,0,0,1)</f>
        <v>1</v>
      </c>
      <c r="BK508" s="1">
        <f>_xlfn.XLOOKUP(Z508,[6]cmmiScoringModel!$G$78:$G$84,[6]cmmiScoringModel!$I$78:$I$84,0,0,1)</f>
        <v>0.5</v>
      </c>
      <c r="BL508" s="1">
        <f>_xlfn.XLOOKUP(AA508,[6]cmmiScoringModel!$G$85:$G$91,[6]cmmiScoringModel!$I$85:$I$91,0,0,1)</f>
        <v>0.5</v>
      </c>
      <c r="BM508" s="1">
        <f>_xlfn.XLOOKUP(AB508,[6]cmmiScoringModel!$G$92:$G$95,[6]cmmiScoringModel!$I$92:$I$95,0,0,1)</f>
        <v>1</v>
      </c>
      <c r="BN508" s="1">
        <f>_xlfn.XLOOKUP(AC508,[6]cmmiScoringModel!$G$96:$G$100,[6]cmmiScoringModel!$I$96:$I$100,0,0,1)</f>
        <v>0.6</v>
      </c>
      <c r="BO508" s="1">
        <f>_xlfn.XLOOKUP(AD508,[6]cmmiScoringModel!$G$101:$G$106,[6]cmmiScoringModel!$I$101:$I$106,0,0,1)</f>
        <v>1</v>
      </c>
      <c r="BP508" s="1">
        <f>_xlfn.XLOOKUP(AE508,[6]cmmiScoringModel!$G$107:$G$113,[6]cmmiScoringModel!$I$107:$I$113,0,0,1)</f>
        <v>0.5</v>
      </c>
      <c r="BQ508" s="1" t="str">
        <f>_xlfn.XLOOKUP(AF508,[6]cmmiScoringModel!$G$114:$G$117,[6]cmmiScoringModel!$I$114:$I$117,0,0,1)</f>
        <v>NA</v>
      </c>
      <c r="BR508" s="1">
        <f>_xlfn.XLOOKUP(AG508,[6]cmmiScoringModel!$G$118:$G$120,[6]cmmiScoringModel!$I$118:$I$120,0,0,1)</f>
        <v>1</v>
      </c>
      <c r="BS508" s="1">
        <f>_xlfn.XLOOKUP(AH508, [6]cmmiScoringModel!$G$121:$G$124,[6]cmmiScoringModel!$I$121:$I$124,0,0,1)</f>
        <v>0.6</v>
      </c>
      <c r="BT508" s="1">
        <f>_xlfn.XLOOKUP(AI508,[6]cmmiScoringModel!$G$125:$G$128,[6]cmmiScoringModel!$I$125:$I$128,0,0,1)</f>
        <v>0.4</v>
      </c>
      <c r="BU508" s="1">
        <f>_xlfn.XLOOKUP(AJ508,[6]cmmiScoringModel!$G$129:$G$132,[6]cmmiScoringModel!$I$129:$I$132,0,0,1)</f>
        <v>1</v>
      </c>
      <c r="BV508" s="1">
        <f>_xlfn.XLOOKUP(AK508,[6]cmmiScoringModel!$G$133:$G$138,[6]cmmiScoringModel!$I$133:$I$138,0,0,1)</f>
        <v>0.75</v>
      </c>
      <c r="BW508" s="1">
        <f>_xlfn.XLOOKUP(AL508,[6]cmmiScoringModel!$G$139:$G$142,[6]cmmiScoringModel!$I$139:$I$142,0,0,1)</f>
        <v>1</v>
      </c>
      <c r="BX508" s="1">
        <f>_xlfn.XLOOKUP(AM508,[6]cmmiScoringModel!$G$143:$G$148,[6]cmmiScoringModel!$I$143:$I$148,0,0,1)</f>
        <v>0.5</v>
      </c>
      <c r="BY508" s="1">
        <f>_xlfn.XLOOKUP(AN508,[6]cmmiScoringModel!$G$149:$G$153,[6]cmmiScoringModel!$I$149:$I$153,0,0,1)</f>
        <v>0.75</v>
      </c>
      <c r="BZ508" s="1">
        <f>_xlfn.XLOOKUP(AO508,[6]cmmiScoringModel!$G$154:$G$157,[6]cmmiScoringModel!$I$154:$I$157,0,0,1)</f>
        <v>1</v>
      </c>
      <c r="CA508" s="1">
        <f>_xlfn.XLOOKUP(AP508,[6]cmmiScoringModel!$G$158:$G$161,[6]cmmiScoringModel!$I$158:$I$161,0,0,1)</f>
        <v>1</v>
      </c>
      <c r="CB508" s="1">
        <f>_xlfn.XLOOKUP(AQ508,[6]cmmiScoringModel!$G$162:$G$166,[6]cmmiScoringModel!$I$162:$I$166,0,0,1)</f>
        <v>1</v>
      </c>
      <c r="CC508" s="1">
        <f>_xlfn.XLOOKUP(AR508,[6]cmmiScoringModel!$G$167:$G$171,[6]cmmiScoringModel!$I$167:$I$171,0,0,1)</f>
        <v>0.01</v>
      </c>
      <c r="CD508" s="1">
        <f>_xlfn.XLOOKUP(AS508,[6]cmmiScoringModel!$G$172:$G$175,[6]cmmiScoringModel!$I$172:$I$175,0,0,1)</f>
        <v>0.01</v>
      </c>
      <c r="CE508" s="1">
        <f>_xlfn.XLOOKUP(AT508,[6]cmmiScoringModel!$G$176:$G$180,[6]cmmiScoringModel!$I$176:$I$180,0,0,1)</f>
        <v>0.01</v>
      </c>
    </row>
    <row r="509" spans="1:83" x14ac:dyDescent="0.25">
      <c r="A509" s="1" t="s">
        <v>3925</v>
      </c>
      <c r="B509" s="1" t="s">
        <v>2536</v>
      </c>
      <c r="C509" s="1" t="s">
        <v>1888</v>
      </c>
      <c r="D509" s="1" t="s">
        <v>2551</v>
      </c>
      <c r="E509" s="1" t="s">
        <v>2552</v>
      </c>
      <c r="G509" s="1" t="s">
        <v>1723</v>
      </c>
      <c r="H509" s="1" t="s">
        <v>3926</v>
      </c>
      <c r="K509" s="1" t="s">
        <v>18</v>
      </c>
      <c r="L509" s="1" t="s">
        <v>22</v>
      </c>
      <c r="M509" s="1" t="s">
        <v>31</v>
      </c>
      <c r="N509" s="1" t="s">
        <v>29</v>
      </c>
      <c r="O509" s="1" t="s">
        <v>37</v>
      </c>
      <c r="P509" s="1" t="s">
        <v>43</v>
      </c>
      <c r="Q509" s="1" t="s">
        <v>45</v>
      </c>
      <c r="R509" s="1" t="s">
        <v>37</v>
      </c>
      <c r="S509" s="1" t="s">
        <v>56</v>
      </c>
      <c r="T509" s="1" t="s">
        <v>62</v>
      </c>
      <c r="U509" s="1" t="s">
        <v>66</v>
      </c>
      <c r="V509" s="1" t="s">
        <v>71</v>
      </c>
      <c r="W509" s="1" t="s">
        <v>76</v>
      </c>
      <c r="X509" s="1" t="s">
        <v>37</v>
      </c>
      <c r="Y509" s="1" t="s">
        <v>66</v>
      </c>
      <c r="Z509" s="1" t="s">
        <v>62</v>
      </c>
      <c r="AA509" s="1" t="s">
        <v>62</v>
      </c>
      <c r="AB509" s="1" t="s">
        <v>98</v>
      </c>
      <c r="AC509" s="1" t="s">
        <v>102</v>
      </c>
      <c r="AD509" s="1" t="s">
        <v>110</v>
      </c>
      <c r="AE509" s="1" t="s">
        <v>62</v>
      </c>
      <c r="AF509" s="1" t="s">
        <v>25</v>
      </c>
      <c r="AG509" s="1" t="s">
        <v>21</v>
      </c>
      <c r="AH509" s="1" t="s">
        <v>129</v>
      </c>
      <c r="AI509" s="1" t="s">
        <v>129</v>
      </c>
      <c r="AJ509" s="1" t="s">
        <v>129</v>
      </c>
      <c r="AK509" s="1" t="s">
        <v>62</v>
      </c>
      <c r="AL509" s="1" t="s">
        <v>144</v>
      </c>
      <c r="AM509" s="1" t="s">
        <v>62</v>
      </c>
      <c r="AN509" s="1" t="s">
        <v>29</v>
      </c>
      <c r="AO509" s="1" t="s">
        <v>155</v>
      </c>
      <c r="AP509" s="1" t="s">
        <v>159</v>
      </c>
      <c r="AQ509" s="1" t="s">
        <v>31</v>
      </c>
      <c r="AR509" s="1" t="s">
        <v>21</v>
      </c>
      <c r="AS509" s="1" t="s">
        <v>21</v>
      </c>
      <c r="AT509" s="1" t="s">
        <v>21</v>
      </c>
      <c r="AV509" s="1">
        <f>_xlfn.XLOOKUP(K509,[6]cmmiScoringModel!$G$2:$G$6, [6]cmmiScoringModel!$I$2:$I$6,0,0,1)</f>
        <v>1</v>
      </c>
      <c r="AW509" s="1">
        <f>_xlfn.XLOOKUP(L509,[6]cmmiScoringModel!$G$7:$G$9,[6]cmmiScoringModel!$I$7:$I$9,0,0,1)</f>
        <v>1</v>
      </c>
      <c r="AX509" s="1">
        <f>_xlfn.XLOOKUP(M509,[6]cmmiScoringModel!$G$10:$G$14,[6]cmmiScoringModel!$I$10:$I$14,0,0,1)</f>
        <v>1</v>
      </c>
      <c r="AY509" s="1">
        <f>_xlfn.XLOOKUP(N509,[6]cmmiScoringModel!$G$15:$G$19,[6]cmmiScoringModel!$I$15:$I$19,0,0,1)</f>
        <v>0.5</v>
      </c>
      <c r="AZ509" s="1">
        <f>_xlfn.XLOOKUP(O509,[6]cmmiScoringModel!$G$20:$G$24,[6]cmmiScoringModel!$I$20:$I$24,0,0,1)</f>
        <v>0.75</v>
      </c>
      <c r="BA509" s="1">
        <f>_xlfn.XLOOKUP(P509,[6]cmmiScoringModel!$G$25:$G$28,[6]cmmiScoringModel!$I$25:$I$28,0,0,1)</f>
        <v>1</v>
      </c>
      <c r="BB509" s="1">
        <f>_xlfn.XLOOKUP(Q509,[6]cmmiScoringModel!$G$29:$G$33,[6]cmmiScoringModel!$I$29:$I$33,0,0,1)</f>
        <v>0.5</v>
      </c>
      <c r="BC509" s="1">
        <f>_xlfn.XLOOKUP(R509,[6]cmmiScoringModel!$G$34:$G$37,[6]cmmiScoringModel!$I$34:$I$37,0,0,1)</f>
        <v>1</v>
      </c>
      <c r="BD509" s="1">
        <f>_xlfn.XLOOKUP(S509,[6]cmmiScoringModel!$G$38:$G$44,[6]cmmiScoringModel!$I$38:$I$44,0,0,1)</f>
        <v>0.2</v>
      </c>
      <c r="BE509" s="1">
        <f>_xlfn.XLOOKUP(T509,[6]cmmiScoringModel!$G$45:$G$51,[6]cmmiScoringModel!$I$45:$I$51,0,0,1)</f>
        <v>0.5</v>
      </c>
      <c r="BF509" s="1">
        <f>_xlfn.XLOOKUP(U509,[6]cmmiScoringModel!$G$52:$G$56,[6]cmmiScoringModel!$I$52:$I$56,0,0,1)</f>
        <v>0.8</v>
      </c>
      <c r="BG509" s="1">
        <f>_xlfn.XLOOKUP(V509,[6]cmmiScoringModel!$G$57:$G$61,[6]cmmiScoringModel!$I$57:$I$61,0,0,1)</f>
        <v>0.6</v>
      </c>
      <c r="BH509" s="1">
        <f>_xlfn.XLOOKUP(W509,[6]cmmiScoringModel!$G$62:$G$67,[6]cmmiScoringModel!$I$62:$I$67,0,0,1)</f>
        <v>0.75</v>
      </c>
      <c r="BI509" s="1">
        <f>_xlfn.XLOOKUP(X509,[6]cmmiScoringModel!$G$68:$G$72,[6]cmmiScoringModel!$I$68:$I$72,0,0,1)</f>
        <v>0.75</v>
      </c>
      <c r="BJ509" s="1">
        <f>_xlfn.XLOOKUP(Y509,[6]cmmiScoringModel!$G$73:$G$77,[6]cmmiScoringModel!$I$73:$I$77,0,0,1)</f>
        <v>0.5</v>
      </c>
      <c r="BK509" s="1">
        <f>_xlfn.XLOOKUP(Z509,[6]cmmiScoringModel!$G$78:$G$84,[6]cmmiScoringModel!$I$78:$I$84,0,0,1)</f>
        <v>0.5</v>
      </c>
      <c r="BL509" s="1">
        <f>_xlfn.XLOOKUP(AA509,[6]cmmiScoringModel!$G$85:$G$91,[6]cmmiScoringModel!$I$85:$I$91,0,0,1)</f>
        <v>0.5</v>
      </c>
      <c r="BM509" s="1">
        <f>_xlfn.XLOOKUP(AB509,[6]cmmiScoringModel!$G$92:$G$95,[6]cmmiScoringModel!$I$92:$I$95,0,0,1)</f>
        <v>1</v>
      </c>
      <c r="BN509" s="1">
        <f>_xlfn.XLOOKUP(AC509,[6]cmmiScoringModel!$G$96:$G$100,[6]cmmiScoringModel!$I$96:$I$100,0,0,1)</f>
        <v>0.15</v>
      </c>
      <c r="BO509" s="1">
        <f>_xlfn.XLOOKUP(AD509,[6]cmmiScoringModel!$G$101:$G$106,[6]cmmiScoringModel!$I$101:$I$106,0,0,1)</f>
        <v>0.75</v>
      </c>
      <c r="BP509" s="1">
        <f>_xlfn.XLOOKUP(AE509,[6]cmmiScoringModel!$G$107:$G$113,[6]cmmiScoringModel!$I$107:$I$113,0,0,1)</f>
        <v>0.5</v>
      </c>
      <c r="BQ509" s="1" t="str">
        <f>_xlfn.XLOOKUP(AF509,[6]cmmiScoringModel!$G$114:$G$117,[6]cmmiScoringModel!$I$114:$I$117,0,0,1)</f>
        <v>NA</v>
      </c>
      <c r="BR509" s="1">
        <f>_xlfn.XLOOKUP(AG509,[6]cmmiScoringModel!$G$118:$G$120,[6]cmmiScoringModel!$I$118:$I$120,0,0,1)</f>
        <v>0.01</v>
      </c>
      <c r="BS509" s="1">
        <f>_xlfn.XLOOKUP(AH509, [6]cmmiScoringModel!$G$121:$G$124,[6]cmmiScoringModel!$I$121:$I$124,0,0,1)</f>
        <v>0.6</v>
      </c>
      <c r="BT509" s="1">
        <f>_xlfn.XLOOKUP(AI509,[6]cmmiScoringModel!$G$125:$G$128,[6]cmmiScoringModel!$I$125:$I$128,0,0,1)</f>
        <v>0.4</v>
      </c>
      <c r="BU509" s="1">
        <f>_xlfn.XLOOKUP(AJ509,[6]cmmiScoringModel!$G$129:$G$132,[6]cmmiScoringModel!$I$129:$I$132,0,0,1)</f>
        <v>0.4</v>
      </c>
      <c r="BV509" s="1">
        <f>_xlfn.XLOOKUP(AK509,[6]cmmiScoringModel!$G$133:$G$138,[6]cmmiScoringModel!$I$133:$I$138,0,0,1)</f>
        <v>0.5</v>
      </c>
      <c r="BW509" s="1">
        <f>_xlfn.XLOOKUP(AL509,[6]cmmiScoringModel!$G$139:$G$142,[6]cmmiScoringModel!$I$139:$I$142,0,0,1)</f>
        <v>1</v>
      </c>
      <c r="BX509" s="1">
        <f>_xlfn.XLOOKUP(AM509,[6]cmmiScoringModel!$G$143:$G$148,[6]cmmiScoringModel!$I$143:$I$148,0,0,1)</f>
        <v>0.5</v>
      </c>
      <c r="BY509" s="1">
        <f>_xlfn.XLOOKUP(AN509,[6]cmmiScoringModel!$G$149:$G$153,[6]cmmiScoringModel!$I$149:$I$153,0,0,1)</f>
        <v>0.75</v>
      </c>
      <c r="BZ509" s="1">
        <f>_xlfn.XLOOKUP(AO509,[6]cmmiScoringModel!$G$154:$G$157,[6]cmmiScoringModel!$I$154:$I$157,0,0,1)</f>
        <v>1</v>
      </c>
      <c r="CA509" s="1">
        <f>_xlfn.XLOOKUP(AP509,[6]cmmiScoringModel!$G$158:$G$161,[6]cmmiScoringModel!$I$158:$I$161,0,0,1)</f>
        <v>1</v>
      </c>
      <c r="CB509" s="1">
        <f>_xlfn.XLOOKUP(AQ509,[6]cmmiScoringModel!$G$162:$G$166,[6]cmmiScoringModel!$I$162:$I$166,0,0,1)</f>
        <v>1</v>
      </c>
      <c r="CC509" s="1">
        <f>_xlfn.XLOOKUP(AR509,[6]cmmiScoringModel!$G$167:$G$171,[6]cmmiScoringModel!$I$167:$I$171,0,0,1)</f>
        <v>0.01</v>
      </c>
      <c r="CD509" s="1">
        <f>_xlfn.XLOOKUP(AS509,[6]cmmiScoringModel!$G$172:$G$175,[6]cmmiScoringModel!$I$172:$I$175,0,0,1)</f>
        <v>0.01</v>
      </c>
      <c r="CE509" s="1">
        <f>_xlfn.XLOOKUP(AT509,[6]cmmiScoringModel!$G$176:$G$180,[6]cmmiScoringModel!$I$176:$I$180,0,0,1)</f>
        <v>0.01</v>
      </c>
    </row>
    <row r="510" spans="1:83" x14ac:dyDescent="0.25">
      <c r="A510" s="1" t="s">
        <v>3927</v>
      </c>
      <c r="B510" s="1" t="s">
        <v>2536</v>
      </c>
      <c r="C510" s="1" t="s">
        <v>2553</v>
      </c>
      <c r="D510" s="1" t="s">
        <v>2554</v>
      </c>
      <c r="E510" s="1" t="s">
        <v>2555</v>
      </c>
      <c r="G510" s="1" t="s">
        <v>2556</v>
      </c>
      <c r="H510" s="1" t="s">
        <v>3928</v>
      </c>
      <c r="K510" s="1" t="s">
        <v>18</v>
      </c>
      <c r="L510" s="1" t="s">
        <v>22</v>
      </c>
      <c r="M510" s="1" t="s">
        <v>31</v>
      </c>
      <c r="N510" s="1" t="s">
        <v>29</v>
      </c>
      <c r="O510" s="1" t="s">
        <v>37</v>
      </c>
      <c r="P510" s="1" t="s">
        <v>43</v>
      </c>
      <c r="Q510" s="1" t="s">
        <v>45</v>
      </c>
      <c r="R510" s="1" t="s">
        <v>37</v>
      </c>
      <c r="S510" s="1" t="s">
        <v>56</v>
      </c>
      <c r="T510" s="1" t="s">
        <v>64</v>
      </c>
      <c r="U510" s="1" t="s">
        <v>43</v>
      </c>
      <c r="V510" s="1" t="s">
        <v>72</v>
      </c>
      <c r="W510" s="1" t="s">
        <v>75</v>
      </c>
      <c r="X510" s="1" t="s">
        <v>37</v>
      </c>
      <c r="Y510" s="1" t="s">
        <v>43</v>
      </c>
      <c r="Z510" s="1" t="s">
        <v>64</v>
      </c>
      <c r="AA510" s="1" t="s">
        <v>62</v>
      </c>
      <c r="AB510" s="1" t="s">
        <v>98</v>
      </c>
      <c r="AC510" s="1" t="s">
        <v>105</v>
      </c>
      <c r="AD510" s="1" t="s">
        <v>111</v>
      </c>
      <c r="AE510" s="1" t="s">
        <v>62</v>
      </c>
      <c r="AF510" s="1" t="s">
        <v>120</v>
      </c>
      <c r="AG510" s="1" t="s">
        <v>125</v>
      </c>
      <c r="AH510" s="1" t="s">
        <v>129</v>
      </c>
      <c r="AI510" s="1" t="s">
        <v>129</v>
      </c>
      <c r="AJ510" s="1" t="s">
        <v>22</v>
      </c>
      <c r="AK510" s="1" t="s">
        <v>64</v>
      </c>
      <c r="AL510" s="1" t="s">
        <v>144</v>
      </c>
      <c r="AM510" s="1" t="s">
        <v>62</v>
      </c>
      <c r="AN510" s="1" t="s">
        <v>31</v>
      </c>
      <c r="AO510" s="1" t="s">
        <v>155</v>
      </c>
      <c r="AP510" s="1" t="s">
        <v>159</v>
      </c>
      <c r="AQ510" s="1" t="s">
        <v>29</v>
      </c>
      <c r="AR510" s="1" t="s">
        <v>21</v>
      </c>
      <c r="AS510" s="1" t="s">
        <v>21</v>
      </c>
      <c r="AT510" s="1" t="s">
        <v>21</v>
      </c>
      <c r="AV510" s="1">
        <f>_xlfn.XLOOKUP(K510,[6]cmmiScoringModel!$G$2:$G$6, [6]cmmiScoringModel!$I$2:$I$6,0,0,1)</f>
        <v>1</v>
      </c>
      <c r="AW510" s="1">
        <f>_xlfn.XLOOKUP(L510,[6]cmmiScoringModel!$G$7:$G$9,[6]cmmiScoringModel!$I$7:$I$9,0,0,1)</f>
        <v>1</v>
      </c>
      <c r="AX510" s="1">
        <f>_xlfn.XLOOKUP(M510,[6]cmmiScoringModel!$G$10:$G$14,[6]cmmiScoringModel!$I$10:$I$14,0,0,1)</f>
        <v>1</v>
      </c>
      <c r="AY510" s="1">
        <f>_xlfn.XLOOKUP(N510,[6]cmmiScoringModel!$G$15:$G$19,[6]cmmiScoringModel!$I$15:$I$19,0,0,1)</f>
        <v>0.5</v>
      </c>
      <c r="AZ510" s="1">
        <f>_xlfn.XLOOKUP(O510,[6]cmmiScoringModel!$G$20:$G$24,[6]cmmiScoringModel!$I$20:$I$24,0,0,1)</f>
        <v>0.75</v>
      </c>
      <c r="BA510" s="1">
        <f>_xlfn.XLOOKUP(P510,[6]cmmiScoringModel!$G$25:$G$28,[6]cmmiScoringModel!$I$25:$I$28,0,0,1)</f>
        <v>1</v>
      </c>
      <c r="BB510" s="1">
        <f>_xlfn.XLOOKUP(Q510,[6]cmmiScoringModel!$G$29:$G$33,[6]cmmiScoringModel!$I$29:$I$33,0,0,1)</f>
        <v>0.5</v>
      </c>
      <c r="BC510" s="1">
        <f>_xlfn.XLOOKUP(R510,[6]cmmiScoringModel!$G$34:$G$37,[6]cmmiScoringModel!$I$34:$I$37,0,0,1)</f>
        <v>1</v>
      </c>
      <c r="BD510" s="1">
        <f>_xlfn.XLOOKUP(S510,[6]cmmiScoringModel!$G$38:$G$44,[6]cmmiScoringModel!$I$38:$I$44,0,0,1)</f>
        <v>0.2</v>
      </c>
      <c r="BE510" s="1">
        <f>_xlfn.XLOOKUP(T510,[6]cmmiScoringModel!$G$45:$G$51,[6]cmmiScoringModel!$I$45:$I$51,0,0,1)</f>
        <v>1</v>
      </c>
      <c r="BF510" s="1">
        <f>_xlfn.XLOOKUP(U510,[6]cmmiScoringModel!$G$52:$G$56,[6]cmmiScoringModel!$I$52:$I$56,0,0,1)</f>
        <v>1</v>
      </c>
      <c r="BG510" s="1">
        <f>_xlfn.XLOOKUP(V510,[6]cmmiScoringModel!$G$57:$G$61,[6]cmmiScoringModel!$I$57:$I$61,0,0,1)</f>
        <v>1</v>
      </c>
      <c r="BH510" s="1">
        <f>_xlfn.XLOOKUP(W510,[6]cmmiScoringModel!$G$62:$G$67,[6]cmmiScoringModel!$I$62:$I$67,0,0,1)</f>
        <v>0.5</v>
      </c>
      <c r="BI510" s="1">
        <f>_xlfn.XLOOKUP(X510,[6]cmmiScoringModel!$G$68:$G$72,[6]cmmiScoringModel!$I$68:$I$72,0,0,1)</f>
        <v>0.75</v>
      </c>
      <c r="BJ510" s="1">
        <f>_xlfn.XLOOKUP(Y510,[6]cmmiScoringModel!$G$73:$G$77,[6]cmmiScoringModel!$I$73:$I$77,0,0,1)</f>
        <v>1</v>
      </c>
      <c r="BK510" s="1">
        <f>_xlfn.XLOOKUP(Z510,[6]cmmiScoringModel!$G$78:$G$84,[6]cmmiScoringModel!$I$78:$I$84,0,0,1)</f>
        <v>1</v>
      </c>
      <c r="BL510" s="1">
        <f>_xlfn.XLOOKUP(AA510,[6]cmmiScoringModel!$G$85:$G$91,[6]cmmiScoringModel!$I$85:$I$91,0,0,1)</f>
        <v>0.5</v>
      </c>
      <c r="BM510" s="1">
        <f>_xlfn.XLOOKUP(AB510,[6]cmmiScoringModel!$G$92:$G$95,[6]cmmiScoringModel!$I$92:$I$95,0,0,1)</f>
        <v>1</v>
      </c>
      <c r="BN510" s="1">
        <f>_xlfn.XLOOKUP(AC510,[6]cmmiScoringModel!$G$96:$G$100,[6]cmmiScoringModel!$I$96:$I$100,0,0,1)</f>
        <v>1</v>
      </c>
      <c r="BO510" s="1">
        <f>_xlfn.XLOOKUP(AD510,[6]cmmiScoringModel!$G$101:$G$106,[6]cmmiScoringModel!$I$101:$I$106,0,0,1)</f>
        <v>1</v>
      </c>
      <c r="BP510" s="1">
        <f>_xlfn.XLOOKUP(AE510,[6]cmmiScoringModel!$G$107:$G$113,[6]cmmiScoringModel!$I$107:$I$113,0,0,1)</f>
        <v>0.5</v>
      </c>
      <c r="BQ510" s="1">
        <f>_xlfn.XLOOKUP(AF510,[6]cmmiScoringModel!$G$114:$G$117,[6]cmmiScoringModel!$I$114:$I$117,0,0,1)</f>
        <v>0.85</v>
      </c>
      <c r="BR510" s="1">
        <f>_xlfn.XLOOKUP(AG510,[6]cmmiScoringModel!$G$118:$G$120,[6]cmmiScoringModel!$I$118:$I$120,0,0,1)</f>
        <v>1</v>
      </c>
      <c r="BS510" s="1">
        <f>_xlfn.XLOOKUP(AH510, [6]cmmiScoringModel!$G$121:$G$124,[6]cmmiScoringModel!$I$121:$I$124,0,0,1)</f>
        <v>0.6</v>
      </c>
      <c r="BT510" s="1">
        <f>_xlfn.XLOOKUP(AI510,[6]cmmiScoringModel!$G$125:$G$128,[6]cmmiScoringModel!$I$125:$I$128,0,0,1)</f>
        <v>0.4</v>
      </c>
      <c r="BU510" s="1">
        <f>_xlfn.XLOOKUP(AJ510,[6]cmmiScoringModel!$G$129:$G$132,[6]cmmiScoringModel!$I$129:$I$132,0,0,1)</f>
        <v>1</v>
      </c>
      <c r="BV510" s="1">
        <f>_xlfn.XLOOKUP(AK510,[6]cmmiScoringModel!$G$133:$G$138,[6]cmmiScoringModel!$I$133:$I$138,0,0,1)</f>
        <v>1</v>
      </c>
      <c r="BW510" s="1">
        <f>_xlfn.XLOOKUP(AL510,[6]cmmiScoringModel!$G$139:$G$142,[6]cmmiScoringModel!$I$139:$I$142,0,0,1)</f>
        <v>1</v>
      </c>
      <c r="BX510" s="1">
        <f>_xlfn.XLOOKUP(AM510,[6]cmmiScoringModel!$G$143:$G$148,[6]cmmiScoringModel!$I$143:$I$148,0,0,1)</f>
        <v>0.5</v>
      </c>
      <c r="BY510" s="1">
        <f>_xlfn.XLOOKUP(AN510,[6]cmmiScoringModel!$G$149:$G$153,[6]cmmiScoringModel!$I$149:$I$153,0,0,1)</f>
        <v>1</v>
      </c>
      <c r="BZ510" s="1">
        <f>_xlfn.XLOOKUP(AO510,[6]cmmiScoringModel!$G$154:$G$157,[6]cmmiScoringModel!$I$154:$I$157,0,0,1)</f>
        <v>1</v>
      </c>
      <c r="CA510" s="1">
        <f>_xlfn.XLOOKUP(AP510,[6]cmmiScoringModel!$G$158:$G$161,[6]cmmiScoringModel!$I$158:$I$161,0,0,1)</f>
        <v>1</v>
      </c>
      <c r="CB510" s="1">
        <f>_xlfn.XLOOKUP(AQ510,[6]cmmiScoringModel!$G$162:$G$166,[6]cmmiScoringModel!$I$162:$I$166,0,0,1)</f>
        <v>0.75</v>
      </c>
      <c r="CC510" s="1">
        <f>_xlfn.XLOOKUP(AR510,[6]cmmiScoringModel!$G$167:$G$171,[6]cmmiScoringModel!$I$167:$I$171,0,0,1)</f>
        <v>0.01</v>
      </c>
      <c r="CD510" s="1">
        <f>_xlfn.XLOOKUP(AS510,[6]cmmiScoringModel!$G$172:$G$175,[6]cmmiScoringModel!$I$172:$I$175,0,0,1)</f>
        <v>0.01</v>
      </c>
      <c r="CE510" s="1">
        <f>_xlfn.XLOOKUP(AT510,[6]cmmiScoringModel!$G$176:$G$180,[6]cmmiScoringModel!$I$176:$I$180,0,0,1)</f>
        <v>0.01</v>
      </c>
    </row>
    <row r="511" spans="1:83" x14ac:dyDescent="0.25">
      <c r="A511" s="1" t="s">
        <v>3929</v>
      </c>
      <c r="B511" s="1" t="s">
        <v>2536</v>
      </c>
      <c r="C511" s="1" t="s">
        <v>2553</v>
      </c>
      <c r="D511" s="1" t="s">
        <v>2068</v>
      </c>
      <c r="E511" s="1" t="s">
        <v>2069</v>
      </c>
      <c r="G511" s="1" t="s">
        <v>2557</v>
      </c>
      <c r="H511" s="1" t="s">
        <v>3582</v>
      </c>
      <c r="K511" s="1" t="s">
        <v>18</v>
      </c>
      <c r="L511" s="1" t="s">
        <v>22</v>
      </c>
      <c r="M511" s="1" t="s">
        <v>31</v>
      </c>
      <c r="N511" s="1" t="s">
        <v>29</v>
      </c>
      <c r="O511" s="1" t="s">
        <v>37</v>
      </c>
      <c r="P511" s="1" t="s">
        <v>43</v>
      </c>
      <c r="Q511" s="1" t="s">
        <v>47</v>
      </c>
      <c r="R511" s="1" t="s">
        <v>37</v>
      </c>
      <c r="S511" s="1" t="s">
        <v>56</v>
      </c>
      <c r="T511" s="1" t="s">
        <v>64</v>
      </c>
      <c r="U511" s="1" t="s">
        <v>43</v>
      </c>
      <c r="V511" s="1" t="s">
        <v>71</v>
      </c>
      <c r="W511" s="1" t="s">
        <v>76</v>
      </c>
      <c r="X511" s="1" t="s">
        <v>37</v>
      </c>
      <c r="Y511" s="1" t="s">
        <v>43</v>
      </c>
      <c r="Z511" s="1" t="s">
        <v>62</v>
      </c>
      <c r="AA511" s="1" t="s">
        <v>62</v>
      </c>
      <c r="AB511" s="1" t="s">
        <v>98</v>
      </c>
      <c r="AC511" s="1" t="s">
        <v>102</v>
      </c>
      <c r="AD511" s="1" t="s">
        <v>111</v>
      </c>
      <c r="AE511" s="1" t="s">
        <v>62</v>
      </c>
      <c r="AF511" s="1" t="s">
        <v>122</v>
      </c>
      <c r="AG511" s="1" t="s">
        <v>125</v>
      </c>
      <c r="AH511" s="1" t="s">
        <v>129</v>
      </c>
      <c r="AI511" s="1" t="s">
        <v>129</v>
      </c>
      <c r="AJ511" s="1" t="s">
        <v>129</v>
      </c>
      <c r="AK511" s="1" t="s">
        <v>63</v>
      </c>
      <c r="AL511" s="1" t="s">
        <v>144</v>
      </c>
      <c r="AM511" s="1" t="s">
        <v>62</v>
      </c>
      <c r="AN511" s="1" t="s">
        <v>29</v>
      </c>
      <c r="AO511" s="1" t="s">
        <v>155</v>
      </c>
      <c r="AP511" s="1" t="s">
        <v>159</v>
      </c>
      <c r="AQ511" s="1" t="s">
        <v>31</v>
      </c>
      <c r="AR511" s="1" t="s">
        <v>21</v>
      </c>
      <c r="AS511" s="1" t="s">
        <v>21</v>
      </c>
      <c r="AT511" s="1" t="s">
        <v>21</v>
      </c>
      <c r="AV511" s="1">
        <f>_xlfn.XLOOKUP(K511,[6]cmmiScoringModel!$G$2:$G$6, [6]cmmiScoringModel!$I$2:$I$6,0,0,1)</f>
        <v>1</v>
      </c>
      <c r="AW511" s="1">
        <f>_xlfn.XLOOKUP(L511,[6]cmmiScoringModel!$G$7:$G$9,[6]cmmiScoringModel!$I$7:$I$9,0,0,1)</f>
        <v>1</v>
      </c>
      <c r="AX511" s="1">
        <f>_xlfn.XLOOKUP(M511,[6]cmmiScoringModel!$G$10:$G$14,[6]cmmiScoringModel!$I$10:$I$14,0,0,1)</f>
        <v>1</v>
      </c>
      <c r="AY511" s="1">
        <f>_xlfn.XLOOKUP(N511,[6]cmmiScoringModel!$G$15:$G$19,[6]cmmiScoringModel!$I$15:$I$19,0,0,1)</f>
        <v>0.5</v>
      </c>
      <c r="AZ511" s="1">
        <f>_xlfn.XLOOKUP(O511,[6]cmmiScoringModel!$G$20:$G$24,[6]cmmiScoringModel!$I$20:$I$24,0,0,1)</f>
        <v>0.75</v>
      </c>
      <c r="BA511" s="1">
        <f>_xlfn.XLOOKUP(P511,[6]cmmiScoringModel!$G$25:$G$28,[6]cmmiScoringModel!$I$25:$I$28,0,0,1)</f>
        <v>1</v>
      </c>
      <c r="BB511" s="1">
        <f>_xlfn.XLOOKUP(Q511,[6]cmmiScoringModel!$G$29:$G$33,[6]cmmiScoringModel!$I$29:$I$33,0,0,1)</f>
        <v>0.75</v>
      </c>
      <c r="BC511" s="1">
        <f>_xlfn.XLOOKUP(R511,[6]cmmiScoringModel!$G$34:$G$37,[6]cmmiScoringModel!$I$34:$I$37,0,0,1)</f>
        <v>1</v>
      </c>
      <c r="BD511" s="1">
        <f>_xlfn.XLOOKUP(S511,[6]cmmiScoringModel!$G$38:$G$44,[6]cmmiScoringModel!$I$38:$I$44,0,0,1)</f>
        <v>0.2</v>
      </c>
      <c r="BE511" s="1">
        <f>_xlfn.XLOOKUP(T511,[6]cmmiScoringModel!$G$45:$G$51,[6]cmmiScoringModel!$I$45:$I$51,0,0,1)</f>
        <v>1</v>
      </c>
      <c r="BF511" s="1">
        <f>_xlfn.XLOOKUP(U511,[6]cmmiScoringModel!$G$52:$G$56,[6]cmmiScoringModel!$I$52:$I$56,0,0,1)</f>
        <v>1</v>
      </c>
      <c r="BG511" s="1">
        <f>_xlfn.XLOOKUP(V511,[6]cmmiScoringModel!$G$57:$G$61,[6]cmmiScoringModel!$I$57:$I$61,0,0,1)</f>
        <v>0.6</v>
      </c>
      <c r="BH511" s="1">
        <f>_xlfn.XLOOKUP(W511,[6]cmmiScoringModel!$G$62:$G$67,[6]cmmiScoringModel!$I$62:$I$67,0,0,1)</f>
        <v>0.75</v>
      </c>
      <c r="BI511" s="1">
        <f>_xlfn.XLOOKUP(X511,[6]cmmiScoringModel!$G$68:$G$72,[6]cmmiScoringModel!$I$68:$I$72,0,0,1)</f>
        <v>0.75</v>
      </c>
      <c r="BJ511" s="1">
        <f>_xlfn.XLOOKUP(Y511,[6]cmmiScoringModel!$G$73:$G$77,[6]cmmiScoringModel!$I$73:$I$77,0,0,1)</f>
        <v>1</v>
      </c>
      <c r="BK511" s="1">
        <f>_xlfn.XLOOKUP(Z511,[6]cmmiScoringModel!$G$78:$G$84,[6]cmmiScoringModel!$I$78:$I$84,0,0,1)</f>
        <v>0.5</v>
      </c>
      <c r="BL511" s="1">
        <f>_xlfn.XLOOKUP(AA511,[6]cmmiScoringModel!$G$85:$G$91,[6]cmmiScoringModel!$I$85:$I$91,0,0,1)</f>
        <v>0.5</v>
      </c>
      <c r="BM511" s="1">
        <f>_xlfn.XLOOKUP(AB511,[6]cmmiScoringModel!$G$92:$G$95,[6]cmmiScoringModel!$I$92:$I$95,0,0,1)</f>
        <v>1</v>
      </c>
      <c r="BN511" s="1">
        <f>_xlfn.XLOOKUP(AC511,[6]cmmiScoringModel!$G$96:$G$100,[6]cmmiScoringModel!$I$96:$I$100,0,0,1)</f>
        <v>0.15</v>
      </c>
      <c r="BO511" s="1">
        <f>_xlfn.XLOOKUP(AD511,[6]cmmiScoringModel!$G$101:$G$106,[6]cmmiScoringModel!$I$101:$I$106,0,0,1)</f>
        <v>1</v>
      </c>
      <c r="BP511" s="1">
        <f>_xlfn.XLOOKUP(AE511,[6]cmmiScoringModel!$G$107:$G$113,[6]cmmiScoringModel!$I$107:$I$113,0,0,1)</f>
        <v>0.5</v>
      </c>
      <c r="BQ511" s="1">
        <f>_xlfn.XLOOKUP(AF511,[6]cmmiScoringModel!$G$114:$G$117,[6]cmmiScoringModel!$I$114:$I$117,0,0,1)</f>
        <v>1</v>
      </c>
      <c r="BR511" s="1">
        <f>_xlfn.XLOOKUP(AG511,[6]cmmiScoringModel!$G$118:$G$120,[6]cmmiScoringModel!$I$118:$I$120,0,0,1)</f>
        <v>1</v>
      </c>
      <c r="BS511" s="1">
        <f>_xlfn.XLOOKUP(AH511, [6]cmmiScoringModel!$G$121:$G$124,[6]cmmiScoringModel!$I$121:$I$124,0,0,1)</f>
        <v>0.6</v>
      </c>
      <c r="BT511" s="1">
        <f>_xlfn.XLOOKUP(AI511,[6]cmmiScoringModel!$G$125:$G$128,[6]cmmiScoringModel!$I$125:$I$128,0,0,1)</f>
        <v>0.4</v>
      </c>
      <c r="BU511" s="1">
        <f>_xlfn.XLOOKUP(AJ511,[6]cmmiScoringModel!$G$129:$G$132,[6]cmmiScoringModel!$I$129:$I$132,0,0,1)</f>
        <v>0.4</v>
      </c>
      <c r="BV511" s="1">
        <f>_xlfn.XLOOKUP(AK511,[6]cmmiScoringModel!$G$133:$G$138,[6]cmmiScoringModel!$I$133:$I$138,0,0,1)</f>
        <v>0.75</v>
      </c>
      <c r="BW511" s="1">
        <f>_xlfn.XLOOKUP(AL511,[6]cmmiScoringModel!$G$139:$G$142,[6]cmmiScoringModel!$I$139:$I$142,0,0,1)</f>
        <v>1</v>
      </c>
      <c r="BX511" s="1">
        <f>_xlfn.XLOOKUP(AM511,[6]cmmiScoringModel!$G$143:$G$148,[6]cmmiScoringModel!$I$143:$I$148,0,0,1)</f>
        <v>0.5</v>
      </c>
      <c r="BY511" s="1">
        <f>_xlfn.XLOOKUP(AN511,[6]cmmiScoringModel!$G$149:$G$153,[6]cmmiScoringModel!$I$149:$I$153,0,0,1)</f>
        <v>0.75</v>
      </c>
      <c r="BZ511" s="1">
        <f>_xlfn.XLOOKUP(AO511,[6]cmmiScoringModel!$G$154:$G$157,[6]cmmiScoringModel!$I$154:$I$157,0,0,1)</f>
        <v>1</v>
      </c>
      <c r="CA511" s="1">
        <f>_xlfn.XLOOKUP(AP511,[6]cmmiScoringModel!$G$158:$G$161,[6]cmmiScoringModel!$I$158:$I$161,0,0,1)</f>
        <v>1</v>
      </c>
      <c r="CB511" s="1">
        <f>_xlfn.XLOOKUP(AQ511,[6]cmmiScoringModel!$G$162:$G$166,[6]cmmiScoringModel!$I$162:$I$166,0,0,1)</f>
        <v>1</v>
      </c>
      <c r="CC511" s="1">
        <f>_xlfn.XLOOKUP(AR511,[6]cmmiScoringModel!$G$167:$G$171,[6]cmmiScoringModel!$I$167:$I$171,0,0,1)</f>
        <v>0.01</v>
      </c>
      <c r="CD511" s="1">
        <f>_xlfn.XLOOKUP(AS511,[6]cmmiScoringModel!$G$172:$G$175,[6]cmmiScoringModel!$I$172:$I$175,0,0,1)</f>
        <v>0.01</v>
      </c>
      <c r="CE511" s="1">
        <f>_xlfn.XLOOKUP(AT511,[6]cmmiScoringModel!$G$176:$G$180,[6]cmmiScoringModel!$I$176:$I$180,0,0,1)</f>
        <v>0.01</v>
      </c>
    </row>
    <row r="512" spans="1:83" x14ac:dyDescent="0.25">
      <c r="A512" s="1" t="s">
        <v>3930</v>
      </c>
      <c r="B512" s="1" t="s">
        <v>2536</v>
      </c>
      <c r="C512" s="1" t="s">
        <v>2341</v>
      </c>
      <c r="D512" s="1" t="s">
        <v>2558</v>
      </c>
      <c r="E512" s="1" t="s">
        <v>2559</v>
      </c>
      <c r="G512" s="1" t="s">
        <v>2560</v>
      </c>
      <c r="H512" s="1" t="s">
        <v>3931</v>
      </c>
      <c r="K512" s="1" t="s">
        <v>18</v>
      </c>
      <c r="L512" s="1" t="s">
        <v>22</v>
      </c>
      <c r="M512" s="1" t="s">
        <v>31</v>
      </c>
      <c r="N512" s="1" t="s">
        <v>29</v>
      </c>
      <c r="O512" s="1" t="s">
        <v>37</v>
      </c>
      <c r="P512" s="1" t="s">
        <v>43</v>
      </c>
      <c r="Q512" s="1" t="s">
        <v>45</v>
      </c>
      <c r="R512" s="1" t="s">
        <v>37</v>
      </c>
      <c r="S512" s="1" t="s">
        <v>56</v>
      </c>
      <c r="T512" s="1" t="s">
        <v>64</v>
      </c>
      <c r="U512" s="1" t="s">
        <v>43</v>
      </c>
      <c r="V512" s="1" t="s">
        <v>72</v>
      </c>
      <c r="W512" s="1" t="s">
        <v>77</v>
      </c>
      <c r="X512" s="1" t="s">
        <v>37</v>
      </c>
      <c r="Y512" s="1" t="s">
        <v>43</v>
      </c>
      <c r="Z512" s="1" t="s">
        <v>64</v>
      </c>
      <c r="AA512" s="1" t="s">
        <v>62</v>
      </c>
      <c r="AB512" s="1" t="s">
        <v>98</v>
      </c>
      <c r="AC512" s="1" t="s">
        <v>103</v>
      </c>
      <c r="AD512" s="1" t="s">
        <v>111</v>
      </c>
      <c r="AE512" s="1" t="s">
        <v>62</v>
      </c>
      <c r="AF512" s="1" t="s">
        <v>122</v>
      </c>
      <c r="AG512" s="1" t="s">
        <v>125</v>
      </c>
      <c r="AH512" s="1" t="s">
        <v>129</v>
      </c>
      <c r="AI512" s="1" t="s">
        <v>129</v>
      </c>
      <c r="AJ512" s="1" t="s">
        <v>129</v>
      </c>
      <c r="AK512" s="1" t="s">
        <v>64</v>
      </c>
      <c r="AL512" s="1" t="s">
        <v>144</v>
      </c>
      <c r="AM512" s="1" t="s">
        <v>62</v>
      </c>
      <c r="AN512" s="1" t="s">
        <v>31</v>
      </c>
      <c r="AO512" s="1" t="s">
        <v>155</v>
      </c>
      <c r="AP512" s="1" t="s">
        <v>159</v>
      </c>
      <c r="AQ512" s="1" t="s">
        <v>31</v>
      </c>
      <c r="AR512" s="1" t="s">
        <v>21</v>
      </c>
      <c r="AS512" s="1" t="s">
        <v>21</v>
      </c>
      <c r="AT512" s="1" t="s">
        <v>21</v>
      </c>
      <c r="AV512" s="1">
        <f>_xlfn.XLOOKUP(K512,[6]cmmiScoringModel!$G$2:$G$6, [6]cmmiScoringModel!$I$2:$I$6,0,0,1)</f>
        <v>1</v>
      </c>
      <c r="AW512" s="1">
        <f>_xlfn.XLOOKUP(L512,[6]cmmiScoringModel!$G$7:$G$9,[6]cmmiScoringModel!$I$7:$I$9,0,0,1)</f>
        <v>1</v>
      </c>
      <c r="AX512" s="1">
        <f>_xlfn.XLOOKUP(M512,[6]cmmiScoringModel!$G$10:$G$14,[6]cmmiScoringModel!$I$10:$I$14,0,0,1)</f>
        <v>1</v>
      </c>
      <c r="AY512" s="1">
        <f>_xlfn.XLOOKUP(N512,[6]cmmiScoringModel!$G$15:$G$19,[6]cmmiScoringModel!$I$15:$I$19,0,0,1)</f>
        <v>0.5</v>
      </c>
      <c r="AZ512" s="1">
        <f>_xlfn.XLOOKUP(O512,[6]cmmiScoringModel!$G$20:$G$24,[6]cmmiScoringModel!$I$20:$I$24,0,0,1)</f>
        <v>0.75</v>
      </c>
      <c r="BA512" s="1">
        <f>_xlfn.XLOOKUP(P512,[6]cmmiScoringModel!$G$25:$G$28,[6]cmmiScoringModel!$I$25:$I$28,0,0,1)</f>
        <v>1</v>
      </c>
      <c r="BB512" s="1">
        <f>_xlfn.XLOOKUP(Q512,[6]cmmiScoringModel!$G$29:$G$33,[6]cmmiScoringModel!$I$29:$I$33,0,0,1)</f>
        <v>0.5</v>
      </c>
      <c r="BC512" s="1">
        <f>_xlfn.XLOOKUP(R512,[6]cmmiScoringModel!$G$34:$G$37,[6]cmmiScoringModel!$I$34:$I$37,0,0,1)</f>
        <v>1</v>
      </c>
      <c r="BD512" s="1">
        <f>_xlfn.XLOOKUP(S512,[6]cmmiScoringModel!$G$38:$G$44,[6]cmmiScoringModel!$I$38:$I$44,0,0,1)</f>
        <v>0.2</v>
      </c>
      <c r="BE512" s="1">
        <f>_xlfn.XLOOKUP(T512,[6]cmmiScoringModel!$G$45:$G$51,[6]cmmiScoringModel!$I$45:$I$51,0,0,1)</f>
        <v>1</v>
      </c>
      <c r="BF512" s="1">
        <f>_xlfn.XLOOKUP(U512,[6]cmmiScoringModel!$G$52:$G$56,[6]cmmiScoringModel!$I$52:$I$56,0,0,1)</f>
        <v>1</v>
      </c>
      <c r="BG512" s="1">
        <f>_xlfn.XLOOKUP(V512,[6]cmmiScoringModel!$G$57:$G$61,[6]cmmiScoringModel!$I$57:$I$61,0,0,1)</f>
        <v>1</v>
      </c>
      <c r="BH512" s="1">
        <f>_xlfn.XLOOKUP(W512,[6]cmmiScoringModel!$G$62:$G$67,[6]cmmiScoringModel!$I$62:$I$67,0,0,1)</f>
        <v>1</v>
      </c>
      <c r="BI512" s="1">
        <f>_xlfn.XLOOKUP(X512,[6]cmmiScoringModel!$G$68:$G$72,[6]cmmiScoringModel!$I$68:$I$72,0,0,1)</f>
        <v>0.75</v>
      </c>
      <c r="BJ512" s="1">
        <f>_xlfn.XLOOKUP(Y512,[6]cmmiScoringModel!$G$73:$G$77,[6]cmmiScoringModel!$I$73:$I$77,0,0,1)</f>
        <v>1</v>
      </c>
      <c r="BK512" s="1">
        <f>_xlfn.XLOOKUP(Z512,[6]cmmiScoringModel!$G$78:$G$84,[6]cmmiScoringModel!$I$78:$I$84,0,0,1)</f>
        <v>1</v>
      </c>
      <c r="BL512" s="1">
        <f>_xlfn.XLOOKUP(AA512,[6]cmmiScoringModel!$G$85:$G$91,[6]cmmiScoringModel!$I$85:$I$91,0,0,1)</f>
        <v>0.5</v>
      </c>
      <c r="BM512" s="1">
        <f>_xlfn.XLOOKUP(AB512,[6]cmmiScoringModel!$G$92:$G$95,[6]cmmiScoringModel!$I$92:$I$95,0,0,1)</f>
        <v>1</v>
      </c>
      <c r="BN512" s="1">
        <f>_xlfn.XLOOKUP(AC512,[6]cmmiScoringModel!$G$96:$G$100,[6]cmmiScoringModel!$I$96:$I$100,0,0,1)</f>
        <v>0.6</v>
      </c>
      <c r="BO512" s="1">
        <f>_xlfn.XLOOKUP(AD512,[6]cmmiScoringModel!$G$101:$G$106,[6]cmmiScoringModel!$I$101:$I$106,0,0,1)</f>
        <v>1</v>
      </c>
      <c r="BP512" s="1">
        <f>_xlfn.XLOOKUP(AE512,[6]cmmiScoringModel!$G$107:$G$113,[6]cmmiScoringModel!$I$107:$I$113,0,0,1)</f>
        <v>0.5</v>
      </c>
      <c r="BQ512" s="1">
        <f>_xlfn.XLOOKUP(AF512,[6]cmmiScoringModel!$G$114:$G$117,[6]cmmiScoringModel!$I$114:$I$117,0,0,1)</f>
        <v>1</v>
      </c>
      <c r="BR512" s="1">
        <f>_xlfn.XLOOKUP(AG512,[6]cmmiScoringModel!$G$118:$G$120,[6]cmmiScoringModel!$I$118:$I$120,0,0,1)</f>
        <v>1</v>
      </c>
      <c r="BS512" s="1">
        <f>_xlfn.XLOOKUP(AH512, [6]cmmiScoringModel!$G$121:$G$124,[6]cmmiScoringModel!$I$121:$I$124,0,0,1)</f>
        <v>0.6</v>
      </c>
      <c r="BT512" s="1">
        <f>_xlfn.XLOOKUP(AI512,[6]cmmiScoringModel!$G$125:$G$128,[6]cmmiScoringModel!$I$125:$I$128,0,0,1)</f>
        <v>0.4</v>
      </c>
      <c r="BU512" s="1">
        <f>_xlfn.XLOOKUP(AJ512,[6]cmmiScoringModel!$G$129:$G$132,[6]cmmiScoringModel!$I$129:$I$132,0,0,1)</f>
        <v>0.4</v>
      </c>
      <c r="BV512" s="1">
        <f>_xlfn.XLOOKUP(AK512,[6]cmmiScoringModel!$G$133:$G$138,[6]cmmiScoringModel!$I$133:$I$138,0,0,1)</f>
        <v>1</v>
      </c>
      <c r="BW512" s="1">
        <f>_xlfn.XLOOKUP(AL512,[6]cmmiScoringModel!$G$139:$G$142,[6]cmmiScoringModel!$I$139:$I$142,0,0,1)</f>
        <v>1</v>
      </c>
      <c r="BX512" s="1">
        <f>_xlfn.XLOOKUP(AM512,[6]cmmiScoringModel!$G$143:$G$148,[6]cmmiScoringModel!$I$143:$I$148,0,0,1)</f>
        <v>0.5</v>
      </c>
      <c r="BY512" s="1">
        <f>_xlfn.XLOOKUP(AN512,[6]cmmiScoringModel!$G$149:$G$153,[6]cmmiScoringModel!$I$149:$I$153,0,0,1)</f>
        <v>1</v>
      </c>
      <c r="BZ512" s="1">
        <f>_xlfn.XLOOKUP(AO512,[6]cmmiScoringModel!$G$154:$G$157,[6]cmmiScoringModel!$I$154:$I$157,0,0,1)</f>
        <v>1</v>
      </c>
      <c r="CA512" s="1">
        <f>_xlfn.XLOOKUP(AP512,[6]cmmiScoringModel!$G$158:$G$161,[6]cmmiScoringModel!$I$158:$I$161,0,0,1)</f>
        <v>1</v>
      </c>
      <c r="CB512" s="1">
        <f>_xlfn.XLOOKUP(AQ512,[6]cmmiScoringModel!$G$162:$G$166,[6]cmmiScoringModel!$I$162:$I$166,0,0,1)</f>
        <v>1</v>
      </c>
      <c r="CC512" s="1">
        <f>_xlfn.XLOOKUP(AR512,[6]cmmiScoringModel!$G$167:$G$171,[6]cmmiScoringModel!$I$167:$I$171,0,0,1)</f>
        <v>0.01</v>
      </c>
      <c r="CD512" s="1">
        <f>_xlfn.XLOOKUP(AS512,[6]cmmiScoringModel!$G$172:$G$175,[6]cmmiScoringModel!$I$172:$I$175,0,0,1)</f>
        <v>0.01</v>
      </c>
      <c r="CE512" s="1">
        <f>_xlfn.XLOOKUP(AT512,[6]cmmiScoringModel!$G$176:$G$180,[6]cmmiScoringModel!$I$176:$I$180,0,0,1)</f>
        <v>0.01</v>
      </c>
    </row>
    <row r="513" spans="1:83" x14ac:dyDescent="0.25">
      <c r="A513" s="1" t="s">
        <v>3932</v>
      </c>
      <c r="B513" s="1" t="s">
        <v>2536</v>
      </c>
      <c r="C513" s="1" t="s">
        <v>2341</v>
      </c>
      <c r="D513" s="1" t="s">
        <v>2561</v>
      </c>
      <c r="E513" s="1" t="s">
        <v>2562</v>
      </c>
      <c r="G513" s="1" t="s">
        <v>2563</v>
      </c>
      <c r="H513" s="1" t="s">
        <v>3662</v>
      </c>
      <c r="K513" s="1" t="s">
        <v>18</v>
      </c>
      <c r="L513" s="1" t="s">
        <v>22</v>
      </c>
      <c r="M513" s="1" t="s">
        <v>31</v>
      </c>
      <c r="N513" s="1" t="s">
        <v>29</v>
      </c>
      <c r="O513" s="1" t="s">
        <v>37</v>
      </c>
      <c r="P513" s="1" t="s">
        <v>43</v>
      </c>
      <c r="Q513" s="1" t="s">
        <v>45</v>
      </c>
      <c r="R513" s="1" t="s">
        <v>37</v>
      </c>
      <c r="S513" s="1" t="s">
        <v>56</v>
      </c>
      <c r="T513" s="1" t="s">
        <v>64</v>
      </c>
      <c r="U513" s="1" t="s">
        <v>43</v>
      </c>
      <c r="V513" s="1" t="s">
        <v>72</v>
      </c>
      <c r="W513" s="1" t="s">
        <v>76</v>
      </c>
      <c r="X513" s="1" t="s">
        <v>37</v>
      </c>
      <c r="Y513" s="1" t="s">
        <v>43</v>
      </c>
      <c r="Z513" s="1" t="s">
        <v>64</v>
      </c>
      <c r="AA513" s="1" t="s">
        <v>62</v>
      </c>
      <c r="AB513" s="1" t="s">
        <v>98</v>
      </c>
      <c r="AC513" s="1" t="s">
        <v>102</v>
      </c>
      <c r="AD513" s="1" t="s">
        <v>111</v>
      </c>
      <c r="AE513" s="1" t="s">
        <v>62</v>
      </c>
      <c r="AF513" s="1" t="s">
        <v>122</v>
      </c>
      <c r="AG513" s="1" t="s">
        <v>125</v>
      </c>
      <c r="AH513" s="1" t="s">
        <v>129</v>
      </c>
      <c r="AI513" s="1" t="s">
        <v>129</v>
      </c>
      <c r="AJ513" s="1" t="s">
        <v>129</v>
      </c>
      <c r="AK513" s="1" t="s">
        <v>63</v>
      </c>
      <c r="AL513" s="1" t="s">
        <v>144</v>
      </c>
      <c r="AM513" s="1" t="s">
        <v>62</v>
      </c>
      <c r="AN513" s="1" t="s">
        <v>31</v>
      </c>
      <c r="AO513" s="1" t="s">
        <v>155</v>
      </c>
      <c r="AP513" s="1" t="s">
        <v>159</v>
      </c>
      <c r="AQ513" s="1" t="s">
        <v>31</v>
      </c>
      <c r="AR513" s="1" t="s">
        <v>21</v>
      </c>
      <c r="AS513" s="1" t="s">
        <v>21</v>
      </c>
      <c r="AT513" s="1" t="s">
        <v>21</v>
      </c>
      <c r="AV513" s="1">
        <f>_xlfn.XLOOKUP(K513,[6]cmmiScoringModel!$G$2:$G$6, [6]cmmiScoringModel!$I$2:$I$6,0,0,1)</f>
        <v>1</v>
      </c>
      <c r="AW513" s="1">
        <f>_xlfn.XLOOKUP(L513,[6]cmmiScoringModel!$G$7:$G$9,[6]cmmiScoringModel!$I$7:$I$9,0,0,1)</f>
        <v>1</v>
      </c>
      <c r="AX513" s="1">
        <f>_xlfn.XLOOKUP(M513,[6]cmmiScoringModel!$G$10:$G$14,[6]cmmiScoringModel!$I$10:$I$14,0,0,1)</f>
        <v>1</v>
      </c>
      <c r="AY513" s="1">
        <f>_xlfn.XLOOKUP(N513,[6]cmmiScoringModel!$G$15:$G$19,[6]cmmiScoringModel!$I$15:$I$19,0,0,1)</f>
        <v>0.5</v>
      </c>
      <c r="AZ513" s="1">
        <f>_xlfn.XLOOKUP(O513,[6]cmmiScoringModel!$G$20:$G$24,[6]cmmiScoringModel!$I$20:$I$24,0,0,1)</f>
        <v>0.75</v>
      </c>
      <c r="BA513" s="1">
        <f>_xlfn.XLOOKUP(P513,[6]cmmiScoringModel!$G$25:$G$28,[6]cmmiScoringModel!$I$25:$I$28,0,0,1)</f>
        <v>1</v>
      </c>
      <c r="BB513" s="1">
        <f>_xlfn.XLOOKUP(Q513,[6]cmmiScoringModel!$G$29:$G$33,[6]cmmiScoringModel!$I$29:$I$33,0,0,1)</f>
        <v>0.5</v>
      </c>
      <c r="BC513" s="1">
        <f>_xlfn.XLOOKUP(R513,[6]cmmiScoringModel!$G$34:$G$37,[6]cmmiScoringModel!$I$34:$I$37,0,0,1)</f>
        <v>1</v>
      </c>
      <c r="BD513" s="1">
        <f>_xlfn.XLOOKUP(S513,[6]cmmiScoringModel!$G$38:$G$44,[6]cmmiScoringModel!$I$38:$I$44,0,0,1)</f>
        <v>0.2</v>
      </c>
      <c r="BE513" s="1">
        <f>_xlfn.XLOOKUP(T513,[6]cmmiScoringModel!$G$45:$G$51,[6]cmmiScoringModel!$I$45:$I$51,0,0,1)</f>
        <v>1</v>
      </c>
      <c r="BF513" s="1">
        <f>_xlfn.XLOOKUP(U513,[6]cmmiScoringModel!$G$52:$G$56,[6]cmmiScoringModel!$I$52:$I$56,0,0,1)</f>
        <v>1</v>
      </c>
      <c r="BG513" s="1">
        <f>_xlfn.XLOOKUP(V513,[6]cmmiScoringModel!$G$57:$G$61,[6]cmmiScoringModel!$I$57:$I$61,0,0,1)</f>
        <v>1</v>
      </c>
      <c r="BH513" s="1">
        <f>_xlfn.XLOOKUP(W513,[6]cmmiScoringModel!$G$62:$G$67,[6]cmmiScoringModel!$I$62:$I$67,0,0,1)</f>
        <v>0.75</v>
      </c>
      <c r="BI513" s="1">
        <f>_xlfn.XLOOKUP(X513,[6]cmmiScoringModel!$G$68:$G$72,[6]cmmiScoringModel!$I$68:$I$72,0,0,1)</f>
        <v>0.75</v>
      </c>
      <c r="BJ513" s="1">
        <f>_xlfn.XLOOKUP(Y513,[6]cmmiScoringModel!$G$73:$G$77,[6]cmmiScoringModel!$I$73:$I$77,0,0,1)</f>
        <v>1</v>
      </c>
      <c r="BK513" s="1">
        <f>_xlfn.XLOOKUP(Z513,[6]cmmiScoringModel!$G$78:$G$84,[6]cmmiScoringModel!$I$78:$I$84,0,0,1)</f>
        <v>1</v>
      </c>
      <c r="BL513" s="1">
        <f>_xlfn.XLOOKUP(AA513,[6]cmmiScoringModel!$G$85:$G$91,[6]cmmiScoringModel!$I$85:$I$91,0,0,1)</f>
        <v>0.5</v>
      </c>
      <c r="BM513" s="1">
        <f>_xlfn.XLOOKUP(AB513,[6]cmmiScoringModel!$G$92:$G$95,[6]cmmiScoringModel!$I$92:$I$95,0,0,1)</f>
        <v>1</v>
      </c>
      <c r="BN513" s="1">
        <f>_xlfn.XLOOKUP(AC513,[6]cmmiScoringModel!$G$96:$G$100,[6]cmmiScoringModel!$I$96:$I$100,0,0,1)</f>
        <v>0.15</v>
      </c>
      <c r="BO513" s="1">
        <f>_xlfn.XLOOKUP(AD513,[6]cmmiScoringModel!$G$101:$G$106,[6]cmmiScoringModel!$I$101:$I$106,0,0,1)</f>
        <v>1</v>
      </c>
      <c r="BP513" s="1">
        <f>_xlfn.XLOOKUP(AE513,[6]cmmiScoringModel!$G$107:$G$113,[6]cmmiScoringModel!$I$107:$I$113,0,0,1)</f>
        <v>0.5</v>
      </c>
      <c r="BQ513" s="1">
        <f>_xlfn.XLOOKUP(AF513,[6]cmmiScoringModel!$G$114:$G$117,[6]cmmiScoringModel!$I$114:$I$117,0,0,1)</f>
        <v>1</v>
      </c>
      <c r="BR513" s="1">
        <f>_xlfn.XLOOKUP(AG513,[6]cmmiScoringModel!$G$118:$G$120,[6]cmmiScoringModel!$I$118:$I$120,0,0,1)</f>
        <v>1</v>
      </c>
      <c r="BS513" s="1">
        <f>_xlfn.XLOOKUP(AH513, [6]cmmiScoringModel!$G$121:$G$124,[6]cmmiScoringModel!$I$121:$I$124,0,0,1)</f>
        <v>0.6</v>
      </c>
      <c r="BT513" s="1">
        <f>_xlfn.XLOOKUP(AI513,[6]cmmiScoringModel!$G$125:$G$128,[6]cmmiScoringModel!$I$125:$I$128,0,0,1)</f>
        <v>0.4</v>
      </c>
      <c r="BU513" s="1">
        <f>_xlfn.XLOOKUP(AJ513,[6]cmmiScoringModel!$G$129:$G$132,[6]cmmiScoringModel!$I$129:$I$132,0,0,1)</f>
        <v>0.4</v>
      </c>
      <c r="BV513" s="1">
        <f>_xlfn.XLOOKUP(AK513,[6]cmmiScoringModel!$G$133:$G$138,[6]cmmiScoringModel!$I$133:$I$138,0,0,1)</f>
        <v>0.75</v>
      </c>
      <c r="BW513" s="1">
        <f>_xlfn.XLOOKUP(AL513,[6]cmmiScoringModel!$G$139:$G$142,[6]cmmiScoringModel!$I$139:$I$142,0,0,1)</f>
        <v>1</v>
      </c>
      <c r="BX513" s="1">
        <f>_xlfn.XLOOKUP(AM513,[6]cmmiScoringModel!$G$143:$G$148,[6]cmmiScoringModel!$I$143:$I$148,0,0,1)</f>
        <v>0.5</v>
      </c>
      <c r="BY513" s="1">
        <f>_xlfn.XLOOKUP(AN513,[6]cmmiScoringModel!$G$149:$G$153,[6]cmmiScoringModel!$I$149:$I$153,0,0,1)</f>
        <v>1</v>
      </c>
      <c r="BZ513" s="1">
        <f>_xlfn.XLOOKUP(AO513,[6]cmmiScoringModel!$G$154:$G$157,[6]cmmiScoringModel!$I$154:$I$157,0,0,1)</f>
        <v>1</v>
      </c>
      <c r="CA513" s="1">
        <f>_xlfn.XLOOKUP(AP513,[6]cmmiScoringModel!$G$158:$G$161,[6]cmmiScoringModel!$I$158:$I$161,0,0,1)</f>
        <v>1</v>
      </c>
      <c r="CB513" s="1">
        <f>_xlfn.XLOOKUP(AQ513,[6]cmmiScoringModel!$G$162:$G$166,[6]cmmiScoringModel!$I$162:$I$166,0,0,1)</f>
        <v>1</v>
      </c>
      <c r="CC513" s="1">
        <f>_xlfn.XLOOKUP(AR513,[6]cmmiScoringModel!$G$167:$G$171,[6]cmmiScoringModel!$I$167:$I$171,0,0,1)</f>
        <v>0.01</v>
      </c>
      <c r="CD513" s="1">
        <f>_xlfn.XLOOKUP(AS513,[6]cmmiScoringModel!$G$172:$G$175,[6]cmmiScoringModel!$I$172:$I$175,0,0,1)</f>
        <v>0.01</v>
      </c>
      <c r="CE513" s="1">
        <f>_xlfn.XLOOKUP(AT513,[6]cmmiScoringModel!$G$176:$G$180,[6]cmmiScoringModel!$I$176:$I$180,0,0,1)</f>
        <v>0.01</v>
      </c>
    </row>
    <row r="514" spans="1:83" x14ac:dyDescent="0.25">
      <c r="A514" s="1" t="s">
        <v>3933</v>
      </c>
      <c r="B514" s="1" t="s">
        <v>2536</v>
      </c>
      <c r="C514" s="1" t="s">
        <v>2564</v>
      </c>
      <c r="D514" s="1" t="s">
        <v>2200</v>
      </c>
      <c r="E514" s="1" t="s">
        <v>2565</v>
      </c>
      <c r="G514" s="1" t="s">
        <v>2566</v>
      </c>
      <c r="H514" s="1" t="s">
        <v>3651</v>
      </c>
      <c r="K514" s="1" t="s">
        <v>17</v>
      </c>
      <c r="L514" s="1" t="s">
        <v>22</v>
      </c>
      <c r="M514" s="1" t="s">
        <v>31</v>
      </c>
      <c r="N514" s="1" t="s">
        <v>29</v>
      </c>
      <c r="O514" s="1" t="s">
        <v>37</v>
      </c>
      <c r="P514" s="1" t="s">
        <v>43</v>
      </c>
      <c r="Q514" s="1" t="s">
        <v>47</v>
      </c>
      <c r="R514" s="1" t="s">
        <v>37</v>
      </c>
      <c r="S514" s="1" t="s">
        <v>56</v>
      </c>
      <c r="T514" s="1" t="s">
        <v>64</v>
      </c>
      <c r="U514" s="1" t="s">
        <v>43</v>
      </c>
      <c r="V514" s="1" t="s">
        <v>71</v>
      </c>
      <c r="W514" s="1" t="s">
        <v>76</v>
      </c>
      <c r="X514" s="1" t="s">
        <v>37</v>
      </c>
      <c r="Y514" s="1" t="s">
        <v>43</v>
      </c>
      <c r="Z514" s="1" t="s">
        <v>63</v>
      </c>
      <c r="AA514" s="1" t="s">
        <v>63</v>
      </c>
      <c r="AB514" s="1" t="s">
        <v>98</v>
      </c>
      <c r="AC514" s="1" t="s">
        <v>103</v>
      </c>
      <c r="AD514" s="1" t="s">
        <v>111</v>
      </c>
      <c r="AE514" s="1" t="s">
        <v>62</v>
      </c>
      <c r="AF514" s="1" t="s">
        <v>122</v>
      </c>
      <c r="AG514" s="1" t="s">
        <v>125</v>
      </c>
      <c r="AH514" s="1" t="s">
        <v>129</v>
      </c>
      <c r="AI514" s="1" t="s">
        <v>129</v>
      </c>
      <c r="AJ514" s="1" t="s">
        <v>129</v>
      </c>
      <c r="AK514" s="1" t="s">
        <v>63</v>
      </c>
      <c r="AL514" s="1" t="s">
        <v>142</v>
      </c>
      <c r="AM514" s="1" t="s">
        <v>62</v>
      </c>
      <c r="AN514" s="1" t="s">
        <v>29</v>
      </c>
      <c r="AO514" s="1" t="s">
        <v>154</v>
      </c>
      <c r="AP514" s="1" t="s">
        <v>159</v>
      </c>
      <c r="AQ514" s="1" t="s">
        <v>29</v>
      </c>
      <c r="AR514" s="1" t="s">
        <v>21</v>
      </c>
      <c r="AS514" s="1" t="s">
        <v>21</v>
      </c>
      <c r="AT514" s="1" t="s">
        <v>21</v>
      </c>
      <c r="AV514" s="1">
        <f>_xlfn.XLOOKUP(K514,[6]cmmiScoringModel!$G$2:$G$6, [6]cmmiScoringModel!$I$2:$I$6,0,0,1)</f>
        <v>0.25</v>
      </c>
      <c r="AW514" s="1">
        <f>_xlfn.XLOOKUP(L514,[6]cmmiScoringModel!$G$7:$G$9,[6]cmmiScoringModel!$I$7:$I$9,0,0,1)</f>
        <v>1</v>
      </c>
      <c r="AX514" s="1">
        <f>_xlfn.XLOOKUP(M514,[6]cmmiScoringModel!$G$10:$G$14,[6]cmmiScoringModel!$I$10:$I$14,0,0,1)</f>
        <v>1</v>
      </c>
      <c r="AY514" s="1">
        <f>_xlfn.XLOOKUP(N514,[6]cmmiScoringModel!$G$15:$G$19,[6]cmmiScoringModel!$I$15:$I$19,0,0,1)</f>
        <v>0.5</v>
      </c>
      <c r="AZ514" s="1">
        <f>_xlfn.XLOOKUP(O514,[6]cmmiScoringModel!$G$20:$G$24,[6]cmmiScoringModel!$I$20:$I$24,0,0,1)</f>
        <v>0.75</v>
      </c>
      <c r="BA514" s="1">
        <f>_xlfn.XLOOKUP(P514,[6]cmmiScoringModel!$G$25:$G$28,[6]cmmiScoringModel!$I$25:$I$28,0,0,1)</f>
        <v>1</v>
      </c>
      <c r="BB514" s="1">
        <f>_xlfn.XLOOKUP(Q514,[6]cmmiScoringModel!$G$29:$G$33,[6]cmmiScoringModel!$I$29:$I$33,0,0,1)</f>
        <v>0.75</v>
      </c>
      <c r="BC514" s="1">
        <f>_xlfn.XLOOKUP(R514,[6]cmmiScoringModel!$G$34:$G$37,[6]cmmiScoringModel!$I$34:$I$37,0,0,1)</f>
        <v>1</v>
      </c>
      <c r="BD514" s="1">
        <f>_xlfn.XLOOKUP(S514,[6]cmmiScoringModel!$G$38:$G$44,[6]cmmiScoringModel!$I$38:$I$44,0,0,1)</f>
        <v>0.2</v>
      </c>
      <c r="BE514" s="1">
        <f>_xlfn.XLOOKUP(T514,[6]cmmiScoringModel!$G$45:$G$51,[6]cmmiScoringModel!$I$45:$I$51,0,0,1)</f>
        <v>1</v>
      </c>
      <c r="BF514" s="1">
        <f>_xlfn.XLOOKUP(U514,[6]cmmiScoringModel!$G$52:$G$56,[6]cmmiScoringModel!$I$52:$I$56,0,0,1)</f>
        <v>1</v>
      </c>
      <c r="BG514" s="1">
        <f>_xlfn.XLOOKUP(V514,[6]cmmiScoringModel!$G$57:$G$61,[6]cmmiScoringModel!$I$57:$I$61,0,0,1)</f>
        <v>0.6</v>
      </c>
      <c r="BH514" s="1">
        <f>_xlfn.XLOOKUP(W514,[6]cmmiScoringModel!$G$62:$G$67,[6]cmmiScoringModel!$I$62:$I$67,0,0,1)</f>
        <v>0.75</v>
      </c>
      <c r="BI514" s="1">
        <f>_xlfn.XLOOKUP(X514,[6]cmmiScoringModel!$G$68:$G$72,[6]cmmiScoringModel!$I$68:$I$72,0,0,1)</f>
        <v>0.75</v>
      </c>
      <c r="BJ514" s="1">
        <f>_xlfn.XLOOKUP(Y514,[6]cmmiScoringModel!$G$73:$G$77,[6]cmmiScoringModel!$I$73:$I$77,0,0,1)</f>
        <v>1</v>
      </c>
      <c r="BK514" s="1">
        <f>_xlfn.XLOOKUP(Z514,[6]cmmiScoringModel!$G$78:$G$84,[6]cmmiScoringModel!$I$78:$I$84,0,0,1)</f>
        <v>0.75</v>
      </c>
      <c r="BL514" s="1">
        <f>_xlfn.XLOOKUP(AA514,[6]cmmiScoringModel!$G$85:$G$91,[6]cmmiScoringModel!$I$85:$I$91,0,0,1)</f>
        <v>0.75</v>
      </c>
      <c r="BM514" s="1">
        <f>_xlfn.XLOOKUP(AB514,[6]cmmiScoringModel!$G$92:$G$95,[6]cmmiScoringModel!$I$92:$I$95,0,0,1)</f>
        <v>1</v>
      </c>
      <c r="BN514" s="1">
        <f>_xlfn.XLOOKUP(AC514,[6]cmmiScoringModel!$G$96:$G$100,[6]cmmiScoringModel!$I$96:$I$100,0,0,1)</f>
        <v>0.6</v>
      </c>
      <c r="BO514" s="1">
        <f>_xlfn.XLOOKUP(AD514,[6]cmmiScoringModel!$G$101:$G$106,[6]cmmiScoringModel!$I$101:$I$106,0,0,1)</f>
        <v>1</v>
      </c>
      <c r="BP514" s="1">
        <f>_xlfn.XLOOKUP(AE514,[6]cmmiScoringModel!$G$107:$G$113,[6]cmmiScoringModel!$I$107:$I$113,0,0,1)</f>
        <v>0.5</v>
      </c>
      <c r="BQ514" s="1">
        <f>_xlfn.XLOOKUP(AF514,[6]cmmiScoringModel!$G$114:$G$117,[6]cmmiScoringModel!$I$114:$I$117,0,0,1)</f>
        <v>1</v>
      </c>
      <c r="BR514" s="1">
        <f>_xlfn.XLOOKUP(AG514,[6]cmmiScoringModel!$G$118:$G$120,[6]cmmiScoringModel!$I$118:$I$120,0,0,1)</f>
        <v>1</v>
      </c>
      <c r="BS514" s="1">
        <f>_xlfn.XLOOKUP(AH514, [6]cmmiScoringModel!$G$121:$G$124,[6]cmmiScoringModel!$I$121:$I$124,0,0,1)</f>
        <v>0.6</v>
      </c>
      <c r="BT514" s="1">
        <f>_xlfn.XLOOKUP(AI514,[6]cmmiScoringModel!$G$125:$G$128,[6]cmmiScoringModel!$I$125:$I$128,0,0,1)</f>
        <v>0.4</v>
      </c>
      <c r="BU514" s="1">
        <f>_xlfn.XLOOKUP(AJ514,[6]cmmiScoringModel!$G$129:$G$132,[6]cmmiScoringModel!$I$129:$I$132,0,0,1)</f>
        <v>0.4</v>
      </c>
      <c r="BV514" s="1">
        <f>_xlfn.XLOOKUP(AK514,[6]cmmiScoringModel!$G$133:$G$138,[6]cmmiScoringModel!$I$133:$I$138,0,0,1)</f>
        <v>0.75</v>
      </c>
      <c r="BW514" s="1">
        <f>_xlfn.XLOOKUP(AL514,[6]cmmiScoringModel!$G$139:$G$142,[6]cmmiScoringModel!$I$139:$I$142,0,0,1)</f>
        <v>0.25</v>
      </c>
      <c r="BX514" s="1">
        <f>_xlfn.XLOOKUP(AM514,[6]cmmiScoringModel!$G$143:$G$148,[6]cmmiScoringModel!$I$143:$I$148,0,0,1)</f>
        <v>0.5</v>
      </c>
      <c r="BY514" s="1">
        <f>_xlfn.XLOOKUP(AN514,[6]cmmiScoringModel!$G$149:$G$153,[6]cmmiScoringModel!$I$149:$I$153,0,0,1)</f>
        <v>0.75</v>
      </c>
      <c r="BZ514" s="1">
        <f>_xlfn.XLOOKUP(AO514,[6]cmmiScoringModel!$G$154:$G$157,[6]cmmiScoringModel!$I$154:$I$157,0,0,1)</f>
        <v>0</v>
      </c>
      <c r="CA514" s="1">
        <f>_xlfn.XLOOKUP(AP514,[6]cmmiScoringModel!$G$158:$G$161,[6]cmmiScoringModel!$I$158:$I$161,0,0,1)</f>
        <v>1</v>
      </c>
      <c r="CB514" s="1">
        <f>_xlfn.XLOOKUP(AQ514,[6]cmmiScoringModel!$G$162:$G$166,[6]cmmiScoringModel!$I$162:$I$166,0,0,1)</f>
        <v>0.75</v>
      </c>
      <c r="CC514" s="1">
        <f>_xlfn.XLOOKUP(AR514,[6]cmmiScoringModel!$G$167:$G$171,[6]cmmiScoringModel!$I$167:$I$171,0,0,1)</f>
        <v>0.01</v>
      </c>
      <c r="CD514" s="1">
        <f>_xlfn.XLOOKUP(AS514,[6]cmmiScoringModel!$G$172:$G$175,[6]cmmiScoringModel!$I$172:$I$175,0,0,1)</f>
        <v>0.01</v>
      </c>
      <c r="CE514" s="1">
        <f>_xlfn.XLOOKUP(AT514,[6]cmmiScoringModel!$G$176:$G$180,[6]cmmiScoringModel!$I$176:$I$180,0,0,1)</f>
        <v>0.01</v>
      </c>
    </row>
    <row r="515" spans="1:83" x14ac:dyDescent="0.25">
      <c r="A515" s="1" t="s">
        <v>3934</v>
      </c>
      <c r="B515" s="1" t="s">
        <v>2536</v>
      </c>
      <c r="C515" s="1" t="s">
        <v>2564</v>
      </c>
      <c r="D515" s="1" t="s">
        <v>2567</v>
      </c>
      <c r="E515" s="1" t="s">
        <v>2568</v>
      </c>
      <c r="G515" s="1" t="s">
        <v>2569</v>
      </c>
      <c r="H515" s="1" t="s">
        <v>3594</v>
      </c>
      <c r="K515" s="1" t="s">
        <v>17</v>
      </c>
      <c r="L515" s="1" t="s">
        <v>22</v>
      </c>
      <c r="M515" s="1" t="s">
        <v>31</v>
      </c>
      <c r="N515" s="1" t="s">
        <v>29</v>
      </c>
      <c r="O515" s="1" t="s">
        <v>37</v>
      </c>
      <c r="P515" s="1" t="s">
        <v>43</v>
      </c>
      <c r="Q515" s="1" t="s">
        <v>45</v>
      </c>
      <c r="R515" s="1" t="s">
        <v>37</v>
      </c>
      <c r="S515" s="1" t="s">
        <v>56</v>
      </c>
      <c r="T515" s="1" t="s">
        <v>63</v>
      </c>
      <c r="U515" s="1" t="s">
        <v>43</v>
      </c>
      <c r="V515" s="1" t="s">
        <v>72</v>
      </c>
      <c r="W515" s="1" t="s">
        <v>76</v>
      </c>
      <c r="X515" s="1" t="s">
        <v>37</v>
      </c>
      <c r="Y515" s="1" t="s">
        <v>43</v>
      </c>
      <c r="Z515" s="1" t="s">
        <v>62</v>
      </c>
      <c r="AA515" s="1" t="s">
        <v>62</v>
      </c>
      <c r="AB515" s="1" t="s">
        <v>98</v>
      </c>
      <c r="AC515" s="1" t="s">
        <v>103</v>
      </c>
      <c r="AD515" s="1" t="s">
        <v>111</v>
      </c>
      <c r="AE515" s="1" t="s">
        <v>62</v>
      </c>
      <c r="AF515" s="1" t="s">
        <v>120</v>
      </c>
      <c r="AG515" s="1" t="s">
        <v>125</v>
      </c>
      <c r="AH515" s="1" t="s">
        <v>129</v>
      </c>
      <c r="AI515" s="1" t="s">
        <v>129</v>
      </c>
      <c r="AJ515" s="1" t="s">
        <v>129</v>
      </c>
      <c r="AK515" s="1" t="s">
        <v>63</v>
      </c>
      <c r="AL515" s="1" t="s">
        <v>144</v>
      </c>
      <c r="AM515" s="1" t="s">
        <v>62</v>
      </c>
      <c r="AN515" s="1" t="s">
        <v>31</v>
      </c>
      <c r="AO515" s="1" t="s">
        <v>155</v>
      </c>
      <c r="AP515" s="1" t="s">
        <v>159</v>
      </c>
      <c r="AQ515" s="1" t="s">
        <v>31</v>
      </c>
      <c r="AR515" s="1" t="s">
        <v>21</v>
      </c>
      <c r="AS515" s="1" t="s">
        <v>21</v>
      </c>
      <c r="AT515" s="1" t="s">
        <v>21</v>
      </c>
      <c r="AV515" s="1">
        <f>_xlfn.XLOOKUP(K515,[6]cmmiScoringModel!$G$2:$G$6, [6]cmmiScoringModel!$I$2:$I$6,0,0,1)</f>
        <v>0.25</v>
      </c>
      <c r="AW515" s="1">
        <f>_xlfn.XLOOKUP(L515,[6]cmmiScoringModel!$G$7:$G$9,[6]cmmiScoringModel!$I$7:$I$9,0,0,1)</f>
        <v>1</v>
      </c>
      <c r="AX515" s="1">
        <f>_xlfn.XLOOKUP(M515,[6]cmmiScoringModel!$G$10:$G$14,[6]cmmiScoringModel!$I$10:$I$14,0,0,1)</f>
        <v>1</v>
      </c>
      <c r="AY515" s="1">
        <f>_xlfn.XLOOKUP(N515,[6]cmmiScoringModel!$G$15:$G$19,[6]cmmiScoringModel!$I$15:$I$19,0,0,1)</f>
        <v>0.5</v>
      </c>
      <c r="AZ515" s="1">
        <f>_xlfn.XLOOKUP(O515,[6]cmmiScoringModel!$G$20:$G$24,[6]cmmiScoringModel!$I$20:$I$24,0,0,1)</f>
        <v>0.75</v>
      </c>
      <c r="BA515" s="1">
        <f>_xlfn.XLOOKUP(P515,[6]cmmiScoringModel!$G$25:$G$28,[6]cmmiScoringModel!$I$25:$I$28,0,0,1)</f>
        <v>1</v>
      </c>
      <c r="BB515" s="1">
        <f>_xlfn.XLOOKUP(Q515,[6]cmmiScoringModel!$G$29:$G$33,[6]cmmiScoringModel!$I$29:$I$33,0,0,1)</f>
        <v>0.5</v>
      </c>
      <c r="BC515" s="1">
        <f>_xlfn.XLOOKUP(R515,[6]cmmiScoringModel!$G$34:$G$37,[6]cmmiScoringModel!$I$34:$I$37,0,0,1)</f>
        <v>1</v>
      </c>
      <c r="BD515" s="1">
        <f>_xlfn.XLOOKUP(S515,[6]cmmiScoringModel!$G$38:$G$44,[6]cmmiScoringModel!$I$38:$I$44,0,0,1)</f>
        <v>0.2</v>
      </c>
      <c r="BE515" s="1">
        <f>_xlfn.XLOOKUP(T515,[6]cmmiScoringModel!$G$45:$G$51,[6]cmmiScoringModel!$I$45:$I$51,0,0,1)</f>
        <v>0.75</v>
      </c>
      <c r="BF515" s="1">
        <f>_xlfn.XLOOKUP(U515,[6]cmmiScoringModel!$G$52:$G$56,[6]cmmiScoringModel!$I$52:$I$56,0,0,1)</f>
        <v>1</v>
      </c>
      <c r="BG515" s="1">
        <f>_xlfn.XLOOKUP(V515,[6]cmmiScoringModel!$G$57:$G$61,[6]cmmiScoringModel!$I$57:$I$61,0,0,1)</f>
        <v>1</v>
      </c>
      <c r="BH515" s="1">
        <f>_xlfn.XLOOKUP(W515,[6]cmmiScoringModel!$G$62:$G$67,[6]cmmiScoringModel!$I$62:$I$67,0,0,1)</f>
        <v>0.75</v>
      </c>
      <c r="BI515" s="1">
        <f>_xlfn.XLOOKUP(X515,[6]cmmiScoringModel!$G$68:$G$72,[6]cmmiScoringModel!$I$68:$I$72,0,0,1)</f>
        <v>0.75</v>
      </c>
      <c r="BJ515" s="1">
        <f>_xlfn.XLOOKUP(Y515,[6]cmmiScoringModel!$G$73:$G$77,[6]cmmiScoringModel!$I$73:$I$77,0,0,1)</f>
        <v>1</v>
      </c>
      <c r="BK515" s="1">
        <f>_xlfn.XLOOKUP(Z515,[6]cmmiScoringModel!$G$78:$G$84,[6]cmmiScoringModel!$I$78:$I$84,0,0,1)</f>
        <v>0.5</v>
      </c>
      <c r="BL515" s="1">
        <f>_xlfn.XLOOKUP(AA515,[6]cmmiScoringModel!$G$85:$G$91,[6]cmmiScoringModel!$I$85:$I$91,0,0,1)</f>
        <v>0.5</v>
      </c>
      <c r="BM515" s="1">
        <f>_xlfn.XLOOKUP(AB515,[6]cmmiScoringModel!$G$92:$G$95,[6]cmmiScoringModel!$I$92:$I$95,0,0,1)</f>
        <v>1</v>
      </c>
      <c r="BN515" s="1">
        <f>_xlfn.XLOOKUP(AC515,[6]cmmiScoringModel!$G$96:$G$100,[6]cmmiScoringModel!$I$96:$I$100,0,0,1)</f>
        <v>0.6</v>
      </c>
      <c r="BO515" s="1">
        <f>_xlfn.XLOOKUP(AD515,[6]cmmiScoringModel!$G$101:$G$106,[6]cmmiScoringModel!$I$101:$I$106,0,0,1)</f>
        <v>1</v>
      </c>
      <c r="BP515" s="1">
        <f>_xlfn.XLOOKUP(AE515,[6]cmmiScoringModel!$G$107:$G$113,[6]cmmiScoringModel!$I$107:$I$113,0,0,1)</f>
        <v>0.5</v>
      </c>
      <c r="BQ515" s="1">
        <f>_xlfn.XLOOKUP(AF515,[6]cmmiScoringModel!$G$114:$G$117,[6]cmmiScoringModel!$I$114:$I$117,0,0,1)</f>
        <v>0.85</v>
      </c>
      <c r="BR515" s="1">
        <f>_xlfn.XLOOKUP(AG515,[6]cmmiScoringModel!$G$118:$G$120,[6]cmmiScoringModel!$I$118:$I$120,0,0,1)</f>
        <v>1</v>
      </c>
      <c r="BS515" s="1">
        <f>_xlfn.XLOOKUP(AH515, [6]cmmiScoringModel!$G$121:$G$124,[6]cmmiScoringModel!$I$121:$I$124,0,0,1)</f>
        <v>0.6</v>
      </c>
      <c r="BT515" s="1">
        <f>_xlfn.XLOOKUP(AI515,[6]cmmiScoringModel!$G$125:$G$128,[6]cmmiScoringModel!$I$125:$I$128,0,0,1)</f>
        <v>0.4</v>
      </c>
      <c r="BU515" s="1">
        <f>_xlfn.XLOOKUP(AJ515,[6]cmmiScoringModel!$G$129:$G$132,[6]cmmiScoringModel!$I$129:$I$132,0,0,1)</f>
        <v>0.4</v>
      </c>
      <c r="BV515" s="1">
        <f>_xlfn.XLOOKUP(AK515,[6]cmmiScoringModel!$G$133:$G$138,[6]cmmiScoringModel!$I$133:$I$138,0,0,1)</f>
        <v>0.75</v>
      </c>
      <c r="BW515" s="1">
        <f>_xlfn.XLOOKUP(AL515,[6]cmmiScoringModel!$G$139:$G$142,[6]cmmiScoringModel!$I$139:$I$142,0,0,1)</f>
        <v>1</v>
      </c>
      <c r="BX515" s="1">
        <f>_xlfn.XLOOKUP(AM515,[6]cmmiScoringModel!$G$143:$G$148,[6]cmmiScoringModel!$I$143:$I$148,0,0,1)</f>
        <v>0.5</v>
      </c>
      <c r="BY515" s="1">
        <f>_xlfn.XLOOKUP(AN515,[6]cmmiScoringModel!$G$149:$G$153,[6]cmmiScoringModel!$I$149:$I$153,0,0,1)</f>
        <v>1</v>
      </c>
      <c r="BZ515" s="1">
        <f>_xlfn.XLOOKUP(AO515,[6]cmmiScoringModel!$G$154:$G$157,[6]cmmiScoringModel!$I$154:$I$157,0,0,1)</f>
        <v>1</v>
      </c>
      <c r="CA515" s="1">
        <f>_xlfn.XLOOKUP(AP515,[6]cmmiScoringModel!$G$158:$G$161,[6]cmmiScoringModel!$I$158:$I$161,0,0,1)</f>
        <v>1</v>
      </c>
      <c r="CB515" s="1">
        <f>_xlfn.XLOOKUP(AQ515,[6]cmmiScoringModel!$G$162:$G$166,[6]cmmiScoringModel!$I$162:$I$166,0,0,1)</f>
        <v>1</v>
      </c>
      <c r="CC515" s="1">
        <f>_xlfn.XLOOKUP(AR515,[6]cmmiScoringModel!$G$167:$G$171,[6]cmmiScoringModel!$I$167:$I$171,0,0,1)</f>
        <v>0.01</v>
      </c>
      <c r="CD515" s="1">
        <f>_xlfn.XLOOKUP(AS515,[6]cmmiScoringModel!$G$172:$G$175,[6]cmmiScoringModel!$I$172:$I$175,0,0,1)</f>
        <v>0.01</v>
      </c>
      <c r="CE515" s="1">
        <f>_xlfn.XLOOKUP(AT515,[6]cmmiScoringModel!$G$176:$G$180,[6]cmmiScoringModel!$I$176:$I$180,0,0,1)</f>
        <v>0.01</v>
      </c>
    </row>
    <row r="516" spans="1:83" x14ac:dyDescent="0.25">
      <c r="A516" s="1" t="s">
        <v>3935</v>
      </c>
      <c r="B516" s="1" t="s">
        <v>2536</v>
      </c>
      <c r="C516" s="1" t="s">
        <v>1904</v>
      </c>
      <c r="D516" s="1" t="s">
        <v>1905</v>
      </c>
      <c r="E516" s="1" t="s">
        <v>1906</v>
      </c>
      <c r="G516" s="1" t="s">
        <v>1602</v>
      </c>
      <c r="K516" s="1" t="s">
        <v>17</v>
      </c>
      <c r="L516" s="1" t="s">
        <v>22</v>
      </c>
      <c r="M516" s="1" t="s">
        <v>31</v>
      </c>
      <c r="N516" s="1" t="s">
        <v>31</v>
      </c>
      <c r="O516" s="1" t="s">
        <v>37</v>
      </c>
      <c r="P516" s="1" t="s">
        <v>43</v>
      </c>
      <c r="Q516" s="1" t="s">
        <v>45</v>
      </c>
      <c r="R516" s="1" t="s">
        <v>37</v>
      </c>
      <c r="S516" s="1" t="s">
        <v>56</v>
      </c>
      <c r="T516" s="1" t="s">
        <v>61</v>
      </c>
      <c r="U516" s="1" t="s">
        <v>42</v>
      </c>
      <c r="V516" s="1" t="s">
        <v>70</v>
      </c>
      <c r="W516" s="1" t="s">
        <v>76</v>
      </c>
      <c r="X516" s="1" t="s">
        <v>37</v>
      </c>
      <c r="Y516" s="1" t="s">
        <v>66</v>
      </c>
      <c r="Z516" s="1" t="s">
        <v>62</v>
      </c>
      <c r="AA516" s="1" t="s">
        <v>63</v>
      </c>
      <c r="AB516" s="1" t="s">
        <v>98</v>
      </c>
      <c r="AC516" s="1" t="s">
        <v>102</v>
      </c>
      <c r="AD516" s="1" t="s">
        <v>111</v>
      </c>
      <c r="AE516" s="1" t="s">
        <v>63</v>
      </c>
      <c r="AF516" s="1" t="s">
        <v>120</v>
      </c>
      <c r="AG516" s="1" t="s">
        <v>124</v>
      </c>
      <c r="AH516" s="1" t="s">
        <v>129</v>
      </c>
      <c r="AI516" s="1" t="s">
        <v>129</v>
      </c>
      <c r="AJ516" s="1" t="s">
        <v>129</v>
      </c>
      <c r="AK516" s="1" t="s">
        <v>62</v>
      </c>
      <c r="AL516" s="1" t="s">
        <v>144</v>
      </c>
      <c r="AM516" s="1" t="s">
        <v>63</v>
      </c>
      <c r="AN516" s="1" t="s">
        <v>27</v>
      </c>
      <c r="AO516" s="1" t="s">
        <v>154</v>
      </c>
      <c r="AP516" s="1" t="s">
        <v>159</v>
      </c>
      <c r="AQ516" s="1" t="s">
        <v>31</v>
      </c>
      <c r="AR516" s="1" t="s">
        <v>21</v>
      </c>
      <c r="AS516" s="1" t="s">
        <v>21</v>
      </c>
      <c r="AT516" s="1" t="s">
        <v>21</v>
      </c>
      <c r="AV516" s="1">
        <f>_xlfn.XLOOKUP(K516,[6]cmmiScoringModel!$G$2:$G$6, [6]cmmiScoringModel!$I$2:$I$6,0,0,1)</f>
        <v>0.25</v>
      </c>
      <c r="AW516" s="1">
        <f>_xlfn.XLOOKUP(L516,[6]cmmiScoringModel!$G$7:$G$9,[6]cmmiScoringModel!$I$7:$I$9,0,0,1)</f>
        <v>1</v>
      </c>
      <c r="AX516" s="1">
        <f>_xlfn.XLOOKUP(M516,[6]cmmiScoringModel!$G$10:$G$14,[6]cmmiScoringModel!$I$10:$I$14,0,0,1)</f>
        <v>1</v>
      </c>
      <c r="AY516" s="1">
        <f>_xlfn.XLOOKUP(N516,[6]cmmiScoringModel!$G$15:$G$19,[6]cmmiScoringModel!$I$15:$I$19,0,0,1)</f>
        <v>1</v>
      </c>
      <c r="AZ516" s="1">
        <f>_xlfn.XLOOKUP(O516,[6]cmmiScoringModel!$G$20:$G$24,[6]cmmiScoringModel!$I$20:$I$24,0,0,1)</f>
        <v>0.75</v>
      </c>
      <c r="BA516" s="1">
        <f>_xlfn.XLOOKUP(P516,[6]cmmiScoringModel!$G$25:$G$28,[6]cmmiScoringModel!$I$25:$I$28,0,0,1)</f>
        <v>1</v>
      </c>
      <c r="BB516" s="1">
        <f>_xlfn.XLOOKUP(Q516,[6]cmmiScoringModel!$G$29:$G$33,[6]cmmiScoringModel!$I$29:$I$33,0,0,1)</f>
        <v>0.5</v>
      </c>
      <c r="BC516" s="1">
        <f>_xlfn.XLOOKUP(R516,[6]cmmiScoringModel!$G$34:$G$37,[6]cmmiScoringModel!$I$34:$I$37,0,0,1)</f>
        <v>1</v>
      </c>
      <c r="BD516" s="1">
        <f>_xlfn.XLOOKUP(S516,[6]cmmiScoringModel!$G$38:$G$44,[6]cmmiScoringModel!$I$38:$I$44,0,0,1)</f>
        <v>0.2</v>
      </c>
      <c r="BE516" s="1">
        <f>_xlfn.XLOOKUP(T516,[6]cmmiScoringModel!$G$45:$G$51,[6]cmmiScoringModel!$I$45:$I$51,0,0,1)</f>
        <v>0.25</v>
      </c>
      <c r="BF516" s="1">
        <f>_xlfn.XLOOKUP(U516,[6]cmmiScoringModel!$G$52:$G$56,[6]cmmiScoringModel!$I$52:$I$56,0,0,1)</f>
        <v>0.6</v>
      </c>
      <c r="BG516" s="1">
        <f>_xlfn.XLOOKUP(V516,[6]cmmiScoringModel!$G$57:$G$61,[6]cmmiScoringModel!$I$57:$I$61,0,0,1)</f>
        <v>0.2</v>
      </c>
      <c r="BH516" s="1">
        <f>_xlfn.XLOOKUP(W516,[6]cmmiScoringModel!$G$62:$G$67,[6]cmmiScoringModel!$I$62:$I$67,0,0,1)</f>
        <v>0.75</v>
      </c>
      <c r="BI516" s="1">
        <f>_xlfn.XLOOKUP(X516,[6]cmmiScoringModel!$G$68:$G$72,[6]cmmiScoringModel!$I$68:$I$72,0,0,1)</f>
        <v>0.75</v>
      </c>
      <c r="BJ516" s="1">
        <f>_xlfn.XLOOKUP(Y516,[6]cmmiScoringModel!$G$73:$G$77,[6]cmmiScoringModel!$I$73:$I$77,0,0,1)</f>
        <v>0.5</v>
      </c>
      <c r="BK516" s="1">
        <f>_xlfn.XLOOKUP(Z516,[6]cmmiScoringModel!$G$78:$G$84,[6]cmmiScoringModel!$I$78:$I$84,0,0,1)</f>
        <v>0.5</v>
      </c>
      <c r="BL516" s="1">
        <f>_xlfn.XLOOKUP(AA516,[6]cmmiScoringModel!$G$85:$G$91,[6]cmmiScoringModel!$I$85:$I$91,0,0,1)</f>
        <v>0.75</v>
      </c>
      <c r="BM516" s="1">
        <f>_xlfn.XLOOKUP(AB516,[6]cmmiScoringModel!$G$92:$G$95,[6]cmmiScoringModel!$I$92:$I$95,0,0,1)</f>
        <v>1</v>
      </c>
      <c r="BN516" s="1">
        <f>_xlfn.XLOOKUP(AC516,[6]cmmiScoringModel!$G$96:$G$100,[6]cmmiScoringModel!$I$96:$I$100,0,0,1)</f>
        <v>0.15</v>
      </c>
      <c r="BO516" s="1">
        <f>_xlfn.XLOOKUP(AD516,[6]cmmiScoringModel!$G$101:$G$106,[6]cmmiScoringModel!$I$101:$I$106,0,0,1)</f>
        <v>1</v>
      </c>
      <c r="BP516" s="1">
        <f>_xlfn.XLOOKUP(AE516,[6]cmmiScoringModel!$G$107:$G$113,[6]cmmiScoringModel!$I$107:$I$113,0,0,1)</f>
        <v>0.75</v>
      </c>
      <c r="BQ516" s="1">
        <f>_xlfn.XLOOKUP(AF516,[6]cmmiScoringModel!$G$114:$G$117,[6]cmmiScoringModel!$I$114:$I$117,0,0,1)</f>
        <v>0.85</v>
      </c>
      <c r="BR516" s="1">
        <f>_xlfn.XLOOKUP(AG516,[6]cmmiScoringModel!$G$118:$G$120,[6]cmmiScoringModel!$I$118:$I$120,0,0,1)</f>
        <v>0.25</v>
      </c>
      <c r="BS516" s="1">
        <f>_xlfn.XLOOKUP(AH516, [6]cmmiScoringModel!$G$121:$G$124,[6]cmmiScoringModel!$I$121:$I$124,0,0,1)</f>
        <v>0.6</v>
      </c>
      <c r="BT516" s="1">
        <f>_xlfn.XLOOKUP(AI516,[6]cmmiScoringModel!$G$125:$G$128,[6]cmmiScoringModel!$I$125:$I$128,0,0,1)</f>
        <v>0.4</v>
      </c>
      <c r="BU516" s="1">
        <f>_xlfn.XLOOKUP(AJ516,[6]cmmiScoringModel!$G$129:$G$132,[6]cmmiScoringModel!$I$129:$I$132,0,0,1)</f>
        <v>0.4</v>
      </c>
      <c r="BV516" s="1">
        <f>_xlfn.XLOOKUP(AK516,[6]cmmiScoringModel!$G$133:$G$138,[6]cmmiScoringModel!$I$133:$I$138,0,0,1)</f>
        <v>0.5</v>
      </c>
      <c r="BW516" s="1">
        <f>_xlfn.XLOOKUP(AL516,[6]cmmiScoringModel!$G$139:$G$142,[6]cmmiScoringModel!$I$139:$I$142,0,0,1)</f>
        <v>1</v>
      </c>
      <c r="BX516" s="1">
        <f>_xlfn.XLOOKUP(AM516,[6]cmmiScoringModel!$G$143:$G$148,[6]cmmiScoringModel!$I$143:$I$148,0,0,1)</f>
        <v>0.75</v>
      </c>
      <c r="BY516" s="1">
        <f>_xlfn.XLOOKUP(AN516,[6]cmmiScoringModel!$G$149:$G$153,[6]cmmiScoringModel!$I$149:$I$153,0,0,1)</f>
        <v>0.25</v>
      </c>
      <c r="BZ516" s="1">
        <f>_xlfn.XLOOKUP(AO516,[6]cmmiScoringModel!$G$154:$G$157,[6]cmmiScoringModel!$I$154:$I$157,0,0,1)</f>
        <v>0</v>
      </c>
      <c r="CA516" s="1">
        <f>_xlfn.XLOOKUP(AP516,[6]cmmiScoringModel!$G$158:$G$161,[6]cmmiScoringModel!$I$158:$I$161,0,0,1)</f>
        <v>1</v>
      </c>
      <c r="CB516" s="1">
        <f>_xlfn.XLOOKUP(AQ516,[6]cmmiScoringModel!$G$162:$G$166,[6]cmmiScoringModel!$I$162:$I$166,0,0,1)</f>
        <v>1</v>
      </c>
      <c r="CC516" s="1">
        <f>_xlfn.XLOOKUP(AR516,[6]cmmiScoringModel!$G$167:$G$171,[6]cmmiScoringModel!$I$167:$I$171,0,0,1)</f>
        <v>0.01</v>
      </c>
      <c r="CD516" s="1">
        <f>_xlfn.XLOOKUP(AS516,[6]cmmiScoringModel!$G$172:$G$175,[6]cmmiScoringModel!$I$172:$I$175,0,0,1)</f>
        <v>0.01</v>
      </c>
      <c r="CE516" s="1">
        <f>_xlfn.XLOOKUP(AT516,[6]cmmiScoringModel!$G$176:$G$180,[6]cmmiScoringModel!$I$176:$I$180,0,0,1)</f>
        <v>0.01</v>
      </c>
    </row>
    <row r="517" spans="1:83" x14ac:dyDescent="0.25">
      <c r="A517" s="1" t="s">
        <v>3936</v>
      </c>
      <c r="B517" s="1" t="s">
        <v>2604</v>
      </c>
      <c r="C517" s="1" t="s">
        <v>2515</v>
      </c>
      <c r="D517" s="1" t="s">
        <v>2605</v>
      </c>
      <c r="E517" s="1" t="s">
        <v>2606</v>
      </c>
      <c r="G517" s="1" t="s">
        <v>1677</v>
      </c>
      <c r="H517" s="1" t="s">
        <v>3937</v>
      </c>
      <c r="K517" s="1" t="s">
        <v>18</v>
      </c>
      <c r="L517" s="1" t="s">
        <v>22</v>
      </c>
      <c r="M517" s="1" t="s">
        <v>31</v>
      </c>
      <c r="N517" s="1" t="s">
        <v>29</v>
      </c>
      <c r="O517" s="1" t="s">
        <v>37</v>
      </c>
      <c r="P517" s="1" t="s">
        <v>43</v>
      </c>
      <c r="Q517" s="1" t="s">
        <v>45</v>
      </c>
      <c r="R517" s="1" t="s">
        <v>37</v>
      </c>
      <c r="S517" s="1" t="s">
        <v>56</v>
      </c>
      <c r="T517" s="1" t="s">
        <v>62</v>
      </c>
      <c r="U517" s="1" t="s">
        <v>66</v>
      </c>
      <c r="V517" s="1" t="s">
        <v>72</v>
      </c>
      <c r="W517" s="1" t="s">
        <v>75</v>
      </c>
      <c r="X517" s="1" t="s">
        <v>37</v>
      </c>
      <c r="Y517" s="1" t="s">
        <v>66</v>
      </c>
      <c r="Z517" s="1" t="s">
        <v>61</v>
      </c>
      <c r="AA517" s="1" t="s">
        <v>63</v>
      </c>
      <c r="AB517" s="1" t="s">
        <v>98</v>
      </c>
      <c r="AC517" s="1" t="s">
        <v>102</v>
      </c>
      <c r="AD517" s="1" t="s">
        <v>111</v>
      </c>
      <c r="AE517" s="1" t="s">
        <v>63</v>
      </c>
      <c r="AF517" s="1" t="s">
        <v>120</v>
      </c>
      <c r="AG517" s="1" t="s">
        <v>124</v>
      </c>
      <c r="AH517" s="1" t="s">
        <v>129</v>
      </c>
      <c r="AI517" s="1" t="s">
        <v>129</v>
      </c>
      <c r="AJ517" s="1" t="s">
        <v>22</v>
      </c>
      <c r="AK517" s="1" t="s">
        <v>63</v>
      </c>
      <c r="AL517" s="1" t="s">
        <v>140</v>
      </c>
      <c r="AM517" s="1" t="s">
        <v>63</v>
      </c>
      <c r="AN517" s="1" t="s">
        <v>31</v>
      </c>
      <c r="AO517" s="1" t="s">
        <v>154</v>
      </c>
      <c r="AP517" s="1" t="s">
        <v>159</v>
      </c>
      <c r="AQ517" s="1" t="s">
        <v>31</v>
      </c>
      <c r="AR517" s="1" t="s">
        <v>29</v>
      </c>
      <c r="AS517" s="1" t="s">
        <v>111</v>
      </c>
      <c r="AT517" s="1" t="s">
        <v>170</v>
      </c>
      <c r="AV517" s="1">
        <f>_xlfn.XLOOKUP(K517,[6]cmmiScoringModel!$G$2:$G$6, [6]cmmiScoringModel!$I$2:$I$6,0,0,1)</f>
        <v>1</v>
      </c>
      <c r="AW517" s="1">
        <f>_xlfn.XLOOKUP(L517,[6]cmmiScoringModel!$G$7:$G$9,[6]cmmiScoringModel!$I$7:$I$9,0,0,1)</f>
        <v>1</v>
      </c>
      <c r="AX517" s="1">
        <f>_xlfn.XLOOKUP(M517,[6]cmmiScoringModel!$G$10:$G$14,[6]cmmiScoringModel!$I$10:$I$14,0,0,1)</f>
        <v>1</v>
      </c>
      <c r="AY517" s="1">
        <f>_xlfn.XLOOKUP(N517,[6]cmmiScoringModel!$G$15:$G$19,[6]cmmiScoringModel!$I$15:$I$19,0,0,1)</f>
        <v>0.5</v>
      </c>
      <c r="AZ517" s="1">
        <f>_xlfn.XLOOKUP(O517,[6]cmmiScoringModel!$G$20:$G$24,[6]cmmiScoringModel!$I$20:$I$24,0,0,1)</f>
        <v>0.75</v>
      </c>
      <c r="BA517" s="1">
        <f>_xlfn.XLOOKUP(P517,[6]cmmiScoringModel!$G$25:$G$28,[6]cmmiScoringModel!$I$25:$I$28,0,0,1)</f>
        <v>1</v>
      </c>
      <c r="BB517" s="1">
        <f>_xlfn.XLOOKUP(Q517,[6]cmmiScoringModel!$G$29:$G$33,[6]cmmiScoringModel!$I$29:$I$33,0,0,1)</f>
        <v>0.5</v>
      </c>
      <c r="BC517" s="1">
        <f>_xlfn.XLOOKUP(R517,[6]cmmiScoringModel!$G$34:$G$37,[6]cmmiScoringModel!$I$34:$I$37,0,0,1)</f>
        <v>1</v>
      </c>
      <c r="BD517" s="1">
        <f>_xlfn.XLOOKUP(S517,[6]cmmiScoringModel!$G$38:$G$44,[6]cmmiScoringModel!$I$38:$I$44,0,0,1)</f>
        <v>0.2</v>
      </c>
      <c r="BE517" s="1">
        <f>_xlfn.XLOOKUP(T517,[6]cmmiScoringModel!$G$45:$G$51,[6]cmmiScoringModel!$I$45:$I$51,0,0,1)</f>
        <v>0.5</v>
      </c>
      <c r="BF517" s="1">
        <f>_xlfn.XLOOKUP(U517,[6]cmmiScoringModel!$G$52:$G$56,[6]cmmiScoringModel!$I$52:$I$56,0,0,1)</f>
        <v>0.8</v>
      </c>
      <c r="BG517" s="1">
        <f>_xlfn.XLOOKUP(V517,[6]cmmiScoringModel!$G$57:$G$61,[6]cmmiScoringModel!$I$57:$I$61,0,0,1)</f>
        <v>1</v>
      </c>
      <c r="BH517" s="1">
        <f>_xlfn.XLOOKUP(W517,[6]cmmiScoringModel!$G$62:$G$67,[6]cmmiScoringModel!$I$62:$I$67,0,0,1)</f>
        <v>0.5</v>
      </c>
      <c r="BI517" s="1">
        <f>_xlfn.XLOOKUP(X517,[6]cmmiScoringModel!$G$68:$G$72,[6]cmmiScoringModel!$I$68:$I$72,0,0,1)</f>
        <v>0.75</v>
      </c>
      <c r="BJ517" s="1">
        <f>_xlfn.XLOOKUP(Y517,[6]cmmiScoringModel!$G$73:$G$77,[6]cmmiScoringModel!$I$73:$I$77,0,0,1)</f>
        <v>0.5</v>
      </c>
      <c r="BK517" s="1">
        <f>_xlfn.XLOOKUP(Z517,[6]cmmiScoringModel!$G$78:$G$84,[6]cmmiScoringModel!$I$78:$I$84,0,0,1)</f>
        <v>0.25</v>
      </c>
      <c r="BL517" s="1">
        <f>_xlfn.XLOOKUP(AA517,[6]cmmiScoringModel!$G$85:$G$91,[6]cmmiScoringModel!$I$85:$I$91,0,0,1)</f>
        <v>0.75</v>
      </c>
      <c r="BM517" s="1">
        <f>_xlfn.XLOOKUP(AB517,[6]cmmiScoringModel!$G$92:$G$95,[6]cmmiScoringModel!$I$92:$I$95,0,0,1)</f>
        <v>1</v>
      </c>
      <c r="BN517" s="1">
        <f>_xlfn.XLOOKUP(AC517,[6]cmmiScoringModel!$G$96:$G$100,[6]cmmiScoringModel!$I$96:$I$100,0,0,1)</f>
        <v>0.15</v>
      </c>
      <c r="BO517" s="1">
        <f>_xlfn.XLOOKUP(AD517,[6]cmmiScoringModel!$G$101:$G$106,[6]cmmiScoringModel!$I$101:$I$106,0,0,1)</f>
        <v>1</v>
      </c>
      <c r="BP517" s="1">
        <f>_xlfn.XLOOKUP(AE517,[6]cmmiScoringModel!$G$107:$G$113,[6]cmmiScoringModel!$I$107:$I$113,0,0,1)</f>
        <v>0.75</v>
      </c>
      <c r="BQ517" s="1">
        <f>_xlfn.XLOOKUP(AF517,[6]cmmiScoringModel!$G$114:$G$117,[6]cmmiScoringModel!$I$114:$I$117,0,0,1)</f>
        <v>0.85</v>
      </c>
      <c r="BR517" s="1">
        <f>_xlfn.XLOOKUP(AG517,[6]cmmiScoringModel!$G$118:$G$120,[6]cmmiScoringModel!$I$118:$I$120,0,0,1)</f>
        <v>0.25</v>
      </c>
      <c r="BS517" s="1">
        <f>_xlfn.XLOOKUP(AH517, [6]cmmiScoringModel!$G$121:$G$124,[6]cmmiScoringModel!$I$121:$I$124,0,0,1)</f>
        <v>0.6</v>
      </c>
      <c r="BT517" s="1">
        <f>_xlfn.XLOOKUP(AI517,[6]cmmiScoringModel!$G$125:$G$128,[6]cmmiScoringModel!$I$125:$I$128,0,0,1)</f>
        <v>0.4</v>
      </c>
      <c r="BU517" s="1">
        <f>_xlfn.XLOOKUP(AJ517,[6]cmmiScoringModel!$G$129:$G$132,[6]cmmiScoringModel!$I$129:$I$132,0,0,1)</f>
        <v>1</v>
      </c>
      <c r="BV517" s="1">
        <f>_xlfn.XLOOKUP(AK517,[6]cmmiScoringModel!$G$133:$G$138,[6]cmmiScoringModel!$I$133:$I$138,0,0,1)</f>
        <v>0.75</v>
      </c>
      <c r="BW517" s="1">
        <f>_xlfn.XLOOKUP(AL517,[6]cmmiScoringModel!$G$139:$G$142,[6]cmmiScoringModel!$I$139:$I$142,0,0,1)</f>
        <v>0</v>
      </c>
      <c r="BX517" s="1">
        <f>_xlfn.XLOOKUP(AM517,[6]cmmiScoringModel!$G$143:$G$148,[6]cmmiScoringModel!$I$143:$I$148,0,0,1)</f>
        <v>0.75</v>
      </c>
      <c r="BY517" s="1">
        <f>_xlfn.XLOOKUP(AN517,[6]cmmiScoringModel!$G$149:$G$153,[6]cmmiScoringModel!$I$149:$I$153,0,0,1)</f>
        <v>1</v>
      </c>
      <c r="BZ517" s="1">
        <f>_xlfn.XLOOKUP(AO517,[6]cmmiScoringModel!$G$154:$G$157,[6]cmmiScoringModel!$I$154:$I$157,0,0,1)</f>
        <v>0</v>
      </c>
      <c r="CA517" s="1">
        <f>_xlfn.XLOOKUP(AP517,[6]cmmiScoringModel!$G$158:$G$161,[6]cmmiScoringModel!$I$158:$I$161,0,0,1)</f>
        <v>1</v>
      </c>
      <c r="CB517" s="1">
        <f>_xlfn.XLOOKUP(AQ517,[6]cmmiScoringModel!$G$162:$G$166,[6]cmmiScoringModel!$I$162:$I$166,0,0,1)</f>
        <v>1</v>
      </c>
      <c r="CC517" s="1">
        <f>_xlfn.XLOOKUP(AR517,[6]cmmiScoringModel!$G$167:$G$171,[6]cmmiScoringModel!$I$167:$I$171,0,0,1)</f>
        <v>0.5</v>
      </c>
      <c r="CD517" s="1">
        <f>_xlfn.XLOOKUP(AS517,[6]cmmiScoringModel!$G$172:$G$175,[6]cmmiScoringModel!$I$172:$I$175,0,0,1)</f>
        <v>1</v>
      </c>
      <c r="CE517" s="1">
        <f>_xlfn.XLOOKUP(AT517,[6]cmmiScoringModel!$G$176:$G$180,[6]cmmiScoringModel!$I$176:$I$180,0,0,1)</f>
        <v>0.5</v>
      </c>
    </row>
    <row r="518" spans="1:83" x14ac:dyDescent="0.25">
      <c r="A518" s="1" t="s">
        <v>3938</v>
      </c>
      <c r="B518" s="1" t="s">
        <v>2604</v>
      </c>
      <c r="C518" s="1" t="s">
        <v>2515</v>
      </c>
      <c r="D518" s="1" t="s">
        <v>2607</v>
      </c>
      <c r="E518" s="1" t="s">
        <v>2608</v>
      </c>
      <c r="G518" s="1" t="s">
        <v>1677</v>
      </c>
      <c r="H518" s="1" t="s">
        <v>3939</v>
      </c>
      <c r="K518" s="1" t="s">
        <v>16</v>
      </c>
      <c r="L518" s="1" t="s">
        <v>22</v>
      </c>
      <c r="M518" s="1" t="s">
        <v>31</v>
      </c>
      <c r="N518" s="1" t="s">
        <v>29</v>
      </c>
      <c r="O518" s="1" t="s">
        <v>37</v>
      </c>
      <c r="P518" s="1" t="s">
        <v>43</v>
      </c>
      <c r="Q518" s="1" t="s">
        <v>45</v>
      </c>
      <c r="R518" s="1" t="s">
        <v>37</v>
      </c>
      <c r="S518" s="1" t="s">
        <v>56</v>
      </c>
      <c r="T518" s="1" t="s">
        <v>64</v>
      </c>
      <c r="U518" s="1" t="s">
        <v>43</v>
      </c>
      <c r="V518" s="1" t="s">
        <v>72</v>
      </c>
      <c r="W518" s="1" t="s">
        <v>76</v>
      </c>
      <c r="X518" s="1" t="s">
        <v>37</v>
      </c>
      <c r="Y518" s="1" t="s">
        <v>66</v>
      </c>
      <c r="Z518" s="1" t="s">
        <v>62</v>
      </c>
      <c r="AA518" s="1" t="s">
        <v>62</v>
      </c>
      <c r="AB518" s="1" t="s">
        <v>98</v>
      </c>
      <c r="AC518" s="1" t="s">
        <v>102</v>
      </c>
      <c r="AD518" s="1" t="s">
        <v>111</v>
      </c>
      <c r="AE518" s="1" t="s">
        <v>62</v>
      </c>
      <c r="AF518" s="1" t="s">
        <v>120</v>
      </c>
      <c r="AG518" s="1" t="s">
        <v>125</v>
      </c>
      <c r="AH518" s="1" t="s">
        <v>129</v>
      </c>
      <c r="AI518" s="1" t="s">
        <v>129</v>
      </c>
      <c r="AJ518" s="1" t="s">
        <v>129</v>
      </c>
      <c r="AK518" s="1" t="s">
        <v>62</v>
      </c>
      <c r="AL518" s="1" t="s">
        <v>142</v>
      </c>
      <c r="AM518" s="1" t="s">
        <v>62</v>
      </c>
      <c r="AN518" s="1" t="s">
        <v>29</v>
      </c>
      <c r="AO518" s="1" t="s">
        <v>155</v>
      </c>
      <c r="AP518" s="1" t="s">
        <v>159</v>
      </c>
      <c r="AQ518" s="1" t="s">
        <v>29</v>
      </c>
      <c r="AR518" s="1" t="s">
        <v>21</v>
      </c>
      <c r="AS518" s="1" t="s">
        <v>21</v>
      </c>
      <c r="AT518" s="1" t="s">
        <v>21</v>
      </c>
      <c r="AV518" s="1">
        <f>_xlfn.XLOOKUP(K518,[6]cmmiScoringModel!$G$2:$G$6, [6]cmmiScoringModel!$I$2:$I$6,0,0,1)</f>
        <v>0.1</v>
      </c>
      <c r="AW518" s="1">
        <f>_xlfn.XLOOKUP(L518,[6]cmmiScoringModel!$G$7:$G$9,[6]cmmiScoringModel!$I$7:$I$9,0,0,1)</f>
        <v>1</v>
      </c>
      <c r="AX518" s="1">
        <f>_xlfn.XLOOKUP(M518,[6]cmmiScoringModel!$G$10:$G$14,[6]cmmiScoringModel!$I$10:$I$14,0,0,1)</f>
        <v>1</v>
      </c>
      <c r="AY518" s="1">
        <f>_xlfn.XLOOKUP(N518,[6]cmmiScoringModel!$G$15:$G$19,[6]cmmiScoringModel!$I$15:$I$19,0,0,1)</f>
        <v>0.5</v>
      </c>
      <c r="AZ518" s="1">
        <f>_xlfn.XLOOKUP(O518,[6]cmmiScoringModel!$G$20:$G$24,[6]cmmiScoringModel!$I$20:$I$24,0,0,1)</f>
        <v>0.75</v>
      </c>
      <c r="BA518" s="1">
        <f>_xlfn.XLOOKUP(P518,[6]cmmiScoringModel!$G$25:$G$28,[6]cmmiScoringModel!$I$25:$I$28,0,0,1)</f>
        <v>1</v>
      </c>
      <c r="BB518" s="1">
        <f>_xlfn.XLOOKUP(Q518,[6]cmmiScoringModel!$G$29:$G$33,[6]cmmiScoringModel!$I$29:$I$33,0,0,1)</f>
        <v>0.5</v>
      </c>
      <c r="BC518" s="1">
        <f>_xlfn.XLOOKUP(R518,[6]cmmiScoringModel!$G$34:$G$37,[6]cmmiScoringModel!$I$34:$I$37,0,0,1)</f>
        <v>1</v>
      </c>
      <c r="BD518" s="1">
        <f>_xlfn.XLOOKUP(S518,[6]cmmiScoringModel!$G$38:$G$44,[6]cmmiScoringModel!$I$38:$I$44,0,0,1)</f>
        <v>0.2</v>
      </c>
      <c r="BE518" s="1">
        <f>_xlfn.XLOOKUP(T518,[6]cmmiScoringModel!$G$45:$G$51,[6]cmmiScoringModel!$I$45:$I$51,0,0,1)</f>
        <v>1</v>
      </c>
      <c r="BF518" s="1">
        <f>_xlfn.XLOOKUP(U518,[6]cmmiScoringModel!$G$52:$G$56,[6]cmmiScoringModel!$I$52:$I$56,0,0,1)</f>
        <v>1</v>
      </c>
      <c r="BG518" s="1">
        <f>_xlfn.XLOOKUP(V518,[6]cmmiScoringModel!$G$57:$G$61,[6]cmmiScoringModel!$I$57:$I$61,0,0,1)</f>
        <v>1</v>
      </c>
      <c r="BH518" s="1">
        <f>_xlfn.XLOOKUP(W518,[6]cmmiScoringModel!$G$62:$G$67,[6]cmmiScoringModel!$I$62:$I$67,0,0,1)</f>
        <v>0.75</v>
      </c>
      <c r="BI518" s="1">
        <f>_xlfn.XLOOKUP(X518,[6]cmmiScoringModel!$G$68:$G$72,[6]cmmiScoringModel!$I$68:$I$72,0,0,1)</f>
        <v>0.75</v>
      </c>
      <c r="BJ518" s="1">
        <f>_xlfn.XLOOKUP(Y518,[6]cmmiScoringModel!$G$73:$G$77,[6]cmmiScoringModel!$I$73:$I$77,0,0,1)</f>
        <v>0.5</v>
      </c>
      <c r="BK518" s="1">
        <f>_xlfn.XLOOKUP(Z518,[6]cmmiScoringModel!$G$78:$G$84,[6]cmmiScoringModel!$I$78:$I$84,0,0,1)</f>
        <v>0.5</v>
      </c>
      <c r="BL518" s="1">
        <f>_xlfn.XLOOKUP(AA518,[6]cmmiScoringModel!$G$85:$G$91,[6]cmmiScoringModel!$I$85:$I$91,0,0,1)</f>
        <v>0.5</v>
      </c>
      <c r="BM518" s="1">
        <f>_xlfn.XLOOKUP(AB518,[6]cmmiScoringModel!$G$92:$G$95,[6]cmmiScoringModel!$I$92:$I$95,0,0,1)</f>
        <v>1</v>
      </c>
      <c r="BN518" s="1">
        <f>_xlfn.XLOOKUP(AC518,[6]cmmiScoringModel!$G$96:$G$100,[6]cmmiScoringModel!$I$96:$I$100,0,0,1)</f>
        <v>0.15</v>
      </c>
      <c r="BO518" s="1">
        <f>_xlfn.XLOOKUP(AD518,[6]cmmiScoringModel!$G$101:$G$106,[6]cmmiScoringModel!$I$101:$I$106,0,0,1)</f>
        <v>1</v>
      </c>
      <c r="BP518" s="1">
        <f>_xlfn.XLOOKUP(AE518,[6]cmmiScoringModel!$G$107:$G$113,[6]cmmiScoringModel!$I$107:$I$113,0,0,1)</f>
        <v>0.5</v>
      </c>
      <c r="BQ518" s="1">
        <f>_xlfn.XLOOKUP(AF518,[6]cmmiScoringModel!$G$114:$G$117,[6]cmmiScoringModel!$I$114:$I$117,0,0,1)</f>
        <v>0.85</v>
      </c>
      <c r="BR518" s="1">
        <f>_xlfn.XLOOKUP(AG518,[6]cmmiScoringModel!$G$118:$G$120,[6]cmmiScoringModel!$I$118:$I$120,0,0,1)</f>
        <v>1</v>
      </c>
      <c r="BS518" s="1">
        <f>_xlfn.XLOOKUP(AH518, [6]cmmiScoringModel!$G$121:$G$124,[6]cmmiScoringModel!$I$121:$I$124,0,0,1)</f>
        <v>0.6</v>
      </c>
      <c r="BT518" s="1">
        <f>_xlfn.XLOOKUP(AI518,[6]cmmiScoringModel!$G$125:$G$128,[6]cmmiScoringModel!$I$125:$I$128,0,0,1)</f>
        <v>0.4</v>
      </c>
      <c r="BU518" s="1">
        <f>_xlfn.XLOOKUP(AJ518,[6]cmmiScoringModel!$G$129:$G$132,[6]cmmiScoringModel!$I$129:$I$132,0,0,1)</f>
        <v>0.4</v>
      </c>
      <c r="BV518" s="1">
        <f>_xlfn.XLOOKUP(AK518,[6]cmmiScoringModel!$G$133:$G$138,[6]cmmiScoringModel!$I$133:$I$138,0,0,1)</f>
        <v>0.5</v>
      </c>
      <c r="BW518" s="1">
        <f>_xlfn.XLOOKUP(AL518,[6]cmmiScoringModel!$G$139:$G$142,[6]cmmiScoringModel!$I$139:$I$142,0,0,1)</f>
        <v>0.25</v>
      </c>
      <c r="BX518" s="1">
        <f>_xlfn.XLOOKUP(AM518,[6]cmmiScoringModel!$G$143:$G$148,[6]cmmiScoringModel!$I$143:$I$148,0,0,1)</f>
        <v>0.5</v>
      </c>
      <c r="BY518" s="1">
        <f>_xlfn.XLOOKUP(AN518,[6]cmmiScoringModel!$G$149:$G$153,[6]cmmiScoringModel!$I$149:$I$153,0,0,1)</f>
        <v>0.75</v>
      </c>
      <c r="BZ518" s="1">
        <f>_xlfn.XLOOKUP(AO518,[6]cmmiScoringModel!$G$154:$G$157,[6]cmmiScoringModel!$I$154:$I$157,0,0,1)</f>
        <v>1</v>
      </c>
      <c r="CA518" s="1">
        <f>_xlfn.XLOOKUP(AP518,[6]cmmiScoringModel!$G$158:$G$161,[6]cmmiScoringModel!$I$158:$I$161,0,0,1)</f>
        <v>1</v>
      </c>
      <c r="CB518" s="1">
        <f>_xlfn.XLOOKUP(AQ518,[6]cmmiScoringModel!$G$162:$G$166,[6]cmmiScoringModel!$I$162:$I$166,0,0,1)</f>
        <v>0.75</v>
      </c>
      <c r="CC518" s="1">
        <f>_xlfn.XLOOKUP(AR518,[6]cmmiScoringModel!$G$167:$G$171,[6]cmmiScoringModel!$I$167:$I$171,0,0,1)</f>
        <v>0.01</v>
      </c>
      <c r="CD518" s="1">
        <f>_xlfn.XLOOKUP(AS518,[6]cmmiScoringModel!$G$172:$G$175,[6]cmmiScoringModel!$I$172:$I$175,0,0,1)</f>
        <v>0.01</v>
      </c>
      <c r="CE518" s="1">
        <f>_xlfn.XLOOKUP(AT518,[6]cmmiScoringModel!$G$176:$G$180,[6]cmmiScoringModel!$I$176:$I$180,0,0,1)</f>
        <v>0.01</v>
      </c>
    </row>
    <row r="519" spans="1:83" x14ac:dyDescent="0.25">
      <c r="A519" s="1" t="s">
        <v>3940</v>
      </c>
      <c r="B519" s="1" t="s">
        <v>2604</v>
      </c>
      <c r="C519" s="1" t="s">
        <v>2609</v>
      </c>
      <c r="D519" s="1" t="s">
        <v>2610</v>
      </c>
      <c r="E519" s="1" t="s">
        <v>2611</v>
      </c>
      <c r="G519" s="1" t="s">
        <v>2580</v>
      </c>
      <c r="H519" s="1" t="s">
        <v>3941</v>
      </c>
      <c r="K519" s="1" t="s">
        <v>18</v>
      </c>
      <c r="L519" s="1" t="s">
        <v>22</v>
      </c>
      <c r="M519" s="1" t="s">
        <v>31</v>
      </c>
      <c r="N519" s="1" t="s">
        <v>31</v>
      </c>
      <c r="O519" s="1" t="s">
        <v>37</v>
      </c>
      <c r="P519" s="1" t="s">
        <v>43</v>
      </c>
      <c r="Q519" s="1" t="s">
        <v>45</v>
      </c>
      <c r="R519" s="1" t="s">
        <v>37</v>
      </c>
      <c r="S519" s="1" t="s">
        <v>56</v>
      </c>
      <c r="T519" s="1" t="s">
        <v>62</v>
      </c>
      <c r="U519" s="1" t="s">
        <v>66</v>
      </c>
      <c r="V519" s="1" t="s">
        <v>72</v>
      </c>
      <c r="W519" s="1" t="s">
        <v>77</v>
      </c>
      <c r="X519" s="1" t="s">
        <v>37</v>
      </c>
      <c r="Y519" s="1" t="s">
        <v>43</v>
      </c>
      <c r="Z519" s="1" t="s">
        <v>63</v>
      </c>
      <c r="AA519" s="1" t="s">
        <v>62</v>
      </c>
      <c r="AB519" s="1" t="s">
        <v>98</v>
      </c>
      <c r="AC519" s="1" t="s">
        <v>103</v>
      </c>
      <c r="AD519" s="1" t="s">
        <v>111</v>
      </c>
      <c r="AE519" s="1" t="s">
        <v>62</v>
      </c>
      <c r="AF519" s="1" t="s">
        <v>120</v>
      </c>
      <c r="AG519" s="1" t="s">
        <v>125</v>
      </c>
      <c r="AH519" s="1" t="s">
        <v>129</v>
      </c>
      <c r="AI519" s="1" t="s">
        <v>129</v>
      </c>
      <c r="AJ519" s="1" t="s">
        <v>129</v>
      </c>
      <c r="AK519" s="1" t="s">
        <v>64</v>
      </c>
      <c r="AL519" s="1" t="s">
        <v>144</v>
      </c>
      <c r="AM519" s="1" t="s">
        <v>63</v>
      </c>
      <c r="AN519" s="1" t="s">
        <v>31</v>
      </c>
      <c r="AO519" s="1" t="s">
        <v>155</v>
      </c>
      <c r="AP519" s="1" t="s">
        <v>159</v>
      </c>
      <c r="AQ519" s="1" t="s">
        <v>31</v>
      </c>
      <c r="AR519" s="1" t="s">
        <v>21</v>
      </c>
      <c r="AS519" s="1" t="s">
        <v>21</v>
      </c>
      <c r="AT519" s="1" t="s">
        <v>21</v>
      </c>
      <c r="AV519" s="1">
        <f>_xlfn.XLOOKUP(K519,[6]cmmiScoringModel!$G$2:$G$6, [6]cmmiScoringModel!$I$2:$I$6,0,0,1)</f>
        <v>1</v>
      </c>
      <c r="AW519" s="1">
        <f>_xlfn.XLOOKUP(L519,[6]cmmiScoringModel!$G$7:$G$9,[6]cmmiScoringModel!$I$7:$I$9,0,0,1)</f>
        <v>1</v>
      </c>
      <c r="AX519" s="1">
        <f>_xlfn.XLOOKUP(M519,[6]cmmiScoringModel!$G$10:$G$14,[6]cmmiScoringModel!$I$10:$I$14,0,0,1)</f>
        <v>1</v>
      </c>
      <c r="AY519" s="1">
        <f>_xlfn.XLOOKUP(N519,[6]cmmiScoringModel!$G$15:$G$19,[6]cmmiScoringModel!$I$15:$I$19,0,0,1)</f>
        <v>1</v>
      </c>
      <c r="AZ519" s="1">
        <f>_xlfn.XLOOKUP(O519,[6]cmmiScoringModel!$G$20:$G$24,[6]cmmiScoringModel!$I$20:$I$24,0,0,1)</f>
        <v>0.75</v>
      </c>
      <c r="BA519" s="1">
        <f>_xlfn.XLOOKUP(P519,[6]cmmiScoringModel!$G$25:$G$28,[6]cmmiScoringModel!$I$25:$I$28,0,0,1)</f>
        <v>1</v>
      </c>
      <c r="BB519" s="1">
        <f>_xlfn.XLOOKUP(Q519,[6]cmmiScoringModel!$G$29:$G$33,[6]cmmiScoringModel!$I$29:$I$33,0,0,1)</f>
        <v>0.5</v>
      </c>
      <c r="BC519" s="1">
        <f>_xlfn.XLOOKUP(R519,[6]cmmiScoringModel!$G$34:$G$37,[6]cmmiScoringModel!$I$34:$I$37,0,0,1)</f>
        <v>1</v>
      </c>
      <c r="BD519" s="1">
        <f>_xlfn.XLOOKUP(S519,[6]cmmiScoringModel!$G$38:$G$44,[6]cmmiScoringModel!$I$38:$I$44,0,0,1)</f>
        <v>0.2</v>
      </c>
      <c r="BE519" s="1">
        <f>_xlfn.XLOOKUP(T519,[6]cmmiScoringModel!$G$45:$G$51,[6]cmmiScoringModel!$I$45:$I$51,0,0,1)</f>
        <v>0.5</v>
      </c>
      <c r="BF519" s="1">
        <f>_xlfn.XLOOKUP(U519,[6]cmmiScoringModel!$G$52:$G$56,[6]cmmiScoringModel!$I$52:$I$56,0,0,1)</f>
        <v>0.8</v>
      </c>
      <c r="BG519" s="1">
        <f>_xlfn.XLOOKUP(V519,[6]cmmiScoringModel!$G$57:$G$61,[6]cmmiScoringModel!$I$57:$I$61,0,0,1)</f>
        <v>1</v>
      </c>
      <c r="BH519" s="1">
        <f>_xlfn.XLOOKUP(W519,[6]cmmiScoringModel!$G$62:$G$67,[6]cmmiScoringModel!$I$62:$I$67,0,0,1)</f>
        <v>1</v>
      </c>
      <c r="BI519" s="1">
        <f>_xlfn.XLOOKUP(X519,[6]cmmiScoringModel!$G$68:$G$72,[6]cmmiScoringModel!$I$68:$I$72,0,0,1)</f>
        <v>0.75</v>
      </c>
      <c r="BJ519" s="1">
        <f>_xlfn.XLOOKUP(Y519,[6]cmmiScoringModel!$G$73:$G$77,[6]cmmiScoringModel!$I$73:$I$77,0,0,1)</f>
        <v>1</v>
      </c>
      <c r="BK519" s="1">
        <f>_xlfn.XLOOKUP(Z519,[6]cmmiScoringModel!$G$78:$G$84,[6]cmmiScoringModel!$I$78:$I$84,0,0,1)</f>
        <v>0.75</v>
      </c>
      <c r="BL519" s="1">
        <f>_xlfn.XLOOKUP(AA519,[6]cmmiScoringModel!$G$85:$G$91,[6]cmmiScoringModel!$I$85:$I$91,0,0,1)</f>
        <v>0.5</v>
      </c>
      <c r="BM519" s="1">
        <f>_xlfn.XLOOKUP(AB519,[6]cmmiScoringModel!$G$92:$G$95,[6]cmmiScoringModel!$I$92:$I$95,0,0,1)</f>
        <v>1</v>
      </c>
      <c r="BN519" s="1">
        <f>_xlfn.XLOOKUP(AC519,[6]cmmiScoringModel!$G$96:$G$100,[6]cmmiScoringModel!$I$96:$I$100,0,0,1)</f>
        <v>0.6</v>
      </c>
      <c r="BO519" s="1">
        <f>_xlfn.XLOOKUP(AD519,[6]cmmiScoringModel!$G$101:$G$106,[6]cmmiScoringModel!$I$101:$I$106,0,0,1)</f>
        <v>1</v>
      </c>
      <c r="BP519" s="1">
        <f>_xlfn.XLOOKUP(AE519,[6]cmmiScoringModel!$G$107:$G$113,[6]cmmiScoringModel!$I$107:$I$113,0,0,1)</f>
        <v>0.5</v>
      </c>
      <c r="BQ519" s="1">
        <f>_xlfn.XLOOKUP(AF519,[6]cmmiScoringModel!$G$114:$G$117,[6]cmmiScoringModel!$I$114:$I$117,0,0,1)</f>
        <v>0.85</v>
      </c>
      <c r="BR519" s="1">
        <f>_xlfn.XLOOKUP(AG519,[6]cmmiScoringModel!$G$118:$G$120,[6]cmmiScoringModel!$I$118:$I$120,0,0,1)</f>
        <v>1</v>
      </c>
      <c r="BS519" s="1">
        <f>_xlfn.XLOOKUP(AH519, [6]cmmiScoringModel!$G$121:$G$124,[6]cmmiScoringModel!$I$121:$I$124,0,0,1)</f>
        <v>0.6</v>
      </c>
      <c r="BT519" s="1">
        <f>_xlfn.XLOOKUP(AI519,[6]cmmiScoringModel!$G$125:$G$128,[6]cmmiScoringModel!$I$125:$I$128,0,0,1)</f>
        <v>0.4</v>
      </c>
      <c r="BU519" s="1">
        <f>_xlfn.XLOOKUP(AJ519,[6]cmmiScoringModel!$G$129:$G$132,[6]cmmiScoringModel!$I$129:$I$132,0,0,1)</f>
        <v>0.4</v>
      </c>
      <c r="BV519" s="1">
        <f>_xlfn.XLOOKUP(AK519,[6]cmmiScoringModel!$G$133:$G$138,[6]cmmiScoringModel!$I$133:$I$138,0,0,1)</f>
        <v>1</v>
      </c>
      <c r="BW519" s="1">
        <f>_xlfn.XLOOKUP(AL519,[6]cmmiScoringModel!$G$139:$G$142,[6]cmmiScoringModel!$I$139:$I$142,0,0,1)</f>
        <v>1</v>
      </c>
      <c r="BX519" s="1">
        <f>_xlfn.XLOOKUP(AM519,[6]cmmiScoringModel!$G$143:$G$148,[6]cmmiScoringModel!$I$143:$I$148,0,0,1)</f>
        <v>0.75</v>
      </c>
      <c r="BY519" s="1">
        <f>_xlfn.XLOOKUP(AN519,[6]cmmiScoringModel!$G$149:$G$153,[6]cmmiScoringModel!$I$149:$I$153,0,0,1)</f>
        <v>1</v>
      </c>
      <c r="BZ519" s="1">
        <f>_xlfn.XLOOKUP(AO519,[6]cmmiScoringModel!$G$154:$G$157,[6]cmmiScoringModel!$I$154:$I$157,0,0,1)</f>
        <v>1</v>
      </c>
      <c r="CA519" s="1">
        <f>_xlfn.XLOOKUP(AP519,[6]cmmiScoringModel!$G$158:$G$161,[6]cmmiScoringModel!$I$158:$I$161,0,0,1)</f>
        <v>1</v>
      </c>
      <c r="CB519" s="1">
        <f>_xlfn.XLOOKUP(AQ519,[6]cmmiScoringModel!$G$162:$G$166,[6]cmmiScoringModel!$I$162:$I$166,0,0,1)</f>
        <v>1</v>
      </c>
      <c r="CC519" s="1">
        <f>_xlfn.XLOOKUP(AR519,[6]cmmiScoringModel!$G$167:$G$171,[6]cmmiScoringModel!$I$167:$I$171,0,0,1)</f>
        <v>0.01</v>
      </c>
      <c r="CD519" s="1">
        <f>_xlfn.XLOOKUP(AS519,[6]cmmiScoringModel!$G$172:$G$175,[6]cmmiScoringModel!$I$172:$I$175,0,0,1)</f>
        <v>0.01</v>
      </c>
      <c r="CE519" s="1">
        <f>_xlfn.XLOOKUP(AT519,[6]cmmiScoringModel!$G$176:$G$180,[6]cmmiScoringModel!$I$176:$I$180,0,0,1)</f>
        <v>0.01</v>
      </c>
    </row>
    <row r="520" spans="1:83" x14ac:dyDescent="0.25">
      <c r="A520" s="1" t="s">
        <v>3942</v>
      </c>
      <c r="B520" s="1" t="s">
        <v>2604</v>
      </c>
      <c r="C520" s="1" t="s">
        <v>2609</v>
      </c>
      <c r="D520" s="1" t="s">
        <v>2612</v>
      </c>
      <c r="E520" s="1" t="s">
        <v>2613</v>
      </c>
      <c r="G520" s="1" t="s">
        <v>1677</v>
      </c>
      <c r="H520" s="1" t="s">
        <v>3939</v>
      </c>
      <c r="K520" s="1" t="s">
        <v>18</v>
      </c>
      <c r="L520" s="1" t="s">
        <v>22</v>
      </c>
      <c r="M520" s="1" t="s">
        <v>31</v>
      </c>
      <c r="N520" s="1" t="s">
        <v>29</v>
      </c>
      <c r="O520" s="1" t="s">
        <v>37</v>
      </c>
      <c r="P520" s="1" t="s">
        <v>43</v>
      </c>
      <c r="Q520" s="1" t="s">
        <v>45</v>
      </c>
      <c r="R520" s="1" t="s">
        <v>37</v>
      </c>
      <c r="S520" s="1" t="s">
        <v>56</v>
      </c>
      <c r="T520" s="1" t="s">
        <v>64</v>
      </c>
      <c r="U520" s="1" t="s">
        <v>43</v>
      </c>
      <c r="V520" s="1" t="s">
        <v>72</v>
      </c>
      <c r="W520" s="1" t="s">
        <v>76</v>
      </c>
      <c r="X520" s="1" t="s">
        <v>37</v>
      </c>
      <c r="Y520" s="1" t="s">
        <v>43</v>
      </c>
      <c r="Z520" s="1" t="s">
        <v>63</v>
      </c>
      <c r="AA520" s="1" t="s">
        <v>62</v>
      </c>
      <c r="AB520" s="1" t="s">
        <v>98</v>
      </c>
      <c r="AC520" s="1" t="s">
        <v>105</v>
      </c>
      <c r="AD520" s="1" t="s">
        <v>111</v>
      </c>
      <c r="AE520" s="1" t="s">
        <v>62</v>
      </c>
      <c r="AF520" s="1" t="s">
        <v>120</v>
      </c>
      <c r="AG520" s="1" t="s">
        <v>125</v>
      </c>
      <c r="AH520" s="1" t="s">
        <v>129</v>
      </c>
      <c r="AI520" s="1" t="s">
        <v>129</v>
      </c>
      <c r="AJ520" s="1" t="s">
        <v>129</v>
      </c>
      <c r="AK520" s="1" t="s">
        <v>63</v>
      </c>
      <c r="AL520" s="1" t="s">
        <v>144</v>
      </c>
      <c r="AM520" s="1" t="s">
        <v>62</v>
      </c>
      <c r="AN520" s="1" t="s">
        <v>29</v>
      </c>
      <c r="AO520" s="1" t="s">
        <v>155</v>
      </c>
      <c r="AP520" s="1" t="s">
        <v>159</v>
      </c>
      <c r="AQ520" s="1" t="s">
        <v>29</v>
      </c>
      <c r="AR520" s="1" t="s">
        <v>21</v>
      </c>
      <c r="AS520" s="1" t="s">
        <v>21</v>
      </c>
      <c r="AT520" s="1" t="s">
        <v>21</v>
      </c>
      <c r="AV520" s="1">
        <f>_xlfn.XLOOKUP(K520,[6]cmmiScoringModel!$G$2:$G$6, [6]cmmiScoringModel!$I$2:$I$6,0,0,1)</f>
        <v>1</v>
      </c>
      <c r="AW520" s="1">
        <f>_xlfn.XLOOKUP(L520,[6]cmmiScoringModel!$G$7:$G$9,[6]cmmiScoringModel!$I$7:$I$9,0,0,1)</f>
        <v>1</v>
      </c>
      <c r="AX520" s="1">
        <f>_xlfn.XLOOKUP(M520,[6]cmmiScoringModel!$G$10:$G$14,[6]cmmiScoringModel!$I$10:$I$14,0,0,1)</f>
        <v>1</v>
      </c>
      <c r="AY520" s="1">
        <f>_xlfn.XLOOKUP(N520,[6]cmmiScoringModel!$G$15:$G$19,[6]cmmiScoringModel!$I$15:$I$19,0,0,1)</f>
        <v>0.5</v>
      </c>
      <c r="AZ520" s="1">
        <f>_xlfn.XLOOKUP(O520,[6]cmmiScoringModel!$G$20:$G$24,[6]cmmiScoringModel!$I$20:$I$24,0,0,1)</f>
        <v>0.75</v>
      </c>
      <c r="BA520" s="1">
        <f>_xlfn.XLOOKUP(P520,[6]cmmiScoringModel!$G$25:$G$28,[6]cmmiScoringModel!$I$25:$I$28,0,0,1)</f>
        <v>1</v>
      </c>
      <c r="BB520" s="1">
        <f>_xlfn.XLOOKUP(Q520,[6]cmmiScoringModel!$G$29:$G$33,[6]cmmiScoringModel!$I$29:$I$33,0,0,1)</f>
        <v>0.5</v>
      </c>
      <c r="BC520" s="1">
        <f>_xlfn.XLOOKUP(R520,[6]cmmiScoringModel!$G$34:$G$37,[6]cmmiScoringModel!$I$34:$I$37,0,0,1)</f>
        <v>1</v>
      </c>
      <c r="BD520" s="1">
        <f>_xlfn.XLOOKUP(S520,[6]cmmiScoringModel!$G$38:$G$44,[6]cmmiScoringModel!$I$38:$I$44,0,0,1)</f>
        <v>0.2</v>
      </c>
      <c r="BE520" s="1">
        <f>_xlfn.XLOOKUP(T520,[6]cmmiScoringModel!$G$45:$G$51,[6]cmmiScoringModel!$I$45:$I$51,0,0,1)</f>
        <v>1</v>
      </c>
      <c r="BF520" s="1">
        <f>_xlfn.XLOOKUP(U520,[6]cmmiScoringModel!$G$52:$G$56,[6]cmmiScoringModel!$I$52:$I$56,0,0,1)</f>
        <v>1</v>
      </c>
      <c r="BG520" s="1">
        <f>_xlfn.XLOOKUP(V520,[6]cmmiScoringModel!$G$57:$G$61,[6]cmmiScoringModel!$I$57:$I$61,0,0,1)</f>
        <v>1</v>
      </c>
      <c r="BH520" s="1">
        <f>_xlfn.XLOOKUP(W520,[6]cmmiScoringModel!$G$62:$G$67,[6]cmmiScoringModel!$I$62:$I$67,0,0,1)</f>
        <v>0.75</v>
      </c>
      <c r="BI520" s="1">
        <f>_xlfn.XLOOKUP(X520,[6]cmmiScoringModel!$G$68:$G$72,[6]cmmiScoringModel!$I$68:$I$72,0,0,1)</f>
        <v>0.75</v>
      </c>
      <c r="BJ520" s="1">
        <f>_xlfn.XLOOKUP(Y520,[6]cmmiScoringModel!$G$73:$G$77,[6]cmmiScoringModel!$I$73:$I$77,0,0,1)</f>
        <v>1</v>
      </c>
      <c r="BK520" s="1">
        <f>_xlfn.XLOOKUP(Z520,[6]cmmiScoringModel!$G$78:$G$84,[6]cmmiScoringModel!$I$78:$I$84,0,0,1)</f>
        <v>0.75</v>
      </c>
      <c r="BL520" s="1">
        <f>_xlfn.XLOOKUP(AA520,[6]cmmiScoringModel!$G$85:$G$91,[6]cmmiScoringModel!$I$85:$I$91,0,0,1)</f>
        <v>0.5</v>
      </c>
      <c r="BM520" s="1">
        <f>_xlfn.XLOOKUP(AB520,[6]cmmiScoringModel!$G$92:$G$95,[6]cmmiScoringModel!$I$92:$I$95,0,0,1)</f>
        <v>1</v>
      </c>
      <c r="BN520" s="1">
        <f>_xlfn.XLOOKUP(AC520,[6]cmmiScoringModel!$G$96:$G$100,[6]cmmiScoringModel!$I$96:$I$100,0,0,1)</f>
        <v>1</v>
      </c>
      <c r="BO520" s="1">
        <f>_xlfn.XLOOKUP(AD520,[6]cmmiScoringModel!$G$101:$G$106,[6]cmmiScoringModel!$I$101:$I$106,0,0,1)</f>
        <v>1</v>
      </c>
      <c r="BP520" s="1">
        <f>_xlfn.XLOOKUP(AE520,[6]cmmiScoringModel!$G$107:$G$113,[6]cmmiScoringModel!$I$107:$I$113,0,0,1)</f>
        <v>0.5</v>
      </c>
      <c r="BQ520" s="1">
        <f>_xlfn.XLOOKUP(AF520,[6]cmmiScoringModel!$G$114:$G$117,[6]cmmiScoringModel!$I$114:$I$117,0,0,1)</f>
        <v>0.85</v>
      </c>
      <c r="BR520" s="1">
        <f>_xlfn.XLOOKUP(AG520,[6]cmmiScoringModel!$G$118:$G$120,[6]cmmiScoringModel!$I$118:$I$120,0,0,1)</f>
        <v>1</v>
      </c>
      <c r="BS520" s="1">
        <f>_xlfn.XLOOKUP(AH520, [6]cmmiScoringModel!$G$121:$G$124,[6]cmmiScoringModel!$I$121:$I$124,0,0,1)</f>
        <v>0.6</v>
      </c>
      <c r="BT520" s="1">
        <f>_xlfn.XLOOKUP(AI520,[6]cmmiScoringModel!$G$125:$G$128,[6]cmmiScoringModel!$I$125:$I$128,0,0,1)</f>
        <v>0.4</v>
      </c>
      <c r="BU520" s="1">
        <f>_xlfn.XLOOKUP(AJ520,[6]cmmiScoringModel!$G$129:$G$132,[6]cmmiScoringModel!$I$129:$I$132,0,0,1)</f>
        <v>0.4</v>
      </c>
      <c r="BV520" s="1">
        <f>_xlfn.XLOOKUP(AK520,[6]cmmiScoringModel!$G$133:$G$138,[6]cmmiScoringModel!$I$133:$I$138,0,0,1)</f>
        <v>0.75</v>
      </c>
      <c r="BW520" s="1">
        <f>_xlfn.XLOOKUP(AL520,[6]cmmiScoringModel!$G$139:$G$142,[6]cmmiScoringModel!$I$139:$I$142,0,0,1)</f>
        <v>1</v>
      </c>
      <c r="BX520" s="1">
        <f>_xlfn.XLOOKUP(AM520,[6]cmmiScoringModel!$G$143:$G$148,[6]cmmiScoringModel!$I$143:$I$148,0,0,1)</f>
        <v>0.5</v>
      </c>
      <c r="BY520" s="1">
        <f>_xlfn.XLOOKUP(AN520,[6]cmmiScoringModel!$G$149:$G$153,[6]cmmiScoringModel!$I$149:$I$153,0,0,1)</f>
        <v>0.75</v>
      </c>
      <c r="BZ520" s="1">
        <f>_xlfn.XLOOKUP(AO520,[6]cmmiScoringModel!$G$154:$G$157,[6]cmmiScoringModel!$I$154:$I$157,0,0,1)</f>
        <v>1</v>
      </c>
      <c r="CA520" s="1">
        <f>_xlfn.XLOOKUP(AP520,[6]cmmiScoringModel!$G$158:$G$161,[6]cmmiScoringModel!$I$158:$I$161,0,0,1)</f>
        <v>1</v>
      </c>
      <c r="CB520" s="1">
        <f>_xlfn.XLOOKUP(AQ520,[6]cmmiScoringModel!$G$162:$G$166,[6]cmmiScoringModel!$I$162:$I$166,0,0,1)</f>
        <v>0.75</v>
      </c>
      <c r="CC520" s="1">
        <f>_xlfn.XLOOKUP(AR520,[6]cmmiScoringModel!$G$167:$G$171,[6]cmmiScoringModel!$I$167:$I$171,0,0,1)</f>
        <v>0.01</v>
      </c>
      <c r="CD520" s="1">
        <f>_xlfn.XLOOKUP(AS520,[6]cmmiScoringModel!$G$172:$G$175,[6]cmmiScoringModel!$I$172:$I$175,0,0,1)</f>
        <v>0.01</v>
      </c>
      <c r="CE520" s="1">
        <f>_xlfn.XLOOKUP(AT520,[6]cmmiScoringModel!$G$176:$G$180,[6]cmmiScoringModel!$I$176:$I$180,0,0,1)</f>
        <v>0.01</v>
      </c>
    </row>
    <row r="521" spans="1:83" x14ac:dyDescent="0.25">
      <c r="A521" s="1" t="s">
        <v>3943</v>
      </c>
      <c r="B521" s="1" t="s">
        <v>2604</v>
      </c>
      <c r="C521" s="1" t="s">
        <v>2614</v>
      </c>
      <c r="D521" s="1" t="s">
        <v>2050</v>
      </c>
      <c r="E521" s="1" t="s">
        <v>2615</v>
      </c>
      <c r="G521" s="1" t="s">
        <v>875</v>
      </c>
      <c r="H521" s="1" t="s">
        <v>3572</v>
      </c>
      <c r="K521" s="1" t="s">
        <v>18</v>
      </c>
      <c r="L521" s="1" t="s">
        <v>22</v>
      </c>
      <c r="M521" s="1" t="s">
        <v>29</v>
      </c>
      <c r="N521" s="1" t="s">
        <v>29</v>
      </c>
      <c r="O521" s="1" t="s">
        <v>37</v>
      </c>
      <c r="P521" s="1" t="s">
        <v>43</v>
      </c>
      <c r="Q521" s="1" t="s">
        <v>45</v>
      </c>
      <c r="R521" s="1" t="s">
        <v>37</v>
      </c>
      <c r="S521" s="1" t="s">
        <v>56</v>
      </c>
      <c r="T521" s="1" t="s">
        <v>21</v>
      </c>
      <c r="U521" s="1" t="s">
        <v>21</v>
      </c>
      <c r="V521" s="1" t="s">
        <v>71</v>
      </c>
      <c r="W521" s="1" t="s">
        <v>76</v>
      </c>
      <c r="X521" s="1" t="s">
        <v>37</v>
      </c>
      <c r="Y521" s="1" t="s">
        <v>66</v>
      </c>
      <c r="Z521" s="1" t="s">
        <v>61</v>
      </c>
      <c r="AA521" s="1" t="s">
        <v>63</v>
      </c>
      <c r="AB521" s="1" t="s">
        <v>98</v>
      </c>
      <c r="AC521" s="1" t="s">
        <v>102</v>
      </c>
      <c r="AD521" s="1" t="s">
        <v>110</v>
      </c>
      <c r="AE521" s="1" t="s">
        <v>62</v>
      </c>
      <c r="AF521" s="1" t="s">
        <v>120</v>
      </c>
      <c r="AG521" s="1" t="s">
        <v>124</v>
      </c>
      <c r="AH521" s="1" t="s">
        <v>129</v>
      </c>
      <c r="AI521" s="1" t="s">
        <v>129</v>
      </c>
      <c r="AJ521" s="1" t="s">
        <v>22</v>
      </c>
      <c r="AK521" s="1" t="s">
        <v>62</v>
      </c>
      <c r="AL521" s="1" t="s">
        <v>144</v>
      </c>
      <c r="AM521" s="1" t="s">
        <v>62</v>
      </c>
      <c r="AN521" s="1" t="s">
        <v>29</v>
      </c>
      <c r="AO521" s="1" t="s">
        <v>155</v>
      </c>
      <c r="AP521" s="1" t="s">
        <v>159</v>
      </c>
      <c r="AQ521" s="1" t="s">
        <v>31</v>
      </c>
      <c r="AR521" s="1" t="s">
        <v>21</v>
      </c>
      <c r="AS521" s="1" t="s">
        <v>21</v>
      </c>
      <c r="AT521" s="1" t="s">
        <v>170</v>
      </c>
      <c r="AV521" s="1">
        <f>_xlfn.XLOOKUP(K521,[6]cmmiScoringModel!$G$2:$G$6, [6]cmmiScoringModel!$I$2:$I$6,0,0,1)</f>
        <v>1</v>
      </c>
      <c r="AW521" s="1">
        <f>_xlfn.XLOOKUP(L521,[6]cmmiScoringModel!$G$7:$G$9,[6]cmmiScoringModel!$I$7:$I$9,0,0,1)</f>
        <v>1</v>
      </c>
      <c r="AX521" s="1">
        <f>_xlfn.XLOOKUP(M521,[6]cmmiScoringModel!$G$10:$G$14,[6]cmmiScoringModel!$I$10:$I$14,0,0,1)</f>
        <v>0.8</v>
      </c>
      <c r="AY521" s="1">
        <f>_xlfn.XLOOKUP(N521,[6]cmmiScoringModel!$G$15:$G$19,[6]cmmiScoringModel!$I$15:$I$19,0,0,1)</f>
        <v>0.5</v>
      </c>
      <c r="AZ521" s="1">
        <f>_xlfn.XLOOKUP(O521,[6]cmmiScoringModel!$G$20:$G$24,[6]cmmiScoringModel!$I$20:$I$24,0,0,1)</f>
        <v>0.75</v>
      </c>
      <c r="BA521" s="1">
        <f>_xlfn.XLOOKUP(P521,[6]cmmiScoringModel!$G$25:$G$28,[6]cmmiScoringModel!$I$25:$I$28,0,0,1)</f>
        <v>1</v>
      </c>
      <c r="BB521" s="1">
        <f>_xlfn.XLOOKUP(Q521,[6]cmmiScoringModel!$G$29:$G$33,[6]cmmiScoringModel!$I$29:$I$33,0,0,1)</f>
        <v>0.5</v>
      </c>
      <c r="BC521" s="1">
        <f>_xlfn.XLOOKUP(R521,[6]cmmiScoringModel!$G$34:$G$37,[6]cmmiScoringModel!$I$34:$I$37,0,0,1)</f>
        <v>1</v>
      </c>
      <c r="BD521" s="1">
        <f>_xlfn.XLOOKUP(S521,[6]cmmiScoringModel!$G$38:$G$44,[6]cmmiScoringModel!$I$38:$I$44,0,0,1)</f>
        <v>0.2</v>
      </c>
      <c r="BE521" s="1">
        <f>_xlfn.XLOOKUP(T521,[6]cmmiScoringModel!$G$45:$G$51,[6]cmmiScoringModel!$I$45:$I$51,0,0,1)</f>
        <v>0.01</v>
      </c>
      <c r="BF521" s="1">
        <f>_xlfn.XLOOKUP(U521,[6]cmmiScoringModel!$G$52:$G$56,[6]cmmiScoringModel!$I$52:$I$56,0,0,1)</f>
        <v>0.01</v>
      </c>
      <c r="BG521" s="1">
        <f>_xlfn.XLOOKUP(V521,[6]cmmiScoringModel!$G$57:$G$61,[6]cmmiScoringModel!$I$57:$I$61,0,0,1)</f>
        <v>0.6</v>
      </c>
      <c r="BH521" s="1">
        <f>_xlfn.XLOOKUP(W521,[6]cmmiScoringModel!$G$62:$G$67,[6]cmmiScoringModel!$I$62:$I$67,0,0,1)</f>
        <v>0.75</v>
      </c>
      <c r="BI521" s="1">
        <f>_xlfn.XLOOKUP(X521,[6]cmmiScoringModel!$G$68:$G$72,[6]cmmiScoringModel!$I$68:$I$72,0,0,1)</f>
        <v>0.75</v>
      </c>
      <c r="BJ521" s="1">
        <f>_xlfn.XLOOKUP(Y521,[6]cmmiScoringModel!$G$73:$G$77,[6]cmmiScoringModel!$I$73:$I$77,0,0,1)</f>
        <v>0.5</v>
      </c>
      <c r="BK521" s="1">
        <f>_xlfn.XLOOKUP(Z521,[6]cmmiScoringModel!$G$78:$G$84,[6]cmmiScoringModel!$I$78:$I$84,0,0,1)</f>
        <v>0.25</v>
      </c>
      <c r="BL521" s="1">
        <f>_xlfn.XLOOKUP(AA521,[6]cmmiScoringModel!$G$85:$G$91,[6]cmmiScoringModel!$I$85:$I$91,0,0,1)</f>
        <v>0.75</v>
      </c>
      <c r="BM521" s="1">
        <f>_xlfn.XLOOKUP(AB521,[6]cmmiScoringModel!$G$92:$G$95,[6]cmmiScoringModel!$I$92:$I$95,0,0,1)</f>
        <v>1</v>
      </c>
      <c r="BN521" s="1">
        <f>_xlfn.XLOOKUP(AC521,[6]cmmiScoringModel!$G$96:$G$100,[6]cmmiScoringModel!$I$96:$I$100,0,0,1)</f>
        <v>0.15</v>
      </c>
      <c r="BO521" s="1">
        <f>_xlfn.XLOOKUP(AD521,[6]cmmiScoringModel!$G$101:$G$106,[6]cmmiScoringModel!$I$101:$I$106,0,0,1)</f>
        <v>0.75</v>
      </c>
      <c r="BP521" s="1">
        <f>_xlfn.XLOOKUP(AE521,[6]cmmiScoringModel!$G$107:$G$113,[6]cmmiScoringModel!$I$107:$I$113,0,0,1)</f>
        <v>0.5</v>
      </c>
      <c r="BQ521" s="1">
        <f>_xlfn.XLOOKUP(AF521,[6]cmmiScoringModel!$G$114:$G$117,[6]cmmiScoringModel!$I$114:$I$117,0,0,1)</f>
        <v>0.85</v>
      </c>
      <c r="BR521" s="1">
        <f>_xlfn.XLOOKUP(AG521,[6]cmmiScoringModel!$G$118:$G$120,[6]cmmiScoringModel!$I$118:$I$120,0,0,1)</f>
        <v>0.25</v>
      </c>
      <c r="BS521" s="1">
        <f>_xlfn.XLOOKUP(AH521, [6]cmmiScoringModel!$G$121:$G$124,[6]cmmiScoringModel!$I$121:$I$124,0,0,1)</f>
        <v>0.6</v>
      </c>
      <c r="BT521" s="1">
        <f>_xlfn.XLOOKUP(AI521,[6]cmmiScoringModel!$G$125:$G$128,[6]cmmiScoringModel!$I$125:$I$128,0,0,1)</f>
        <v>0.4</v>
      </c>
      <c r="BU521" s="1">
        <f>_xlfn.XLOOKUP(AJ521,[6]cmmiScoringModel!$G$129:$G$132,[6]cmmiScoringModel!$I$129:$I$132,0,0,1)</f>
        <v>1</v>
      </c>
      <c r="BV521" s="1">
        <f>_xlfn.XLOOKUP(AK521,[6]cmmiScoringModel!$G$133:$G$138,[6]cmmiScoringModel!$I$133:$I$138,0,0,1)</f>
        <v>0.5</v>
      </c>
      <c r="BW521" s="1">
        <f>_xlfn.XLOOKUP(AL521,[6]cmmiScoringModel!$G$139:$G$142,[6]cmmiScoringModel!$I$139:$I$142,0,0,1)</f>
        <v>1</v>
      </c>
      <c r="BX521" s="1">
        <f>_xlfn.XLOOKUP(AM521,[6]cmmiScoringModel!$G$143:$G$148,[6]cmmiScoringModel!$I$143:$I$148,0,0,1)</f>
        <v>0.5</v>
      </c>
      <c r="BY521" s="1">
        <f>_xlfn.XLOOKUP(AN521,[6]cmmiScoringModel!$G$149:$G$153,[6]cmmiScoringModel!$I$149:$I$153,0,0,1)</f>
        <v>0.75</v>
      </c>
      <c r="BZ521" s="1">
        <f>_xlfn.XLOOKUP(AO521,[6]cmmiScoringModel!$G$154:$G$157,[6]cmmiScoringModel!$I$154:$I$157,0,0,1)</f>
        <v>1</v>
      </c>
      <c r="CA521" s="1">
        <f>_xlfn.XLOOKUP(AP521,[6]cmmiScoringModel!$G$158:$G$161,[6]cmmiScoringModel!$I$158:$I$161,0,0,1)</f>
        <v>1</v>
      </c>
      <c r="CB521" s="1">
        <f>_xlfn.XLOOKUP(AQ521,[6]cmmiScoringModel!$G$162:$G$166,[6]cmmiScoringModel!$I$162:$I$166,0,0,1)</f>
        <v>1</v>
      </c>
      <c r="CC521" s="1">
        <f>_xlfn.XLOOKUP(AR521,[6]cmmiScoringModel!$G$167:$G$171,[6]cmmiScoringModel!$I$167:$I$171,0,0,1)</f>
        <v>0.01</v>
      </c>
      <c r="CD521" s="1">
        <f>_xlfn.XLOOKUP(AS521,[6]cmmiScoringModel!$G$172:$G$175,[6]cmmiScoringModel!$I$172:$I$175,0,0,1)</f>
        <v>0.01</v>
      </c>
      <c r="CE521" s="1">
        <f>_xlfn.XLOOKUP(AT521,[6]cmmiScoringModel!$G$176:$G$180,[6]cmmiScoringModel!$I$176:$I$180,0,0,1)</f>
        <v>0.5</v>
      </c>
    </row>
    <row r="522" spans="1:83" x14ac:dyDescent="0.25">
      <c r="A522" s="1" t="s">
        <v>3944</v>
      </c>
      <c r="B522" s="1" t="s">
        <v>2604</v>
      </c>
      <c r="C522" s="1" t="s">
        <v>2614</v>
      </c>
      <c r="D522" s="1" t="s">
        <v>2616</v>
      </c>
      <c r="E522" s="1" t="s">
        <v>2617</v>
      </c>
      <c r="G522" s="1" t="s">
        <v>875</v>
      </c>
      <c r="H522" s="1" t="s">
        <v>3945</v>
      </c>
      <c r="K522" s="1" t="s">
        <v>18</v>
      </c>
      <c r="L522" s="1" t="s">
        <v>22</v>
      </c>
      <c r="M522" s="1" t="s">
        <v>31</v>
      </c>
      <c r="N522" s="1" t="s">
        <v>29</v>
      </c>
      <c r="O522" s="1" t="s">
        <v>37</v>
      </c>
      <c r="P522" s="1" t="s">
        <v>43</v>
      </c>
      <c r="Q522" s="1" t="s">
        <v>45</v>
      </c>
      <c r="R522" s="1" t="s">
        <v>37</v>
      </c>
      <c r="S522" s="1" t="s">
        <v>56</v>
      </c>
      <c r="T522" s="1" t="s">
        <v>14</v>
      </c>
      <c r="U522" s="1" t="s">
        <v>25</v>
      </c>
      <c r="V522" s="1" t="s">
        <v>71</v>
      </c>
      <c r="W522" s="1" t="s">
        <v>76</v>
      </c>
      <c r="X522" s="1" t="s">
        <v>37</v>
      </c>
      <c r="Y522" s="1" t="s">
        <v>85</v>
      </c>
      <c r="Z522" s="1" t="s">
        <v>60</v>
      </c>
      <c r="AA522" s="1" t="s">
        <v>62</v>
      </c>
      <c r="AB522" s="1" t="s">
        <v>98</v>
      </c>
      <c r="AC522" s="1" t="s">
        <v>102</v>
      </c>
      <c r="AD522" s="1" t="s">
        <v>110</v>
      </c>
      <c r="AE522" s="1" t="s">
        <v>62</v>
      </c>
      <c r="AF522" s="1" t="s">
        <v>120</v>
      </c>
      <c r="AG522" s="1" t="s">
        <v>124</v>
      </c>
      <c r="AH522" s="1" t="s">
        <v>129</v>
      </c>
      <c r="AI522" s="1" t="s">
        <v>129</v>
      </c>
      <c r="AJ522" s="1" t="s">
        <v>22</v>
      </c>
      <c r="AK522" s="1" t="s">
        <v>61</v>
      </c>
      <c r="AL522" s="1" t="s">
        <v>140</v>
      </c>
      <c r="AM522" s="1" t="s">
        <v>62</v>
      </c>
      <c r="AN522" s="1" t="s">
        <v>29</v>
      </c>
      <c r="AO522" s="1" t="s">
        <v>154</v>
      </c>
      <c r="AP522" s="1" t="s">
        <v>158</v>
      </c>
      <c r="AQ522" s="1" t="s">
        <v>29</v>
      </c>
      <c r="AR522" s="1" t="s">
        <v>21</v>
      </c>
      <c r="AS522" s="1" t="s">
        <v>21</v>
      </c>
      <c r="AT522" s="1" t="s">
        <v>21</v>
      </c>
      <c r="AV522" s="1">
        <f>_xlfn.XLOOKUP(K522,[6]cmmiScoringModel!$G$2:$G$6, [6]cmmiScoringModel!$I$2:$I$6,0,0,1)</f>
        <v>1</v>
      </c>
      <c r="AW522" s="1">
        <f>_xlfn.XLOOKUP(L522,[6]cmmiScoringModel!$G$7:$G$9,[6]cmmiScoringModel!$I$7:$I$9,0,0,1)</f>
        <v>1</v>
      </c>
      <c r="AX522" s="1">
        <f>_xlfn.XLOOKUP(M522,[6]cmmiScoringModel!$G$10:$G$14,[6]cmmiScoringModel!$I$10:$I$14,0,0,1)</f>
        <v>1</v>
      </c>
      <c r="AY522" s="1">
        <f>_xlfn.XLOOKUP(N522,[6]cmmiScoringModel!$G$15:$G$19,[6]cmmiScoringModel!$I$15:$I$19,0,0,1)</f>
        <v>0.5</v>
      </c>
      <c r="AZ522" s="1">
        <f>_xlfn.XLOOKUP(O522,[6]cmmiScoringModel!$G$20:$G$24,[6]cmmiScoringModel!$I$20:$I$24,0,0,1)</f>
        <v>0.75</v>
      </c>
      <c r="BA522" s="1">
        <f>_xlfn.XLOOKUP(P522,[6]cmmiScoringModel!$G$25:$G$28,[6]cmmiScoringModel!$I$25:$I$28,0,0,1)</f>
        <v>1</v>
      </c>
      <c r="BB522" s="1">
        <f>_xlfn.XLOOKUP(Q522,[6]cmmiScoringModel!$G$29:$G$33,[6]cmmiScoringModel!$I$29:$I$33,0,0,1)</f>
        <v>0.5</v>
      </c>
      <c r="BC522" s="1">
        <f>_xlfn.XLOOKUP(R522,[6]cmmiScoringModel!$G$34:$G$37,[6]cmmiScoringModel!$I$34:$I$37,0,0,1)</f>
        <v>1</v>
      </c>
      <c r="BD522" s="1">
        <f>_xlfn.XLOOKUP(S522,[6]cmmiScoringModel!$G$38:$G$44,[6]cmmiScoringModel!$I$38:$I$44,0,0,1)</f>
        <v>0.2</v>
      </c>
      <c r="BE522" s="1">
        <f>_xlfn.XLOOKUP(T522,[6]cmmiScoringModel!$G$45:$G$51,[6]cmmiScoringModel!$I$45:$I$51,0,0,1)</f>
        <v>0</v>
      </c>
      <c r="BF522" s="1" t="str">
        <f>_xlfn.XLOOKUP(U522,[6]cmmiScoringModel!$G$52:$G$56,[6]cmmiScoringModel!$I$52:$I$56,0,0,1)</f>
        <v>NA</v>
      </c>
      <c r="BG522" s="1">
        <f>_xlfn.XLOOKUP(V522,[6]cmmiScoringModel!$G$57:$G$61,[6]cmmiScoringModel!$I$57:$I$61,0,0,1)</f>
        <v>0.6</v>
      </c>
      <c r="BH522" s="1">
        <f>_xlfn.XLOOKUP(W522,[6]cmmiScoringModel!$G$62:$G$67,[6]cmmiScoringModel!$I$62:$I$67,0,0,1)</f>
        <v>0.75</v>
      </c>
      <c r="BI522" s="1">
        <f>_xlfn.XLOOKUP(X522,[6]cmmiScoringModel!$G$68:$G$72,[6]cmmiScoringModel!$I$68:$I$72,0,0,1)</f>
        <v>0.75</v>
      </c>
      <c r="BJ522" s="1">
        <f>_xlfn.XLOOKUP(Y522,[6]cmmiScoringModel!$G$73:$G$77,[6]cmmiScoringModel!$I$73:$I$77,0,0,1)</f>
        <v>0.25</v>
      </c>
      <c r="BK522" s="1">
        <f>_xlfn.XLOOKUP(Z522,[6]cmmiScoringModel!$G$78:$G$84,[6]cmmiScoringModel!$I$78:$I$84,0,0,1)</f>
        <v>0</v>
      </c>
      <c r="BL522" s="1">
        <f>_xlfn.XLOOKUP(AA522,[6]cmmiScoringModel!$G$85:$G$91,[6]cmmiScoringModel!$I$85:$I$91,0,0,1)</f>
        <v>0.5</v>
      </c>
      <c r="BM522" s="1">
        <f>_xlfn.XLOOKUP(AB522,[6]cmmiScoringModel!$G$92:$G$95,[6]cmmiScoringModel!$I$92:$I$95,0,0,1)</f>
        <v>1</v>
      </c>
      <c r="BN522" s="1">
        <f>_xlfn.XLOOKUP(AC522,[6]cmmiScoringModel!$G$96:$G$100,[6]cmmiScoringModel!$I$96:$I$100,0,0,1)</f>
        <v>0.15</v>
      </c>
      <c r="BO522" s="1">
        <f>_xlfn.XLOOKUP(AD522,[6]cmmiScoringModel!$G$101:$G$106,[6]cmmiScoringModel!$I$101:$I$106,0,0,1)</f>
        <v>0.75</v>
      </c>
      <c r="BP522" s="1">
        <f>_xlfn.XLOOKUP(AE522,[6]cmmiScoringModel!$G$107:$G$113,[6]cmmiScoringModel!$I$107:$I$113,0,0,1)</f>
        <v>0.5</v>
      </c>
      <c r="BQ522" s="1">
        <f>_xlfn.XLOOKUP(AF522,[6]cmmiScoringModel!$G$114:$G$117,[6]cmmiScoringModel!$I$114:$I$117,0,0,1)</f>
        <v>0.85</v>
      </c>
      <c r="BR522" s="1">
        <f>_xlfn.XLOOKUP(AG522,[6]cmmiScoringModel!$G$118:$G$120,[6]cmmiScoringModel!$I$118:$I$120,0,0,1)</f>
        <v>0.25</v>
      </c>
      <c r="BS522" s="1">
        <f>_xlfn.XLOOKUP(AH522, [6]cmmiScoringModel!$G$121:$G$124,[6]cmmiScoringModel!$I$121:$I$124,0,0,1)</f>
        <v>0.6</v>
      </c>
      <c r="BT522" s="1">
        <f>_xlfn.XLOOKUP(AI522,[6]cmmiScoringModel!$G$125:$G$128,[6]cmmiScoringModel!$I$125:$I$128,0,0,1)</f>
        <v>0.4</v>
      </c>
      <c r="BU522" s="1">
        <f>_xlfn.XLOOKUP(AJ522,[6]cmmiScoringModel!$G$129:$G$132,[6]cmmiScoringModel!$I$129:$I$132,0,0,1)</f>
        <v>1</v>
      </c>
      <c r="BV522" s="1">
        <f>_xlfn.XLOOKUP(AK522,[6]cmmiScoringModel!$G$133:$G$138,[6]cmmiScoringModel!$I$133:$I$138,0,0,1)</f>
        <v>0.25</v>
      </c>
      <c r="BW522" s="1">
        <f>_xlfn.XLOOKUP(AL522,[6]cmmiScoringModel!$G$139:$G$142,[6]cmmiScoringModel!$I$139:$I$142,0,0,1)</f>
        <v>0</v>
      </c>
      <c r="BX522" s="1">
        <f>_xlfn.XLOOKUP(AM522,[6]cmmiScoringModel!$G$143:$G$148,[6]cmmiScoringModel!$I$143:$I$148,0,0,1)</f>
        <v>0.5</v>
      </c>
      <c r="BY522" s="1">
        <f>_xlfn.XLOOKUP(AN522,[6]cmmiScoringModel!$G$149:$G$153,[6]cmmiScoringModel!$I$149:$I$153,0,0,1)</f>
        <v>0.75</v>
      </c>
      <c r="BZ522" s="1">
        <f>_xlfn.XLOOKUP(AO522,[6]cmmiScoringModel!$G$154:$G$157,[6]cmmiScoringModel!$I$154:$I$157,0,0,1)</f>
        <v>0</v>
      </c>
      <c r="CA522" s="1">
        <f>_xlfn.XLOOKUP(AP522,[6]cmmiScoringModel!$G$158:$G$161,[6]cmmiScoringModel!$I$158:$I$161,0,0,1)</f>
        <v>0.5</v>
      </c>
      <c r="CB522" s="1">
        <f>_xlfn.XLOOKUP(AQ522,[6]cmmiScoringModel!$G$162:$G$166,[6]cmmiScoringModel!$I$162:$I$166,0,0,1)</f>
        <v>0.75</v>
      </c>
      <c r="CC522" s="1">
        <f>_xlfn.XLOOKUP(AR522,[6]cmmiScoringModel!$G$167:$G$171,[6]cmmiScoringModel!$I$167:$I$171,0,0,1)</f>
        <v>0.01</v>
      </c>
      <c r="CD522" s="1">
        <f>_xlfn.XLOOKUP(AS522,[6]cmmiScoringModel!$G$172:$G$175,[6]cmmiScoringModel!$I$172:$I$175,0,0,1)</f>
        <v>0.01</v>
      </c>
      <c r="CE522" s="1">
        <f>_xlfn.XLOOKUP(AT522,[6]cmmiScoringModel!$G$176:$G$180,[6]cmmiScoringModel!$I$176:$I$180,0,0,1)</f>
        <v>0.01</v>
      </c>
    </row>
    <row r="523" spans="1:83" x14ac:dyDescent="0.25">
      <c r="A523" s="1" t="s">
        <v>3946</v>
      </c>
      <c r="B523" s="1" t="s">
        <v>2604</v>
      </c>
      <c r="C523" s="1" t="s">
        <v>2618</v>
      </c>
      <c r="D523" s="1" t="s">
        <v>2619</v>
      </c>
      <c r="E523" s="1" t="s">
        <v>2620</v>
      </c>
      <c r="G523" s="1" t="s">
        <v>3947</v>
      </c>
      <c r="H523" s="1" t="s">
        <v>3939</v>
      </c>
      <c r="K523" s="1" t="s">
        <v>16</v>
      </c>
      <c r="L523" s="1" t="s">
        <v>22</v>
      </c>
      <c r="M523" s="1" t="s">
        <v>31</v>
      </c>
      <c r="N523" s="1" t="s">
        <v>29</v>
      </c>
      <c r="O523" s="1" t="s">
        <v>37</v>
      </c>
      <c r="P523" s="1" t="s">
        <v>43</v>
      </c>
      <c r="Q523" s="1" t="s">
        <v>45</v>
      </c>
      <c r="R523" s="1" t="s">
        <v>37</v>
      </c>
      <c r="S523" s="1" t="s">
        <v>56</v>
      </c>
      <c r="T523" s="1" t="s">
        <v>60</v>
      </c>
      <c r="U523" s="1" t="s">
        <v>42</v>
      </c>
      <c r="V523" s="1" t="s">
        <v>72</v>
      </c>
      <c r="W523" s="1" t="s">
        <v>76</v>
      </c>
      <c r="X523" s="1" t="s">
        <v>37</v>
      </c>
      <c r="Y523" s="1" t="s">
        <v>66</v>
      </c>
      <c r="Z523" s="1" t="s">
        <v>60</v>
      </c>
      <c r="AA523" s="1" t="s">
        <v>62</v>
      </c>
      <c r="AB523" s="1" t="s">
        <v>98</v>
      </c>
      <c r="AC523" s="1" t="s">
        <v>102</v>
      </c>
      <c r="AD523" s="1" t="s">
        <v>111</v>
      </c>
      <c r="AE523" s="1" t="s">
        <v>62</v>
      </c>
      <c r="AF523" s="1" t="s">
        <v>120</v>
      </c>
      <c r="AG523" s="1" t="s">
        <v>124</v>
      </c>
      <c r="AH523" s="1" t="s">
        <v>129</v>
      </c>
      <c r="AI523" s="1" t="s">
        <v>129</v>
      </c>
      <c r="AJ523" s="1" t="s">
        <v>129</v>
      </c>
      <c r="AK523" s="1" t="s">
        <v>60</v>
      </c>
      <c r="AL523" s="1" t="s">
        <v>140</v>
      </c>
      <c r="AM523" s="1" t="s">
        <v>62</v>
      </c>
      <c r="AN523" s="1" t="s">
        <v>29</v>
      </c>
      <c r="AO523" s="1" t="s">
        <v>154</v>
      </c>
      <c r="AP523" s="1" t="s">
        <v>159</v>
      </c>
      <c r="AQ523" s="1" t="s">
        <v>29</v>
      </c>
      <c r="AR523" s="1" t="s">
        <v>21</v>
      </c>
      <c r="AS523" s="1" t="s">
        <v>21</v>
      </c>
      <c r="AT523" s="1" t="s">
        <v>21</v>
      </c>
      <c r="AV523" s="1">
        <f>_xlfn.XLOOKUP(K523,[6]cmmiScoringModel!$G$2:$G$6, [6]cmmiScoringModel!$I$2:$I$6,0,0,1)</f>
        <v>0.1</v>
      </c>
      <c r="AW523" s="1">
        <f>_xlfn.XLOOKUP(L523,[6]cmmiScoringModel!$G$7:$G$9,[6]cmmiScoringModel!$I$7:$I$9,0,0,1)</f>
        <v>1</v>
      </c>
      <c r="AX523" s="1">
        <f>_xlfn.XLOOKUP(M523,[6]cmmiScoringModel!$G$10:$G$14,[6]cmmiScoringModel!$I$10:$I$14,0,0,1)</f>
        <v>1</v>
      </c>
      <c r="AY523" s="1">
        <f>_xlfn.XLOOKUP(N523,[6]cmmiScoringModel!$G$15:$G$19,[6]cmmiScoringModel!$I$15:$I$19,0,0,1)</f>
        <v>0.5</v>
      </c>
      <c r="AZ523" s="1">
        <f>_xlfn.XLOOKUP(O523,[6]cmmiScoringModel!$G$20:$G$24,[6]cmmiScoringModel!$I$20:$I$24,0,0,1)</f>
        <v>0.75</v>
      </c>
      <c r="BA523" s="1">
        <f>_xlfn.XLOOKUP(P523,[6]cmmiScoringModel!$G$25:$G$28,[6]cmmiScoringModel!$I$25:$I$28,0,0,1)</f>
        <v>1</v>
      </c>
      <c r="BB523" s="1">
        <f>_xlfn.XLOOKUP(Q523,[6]cmmiScoringModel!$G$29:$G$33,[6]cmmiScoringModel!$I$29:$I$33,0,0,1)</f>
        <v>0.5</v>
      </c>
      <c r="BC523" s="1">
        <f>_xlfn.XLOOKUP(R523,[6]cmmiScoringModel!$G$34:$G$37,[6]cmmiScoringModel!$I$34:$I$37,0,0,1)</f>
        <v>1</v>
      </c>
      <c r="BD523" s="1">
        <f>_xlfn.XLOOKUP(S523,[6]cmmiScoringModel!$G$38:$G$44,[6]cmmiScoringModel!$I$38:$I$44,0,0,1)</f>
        <v>0.2</v>
      </c>
      <c r="BE523" s="1">
        <f>_xlfn.XLOOKUP(T523,[6]cmmiScoringModel!$G$45:$G$51,[6]cmmiScoringModel!$I$45:$I$51,0,0,1)</f>
        <v>0</v>
      </c>
      <c r="BF523" s="1">
        <f>_xlfn.XLOOKUP(U523,[6]cmmiScoringModel!$G$52:$G$56,[6]cmmiScoringModel!$I$52:$I$56,0,0,1)</f>
        <v>0.6</v>
      </c>
      <c r="BG523" s="1">
        <f>_xlfn.XLOOKUP(V523,[6]cmmiScoringModel!$G$57:$G$61,[6]cmmiScoringModel!$I$57:$I$61,0,0,1)</f>
        <v>1</v>
      </c>
      <c r="BH523" s="1">
        <f>_xlfn.XLOOKUP(W523,[6]cmmiScoringModel!$G$62:$G$67,[6]cmmiScoringModel!$I$62:$I$67,0,0,1)</f>
        <v>0.75</v>
      </c>
      <c r="BI523" s="1">
        <f>_xlfn.XLOOKUP(X523,[6]cmmiScoringModel!$G$68:$G$72,[6]cmmiScoringModel!$I$68:$I$72,0,0,1)</f>
        <v>0.75</v>
      </c>
      <c r="BJ523" s="1">
        <f>_xlfn.XLOOKUP(Y523,[6]cmmiScoringModel!$G$73:$G$77,[6]cmmiScoringModel!$I$73:$I$77,0,0,1)</f>
        <v>0.5</v>
      </c>
      <c r="BK523" s="1">
        <f>_xlfn.XLOOKUP(Z523,[6]cmmiScoringModel!$G$78:$G$84,[6]cmmiScoringModel!$I$78:$I$84,0,0,1)</f>
        <v>0</v>
      </c>
      <c r="BL523" s="1">
        <f>_xlfn.XLOOKUP(AA523,[6]cmmiScoringModel!$G$85:$G$91,[6]cmmiScoringModel!$I$85:$I$91,0,0,1)</f>
        <v>0.5</v>
      </c>
      <c r="BM523" s="1">
        <f>_xlfn.XLOOKUP(AB523,[6]cmmiScoringModel!$G$92:$G$95,[6]cmmiScoringModel!$I$92:$I$95,0,0,1)</f>
        <v>1</v>
      </c>
      <c r="BN523" s="1">
        <f>_xlfn.XLOOKUP(AC523,[6]cmmiScoringModel!$G$96:$G$100,[6]cmmiScoringModel!$I$96:$I$100,0,0,1)</f>
        <v>0.15</v>
      </c>
      <c r="BO523" s="1">
        <f>_xlfn.XLOOKUP(AD523,[6]cmmiScoringModel!$G$101:$G$106,[6]cmmiScoringModel!$I$101:$I$106,0,0,1)</f>
        <v>1</v>
      </c>
      <c r="BP523" s="1">
        <f>_xlfn.XLOOKUP(AE523,[6]cmmiScoringModel!$G$107:$G$113,[6]cmmiScoringModel!$I$107:$I$113,0,0,1)</f>
        <v>0.5</v>
      </c>
      <c r="BQ523" s="1">
        <f>_xlfn.XLOOKUP(AF523,[6]cmmiScoringModel!$G$114:$G$117,[6]cmmiScoringModel!$I$114:$I$117,0,0,1)</f>
        <v>0.85</v>
      </c>
      <c r="BR523" s="1">
        <f>_xlfn.XLOOKUP(AG523,[6]cmmiScoringModel!$G$118:$G$120,[6]cmmiScoringModel!$I$118:$I$120,0,0,1)</f>
        <v>0.25</v>
      </c>
      <c r="BS523" s="1">
        <f>_xlfn.XLOOKUP(AH523, [6]cmmiScoringModel!$G$121:$G$124,[6]cmmiScoringModel!$I$121:$I$124,0,0,1)</f>
        <v>0.6</v>
      </c>
      <c r="BT523" s="1">
        <f>_xlfn.XLOOKUP(AI523,[6]cmmiScoringModel!$G$125:$G$128,[6]cmmiScoringModel!$I$125:$I$128,0,0,1)</f>
        <v>0.4</v>
      </c>
      <c r="BU523" s="1">
        <f>_xlfn.XLOOKUP(AJ523,[6]cmmiScoringModel!$G$129:$G$132,[6]cmmiScoringModel!$I$129:$I$132,0,0,1)</f>
        <v>0.4</v>
      </c>
      <c r="BV523" s="1">
        <f>_xlfn.XLOOKUP(AK523,[6]cmmiScoringModel!$G$133:$G$138,[6]cmmiScoringModel!$I$133:$I$138,0,0,1)</f>
        <v>0</v>
      </c>
      <c r="BW523" s="1">
        <f>_xlfn.XLOOKUP(AL523,[6]cmmiScoringModel!$G$139:$G$142,[6]cmmiScoringModel!$I$139:$I$142,0,0,1)</f>
        <v>0</v>
      </c>
      <c r="BX523" s="1">
        <f>_xlfn.XLOOKUP(AM523,[6]cmmiScoringModel!$G$143:$G$148,[6]cmmiScoringModel!$I$143:$I$148,0,0,1)</f>
        <v>0.5</v>
      </c>
      <c r="BY523" s="1">
        <f>_xlfn.XLOOKUP(AN523,[6]cmmiScoringModel!$G$149:$G$153,[6]cmmiScoringModel!$I$149:$I$153,0,0,1)</f>
        <v>0.75</v>
      </c>
      <c r="BZ523" s="1">
        <f>_xlfn.XLOOKUP(AO523,[6]cmmiScoringModel!$G$154:$G$157,[6]cmmiScoringModel!$I$154:$I$157,0,0,1)</f>
        <v>0</v>
      </c>
      <c r="CA523" s="1">
        <f>_xlfn.XLOOKUP(AP523,[6]cmmiScoringModel!$G$158:$G$161,[6]cmmiScoringModel!$I$158:$I$161,0,0,1)</f>
        <v>1</v>
      </c>
      <c r="CB523" s="1">
        <f>_xlfn.XLOOKUP(AQ523,[6]cmmiScoringModel!$G$162:$G$166,[6]cmmiScoringModel!$I$162:$I$166,0,0,1)</f>
        <v>0.75</v>
      </c>
      <c r="CC523" s="1">
        <f>_xlfn.XLOOKUP(AR523,[6]cmmiScoringModel!$G$167:$G$171,[6]cmmiScoringModel!$I$167:$I$171,0,0,1)</f>
        <v>0.01</v>
      </c>
      <c r="CD523" s="1">
        <f>_xlfn.XLOOKUP(AS523,[6]cmmiScoringModel!$G$172:$G$175,[6]cmmiScoringModel!$I$172:$I$175,0,0,1)</f>
        <v>0.01</v>
      </c>
      <c r="CE523" s="1">
        <f>_xlfn.XLOOKUP(AT523,[6]cmmiScoringModel!$G$176:$G$180,[6]cmmiScoringModel!$I$176:$I$180,0,0,1)</f>
        <v>0.01</v>
      </c>
    </row>
    <row r="524" spans="1:83" x14ac:dyDescent="0.25">
      <c r="A524" s="1" t="s">
        <v>3948</v>
      </c>
      <c r="B524" s="1" t="s">
        <v>2604</v>
      </c>
      <c r="C524" s="1" t="s">
        <v>2621</v>
      </c>
      <c r="D524" s="1" t="s">
        <v>2622</v>
      </c>
      <c r="E524" s="1" t="s">
        <v>2623</v>
      </c>
      <c r="G524" s="1" t="s">
        <v>2624</v>
      </c>
      <c r="H524" s="1" t="s">
        <v>3949</v>
      </c>
      <c r="K524" s="1" t="s">
        <v>16</v>
      </c>
      <c r="L524" s="1" t="s">
        <v>22</v>
      </c>
      <c r="M524" s="1" t="s">
        <v>29</v>
      </c>
      <c r="N524" s="1" t="s">
        <v>29</v>
      </c>
      <c r="O524" s="1" t="s">
        <v>36</v>
      </c>
      <c r="P524" s="1" t="s">
        <v>42</v>
      </c>
      <c r="Q524" s="1" t="s">
        <v>45</v>
      </c>
      <c r="R524" s="1" t="s">
        <v>36</v>
      </c>
      <c r="S524" s="1" t="s">
        <v>56</v>
      </c>
      <c r="T524" s="1" t="s">
        <v>21</v>
      </c>
      <c r="U524" s="1" t="s">
        <v>21</v>
      </c>
      <c r="V524" s="1" t="s">
        <v>71</v>
      </c>
      <c r="W524" s="1" t="s">
        <v>76</v>
      </c>
      <c r="X524" s="1" t="s">
        <v>37</v>
      </c>
      <c r="Y524" s="1" t="s">
        <v>85</v>
      </c>
      <c r="Z524" s="1" t="s">
        <v>60</v>
      </c>
      <c r="AA524" s="1" t="s">
        <v>62</v>
      </c>
      <c r="AB524" s="1" t="s">
        <v>98</v>
      </c>
      <c r="AC524" s="1" t="s">
        <v>102</v>
      </c>
      <c r="AD524" s="1" t="s">
        <v>110</v>
      </c>
      <c r="AE524" s="1" t="s">
        <v>62</v>
      </c>
      <c r="AF524" s="1" t="s">
        <v>120</v>
      </c>
      <c r="AG524" s="1" t="s">
        <v>124</v>
      </c>
      <c r="AH524" s="1" t="s">
        <v>129</v>
      </c>
      <c r="AI524" s="1" t="s">
        <v>129</v>
      </c>
      <c r="AJ524" s="1" t="s">
        <v>22</v>
      </c>
      <c r="AK524" s="1" t="s">
        <v>60</v>
      </c>
      <c r="AL524" s="1" t="s">
        <v>140</v>
      </c>
      <c r="AM524" s="1" t="s">
        <v>62</v>
      </c>
      <c r="AN524" s="1" t="s">
        <v>29</v>
      </c>
      <c r="AO524" s="1" t="s">
        <v>155</v>
      </c>
      <c r="AP524" s="1" t="s">
        <v>158</v>
      </c>
      <c r="AQ524" s="1" t="s">
        <v>29</v>
      </c>
      <c r="AR524" s="1" t="s">
        <v>21</v>
      </c>
      <c r="AS524" s="1" t="s">
        <v>21</v>
      </c>
      <c r="AT524" s="1" t="s">
        <v>21</v>
      </c>
      <c r="AV524" s="1">
        <f>_xlfn.XLOOKUP(K524,[6]cmmiScoringModel!$G$2:$G$6, [6]cmmiScoringModel!$I$2:$I$6,0,0,1)</f>
        <v>0.1</v>
      </c>
      <c r="AW524" s="1">
        <f>_xlfn.XLOOKUP(L524,[6]cmmiScoringModel!$G$7:$G$9,[6]cmmiScoringModel!$I$7:$I$9,0,0,1)</f>
        <v>1</v>
      </c>
      <c r="AX524" s="1">
        <f>_xlfn.XLOOKUP(M524,[6]cmmiScoringModel!$G$10:$G$14,[6]cmmiScoringModel!$I$10:$I$14,0,0,1)</f>
        <v>0.8</v>
      </c>
      <c r="AY524" s="1">
        <f>_xlfn.XLOOKUP(N524,[6]cmmiScoringModel!$G$15:$G$19,[6]cmmiScoringModel!$I$15:$I$19,0,0,1)</f>
        <v>0.5</v>
      </c>
      <c r="AZ524" s="1">
        <f>_xlfn.XLOOKUP(O524,[6]cmmiScoringModel!$G$20:$G$24,[6]cmmiScoringModel!$I$20:$I$24,0,0,1)</f>
        <v>0.2</v>
      </c>
      <c r="BA524" s="1">
        <f>_xlfn.XLOOKUP(P524,[6]cmmiScoringModel!$G$25:$G$28,[6]cmmiScoringModel!$I$25:$I$28,0,0,1)</f>
        <v>0.75</v>
      </c>
      <c r="BB524" s="1">
        <f>_xlfn.XLOOKUP(Q524,[6]cmmiScoringModel!$G$29:$G$33,[6]cmmiScoringModel!$I$29:$I$33,0,0,1)</f>
        <v>0.5</v>
      </c>
      <c r="BC524" s="1">
        <f>_xlfn.XLOOKUP(R524,[6]cmmiScoringModel!$G$34:$G$37,[6]cmmiScoringModel!$I$34:$I$37,0,0,1)</f>
        <v>0.25</v>
      </c>
      <c r="BD524" s="1">
        <f>_xlfn.XLOOKUP(S524,[6]cmmiScoringModel!$G$38:$G$44,[6]cmmiScoringModel!$I$38:$I$44,0,0,1)</f>
        <v>0.2</v>
      </c>
      <c r="BE524" s="1">
        <f>_xlfn.XLOOKUP(T524,[6]cmmiScoringModel!$G$45:$G$51,[6]cmmiScoringModel!$I$45:$I$51,0,0,1)</f>
        <v>0.01</v>
      </c>
      <c r="BF524" s="1">
        <f>_xlfn.XLOOKUP(U524,[6]cmmiScoringModel!$G$52:$G$56,[6]cmmiScoringModel!$I$52:$I$56,0,0,1)</f>
        <v>0.01</v>
      </c>
      <c r="BG524" s="1">
        <f>_xlfn.XLOOKUP(V524,[6]cmmiScoringModel!$G$57:$G$61,[6]cmmiScoringModel!$I$57:$I$61,0,0,1)</f>
        <v>0.6</v>
      </c>
      <c r="BH524" s="1">
        <f>_xlfn.XLOOKUP(W524,[6]cmmiScoringModel!$G$62:$G$67,[6]cmmiScoringModel!$I$62:$I$67,0,0,1)</f>
        <v>0.75</v>
      </c>
      <c r="BI524" s="1">
        <f>_xlfn.XLOOKUP(X524,[6]cmmiScoringModel!$G$68:$G$72,[6]cmmiScoringModel!$I$68:$I$72,0,0,1)</f>
        <v>0.75</v>
      </c>
      <c r="BJ524" s="1">
        <f>_xlfn.XLOOKUP(Y524,[6]cmmiScoringModel!$G$73:$G$77,[6]cmmiScoringModel!$I$73:$I$77,0,0,1)</f>
        <v>0.25</v>
      </c>
      <c r="BK524" s="1">
        <f>_xlfn.XLOOKUP(Z524,[6]cmmiScoringModel!$G$78:$G$84,[6]cmmiScoringModel!$I$78:$I$84,0,0,1)</f>
        <v>0</v>
      </c>
      <c r="BL524" s="1">
        <f>_xlfn.XLOOKUP(AA524,[6]cmmiScoringModel!$G$85:$G$91,[6]cmmiScoringModel!$I$85:$I$91,0,0,1)</f>
        <v>0.5</v>
      </c>
      <c r="BM524" s="1">
        <f>_xlfn.XLOOKUP(AB524,[6]cmmiScoringModel!$G$92:$G$95,[6]cmmiScoringModel!$I$92:$I$95,0,0,1)</f>
        <v>1</v>
      </c>
      <c r="BN524" s="1">
        <f>_xlfn.XLOOKUP(AC524,[6]cmmiScoringModel!$G$96:$G$100,[6]cmmiScoringModel!$I$96:$I$100,0,0,1)</f>
        <v>0.15</v>
      </c>
      <c r="BO524" s="1">
        <f>_xlfn.XLOOKUP(AD524,[6]cmmiScoringModel!$G$101:$G$106,[6]cmmiScoringModel!$I$101:$I$106,0,0,1)</f>
        <v>0.75</v>
      </c>
      <c r="BP524" s="1">
        <f>_xlfn.XLOOKUP(AE524,[6]cmmiScoringModel!$G$107:$G$113,[6]cmmiScoringModel!$I$107:$I$113,0,0,1)</f>
        <v>0.5</v>
      </c>
      <c r="BQ524" s="1">
        <f>_xlfn.XLOOKUP(AF524,[6]cmmiScoringModel!$G$114:$G$117,[6]cmmiScoringModel!$I$114:$I$117,0,0,1)</f>
        <v>0.85</v>
      </c>
      <c r="BR524" s="1">
        <f>_xlfn.XLOOKUP(AG524,[6]cmmiScoringModel!$G$118:$G$120,[6]cmmiScoringModel!$I$118:$I$120,0,0,1)</f>
        <v>0.25</v>
      </c>
      <c r="BS524" s="1">
        <f>_xlfn.XLOOKUP(AH524, [6]cmmiScoringModel!$G$121:$G$124,[6]cmmiScoringModel!$I$121:$I$124,0,0,1)</f>
        <v>0.6</v>
      </c>
      <c r="BT524" s="1">
        <f>_xlfn.XLOOKUP(AI524,[6]cmmiScoringModel!$G$125:$G$128,[6]cmmiScoringModel!$I$125:$I$128,0,0,1)</f>
        <v>0.4</v>
      </c>
      <c r="BU524" s="1">
        <f>_xlfn.XLOOKUP(AJ524,[6]cmmiScoringModel!$G$129:$G$132,[6]cmmiScoringModel!$I$129:$I$132,0,0,1)</f>
        <v>1</v>
      </c>
      <c r="BV524" s="1">
        <f>_xlfn.XLOOKUP(AK524,[6]cmmiScoringModel!$G$133:$G$138,[6]cmmiScoringModel!$I$133:$I$138,0,0,1)</f>
        <v>0</v>
      </c>
      <c r="BW524" s="1">
        <f>_xlfn.XLOOKUP(AL524,[6]cmmiScoringModel!$G$139:$G$142,[6]cmmiScoringModel!$I$139:$I$142,0,0,1)</f>
        <v>0</v>
      </c>
      <c r="BX524" s="1">
        <f>_xlfn.XLOOKUP(AM524,[6]cmmiScoringModel!$G$143:$G$148,[6]cmmiScoringModel!$I$143:$I$148,0,0,1)</f>
        <v>0.5</v>
      </c>
      <c r="BY524" s="1">
        <f>_xlfn.XLOOKUP(AN524,[6]cmmiScoringModel!$G$149:$G$153,[6]cmmiScoringModel!$I$149:$I$153,0,0,1)</f>
        <v>0.75</v>
      </c>
      <c r="BZ524" s="1">
        <f>_xlfn.XLOOKUP(AO524,[6]cmmiScoringModel!$G$154:$G$157,[6]cmmiScoringModel!$I$154:$I$157,0,0,1)</f>
        <v>1</v>
      </c>
      <c r="CA524" s="1">
        <f>_xlfn.XLOOKUP(AP524,[6]cmmiScoringModel!$G$158:$G$161,[6]cmmiScoringModel!$I$158:$I$161,0,0,1)</f>
        <v>0.5</v>
      </c>
      <c r="CB524" s="1">
        <f>_xlfn.XLOOKUP(AQ524,[6]cmmiScoringModel!$G$162:$G$166,[6]cmmiScoringModel!$I$162:$I$166,0,0,1)</f>
        <v>0.75</v>
      </c>
      <c r="CC524" s="1">
        <f>_xlfn.XLOOKUP(AR524,[6]cmmiScoringModel!$G$167:$G$171,[6]cmmiScoringModel!$I$167:$I$171,0,0,1)</f>
        <v>0.01</v>
      </c>
      <c r="CD524" s="1">
        <f>_xlfn.XLOOKUP(AS524,[6]cmmiScoringModel!$G$172:$G$175,[6]cmmiScoringModel!$I$172:$I$175,0,0,1)</f>
        <v>0.01</v>
      </c>
      <c r="CE524" s="1">
        <f>_xlfn.XLOOKUP(AT524,[6]cmmiScoringModel!$G$176:$G$180,[6]cmmiScoringModel!$I$176:$I$180,0,0,1)</f>
        <v>0.01</v>
      </c>
    </row>
    <row r="525" spans="1:83" x14ac:dyDescent="0.25">
      <c r="A525" s="1" t="s">
        <v>3950</v>
      </c>
      <c r="B525" s="1" t="s">
        <v>2604</v>
      </c>
      <c r="C525" s="1" t="s">
        <v>1862</v>
      </c>
      <c r="D525" s="1" t="s">
        <v>2625</v>
      </c>
      <c r="E525" s="1" t="s">
        <v>2626</v>
      </c>
      <c r="G525" s="1" t="s">
        <v>2627</v>
      </c>
      <c r="H525" s="1" t="s">
        <v>3662</v>
      </c>
      <c r="K525" s="1" t="s">
        <v>18</v>
      </c>
      <c r="L525" s="1" t="s">
        <v>22</v>
      </c>
      <c r="M525" s="1" t="s">
        <v>31</v>
      </c>
      <c r="N525" s="1" t="s">
        <v>29</v>
      </c>
      <c r="O525" s="1" t="s">
        <v>37</v>
      </c>
      <c r="P525" s="1" t="s">
        <v>43</v>
      </c>
      <c r="Q525" s="1" t="s">
        <v>45</v>
      </c>
      <c r="R525" s="1" t="s">
        <v>37</v>
      </c>
      <c r="S525" s="1" t="s">
        <v>56</v>
      </c>
      <c r="T525" s="1" t="s">
        <v>63</v>
      </c>
      <c r="U525" s="1" t="s">
        <v>43</v>
      </c>
      <c r="V525" s="1" t="s">
        <v>72</v>
      </c>
      <c r="W525" s="1" t="s">
        <v>76</v>
      </c>
      <c r="X525" s="1" t="s">
        <v>37</v>
      </c>
      <c r="Y525" s="1" t="s">
        <v>43</v>
      </c>
      <c r="Z525" s="1" t="s">
        <v>63</v>
      </c>
      <c r="AA525" s="1" t="s">
        <v>62</v>
      </c>
      <c r="AB525" s="1" t="s">
        <v>98</v>
      </c>
      <c r="AC525" s="1" t="s">
        <v>103</v>
      </c>
      <c r="AD525" s="1" t="s">
        <v>111</v>
      </c>
      <c r="AE525" s="1" t="s">
        <v>62</v>
      </c>
      <c r="AF525" s="1" t="s">
        <v>120</v>
      </c>
      <c r="AG525" s="1" t="s">
        <v>125</v>
      </c>
      <c r="AH525" s="1" t="s">
        <v>129</v>
      </c>
      <c r="AI525" s="1" t="s">
        <v>129</v>
      </c>
      <c r="AJ525" s="1" t="s">
        <v>129</v>
      </c>
      <c r="AK525" s="1" t="s">
        <v>63</v>
      </c>
      <c r="AL525" s="1" t="s">
        <v>144</v>
      </c>
      <c r="AM525" s="1" t="s">
        <v>62</v>
      </c>
      <c r="AN525" s="1" t="s">
        <v>31</v>
      </c>
      <c r="AO525" s="1" t="s">
        <v>155</v>
      </c>
      <c r="AP525" s="1" t="s">
        <v>159</v>
      </c>
      <c r="AQ525" s="1" t="s">
        <v>31</v>
      </c>
      <c r="AR525" s="1" t="s">
        <v>21</v>
      </c>
      <c r="AS525" s="1" t="s">
        <v>21</v>
      </c>
      <c r="AT525" s="1" t="s">
        <v>21</v>
      </c>
      <c r="AV525" s="1">
        <f>_xlfn.XLOOKUP(K525,[6]cmmiScoringModel!$G$2:$G$6, [6]cmmiScoringModel!$I$2:$I$6,0,0,1)</f>
        <v>1</v>
      </c>
      <c r="AW525" s="1">
        <f>_xlfn.XLOOKUP(L525,[6]cmmiScoringModel!$G$7:$G$9,[6]cmmiScoringModel!$I$7:$I$9,0,0,1)</f>
        <v>1</v>
      </c>
      <c r="AX525" s="1">
        <f>_xlfn.XLOOKUP(M525,[6]cmmiScoringModel!$G$10:$G$14,[6]cmmiScoringModel!$I$10:$I$14,0,0,1)</f>
        <v>1</v>
      </c>
      <c r="AY525" s="1">
        <f>_xlfn.XLOOKUP(N525,[6]cmmiScoringModel!$G$15:$G$19,[6]cmmiScoringModel!$I$15:$I$19,0,0,1)</f>
        <v>0.5</v>
      </c>
      <c r="AZ525" s="1">
        <f>_xlfn.XLOOKUP(O525,[6]cmmiScoringModel!$G$20:$G$24,[6]cmmiScoringModel!$I$20:$I$24,0,0,1)</f>
        <v>0.75</v>
      </c>
      <c r="BA525" s="1">
        <f>_xlfn.XLOOKUP(P525,[6]cmmiScoringModel!$G$25:$G$28,[6]cmmiScoringModel!$I$25:$I$28,0,0,1)</f>
        <v>1</v>
      </c>
      <c r="BB525" s="1">
        <f>_xlfn.XLOOKUP(Q525,[6]cmmiScoringModel!$G$29:$G$33,[6]cmmiScoringModel!$I$29:$I$33,0,0,1)</f>
        <v>0.5</v>
      </c>
      <c r="BC525" s="1">
        <f>_xlfn.XLOOKUP(R525,[6]cmmiScoringModel!$G$34:$G$37,[6]cmmiScoringModel!$I$34:$I$37,0,0,1)</f>
        <v>1</v>
      </c>
      <c r="BD525" s="1">
        <f>_xlfn.XLOOKUP(S525,[6]cmmiScoringModel!$G$38:$G$44,[6]cmmiScoringModel!$I$38:$I$44,0,0,1)</f>
        <v>0.2</v>
      </c>
      <c r="BE525" s="1">
        <f>_xlfn.XLOOKUP(T525,[6]cmmiScoringModel!$G$45:$G$51,[6]cmmiScoringModel!$I$45:$I$51,0,0,1)</f>
        <v>0.75</v>
      </c>
      <c r="BF525" s="1">
        <f>_xlfn.XLOOKUP(U525,[6]cmmiScoringModel!$G$52:$G$56,[6]cmmiScoringModel!$I$52:$I$56,0,0,1)</f>
        <v>1</v>
      </c>
      <c r="BG525" s="1">
        <f>_xlfn.XLOOKUP(V525,[6]cmmiScoringModel!$G$57:$G$61,[6]cmmiScoringModel!$I$57:$I$61,0,0,1)</f>
        <v>1</v>
      </c>
      <c r="BH525" s="1">
        <f>_xlfn.XLOOKUP(W525,[6]cmmiScoringModel!$G$62:$G$67,[6]cmmiScoringModel!$I$62:$I$67,0,0,1)</f>
        <v>0.75</v>
      </c>
      <c r="BI525" s="1">
        <f>_xlfn.XLOOKUP(X525,[6]cmmiScoringModel!$G$68:$G$72,[6]cmmiScoringModel!$I$68:$I$72,0,0,1)</f>
        <v>0.75</v>
      </c>
      <c r="BJ525" s="1">
        <f>_xlfn.XLOOKUP(Y525,[6]cmmiScoringModel!$G$73:$G$77,[6]cmmiScoringModel!$I$73:$I$77,0,0,1)</f>
        <v>1</v>
      </c>
      <c r="BK525" s="1">
        <f>_xlfn.XLOOKUP(Z525,[6]cmmiScoringModel!$G$78:$G$84,[6]cmmiScoringModel!$I$78:$I$84,0,0,1)</f>
        <v>0.75</v>
      </c>
      <c r="BL525" s="1">
        <f>_xlfn.XLOOKUP(AA525,[6]cmmiScoringModel!$G$85:$G$91,[6]cmmiScoringModel!$I$85:$I$91,0,0,1)</f>
        <v>0.5</v>
      </c>
      <c r="BM525" s="1">
        <f>_xlfn.XLOOKUP(AB525,[6]cmmiScoringModel!$G$92:$G$95,[6]cmmiScoringModel!$I$92:$I$95,0,0,1)</f>
        <v>1</v>
      </c>
      <c r="BN525" s="1">
        <f>_xlfn.XLOOKUP(AC525,[6]cmmiScoringModel!$G$96:$G$100,[6]cmmiScoringModel!$I$96:$I$100,0,0,1)</f>
        <v>0.6</v>
      </c>
      <c r="BO525" s="1">
        <f>_xlfn.XLOOKUP(AD525,[6]cmmiScoringModel!$G$101:$G$106,[6]cmmiScoringModel!$I$101:$I$106,0,0,1)</f>
        <v>1</v>
      </c>
      <c r="BP525" s="1">
        <f>_xlfn.XLOOKUP(AE525,[6]cmmiScoringModel!$G$107:$G$113,[6]cmmiScoringModel!$I$107:$I$113,0,0,1)</f>
        <v>0.5</v>
      </c>
      <c r="BQ525" s="1">
        <f>_xlfn.XLOOKUP(AF525,[6]cmmiScoringModel!$G$114:$G$117,[6]cmmiScoringModel!$I$114:$I$117,0,0,1)</f>
        <v>0.85</v>
      </c>
      <c r="BR525" s="1">
        <f>_xlfn.XLOOKUP(AG525,[6]cmmiScoringModel!$G$118:$G$120,[6]cmmiScoringModel!$I$118:$I$120,0,0,1)</f>
        <v>1</v>
      </c>
      <c r="BS525" s="1">
        <f>_xlfn.XLOOKUP(AH525, [6]cmmiScoringModel!$G$121:$G$124,[6]cmmiScoringModel!$I$121:$I$124,0,0,1)</f>
        <v>0.6</v>
      </c>
      <c r="BT525" s="1">
        <f>_xlfn.XLOOKUP(AI525,[6]cmmiScoringModel!$G$125:$G$128,[6]cmmiScoringModel!$I$125:$I$128,0,0,1)</f>
        <v>0.4</v>
      </c>
      <c r="BU525" s="1">
        <f>_xlfn.XLOOKUP(AJ525,[6]cmmiScoringModel!$G$129:$G$132,[6]cmmiScoringModel!$I$129:$I$132,0,0,1)</f>
        <v>0.4</v>
      </c>
      <c r="BV525" s="1">
        <f>_xlfn.XLOOKUP(AK525,[6]cmmiScoringModel!$G$133:$G$138,[6]cmmiScoringModel!$I$133:$I$138,0,0,1)</f>
        <v>0.75</v>
      </c>
      <c r="BW525" s="1">
        <f>_xlfn.XLOOKUP(AL525,[6]cmmiScoringModel!$G$139:$G$142,[6]cmmiScoringModel!$I$139:$I$142,0,0,1)</f>
        <v>1</v>
      </c>
      <c r="BX525" s="1">
        <f>_xlfn.XLOOKUP(AM525,[6]cmmiScoringModel!$G$143:$G$148,[6]cmmiScoringModel!$I$143:$I$148,0,0,1)</f>
        <v>0.5</v>
      </c>
      <c r="BY525" s="1">
        <f>_xlfn.XLOOKUP(AN525,[6]cmmiScoringModel!$G$149:$G$153,[6]cmmiScoringModel!$I$149:$I$153,0,0,1)</f>
        <v>1</v>
      </c>
      <c r="BZ525" s="1">
        <f>_xlfn.XLOOKUP(AO525,[6]cmmiScoringModel!$G$154:$G$157,[6]cmmiScoringModel!$I$154:$I$157,0,0,1)</f>
        <v>1</v>
      </c>
      <c r="CA525" s="1">
        <f>_xlfn.XLOOKUP(AP525,[6]cmmiScoringModel!$G$158:$G$161,[6]cmmiScoringModel!$I$158:$I$161,0,0,1)</f>
        <v>1</v>
      </c>
      <c r="CB525" s="1">
        <f>_xlfn.XLOOKUP(AQ525,[6]cmmiScoringModel!$G$162:$G$166,[6]cmmiScoringModel!$I$162:$I$166,0,0,1)</f>
        <v>1</v>
      </c>
      <c r="CC525" s="1">
        <f>_xlfn.XLOOKUP(AR525,[6]cmmiScoringModel!$G$167:$G$171,[6]cmmiScoringModel!$I$167:$I$171,0,0,1)</f>
        <v>0.01</v>
      </c>
      <c r="CD525" s="1">
        <f>_xlfn.XLOOKUP(AS525,[6]cmmiScoringModel!$G$172:$G$175,[6]cmmiScoringModel!$I$172:$I$175,0,0,1)</f>
        <v>0.01</v>
      </c>
      <c r="CE525" s="1">
        <f>_xlfn.XLOOKUP(AT525,[6]cmmiScoringModel!$G$176:$G$180,[6]cmmiScoringModel!$I$176:$I$180,0,0,1)</f>
        <v>0.01</v>
      </c>
    </row>
    <row r="526" spans="1:83" x14ac:dyDescent="0.25">
      <c r="A526" s="1" t="s">
        <v>3951</v>
      </c>
      <c r="B526" s="1" t="s">
        <v>2604</v>
      </c>
      <c r="C526" s="1" t="s">
        <v>1862</v>
      </c>
      <c r="D526" s="1" t="s">
        <v>2628</v>
      </c>
      <c r="E526" s="1" t="s">
        <v>2629</v>
      </c>
      <c r="G526" s="1" t="s">
        <v>2627</v>
      </c>
      <c r="H526" s="1" t="s">
        <v>3662</v>
      </c>
      <c r="K526" s="1" t="s">
        <v>18</v>
      </c>
      <c r="L526" s="1" t="s">
        <v>22</v>
      </c>
      <c r="M526" s="1" t="s">
        <v>31</v>
      </c>
      <c r="N526" s="1" t="s">
        <v>29</v>
      </c>
      <c r="O526" s="1" t="s">
        <v>37</v>
      </c>
      <c r="P526" s="1" t="s">
        <v>43</v>
      </c>
      <c r="Q526" s="1" t="s">
        <v>45</v>
      </c>
      <c r="R526" s="1" t="s">
        <v>37</v>
      </c>
      <c r="S526" s="1" t="s">
        <v>56</v>
      </c>
      <c r="T526" s="1" t="s">
        <v>62</v>
      </c>
      <c r="U526" s="1" t="s">
        <v>43</v>
      </c>
      <c r="V526" s="1" t="s">
        <v>72</v>
      </c>
      <c r="W526" s="1" t="s">
        <v>76</v>
      </c>
      <c r="X526" s="1" t="s">
        <v>37</v>
      </c>
      <c r="Y526" s="1" t="s">
        <v>43</v>
      </c>
      <c r="Z526" s="1" t="s">
        <v>62</v>
      </c>
      <c r="AA526" s="1" t="s">
        <v>62</v>
      </c>
      <c r="AB526" s="1" t="s">
        <v>98</v>
      </c>
      <c r="AC526" s="1" t="s">
        <v>103</v>
      </c>
      <c r="AD526" s="1" t="s">
        <v>111</v>
      </c>
      <c r="AE526" s="1" t="s">
        <v>62</v>
      </c>
      <c r="AF526" s="1" t="s">
        <v>120</v>
      </c>
      <c r="AG526" s="1" t="s">
        <v>124</v>
      </c>
      <c r="AH526" s="1" t="s">
        <v>129</v>
      </c>
      <c r="AI526" s="1" t="s">
        <v>129</v>
      </c>
      <c r="AJ526" s="1" t="s">
        <v>129</v>
      </c>
      <c r="AK526" s="1" t="s">
        <v>63</v>
      </c>
      <c r="AL526" s="1" t="s">
        <v>144</v>
      </c>
      <c r="AM526" s="1" t="s">
        <v>62</v>
      </c>
      <c r="AN526" s="1" t="s">
        <v>29</v>
      </c>
      <c r="AO526" s="1" t="s">
        <v>155</v>
      </c>
      <c r="AP526" s="1" t="s">
        <v>158</v>
      </c>
      <c r="AQ526" s="1" t="s">
        <v>29</v>
      </c>
      <c r="AR526" s="1" t="s">
        <v>21</v>
      </c>
      <c r="AS526" s="1" t="s">
        <v>21</v>
      </c>
      <c r="AT526" s="1" t="s">
        <v>21</v>
      </c>
      <c r="AV526" s="1">
        <f>_xlfn.XLOOKUP(K526,[6]cmmiScoringModel!$G$2:$G$6, [6]cmmiScoringModel!$I$2:$I$6,0,0,1)</f>
        <v>1</v>
      </c>
      <c r="AW526" s="1">
        <f>_xlfn.XLOOKUP(L526,[6]cmmiScoringModel!$G$7:$G$9,[6]cmmiScoringModel!$I$7:$I$9,0,0,1)</f>
        <v>1</v>
      </c>
      <c r="AX526" s="1">
        <f>_xlfn.XLOOKUP(M526,[6]cmmiScoringModel!$G$10:$G$14,[6]cmmiScoringModel!$I$10:$I$14,0,0,1)</f>
        <v>1</v>
      </c>
      <c r="AY526" s="1">
        <f>_xlfn.XLOOKUP(N526,[6]cmmiScoringModel!$G$15:$G$19,[6]cmmiScoringModel!$I$15:$I$19,0,0,1)</f>
        <v>0.5</v>
      </c>
      <c r="AZ526" s="1">
        <f>_xlfn.XLOOKUP(O526,[6]cmmiScoringModel!$G$20:$G$24,[6]cmmiScoringModel!$I$20:$I$24,0,0,1)</f>
        <v>0.75</v>
      </c>
      <c r="BA526" s="1">
        <f>_xlfn.XLOOKUP(P526,[6]cmmiScoringModel!$G$25:$G$28,[6]cmmiScoringModel!$I$25:$I$28,0,0,1)</f>
        <v>1</v>
      </c>
      <c r="BB526" s="1">
        <f>_xlfn.XLOOKUP(Q526,[6]cmmiScoringModel!$G$29:$G$33,[6]cmmiScoringModel!$I$29:$I$33,0,0,1)</f>
        <v>0.5</v>
      </c>
      <c r="BC526" s="1">
        <f>_xlfn.XLOOKUP(R526,[6]cmmiScoringModel!$G$34:$G$37,[6]cmmiScoringModel!$I$34:$I$37,0,0,1)</f>
        <v>1</v>
      </c>
      <c r="BD526" s="1">
        <f>_xlfn.XLOOKUP(S526,[6]cmmiScoringModel!$G$38:$G$44,[6]cmmiScoringModel!$I$38:$I$44,0,0,1)</f>
        <v>0.2</v>
      </c>
      <c r="BE526" s="1">
        <f>_xlfn.XLOOKUP(T526,[6]cmmiScoringModel!$G$45:$G$51,[6]cmmiScoringModel!$I$45:$I$51,0,0,1)</f>
        <v>0.5</v>
      </c>
      <c r="BF526" s="1">
        <f>_xlfn.XLOOKUP(U526,[6]cmmiScoringModel!$G$52:$G$56,[6]cmmiScoringModel!$I$52:$I$56,0,0,1)</f>
        <v>1</v>
      </c>
      <c r="BG526" s="1">
        <f>_xlfn.XLOOKUP(V526,[6]cmmiScoringModel!$G$57:$G$61,[6]cmmiScoringModel!$I$57:$I$61,0,0,1)</f>
        <v>1</v>
      </c>
      <c r="BH526" s="1">
        <f>_xlfn.XLOOKUP(W526,[6]cmmiScoringModel!$G$62:$G$67,[6]cmmiScoringModel!$I$62:$I$67,0,0,1)</f>
        <v>0.75</v>
      </c>
      <c r="BI526" s="1">
        <f>_xlfn.XLOOKUP(X526,[6]cmmiScoringModel!$G$68:$G$72,[6]cmmiScoringModel!$I$68:$I$72,0,0,1)</f>
        <v>0.75</v>
      </c>
      <c r="BJ526" s="1">
        <f>_xlfn.XLOOKUP(Y526,[6]cmmiScoringModel!$G$73:$G$77,[6]cmmiScoringModel!$I$73:$I$77,0,0,1)</f>
        <v>1</v>
      </c>
      <c r="BK526" s="1">
        <f>_xlfn.XLOOKUP(Z526,[6]cmmiScoringModel!$G$78:$G$84,[6]cmmiScoringModel!$I$78:$I$84,0,0,1)</f>
        <v>0.5</v>
      </c>
      <c r="BL526" s="1">
        <f>_xlfn.XLOOKUP(AA526,[6]cmmiScoringModel!$G$85:$G$91,[6]cmmiScoringModel!$I$85:$I$91,0,0,1)</f>
        <v>0.5</v>
      </c>
      <c r="BM526" s="1">
        <f>_xlfn.XLOOKUP(AB526,[6]cmmiScoringModel!$G$92:$G$95,[6]cmmiScoringModel!$I$92:$I$95,0,0,1)</f>
        <v>1</v>
      </c>
      <c r="BN526" s="1">
        <f>_xlfn.XLOOKUP(AC526,[6]cmmiScoringModel!$G$96:$G$100,[6]cmmiScoringModel!$I$96:$I$100,0,0,1)</f>
        <v>0.6</v>
      </c>
      <c r="BO526" s="1">
        <f>_xlfn.XLOOKUP(AD526,[6]cmmiScoringModel!$G$101:$G$106,[6]cmmiScoringModel!$I$101:$I$106,0,0,1)</f>
        <v>1</v>
      </c>
      <c r="BP526" s="1">
        <f>_xlfn.XLOOKUP(AE526,[6]cmmiScoringModel!$G$107:$G$113,[6]cmmiScoringModel!$I$107:$I$113,0,0,1)</f>
        <v>0.5</v>
      </c>
      <c r="BQ526" s="1">
        <f>_xlfn.XLOOKUP(AF526,[6]cmmiScoringModel!$G$114:$G$117,[6]cmmiScoringModel!$I$114:$I$117,0,0,1)</f>
        <v>0.85</v>
      </c>
      <c r="BR526" s="1">
        <f>_xlfn.XLOOKUP(AG526,[6]cmmiScoringModel!$G$118:$G$120,[6]cmmiScoringModel!$I$118:$I$120,0,0,1)</f>
        <v>0.25</v>
      </c>
      <c r="BS526" s="1">
        <f>_xlfn.XLOOKUP(AH526, [6]cmmiScoringModel!$G$121:$G$124,[6]cmmiScoringModel!$I$121:$I$124,0,0,1)</f>
        <v>0.6</v>
      </c>
      <c r="BT526" s="1">
        <f>_xlfn.XLOOKUP(AI526,[6]cmmiScoringModel!$G$125:$G$128,[6]cmmiScoringModel!$I$125:$I$128,0,0,1)</f>
        <v>0.4</v>
      </c>
      <c r="BU526" s="1">
        <f>_xlfn.XLOOKUP(AJ526,[6]cmmiScoringModel!$G$129:$G$132,[6]cmmiScoringModel!$I$129:$I$132,0,0,1)</f>
        <v>0.4</v>
      </c>
      <c r="BV526" s="1">
        <f>_xlfn.XLOOKUP(AK526,[6]cmmiScoringModel!$G$133:$G$138,[6]cmmiScoringModel!$I$133:$I$138,0,0,1)</f>
        <v>0.75</v>
      </c>
      <c r="BW526" s="1">
        <f>_xlfn.XLOOKUP(AL526,[6]cmmiScoringModel!$G$139:$G$142,[6]cmmiScoringModel!$I$139:$I$142,0,0,1)</f>
        <v>1</v>
      </c>
      <c r="BX526" s="1">
        <f>_xlfn.XLOOKUP(AM526,[6]cmmiScoringModel!$G$143:$G$148,[6]cmmiScoringModel!$I$143:$I$148,0,0,1)</f>
        <v>0.5</v>
      </c>
      <c r="BY526" s="1">
        <f>_xlfn.XLOOKUP(AN526,[6]cmmiScoringModel!$G$149:$G$153,[6]cmmiScoringModel!$I$149:$I$153,0,0,1)</f>
        <v>0.75</v>
      </c>
      <c r="BZ526" s="1">
        <f>_xlfn.XLOOKUP(AO526,[6]cmmiScoringModel!$G$154:$G$157,[6]cmmiScoringModel!$I$154:$I$157,0,0,1)</f>
        <v>1</v>
      </c>
      <c r="CA526" s="1">
        <f>_xlfn.XLOOKUP(AP526,[6]cmmiScoringModel!$G$158:$G$161,[6]cmmiScoringModel!$I$158:$I$161,0,0,1)</f>
        <v>0.5</v>
      </c>
      <c r="CB526" s="1">
        <f>_xlfn.XLOOKUP(AQ526,[6]cmmiScoringModel!$G$162:$G$166,[6]cmmiScoringModel!$I$162:$I$166,0,0,1)</f>
        <v>0.75</v>
      </c>
      <c r="CC526" s="1">
        <f>_xlfn.XLOOKUP(AR526,[6]cmmiScoringModel!$G$167:$G$171,[6]cmmiScoringModel!$I$167:$I$171,0,0,1)</f>
        <v>0.01</v>
      </c>
      <c r="CD526" s="1">
        <f>_xlfn.XLOOKUP(AS526,[6]cmmiScoringModel!$G$172:$G$175,[6]cmmiScoringModel!$I$172:$I$175,0,0,1)</f>
        <v>0.01</v>
      </c>
      <c r="CE526" s="1">
        <f>_xlfn.XLOOKUP(AT526,[6]cmmiScoringModel!$G$176:$G$180,[6]cmmiScoringModel!$I$176:$I$180,0,0,1)</f>
        <v>0.01</v>
      </c>
    </row>
    <row r="527" spans="1:83" x14ac:dyDescent="0.25">
      <c r="A527" s="1" t="s">
        <v>3952</v>
      </c>
      <c r="B527" s="1" t="s">
        <v>2604</v>
      </c>
      <c r="C527" s="1" t="s">
        <v>2630</v>
      </c>
      <c r="D527" s="1" t="s">
        <v>1807</v>
      </c>
      <c r="E527" s="1" t="s">
        <v>2631</v>
      </c>
      <c r="G527" s="1" t="s">
        <v>2528</v>
      </c>
      <c r="H527" s="1" t="s">
        <v>3235</v>
      </c>
      <c r="K527" s="1" t="s">
        <v>18</v>
      </c>
      <c r="L527" s="1" t="s">
        <v>22</v>
      </c>
      <c r="M527" s="1" t="s">
        <v>31</v>
      </c>
      <c r="N527" s="1" t="s">
        <v>29</v>
      </c>
      <c r="O527" s="1" t="s">
        <v>37</v>
      </c>
      <c r="P527" s="1" t="s">
        <v>43</v>
      </c>
      <c r="Q527" s="1" t="s">
        <v>47</v>
      </c>
      <c r="R527" s="1" t="s">
        <v>37</v>
      </c>
      <c r="S527" s="1" t="s">
        <v>56</v>
      </c>
      <c r="T527" s="1" t="s">
        <v>64</v>
      </c>
      <c r="U527" s="1" t="s">
        <v>43</v>
      </c>
      <c r="V527" s="1" t="s">
        <v>72</v>
      </c>
      <c r="W527" s="1" t="s">
        <v>76</v>
      </c>
      <c r="X527" s="1" t="s">
        <v>37</v>
      </c>
      <c r="Y527" s="1" t="s">
        <v>43</v>
      </c>
      <c r="Z527" s="1" t="s">
        <v>63</v>
      </c>
      <c r="AA527" s="1" t="s">
        <v>62</v>
      </c>
      <c r="AB527" s="1" t="s">
        <v>98</v>
      </c>
      <c r="AC527" s="1" t="s">
        <v>103</v>
      </c>
      <c r="AD527" s="1" t="s">
        <v>111</v>
      </c>
      <c r="AE527" s="1" t="s">
        <v>62</v>
      </c>
      <c r="AF527" s="1" t="s">
        <v>122</v>
      </c>
      <c r="AG527" s="1" t="s">
        <v>125</v>
      </c>
      <c r="AH527" s="1" t="s">
        <v>129</v>
      </c>
      <c r="AI527" s="1" t="s">
        <v>129</v>
      </c>
      <c r="AJ527" s="1" t="s">
        <v>22</v>
      </c>
      <c r="AK527" s="1" t="s">
        <v>64</v>
      </c>
      <c r="AL527" s="1" t="s">
        <v>142</v>
      </c>
      <c r="AM527" s="1" t="s">
        <v>62</v>
      </c>
      <c r="AN527" s="1" t="s">
        <v>29</v>
      </c>
      <c r="AO527" s="1" t="s">
        <v>155</v>
      </c>
      <c r="AP527" s="1" t="s">
        <v>159</v>
      </c>
      <c r="AQ527" s="1" t="s">
        <v>29</v>
      </c>
      <c r="AR527" s="1" t="s">
        <v>29</v>
      </c>
      <c r="AS527" s="1" t="s">
        <v>111</v>
      </c>
      <c r="AT527" s="1" t="s">
        <v>170</v>
      </c>
      <c r="AV527" s="1">
        <f>_xlfn.XLOOKUP(K527,[6]cmmiScoringModel!$G$2:$G$6, [6]cmmiScoringModel!$I$2:$I$6,0,0,1)</f>
        <v>1</v>
      </c>
      <c r="AW527" s="1">
        <f>_xlfn.XLOOKUP(L527,[6]cmmiScoringModel!$G$7:$G$9,[6]cmmiScoringModel!$I$7:$I$9,0,0,1)</f>
        <v>1</v>
      </c>
      <c r="AX527" s="1">
        <f>_xlfn.XLOOKUP(M527,[6]cmmiScoringModel!$G$10:$G$14,[6]cmmiScoringModel!$I$10:$I$14,0,0,1)</f>
        <v>1</v>
      </c>
      <c r="AY527" s="1">
        <f>_xlfn.XLOOKUP(N527,[6]cmmiScoringModel!$G$15:$G$19,[6]cmmiScoringModel!$I$15:$I$19,0,0,1)</f>
        <v>0.5</v>
      </c>
      <c r="AZ527" s="1">
        <f>_xlfn.XLOOKUP(O527,[6]cmmiScoringModel!$G$20:$G$24,[6]cmmiScoringModel!$I$20:$I$24,0,0,1)</f>
        <v>0.75</v>
      </c>
      <c r="BA527" s="1">
        <f>_xlfn.XLOOKUP(P527,[6]cmmiScoringModel!$G$25:$G$28,[6]cmmiScoringModel!$I$25:$I$28,0,0,1)</f>
        <v>1</v>
      </c>
      <c r="BB527" s="1">
        <f>_xlfn.XLOOKUP(Q527,[6]cmmiScoringModel!$G$29:$G$33,[6]cmmiScoringModel!$I$29:$I$33,0,0,1)</f>
        <v>0.75</v>
      </c>
      <c r="BC527" s="1">
        <f>_xlfn.XLOOKUP(R527,[6]cmmiScoringModel!$G$34:$G$37,[6]cmmiScoringModel!$I$34:$I$37,0,0,1)</f>
        <v>1</v>
      </c>
      <c r="BD527" s="1">
        <f>_xlfn.XLOOKUP(S527,[6]cmmiScoringModel!$G$38:$G$44,[6]cmmiScoringModel!$I$38:$I$44,0,0,1)</f>
        <v>0.2</v>
      </c>
      <c r="BE527" s="1">
        <f>_xlfn.XLOOKUP(T527,[6]cmmiScoringModel!$G$45:$G$51,[6]cmmiScoringModel!$I$45:$I$51,0,0,1)</f>
        <v>1</v>
      </c>
      <c r="BF527" s="1">
        <f>_xlfn.XLOOKUP(U527,[6]cmmiScoringModel!$G$52:$G$56,[6]cmmiScoringModel!$I$52:$I$56,0,0,1)</f>
        <v>1</v>
      </c>
      <c r="BG527" s="1">
        <f>_xlfn.XLOOKUP(V527,[6]cmmiScoringModel!$G$57:$G$61,[6]cmmiScoringModel!$I$57:$I$61,0,0,1)</f>
        <v>1</v>
      </c>
      <c r="BH527" s="1">
        <f>_xlfn.XLOOKUP(W527,[6]cmmiScoringModel!$G$62:$G$67,[6]cmmiScoringModel!$I$62:$I$67,0,0,1)</f>
        <v>0.75</v>
      </c>
      <c r="BI527" s="1">
        <f>_xlfn.XLOOKUP(X527,[6]cmmiScoringModel!$G$68:$G$72,[6]cmmiScoringModel!$I$68:$I$72,0,0,1)</f>
        <v>0.75</v>
      </c>
      <c r="BJ527" s="1">
        <f>_xlfn.XLOOKUP(Y527,[6]cmmiScoringModel!$G$73:$G$77,[6]cmmiScoringModel!$I$73:$I$77,0,0,1)</f>
        <v>1</v>
      </c>
      <c r="BK527" s="1">
        <f>_xlfn.XLOOKUP(Z527,[6]cmmiScoringModel!$G$78:$G$84,[6]cmmiScoringModel!$I$78:$I$84,0,0,1)</f>
        <v>0.75</v>
      </c>
      <c r="BL527" s="1">
        <f>_xlfn.XLOOKUP(AA527,[6]cmmiScoringModel!$G$85:$G$91,[6]cmmiScoringModel!$I$85:$I$91,0,0,1)</f>
        <v>0.5</v>
      </c>
      <c r="BM527" s="1">
        <f>_xlfn.XLOOKUP(AB527,[6]cmmiScoringModel!$G$92:$G$95,[6]cmmiScoringModel!$I$92:$I$95,0,0,1)</f>
        <v>1</v>
      </c>
      <c r="BN527" s="1">
        <f>_xlfn.XLOOKUP(AC527,[6]cmmiScoringModel!$G$96:$G$100,[6]cmmiScoringModel!$I$96:$I$100,0,0,1)</f>
        <v>0.6</v>
      </c>
      <c r="BO527" s="1">
        <f>_xlfn.XLOOKUP(AD527,[6]cmmiScoringModel!$G$101:$G$106,[6]cmmiScoringModel!$I$101:$I$106,0,0,1)</f>
        <v>1</v>
      </c>
      <c r="BP527" s="1">
        <f>_xlfn.XLOOKUP(AE527,[6]cmmiScoringModel!$G$107:$G$113,[6]cmmiScoringModel!$I$107:$I$113,0,0,1)</f>
        <v>0.5</v>
      </c>
      <c r="BQ527" s="1">
        <f>_xlfn.XLOOKUP(AF527,[6]cmmiScoringModel!$G$114:$G$117,[6]cmmiScoringModel!$I$114:$I$117,0,0,1)</f>
        <v>1</v>
      </c>
      <c r="BR527" s="1">
        <f>_xlfn.XLOOKUP(AG527,[6]cmmiScoringModel!$G$118:$G$120,[6]cmmiScoringModel!$I$118:$I$120,0,0,1)</f>
        <v>1</v>
      </c>
      <c r="BS527" s="1">
        <f>_xlfn.XLOOKUP(AH527, [6]cmmiScoringModel!$G$121:$G$124,[6]cmmiScoringModel!$I$121:$I$124,0,0,1)</f>
        <v>0.6</v>
      </c>
      <c r="BT527" s="1">
        <f>_xlfn.XLOOKUP(AI527,[6]cmmiScoringModel!$G$125:$G$128,[6]cmmiScoringModel!$I$125:$I$128,0,0,1)</f>
        <v>0.4</v>
      </c>
      <c r="BU527" s="1">
        <f>_xlfn.XLOOKUP(AJ527,[6]cmmiScoringModel!$G$129:$G$132,[6]cmmiScoringModel!$I$129:$I$132,0,0,1)</f>
        <v>1</v>
      </c>
      <c r="BV527" s="1">
        <f>_xlfn.XLOOKUP(AK527,[6]cmmiScoringModel!$G$133:$G$138,[6]cmmiScoringModel!$I$133:$I$138,0,0,1)</f>
        <v>1</v>
      </c>
      <c r="BW527" s="1">
        <f>_xlfn.XLOOKUP(AL527,[6]cmmiScoringModel!$G$139:$G$142,[6]cmmiScoringModel!$I$139:$I$142,0,0,1)</f>
        <v>0.25</v>
      </c>
      <c r="BX527" s="1">
        <f>_xlfn.XLOOKUP(AM527,[6]cmmiScoringModel!$G$143:$G$148,[6]cmmiScoringModel!$I$143:$I$148,0,0,1)</f>
        <v>0.5</v>
      </c>
      <c r="BY527" s="1">
        <f>_xlfn.XLOOKUP(AN527,[6]cmmiScoringModel!$G$149:$G$153,[6]cmmiScoringModel!$I$149:$I$153,0,0,1)</f>
        <v>0.75</v>
      </c>
      <c r="BZ527" s="1">
        <f>_xlfn.XLOOKUP(AO527,[6]cmmiScoringModel!$G$154:$G$157,[6]cmmiScoringModel!$I$154:$I$157,0,0,1)</f>
        <v>1</v>
      </c>
      <c r="CA527" s="1">
        <f>_xlfn.XLOOKUP(AP527,[6]cmmiScoringModel!$G$158:$G$161,[6]cmmiScoringModel!$I$158:$I$161,0,0,1)</f>
        <v>1</v>
      </c>
      <c r="CB527" s="1">
        <f>_xlfn.XLOOKUP(AQ527,[6]cmmiScoringModel!$G$162:$G$166,[6]cmmiScoringModel!$I$162:$I$166,0,0,1)</f>
        <v>0.75</v>
      </c>
      <c r="CC527" s="1">
        <f>_xlfn.XLOOKUP(AR527,[6]cmmiScoringModel!$G$167:$G$171,[6]cmmiScoringModel!$I$167:$I$171,0,0,1)</f>
        <v>0.5</v>
      </c>
      <c r="CD527" s="1">
        <f>_xlfn.XLOOKUP(AS527,[6]cmmiScoringModel!$G$172:$G$175,[6]cmmiScoringModel!$I$172:$I$175,0,0,1)</f>
        <v>1</v>
      </c>
      <c r="CE527" s="1">
        <f>_xlfn.XLOOKUP(AT527,[6]cmmiScoringModel!$G$176:$G$180,[6]cmmiScoringModel!$I$176:$I$180,0,0,1)</f>
        <v>0.5</v>
      </c>
    </row>
    <row r="528" spans="1:83" x14ac:dyDescent="0.25">
      <c r="A528" s="1" t="s">
        <v>3953</v>
      </c>
      <c r="B528" s="1" t="s">
        <v>2604</v>
      </c>
      <c r="C528" s="1" t="s">
        <v>2630</v>
      </c>
      <c r="D528" s="1" t="s">
        <v>1811</v>
      </c>
      <c r="E528" s="1" t="s">
        <v>2632</v>
      </c>
      <c r="G528" s="1" t="s">
        <v>1677</v>
      </c>
      <c r="H528" s="1" t="s">
        <v>3233</v>
      </c>
      <c r="K528" s="1" t="s">
        <v>18</v>
      </c>
      <c r="L528" s="1" t="s">
        <v>22</v>
      </c>
      <c r="M528" s="1" t="s">
        <v>31</v>
      </c>
      <c r="N528" s="1" t="s">
        <v>29</v>
      </c>
      <c r="O528" s="1" t="s">
        <v>37</v>
      </c>
      <c r="P528" s="1" t="s">
        <v>43</v>
      </c>
      <c r="Q528" s="1" t="s">
        <v>45</v>
      </c>
      <c r="R528" s="1" t="s">
        <v>37</v>
      </c>
      <c r="S528" s="1" t="s">
        <v>56</v>
      </c>
      <c r="T528" s="1" t="s">
        <v>63</v>
      </c>
      <c r="U528" s="1" t="s">
        <v>66</v>
      </c>
      <c r="V528" s="1" t="s">
        <v>72</v>
      </c>
      <c r="W528" s="1" t="s">
        <v>75</v>
      </c>
      <c r="X528" s="1" t="s">
        <v>37</v>
      </c>
      <c r="Y528" s="1" t="s">
        <v>43</v>
      </c>
      <c r="Z528" s="1" t="s">
        <v>63</v>
      </c>
      <c r="AA528" s="1" t="s">
        <v>63</v>
      </c>
      <c r="AB528" s="1" t="s">
        <v>98</v>
      </c>
      <c r="AC528" s="1" t="s">
        <v>103</v>
      </c>
      <c r="AD528" s="1" t="s">
        <v>111</v>
      </c>
      <c r="AE528" s="1" t="s">
        <v>63</v>
      </c>
      <c r="AF528" s="1" t="s">
        <v>122</v>
      </c>
      <c r="AG528" s="1" t="s">
        <v>125</v>
      </c>
      <c r="AH528" s="1" t="s">
        <v>22</v>
      </c>
      <c r="AI528" s="1" t="s">
        <v>22</v>
      </c>
      <c r="AJ528" s="1" t="s">
        <v>22</v>
      </c>
      <c r="AK528" s="1" t="s">
        <v>63</v>
      </c>
      <c r="AL528" s="1" t="s">
        <v>144</v>
      </c>
      <c r="AM528" s="1" t="s">
        <v>63</v>
      </c>
      <c r="AN528" s="1" t="s">
        <v>31</v>
      </c>
      <c r="AO528" s="1" t="s">
        <v>155</v>
      </c>
      <c r="AP528" s="1" t="s">
        <v>159</v>
      </c>
      <c r="AQ528" s="1" t="s">
        <v>31</v>
      </c>
      <c r="AR528" s="1" t="s">
        <v>29</v>
      </c>
      <c r="AS528" s="1" t="s">
        <v>111</v>
      </c>
      <c r="AT528" s="1" t="s">
        <v>170</v>
      </c>
      <c r="AV528" s="1">
        <f>_xlfn.XLOOKUP(K528,[6]cmmiScoringModel!$G$2:$G$6, [6]cmmiScoringModel!$I$2:$I$6,0,0,1)</f>
        <v>1</v>
      </c>
      <c r="AW528" s="1">
        <f>_xlfn.XLOOKUP(L528,[6]cmmiScoringModel!$G$7:$G$9,[6]cmmiScoringModel!$I$7:$I$9,0,0,1)</f>
        <v>1</v>
      </c>
      <c r="AX528" s="1">
        <f>_xlfn.XLOOKUP(M528,[6]cmmiScoringModel!$G$10:$G$14,[6]cmmiScoringModel!$I$10:$I$14,0,0,1)</f>
        <v>1</v>
      </c>
      <c r="AY528" s="1">
        <f>_xlfn.XLOOKUP(N528,[6]cmmiScoringModel!$G$15:$G$19,[6]cmmiScoringModel!$I$15:$I$19,0,0,1)</f>
        <v>0.5</v>
      </c>
      <c r="AZ528" s="1">
        <f>_xlfn.XLOOKUP(O528,[6]cmmiScoringModel!$G$20:$G$24,[6]cmmiScoringModel!$I$20:$I$24,0,0,1)</f>
        <v>0.75</v>
      </c>
      <c r="BA528" s="1">
        <f>_xlfn.XLOOKUP(P528,[6]cmmiScoringModel!$G$25:$G$28,[6]cmmiScoringModel!$I$25:$I$28,0,0,1)</f>
        <v>1</v>
      </c>
      <c r="BB528" s="1">
        <f>_xlfn.XLOOKUP(Q528,[6]cmmiScoringModel!$G$29:$G$33,[6]cmmiScoringModel!$I$29:$I$33,0,0,1)</f>
        <v>0.5</v>
      </c>
      <c r="BC528" s="1">
        <f>_xlfn.XLOOKUP(R528,[6]cmmiScoringModel!$G$34:$G$37,[6]cmmiScoringModel!$I$34:$I$37,0,0,1)</f>
        <v>1</v>
      </c>
      <c r="BD528" s="1">
        <f>_xlfn.XLOOKUP(S528,[6]cmmiScoringModel!$G$38:$G$44,[6]cmmiScoringModel!$I$38:$I$44,0,0,1)</f>
        <v>0.2</v>
      </c>
      <c r="BE528" s="1">
        <f>_xlfn.XLOOKUP(T528,[6]cmmiScoringModel!$G$45:$G$51,[6]cmmiScoringModel!$I$45:$I$51,0,0,1)</f>
        <v>0.75</v>
      </c>
      <c r="BF528" s="1">
        <f>_xlfn.XLOOKUP(U528,[6]cmmiScoringModel!$G$52:$G$56,[6]cmmiScoringModel!$I$52:$I$56,0,0,1)</f>
        <v>0.8</v>
      </c>
      <c r="BG528" s="1">
        <f>_xlfn.XLOOKUP(V528,[6]cmmiScoringModel!$G$57:$G$61,[6]cmmiScoringModel!$I$57:$I$61,0,0,1)</f>
        <v>1</v>
      </c>
      <c r="BH528" s="1">
        <f>_xlfn.XLOOKUP(W528,[6]cmmiScoringModel!$G$62:$G$67,[6]cmmiScoringModel!$I$62:$I$67,0,0,1)</f>
        <v>0.5</v>
      </c>
      <c r="BI528" s="1">
        <f>_xlfn.XLOOKUP(X528,[6]cmmiScoringModel!$G$68:$G$72,[6]cmmiScoringModel!$I$68:$I$72,0,0,1)</f>
        <v>0.75</v>
      </c>
      <c r="BJ528" s="1">
        <f>_xlfn.XLOOKUP(Y528,[6]cmmiScoringModel!$G$73:$G$77,[6]cmmiScoringModel!$I$73:$I$77,0,0,1)</f>
        <v>1</v>
      </c>
      <c r="BK528" s="1">
        <f>_xlfn.XLOOKUP(Z528,[6]cmmiScoringModel!$G$78:$G$84,[6]cmmiScoringModel!$I$78:$I$84,0,0,1)</f>
        <v>0.75</v>
      </c>
      <c r="BL528" s="1">
        <f>_xlfn.XLOOKUP(AA528,[6]cmmiScoringModel!$G$85:$G$91,[6]cmmiScoringModel!$I$85:$I$91,0,0,1)</f>
        <v>0.75</v>
      </c>
      <c r="BM528" s="1">
        <f>_xlfn.XLOOKUP(AB528,[6]cmmiScoringModel!$G$92:$G$95,[6]cmmiScoringModel!$I$92:$I$95,0,0,1)</f>
        <v>1</v>
      </c>
      <c r="BN528" s="1">
        <f>_xlfn.XLOOKUP(AC528,[6]cmmiScoringModel!$G$96:$G$100,[6]cmmiScoringModel!$I$96:$I$100,0,0,1)</f>
        <v>0.6</v>
      </c>
      <c r="BO528" s="1">
        <f>_xlfn.XLOOKUP(AD528,[6]cmmiScoringModel!$G$101:$G$106,[6]cmmiScoringModel!$I$101:$I$106,0,0,1)</f>
        <v>1</v>
      </c>
      <c r="BP528" s="1">
        <f>_xlfn.XLOOKUP(AE528,[6]cmmiScoringModel!$G$107:$G$113,[6]cmmiScoringModel!$I$107:$I$113,0,0,1)</f>
        <v>0.75</v>
      </c>
      <c r="BQ528" s="1">
        <f>_xlfn.XLOOKUP(AF528,[6]cmmiScoringModel!$G$114:$G$117,[6]cmmiScoringModel!$I$114:$I$117,0,0,1)</f>
        <v>1</v>
      </c>
      <c r="BR528" s="1">
        <f>_xlfn.XLOOKUP(AG528,[6]cmmiScoringModel!$G$118:$G$120,[6]cmmiScoringModel!$I$118:$I$120,0,0,1)</f>
        <v>1</v>
      </c>
      <c r="BS528" s="1">
        <f>_xlfn.XLOOKUP(AH528, [6]cmmiScoringModel!$G$121:$G$124,[6]cmmiScoringModel!$I$121:$I$124,0,0,1)</f>
        <v>1</v>
      </c>
      <c r="BT528" s="1">
        <f>_xlfn.XLOOKUP(AI528,[6]cmmiScoringModel!$G$125:$G$128,[6]cmmiScoringModel!$I$125:$I$128,0,0,1)</f>
        <v>1</v>
      </c>
      <c r="BU528" s="1">
        <f>_xlfn.XLOOKUP(AJ528,[6]cmmiScoringModel!$G$129:$G$132,[6]cmmiScoringModel!$I$129:$I$132,0,0,1)</f>
        <v>1</v>
      </c>
      <c r="BV528" s="1">
        <f>_xlfn.XLOOKUP(AK528,[6]cmmiScoringModel!$G$133:$G$138,[6]cmmiScoringModel!$I$133:$I$138,0,0,1)</f>
        <v>0.75</v>
      </c>
      <c r="BW528" s="1">
        <f>_xlfn.XLOOKUP(AL528,[6]cmmiScoringModel!$G$139:$G$142,[6]cmmiScoringModel!$I$139:$I$142,0,0,1)</f>
        <v>1</v>
      </c>
      <c r="BX528" s="1">
        <f>_xlfn.XLOOKUP(AM528,[6]cmmiScoringModel!$G$143:$G$148,[6]cmmiScoringModel!$I$143:$I$148,0,0,1)</f>
        <v>0.75</v>
      </c>
      <c r="BY528" s="1">
        <f>_xlfn.XLOOKUP(AN528,[6]cmmiScoringModel!$G$149:$G$153,[6]cmmiScoringModel!$I$149:$I$153,0,0,1)</f>
        <v>1</v>
      </c>
      <c r="BZ528" s="1">
        <f>_xlfn.XLOOKUP(AO528,[6]cmmiScoringModel!$G$154:$G$157,[6]cmmiScoringModel!$I$154:$I$157,0,0,1)</f>
        <v>1</v>
      </c>
      <c r="CA528" s="1">
        <f>_xlfn.XLOOKUP(AP528,[6]cmmiScoringModel!$G$158:$G$161,[6]cmmiScoringModel!$I$158:$I$161,0,0,1)</f>
        <v>1</v>
      </c>
      <c r="CB528" s="1">
        <f>_xlfn.XLOOKUP(AQ528,[6]cmmiScoringModel!$G$162:$G$166,[6]cmmiScoringModel!$I$162:$I$166,0,0,1)</f>
        <v>1</v>
      </c>
      <c r="CC528" s="1">
        <f>_xlfn.XLOOKUP(AR528,[6]cmmiScoringModel!$G$167:$G$171,[6]cmmiScoringModel!$I$167:$I$171,0,0,1)</f>
        <v>0.5</v>
      </c>
      <c r="CD528" s="1">
        <f>_xlfn.XLOOKUP(AS528,[6]cmmiScoringModel!$G$172:$G$175,[6]cmmiScoringModel!$I$172:$I$175,0,0,1)</f>
        <v>1</v>
      </c>
      <c r="CE528" s="1">
        <f>_xlfn.XLOOKUP(AT528,[6]cmmiScoringModel!$G$176:$G$180,[6]cmmiScoringModel!$I$176:$I$180,0,0,1)</f>
        <v>0.5</v>
      </c>
    </row>
    <row r="529" spans="1:83" x14ac:dyDescent="0.25">
      <c r="A529" s="1" t="s">
        <v>3954</v>
      </c>
      <c r="B529" s="1" t="s">
        <v>2604</v>
      </c>
      <c r="C529" s="1" t="s">
        <v>2614</v>
      </c>
      <c r="D529" s="1" t="s">
        <v>2050</v>
      </c>
      <c r="E529" s="1" t="s">
        <v>2615</v>
      </c>
      <c r="G529" s="1" t="s">
        <v>3955</v>
      </c>
      <c r="K529" s="1" t="s">
        <v>17</v>
      </c>
      <c r="L529" s="1" t="s">
        <v>22</v>
      </c>
      <c r="M529" s="1" t="s">
        <v>29</v>
      </c>
      <c r="N529" s="1" t="s">
        <v>29</v>
      </c>
      <c r="O529" s="1" t="s">
        <v>37</v>
      </c>
      <c r="P529" s="1" t="s">
        <v>42</v>
      </c>
      <c r="Q529" s="1" t="s">
        <v>45</v>
      </c>
      <c r="R529" s="1" t="s">
        <v>37</v>
      </c>
      <c r="S529" s="1" t="s">
        <v>56</v>
      </c>
      <c r="T529" s="1" t="s">
        <v>60</v>
      </c>
      <c r="U529" s="1" t="s">
        <v>42</v>
      </c>
      <c r="V529" s="1" t="s">
        <v>70</v>
      </c>
      <c r="W529" s="1" t="s">
        <v>76</v>
      </c>
      <c r="X529" s="1" t="s">
        <v>37</v>
      </c>
      <c r="Y529" s="1" t="s">
        <v>43</v>
      </c>
      <c r="Z529" s="1" t="s">
        <v>62</v>
      </c>
      <c r="AA529" s="1" t="s">
        <v>62</v>
      </c>
      <c r="AB529" s="1" t="s">
        <v>98</v>
      </c>
      <c r="AC529" s="1" t="s">
        <v>103</v>
      </c>
      <c r="AD529" s="1" t="s">
        <v>111</v>
      </c>
      <c r="AE529" s="1" t="s">
        <v>62</v>
      </c>
      <c r="AF529" s="1" t="s">
        <v>120</v>
      </c>
      <c r="AG529" s="1" t="s">
        <v>124</v>
      </c>
      <c r="AH529" s="1" t="s">
        <v>129</v>
      </c>
      <c r="AI529" s="1" t="s">
        <v>129</v>
      </c>
      <c r="AJ529" s="1" t="s">
        <v>129</v>
      </c>
      <c r="AK529" s="1" t="s">
        <v>62</v>
      </c>
      <c r="AL529" s="1" t="s">
        <v>142</v>
      </c>
      <c r="AM529" s="1" t="s">
        <v>62</v>
      </c>
      <c r="AN529" s="1" t="s">
        <v>29</v>
      </c>
      <c r="AO529" s="1" t="s">
        <v>155</v>
      </c>
      <c r="AP529" s="1" t="s">
        <v>158</v>
      </c>
      <c r="AQ529" s="1" t="s">
        <v>29</v>
      </c>
      <c r="AR529" s="1" t="s">
        <v>21</v>
      </c>
      <c r="AS529" s="1" t="s">
        <v>21</v>
      </c>
      <c r="AT529" s="1" t="s">
        <v>21</v>
      </c>
      <c r="AV529" s="1">
        <f>_xlfn.XLOOKUP(K529,[6]cmmiScoringModel!$G$2:$G$6, [6]cmmiScoringModel!$I$2:$I$6,0,0,1)</f>
        <v>0.25</v>
      </c>
      <c r="AW529" s="1">
        <f>_xlfn.XLOOKUP(L529,[6]cmmiScoringModel!$G$7:$G$9,[6]cmmiScoringModel!$I$7:$I$9,0,0,1)</f>
        <v>1</v>
      </c>
      <c r="AX529" s="1">
        <f>_xlfn.XLOOKUP(M529,[6]cmmiScoringModel!$G$10:$G$14,[6]cmmiScoringModel!$I$10:$I$14,0,0,1)</f>
        <v>0.8</v>
      </c>
      <c r="AY529" s="1">
        <f>_xlfn.XLOOKUP(N529,[6]cmmiScoringModel!$G$15:$G$19,[6]cmmiScoringModel!$I$15:$I$19,0,0,1)</f>
        <v>0.5</v>
      </c>
      <c r="AZ529" s="1">
        <f>_xlfn.XLOOKUP(O529,[6]cmmiScoringModel!$G$20:$G$24,[6]cmmiScoringModel!$I$20:$I$24,0,0,1)</f>
        <v>0.75</v>
      </c>
      <c r="BA529" s="1">
        <f>_xlfn.XLOOKUP(P529,[6]cmmiScoringModel!$G$25:$G$28,[6]cmmiScoringModel!$I$25:$I$28,0,0,1)</f>
        <v>0.75</v>
      </c>
      <c r="BB529" s="1">
        <f>_xlfn.XLOOKUP(Q529,[6]cmmiScoringModel!$G$29:$G$33,[6]cmmiScoringModel!$I$29:$I$33,0,0,1)</f>
        <v>0.5</v>
      </c>
      <c r="BC529" s="1">
        <f>_xlfn.XLOOKUP(R529,[6]cmmiScoringModel!$G$34:$G$37,[6]cmmiScoringModel!$I$34:$I$37,0,0,1)</f>
        <v>1</v>
      </c>
      <c r="BD529" s="1">
        <f>_xlfn.XLOOKUP(S529,[6]cmmiScoringModel!$G$38:$G$44,[6]cmmiScoringModel!$I$38:$I$44,0,0,1)</f>
        <v>0.2</v>
      </c>
      <c r="BE529" s="1">
        <f>_xlfn.XLOOKUP(T529,[6]cmmiScoringModel!$G$45:$G$51,[6]cmmiScoringModel!$I$45:$I$51,0,0,1)</f>
        <v>0</v>
      </c>
      <c r="BF529" s="1">
        <f>_xlfn.XLOOKUP(U529,[6]cmmiScoringModel!$G$52:$G$56,[6]cmmiScoringModel!$I$52:$I$56,0,0,1)</f>
        <v>0.6</v>
      </c>
      <c r="BG529" s="1">
        <f>_xlfn.XLOOKUP(V529,[6]cmmiScoringModel!$G$57:$G$61,[6]cmmiScoringModel!$I$57:$I$61,0,0,1)</f>
        <v>0.2</v>
      </c>
      <c r="BH529" s="1">
        <f>_xlfn.XLOOKUP(W529,[6]cmmiScoringModel!$G$62:$G$67,[6]cmmiScoringModel!$I$62:$I$67,0,0,1)</f>
        <v>0.75</v>
      </c>
      <c r="BI529" s="1">
        <f>_xlfn.XLOOKUP(X529,[6]cmmiScoringModel!$G$68:$G$72,[6]cmmiScoringModel!$I$68:$I$72,0,0,1)</f>
        <v>0.75</v>
      </c>
      <c r="BJ529" s="1">
        <f>_xlfn.XLOOKUP(Y529,[6]cmmiScoringModel!$G$73:$G$77,[6]cmmiScoringModel!$I$73:$I$77,0,0,1)</f>
        <v>1</v>
      </c>
      <c r="BK529" s="1">
        <f>_xlfn.XLOOKUP(Z529,[6]cmmiScoringModel!$G$78:$G$84,[6]cmmiScoringModel!$I$78:$I$84,0,0,1)</f>
        <v>0.5</v>
      </c>
      <c r="BL529" s="1">
        <f>_xlfn.XLOOKUP(AA529,[6]cmmiScoringModel!$G$85:$G$91,[6]cmmiScoringModel!$I$85:$I$91,0,0,1)</f>
        <v>0.5</v>
      </c>
      <c r="BM529" s="1">
        <f>_xlfn.XLOOKUP(AB529,[6]cmmiScoringModel!$G$92:$G$95,[6]cmmiScoringModel!$I$92:$I$95,0,0,1)</f>
        <v>1</v>
      </c>
      <c r="BN529" s="1">
        <f>_xlfn.XLOOKUP(AC529,[6]cmmiScoringModel!$G$96:$G$100,[6]cmmiScoringModel!$I$96:$I$100,0,0,1)</f>
        <v>0.6</v>
      </c>
      <c r="BO529" s="1">
        <f>_xlfn.XLOOKUP(AD529,[6]cmmiScoringModel!$G$101:$G$106,[6]cmmiScoringModel!$I$101:$I$106,0,0,1)</f>
        <v>1</v>
      </c>
      <c r="BP529" s="1">
        <f>_xlfn.XLOOKUP(AE529,[6]cmmiScoringModel!$G$107:$G$113,[6]cmmiScoringModel!$I$107:$I$113,0,0,1)</f>
        <v>0.5</v>
      </c>
      <c r="BQ529" s="1">
        <f>_xlfn.XLOOKUP(AF529,[6]cmmiScoringModel!$G$114:$G$117,[6]cmmiScoringModel!$I$114:$I$117,0,0,1)</f>
        <v>0.85</v>
      </c>
      <c r="BR529" s="1">
        <f>_xlfn.XLOOKUP(AG529,[6]cmmiScoringModel!$G$118:$G$120,[6]cmmiScoringModel!$I$118:$I$120,0,0,1)</f>
        <v>0.25</v>
      </c>
      <c r="BS529" s="1">
        <f>_xlfn.XLOOKUP(AH529, [6]cmmiScoringModel!$G$121:$G$124,[6]cmmiScoringModel!$I$121:$I$124,0,0,1)</f>
        <v>0.6</v>
      </c>
      <c r="BT529" s="1">
        <f>_xlfn.XLOOKUP(AI529,[6]cmmiScoringModel!$G$125:$G$128,[6]cmmiScoringModel!$I$125:$I$128,0,0,1)</f>
        <v>0.4</v>
      </c>
      <c r="BU529" s="1">
        <f>_xlfn.XLOOKUP(AJ529,[6]cmmiScoringModel!$G$129:$G$132,[6]cmmiScoringModel!$I$129:$I$132,0,0,1)</f>
        <v>0.4</v>
      </c>
      <c r="BV529" s="1">
        <f>_xlfn.XLOOKUP(AK529,[6]cmmiScoringModel!$G$133:$G$138,[6]cmmiScoringModel!$I$133:$I$138,0,0,1)</f>
        <v>0.5</v>
      </c>
      <c r="BW529" s="1">
        <f>_xlfn.XLOOKUP(AL529,[6]cmmiScoringModel!$G$139:$G$142,[6]cmmiScoringModel!$I$139:$I$142,0,0,1)</f>
        <v>0.25</v>
      </c>
      <c r="BX529" s="1">
        <f>_xlfn.XLOOKUP(AM529,[6]cmmiScoringModel!$G$143:$G$148,[6]cmmiScoringModel!$I$143:$I$148,0,0,1)</f>
        <v>0.5</v>
      </c>
      <c r="BY529" s="1">
        <f>_xlfn.XLOOKUP(AN529,[6]cmmiScoringModel!$G$149:$G$153,[6]cmmiScoringModel!$I$149:$I$153,0,0,1)</f>
        <v>0.75</v>
      </c>
      <c r="BZ529" s="1">
        <f>_xlfn.XLOOKUP(AO529,[6]cmmiScoringModel!$G$154:$G$157,[6]cmmiScoringModel!$I$154:$I$157,0,0,1)</f>
        <v>1</v>
      </c>
      <c r="CA529" s="1">
        <f>_xlfn.XLOOKUP(AP529,[6]cmmiScoringModel!$G$158:$G$161,[6]cmmiScoringModel!$I$158:$I$161,0,0,1)</f>
        <v>0.5</v>
      </c>
      <c r="CB529" s="1">
        <f>_xlfn.XLOOKUP(AQ529,[6]cmmiScoringModel!$G$162:$G$166,[6]cmmiScoringModel!$I$162:$I$166,0,0,1)</f>
        <v>0.75</v>
      </c>
      <c r="CC529" s="1">
        <f>_xlfn.XLOOKUP(AR529,[6]cmmiScoringModel!$G$167:$G$171,[6]cmmiScoringModel!$I$167:$I$171,0,0,1)</f>
        <v>0.01</v>
      </c>
      <c r="CD529" s="1">
        <f>_xlfn.XLOOKUP(AS529,[6]cmmiScoringModel!$G$172:$G$175,[6]cmmiScoringModel!$I$172:$I$175,0,0,1)</f>
        <v>0.01</v>
      </c>
      <c r="CE529" s="1">
        <f>_xlfn.XLOOKUP(AT529,[6]cmmiScoringModel!$G$176:$G$180,[6]cmmiScoringModel!$I$176:$I$180,0,0,1)</f>
        <v>0.01</v>
      </c>
    </row>
    <row r="530" spans="1:83" x14ac:dyDescent="0.25">
      <c r="A530" s="1" t="s">
        <v>3956</v>
      </c>
      <c r="B530" s="1" t="s">
        <v>2604</v>
      </c>
      <c r="C530" s="1" t="s">
        <v>2614</v>
      </c>
      <c r="D530" s="1" t="s">
        <v>2616</v>
      </c>
      <c r="E530" s="1" t="s">
        <v>2617</v>
      </c>
      <c r="G530" s="1" t="s">
        <v>3957</v>
      </c>
      <c r="K530" s="1" t="s">
        <v>17</v>
      </c>
      <c r="L530" s="1" t="s">
        <v>22</v>
      </c>
      <c r="M530" s="1" t="s">
        <v>29</v>
      </c>
      <c r="N530" s="1" t="s">
        <v>29</v>
      </c>
      <c r="O530" s="1" t="s">
        <v>37</v>
      </c>
      <c r="P530" s="1" t="s">
        <v>42</v>
      </c>
      <c r="Q530" s="1" t="s">
        <v>45</v>
      </c>
      <c r="R530" s="1" t="s">
        <v>37</v>
      </c>
      <c r="S530" s="1" t="s">
        <v>56</v>
      </c>
      <c r="T530" s="1" t="s">
        <v>60</v>
      </c>
      <c r="U530" s="1" t="s">
        <v>42</v>
      </c>
      <c r="V530" s="1" t="s">
        <v>70</v>
      </c>
      <c r="W530" s="1" t="s">
        <v>76</v>
      </c>
      <c r="X530" s="1" t="s">
        <v>37</v>
      </c>
      <c r="Y530" s="1" t="s">
        <v>43</v>
      </c>
      <c r="Z530" s="1" t="s">
        <v>62</v>
      </c>
      <c r="AA530" s="1" t="s">
        <v>62</v>
      </c>
      <c r="AB530" s="1" t="s">
        <v>98</v>
      </c>
      <c r="AC530" s="1" t="s">
        <v>103</v>
      </c>
      <c r="AD530" s="1" t="s">
        <v>111</v>
      </c>
      <c r="AE530" s="1" t="s">
        <v>62</v>
      </c>
      <c r="AF530" s="1" t="s">
        <v>120</v>
      </c>
      <c r="AG530" s="1" t="s">
        <v>124</v>
      </c>
      <c r="AH530" s="1" t="s">
        <v>129</v>
      </c>
      <c r="AI530" s="1" t="s">
        <v>129</v>
      </c>
      <c r="AJ530" s="1" t="s">
        <v>129</v>
      </c>
      <c r="AK530" s="1" t="s">
        <v>62</v>
      </c>
      <c r="AL530" s="1" t="s">
        <v>142</v>
      </c>
      <c r="AM530" s="1" t="s">
        <v>62</v>
      </c>
      <c r="AN530" s="1" t="s">
        <v>29</v>
      </c>
      <c r="AO530" s="1" t="s">
        <v>155</v>
      </c>
      <c r="AP530" s="1" t="s">
        <v>158</v>
      </c>
      <c r="AQ530" s="1" t="s">
        <v>29</v>
      </c>
      <c r="AR530" s="1" t="s">
        <v>21</v>
      </c>
      <c r="AS530" s="1" t="s">
        <v>21</v>
      </c>
      <c r="AT530" s="1" t="s">
        <v>21</v>
      </c>
      <c r="AV530" s="1">
        <f>_xlfn.XLOOKUP(K530,[6]cmmiScoringModel!$G$2:$G$6, [6]cmmiScoringModel!$I$2:$I$6,0,0,1)</f>
        <v>0.25</v>
      </c>
      <c r="AW530" s="1">
        <f>_xlfn.XLOOKUP(L530,[6]cmmiScoringModel!$G$7:$G$9,[6]cmmiScoringModel!$I$7:$I$9,0,0,1)</f>
        <v>1</v>
      </c>
      <c r="AX530" s="1">
        <f>_xlfn.XLOOKUP(M530,[6]cmmiScoringModel!$G$10:$G$14,[6]cmmiScoringModel!$I$10:$I$14,0,0,1)</f>
        <v>0.8</v>
      </c>
      <c r="AY530" s="1">
        <f>_xlfn.XLOOKUP(N530,[6]cmmiScoringModel!$G$15:$G$19,[6]cmmiScoringModel!$I$15:$I$19,0,0,1)</f>
        <v>0.5</v>
      </c>
      <c r="AZ530" s="1">
        <f>_xlfn.XLOOKUP(O530,[6]cmmiScoringModel!$G$20:$G$24,[6]cmmiScoringModel!$I$20:$I$24,0,0,1)</f>
        <v>0.75</v>
      </c>
      <c r="BA530" s="1">
        <f>_xlfn.XLOOKUP(P530,[6]cmmiScoringModel!$G$25:$G$28,[6]cmmiScoringModel!$I$25:$I$28,0,0,1)</f>
        <v>0.75</v>
      </c>
      <c r="BB530" s="1">
        <f>_xlfn.XLOOKUP(Q530,[6]cmmiScoringModel!$G$29:$G$33,[6]cmmiScoringModel!$I$29:$I$33,0,0,1)</f>
        <v>0.5</v>
      </c>
      <c r="BC530" s="1">
        <f>_xlfn.XLOOKUP(R530,[6]cmmiScoringModel!$G$34:$G$37,[6]cmmiScoringModel!$I$34:$I$37,0,0,1)</f>
        <v>1</v>
      </c>
      <c r="BD530" s="1">
        <f>_xlfn.XLOOKUP(S530,[6]cmmiScoringModel!$G$38:$G$44,[6]cmmiScoringModel!$I$38:$I$44,0,0,1)</f>
        <v>0.2</v>
      </c>
      <c r="BE530" s="1">
        <f>_xlfn.XLOOKUP(T530,[6]cmmiScoringModel!$G$45:$G$51,[6]cmmiScoringModel!$I$45:$I$51,0,0,1)</f>
        <v>0</v>
      </c>
      <c r="BF530" s="1">
        <f>_xlfn.XLOOKUP(U530,[6]cmmiScoringModel!$G$52:$G$56,[6]cmmiScoringModel!$I$52:$I$56,0,0,1)</f>
        <v>0.6</v>
      </c>
      <c r="BG530" s="1">
        <f>_xlfn.XLOOKUP(V530,[6]cmmiScoringModel!$G$57:$G$61,[6]cmmiScoringModel!$I$57:$I$61,0,0,1)</f>
        <v>0.2</v>
      </c>
      <c r="BH530" s="1">
        <f>_xlfn.XLOOKUP(W530,[6]cmmiScoringModel!$G$62:$G$67,[6]cmmiScoringModel!$I$62:$I$67,0,0,1)</f>
        <v>0.75</v>
      </c>
      <c r="BI530" s="1">
        <f>_xlfn.XLOOKUP(X530,[6]cmmiScoringModel!$G$68:$G$72,[6]cmmiScoringModel!$I$68:$I$72,0,0,1)</f>
        <v>0.75</v>
      </c>
      <c r="BJ530" s="1">
        <f>_xlfn.XLOOKUP(Y530,[6]cmmiScoringModel!$G$73:$G$77,[6]cmmiScoringModel!$I$73:$I$77,0,0,1)</f>
        <v>1</v>
      </c>
      <c r="BK530" s="1">
        <f>_xlfn.XLOOKUP(Z530,[6]cmmiScoringModel!$G$78:$G$84,[6]cmmiScoringModel!$I$78:$I$84,0,0,1)</f>
        <v>0.5</v>
      </c>
      <c r="BL530" s="1">
        <f>_xlfn.XLOOKUP(AA530,[6]cmmiScoringModel!$G$85:$G$91,[6]cmmiScoringModel!$I$85:$I$91,0,0,1)</f>
        <v>0.5</v>
      </c>
      <c r="BM530" s="1">
        <f>_xlfn.XLOOKUP(AB530,[6]cmmiScoringModel!$G$92:$G$95,[6]cmmiScoringModel!$I$92:$I$95,0,0,1)</f>
        <v>1</v>
      </c>
      <c r="BN530" s="1">
        <f>_xlfn.XLOOKUP(AC530,[6]cmmiScoringModel!$G$96:$G$100,[6]cmmiScoringModel!$I$96:$I$100,0,0,1)</f>
        <v>0.6</v>
      </c>
      <c r="BO530" s="1">
        <f>_xlfn.XLOOKUP(AD530,[6]cmmiScoringModel!$G$101:$G$106,[6]cmmiScoringModel!$I$101:$I$106,0,0,1)</f>
        <v>1</v>
      </c>
      <c r="BP530" s="1">
        <f>_xlfn.XLOOKUP(AE530,[6]cmmiScoringModel!$G$107:$G$113,[6]cmmiScoringModel!$I$107:$I$113,0,0,1)</f>
        <v>0.5</v>
      </c>
      <c r="BQ530" s="1">
        <f>_xlfn.XLOOKUP(AF530,[6]cmmiScoringModel!$G$114:$G$117,[6]cmmiScoringModel!$I$114:$I$117,0,0,1)</f>
        <v>0.85</v>
      </c>
      <c r="BR530" s="1">
        <f>_xlfn.XLOOKUP(AG530,[6]cmmiScoringModel!$G$118:$G$120,[6]cmmiScoringModel!$I$118:$I$120,0,0,1)</f>
        <v>0.25</v>
      </c>
      <c r="BS530" s="1">
        <f>_xlfn.XLOOKUP(AH530, [6]cmmiScoringModel!$G$121:$G$124,[6]cmmiScoringModel!$I$121:$I$124,0,0,1)</f>
        <v>0.6</v>
      </c>
      <c r="BT530" s="1">
        <f>_xlfn.XLOOKUP(AI530,[6]cmmiScoringModel!$G$125:$G$128,[6]cmmiScoringModel!$I$125:$I$128,0,0,1)</f>
        <v>0.4</v>
      </c>
      <c r="BU530" s="1">
        <f>_xlfn.XLOOKUP(AJ530,[6]cmmiScoringModel!$G$129:$G$132,[6]cmmiScoringModel!$I$129:$I$132,0,0,1)</f>
        <v>0.4</v>
      </c>
      <c r="BV530" s="1">
        <f>_xlfn.XLOOKUP(AK530,[6]cmmiScoringModel!$G$133:$G$138,[6]cmmiScoringModel!$I$133:$I$138,0,0,1)</f>
        <v>0.5</v>
      </c>
      <c r="BW530" s="1">
        <f>_xlfn.XLOOKUP(AL530,[6]cmmiScoringModel!$G$139:$G$142,[6]cmmiScoringModel!$I$139:$I$142,0,0,1)</f>
        <v>0.25</v>
      </c>
      <c r="BX530" s="1">
        <f>_xlfn.XLOOKUP(AM530,[6]cmmiScoringModel!$G$143:$G$148,[6]cmmiScoringModel!$I$143:$I$148,0,0,1)</f>
        <v>0.5</v>
      </c>
      <c r="BY530" s="1">
        <f>_xlfn.XLOOKUP(AN530,[6]cmmiScoringModel!$G$149:$G$153,[6]cmmiScoringModel!$I$149:$I$153,0,0,1)</f>
        <v>0.75</v>
      </c>
      <c r="BZ530" s="1">
        <f>_xlfn.XLOOKUP(AO530,[6]cmmiScoringModel!$G$154:$G$157,[6]cmmiScoringModel!$I$154:$I$157,0,0,1)</f>
        <v>1</v>
      </c>
      <c r="CA530" s="1">
        <f>_xlfn.XLOOKUP(AP530,[6]cmmiScoringModel!$G$158:$G$161,[6]cmmiScoringModel!$I$158:$I$161,0,0,1)</f>
        <v>0.5</v>
      </c>
      <c r="CB530" s="1">
        <f>_xlfn.XLOOKUP(AQ530,[6]cmmiScoringModel!$G$162:$G$166,[6]cmmiScoringModel!$I$162:$I$166,0,0,1)</f>
        <v>0.75</v>
      </c>
      <c r="CC530" s="1">
        <f>_xlfn.XLOOKUP(AR530,[6]cmmiScoringModel!$G$167:$G$171,[6]cmmiScoringModel!$I$167:$I$171,0,0,1)</f>
        <v>0.01</v>
      </c>
      <c r="CD530" s="1">
        <f>_xlfn.XLOOKUP(AS530,[6]cmmiScoringModel!$G$172:$G$175,[6]cmmiScoringModel!$I$172:$I$175,0,0,1)</f>
        <v>0.01</v>
      </c>
      <c r="CE530" s="1">
        <f>_xlfn.XLOOKUP(AT530,[6]cmmiScoringModel!$G$176:$G$180,[6]cmmiScoringModel!$I$176:$I$180,0,0,1)</f>
        <v>0.01</v>
      </c>
    </row>
    <row r="531" spans="1:83" x14ac:dyDescent="0.25">
      <c r="A531" s="1" t="s">
        <v>3958</v>
      </c>
      <c r="B531" s="1" t="s">
        <v>2604</v>
      </c>
      <c r="C531" s="1" t="s">
        <v>2614</v>
      </c>
      <c r="D531" s="1" t="s">
        <v>2634</v>
      </c>
      <c r="E531" s="1" t="s">
        <v>2635</v>
      </c>
      <c r="G531" s="1" t="s">
        <v>3959</v>
      </c>
      <c r="K531" s="1" t="s">
        <v>17</v>
      </c>
      <c r="L531" s="1" t="s">
        <v>22</v>
      </c>
      <c r="M531" s="1" t="s">
        <v>31</v>
      </c>
      <c r="N531" s="1" t="s">
        <v>29</v>
      </c>
      <c r="O531" s="1" t="s">
        <v>37</v>
      </c>
      <c r="P531" s="1" t="s">
        <v>42</v>
      </c>
      <c r="Q531" s="1" t="s">
        <v>45</v>
      </c>
      <c r="R531" s="1" t="s">
        <v>37</v>
      </c>
      <c r="S531" s="1" t="s">
        <v>56</v>
      </c>
      <c r="T531" s="1" t="s">
        <v>61</v>
      </c>
      <c r="U531" s="1" t="s">
        <v>66</v>
      </c>
      <c r="V531" s="1" t="s">
        <v>70</v>
      </c>
      <c r="W531" s="1" t="s">
        <v>76</v>
      </c>
      <c r="X531" s="1" t="s">
        <v>37</v>
      </c>
      <c r="Y531" s="1" t="s">
        <v>66</v>
      </c>
      <c r="Z531" s="1" t="s">
        <v>61</v>
      </c>
      <c r="AA531" s="1" t="s">
        <v>62</v>
      </c>
      <c r="AB531" s="1" t="s">
        <v>98</v>
      </c>
      <c r="AC531" s="1" t="s">
        <v>102</v>
      </c>
      <c r="AD531" s="1" t="s">
        <v>111</v>
      </c>
      <c r="AE531" s="1" t="s">
        <v>63</v>
      </c>
      <c r="AF531" s="1" t="s">
        <v>120</v>
      </c>
      <c r="AG531" s="1" t="s">
        <v>124</v>
      </c>
      <c r="AH531" s="1" t="s">
        <v>129</v>
      </c>
      <c r="AI531" s="1" t="s">
        <v>129</v>
      </c>
      <c r="AJ531" s="1" t="s">
        <v>129</v>
      </c>
      <c r="AK531" s="1" t="s">
        <v>61</v>
      </c>
      <c r="AL531" s="1" t="s">
        <v>142</v>
      </c>
      <c r="AM531" s="1" t="s">
        <v>63</v>
      </c>
      <c r="AN531" s="1" t="s">
        <v>29</v>
      </c>
      <c r="AO531" s="1" t="s">
        <v>155</v>
      </c>
      <c r="AP531" s="1" t="s">
        <v>159</v>
      </c>
      <c r="AQ531" s="1" t="s">
        <v>29</v>
      </c>
      <c r="AR531" s="1" t="s">
        <v>21</v>
      </c>
      <c r="AS531" s="1" t="s">
        <v>21</v>
      </c>
      <c r="AT531" s="1" t="s">
        <v>21</v>
      </c>
      <c r="AV531" s="1">
        <f>_xlfn.XLOOKUP(K531,[6]cmmiScoringModel!$G$2:$G$6, [6]cmmiScoringModel!$I$2:$I$6,0,0,1)</f>
        <v>0.25</v>
      </c>
      <c r="AW531" s="1">
        <f>_xlfn.XLOOKUP(L531,[6]cmmiScoringModel!$G$7:$G$9,[6]cmmiScoringModel!$I$7:$I$9,0,0,1)</f>
        <v>1</v>
      </c>
      <c r="AX531" s="1">
        <f>_xlfn.XLOOKUP(M531,[6]cmmiScoringModel!$G$10:$G$14,[6]cmmiScoringModel!$I$10:$I$14,0,0,1)</f>
        <v>1</v>
      </c>
      <c r="AY531" s="1">
        <f>_xlfn.XLOOKUP(N531,[6]cmmiScoringModel!$G$15:$G$19,[6]cmmiScoringModel!$I$15:$I$19,0,0,1)</f>
        <v>0.5</v>
      </c>
      <c r="AZ531" s="1">
        <f>_xlfn.XLOOKUP(O531,[6]cmmiScoringModel!$G$20:$G$24,[6]cmmiScoringModel!$I$20:$I$24,0,0,1)</f>
        <v>0.75</v>
      </c>
      <c r="BA531" s="1">
        <f>_xlfn.XLOOKUP(P531,[6]cmmiScoringModel!$G$25:$G$28,[6]cmmiScoringModel!$I$25:$I$28,0,0,1)</f>
        <v>0.75</v>
      </c>
      <c r="BB531" s="1">
        <f>_xlfn.XLOOKUP(Q531,[6]cmmiScoringModel!$G$29:$G$33,[6]cmmiScoringModel!$I$29:$I$33,0,0,1)</f>
        <v>0.5</v>
      </c>
      <c r="BC531" s="1">
        <f>_xlfn.XLOOKUP(R531,[6]cmmiScoringModel!$G$34:$G$37,[6]cmmiScoringModel!$I$34:$I$37,0,0,1)</f>
        <v>1</v>
      </c>
      <c r="BD531" s="1">
        <f>_xlfn.XLOOKUP(S531,[6]cmmiScoringModel!$G$38:$G$44,[6]cmmiScoringModel!$I$38:$I$44,0,0,1)</f>
        <v>0.2</v>
      </c>
      <c r="BE531" s="1">
        <f>_xlfn.XLOOKUP(T531,[6]cmmiScoringModel!$G$45:$G$51,[6]cmmiScoringModel!$I$45:$I$51,0,0,1)</f>
        <v>0.25</v>
      </c>
      <c r="BF531" s="1">
        <f>_xlfn.XLOOKUP(U531,[6]cmmiScoringModel!$G$52:$G$56,[6]cmmiScoringModel!$I$52:$I$56,0,0,1)</f>
        <v>0.8</v>
      </c>
      <c r="BG531" s="1">
        <f>_xlfn.XLOOKUP(V531,[6]cmmiScoringModel!$G$57:$G$61,[6]cmmiScoringModel!$I$57:$I$61,0,0,1)</f>
        <v>0.2</v>
      </c>
      <c r="BH531" s="1">
        <f>_xlfn.XLOOKUP(W531,[6]cmmiScoringModel!$G$62:$G$67,[6]cmmiScoringModel!$I$62:$I$67,0,0,1)</f>
        <v>0.75</v>
      </c>
      <c r="BI531" s="1">
        <f>_xlfn.XLOOKUP(X531,[6]cmmiScoringModel!$G$68:$G$72,[6]cmmiScoringModel!$I$68:$I$72,0,0,1)</f>
        <v>0.75</v>
      </c>
      <c r="BJ531" s="1">
        <f>_xlfn.XLOOKUP(Y531,[6]cmmiScoringModel!$G$73:$G$77,[6]cmmiScoringModel!$I$73:$I$77,0,0,1)</f>
        <v>0.5</v>
      </c>
      <c r="BK531" s="1">
        <f>_xlfn.XLOOKUP(Z531,[6]cmmiScoringModel!$G$78:$G$84,[6]cmmiScoringModel!$I$78:$I$84,0,0,1)</f>
        <v>0.25</v>
      </c>
      <c r="BL531" s="1">
        <f>_xlfn.XLOOKUP(AA531,[6]cmmiScoringModel!$G$85:$G$91,[6]cmmiScoringModel!$I$85:$I$91,0,0,1)</f>
        <v>0.5</v>
      </c>
      <c r="BM531" s="1">
        <f>_xlfn.XLOOKUP(AB531,[6]cmmiScoringModel!$G$92:$G$95,[6]cmmiScoringModel!$I$92:$I$95,0,0,1)</f>
        <v>1</v>
      </c>
      <c r="BN531" s="1">
        <f>_xlfn.XLOOKUP(AC531,[6]cmmiScoringModel!$G$96:$G$100,[6]cmmiScoringModel!$I$96:$I$100,0,0,1)</f>
        <v>0.15</v>
      </c>
      <c r="BO531" s="1">
        <f>_xlfn.XLOOKUP(AD531,[6]cmmiScoringModel!$G$101:$G$106,[6]cmmiScoringModel!$I$101:$I$106,0,0,1)</f>
        <v>1</v>
      </c>
      <c r="BP531" s="1">
        <f>_xlfn.XLOOKUP(AE531,[6]cmmiScoringModel!$G$107:$G$113,[6]cmmiScoringModel!$I$107:$I$113,0,0,1)</f>
        <v>0.75</v>
      </c>
      <c r="BQ531" s="1">
        <f>_xlfn.XLOOKUP(AF531,[6]cmmiScoringModel!$G$114:$G$117,[6]cmmiScoringModel!$I$114:$I$117,0,0,1)</f>
        <v>0.85</v>
      </c>
      <c r="BR531" s="1">
        <f>_xlfn.XLOOKUP(AG531,[6]cmmiScoringModel!$G$118:$G$120,[6]cmmiScoringModel!$I$118:$I$120,0,0,1)</f>
        <v>0.25</v>
      </c>
      <c r="BS531" s="1">
        <f>_xlfn.XLOOKUP(AH531, [6]cmmiScoringModel!$G$121:$G$124,[6]cmmiScoringModel!$I$121:$I$124,0,0,1)</f>
        <v>0.6</v>
      </c>
      <c r="BT531" s="1">
        <f>_xlfn.XLOOKUP(AI531,[6]cmmiScoringModel!$G$125:$G$128,[6]cmmiScoringModel!$I$125:$I$128,0,0,1)</f>
        <v>0.4</v>
      </c>
      <c r="BU531" s="1">
        <f>_xlfn.XLOOKUP(AJ531,[6]cmmiScoringModel!$G$129:$G$132,[6]cmmiScoringModel!$I$129:$I$132,0,0,1)</f>
        <v>0.4</v>
      </c>
      <c r="BV531" s="1">
        <f>_xlfn.XLOOKUP(AK531,[6]cmmiScoringModel!$G$133:$G$138,[6]cmmiScoringModel!$I$133:$I$138,0,0,1)</f>
        <v>0.25</v>
      </c>
      <c r="BW531" s="1">
        <f>_xlfn.XLOOKUP(AL531,[6]cmmiScoringModel!$G$139:$G$142,[6]cmmiScoringModel!$I$139:$I$142,0,0,1)</f>
        <v>0.25</v>
      </c>
      <c r="BX531" s="1">
        <f>_xlfn.XLOOKUP(AM531,[6]cmmiScoringModel!$G$143:$G$148,[6]cmmiScoringModel!$I$143:$I$148,0,0,1)</f>
        <v>0.75</v>
      </c>
      <c r="BY531" s="1">
        <f>_xlfn.XLOOKUP(AN531,[6]cmmiScoringModel!$G$149:$G$153,[6]cmmiScoringModel!$I$149:$I$153,0,0,1)</f>
        <v>0.75</v>
      </c>
      <c r="BZ531" s="1">
        <f>_xlfn.XLOOKUP(AO531,[6]cmmiScoringModel!$G$154:$G$157,[6]cmmiScoringModel!$I$154:$I$157,0,0,1)</f>
        <v>1</v>
      </c>
      <c r="CA531" s="1">
        <f>_xlfn.XLOOKUP(AP531,[6]cmmiScoringModel!$G$158:$G$161,[6]cmmiScoringModel!$I$158:$I$161,0,0,1)</f>
        <v>1</v>
      </c>
      <c r="CB531" s="1">
        <f>_xlfn.XLOOKUP(AQ531,[6]cmmiScoringModel!$G$162:$G$166,[6]cmmiScoringModel!$I$162:$I$166,0,0,1)</f>
        <v>0.75</v>
      </c>
      <c r="CC531" s="1">
        <f>_xlfn.XLOOKUP(AR531,[6]cmmiScoringModel!$G$167:$G$171,[6]cmmiScoringModel!$I$167:$I$171,0,0,1)</f>
        <v>0.01</v>
      </c>
      <c r="CD531" s="1">
        <f>_xlfn.XLOOKUP(AS531,[6]cmmiScoringModel!$G$172:$G$175,[6]cmmiScoringModel!$I$172:$I$175,0,0,1)</f>
        <v>0.01</v>
      </c>
      <c r="CE531" s="1">
        <f>_xlfn.XLOOKUP(AT531,[6]cmmiScoringModel!$G$176:$G$180,[6]cmmiScoringModel!$I$176:$I$180,0,0,1)</f>
        <v>0.01</v>
      </c>
    </row>
    <row r="532" spans="1:83" x14ac:dyDescent="0.25">
      <c r="A532" s="1" t="s">
        <v>3960</v>
      </c>
      <c r="B532" s="1" t="s">
        <v>3961</v>
      </c>
      <c r="C532" s="1" t="s">
        <v>2157</v>
      </c>
      <c r="D532" s="1" t="s">
        <v>2161</v>
      </c>
      <c r="E532" s="1" t="s">
        <v>2162</v>
      </c>
      <c r="G532" s="1" t="s">
        <v>3962</v>
      </c>
      <c r="K532" s="1" t="s">
        <v>18</v>
      </c>
      <c r="L532" s="1" t="s">
        <v>22</v>
      </c>
      <c r="M532" s="1" t="s">
        <v>31</v>
      </c>
      <c r="N532" s="1" t="s">
        <v>29</v>
      </c>
      <c r="O532" s="1" t="s">
        <v>37</v>
      </c>
      <c r="P532" s="1" t="s">
        <v>43</v>
      </c>
      <c r="Q532" s="1" t="s">
        <v>45</v>
      </c>
      <c r="R532" s="1" t="s">
        <v>37</v>
      </c>
      <c r="S532" s="1" t="s">
        <v>56</v>
      </c>
      <c r="T532" s="1" t="s">
        <v>64</v>
      </c>
      <c r="U532" s="1" t="s">
        <v>43</v>
      </c>
      <c r="V532" s="1" t="s">
        <v>72</v>
      </c>
      <c r="W532" s="1" t="s">
        <v>76</v>
      </c>
      <c r="X532" s="1" t="s">
        <v>37</v>
      </c>
      <c r="Y532" s="1" t="s">
        <v>43</v>
      </c>
      <c r="Z532" s="1" t="s">
        <v>63</v>
      </c>
      <c r="AA532" s="1" t="s">
        <v>62</v>
      </c>
      <c r="AB532" s="1" t="s">
        <v>98</v>
      </c>
      <c r="AC532" s="1" t="s">
        <v>103</v>
      </c>
      <c r="AD532" s="1" t="s">
        <v>111</v>
      </c>
      <c r="AE532" s="1" t="s">
        <v>63</v>
      </c>
      <c r="AF532" s="1" t="s">
        <v>120</v>
      </c>
      <c r="AG532" s="1" t="s">
        <v>125</v>
      </c>
      <c r="AH532" s="1" t="s">
        <v>129</v>
      </c>
      <c r="AI532" s="1" t="s">
        <v>129</v>
      </c>
      <c r="AJ532" s="1" t="s">
        <v>129</v>
      </c>
      <c r="AK532" s="1" t="s">
        <v>64</v>
      </c>
      <c r="AL532" s="1" t="s">
        <v>144</v>
      </c>
      <c r="AM532" s="1" t="s">
        <v>63</v>
      </c>
      <c r="AN532" s="1" t="s">
        <v>31</v>
      </c>
      <c r="AO532" s="1" t="s">
        <v>155</v>
      </c>
      <c r="AP532" s="1" t="s">
        <v>159</v>
      </c>
      <c r="AQ532" s="1" t="s">
        <v>31</v>
      </c>
      <c r="AR532" s="1" t="s">
        <v>21</v>
      </c>
      <c r="AS532" s="1" t="s">
        <v>21</v>
      </c>
      <c r="AT532" s="1" t="s">
        <v>21</v>
      </c>
      <c r="AV532" s="1">
        <f>_xlfn.XLOOKUP(K532,[6]cmmiScoringModel!$G$2:$G$6, [6]cmmiScoringModel!$I$2:$I$6,0,0,1)</f>
        <v>1</v>
      </c>
      <c r="AW532" s="1">
        <f>_xlfn.XLOOKUP(L532,[6]cmmiScoringModel!$G$7:$G$9,[6]cmmiScoringModel!$I$7:$I$9,0,0,1)</f>
        <v>1</v>
      </c>
      <c r="AX532" s="1">
        <f>_xlfn.XLOOKUP(M532,[6]cmmiScoringModel!$G$10:$G$14,[6]cmmiScoringModel!$I$10:$I$14,0,0,1)</f>
        <v>1</v>
      </c>
      <c r="AY532" s="1">
        <f>_xlfn.XLOOKUP(N532,[6]cmmiScoringModel!$G$15:$G$19,[6]cmmiScoringModel!$I$15:$I$19,0,0,1)</f>
        <v>0.5</v>
      </c>
      <c r="AZ532" s="1">
        <f>_xlfn.XLOOKUP(O532,[6]cmmiScoringModel!$G$20:$G$24,[6]cmmiScoringModel!$I$20:$I$24,0,0,1)</f>
        <v>0.75</v>
      </c>
      <c r="BA532" s="1">
        <f>_xlfn.XLOOKUP(P532,[6]cmmiScoringModel!$G$25:$G$28,[6]cmmiScoringModel!$I$25:$I$28,0,0,1)</f>
        <v>1</v>
      </c>
      <c r="BB532" s="1">
        <f>_xlfn.XLOOKUP(Q532,[6]cmmiScoringModel!$G$29:$G$33,[6]cmmiScoringModel!$I$29:$I$33,0,0,1)</f>
        <v>0.5</v>
      </c>
      <c r="BC532" s="1">
        <f>_xlfn.XLOOKUP(R532,[6]cmmiScoringModel!$G$34:$G$37,[6]cmmiScoringModel!$I$34:$I$37,0,0,1)</f>
        <v>1</v>
      </c>
      <c r="BD532" s="1">
        <f>_xlfn.XLOOKUP(S532,[6]cmmiScoringModel!$G$38:$G$44,[6]cmmiScoringModel!$I$38:$I$44,0,0,1)</f>
        <v>0.2</v>
      </c>
      <c r="BE532" s="1">
        <f>_xlfn.XLOOKUP(T532,[6]cmmiScoringModel!$G$45:$G$51,[6]cmmiScoringModel!$I$45:$I$51,0,0,1)</f>
        <v>1</v>
      </c>
      <c r="BF532" s="1">
        <f>_xlfn.XLOOKUP(U532,[6]cmmiScoringModel!$G$52:$G$56,[6]cmmiScoringModel!$I$52:$I$56,0,0,1)</f>
        <v>1</v>
      </c>
      <c r="BG532" s="1">
        <f>_xlfn.XLOOKUP(V532,[6]cmmiScoringModel!$G$57:$G$61,[6]cmmiScoringModel!$I$57:$I$61,0,0,1)</f>
        <v>1</v>
      </c>
      <c r="BH532" s="1">
        <f>_xlfn.XLOOKUP(W532,[6]cmmiScoringModel!$G$62:$G$67,[6]cmmiScoringModel!$I$62:$I$67,0,0,1)</f>
        <v>0.75</v>
      </c>
      <c r="BI532" s="1">
        <f>_xlfn.XLOOKUP(X532,[6]cmmiScoringModel!$G$68:$G$72,[6]cmmiScoringModel!$I$68:$I$72,0,0,1)</f>
        <v>0.75</v>
      </c>
      <c r="BJ532" s="1">
        <f>_xlfn.XLOOKUP(Y532,[6]cmmiScoringModel!$G$73:$G$77,[6]cmmiScoringModel!$I$73:$I$77,0,0,1)</f>
        <v>1</v>
      </c>
      <c r="BK532" s="1">
        <f>_xlfn.XLOOKUP(Z532,[6]cmmiScoringModel!$G$78:$G$84,[6]cmmiScoringModel!$I$78:$I$84,0,0,1)</f>
        <v>0.75</v>
      </c>
      <c r="BL532" s="1">
        <f>_xlfn.XLOOKUP(AA532,[6]cmmiScoringModel!$G$85:$G$91,[6]cmmiScoringModel!$I$85:$I$91,0,0,1)</f>
        <v>0.5</v>
      </c>
      <c r="BM532" s="1">
        <f>_xlfn.XLOOKUP(AB532,[6]cmmiScoringModel!$G$92:$G$95,[6]cmmiScoringModel!$I$92:$I$95,0,0,1)</f>
        <v>1</v>
      </c>
      <c r="BN532" s="1">
        <f>_xlfn.XLOOKUP(AC532,[6]cmmiScoringModel!$G$96:$G$100,[6]cmmiScoringModel!$I$96:$I$100,0,0,1)</f>
        <v>0.6</v>
      </c>
      <c r="BO532" s="1">
        <f>_xlfn.XLOOKUP(AD532,[6]cmmiScoringModel!$G$101:$G$106,[6]cmmiScoringModel!$I$101:$I$106,0,0,1)</f>
        <v>1</v>
      </c>
      <c r="BP532" s="1">
        <f>_xlfn.XLOOKUP(AE532,[6]cmmiScoringModel!$G$107:$G$113,[6]cmmiScoringModel!$I$107:$I$113,0,0,1)</f>
        <v>0.75</v>
      </c>
      <c r="BQ532" s="1">
        <f>_xlfn.XLOOKUP(AF532,[6]cmmiScoringModel!$G$114:$G$117,[6]cmmiScoringModel!$I$114:$I$117,0,0,1)</f>
        <v>0.85</v>
      </c>
      <c r="BR532" s="1">
        <f>_xlfn.XLOOKUP(AG532,[6]cmmiScoringModel!$G$118:$G$120,[6]cmmiScoringModel!$I$118:$I$120,0,0,1)</f>
        <v>1</v>
      </c>
      <c r="BS532" s="1">
        <f>_xlfn.XLOOKUP(AH532, [6]cmmiScoringModel!$G$121:$G$124,[6]cmmiScoringModel!$I$121:$I$124,0,0,1)</f>
        <v>0.6</v>
      </c>
      <c r="BT532" s="1">
        <f>_xlfn.XLOOKUP(AI532,[6]cmmiScoringModel!$G$125:$G$128,[6]cmmiScoringModel!$I$125:$I$128,0,0,1)</f>
        <v>0.4</v>
      </c>
      <c r="BU532" s="1">
        <f>_xlfn.XLOOKUP(AJ532,[6]cmmiScoringModel!$G$129:$G$132,[6]cmmiScoringModel!$I$129:$I$132,0,0,1)</f>
        <v>0.4</v>
      </c>
      <c r="BV532" s="1">
        <f>_xlfn.XLOOKUP(AK532,[6]cmmiScoringModel!$G$133:$G$138,[6]cmmiScoringModel!$I$133:$I$138,0,0,1)</f>
        <v>1</v>
      </c>
      <c r="BW532" s="1">
        <f>_xlfn.XLOOKUP(AL532,[6]cmmiScoringModel!$G$139:$G$142,[6]cmmiScoringModel!$I$139:$I$142,0,0,1)</f>
        <v>1</v>
      </c>
      <c r="BX532" s="1">
        <f>_xlfn.XLOOKUP(AM532,[6]cmmiScoringModel!$G$143:$G$148,[6]cmmiScoringModel!$I$143:$I$148,0,0,1)</f>
        <v>0.75</v>
      </c>
      <c r="BY532" s="1">
        <f>_xlfn.XLOOKUP(AN532,[6]cmmiScoringModel!$G$149:$G$153,[6]cmmiScoringModel!$I$149:$I$153,0,0,1)</f>
        <v>1</v>
      </c>
      <c r="BZ532" s="1">
        <f>_xlfn.XLOOKUP(AO532,[6]cmmiScoringModel!$G$154:$G$157,[6]cmmiScoringModel!$I$154:$I$157,0,0,1)</f>
        <v>1</v>
      </c>
      <c r="CA532" s="1">
        <f>_xlfn.XLOOKUP(AP532,[6]cmmiScoringModel!$G$158:$G$161,[6]cmmiScoringModel!$I$158:$I$161,0,0,1)</f>
        <v>1</v>
      </c>
      <c r="CB532" s="1">
        <f>_xlfn.XLOOKUP(AQ532,[6]cmmiScoringModel!$G$162:$G$166,[6]cmmiScoringModel!$I$162:$I$166,0,0,1)</f>
        <v>1</v>
      </c>
      <c r="CC532" s="1">
        <f>_xlfn.XLOOKUP(AR532,[6]cmmiScoringModel!$G$167:$G$171,[6]cmmiScoringModel!$I$167:$I$171,0,0,1)</f>
        <v>0.01</v>
      </c>
      <c r="CD532" s="1">
        <f>_xlfn.XLOOKUP(AS532,[6]cmmiScoringModel!$G$172:$G$175,[6]cmmiScoringModel!$I$172:$I$175,0,0,1)</f>
        <v>0.01</v>
      </c>
      <c r="CE532" s="1">
        <f>_xlfn.XLOOKUP(AT532,[6]cmmiScoringModel!$G$176:$G$180,[6]cmmiScoringModel!$I$176:$I$180,0,0,1)</f>
        <v>0.01</v>
      </c>
    </row>
    <row r="533" spans="1:83" x14ac:dyDescent="0.25">
      <c r="A533" s="1" t="s">
        <v>3963</v>
      </c>
      <c r="B533" s="1" t="s">
        <v>2633</v>
      </c>
      <c r="C533" s="1" t="s">
        <v>2614</v>
      </c>
      <c r="D533" s="1" t="s">
        <v>2634</v>
      </c>
      <c r="E533" s="1" t="s">
        <v>2635</v>
      </c>
      <c r="G533" s="1" t="s">
        <v>3964</v>
      </c>
      <c r="H533" s="1" t="s">
        <v>3945</v>
      </c>
      <c r="K533" s="1" t="s">
        <v>18</v>
      </c>
      <c r="L533" s="1" t="s">
        <v>22</v>
      </c>
      <c r="M533" s="1" t="s">
        <v>31</v>
      </c>
      <c r="N533" s="1" t="s">
        <v>29</v>
      </c>
      <c r="O533" s="1" t="s">
        <v>37</v>
      </c>
      <c r="P533" s="1" t="s">
        <v>43</v>
      </c>
      <c r="Q533" s="1" t="s">
        <v>45</v>
      </c>
      <c r="R533" s="1" t="s">
        <v>37</v>
      </c>
      <c r="S533" s="1" t="s">
        <v>56</v>
      </c>
      <c r="T533" s="1" t="s">
        <v>21</v>
      </c>
      <c r="U533" s="1" t="s">
        <v>21</v>
      </c>
      <c r="V533" s="1" t="s">
        <v>71</v>
      </c>
      <c r="W533" s="1" t="s">
        <v>76</v>
      </c>
      <c r="X533" s="1" t="s">
        <v>37</v>
      </c>
      <c r="Y533" s="1" t="s">
        <v>66</v>
      </c>
      <c r="Z533" s="1" t="s">
        <v>61</v>
      </c>
      <c r="AA533" s="1" t="s">
        <v>63</v>
      </c>
      <c r="AB533" s="1" t="s">
        <v>98</v>
      </c>
      <c r="AC533" s="1" t="s">
        <v>102</v>
      </c>
      <c r="AD533" s="1" t="s">
        <v>110</v>
      </c>
      <c r="AE533" s="1" t="s">
        <v>62</v>
      </c>
      <c r="AF533" s="1" t="s">
        <v>120</v>
      </c>
      <c r="AG533" s="1" t="s">
        <v>124</v>
      </c>
      <c r="AH533" s="1" t="s">
        <v>129</v>
      </c>
      <c r="AI533" s="1" t="s">
        <v>129</v>
      </c>
      <c r="AJ533" s="1" t="s">
        <v>22</v>
      </c>
      <c r="AK533" s="1" t="s">
        <v>62</v>
      </c>
      <c r="AL533" s="1" t="s">
        <v>144</v>
      </c>
      <c r="AM533" s="1" t="s">
        <v>62</v>
      </c>
      <c r="AN533" s="1" t="s">
        <v>29</v>
      </c>
      <c r="AO533" s="1" t="s">
        <v>155</v>
      </c>
      <c r="AP533" s="1" t="s">
        <v>159</v>
      </c>
      <c r="AQ533" s="1" t="s">
        <v>31</v>
      </c>
      <c r="AR533" s="1" t="s">
        <v>21</v>
      </c>
      <c r="AS533" s="1" t="s">
        <v>21</v>
      </c>
      <c r="AT533" s="1" t="s">
        <v>170</v>
      </c>
      <c r="AV533" s="1">
        <f>_xlfn.XLOOKUP(K533,[6]cmmiScoringModel!$G$2:$G$6, [6]cmmiScoringModel!$I$2:$I$6,0,0,1)</f>
        <v>1</v>
      </c>
      <c r="AW533" s="1">
        <f>_xlfn.XLOOKUP(L533,[6]cmmiScoringModel!$G$7:$G$9,[6]cmmiScoringModel!$I$7:$I$9,0,0,1)</f>
        <v>1</v>
      </c>
      <c r="AX533" s="1">
        <f>_xlfn.XLOOKUP(M533,[6]cmmiScoringModel!$G$10:$G$14,[6]cmmiScoringModel!$I$10:$I$14,0,0,1)</f>
        <v>1</v>
      </c>
      <c r="AY533" s="1">
        <f>_xlfn.XLOOKUP(N533,[6]cmmiScoringModel!$G$15:$G$19,[6]cmmiScoringModel!$I$15:$I$19,0,0,1)</f>
        <v>0.5</v>
      </c>
      <c r="AZ533" s="1">
        <f>_xlfn.XLOOKUP(O533,[6]cmmiScoringModel!$G$20:$G$24,[6]cmmiScoringModel!$I$20:$I$24,0,0,1)</f>
        <v>0.75</v>
      </c>
      <c r="BA533" s="1">
        <f>_xlfn.XLOOKUP(P533,[6]cmmiScoringModel!$G$25:$G$28,[6]cmmiScoringModel!$I$25:$I$28,0,0,1)</f>
        <v>1</v>
      </c>
      <c r="BB533" s="1">
        <f>_xlfn.XLOOKUP(Q533,[6]cmmiScoringModel!$G$29:$G$33,[6]cmmiScoringModel!$I$29:$I$33,0,0,1)</f>
        <v>0.5</v>
      </c>
      <c r="BC533" s="1">
        <f>_xlfn.XLOOKUP(R533,[6]cmmiScoringModel!$G$34:$G$37,[6]cmmiScoringModel!$I$34:$I$37,0,0,1)</f>
        <v>1</v>
      </c>
      <c r="BD533" s="1">
        <f>_xlfn.XLOOKUP(S533,[6]cmmiScoringModel!$G$38:$G$44,[6]cmmiScoringModel!$I$38:$I$44,0,0,1)</f>
        <v>0.2</v>
      </c>
      <c r="BE533" s="1">
        <f>_xlfn.XLOOKUP(T533,[6]cmmiScoringModel!$G$45:$G$51,[6]cmmiScoringModel!$I$45:$I$51,0,0,1)</f>
        <v>0.01</v>
      </c>
      <c r="BF533" s="1">
        <f>_xlfn.XLOOKUP(U533,[6]cmmiScoringModel!$G$52:$G$56,[6]cmmiScoringModel!$I$52:$I$56,0,0,1)</f>
        <v>0.01</v>
      </c>
      <c r="BG533" s="1">
        <f>_xlfn.XLOOKUP(V533,[6]cmmiScoringModel!$G$57:$G$61,[6]cmmiScoringModel!$I$57:$I$61,0,0,1)</f>
        <v>0.6</v>
      </c>
      <c r="BH533" s="1">
        <f>_xlfn.XLOOKUP(W533,[6]cmmiScoringModel!$G$62:$G$67,[6]cmmiScoringModel!$I$62:$I$67,0,0,1)</f>
        <v>0.75</v>
      </c>
      <c r="BI533" s="1">
        <f>_xlfn.XLOOKUP(X533,[6]cmmiScoringModel!$G$68:$G$72,[6]cmmiScoringModel!$I$68:$I$72,0,0,1)</f>
        <v>0.75</v>
      </c>
      <c r="BJ533" s="1">
        <f>_xlfn.XLOOKUP(Y533,[6]cmmiScoringModel!$G$73:$G$77,[6]cmmiScoringModel!$I$73:$I$77,0,0,1)</f>
        <v>0.5</v>
      </c>
      <c r="BK533" s="1">
        <f>_xlfn.XLOOKUP(Z533,[6]cmmiScoringModel!$G$78:$G$84,[6]cmmiScoringModel!$I$78:$I$84,0,0,1)</f>
        <v>0.25</v>
      </c>
      <c r="BL533" s="1">
        <f>_xlfn.XLOOKUP(AA533,[6]cmmiScoringModel!$G$85:$G$91,[6]cmmiScoringModel!$I$85:$I$91,0,0,1)</f>
        <v>0.75</v>
      </c>
      <c r="BM533" s="1">
        <f>_xlfn.XLOOKUP(AB533,[6]cmmiScoringModel!$G$92:$G$95,[6]cmmiScoringModel!$I$92:$I$95,0,0,1)</f>
        <v>1</v>
      </c>
      <c r="BN533" s="1">
        <f>_xlfn.XLOOKUP(AC533,[6]cmmiScoringModel!$G$96:$G$100,[6]cmmiScoringModel!$I$96:$I$100,0,0,1)</f>
        <v>0.15</v>
      </c>
      <c r="BO533" s="1">
        <f>_xlfn.XLOOKUP(AD533,[6]cmmiScoringModel!$G$101:$G$106,[6]cmmiScoringModel!$I$101:$I$106,0,0,1)</f>
        <v>0.75</v>
      </c>
      <c r="BP533" s="1">
        <f>_xlfn.XLOOKUP(AE533,[6]cmmiScoringModel!$G$107:$G$113,[6]cmmiScoringModel!$I$107:$I$113,0,0,1)</f>
        <v>0.5</v>
      </c>
      <c r="BQ533" s="1">
        <f>_xlfn.XLOOKUP(AF533,[6]cmmiScoringModel!$G$114:$G$117,[6]cmmiScoringModel!$I$114:$I$117,0,0,1)</f>
        <v>0.85</v>
      </c>
      <c r="BR533" s="1">
        <f>_xlfn.XLOOKUP(AG533,[6]cmmiScoringModel!$G$118:$G$120,[6]cmmiScoringModel!$I$118:$I$120,0,0,1)</f>
        <v>0.25</v>
      </c>
      <c r="BS533" s="1">
        <f>_xlfn.XLOOKUP(AH533, [6]cmmiScoringModel!$G$121:$G$124,[6]cmmiScoringModel!$I$121:$I$124,0,0,1)</f>
        <v>0.6</v>
      </c>
      <c r="BT533" s="1">
        <f>_xlfn.XLOOKUP(AI533,[6]cmmiScoringModel!$G$125:$G$128,[6]cmmiScoringModel!$I$125:$I$128,0,0,1)</f>
        <v>0.4</v>
      </c>
      <c r="BU533" s="1">
        <f>_xlfn.XLOOKUP(AJ533,[6]cmmiScoringModel!$G$129:$G$132,[6]cmmiScoringModel!$I$129:$I$132,0,0,1)</f>
        <v>1</v>
      </c>
      <c r="BV533" s="1">
        <f>_xlfn.XLOOKUP(AK533,[6]cmmiScoringModel!$G$133:$G$138,[6]cmmiScoringModel!$I$133:$I$138,0,0,1)</f>
        <v>0.5</v>
      </c>
      <c r="BW533" s="1">
        <f>_xlfn.XLOOKUP(AL533,[6]cmmiScoringModel!$G$139:$G$142,[6]cmmiScoringModel!$I$139:$I$142,0,0,1)</f>
        <v>1</v>
      </c>
      <c r="BX533" s="1">
        <f>_xlfn.XLOOKUP(AM533,[6]cmmiScoringModel!$G$143:$G$148,[6]cmmiScoringModel!$I$143:$I$148,0,0,1)</f>
        <v>0.5</v>
      </c>
      <c r="BY533" s="1">
        <f>_xlfn.XLOOKUP(AN533,[6]cmmiScoringModel!$G$149:$G$153,[6]cmmiScoringModel!$I$149:$I$153,0,0,1)</f>
        <v>0.75</v>
      </c>
      <c r="BZ533" s="1">
        <f>_xlfn.XLOOKUP(AO533,[6]cmmiScoringModel!$G$154:$G$157,[6]cmmiScoringModel!$I$154:$I$157,0,0,1)</f>
        <v>1</v>
      </c>
      <c r="CA533" s="1">
        <f>_xlfn.XLOOKUP(AP533,[6]cmmiScoringModel!$G$158:$G$161,[6]cmmiScoringModel!$I$158:$I$161,0,0,1)</f>
        <v>1</v>
      </c>
      <c r="CB533" s="1">
        <f>_xlfn.XLOOKUP(AQ533,[6]cmmiScoringModel!$G$162:$G$166,[6]cmmiScoringModel!$I$162:$I$166,0,0,1)</f>
        <v>1</v>
      </c>
      <c r="CC533" s="1">
        <f>_xlfn.XLOOKUP(AR533,[6]cmmiScoringModel!$G$167:$G$171,[6]cmmiScoringModel!$I$167:$I$171,0,0,1)</f>
        <v>0.01</v>
      </c>
      <c r="CD533" s="1">
        <f>_xlfn.XLOOKUP(AS533,[6]cmmiScoringModel!$G$172:$G$175,[6]cmmiScoringModel!$I$172:$I$175,0,0,1)</f>
        <v>0.01</v>
      </c>
      <c r="CE533" s="1">
        <f>_xlfn.XLOOKUP(AT533,[6]cmmiScoringModel!$G$176:$G$180,[6]cmmiScoringModel!$I$176:$I$180,0,0,1)</f>
        <v>0.5</v>
      </c>
    </row>
    <row r="534" spans="1:83" x14ac:dyDescent="0.25">
      <c r="A534" s="1" t="s">
        <v>3965</v>
      </c>
      <c r="B534" s="1" t="s">
        <v>2633</v>
      </c>
      <c r="C534" s="1" t="s">
        <v>2614</v>
      </c>
      <c r="D534" s="1" t="s">
        <v>971</v>
      </c>
      <c r="E534" s="1" t="s">
        <v>2636</v>
      </c>
      <c r="G534" s="1" t="s">
        <v>3966</v>
      </c>
      <c r="H534" s="1" t="s">
        <v>3278</v>
      </c>
      <c r="K534" s="1" t="s">
        <v>17</v>
      </c>
      <c r="L534" s="1" t="s">
        <v>22</v>
      </c>
      <c r="M534" s="1" t="s">
        <v>31</v>
      </c>
      <c r="N534" s="1" t="s">
        <v>29</v>
      </c>
      <c r="O534" s="1" t="s">
        <v>37</v>
      </c>
      <c r="P534" s="1" t="s">
        <v>43</v>
      </c>
      <c r="Q534" s="1" t="s">
        <v>45</v>
      </c>
      <c r="R534" s="1" t="s">
        <v>37</v>
      </c>
      <c r="S534" s="1" t="s">
        <v>56</v>
      </c>
      <c r="T534" s="1" t="s">
        <v>63</v>
      </c>
      <c r="U534" s="1" t="s">
        <v>66</v>
      </c>
      <c r="V534" s="1" t="s">
        <v>71</v>
      </c>
      <c r="W534" s="1" t="s">
        <v>76</v>
      </c>
      <c r="X534" s="1" t="s">
        <v>37</v>
      </c>
      <c r="Y534" s="1" t="s">
        <v>43</v>
      </c>
      <c r="Z534" s="1" t="s">
        <v>61</v>
      </c>
      <c r="AA534" s="1" t="s">
        <v>61</v>
      </c>
      <c r="AB534" s="1" t="s">
        <v>98</v>
      </c>
      <c r="AC534" s="1" t="s">
        <v>102</v>
      </c>
      <c r="AD534" s="1" t="s">
        <v>110</v>
      </c>
      <c r="AE534" s="1" t="s">
        <v>62</v>
      </c>
      <c r="AF534" s="1" t="s">
        <v>120</v>
      </c>
      <c r="AG534" s="1" t="s">
        <v>124</v>
      </c>
      <c r="AH534" s="1" t="s">
        <v>129</v>
      </c>
      <c r="AI534" s="1" t="s">
        <v>129</v>
      </c>
      <c r="AJ534" s="1" t="s">
        <v>22</v>
      </c>
      <c r="AK534" s="1" t="s">
        <v>61</v>
      </c>
      <c r="AL534" s="1" t="s">
        <v>140</v>
      </c>
      <c r="AM534" s="1" t="s">
        <v>62</v>
      </c>
      <c r="AN534" s="1" t="s">
        <v>29</v>
      </c>
      <c r="AO534" s="1" t="s">
        <v>155</v>
      </c>
      <c r="AP534" s="1" t="s">
        <v>158</v>
      </c>
      <c r="AQ534" s="1" t="s">
        <v>29</v>
      </c>
      <c r="AR534" s="1" t="s">
        <v>21</v>
      </c>
      <c r="AS534" s="1" t="s">
        <v>21</v>
      </c>
      <c r="AT534" s="1" t="s">
        <v>21</v>
      </c>
      <c r="AV534" s="1">
        <f>_xlfn.XLOOKUP(K534,[6]cmmiScoringModel!$G$2:$G$6, [6]cmmiScoringModel!$I$2:$I$6,0,0,1)</f>
        <v>0.25</v>
      </c>
      <c r="AW534" s="1">
        <f>_xlfn.XLOOKUP(L534,[6]cmmiScoringModel!$G$7:$G$9,[6]cmmiScoringModel!$I$7:$I$9,0,0,1)</f>
        <v>1</v>
      </c>
      <c r="AX534" s="1">
        <f>_xlfn.XLOOKUP(M534,[6]cmmiScoringModel!$G$10:$G$14,[6]cmmiScoringModel!$I$10:$I$14,0,0,1)</f>
        <v>1</v>
      </c>
      <c r="AY534" s="1">
        <f>_xlfn.XLOOKUP(N534,[6]cmmiScoringModel!$G$15:$G$19,[6]cmmiScoringModel!$I$15:$I$19,0,0,1)</f>
        <v>0.5</v>
      </c>
      <c r="AZ534" s="1">
        <f>_xlfn.XLOOKUP(O534,[6]cmmiScoringModel!$G$20:$G$24,[6]cmmiScoringModel!$I$20:$I$24,0,0,1)</f>
        <v>0.75</v>
      </c>
      <c r="BA534" s="1">
        <f>_xlfn.XLOOKUP(P534,[6]cmmiScoringModel!$G$25:$G$28,[6]cmmiScoringModel!$I$25:$I$28,0,0,1)</f>
        <v>1</v>
      </c>
      <c r="BB534" s="1">
        <f>_xlfn.XLOOKUP(Q534,[6]cmmiScoringModel!$G$29:$G$33,[6]cmmiScoringModel!$I$29:$I$33,0,0,1)</f>
        <v>0.5</v>
      </c>
      <c r="BC534" s="1">
        <f>_xlfn.XLOOKUP(R534,[6]cmmiScoringModel!$G$34:$G$37,[6]cmmiScoringModel!$I$34:$I$37,0,0,1)</f>
        <v>1</v>
      </c>
      <c r="BD534" s="1">
        <f>_xlfn.XLOOKUP(S534,[6]cmmiScoringModel!$G$38:$G$44,[6]cmmiScoringModel!$I$38:$I$44,0,0,1)</f>
        <v>0.2</v>
      </c>
      <c r="BE534" s="1">
        <f>_xlfn.XLOOKUP(T534,[6]cmmiScoringModel!$G$45:$G$51,[6]cmmiScoringModel!$I$45:$I$51,0,0,1)</f>
        <v>0.75</v>
      </c>
      <c r="BF534" s="1">
        <f>_xlfn.XLOOKUP(U534,[6]cmmiScoringModel!$G$52:$G$56,[6]cmmiScoringModel!$I$52:$I$56,0,0,1)</f>
        <v>0.8</v>
      </c>
      <c r="BG534" s="1">
        <f>_xlfn.XLOOKUP(V534,[6]cmmiScoringModel!$G$57:$G$61,[6]cmmiScoringModel!$I$57:$I$61,0,0,1)</f>
        <v>0.6</v>
      </c>
      <c r="BH534" s="1">
        <f>_xlfn.XLOOKUP(W534,[6]cmmiScoringModel!$G$62:$G$67,[6]cmmiScoringModel!$I$62:$I$67,0,0,1)</f>
        <v>0.75</v>
      </c>
      <c r="BI534" s="1">
        <f>_xlfn.XLOOKUP(X534,[6]cmmiScoringModel!$G$68:$G$72,[6]cmmiScoringModel!$I$68:$I$72,0,0,1)</f>
        <v>0.75</v>
      </c>
      <c r="BJ534" s="1">
        <f>_xlfn.XLOOKUP(Y534,[6]cmmiScoringModel!$G$73:$G$77,[6]cmmiScoringModel!$I$73:$I$77,0,0,1)</f>
        <v>1</v>
      </c>
      <c r="BK534" s="1">
        <f>_xlfn.XLOOKUP(Z534,[6]cmmiScoringModel!$G$78:$G$84,[6]cmmiScoringModel!$I$78:$I$84,0,0,1)</f>
        <v>0.25</v>
      </c>
      <c r="BL534" s="1">
        <f>_xlfn.XLOOKUP(AA534,[6]cmmiScoringModel!$G$85:$G$91,[6]cmmiScoringModel!$I$85:$I$91,0,0,1)</f>
        <v>0.25</v>
      </c>
      <c r="BM534" s="1">
        <f>_xlfn.XLOOKUP(AB534,[6]cmmiScoringModel!$G$92:$G$95,[6]cmmiScoringModel!$I$92:$I$95,0,0,1)</f>
        <v>1</v>
      </c>
      <c r="BN534" s="1">
        <f>_xlfn.XLOOKUP(AC534,[6]cmmiScoringModel!$G$96:$G$100,[6]cmmiScoringModel!$I$96:$I$100,0,0,1)</f>
        <v>0.15</v>
      </c>
      <c r="BO534" s="1">
        <f>_xlfn.XLOOKUP(AD534,[6]cmmiScoringModel!$G$101:$G$106,[6]cmmiScoringModel!$I$101:$I$106,0,0,1)</f>
        <v>0.75</v>
      </c>
      <c r="BP534" s="1">
        <f>_xlfn.XLOOKUP(AE534,[6]cmmiScoringModel!$G$107:$G$113,[6]cmmiScoringModel!$I$107:$I$113,0,0,1)</f>
        <v>0.5</v>
      </c>
      <c r="BQ534" s="1">
        <f>_xlfn.XLOOKUP(AF534,[6]cmmiScoringModel!$G$114:$G$117,[6]cmmiScoringModel!$I$114:$I$117,0,0,1)</f>
        <v>0.85</v>
      </c>
      <c r="BR534" s="1">
        <f>_xlfn.XLOOKUP(AG534,[6]cmmiScoringModel!$G$118:$G$120,[6]cmmiScoringModel!$I$118:$I$120,0,0,1)</f>
        <v>0.25</v>
      </c>
      <c r="BS534" s="1">
        <f>_xlfn.XLOOKUP(AH534, [6]cmmiScoringModel!$G$121:$G$124,[6]cmmiScoringModel!$I$121:$I$124,0,0,1)</f>
        <v>0.6</v>
      </c>
      <c r="BT534" s="1">
        <f>_xlfn.XLOOKUP(AI534,[6]cmmiScoringModel!$G$125:$G$128,[6]cmmiScoringModel!$I$125:$I$128,0,0,1)</f>
        <v>0.4</v>
      </c>
      <c r="BU534" s="1">
        <f>_xlfn.XLOOKUP(AJ534,[6]cmmiScoringModel!$G$129:$G$132,[6]cmmiScoringModel!$I$129:$I$132,0,0,1)</f>
        <v>1</v>
      </c>
      <c r="BV534" s="1">
        <f>_xlfn.XLOOKUP(AK534,[6]cmmiScoringModel!$G$133:$G$138,[6]cmmiScoringModel!$I$133:$I$138,0,0,1)</f>
        <v>0.25</v>
      </c>
      <c r="BW534" s="1">
        <f>_xlfn.XLOOKUP(AL534,[6]cmmiScoringModel!$G$139:$G$142,[6]cmmiScoringModel!$I$139:$I$142,0,0,1)</f>
        <v>0</v>
      </c>
      <c r="BX534" s="1">
        <f>_xlfn.XLOOKUP(AM534,[6]cmmiScoringModel!$G$143:$G$148,[6]cmmiScoringModel!$I$143:$I$148,0,0,1)</f>
        <v>0.5</v>
      </c>
      <c r="BY534" s="1">
        <f>_xlfn.XLOOKUP(AN534,[6]cmmiScoringModel!$G$149:$G$153,[6]cmmiScoringModel!$I$149:$I$153,0,0,1)</f>
        <v>0.75</v>
      </c>
      <c r="BZ534" s="1">
        <f>_xlfn.XLOOKUP(AO534,[6]cmmiScoringModel!$G$154:$G$157,[6]cmmiScoringModel!$I$154:$I$157,0,0,1)</f>
        <v>1</v>
      </c>
      <c r="CA534" s="1">
        <f>_xlfn.XLOOKUP(AP534,[6]cmmiScoringModel!$G$158:$G$161,[6]cmmiScoringModel!$I$158:$I$161,0,0,1)</f>
        <v>0.5</v>
      </c>
      <c r="CB534" s="1">
        <f>_xlfn.XLOOKUP(AQ534,[6]cmmiScoringModel!$G$162:$G$166,[6]cmmiScoringModel!$I$162:$I$166,0,0,1)</f>
        <v>0.75</v>
      </c>
      <c r="CC534" s="1">
        <f>_xlfn.XLOOKUP(AR534,[6]cmmiScoringModel!$G$167:$G$171,[6]cmmiScoringModel!$I$167:$I$171,0,0,1)</f>
        <v>0.01</v>
      </c>
      <c r="CD534" s="1">
        <f>_xlfn.XLOOKUP(AS534,[6]cmmiScoringModel!$G$172:$G$175,[6]cmmiScoringModel!$I$172:$I$175,0,0,1)</f>
        <v>0.01</v>
      </c>
      <c r="CE534" s="1">
        <f>_xlfn.XLOOKUP(AT534,[6]cmmiScoringModel!$G$176:$G$180,[6]cmmiScoringModel!$I$176:$I$180,0,0,1)</f>
        <v>0.01</v>
      </c>
    </row>
    <row r="535" spans="1:83" x14ac:dyDescent="0.25">
      <c r="A535" s="1" t="s">
        <v>3967</v>
      </c>
      <c r="B535" s="1" t="s">
        <v>2633</v>
      </c>
      <c r="C535" s="1" t="s">
        <v>2637</v>
      </c>
      <c r="D535" s="1" t="s">
        <v>2638</v>
      </c>
      <c r="E535" s="1" t="s">
        <v>2639</v>
      </c>
      <c r="G535" s="1" t="s">
        <v>3968</v>
      </c>
      <c r="H535" s="1" t="s">
        <v>3969</v>
      </c>
      <c r="K535" s="1" t="s">
        <v>18</v>
      </c>
      <c r="L535" s="1" t="s">
        <v>22</v>
      </c>
      <c r="M535" s="1" t="s">
        <v>31</v>
      </c>
      <c r="N535" s="1" t="s">
        <v>29</v>
      </c>
      <c r="O535" s="1" t="s">
        <v>37</v>
      </c>
      <c r="P535" s="1" t="s">
        <v>43</v>
      </c>
      <c r="Q535" s="1" t="s">
        <v>45</v>
      </c>
      <c r="R535" s="1" t="s">
        <v>37</v>
      </c>
      <c r="S535" s="1" t="s">
        <v>56</v>
      </c>
      <c r="T535" s="1" t="s">
        <v>21</v>
      </c>
      <c r="U535" s="1" t="s">
        <v>21</v>
      </c>
      <c r="V535" s="1" t="s">
        <v>72</v>
      </c>
      <c r="W535" s="1" t="s">
        <v>76</v>
      </c>
      <c r="X535" s="1" t="s">
        <v>37</v>
      </c>
      <c r="Y535" s="1" t="s">
        <v>43</v>
      </c>
      <c r="Z535" s="1" t="s">
        <v>62</v>
      </c>
      <c r="AA535" s="1" t="s">
        <v>63</v>
      </c>
      <c r="AB535" s="1" t="s">
        <v>98</v>
      </c>
      <c r="AC535" s="1" t="s">
        <v>103</v>
      </c>
      <c r="AD535" s="1" t="s">
        <v>110</v>
      </c>
      <c r="AE535" s="1" t="s">
        <v>62</v>
      </c>
      <c r="AF535" s="1" t="s">
        <v>120</v>
      </c>
      <c r="AG535" s="1" t="s">
        <v>124</v>
      </c>
      <c r="AH535" s="1" t="s">
        <v>129</v>
      </c>
      <c r="AI535" s="1" t="s">
        <v>129</v>
      </c>
      <c r="AJ535" s="1" t="s">
        <v>22</v>
      </c>
      <c r="AK535" s="1" t="s">
        <v>63</v>
      </c>
      <c r="AL535" s="1" t="s">
        <v>144</v>
      </c>
      <c r="AM535" s="1" t="s">
        <v>62</v>
      </c>
      <c r="AN535" s="1" t="s">
        <v>29</v>
      </c>
      <c r="AO535" s="1" t="s">
        <v>155</v>
      </c>
      <c r="AP535" s="1" t="s">
        <v>159</v>
      </c>
      <c r="AQ535" s="1" t="s">
        <v>31</v>
      </c>
      <c r="AR535" s="1" t="s">
        <v>21</v>
      </c>
      <c r="AS535" s="1" t="s">
        <v>21</v>
      </c>
      <c r="AT535" s="1" t="s">
        <v>170</v>
      </c>
      <c r="AV535" s="1">
        <f>_xlfn.XLOOKUP(K535,[6]cmmiScoringModel!$G$2:$G$6, [6]cmmiScoringModel!$I$2:$I$6,0,0,1)</f>
        <v>1</v>
      </c>
      <c r="AW535" s="1">
        <f>_xlfn.XLOOKUP(L535,[6]cmmiScoringModel!$G$7:$G$9,[6]cmmiScoringModel!$I$7:$I$9,0,0,1)</f>
        <v>1</v>
      </c>
      <c r="AX535" s="1">
        <f>_xlfn.XLOOKUP(M535,[6]cmmiScoringModel!$G$10:$G$14,[6]cmmiScoringModel!$I$10:$I$14,0,0,1)</f>
        <v>1</v>
      </c>
      <c r="AY535" s="1">
        <f>_xlfn.XLOOKUP(N535,[6]cmmiScoringModel!$G$15:$G$19,[6]cmmiScoringModel!$I$15:$I$19,0,0,1)</f>
        <v>0.5</v>
      </c>
      <c r="AZ535" s="1">
        <f>_xlfn.XLOOKUP(O535,[6]cmmiScoringModel!$G$20:$G$24,[6]cmmiScoringModel!$I$20:$I$24,0,0,1)</f>
        <v>0.75</v>
      </c>
      <c r="BA535" s="1">
        <f>_xlfn.XLOOKUP(P535,[6]cmmiScoringModel!$G$25:$G$28,[6]cmmiScoringModel!$I$25:$I$28,0,0,1)</f>
        <v>1</v>
      </c>
      <c r="BB535" s="1">
        <f>_xlfn.XLOOKUP(Q535,[6]cmmiScoringModel!$G$29:$G$33,[6]cmmiScoringModel!$I$29:$I$33,0,0,1)</f>
        <v>0.5</v>
      </c>
      <c r="BC535" s="1">
        <f>_xlfn.XLOOKUP(R535,[6]cmmiScoringModel!$G$34:$G$37,[6]cmmiScoringModel!$I$34:$I$37,0,0,1)</f>
        <v>1</v>
      </c>
      <c r="BD535" s="1">
        <f>_xlfn.XLOOKUP(S535,[6]cmmiScoringModel!$G$38:$G$44,[6]cmmiScoringModel!$I$38:$I$44,0,0,1)</f>
        <v>0.2</v>
      </c>
      <c r="BE535" s="1">
        <f>_xlfn.XLOOKUP(T535,[6]cmmiScoringModel!$G$45:$G$51,[6]cmmiScoringModel!$I$45:$I$51,0,0,1)</f>
        <v>0.01</v>
      </c>
      <c r="BF535" s="1">
        <f>_xlfn.XLOOKUP(U535,[6]cmmiScoringModel!$G$52:$G$56,[6]cmmiScoringModel!$I$52:$I$56,0,0,1)</f>
        <v>0.01</v>
      </c>
      <c r="BG535" s="1">
        <f>_xlfn.XLOOKUP(V535,[6]cmmiScoringModel!$G$57:$G$61,[6]cmmiScoringModel!$I$57:$I$61,0,0,1)</f>
        <v>1</v>
      </c>
      <c r="BH535" s="1">
        <f>_xlfn.XLOOKUP(W535,[6]cmmiScoringModel!$G$62:$G$67,[6]cmmiScoringModel!$I$62:$I$67,0,0,1)</f>
        <v>0.75</v>
      </c>
      <c r="BI535" s="1">
        <f>_xlfn.XLOOKUP(X535,[6]cmmiScoringModel!$G$68:$G$72,[6]cmmiScoringModel!$I$68:$I$72,0,0,1)</f>
        <v>0.75</v>
      </c>
      <c r="BJ535" s="1">
        <f>_xlfn.XLOOKUP(Y535,[6]cmmiScoringModel!$G$73:$G$77,[6]cmmiScoringModel!$I$73:$I$77,0,0,1)</f>
        <v>1</v>
      </c>
      <c r="BK535" s="1">
        <f>_xlfn.XLOOKUP(Z535,[6]cmmiScoringModel!$G$78:$G$84,[6]cmmiScoringModel!$I$78:$I$84,0,0,1)</f>
        <v>0.5</v>
      </c>
      <c r="BL535" s="1">
        <f>_xlfn.XLOOKUP(AA535,[6]cmmiScoringModel!$G$85:$G$91,[6]cmmiScoringModel!$I$85:$I$91,0,0,1)</f>
        <v>0.75</v>
      </c>
      <c r="BM535" s="1">
        <f>_xlfn.XLOOKUP(AB535,[6]cmmiScoringModel!$G$92:$G$95,[6]cmmiScoringModel!$I$92:$I$95,0,0,1)</f>
        <v>1</v>
      </c>
      <c r="BN535" s="1">
        <f>_xlfn.XLOOKUP(AC535,[6]cmmiScoringModel!$G$96:$G$100,[6]cmmiScoringModel!$I$96:$I$100,0,0,1)</f>
        <v>0.6</v>
      </c>
      <c r="BO535" s="1">
        <f>_xlfn.XLOOKUP(AD535,[6]cmmiScoringModel!$G$101:$G$106,[6]cmmiScoringModel!$I$101:$I$106,0,0,1)</f>
        <v>0.75</v>
      </c>
      <c r="BP535" s="1">
        <f>_xlfn.XLOOKUP(AE535,[6]cmmiScoringModel!$G$107:$G$113,[6]cmmiScoringModel!$I$107:$I$113,0,0,1)</f>
        <v>0.5</v>
      </c>
      <c r="BQ535" s="1">
        <f>_xlfn.XLOOKUP(AF535,[6]cmmiScoringModel!$G$114:$G$117,[6]cmmiScoringModel!$I$114:$I$117,0,0,1)</f>
        <v>0.85</v>
      </c>
      <c r="BR535" s="1">
        <f>_xlfn.XLOOKUP(AG535,[6]cmmiScoringModel!$G$118:$G$120,[6]cmmiScoringModel!$I$118:$I$120,0,0,1)</f>
        <v>0.25</v>
      </c>
      <c r="BS535" s="1">
        <f>_xlfn.XLOOKUP(AH535, [6]cmmiScoringModel!$G$121:$G$124,[6]cmmiScoringModel!$I$121:$I$124,0,0,1)</f>
        <v>0.6</v>
      </c>
      <c r="BT535" s="1">
        <f>_xlfn.XLOOKUP(AI535,[6]cmmiScoringModel!$G$125:$G$128,[6]cmmiScoringModel!$I$125:$I$128,0,0,1)</f>
        <v>0.4</v>
      </c>
      <c r="BU535" s="1">
        <f>_xlfn.XLOOKUP(AJ535,[6]cmmiScoringModel!$G$129:$G$132,[6]cmmiScoringModel!$I$129:$I$132,0,0,1)</f>
        <v>1</v>
      </c>
      <c r="BV535" s="1">
        <f>_xlfn.XLOOKUP(AK535,[6]cmmiScoringModel!$G$133:$G$138,[6]cmmiScoringModel!$I$133:$I$138,0,0,1)</f>
        <v>0.75</v>
      </c>
      <c r="BW535" s="1">
        <f>_xlfn.XLOOKUP(AL535,[6]cmmiScoringModel!$G$139:$G$142,[6]cmmiScoringModel!$I$139:$I$142,0,0,1)</f>
        <v>1</v>
      </c>
      <c r="BX535" s="1">
        <f>_xlfn.XLOOKUP(AM535,[6]cmmiScoringModel!$G$143:$G$148,[6]cmmiScoringModel!$I$143:$I$148,0,0,1)</f>
        <v>0.5</v>
      </c>
      <c r="BY535" s="1">
        <f>_xlfn.XLOOKUP(AN535,[6]cmmiScoringModel!$G$149:$G$153,[6]cmmiScoringModel!$I$149:$I$153,0,0,1)</f>
        <v>0.75</v>
      </c>
      <c r="BZ535" s="1">
        <f>_xlfn.XLOOKUP(AO535,[6]cmmiScoringModel!$G$154:$G$157,[6]cmmiScoringModel!$I$154:$I$157,0,0,1)</f>
        <v>1</v>
      </c>
      <c r="CA535" s="1">
        <f>_xlfn.XLOOKUP(AP535,[6]cmmiScoringModel!$G$158:$G$161,[6]cmmiScoringModel!$I$158:$I$161,0,0,1)</f>
        <v>1</v>
      </c>
      <c r="CB535" s="1">
        <f>_xlfn.XLOOKUP(AQ535,[6]cmmiScoringModel!$G$162:$G$166,[6]cmmiScoringModel!$I$162:$I$166,0,0,1)</f>
        <v>1</v>
      </c>
      <c r="CC535" s="1">
        <f>_xlfn.XLOOKUP(AR535,[6]cmmiScoringModel!$G$167:$G$171,[6]cmmiScoringModel!$I$167:$I$171,0,0,1)</f>
        <v>0.01</v>
      </c>
      <c r="CD535" s="1">
        <f>_xlfn.XLOOKUP(AS535,[6]cmmiScoringModel!$G$172:$G$175,[6]cmmiScoringModel!$I$172:$I$175,0,0,1)</f>
        <v>0.01</v>
      </c>
      <c r="CE535" s="1">
        <f>_xlfn.XLOOKUP(AT535,[6]cmmiScoringModel!$G$176:$G$180,[6]cmmiScoringModel!$I$176:$I$180,0,0,1)</f>
        <v>0.5</v>
      </c>
    </row>
    <row r="536" spans="1:83" x14ac:dyDescent="0.25">
      <c r="A536" s="1" t="s">
        <v>3970</v>
      </c>
      <c r="B536" s="1" t="s">
        <v>2633</v>
      </c>
      <c r="C536" s="1" t="s">
        <v>2637</v>
      </c>
      <c r="D536" s="1" t="s">
        <v>2640</v>
      </c>
      <c r="E536" s="1" t="s">
        <v>2641</v>
      </c>
      <c r="G536" s="1" t="s">
        <v>3971</v>
      </c>
      <c r="H536" s="1" t="s">
        <v>3972</v>
      </c>
      <c r="K536" s="1" t="s">
        <v>18</v>
      </c>
      <c r="L536" s="1" t="s">
        <v>22</v>
      </c>
      <c r="M536" s="1" t="s">
        <v>31</v>
      </c>
      <c r="N536" s="1" t="s">
        <v>29</v>
      </c>
      <c r="O536" s="1" t="s">
        <v>37</v>
      </c>
      <c r="P536" s="1" t="s">
        <v>43</v>
      </c>
      <c r="Q536" s="1" t="s">
        <v>45</v>
      </c>
      <c r="R536" s="1" t="s">
        <v>37</v>
      </c>
      <c r="S536" s="1" t="s">
        <v>56</v>
      </c>
      <c r="T536" s="1" t="s">
        <v>21</v>
      </c>
      <c r="U536" s="1" t="s">
        <v>21</v>
      </c>
      <c r="V536" s="1" t="s">
        <v>72</v>
      </c>
      <c r="W536" s="1" t="s">
        <v>76</v>
      </c>
      <c r="X536" s="1" t="s">
        <v>37</v>
      </c>
      <c r="Y536" s="1" t="s">
        <v>43</v>
      </c>
      <c r="Z536" s="1" t="s">
        <v>62</v>
      </c>
      <c r="AA536" s="1" t="s">
        <v>63</v>
      </c>
      <c r="AB536" s="1" t="s">
        <v>98</v>
      </c>
      <c r="AC536" s="1" t="s">
        <v>103</v>
      </c>
      <c r="AD536" s="1" t="s">
        <v>110</v>
      </c>
      <c r="AE536" s="1" t="s">
        <v>62</v>
      </c>
      <c r="AF536" s="1" t="s">
        <v>120</v>
      </c>
      <c r="AG536" s="1" t="s">
        <v>124</v>
      </c>
      <c r="AH536" s="1" t="s">
        <v>129</v>
      </c>
      <c r="AI536" s="1" t="s">
        <v>129</v>
      </c>
      <c r="AJ536" s="1" t="s">
        <v>22</v>
      </c>
      <c r="AK536" s="1" t="s">
        <v>63</v>
      </c>
      <c r="AL536" s="1" t="s">
        <v>144</v>
      </c>
      <c r="AM536" s="1" t="s">
        <v>62</v>
      </c>
      <c r="AN536" s="1" t="s">
        <v>29</v>
      </c>
      <c r="AO536" s="1" t="s">
        <v>155</v>
      </c>
      <c r="AP536" s="1" t="s">
        <v>159</v>
      </c>
      <c r="AQ536" s="1" t="s">
        <v>31</v>
      </c>
      <c r="AR536" s="1" t="s">
        <v>21</v>
      </c>
      <c r="AS536" s="1" t="s">
        <v>21</v>
      </c>
      <c r="AT536" s="1" t="s">
        <v>170</v>
      </c>
      <c r="AV536" s="1">
        <f>_xlfn.XLOOKUP(K536,[6]cmmiScoringModel!$G$2:$G$6, [6]cmmiScoringModel!$I$2:$I$6,0,0,1)</f>
        <v>1</v>
      </c>
      <c r="AW536" s="1">
        <f>_xlfn.XLOOKUP(L536,[6]cmmiScoringModel!$G$7:$G$9,[6]cmmiScoringModel!$I$7:$I$9,0,0,1)</f>
        <v>1</v>
      </c>
      <c r="AX536" s="1">
        <f>_xlfn.XLOOKUP(M536,[6]cmmiScoringModel!$G$10:$G$14,[6]cmmiScoringModel!$I$10:$I$14,0,0,1)</f>
        <v>1</v>
      </c>
      <c r="AY536" s="1">
        <f>_xlfn.XLOOKUP(N536,[6]cmmiScoringModel!$G$15:$G$19,[6]cmmiScoringModel!$I$15:$I$19,0,0,1)</f>
        <v>0.5</v>
      </c>
      <c r="AZ536" s="1">
        <f>_xlfn.XLOOKUP(O536,[6]cmmiScoringModel!$G$20:$G$24,[6]cmmiScoringModel!$I$20:$I$24,0,0,1)</f>
        <v>0.75</v>
      </c>
      <c r="BA536" s="1">
        <f>_xlfn.XLOOKUP(P536,[6]cmmiScoringModel!$G$25:$G$28,[6]cmmiScoringModel!$I$25:$I$28,0,0,1)</f>
        <v>1</v>
      </c>
      <c r="BB536" s="1">
        <f>_xlfn.XLOOKUP(Q536,[6]cmmiScoringModel!$G$29:$G$33,[6]cmmiScoringModel!$I$29:$I$33,0,0,1)</f>
        <v>0.5</v>
      </c>
      <c r="BC536" s="1">
        <f>_xlfn.XLOOKUP(R536,[6]cmmiScoringModel!$G$34:$G$37,[6]cmmiScoringModel!$I$34:$I$37,0,0,1)</f>
        <v>1</v>
      </c>
      <c r="BD536" s="1">
        <f>_xlfn.XLOOKUP(S536,[6]cmmiScoringModel!$G$38:$G$44,[6]cmmiScoringModel!$I$38:$I$44,0,0,1)</f>
        <v>0.2</v>
      </c>
      <c r="BE536" s="1">
        <f>_xlfn.XLOOKUP(T536,[6]cmmiScoringModel!$G$45:$G$51,[6]cmmiScoringModel!$I$45:$I$51,0,0,1)</f>
        <v>0.01</v>
      </c>
      <c r="BF536" s="1">
        <f>_xlfn.XLOOKUP(U536,[6]cmmiScoringModel!$G$52:$G$56,[6]cmmiScoringModel!$I$52:$I$56,0,0,1)</f>
        <v>0.01</v>
      </c>
      <c r="BG536" s="1">
        <f>_xlfn.XLOOKUP(V536,[6]cmmiScoringModel!$G$57:$G$61,[6]cmmiScoringModel!$I$57:$I$61,0,0,1)</f>
        <v>1</v>
      </c>
      <c r="BH536" s="1">
        <f>_xlfn.XLOOKUP(W536,[6]cmmiScoringModel!$G$62:$G$67,[6]cmmiScoringModel!$I$62:$I$67,0,0,1)</f>
        <v>0.75</v>
      </c>
      <c r="BI536" s="1">
        <f>_xlfn.XLOOKUP(X536,[6]cmmiScoringModel!$G$68:$G$72,[6]cmmiScoringModel!$I$68:$I$72,0,0,1)</f>
        <v>0.75</v>
      </c>
      <c r="BJ536" s="1">
        <f>_xlfn.XLOOKUP(Y536,[6]cmmiScoringModel!$G$73:$G$77,[6]cmmiScoringModel!$I$73:$I$77,0,0,1)</f>
        <v>1</v>
      </c>
      <c r="BK536" s="1">
        <f>_xlfn.XLOOKUP(Z536,[6]cmmiScoringModel!$G$78:$G$84,[6]cmmiScoringModel!$I$78:$I$84,0,0,1)</f>
        <v>0.5</v>
      </c>
      <c r="BL536" s="1">
        <f>_xlfn.XLOOKUP(AA536,[6]cmmiScoringModel!$G$85:$G$91,[6]cmmiScoringModel!$I$85:$I$91,0,0,1)</f>
        <v>0.75</v>
      </c>
      <c r="BM536" s="1">
        <f>_xlfn.XLOOKUP(AB536,[6]cmmiScoringModel!$G$92:$G$95,[6]cmmiScoringModel!$I$92:$I$95,0,0,1)</f>
        <v>1</v>
      </c>
      <c r="BN536" s="1">
        <f>_xlfn.XLOOKUP(AC536,[6]cmmiScoringModel!$G$96:$G$100,[6]cmmiScoringModel!$I$96:$I$100,0,0,1)</f>
        <v>0.6</v>
      </c>
      <c r="BO536" s="1">
        <f>_xlfn.XLOOKUP(AD536,[6]cmmiScoringModel!$G$101:$G$106,[6]cmmiScoringModel!$I$101:$I$106,0,0,1)</f>
        <v>0.75</v>
      </c>
      <c r="BP536" s="1">
        <f>_xlfn.XLOOKUP(AE536,[6]cmmiScoringModel!$G$107:$G$113,[6]cmmiScoringModel!$I$107:$I$113,0,0,1)</f>
        <v>0.5</v>
      </c>
      <c r="BQ536" s="1">
        <f>_xlfn.XLOOKUP(AF536,[6]cmmiScoringModel!$G$114:$G$117,[6]cmmiScoringModel!$I$114:$I$117,0,0,1)</f>
        <v>0.85</v>
      </c>
      <c r="BR536" s="1">
        <f>_xlfn.XLOOKUP(AG536,[6]cmmiScoringModel!$G$118:$G$120,[6]cmmiScoringModel!$I$118:$I$120,0,0,1)</f>
        <v>0.25</v>
      </c>
      <c r="BS536" s="1">
        <f>_xlfn.XLOOKUP(AH536, [6]cmmiScoringModel!$G$121:$G$124,[6]cmmiScoringModel!$I$121:$I$124,0,0,1)</f>
        <v>0.6</v>
      </c>
      <c r="BT536" s="1">
        <f>_xlfn.XLOOKUP(AI536,[6]cmmiScoringModel!$G$125:$G$128,[6]cmmiScoringModel!$I$125:$I$128,0,0,1)</f>
        <v>0.4</v>
      </c>
      <c r="BU536" s="1">
        <f>_xlfn.XLOOKUP(AJ536,[6]cmmiScoringModel!$G$129:$G$132,[6]cmmiScoringModel!$I$129:$I$132,0,0,1)</f>
        <v>1</v>
      </c>
      <c r="BV536" s="1">
        <f>_xlfn.XLOOKUP(AK536,[6]cmmiScoringModel!$G$133:$G$138,[6]cmmiScoringModel!$I$133:$I$138,0,0,1)</f>
        <v>0.75</v>
      </c>
      <c r="BW536" s="1">
        <f>_xlfn.XLOOKUP(AL536,[6]cmmiScoringModel!$G$139:$G$142,[6]cmmiScoringModel!$I$139:$I$142,0,0,1)</f>
        <v>1</v>
      </c>
      <c r="BX536" s="1">
        <f>_xlfn.XLOOKUP(AM536,[6]cmmiScoringModel!$G$143:$G$148,[6]cmmiScoringModel!$I$143:$I$148,0,0,1)</f>
        <v>0.5</v>
      </c>
      <c r="BY536" s="1">
        <f>_xlfn.XLOOKUP(AN536,[6]cmmiScoringModel!$G$149:$G$153,[6]cmmiScoringModel!$I$149:$I$153,0,0,1)</f>
        <v>0.75</v>
      </c>
      <c r="BZ536" s="1">
        <f>_xlfn.XLOOKUP(AO536,[6]cmmiScoringModel!$G$154:$G$157,[6]cmmiScoringModel!$I$154:$I$157,0,0,1)</f>
        <v>1</v>
      </c>
      <c r="CA536" s="1">
        <f>_xlfn.XLOOKUP(AP536,[6]cmmiScoringModel!$G$158:$G$161,[6]cmmiScoringModel!$I$158:$I$161,0,0,1)</f>
        <v>1</v>
      </c>
      <c r="CB536" s="1">
        <f>_xlfn.XLOOKUP(AQ536,[6]cmmiScoringModel!$G$162:$G$166,[6]cmmiScoringModel!$I$162:$I$166,0,0,1)</f>
        <v>1</v>
      </c>
      <c r="CC536" s="1">
        <f>_xlfn.XLOOKUP(AR536,[6]cmmiScoringModel!$G$167:$G$171,[6]cmmiScoringModel!$I$167:$I$171,0,0,1)</f>
        <v>0.01</v>
      </c>
      <c r="CD536" s="1">
        <f>_xlfn.XLOOKUP(AS536,[6]cmmiScoringModel!$G$172:$G$175,[6]cmmiScoringModel!$I$172:$I$175,0,0,1)</f>
        <v>0.01</v>
      </c>
      <c r="CE536" s="1">
        <f>_xlfn.XLOOKUP(AT536,[6]cmmiScoringModel!$G$176:$G$180,[6]cmmiScoringModel!$I$176:$I$180,0,0,1)</f>
        <v>0.5</v>
      </c>
    </row>
    <row r="537" spans="1:83" x14ac:dyDescent="0.25">
      <c r="A537" s="1" t="s">
        <v>3973</v>
      </c>
      <c r="B537" s="1" t="s">
        <v>2633</v>
      </c>
      <c r="C537" s="1" t="s">
        <v>2007</v>
      </c>
      <c r="D537" s="1" t="s">
        <v>2642</v>
      </c>
      <c r="E537" s="1" t="s">
        <v>2643</v>
      </c>
      <c r="G537" s="1" t="s">
        <v>3974</v>
      </c>
      <c r="H537" s="1" t="s">
        <v>3939</v>
      </c>
      <c r="K537" s="1" t="s">
        <v>18</v>
      </c>
      <c r="L537" s="1" t="s">
        <v>22</v>
      </c>
      <c r="M537" s="1" t="s">
        <v>31</v>
      </c>
      <c r="N537" s="1" t="s">
        <v>29</v>
      </c>
      <c r="O537" s="1" t="s">
        <v>37</v>
      </c>
      <c r="P537" s="1" t="s">
        <v>43</v>
      </c>
      <c r="Q537" s="1" t="s">
        <v>45</v>
      </c>
      <c r="R537" s="1" t="s">
        <v>37</v>
      </c>
      <c r="S537" s="1" t="s">
        <v>56</v>
      </c>
      <c r="T537" s="1" t="s">
        <v>64</v>
      </c>
      <c r="U537" s="1" t="s">
        <v>43</v>
      </c>
      <c r="V537" s="1" t="s">
        <v>72</v>
      </c>
      <c r="W537" s="1" t="s">
        <v>76</v>
      </c>
      <c r="X537" s="1" t="s">
        <v>37</v>
      </c>
      <c r="Y537" s="1" t="s">
        <v>43</v>
      </c>
      <c r="Z537" s="1" t="s">
        <v>63</v>
      </c>
      <c r="AA537" s="1" t="s">
        <v>62</v>
      </c>
      <c r="AB537" s="1" t="s">
        <v>98</v>
      </c>
      <c r="AC537" s="1" t="s">
        <v>105</v>
      </c>
      <c r="AD537" s="1" t="s">
        <v>111</v>
      </c>
      <c r="AE537" s="1" t="s">
        <v>62</v>
      </c>
      <c r="AF537" s="1" t="s">
        <v>120</v>
      </c>
      <c r="AG537" s="1" t="s">
        <v>125</v>
      </c>
      <c r="AH537" s="1" t="s">
        <v>129</v>
      </c>
      <c r="AI537" s="1" t="s">
        <v>129</v>
      </c>
      <c r="AJ537" s="1" t="s">
        <v>129</v>
      </c>
      <c r="AK537" s="1" t="s">
        <v>63</v>
      </c>
      <c r="AL537" s="1" t="s">
        <v>144</v>
      </c>
      <c r="AM537" s="1" t="s">
        <v>62</v>
      </c>
      <c r="AN537" s="1" t="s">
        <v>29</v>
      </c>
      <c r="AO537" s="1" t="s">
        <v>155</v>
      </c>
      <c r="AP537" s="1" t="s">
        <v>159</v>
      </c>
      <c r="AQ537" s="1" t="s">
        <v>29</v>
      </c>
      <c r="AR537" s="1" t="s">
        <v>21</v>
      </c>
      <c r="AS537" s="1" t="s">
        <v>21</v>
      </c>
      <c r="AT537" s="1" t="s">
        <v>21</v>
      </c>
      <c r="AV537" s="1">
        <f>_xlfn.XLOOKUP(K537,[6]cmmiScoringModel!$G$2:$G$6, [6]cmmiScoringModel!$I$2:$I$6,0,0,1)</f>
        <v>1</v>
      </c>
      <c r="AW537" s="1">
        <f>_xlfn.XLOOKUP(L537,[6]cmmiScoringModel!$G$7:$G$9,[6]cmmiScoringModel!$I$7:$I$9,0,0,1)</f>
        <v>1</v>
      </c>
      <c r="AX537" s="1">
        <f>_xlfn.XLOOKUP(M537,[6]cmmiScoringModel!$G$10:$G$14,[6]cmmiScoringModel!$I$10:$I$14,0,0,1)</f>
        <v>1</v>
      </c>
      <c r="AY537" s="1">
        <f>_xlfn.XLOOKUP(N537,[6]cmmiScoringModel!$G$15:$G$19,[6]cmmiScoringModel!$I$15:$I$19,0,0,1)</f>
        <v>0.5</v>
      </c>
      <c r="AZ537" s="1">
        <f>_xlfn.XLOOKUP(O537,[6]cmmiScoringModel!$G$20:$G$24,[6]cmmiScoringModel!$I$20:$I$24,0,0,1)</f>
        <v>0.75</v>
      </c>
      <c r="BA537" s="1">
        <f>_xlfn.XLOOKUP(P537,[6]cmmiScoringModel!$G$25:$G$28,[6]cmmiScoringModel!$I$25:$I$28,0,0,1)</f>
        <v>1</v>
      </c>
      <c r="BB537" s="1">
        <f>_xlfn.XLOOKUP(Q537,[6]cmmiScoringModel!$G$29:$G$33,[6]cmmiScoringModel!$I$29:$I$33,0,0,1)</f>
        <v>0.5</v>
      </c>
      <c r="BC537" s="1">
        <f>_xlfn.XLOOKUP(R537,[6]cmmiScoringModel!$G$34:$G$37,[6]cmmiScoringModel!$I$34:$I$37,0,0,1)</f>
        <v>1</v>
      </c>
      <c r="BD537" s="1">
        <f>_xlfn.XLOOKUP(S537,[6]cmmiScoringModel!$G$38:$G$44,[6]cmmiScoringModel!$I$38:$I$44,0,0,1)</f>
        <v>0.2</v>
      </c>
      <c r="BE537" s="1">
        <f>_xlfn.XLOOKUP(T537,[6]cmmiScoringModel!$G$45:$G$51,[6]cmmiScoringModel!$I$45:$I$51,0,0,1)</f>
        <v>1</v>
      </c>
      <c r="BF537" s="1">
        <f>_xlfn.XLOOKUP(U537,[6]cmmiScoringModel!$G$52:$G$56,[6]cmmiScoringModel!$I$52:$I$56,0,0,1)</f>
        <v>1</v>
      </c>
      <c r="BG537" s="1">
        <f>_xlfn.XLOOKUP(V537,[6]cmmiScoringModel!$G$57:$G$61,[6]cmmiScoringModel!$I$57:$I$61,0,0,1)</f>
        <v>1</v>
      </c>
      <c r="BH537" s="1">
        <f>_xlfn.XLOOKUP(W537,[6]cmmiScoringModel!$G$62:$G$67,[6]cmmiScoringModel!$I$62:$I$67,0,0,1)</f>
        <v>0.75</v>
      </c>
      <c r="BI537" s="1">
        <f>_xlfn.XLOOKUP(X537,[6]cmmiScoringModel!$G$68:$G$72,[6]cmmiScoringModel!$I$68:$I$72,0,0,1)</f>
        <v>0.75</v>
      </c>
      <c r="BJ537" s="1">
        <f>_xlfn.XLOOKUP(Y537,[6]cmmiScoringModel!$G$73:$G$77,[6]cmmiScoringModel!$I$73:$I$77,0,0,1)</f>
        <v>1</v>
      </c>
      <c r="BK537" s="1">
        <f>_xlfn.XLOOKUP(Z537,[6]cmmiScoringModel!$G$78:$G$84,[6]cmmiScoringModel!$I$78:$I$84,0,0,1)</f>
        <v>0.75</v>
      </c>
      <c r="BL537" s="1">
        <f>_xlfn.XLOOKUP(AA537,[6]cmmiScoringModel!$G$85:$G$91,[6]cmmiScoringModel!$I$85:$I$91,0,0,1)</f>
        <v>0.5</v>
      </c>
      <c r="BM537" s="1">
        <f>_xlfn.XLOOKUP(AB537,[6]cmmiScoringModel!$G$92:$G$95,[6]cmmiScoringModel!$I$92:$I$95,0,0,1)</f>
        <v>1</v>
      </c>
      <c r="BN537" s="1">
        <f>_xlfn.XLOOKUP(AC537,[6]cmmiScoringModel!$G$96:$G$100,[6]cmmiScoringModel!$I$96:$I$100,0,0,1)</f>
        <v>1</v>
      </c>
      <c r="BO537" s="1">
        <f>_xlfn.XLOOKUP(AD537,[6]cmmiScoringModel!$G$101:$G$106,[6]cmmiScoringModel!$I$101:$I$106,0,0,1)</f>
        <v>1</v>
      </c>
      <c r="BP537" s="1">
        <f>_xlfn.XLOOKUP(AE537,[6]cmmiScoringModel!$G$107:$G$113,[6]cmmiScoringModel!$I$107:$I$113,0,0,1)</f>
        <v>0.5</v>
      </c>
      <c r="BQ537" s="1">
        <f>_xlfn.XLOOKUP(AF537,[6]cmmiScoringModel!$G$114:$G$117,[6]cmmiScoringModel!$I$114:$I$117,0,0,1)</f>
        <v>0.85</v>
      </c>
      <c r="BR537" s="1">
        <f>_xlfn.XLOOKUP(AG537,[6]cmmiScoringModel!$G$118:$G$120,[6]cmmiScoringModel!$I$118:$I$120,0,0,1)</f>
        <v>1</v>
      </c>
      <c r="BS537" s="1">
        <f>_xlfn.XLOOKUP(AH537, [6]cmmiScoringModel!$G$121:$G$124,[6]cmmiScoringModel!$I$121:$I$124,0,0,1)</f>
        <v>0.6</v>
      </c>
      <c r="BT537" s="1">
        <f>_xlfn.XLOOKUP(AI537,[6]cmmiScoringModel!$G$125:$G$128,[6]cmmiScoringModel!$I$125:$I$128,0,0,1)</f>
        <v>0.4</v>
      </c>
      <c r="BU537" s="1">
        <f>_xlfn.XLOOKUP(AJ537,[6]cmmiScoringModel!$G$129:$G$132,[6]cmmiScoringModel!$I$129:$I$132,0,0,1)</f>
        <v>0.4</v>
      </c>
      <c r="BV537" s="1">
        <f>_xlfn.XLOOKUP(AK537,[6]cmmiScoringModel!$G$133:$G$138,[6]cmmiScoringModel!$I$133:$I$138,0,0,1)</f>
        <v>0.75</v>
      </c>
      <c r="BW537" s="1">
        <f>_xlfn.XLOOKUP(AL537,[6]cmmiScoringModel!$G$139:$G$142,[6]cmmiScoringModel!$I$139:$I$142,0,0,1)</f>
        <v>1</v>
      </c>
      <c r="BX537" s="1">
        <f>_xlfn.XLOOKUP(AM537,[6]cmmiScoringModel!$G$143:$G$148,[6]cmmiScoringModel!$I$143:$I$148,0,0,1)</f>
        <v>0.5</v>
      </c>
      <c r="BY537" s="1">
        <f>_xlfn.XLOOKUP(AN537,[6]cmmiScoringModel!$G$149:$G$153,[6]cmmiScoringModel!$I$149:$I$153,0,0,1)</f>
        <v>0.75</v>
      </c>
      <c r="BZ537" s="1">
        <f>_xlfn.XLOOKUP(AO537,[6]cmmiScoringModel!$G$154:$G$157,[6]cmmiScoringModel!$I$154:$I$157,0,0,1)</f>
        <v>1</v>
      </c>
      <c r="CA537" s="1">
        <f>_xlfn.XLOOKUP(AP537,[6]cmmiScoringModel!$G$158:$G$161,[6]cmmiScoringModel!$I$158:$I$161,0,0,1)</f>
        <v>1</v>
      </c>
      <c r="CB537" s="1">
        <f>_xlfn.XLOOKUP(AQ537,[6]cmmiScoringModel!$G$162:$G$166,[6]cmmiScoringModel!$I$162:$I$166,0,0,1)</f>
        <v>0.75</v>
      </c>
      <c r="CC537" s="1">
        <f>_xlfn.XLOOKUP(AR537,[6]cmmiScoringModel!$G$167:$G$171,[6]cmmiScoringModel!$I$167:$I$171,0,0,1)</f>
        <v>0.01</v>
      </c>
      <c r="CD537" s="1">
        <f>_xlfn.XLOOKUP(AS537,[6]cmmiScoringModel!$G$172:$G$175,[6]cmmiScoringModel!$I$172:$I$175,0,0,1)</f>
        <v>0.01</v>
      </c>
      <c r="CE537" s="1">
        <f>_xlfn.XLOOKUP(AT537,[6]cmmiScoringModel!$G$176:$G$180,[6]cmmiScoringModel!$I$176:$I$180,0,0,1)</f>
        <v>0.01</v>
      </c>
    </row>
    <row r="538" spans="1:83" x14ac:dyDescent="0.25">
      <c r="A538" s="1" t="s">
        <v>3975</v>
      </c>
      <c r="B538" s="1" t="s">
        <v>2633</v>
      </c>
      <c r="C538" s="1" t="s">
        <v>2007</v>
      </c>
      <c r="D538" s="1" t="s">
        <v>2644</v>
      </c>
      <c r="E538" s="1" t="s">
        <v>2645</v>
      </c>
      <c r="G538" s="1" t="s">
        <v>2646</v>
      </c>
      <c r="H538" s="1" t="s">
        <v>3976</v>
      </c>
      <c r="K538" s="1" t="s">
        <v>17</v>
      </c>
      <c r="L538" s="1" t="s">
        <v>22</v>
      </c>
      <c r="M538" s="1" t="s">
        <v>31</v>
      </c>
      <c r="N538" s="1" t="s">
        <v>29</v>
      </c>
      <c r="O538" s="1" t="s">
        <v>37</v>
      </c>
      <c r="P538" s="1" t="s">
        <v>43</v>
      </c>
      <c r="Q538" s="1" t="s">
        <v>45</v>
      </c>
      <c r="R538" s="1" t="s">
        <v>37</v>
      </c>
      <c r="S538" s="1" t="s">
        <v>56</v>
      </c>
      <c r="T538" s="1" t="s">
        <v>62</v>
      </c>
      <c r="U538" s="1" t="s">
        <v>66</v>
      </c>
      <c r="V538" s="1" t="s">
        <v>72</v>
      </c>
      <c r="W538" s="1" t="s">
        <v>76</v>
      </c>
      <c r="X538" s="1" t="s">
        <v>37</v>
      </c>
      <c r="Y538" s="1" t="s">
        <v>43</v>
      </c>
      <c r="Z538" s="1" t="s">
        <v>64</v>
      </c>
      <c r="AA538" s="1" t="s">
        <v>62</v>
      </c>
      <c r="AB538" s="1" t="s">
        <v>98</v>
      </c>
      <c r="AC538" s="1" t="s">
        <v>103</v>
      </c>
      <c r="AD538" s="1" t="s">
        <v>111</v>
      </c>
      <c r="AE538" s="1" t="s">
        <v>62</v>
      </c>
      <c r="AF538" s="1" t="s">
        <v>120</v>
      </c>
      <c r="AG538" s="1" t="s">
        <v>125</v>
      </c>
      <c r="AH538" s="1" t="s">
        <v>129</v>
      </c>
      <c r="AI538" s="1" t="s">
        <v>129</v>
      </c>
      <c r="AJ538" s="1" t="s">
        <v>129</v>
      </c>
      <c r="AK538" s="1" t="s">
        <v>63</v>
      </c>
      <c r="AL538" s="1" t="s">
        <v>144</v>
      </c>
      <c r="AM538" s="1" t="s">
        <v>62</v>
      </c>
      <c r="AN538" s="1" t="s">
        <v>31</v>
      </c>
      <c r="AO538" s="1" t="s">
        <v>155</v>
      </c>
      <c r="AP538" s="1" t="s">
        <v>159</v>
      </c>
      <c r="AQ538" s="1" t="s">
        <v>31</v>
      </c>
      <c r="AR538" s="1" t="s">
        <v>21</v>
      </c>
      <c r="AS538" s="1" t="s">
        <v>21</v>
      </c>
      <c r="AT538" s="1" t="s">
        <v>21</v>
      </c>
      <c r="AV538" s="1">
        <f>_xlfn.XLOOKUP(K538,[6]cmmiScoringModel!$G$2:$G$6, [6]cmmiScoringModel!$I$2:$I$6,0,0,1)</f>
        <v>0.25</v>
      </c>
      <c r="AW538" s="1">
        <f>_xlfn.XLOOKUP(L538,[6]cmmiScoringModel!$G$7:$G$9,[6]cmmiScoringModel!$I$7:$I$9,0,0,1)</f>
        <v>1</v>
      </c>
      <c r="AX538" s="1">
        <f>_xlfn.XLOOKUP(M538,[6]cmmiScoringModel!$G$10:$G$14,[6]cmmiScoringModel!$I$10:$I$14,0,0,1)</f>
        <v>1</v>
      </c>
      <c r="AY538" s="1">
        <f>_xlfn.XLOOKUP(N538,[6]cmmiScoringModel!$G$15:$G$19,[6]cmmiScoringModel!$I$15:$I$19,0,0,1)</f>
        <v>0.5</v>
      </c>
      <c r="AZ538" s="1">
        <f>_xlfn.XLOOKUP(O538,[6]cmmiScoringModel!$G$20:$G$24,[6]cmmiScoringModel!$I$20:$I$24,0,0,1)</f>
        <v>0.75</v>
      </c>
      <c r="BA538" s="1">
        <f>_xlfn.XLOOKUP(P538,[6]cmmiScoringModel!$G$25:$G$28,[6]cmmiScoringModel!$I$25:$I$28,0,0,1)</f>
        <v>1</v>
      </c>
      <c r="BB538" s="1">
        <f>_xlfn.XLOOKUP(Q538,[6]cmmiScoringModel!$G$29:$G$33,[6]cmmiScoringModel!$I$29:$I$33,0,0,1)</f>
        <v>0.5</v>
      </c>
      <c r="BC538" s="1">
        <f>_xlfn.XLOOKUP(R538,[6]cmmiScoringModel!$G$34:$G$37,[6]cmmiScoringModel!$I$34:$I$37,0,0,1)</f>
        <v>1</v>
      </c>
      <c r="BD538" s="1">
        <f>_xlfn.XLOOKUP(S538,[6]cmmiScoringModel!$G$38:$G$44,[6]cmmiScoringModel!$I$38:$I$44,0,0,1)</f>
        <v>0.2</v>
      </c>
      <c r="BE538" s="1">
        <f>_xlfn.XLOOKUP(T538,[6]cmmiScoringModel!$G$45:$G$51,[6]cmmiScoringModel!$I$45:$I$51,0,0,1)</f>
        <v>0.5</v>
      </c>
      <c r="BF538" s="1">
        <f>_xlfn.XLOOKUP(U538,[6]cmmiScoringModel!$G$52:$G$56,[6]cmmiScoringModel!$I$52:$I$56,0,0,1)</f>
        <v>0.8</v>
      </c>
      <c r="BG538" s="1">
        <f>_xlfn.XLOOKUP(V538,[6]cmmiScoringModel!$G$57:$G$61,[6]cmmiScoringModel!$I$57:$I$61,0,0,1)</f>
        <v>1</v>
      </c>
      <c r="BH538" s="1">
        <f>_xlfn.XLOOKUP(W538,[6]cmmiScoringModel!$G$62:$G$67,[6]cmmiScoringModel!$I$62:$I$67,0,0,1)</f>
        <v>0.75</v>
      </c>
      <c r="BI538" s="1">
        <f>_xlfn.XLOOKUP(X538,[6]cmmiScoringModel!$G$68:$G$72,[6]cmmiScoringModel!$I$68:$I$72,0,0,1)</f>
        <v>0.75</v>
      </c>
      <c r="BJ538" s="1">
        <f>_xlfn.XLOOKUP(Y538,[6]cmmiScoringModel!$G$73:$G$77,[6]cmmiScoringModel!$I$73:$I$77,0,0,1)</f>
        <v>1</v>
      </c>
      <c r="BK538" s="1">
        <f>_xlfn.XLOOKUP(Z538,[6]cmmiScoringModel!$G$78:$G$84,[6]cmmiScoringModel!$I$78:$I$84,0,0,1)</f>
        <v>1</v>
      </c>
      <c r="BL538" s="1">
        <f>_xlfn.XLOOKUP(AA538,[6]cmmiScoringModel!$G$85:$G$91,[6]cmmiScoringModel!$I$85:$I$91,0,0,1)</f>
        <v>0.5</v>
      </c>
      <c r="BM538" s="1">
        <f>_xlfn.XLOOKUP(AB538,[6]cmmiScoringModel!$G$92:$G$95,[6]cmmiScoringModel!$I$92:$I$95,0,0,1)</f>
        <v>1</v>
      </c>
      <c r="BN538" s="1">
        <f>_xlfn.XLOOKUP(AC538,[6]cmmiScoringModel!$G$96:$G$100,[6]cmmiScoringModel!$I$96:$I$100,0,0,1)</f>
        <v>0.6</v>
      </c>
      <c r="BO538" s="1">
        <f>_xlfn.XLOOKUP(AD538,[6]cmmiScoringModel!$G$101:$G$106,[6]cmmiScoringModel!$I$101:$I$106,0,0,1)</f>
        <v>1</v>
      </c>
      <c r="BP538" s="1">
        <f>_xlfn.XLOOKUP(AE538,[6]cmmiScoringModel!$G$107:$G$113,[6]cmmiScoringModel!$I$107:$I$113,0,0,1)</f>
        <v>0.5</v>
      </c>
      <c r="BQ538" s="1">
        <f>_xlfn.XLOOKUP(AF538,[6]cmmiScoringModel!$G$114:$G$117,[6]cmmiScoringModel!$I$114:$I$117,0,0,1)</f>
        <v>0.85</v>
      </c>
      <c r="BR538" s="1">
        <f>_xlfn.XLOOKUP(AG538,[6]cmmiScoringModel!$G$118:$G$120,[6]cmmiScoringModel!$I$118:$I$120,0,0,1)</f>
        <v>1</v>
      </c>
      <c r="BS538" s="1">
        <f>_xlfn.XLOOKUP(AH538, [6]cmmiScoringModel!$G$121:$G$124,[6]cmmiScoringModel!$I$121:$I$124,0,0,1)</f>
        <v>0.6</v>
      </c>
      <c r="BT538" s="1">
        <f>_xlfn.XLOOKUP(AI538,[6]cmmiScoringModel!$G$125:$G$128,[6]cmmiScoringModel!$I$125:$I$128,0,0,1)</f>
        <v>0.4</v>
      </c>
      <c r="BU538" s="1">
        <f>_xlfn.XLOOKUP(AJ538,[6]cmmiScoringModel!$G$129:$G$132,[6]cmmiScoringModel!$I$129:$I$132,0,0,1)</f>
        <v>0.4</v>
      </c>
      <c r="BV538" s="1">
        <f>_xlfn.XLOOKUP(AK538,[6]cmmiScoringModel!$G$133:$G$138,[6]cmmiScoringModel!$I$133:$I$138,0,0,1)</f>
        <v>0.75</v>
      </c>
      <c r="BW538" s="1">
        <f>_xlfn.XLOOKUP(AL538,[6]cmmiScoringModel!$G$139:$G$142,[6]cmmiScoringModel!$I$139:$I$142,0,0,1)</f>
        <v>1</v>
      </c>
      <c r="BX538" s="1">
        <f>_xlfn.XLOOKUP(AM538,[6]cmmiScoringModel!$G$143:$G$148,[6]cmmiScoringModel!$I$143:$I$148,0,0,1)</f>
        <v>0.5</v>
      </c>
      <c r="BY538" s="1">
        <f>_xlfn.XLOOKUP(AN538,[6]cmmiScoringModel!$G$149:$G$153,[6]cmmiScoringModel!$I$149:$I$153,0,0,1)</f>
        <v>1</v>
      </c>
      <c r="BZ538" s="1">
        <f>_xlfn.XLOOKUP(AO538,[6]cmmiScoringModel!$G$154:$G$157,[6]cmmiScoringModel!$I$154:$I$157,0,0,1)</f>
        <v>1</v>
      </c>
      <c r="CA538" s="1">
        <f>_xlfn.XLOOKUP(AP538,[6]cmmiScoringModel!$G$158:$G$161,[6]cmmiScoringModel!$I$158:$I$161,0,0,1)</f>
        <v>1</v>
      </c>
      <c r="CB538" s="1">
        <f>_xlfn.XLOOKUP(AQ538,[6]cmmiScoringModel!$G$162:$G$166,[6]cmmiScoringModel!$I$162:$I$166,0,0,1)</f>
        <v>1</v>
      </c>
      <c r="CC538" s="1">
        <f>_xlfn.XLOOKUP(AR538,[6]cmmiScoringModel!$G$167:$G$171,[6]cmmiScoringModel!$I$167:$I$171,0,0,1)</f>
        <v>0.01</v>
      </c>
      <c r="CD538" s="1">
        <f>_xlfn.XLOOKUP(AS538,[6]cmmiScoringModel!$G$172:$G$175,[6]cmmiScoringModel!$I$172:$I$175,0,0,1)</f>
        <v>0.01</v>
      </c>
      <c r="CE538" s="1">
        <f>_xlfn.XLOOKUP(AT538,[6]cmmiScoringModel!$G$176:$G$180,[6]cmmiScoringModel!$I$176:$I$180,0,0,1)</f>
        <v>0.01</v>
      </c>
    </row>
    <row r="539" spans="1:83" x14ac:dyDescent="0.25">
      <c r="A539" s="1" t="s">
        <v>3977</v>
      </c>
      <c r="B539" s="1" t="s">
        <v>2633</v>
      </c>
      <c r="C539" s="1" t="s">
        <v>2647</v>
      </c>
      <c r="D539" s="1" t="s">
        <v>2648</v>
      </c>
      <c r="E539" s="1" t="s">
        <v>2649</v>
      </c>
      <c r="G539" s="1" t="s">
        <v>3978</v>
      </c>
      <c r="H539" s="1" t="s">
        <v>3227</v>
      </c>
      <c r="K539" s="1" t="s">
        <v>18</v>
      </c>
      <c r="L539" s="1" t="s">
        <v>22</v>
      </c>
      <c r="M539" s="1" t="s">
        <v>31</v>
      </c>
      <c r="N539" s="1" t="s">
        <v>29</v>
      </c>
      <c r="O539" s="1" t="s">
        <v>37</v>
      </c>
      <c r="P539" s="1" t="s">
        <v>43</v>
      </c>
      <c r="Q539" s="1" t="s">
        <v>45</v>
      </c>
      <c r="R539" s="1" t="s">
        <v>37</v>
      </c>
      <c r="S539" s="1" t="s">
        <v>56</v>
      </c>
      <c r="T539" s="1" t="s">
        <v>60</v>
      </c>
      <c r="U539" s="1" t="s">
        <v>66</v>
      </c>
      <c r="V539" s="1" t="s">
        <v>72</v>
      </c>
      <c r="W539" s="1" t="s">
        <v>76</v>
      </c>
      <c r="X539" s="1" t="s">
        <v>37</v>
      </c>
      <c r="Y539" s="1" t="s">
        <v>43</v>
      </c>
      <c r="Z539" s="1" t="s">
        <v>62</v>
      </c>
      <c r="AA539" s="1" t="s">
        <v>62</v>
      </c>
      <c r="AB539" s="1" t="s">
        <v>98</v>
      </c>
      <c r="AC539" s="1" t="s">
        <v>103</v>
      </c>
      <c r="AD539" s="1" t="s">
        <v>111</v>
      </c>
      <c r="AE539" s="1" t="s">
        <v>62</v>
      </c>
      <c r="AF539" s="1" t="s">
        <v>120</v>
      </c>
      <c r="AG539" s="1" t="s">
        <v>124</v>
      </c>
      <c r="AH539" s="1" t="s">
        <v>129</v>
      </c>
      <c r="AI539" s="1" t="s">
        <v>129</v>
      </c>
      <c r="AJ539" s="1" t="s">
        <v>129</v>
      </c>
      <c r="AK539" s="1" t="s">
        <v>63</v>
      </c>
      <c r="AL539" s="1" t="s">
        <v>144</v>
      </c>
      <c r="AM539" s="1" t="s">
        <v>62</v>
      </c>
      <c r="AN539" s="1" t="s">
        <v>29</v>
      </c>
      <c r="AO539" s="1" t="s">
        <v>155</v>
      </c>
      <c r="AP539" s="1" t="s">
        <v>158</v>
      </c>
      <c r="AQ539" s="1" t="s">
        <v>29</v>
      </c>
      <c r="AR539" s="1" t="s">
        <v>21</v>
      </c>
      <c r="AS539" s="1" t="s">
        <v>21</v>
      </c>
      <c r="AT539" s="1" t="s">
        <v>21</v>
      </c>
      <c r="AV539" s="1">
        <f>_xlfn.XLOOKUP(K539,[6]cmmiScoringModel!$G$2:$G$6, [6]cmmiScoringModel!$I$2:$I$6,0,0,1)</f>
        <v>1</v>
      </c>
      <c r="AW539" s="1">
        <f>_xlfn.XLOOKUP(L539,[6]cmmiScoringModel!$G$7:$G$9,[6]cmmiScoringModel!$I$7:$I$9,0,0,1)</f>
        <v>1</v>
      </c>
      <c r="AX539" s="1">
        <f>_xlfn.XLOOKUP(M539,[6]cmmiScoringModel!$G$10:$G$14,[6]cmmiScoringModel!$I$10:$I$14,0,0,1)</f>
        <v>1</v>
      </c>
      <c r="AY539" s="1">
        <f>_xlfn.XLOOKUP(N539,[6]cmmiScoringModel!$G$15:$G$19,[6]cmmiScoringModel!$I$15:$I$19,0,0,1)</f>
        <v>0.5</v>
      </c>
      <c r="AZ539" s="1">
        <f>_xlfn.XLOOKUP(O539,[6]cmmiScoringModel!$G$20:$G$24,[6]cmmiScoringModel!$I$20:$I$24,0,0,1)</f>
        <v>0.75</v>
      </c>
      <c r="BA539" s="1">
        <f>_xlfn.XLOOKUP(P539,[6]cmmiScoringModel!$G$25:$G$28,[6]cmmiScoringModel!$I$25:$I$28,0,0,1)</f>
        <v>1</v>
      </c>
      <c r="BB539" s="1">
        <f>_xlfn.XLOOKUP(Q539,[6]cmmiScoringModel!$G$29:$G$33,[6]cmmiScoringModel!$I$29:$I$33,0,0,1)</f>
        <v>0.5</v>
      </c>
      <c r="BC539" s="1">
        <f>_xlfn.XLOOKUP(R539,[6]cmmiScoringModel!$G$34:$G$37,[6]cmmiScoringModel!$I$34:$I$37,0,0,1)</f>
        <v>1</v>
      </c>
      <c r="BD539" s="1">
        <f>_xlfn.XLOOKUP(S539,[6]cmmiScoringModel!$G$38:$G$44,[6]cmmiScoringModel!$I$38:$I$44,0,0,1)</f>
        <v>0.2</v>
      </c>
      <c r="BE539" s="1">
        <f>_xlfn.XLOOKUP(T539,[6]cmmiScoringModel!$G$45:$G$51,[6]cmmiScoringModel!$I$45:$I$51,0,0,1)</f>
        <v>0</v>
      </c>
      <c r="BF539" s="1">
        <f>_xlfn.XLOOKUP(U539,[6]cmmiScoringModel!$G$52:$G$56,[6]cmmiScoringModel!$I$52:$I$56,0,0,1)</f>
        <v>0.8</v>
      </c>
      <c r="BG539" s="1">
        <f>_xlfn.XLOOKUP(V539,[6]cmmiScoringModel!$G$57:$G$61,[6]cmmiScoringModel!$I$57:$I$61,0,0,1)</f>
        <v>1</v>
      </c>
      <c r="BH539" s="1">
        <f>_xlfn.XLOOKUP(W539,[6]cmmiScoringModel!$G$62:$G$67,[6]cmmiScoringModel!$I$62:$I$67,0,0,1)</f>
        <v>0.75</v>
      </c>
      <c r="BI539" s="1">
        <f>_xlfn.XLOOKUP(X539,[6]cmmiScoringModel!$G$68:$G$72,[6]cmmiScoringModel!$I$68:$I$72,0,0,1)</f>
        <v>0.75</v>
      </c>
      <c r="BJ539" s="1">
        <f>_xlfn.XLOOKUP(Y539,[6]cmmiScoringModel!$G$73:$G$77,[6]cmmiScoringModel!$I$73:$I$77,0,0,1)</f>
        <v>1</v>
      </c>
      <c r="BK539" s="1">
        <f>_xlfn.XLOOKUP(Z539,[6]cmmiScoringModel!$G$78:$G$84,[6]cmmiScoringModel!$I$78:$I$84,0,0,1)</f>
        <v>0.5</v>
      </c>
      <c r="BL539" s="1">
        <f>_xlfn.XLOOKUP(AA539,[6]cmmiScoringModel!$G$85:$G$91,[6]cmmiScoringModel!$I$85:$I$91,0,0,1)</f>
        <v>0.5</v>
      </c>
      <c r="BM539" s="1">
        <f>_xlfn.XLOOKUP(AB539,[6]cmmiScoringModel!$G$92:$G$95,[6]cmmiScoringModel!$I$92:$I$95,0,0,1)</f>
        <v>1</v>
      </c>
      <c r="BN539" s="1">
        <f>_xlfn.XLOOKUP(AC539,[6]cmmiScoringModel!$G$96:$G$100,[6]cmmiScoringModel!$I$96:$I$100,0,0,1)</f>
        <v>0.6</v>
      </c>
      <c r="BO539" s="1">
        <f>_xlfn.XLOOKUP(AD539,[6]cmmiScoringModel!$G$101:$G$106,[6]cmmiScoringModel!$I$101:$I$106,0,0,1)</f>
        <v>1</v>
      </c>
      <c r="BP539" s="1">
        <f>_xlfn.XLOOKUP(AE539,[6]cmmiScoringModel!$G$107:$G$113,[6]cmmiScoringModel!$I$107:$I$113,0,0,1)</f>
        <v>0.5</v>
      </c>
      <c r="BQ539" s="1">
        <f>_xlfn.XLOOKUP(AF539,[6]cmmiScoringModel!$G$114:$G$117,[6]cmmiScoringModel!$I$114:$I$117,0,0,1)</f>
        <v>0.85</v>
      </c>
      <c r="BR539" s="1">
        <f>_xlfn.XLOOKUP(AG539,[6]cmmiScoringModel!$G$118:$G$120,[6]cmmiScoringModel!$I$118:$I$120,0,0,1)</f>
        <v>0.25</v>
      </c>
      <c r="BS539" s="1">
        <f>_xlfn.XLOOKUP(AH539, [6]cmmiScoringModel!$G$121:$G$124,[6]cmmiScoringModel!$I$121:$I$124,0,0,1)</f>
        <v>0.6</v>
      </c>
      <c r="BT539" s="1">
        <f>_xlfn.XLOOKUP(AI539,[6]cmmiScoringModel!$G$125:$G$128,[6]cmmiScoringModel!$I$125:$I$128,0,0,1)</f>
        <v>0.4</v>
      </c>
      <c r="BU539" s="1">
        <f>_xlfn.XLOOKUP(AJ539,[6]cmmiScoringModel!$G$129:$G$132,[6]cmmiScoringModel!$I$129:$I$132,0,0,1)</f>
        <v>0.4</v>
      </c>
      <c r="BV539" s="1">
        <f>_xlfn.XLOOKUP(AK539,[6]cmmiScoringModel!$G$133:$G$138,[6]cmmiScoringModel!$I$133:$I$138,0,0,1)</f>
        <v>0.75</v>
      </c>
      <c r="BW539" s="1">
        <f>_xlfn.XLOOKUP(AL539,[6]cmmiScoringModel!$G$139:$G$142,[6]cmmiScoringModel!$I$139:$I$142,0,0,1)</f>
        <v>1</v>
      </c>
      <c r="BX539" s="1">
        <f>_xlfn.XLOOKUP(AM539,[6]cmmiScoringModel!$G$143:$G$148,[6]cmmiScoringModel!$I$143:$I$148,0,0,1)</f>
        <v>0.5</v>
      </c>
      <c r="BY539" s="1">
        <f>_xlfn.XLOOKUP(AN539,[6]cmmiScoringModel!$G$149:$G$153,[6]cmmiScoringModel!$I$149:$I$153,0,0,1)</f>
        <v>0.75</v>
      </c>
      <c r="BZ539" s="1">
        <f>_xlfn.XLOOKUP(AO539,[6]cmmiScoringModel!$G$154:$G$157,[6]cmmiScoringModel!$I$154:$I$157,0,0,1)</f>
        <v>1</v>
      </c>
      <c r="CA539" s="1">
        <f>_xlfn.XLOOKUP(AP539,[6]cmmiScoringModel!$G$158:$G$161,[6]cmmiScoringModel!$I$158:$I$161,0,0,1)</f>
        <v>0.5</v>
      </c>
      <c r="CB539" s="1">
        <f>_xlfn.XLOOKUP(AQ539,[6]cmmiScoringModel!$G$162:$G$166,[6]cmmiScoringModel!$I$162:$I$166,0,0,1)</f>
        <v>0.75</v>
      </c>
      <c r="CC539" s="1">
        <f>_xlfn.XLOOKUP(AR539,[6]cmmiScoringModel!$G$167:$G$171,[6]cmmiScoringModel!$I$167:$I$171,0,0,1)</f>
        <v>0.01</v>
      </c>
      <c r="CD539" s="1">
        <f>_xlfn.XLOOKUP(AS539,[6]cmmiScoringModel!$G$172:$G$175,[6]cmmiScoringModel!$I$172:$I$175,0,0,1)</f>
        <v>0.01</v>
      </c>
      <c r="CE539" s="1">
        <f>_xlfn.XLOOKUP(AT539,[6]cmmiScoringModel!$G$176:$G$180,[6]cmmiScoringModel!$I$176:$I$180,0,0,1)</f>
        <v>0.01</v>
      </c>
    </row>
    <row r="540" spans="1:83" x14ac:dyDescent="0.25">
      <c r="A540" s="1" t="s">
        <v>3979</v>
      </c>
      <c r="B540" s="1" t="s">
        <v>2633</v>
      </c>
      <c r="C540" s="1" t="s">
        <v>2647</v>
      </c>
      <c r="D540" s="1" t="s">
        <v>2651</v>
      </c>
      <c r="E540" s="1" t="s">
        <v>2652</v>
      </c>
      <c r="G540" s="1" t="s">
        <v>3980</v>
      </c>
      <c r="H540" s="1" t="s">
        <v>3981</v>
      </c>
      <c r="K540" s="1" t="s">
        <v>18</v>
      </c>
      <c r="L540" s="1" t="s">
        <v>22</v>
      </c>
      <c r="M540" s="1" t="s">
        <v>31</v>
      </c>
      <c r="N540" s="1" t="s">
        <v>29</v>
      </c>
      <c r="O540" s="1" t="s">
        <v>37</v>
      </c>
      <c r="P540" s="1" t="s">
        <v>43</v>
      </c>
      <c r="Q540" s="1" t="s">
        <v>45</v>
      </c>
      <c r="R540" s="1" t="s">
        <v>37</v>
      </c>
      <c r="S540" s="1" t="s">
        <v>56</v>
      </c>
      <c r="T540" s="1" t="s">
        <v>21</v>
      </c>
      <c r="U540" s="1" t="s">
        <v>21</v>
      </c>
      <c r="V540" s="1" t="s">
        <v>72</v>
      </c>
      <c r="W540" s="1" t="s">
        <v>76</v>
      </c>
      <c r="X540" s="1" t="s">
        <v>37</v>
      </c>
      <c r="Y540" s="1" t="s">
        <v>43</v>
      </c>
      <c r="Z540" s="1" t="s">
        <v>62</v>
      </c>
      <c r="AA540" s="1" t="s">
        <v>63</v>
      </c>
      <c r="AB540" s="1" t="s">
        <v>98</v>
      </c>
      <c r="AC540" s="1" t="s">
        <v>103</v>
      </c>
      <c r="AD540" s="1" t="s">
        <v>110</v>
      </c>
      <c r="AE540" s="1" t="s">
        <v>62</v>
      </c>
      <c r="AF540" s="1" t="s">
        <v>120</v>
      </c>
      <c r="AG540" s="1" t="s">
        <v>124</v>
      </c>
      <c r="AH540" s="1" t="s">
        <v>129</v>
      </c>
      <c r="AI540" s="1" t="s">
        <v>129</v>
      </c>
      <c r="AJ540" s="1" t="s">
        <v>22</v>
      </c>
      <c r="AK540" s="1" t="s">
        <v>63</v>
      </c>
      <c r="AL540" s="1" t="s">
        <v>144</v>
      </c>
      <c r="AM540" s="1" t="s">
        <v>62</v>
      </c>
      <c r="AN540" s="1" t="s">
        <v>29</v>
      </c>
      <c r="AO540" s="1" t="s">
        <v>155</v>
      </c>
      <c r="AP540" s="1" t="s">
        <v>159</v>
      </c>
      <c r="AQ540" s="1" t="s">
        <v>31</v>
      </c>
      <c r="AR540" s="1" t="s">
        <v>21</v>
      </c>
      <c r="AS540" s="1" t="s">
        <v>21</v>
      </c>
      <c r="AT540" s="1" t="s">
        <v>170</v>
      </c>
      <c r="AV540" s="1">
        <f>_xlfn.XLOOKUP(K540,[6]cmmiScoringModel!$G$2:$G$6, [6]cmmiScoringModel!$I$2:$I$6,0,0,1)</f>
        <v>1</v>
      </c>
      <c r="AW540" s="1">
        <f>_xlfn.XLOOKUP(L540,[6]cmmiScoringModel!$G$7:$G$9,[6]cmmiScoringModel!$I$7:$I$9,0,0,1)</f>
        <v>1</v>
      </c>
      <c r="AX540" s="1">
        <f>_xlfn.XLOOKUP(M540,[6]cmmiScoringModel!$G$10:$G$14,[6]cmmiScoringModel!$I$10:$I$14,0,0,1)</f>
        <v>1</v>
      </c>
      <c r="AY540" s="1">
        <f>_xlfn.XLOOKUP(N540,[6]cmmiScoringModel!$G$15:$G$19,[6]cmmiScoringModel!$I$15:$I$19,0,0,1)</f>
        <v>0.5</v>
      </c>
      <c r="AZ540" s="1">
        <f>_xlfn.XLOOKUP(O540,[6]cmmiScoringModel!$G$20:$G$24,[6]cmmiScoringModel!$I$20:$I$24,0,0,1)</f>
        <v>0.75</v>
      </c>
      <c r="BA540" s="1">
        <f>_xlfn.XLOOKUP(P540,[6]cmmiScoringModel!$G$25:$G$28,[6]cmmiScoringModel!$I$25:$I$28,0,0,1)</f>
        <v>1</v>
      </c>
      <c r="BB540" s="1">
        <f>_xlfn.XLOOKUP(Q540,[6]cmmiScoringModel!$G$29:$G$33,[6]cmmiScoringModel!$I$29:$I$33,0,0,1)</f>
        <v>0.5</v>
      </c>
      <c r="BC540" s="1">
        <f>_xlfn.XLOOKUP(R540,[6]cmmiScoringModel!$G$34:$G$37,[6]cmmiScoringModel!$I$34:$I$37,0,0,1)</f>
        <v>1</v>
      </c>
      <c r="BD540" s="1">
        <f>_xlfn.XLOOKUP(S540,[6]cmmiScoringModel!$G$38:$G$44,[6]cmmiScoringModel!$I$38:$I$44,0,0,1)</f>
        <v>0.2</v>
      </c>
      <c r="BE540" s="1">
        <f>_xlfn.XLOOKUP(T540,[6]cmmiScoringModel!$G$45:$G$51,[6]cmmiScoringModel!$I$45:$I$51,0,0,1)</f>
        <v>0.01</v>
      </c>
      <c r="BF540" s="1">
        <f>_xlfn.XLOOKUP(U540,[6]cmmiScoringModel!$G$52:$G$56,[6]cmmiScoringModel!$I$52:$I$56,0,0,1)</f>
        <v>0.01</v>
      </c>
      <c r="BG540" s="1">
        <f>_xlfn.XLOOKUP(V540,[6]cmmiScoringModel!$G$57:$G$61,[6]cmmiScoringModel!$I$57:$I$61,0,0,1)</f>
        <v>1</v>
      </c>
      <c r="BH540" s="1">
        <f>_xlfn.XLOOKUP(W540,[6]cmmiScoringModel!$G$62:$G$67,[6]cmmiScoringModel!$I$62:$I$67,0,0,1)</f>
        <v>0.75</v>
      </c>
      <c r="BI540" s="1">
        <f>_xlfn.XLOOKUP(X540,[6]cmmiScoringModel!$G$68:$G$72,[6]cmmiScoringModel!$I$68:$I$72,0,0,1)</f>
        <v>0.75</v>
      </c>
      <c r="BJ540" s="1">
        <f>_xlfn.XLOOKUP(Y540,[6]cmmiScoringModel!$G$73:$G$77,[6]cmmiScoringModel!$I$73:$I$77,0,0,1)</f>
        <v>1</v>
      </c>
      <c r="BK540" s="1">
        <f>_xlfn.XLOOKUP(Z540,[6]cmmiScoringModel!$G$78:$G$84,[6]cmmiScoringModel!$I$78:$I$84,0,0,1)</f>
        <v>0.5</v>
      </c>
      <c r="BL540" s="1">
        <f>_xlfn.XLOOKUP(AA540,[6]cmmiScoringModel!$G$85:$G$91,[6]cmmiScoringModel!$I$85:$I$91,0,0,1)</f>
        <v>0.75</v>
      </c>
      <c r="BM540" s="1">
        <f>_xlfn.XLOOKUP(AB540,[6]cmmiScoringModel!$G$92:$G$95,[6]cmmiScoringModel!$I$92:$I$95,0,0,1)</f>
        <v>1</v>
      </c>
      <c r="BN540" s="1">
        <f>_xlfn.XLOOKUP(AC540,[6]cmmiScoringModel!$G$96:$G$100,[6]cmmiScoringModel!$I$96:$I$100,0,0,1)</f>
        <v>0.6</v>
      </c>
      <c r="BO540" s="1">
        <f>_xlfn.XLOOKUP(AD540,[6]cmmiScoringModel!$G$101:$G$106,[6]cmmiScoringModel!$I$101:$I$106,0,0,1)</f>
        <v>0.75</v>
      </c>
      <c r="BP540" s="1">
        <f>_xlfn.XLOOKUP(AE540,[6]cmmiScoringModel!$G$107:$G$113,[6]cmmiScoringModel!$I$107:$I$113,0,0,1)</f>
        <v>0.5</v>
      </c>
      <c r="BQ540" s="1">
        <f>_xlfn.XLOOKUP(AF540,[6]cmmiScoringModel!$G$114:$G$117,[6]cmmiScoringModel!$I$114:$I$117,0,0,1)</f>
        <v>0.85</v>
      </c>
      <c r="BR540" s="1">
        <f>_xlfn.XLOOKUP(AG540,[6]cmmiScoringModel!$G$118:$G$120,[6]cmmiScoringModel!$I$118:$I$120,0,0,1)</f>
        <v>0.25</v>
      </c>
      <c r="BS540" s="1">
        <f>_xlfn.XLOOKUP(AH540, [6]cmmiScoringModel!$G$121:$G$124,[6]cmmiScoringModel!$I$121:$I$124,0,0,1)</f>
        <v>0.6</v>
      </c>
      <c r="BT540" s="1">
        <f>_xlfn.XLOOKUP(AI540,[6]cmmiScoringModel!$G$125:$G$128,[6]cmmiScoringModel!$I$125:$I$128,0,0,1)</f>
        <v>0.4</v>
      </c>
      <c r="BU540" s="1">
        <f>_xlfn.XLOOKUP(AJ540,[6]cmmiScoringModel!$G$129:$G$132,[6]cmmiScoringModel!$I$129:$I$132,0,0,1)</f>
        <v>1</v>
      </c>
      <c r="BV540" s="1">
        <f>_xlfn.XLOOKUP(AK540,[6]cmmiScoringModel!$G$133:$G$138,[6]cmmiScoringModel!$I$133:$I$138,0,0,1)</f>
        <v>0.75</v>
      </c>
      <c r="BW540" s="1">
        <f>_xlfn.XLOOKUP(AL540,[6]cmmiScoringModel!$G$139:$G$142,[6]cmmiScoringModel!$I$139:$I$142,0,0,1)</f>
        <v>1</v>
      </c>
      <c r="BX540" s="1">
        <f>_xlfn.XLOOKUP(AM540,[6]cmmiScoringModel!$G$143:$G$148,[6]cmmiScoringModel!$I$143:$I$148,0,0,1)</f>
        <v>0.5</v>
      </c>
      <c r="BY540" s="1">
        <f>_xlfn.XLOOKUP(AN540,[6]cmmiScoringModel!$G$149:$G$153,[6]cmmiScoringModel!$I$149:$I$153,0,0,1)</f>
        <v>0.75</v>
      </c>
      <c r="BZ540" s="1">
        <f>_xlfn.XLOOKUP(AO540,[6]cmmiScoringModel!$G$154:$G$157,[6]cmmiScoringModel!$I$154:$I$157,0,0,1)</f>
        <v>1</v>
      </c>
      <c r="CA540" s="1">
        <f>_xlfn.XLOOKUP(AP540,[6]cmmiScoringModel!$G$158:$G$161,[6]cmmiScoringModel!$I$158:$I$161,0,0,1)</f>
        <v>1</v>
      </c>
      <c r="CB540" s="1">
        <f>_xlfn.XLOOKUP(AQ540,[6]cmmiScoringModel!$G$162:$G$166,[6]cmmiScoringModel!$I$162:$I$166,0,0,1)</f>
        <v>1</v>
      </c>
      <c r="CC540" s="1">
        <f>_xlfn.XLOOKUP(AR540,[6]cmmiScoringModel!$G$167:$G$171,[6]cmmiScoringModel!$I$167:$I$171,0,0,1)</f>
        <v>0.01</v>
      </c>
      <c r="CD540" s="1">
        <f>_xlfn.XLOOKUP(AS540,[6]cmmiScoringModel!$G$172:$G$175,[6]cmmiScoringModel!$I$172:$I$175,0,0,1)</f>
        <v>0.01</v>
      </c>
      <c r="CE540" s="1">
        <f>_xlfn.XLOOKUP(AT540,[6]cmmiScoringModel!$G$176:$G$180,[6]cmmiScoringModel!$I$176:$I$180,0,0,1)</f>
        <v>0.5</v>
      </c>
    </row>
    <row r="541" spans="1:83" x14ac:dyDescent="0.25">
      <c r="A541" s="1" t="s">
        <v>3982</v>
      </c>
      <c r="B541" s="1" t="s">
        <v>2633</v>
      </c>
      <c r="C541" s="1" t="s">
        <v>665</v>
      </c>
      <c r="D541" s="1" t="s">
        <v>2653</v>
      </c>
      <c r="E541" s="1" t="s">
        <v>2654</v>
      </c>
      <c r="G541" s="1" t="s">
        <v>3983</v>
      </c>
      <c r="H541" s="1" t="s">
        <v>3945</v>
      </c>
      <c r="K541" s="1" t="s">
        <v>16</v>
      </c>
      <c r="L541" s="1" t="s">
        <v>22</v>
      </c>
      <c r="M541" s="1" t="s">
        <v>29</v>
      </c>
      <c r="N541" s="1" t="s">
        <v>29</v>
      </c>
      <c r="O541" s="1" t="s">
        <v>36</v>
      </c>
      <c r="P541" s="1" t="s">
        <v>42</v>
      </c>
      <c r="Q541" s="1" t="s">
        <v>45</v>
      </c>
      <c r="R541" s="1" t="s">
        <v>36</v>
      </c>
      <c r="S541" s="1" t="s">
        <v>56</v>
      </c>
      <c r="T541" s="1" t="s">
        <v>63</v>
      </c>
      <c r="U541" s="1" t="s">
        <v>66</v>
      </c>
      <c r="V541" s="1" t="s">
        <v>71</v>
      </c>
      <c r="W541" s="1" t="s">
        <v>76</v>
      </c>
      <c r="X541" s="1" t="s">
        <v>37</v>
      </c>
      <c r="Y541" s="1" t="s">
        <v>85</v>
      </c>
      <c r="Z541" s="1" t="s">
        <v>60</v>
      </c>
      <c r="AA541" s="1" t="s">
        <v>62</v>
      </c>
      <c r="AB541" s="1" t="s">
        <v>98</v>
      </c>
      <c r="AC541" s="1" t="s">
        <v>102</v>
      </c>
      <c r="AD541" s="1" t="s">
        <v>110</v>
      </c>
      <c r="AE541" s="1" t="s">
        <v>62</v>
      </c>
      <c r="AF541" s="1" t="s">
        <v>120</v>
      </c>
      <c r="AG541" s="1" t="s">
        <v>124</v>
      </c>
      <c r="AH541" s="1" t="s">
        <v>129</v>
      </c>
      <c r="AI541" s="1" t="s">
        <v>129</v>
      </c>
      <c r="AJ541" s="1" t="s">
        <v>22</v>
      </c>
      <c r="AK541" s="1" t="s">
        <v>60</v>
      </c>
      <c r="AL541" s="1" t="s">
        <v>140</v>
      </c>
      <c r="AM541" s="1" t="s">
        <v>62</v>
      </c>
      <c r="AN541" s="1" t="s">
        <v>29</v>
      </c>
      <c r="AO541" s="1" t="s">
        <v>155</v>
      </c>
      <c r="AP541" s="1" t="s">
        <v>158</v>
      </c>
      <c r="AQ541" s="1" t="s">
        <v>29</v>
      </c>
      <c r="AR541" s="1" t="s">
        <v>21</v>
      </c>
      <c r="AS541" s="1" t="s">
        <v>21</v>
      </c>
      <c r="AT541" s="1" t="s">
        <v>21</v>
      </c>
      <c r="AV541" s="1">
        <f>_xlfn.XLOOKUP(K541,[6]cmmiScoringModel!$G$2:$G$6, [6]cmmiScoringModel!$I$2:$I$6,0,0,1)</f>
        <v>0.1</v>
      </c>
      <c r="AW541" s="1">
        <f>_xlfn.XLOOKUP(L541,[6]cmmiScoringModel!$G$7:$G$9,[6]cmmiScoringModel!$I$7:$I$9,0,0,1)</f>
        <v>1</v>
      </c>
      <c r="AX541" s="1">
        <f>_xlfn.XLOOKUP(M541,[6]cmmiScoringModel!$G$10:$G$14,[6]cmmiScoringModel!$I$10:$I$14,0,0,1)</f>
        <v>0.8</v>
      </c>
      <c r="AY541" s="1">
        <f>_xlfn.XLOOKUP(N541,[6]cmmiScoringModel!$G$15:$G$19,[6]cmmiScoringModel!$I$15:$I$19,0,0,1)</f>
        <v>0.5</v>
      </c>
      <c r="AZ541" s="1">
        <f>_xlfn.XLOOKUP(O541,[6]cmmiScoringModel!$G$20:$G$24,[6]cmmiScoringModel!$I$20:$I$24,0,0,1)</f>
        <v>0.2</v>
      </c>
      <c r="BA541" s="1">
        <f>_xlfn.XLOOKUP(P541,[6]cmmiScoringModel!$G$25:$G$28,[6]cmmiScoringModel!$I$25:$I$28,0,0,1)</f>
        <v>0.75</v>
      </c>
      <c r="BB541" s="1">
        <f>_xlfn.XLOOKUP(Q541,[6]cmmiScoringModel!$G$29:$G$33,[6]cmmiScoringModel!$I$29:$I$33,0,0,1)</f>
        <v>0.5</v>
      </c>
      <c r="BC541" s="1">
        <f>_xlfn.XLOOKUP(R541,[6]cmmiScoringModel!$G$34:$G$37,[6]cmmiScoringModel!$I$34:$I$37,0,0,1)</f>
        <v>0.25</v>
      </c>
      <c r="BD541" s="1">
        <f>_xlfn.XLOOKUP(S541,[6]cmmiScoringModel!$G$38:$G$44,[6]cmmiScoringModel!$I$38:$I$44,0,0,1)</f>
        <v>0.2</v>
      </c>
      <c r="BE541" s="1">
        <f>_xlfn.XLOOKUP(T541,[6]cmmiScoringModel!$G$45:$G$51,[6]cmmiScoringModel!$I$45:$I$51,0,0,1)</f>
        <v>0.75</v>
      </c>
      <c r="BF541" s="1">
        <f>_xlfn.XLOOKUP(U541,[6]cmmiScoringModel!$G$52:$G$56,[6]cmmiScoringModel!$I$52:$I$56,0,0,1)</f>
        <v>0.8</v>
      </c>
      <c r="BG541" s="1">
        <f>_xlfn.XLOOKUP(V541,[6]cmmiScoringModel!$G$57:$G$61,[6]cmmiScoringModel!$I$57:$I$61,0,0,1)</f>
        <v>0.6</v>
      </c>
      <c r="BH541" s="1">
        <f>_xlfn.XLOOKUP(W541,[6]cmmiScoringModel!$G$62:$G$67,[6]cmmiScoringModel!$I$62:$I$67,0,0,1)</f>
        <v>0.75</v>
      </c>
      <c r="BI541" s="1">
        <f>_xlfn.XLOOKUP(X541,[6]cmmiScoringModel!$G$68:$G$72,[6]cmmiScoringModel!$I$68:$I$72,0,0,1)</f>
        <v>0.75</v>
      </c>
      <c r="BJ541" s="1">
        <f>_xlfn.XLOOKUP(Y541,[6]cmmiScoringModel!$G$73:$G$77,[6]cmmiScoringModel!$I$73:$I$77,0,0,1)</f>
        <v>0.25</v>
      </c>
      <c r="BK541" s="1">
        <f>_xlfn.XLOOKUP(Z541,[6]cmmiScoringModel!$G$78:$G$84,[6]cmmiScoringModel!$I$78:$I$84,0,0,1)</f>
        <v>0</v>
      </c>
      <c r="BL541" s="1">
        <f>_xlfn.XLOOKUP(AA541,[6]cmmiScoringModel!$G$85:$G$91,[6]cmmiScoringModel!$I$85:$I$91,0,0,1)</f>
        <v>0.5</v>
      </c>
      <c r="BM541" s="1">
        <f>_xlfn.XLOOKUP(AB541,[6]cmmiScoringModel!$G$92:$G$95,[6]cmmiScoringModel!$I$92:$I$95,0,0,1)</f>
        <v>1</v>
      </c>
      <c r="BN541" s="1">
        <f>_xlfn.XLOOKUP(AC541,[6]cmmiScoringModel!$G$96:$G$100,[6]cmmiScoringModel!$I$96:$I$100,0,0,1)</f>
        <v>0.15</v>
      </c>
      <c r="BO541" s="1">
        <f>_xlfn.XLOOKUP(AD541,[6]cmmiScoringModel!$G$101:$G$106,[6]cmmiScoringModel!$I$101:$I$106,0,0,1)</f>
        <v>0.75</v>
      </c>
      <c r="BP541" s="1">
        <f>_xlfn.XLOOKUP(AE541,[6]cmmiScoringModel!$G$107:$G$113,[6]cmmiScoringModel!$I$107:$I$113,0,0,1)</f>
        <v>0.5</v>
      </c>
      <c r="BQ541" s="1">
        <f>_xlfn.XLOOKUP(AF541,[6]cmmiScoringModel!$G$114:$G$117,[6]cmmiScoringModel!$I$114:$I$117,0,0,1)</f>
        <v>0.85</v>
      </c>
      <c r="BR541" s="1">
        <f>_xlfn.XLOOKUP(AG541,[6]cmmiScoringModel!$G$118:$G$120,[6]cmmiScoringModel!$I$118:$I$120,0,0,1)</f>
        <v>0.25</v>
      </c>
      <c r="BS541" s="1">
        <f>_xlfn.XLOOKUP(AH541, [6]cmmiScoringModel!$G$121:$G$124,[6]cmmiScoringModel!$I$121:$I$124,0,0,1)</f>
        <v>0.6</v>
      </c>
      <c r="BT541" s="1">
        <f>_xlfn.XLOOKUP(AI541,[6]cmmiScoringModel!$G$125:$G$128,[6]cmmiScoringModel!$I$125:$I$128,0,0,1)</f>
        <v>0.4</v>
      </c>
      <c r="BU541" s="1">
        <f>_xlfn.XLOOKUP(AJ541,[6]cmmiScoringModel!$G$129:$G$132,[6]cmmiScoringModel!$I$129:$I$132,0,0,1)</f>
        <v>1</v>
      </c>
      <c r="BV541" s="1">
        <f>_xlfn.XLOOKUP(AK541,[6]cmmiScoringModel!$G$133:$G$138,[6]cmmiScoringModel!$I$133:$I$138,0,0,1)</f>
        <v>0</v>
      </c>
      <c r="BW541" s="1">
        <f>_xlfn.XLOOKUP(AL541,[6]cmmiScoringModel!$G$139:$G$142,[6]cmmiScoringModel!$I$139:$I$142,0,0,1)</f>
        <v>0</v>
      </c>
      <c r="BX541" s="1">
        <f>_xlfn.XLOOKUP(AM541,[6]cmmiScoringModel!$G$143:$G$148,[6]cmmiScoringModel!$I$143:$I$148,0,0,1)</f>
        <v>0.5</v>
      </c>
      <c r="BY541" s="1">
        <f>_xlfn.XLOOKUP(AN541,[6]cmmiScoringModel!$G$149:$G$153,[6]cmmiScoringModel!$I$149:$I$153,0,0,1)</f>
        <v>0.75</v>
      </c>
      <c r="BZ541" s="1">
        <f>_xlfn.XLOOKUP(AO541,[6]cmmiScoringModel!$G$154:$G$157,[6]cmmiScoringModel!$I$154:$I$157,0,0,1)</f>
        <v>1</v>
      </c>
      <c r="CA541" s="1">
        <f>_xlfn.XLOOKUP(AP541,[6]cmmiScoringModel!$G$158:$G$161,[6]cmmiScoringModel!$I$158:$I$161,0,0,1)</f>
        <v>0.5</v>
      </c>
      <c r="CB541" s="1">
        <f>_xlfn.XLOOKUP(AQ541,[6]cmmiScoringModel!$G$162:$G$166,[6]cmmiScoringModel!$I$162:$I$166,0,0,1)</f>
        <v>0.75</v>
      </c>
      <c r="CC541" s="1">
        <f>_xlfn.XLOOKUP(AR541,[6]cmmiScoringModel!$G$167:$G$171,[6]cmmiScoringModel!$I$167:$I$171,0,0,1)</f>
        <v>0.01</v>
      </c>
      <c r="CD541" s="1">
        <f>_xlfn.XLOOKUP(AS541,[6]cmmiScoringModel!$G$172:$G$175,[6]cmmiScoringModel!$I$172:$I$175,0,0,1)</f>
        <v>0.01</v>
      </c>
      <c r="CE541" s="1">
        <f>_xlfn.XLOOKUP(AT541,[6]cmmiScoringModel!$G$176:$G$180,[6]cmmiScoringModel!$I$176:$I$180,0,0,1)</f>
        <v>0.01</v>
      </c>
    </row>
    <row r="542" spans="1:83" x14ac:dyDescent="0.25">
      <c r="A542" s="1" t="s">
        <v>3984</v>
      </c>
      <c r="B542" s="1" t="s">
        <v>2633</v>
      </c>
      <c r="C542" s="1" t="s">
        <v>2656</v>
      </c>
      <c r="D542" s="1" t="s">
        <v>2657</v>
      </c>
      <c r="E542" s="1" t="s">
        <v>2658</v>
      </c>
      <c r="G542" s="1" t="s">
        <v>3985</v>
      </c>
      <c r="H542" s="1" t="s">
        <v>3981</v>
      </c>
      <c r="K542" s="1" t="s">
        <v>18</v>
      </c>
      <c r="L542" s="1" t="s">
        <v>22</v>
      </c>
      <c r="M542" s="1" t="s">
        <v>31</v>
      </c>
      <c r="N542" s="1" t="s">
        <v>29</v>
      </c>
      <c r="O542" s="1" t="s">
        <v>37</v>
      </c>
      <c r="P542" s="1" t="s">
        <v>43</v>
      </c>
      <c r="Q542" s="1" t="s">
        <v>45</v>
      </c>
      <c r="R542" s="1" t="s">
        <v>37</v>
      </c>
      <c r="S542" s="1" t="s">
        <v>56</v>
      </c>
      <c r="T542" s="1" t="s">
        <v>21</v>
      </c>
      <c r="U542" s="1" t="s">
        <v>21</v>
      </c>
      <c r="V542" s="1" t="s">
        <v>72</v>
      </c>
      <c r="W542" s="1" t="s">
        <v>76</v>
      </c>
      <c r="X542" s="1" t="s">
        <v>37</v>
      </c>
      <c r="Y542" s="1" t="s">
        <v>43</v>
      </c>
      <c r="Z542" s="1" t="s">
        <v>62</v>
      </c>
      <c r="AA542" s="1" t="s">
        <v>63</v>
      </c>
      <c r="AB542" s="1" t="s">
        <v>98</v>
      </c>
      <c r="AC542" s="1" t="s">
        <v>103</v>
      </c>
      <c r="AD542" s="1" t="s">
        <v>110</v>
      </c>
      <c r="AE542" s="1" t="s">
        <v>62</v>
      </c>
      <c r="AF542" s="1" t="s">
        <v>120</v>
      </c>
      <c r="AG542" s="1" t="s">
        <v>124</v>
      </c>
      <c r="AH542" s="1" t="s">
        <v>129</v>
      </c>
      <c r="AI542" s="1" t="s">
        <v>129</v>
      </c>
      <c r="AJ542" s="1" t="s">
        <v>22</v>
      </c>
      <c r="AK542" s="1" t="s">
        <v>63</v>
      </c>
      <c r="AL542" s="1" t="s">
        <v>144</v>
      </c>
      <c r="AM542" s="1" t="s">
        <v>62</v>
      </c>
      <c r="AN542" s="1" t="s">
        <v>29</v>
      </c>
      <c r="AO542" s="1" t="s">
        <v>155</v>
      </c>
      <c r="AP542" s="1" t="s">
        <v>159</v>
      </c>
      <c r="AQ542" s="1" t="s">
        <v>31</v>
      </c>
      <c r="AR542" s="1" t="s">
        <v>21</v>
      </c>
      <c r="AS542" s="1" t="s">
        <v>21</v>
      </c>
      <c r="AT542" s="1" t="s">
        <v>170</v>
      </c>
      <c r="AV542" s="1">
        <f>_xlfn.XLOOKUP(K542,[6]cmmiScoringModel!$G$2:$G$6, [6]cmmiScoringModel!$I$2:$I$6,0,0,1)</f>
        <v>1</v>
      </c>
      <c r="AW542" s="1">
        <f>_xlfn.XLOOKUP(L542,[6]cmmiScoringModel!$G$7:$G$9,[6]cmmiScoringModel!$I$7:$I$9,0,0,1)</f>
        <v>1</v>
      </c>
      <c r="AX542" s="1">
        <f>_xlfn.XLOOKUP(M542,[6]cmmiScoringModel!$G$10:$G$14,[6]cmmiScoringModel!$I$10:$I$14,0,0,1)</f>
        <v>1</v>
      </c>
      <c r="AY542" s="1">
        <f>_xlfn.XLOOKUP(N542,[6]cmmiScoringModel!$G$15:$G$19,[6]cmmiScoringModel!$I$15:$I$19,0,0,1)</f>
        <v>0.5</v>
      </c>
      <c r="AZ542" s="1">
        <f>_xlfn.XLOOKUP(O542,[6]cmmiScoringModel!$G$20:$G$24,[6]cmmiScoringModel!$I$20:$I$24,0,0,1)</f>
        <v>0.75</v>
      </c>
      <c r="BA542" s="1">
        <f>_xlfn.XLOOKUP(P542,[6]cmmiScoringModel!$G$25:$G$28,[6]cmmiScoringModel!$I$25:$I$28,0,0,1)</f>
        <v>1</v>
      </c>
      <c r="BB542" s="1">
        <f>_xlfn.XLOOKUP(Q542,[6]cmmiScoringModel!$G$29:$G$33,[6]cmmiScoringModel!$I$29:$I$33,0,0,1)</f>
        <v>0.5</v>
      </c>
      <c r="BC542" s="1">
        <f>_xlfn.XLOOKUP(R542,[6]cmmiScoringModel!$G$34:$G$37,[6]cmmiScoringModel!$I$34:$I$37,0,0,1)</f>
        <v>1</v>
      </c>
      <c r="BD542" s="1">
        <f>_xlfn.XLOOKUP(S542,[6]cmmiScoringModel!$G$38:$G$44,[6]cmmiScoringModel!$I$38:$I$44,0,0,1)</f>
        <v>0.2</v>
      </c>
      <c r="BE542" s="1">
        <f>_xlfn.XLOOKUP(T542,[6]cmmiScoringModel!$G$45:$G$51,[6]cmmiScoringModel!$I$45:$I$51,0,0,1)</f>
        <v>0.01</v>
      </c>
      <c r="BF542" s="1">
        <f>_xlfn.XLOOKUP(U542,[6]cmmiScoringModel!$G$52:$G$56,[6]cmmiScoringModel!$I$52:$I$56,0,0,1)</f>
        <v>0.01</v>
      </c>
      <c r="BG542" s="1">
        <f>_xlfn.XLOOKUP(V542,[6]cmmiScoringModel!$G$57:$G$61,[6]cmmiScoringModel!$I$57:$I$61,0,0,1)</f>
        <v>1</v>
      </c>
      <c r="BH542" s="1">
        <f>_xlfn.XLOOKUP(W542,[6]cmmiScoringModel!$G$62:$G$67,[6]cmmiScoringModel!$I$62:$I$67,0,0,1)</f>
        <v>0.75</v>
      </c>
      <c r="BI542" s="1">
        <f>_xlfn.XLOOKUP(X542,[6]cmmiScoringModel!$G$68:$G$72,[6]cmmiScoringModel!$I$68:$I$72,0,0,1)</f>
        <v>0.75</v>
      </c>
      <c r="BJ542" s="1">
        <f>_xlfn.XLOOKUP(Y542,[6]cmmiScoringModel!$G$73:$G$77,[6]cmmiScoringModel!$I$73:$I$77,0,0,1)</f>
        <v>1</v>
      </c>
      <c r="BK542" s="1">
        <f>_xlfn.XLOOKUP(Z542,[6]cmmiScoringModel!$G$78:$G$84,[6]cmmiScoringModel!$I$78:$I$84,0,0,1)</f>
        <v>0.5</v>
      </c>
      <c r="BL542" s="1">
        <f>_xlfn.XLOOKUP(AA542,[6]cmmiScoringModel!$G$85:$G$91,[6]cmmiScoringModel!$I$85:$I$91,0,0,1)</f>
        <v>0.75</v>
      </c>
      <c r="BM542" s="1">
        <f>_xlfn.XLOOKUP(AB542,[6]cmmiScoringModel!$G$92:$G$95,[6]cmmiScoringModel!$I$92:$I$95,0,0,1)</f>
        <v>1</v>
      </c>
      <c r="BN542" s="1">
        <f>_xlfn.XLOOKUP(AC542,[6]cmmiScoringModel!$G$96:$G$100,[6]cmmiScoringModel!$I$96:$I$100,0,0,1)</f>
        <v>0.6</v>
      </c>
      <c r="BO542" s="1">
        <f>_xlfn.XLOOKUP(AD542,[6]cmmiScoringModel!$G$101:$G$106,[6]cmmiScoringModel!$I$101:$I$106,0,0,1)</f>
        <v>0.75</v>
      </c>
      <c r="BP542" s="1">
        <f>_xlfn.XLOOKUP(AE542,[6]cmmiScoringModel!$G$107:$G$113,[6]cmmiScoringModel!$I$107:$I$113,0,0,1)</f>
        <v>0.5</v>
      </c>
      <c r="BQ542" s="1">
        <f>_xlfn.XLOOKUP(AF542,[6]cmmiScoringModel!$G$114:$G$117,[6]cmmiScoringModel!$I$114:$I$117,0,0,1)</f>
        <v>0.85</v>
      </c>
      <c r="BR542" s="1">
        <f>_xlfn.XLOOKUP(AG542,[6]cmmiScoringModel!$G$118:$G$120,[6]cmmiScoringModel!$I$118:$I$120,0,0,1)</f>
        <v>0.25</v>
      </c>
      <c r="BS542" s="1">
        <f>_xlfn.XLOOKUP(AH542, [6]cmmiScoringModel!$G$121:$G$124,[6]cmmiScoringModel!$I$121:$I$124,0,0,1)</f>
        <v>0.6</v>
      </c>
      <c r="BT542" s="1">
        <f>_xlfn.XLOOKUP(AI542,[6]cmmiScoringModel!$G$125:$G$128,[6]cmmiScoringModel!$I$125:$I$128,0,0,1)</f>
        <v>0.4</v>
      </c>
      <c r="BU542" s="1">
        <f>_xlfn.XLOOKUP(AJ542,[6]cmmiScoringModel!$G$129:$G$132,[6]cmmiScoringModel!$I$129:$I$132,0,0,1)</f>
        <v>1</v>
      </c>
      <c r="BV542" s="1">
        <f>_xlfn.XLOOKUP(AK542,[6]cmmiScoringModel!$G$133:$G$138,[6]cmmiScoringModel!$I$133:$I$138,0,0,1)</f>
        <v>0.75</v>
      </c>
      <c r="BW542" s="1">
        <f>_xlfn.XLOOKUP(AL542,[6]cmmiScoringModel!$G$139:$G$142,[6]cmmiScoringModel!$I$139:$I$142,0,0,1)</f>
        <v>1</v>
      </c>
      <c r="BX542" s="1">
        <f>_xlfn.XLOOKUP(AM542,[6]cmmiScoringModel!$G$143:$G$148,[6]cmmiScoringModel!$I$143:$I$148,0,0,1)</f>
        <v>0.5</v>
      </c>
      <c r="BY542" s="1">
        <f>_xlfn.XLOOKUP(AN542,[6]cmmiScoringModel!$G$149:$G$153,[6]cmmiScoringModel!$I$149:$I$153,0,0,1)</f>
        <v>0.75</v>
      </c>
      <c r="BZ542" s="1">
        <f>_xlfn.XLOOKUP(AO542,[6]cmmiScoringModel!$G$154:$G$157,[6]cmmiScoringModel!$I$154:$I$157,0,0,1)</f>
        <v>1</v>
      </c>
      <c r="CA542" s="1">
        <f>_xlfn.XLOOKUP(AP542,[6]cmmiScoringModel!$G$158:$G$161,[6]cmmiScoringModel!$I$158:$I$161,0,0,1)</f>
        <v>1</v>
      </c>
      <c r="CB542" s="1">
        <f>_xlfn.XLOOKUP(AQ542,[6]cmmiScoringModel!$G$162:$G$166,[6]cmmiScoringModel!$I$162:$I$166,0,0,1)</f>
        <v>1</v>
      </c>
      <c r="CC542" s="1">
        <f>_xlfn.XLOOKUP(AR542,[6]cmmiScoringModel!$G$167:$G$171,[6]cmmiScoringModel!$I$167:$I$171,0,0,1)</f>
        <v>0.01</v>
      </c>
      <c r="CD542" s="1">
        <f>_xlfn.XLOOKUP(AS542,[6]cmmiScoringModel!$G$172:$G$175,[6]cmmiScoringModel!$I$172:$I$175,0,0,1)</f>
        <v>0.01</v>
      </c>
      <c r="CE542" s="1">
        <f>_xlfn.XLOOKUP(AT542,[6]cmmiScoringModel!$G$176:$G$180,[6]cmmiScoringModel!$I$176:$I$180,0,0,1)</f>
        <v>0.5</v>
      </c>
    </row>
    <row r="543" spans="1:83" x14ac:dyDescent="0.25">
      <c r="A543" s="1" t="s">
        <v>3986</v>
      </c>
      <c r="B543" s="1" t="s">
        <v>2633</v>
      </c>
      <c r="C543" s="1" t="s">
        <v>2659</v>
      </c>
      <c r="D543" s="1" t="s">
        <v>2660</v>
      </c>
      <c r="E543" s="1" t="s">
        <v>2661</v>
      </c>
      <c r="G543" s="1" t="s">
        <v>3987</v>
      </c>
      <c r="H543" s="1" t="s">
        <v>3939</v>
      </c>
      <c r="K543" s="1" t="s">
        <v>17</v>
      </c>
      <c r="L543" s="1" t="s">
        <v>22</v>
      </c>
      <c r="M543" s="1" t="s">
        <v>31</v>
      </c>
      <c r="N543" s="1" t="s">
        <v>29</v>
      </c>
      <c r="O543" s="1" t="s">
        <v>37</v>
      </c>
      <c r="P543" s="1" t="s">
        <v>43</v>
      </c>
      <c r="Q543" s="1" t="s">
        <v>45</v>
      </c>
      <c r="R543" s="1" t="s">
        <v>36</v>
      </c>
      <c r="S543" s="1" t="s">
        <v>56</v>
      </c>
      <c r="T543" s="1" t="s">
        <v>21</v>
      </c>
      <c r="U543" s="1" t="s">
        <v>25</v>
      </c>
      <c r="V543" s="1" t="s">
        <v>72</v>
      </c>
      <c r="W543" s="1" t="s">
        <v>76</v>
      </c>
      <c r="X543" s="1" t="s">
        <v>37</v>
      </c>
      <c r="Y543" s="1" t="s">
        <v>66</v>
      </c>
      <c r="Z543" s="1" t="s">
        <v>61</v>
      </c>
      <c r="AA543" s="1" t="s">
        <v>62</v>
      </c>
      <c r="AB543" s="1" t="s">
        <v>98</v>
      </c>
      <c r="AC543" s="1" t="s">
        <v>102</v>
      </c>
      <c r="AD543" s="1" t="s">
        <v>111</v>
      </c>
      <c r="AE543" s="1" t="s">
        <v>62</v>
      </c>
      <c r="AF543" s="1" t="s">
        <v>120</v>
      </c>
      <c r="AG543" s="1" t="s">
        <v>124</v>
      </c>
      <c r="AH543" s="1" t="s">
        <v>129</v>
      </c>
      <c r="AI543" s="1" t="s">
        <v>129</v>
      </c>
      <c r="AJ543" s="1" t="s">
        <v>129</v>
      </c>
      <c r="AK543" s="1" t="s">
        <v>62</v>
      </c>
      <c r="AL543" s="1" t="s">
        <v>140</v>
      </c>
      <c r="AM543" s="1" t="s">
        <v>62</v>
      </c>
      <c r="AN543" s="1" t="s">
        <v>29</v>
      </c>
      <c r="AO543" s="1" t="s">
        <v>154</v>
      </c>
      <c r="AP543" s="1" t="s">
        <v>159</v>
      </c>
      <c r="AQ543" s="1" t="s">
        <v>29</v>
      </c>
      <c r="AR543" s="1" t="s">
        <v>21</v>
      </c>
      <c r="AS543" s="1" t="s">
        <v>21</v>
      </c>
      <c r="AT543" s="1" t="s">
        <v>21</v>
      </c>
      <c r="AV543" s="1">
        <f>_xlfn.XLOOKUP(K543,[6]cmmiScoringModel!$G$2:$G$6, [6]cmmiScoringModel!$I$2:$I$6,0,0,1)</f>
        <v>0.25</v>
      </c>
      <c r="AW543" s="1">
        <f>_xlfn.XLOOKUP(L543,[6]cmmiScoringModel!$G$7:$G$9,[6]cmmiScoringModel!$I$7:$I$9,0,0,1)</f>
        <v>1</v>
      </c>
      <c r="AX543" s="1">
        <f>_xlfn.XLOOKUP(M543,[6]cmmiScoringModel!$G$10:$G$14,[6]cmmiScoringModel!$I$10:$I$14,0,0,1)</f>
        <v>1</v>
      </c>
      <c r="AY543" s="1">
        <f>_xlfn.XLOOKUP(N543,[6]cmmiScoringModel!$G$15:$G$19,[6]cmmiScoringModel!$I$15:$I$19,0,0,1)</f>
        <v>0.5</v>
      </c>
      <c r="AZ543" s="1">
        <f>_xlfn.XLOOKUP(O543,[6]cmmiScoringModel!$G$20:$G$24,[6]cmmiScoringModel!$I$20:$I$24,0,0,1)</f>
        <v>0.75</v>
      </c>
      <c r="BA543" s="1">
        <f>_xlfn.XLOOKUP(P543,[6]cmmiScoringModel!$G$25:$G$28,[6]cmmiScoringModel!$I$25:$I$28,0,0,1)</f>
        <v>1</v>
      </c>
      <c r="BB543" s="1">
        <f>_xlfn.XLOOKUP(Q543,[6]cmmiScoringModel!$G$29:$G$33,[6]cmmiScoringModel!$I$29:$I$33,0,0,1)</f>
        <v>0.5</v>
      </c>
      <c r="BC543" s="1">
        <f>_xlfn.XLOOKUP(R543,[6]cmmiScoringModel!$G$34:$G$37,[6]cmmiScoringModel!$I$34:$I$37,0,0,1)</f>
        <v>0.25</v>
      </c>
      <c r="BD543" s="1">
        <f>_xlfn.XLOOKUP(S543,[6]cmmiScoringModel!$G$38:$G$44,[6]cmmiScoringModel!$I$38:$I$44,0,0,1)</f>
        <v>0.2</v>
      </c>
      <c r="BE543" s="1">
        <f>_xlfn.XLOOKUP(T543,[6]cmmiScoringModel!$G$45:$G$51,[6]cmmiScoringModel!$I$45:$I$51,0,0,1)</f>
        <v>0.01</v>
      </c>
      <c r="BF543" s="1" t="str">
        <f>_xlfn.XLOOKUP(U543,[6]cmmiScoringModel!$G$52:$G$56,[6]cmmiScoringModel!$I$52:$I$56,0,0,1)</f>
        <v>NA</v>
      </c>
      <c r="BG543" s="1">
        <f>_xlfn.XLOOKUP(V543,[6]cmmiScoringModel!$G$57:$G$61,[6]cmmiScoringModel!$I$57:$I$61,0,0,1)</f>
        <v>1</v>
      </c>
      <c r="BH543" s="1">
        <f>_xlfn.XLOOKUP(W543,[6]cmmiScoringModel!$G$62:$G$67,[6]cmmiScoringModel!$I$62:$I$67,0,0,1)</f>
        <v>0.75</v>
      </c>
      <c r="BI543" s="1">
        <f>_xlfn.XLOOKUP(X543,[6]cmmiScoringModel!$G$68:$G$72,[6]cmmiScoringModel!$I$68:$I$72,0,0,1)</f>
        <v>0.75</v>
      </c>
      <c r="BJ543" s="1">
        <f>_xlfn.XLOOKUP(Y543,[6]cmmiScoringModel!$G$73:$G$77,[6]cmmiScoringModel!$I$73:$I$77,0,0,1)</f>
        <v>0.5</v>
      </c>
      <c r="BK543" s="1">
        <f>_xlfn.XLOOKUP(Z543,[6]cmmiScoringModel!$G$78:$G$84,[6]cmmiScoringModel!$I$78:$I$84,0,0,1)</f>
        <v>0.25</v>
      </c>
      <c r="BL543" s="1">
        <f>_xlfn.XLOOKUP(AA543,[6]cmmiScoringModel!$G$85:$G$91,[6]cmmiScoringModel!$I$85:$I$91,0,0,1)</f>
        <v>0.5</v>
      </c>
      <c r="BM543" s="1">
        <f>_xlfn.XLOOKUP(AB543,[6]cmmiScoringModel!$G$92:$G$95,[6]cmmiScoringModel!$I$92:$I$95,0,0,1)</f>
        <v>1</v>
      </c>
      <c r="BN543" s="1">
        <f>_xlfn.XLOOKUP(AC543,[6]cmmiScoringModel!$G$96:$G$100,[6]cmmiScoringModel!$I$96:$I$100,0,0,1)</f>
        <v>0.15</v>
      </c>
      <c r="BO543" s="1">
        <f>_xlfn.XLOOKUP(AD543,[6]cmmiScoringModel!$G$101:$G$106,[6]cmmiScoringModel!$I$101:$I$106,0,0,1)</f>
        <v>1</v>
      </c>
      <c r="BP543" s="1">
        <f>_xlfn.XLOOKUP(AE543,[6]cmmiScoringModel!$G$107:$G$113,[6]cmmiScoringModel!$I$107:$I$113,0,0,1)</f>
        <v>0.5</v>
      </c>
      <c r="BQ543" s="1">
        <f>_xlfn.XLOOKUP(AF543,[6]cmmiScoringModel!$G$114:$G$117,[6]cmmiScoringModel!$I$114:$I$117,0,0,1)</f>
        <v>0.85</v>
      </c>
      <c r="BR543" s="1">
        <f>_xlfn.XLOOKUP(AG543,[6]cmmiScoringModel!$G$118:$G$120,[6]cmmiScoringModel!$I$118:$I$120,0,0,1)</f>
        <v>0.25</v>
      </c>
      <c r="BS543" s="1">
        <f>_xlfn.XLOOKUP(AH543, [6]cmmiScoringModel!$G$121:$G$124,[6]cmmiScoringModel!$I$121:$I$124,0,0,1)</f>
        <v>0.6</v>
      </c>
      <c r="BT543" s="1">
        <f>_xlfn.XLOOKUP(AI543,[6]cmmiScoringModel!$G$125:$G$128,[6]cmmiScoringModel!$I$125:$I$128,0,0,1)</f>
        <v>0.4</v>
      </c>
      <c r="BU543" s="1">
        <f>_xlfn.XLOOKUP(AJ543,[6]cmmiScoringModel!$G$129:$G$132,[6]cmmiScoringModel!$I$129:$I$132,0,0,1)</f>
        <v>0.4</v>
      </c>
      <c r="BV543" s="1">
        <f>_xlfn.XLOOKUP(AK543,[6]cmmiScoringModel!$G$133:$G$138,[6]cmmiScoringModel!$I$133:$I$138,0,0,1)</f>
        <v>0.5</v>
      </c>
      <c r="BW543" s="1">
        <f>_xlfn.XLOOKUP(AL543,[6]cmmiScoringModel!$G$139:$G$142,[6]cmmiScoringModel!$I$139:$I$142,0,0,1)</f>
        <v>0</v>
      </c>
      <c r="BX543" s="1">
        <f>_xlfn.XLOOKUP(AM543,[6]cmmiScoringModel!$G$143:$G$148,[6]cmmiScoringModel!$I$143:$I$148,0,0,1)</f>
        <v>0.5</v>
      </c>
      <c r="BY543" s="1">
        <f>_xlfn.XLOOKUP(AN543,[6]cmmiScoringModel!$G$149:$G$153,[6]cmmiScoringModel!$I$149:$I$153,0,0,1)</f>
        <v>0.75</v>
      </c>
      <c r="BZ543" s="1">
        <f>_xlfn.XLOOKUP(AO543,[6]cmmiScoringModel!$G$154:$G$157,[6]cmmiScoringModel!$I$154:$I$157,0,0,1)</f>
        <v>0</v>
      </c>
      <c r="CA543" s="1">
        <f>_xlfn.XLOOKUP(AP543,[6]cmmiScoringModel!$G$158:$G$161,[6]cmmiScoringModel!$I$158:$I$161,0,0,1)</f>
        <v>1</v>
      </c>
      <c r="CB543" s="1">
        <f>_xlfn.XLOOKUP(AQ543,[6]cmmiScoringModel!$G$162:$G$166,[6]cmmiScoringModel!$I$162:$I$166,0,0,1)</f>
        <v>0.75</v>
      </c>
      <c r="CC543" s="1">
        <f>_xlfn.XLOOKUP(AR543,[6]cmmiScoringModel!$G$167:$G$171,[6]cmmiScoringModel!$I$167:$I$171,0,0,1)</f>
        <v>0.01</v>
      </c>
      <c r="CD543" s="1">
        <f>_xlfn.XLOOKUP(AS543,[6]cmmiScoringModel!$G$172:$G$175,[6]cmmiScoringModel!$I$172:$I$175,0,0,1)</f>
        <v>0.01</v>
      </c>
      <c r="CE543" s="1">
        <f>_xlfn.XLOOKUP(AT543,[6]cmmiScoringModel!$G$176:$G$180,[6]cmmiScoringModel!$I$176:$I$180,0,0,1)</f>
        <v>0.01</v>
      </c>
    </row>
    <row r="544" spans="1:83" x14ac:dyDescent="0.25">
      <c r="A544" s="1" t="s">
        <v>3988</v>
      </c>
      <c r="B544" s="1" t="s">
        <v>2633</v>
      </c>
      <c r="C544" s="1" t="s">
        <v>2659</v>
      </c>
      <c r="D544" s="1" t="s">
        <v>1774</v>
      </c>
      <c r="E544" s="1" t="s">
        <v>2662</v>
      </c>
      <c r="G544" s="1" t="s">
        <v>3989</v>
      </c>
      <c r="H544" s="1" t="s">
        <v>3363</v>
      </c>
      <c r="K544" s="1" t="s">
        <v>17</v>
      </c>
      <c r="L544" s="1" t="s">
        <v>22</v>
      </c>
      <c r="M544" s="1" t="s">
        <v>31</v>
      </c>
      <c r="N544" s="1" t="s">
        <v>29</v>
      </c>
      <c r="O544" s="1" t="s">
        <v>37</v>
      </c>
      <c r="P544" s="1" t="s">
        <v>43</v>
      </c>
      <c r="Q544" s="1" t="s">
        <v>45</v>
      </c>
      <c r="R544" s="1" t="s">
        <v>37</v>
      </c>
      <c r="S544" s="1" t="s">
        <v>56</v>
      </c>
      <c r="T544" s="1" t="s">
        <v>62</v>
      </c>
      <c r="U544" s="1" t="s">
        <v>43</v>
      </c>
      <c r="V544" s="1" t="s">
        <v>71</v>
      </c>
      <c r="W544" s="1" t="s">
        <v>76</v>
      </c>
      <c r="X544" s="1" t="s">
        <v>37</v>
      </c>
      <c r="Y544" s="1" t="s">
        <v>43</v>
      </c>
      <c r="Z544" s="1" t="s">
        <v>63</v>
      </c>
      <c r="AA544" s="1" t="s">
        <v>63</v>
      </c>
      <c r="AB544" s="1" t="s">
        <v>97</v>
      </c>
      <c r="AC544" s="1" t="s">
        <v>103</v>
      </c>
      <c r="AD544" s="1" t="s">
        <v>111</v>
      </c>
      <c r="AE544" s="1" t="s">
        <v>62</v>
      </c>
      <c r="AF544" s="1" t="s">
        <v>120</v>
      </c>
      <c r="AG544" s="1" t="s">
        <v>124</v>
      </c>
      <c r="AH544" s="1" t="s">
        <v>129</v>
      </c>
      <c r="AI544" s="1" t="s">
        <v>129</v>
      </c>
      <c r="AJ544" s="1" t="s">
        <v>129</v>
      </c>
      <c r="AK544" s="1" t="s">
        <v>62</v>
      </c>
      <c r="AL544" s="1" t="s">
        <v>142</v>
      </c>
      <c r="AM544" s="1" t="s">
        <v>62</v>
      </c>
      <c r="AN544" s="1" t="s">
        <v>29</v>
      </c>
      <c r="AO544" s="1" t="s">
        <v>154</v>
      </c>
      <c r="AP544" s="1" t="s">
        <v>159</v>
      </c>
      <c r="AQ544" s="1" t="s">
        <v>29</v>
      </c>
      <c r="AR544" s="1" t="s">
        <v>21</v>
      </c>
      <c r="AS544" s="1" t="s">
        <v>21</v>
      </c>
      <c r="AT544" s="1" t="s">
        <v>21</v>
      </c>
      <c r="AV544" s="1">
        <f>_xlfn.XLOOKUP(K544,[6]cmmiScoringModel!$G$2:$G$6, [6]cmmiScoringModel!$I$2:$I$6,0,0,1)</f>
        <v>0.25</v>
      </c>
      <c r="AW544" s="1">
        <f>_xlfn.XLOOKUP(L544,[6]cmmiScoringModel!$G$7:$G$9,[6]cmmiScoringModel!$I$7:$I$9,0,0,1)</f>
        <v>1</v>
      </c>
      <c r="AX544" s="1">
        <f>_xlfn.XLOOKUP(M544,[6]cmmiScoringModel!$G$10:$G$14,[6]cmmiScoringModel!$I$10:$I$14,0,0,1)</f>
        <v>1</v>
      </c>
      <c r="AY544" s="1">
        <f>_xlfn.XLOOKUP(N544,[6]cmmiScoringModel!$G$15:$G$19,[6]cmmiScoringModel!$I$15:$I$19,0,0,1)</f>
        <v>0.5</v>
      </c>
      <c r="AZ544" s="1">
        <f>_xlfn.XLOOKUP(O544,[6]cmmiScoringModel!$G$20:$G$24,[6]cmmiScoringModel!$I$20:$I$24,0,0,1)</f>
        <v>0.75</v>
      </c>
      <c r="BA544" s="1">
        <f>_xlfn.XLOOKUP(P544,[6]cmmiScoringModel!$G$25:$G$28,[6]cmmiScoringModel!$I$25:$I$28,0,0,1)</f>
        <v>1</v>
      </c>
      <c r="BB544" s="1">
        <f>_xlfn.XLOOKUP(Q544,[6]cmmiScoringModel!$G$29:$G$33,[6]cmmiScoringModel!$I$29:$I$33,0,0,1)</f>
        <v>0.5</v>
      </c>
      <c r="BC544" s="1">
        <f>_xlfn.XLOOKUP(R544,[6]cmmiScoringModel!$G$34:$G$37,[6]cmmiScoringModel!$I$34:$I$37,0,0,1)</f>
        <v>1</v>
      </c>
      <c r="BD544" s="1">
        <f>_xlfn.XLOOKUP(S544,[6]cmmiScoringModel!$G$38:$G$44,[6]cmmiScoringModel!$I$38:$I$44,0,0,1)</f>
        <v>0.2</v>
      </c>
      <c r="BE544" s="1">
        <f>_xlfn.XLOOKUP(T544,[6]cmmiScoringModel!$G$45:$G$51,[6]cmmiScoringModel!$I$45:$I$51,0,0,1)</f>
        <v>0.5</v>
      </c>
      <c r="BF544" s="1">
        <f>_xlfn.XLOOKUP(U544,[6]cmmiScoringModel!$G$52:$G$56,[6]cmmiScoringModel!$I$52:$I$56,0,0,1)</f>
        <v>1</v>
      </c>
      <c r="BG544" s="1">
        <f>_xlfn.XLOOKUP(V544,[6]cmmiScoringModel!$G$57:$G$61,[6]cmmiScoringModel!$I$57:$I$61,0,0,1)</f>
        <v>0.6</v>
      </c>
      <c r="BH544" s="1">
        <f>_xlfn.XLOOKUP(W544,[6]cmmiScoringModel!$G$62:$G$67,[6]cmmiScoringModel!$I$62:$I$67,0,0,1)</f>
        <v>0.75</v>
      </c>
      <c r="BI544" s="1">
        <f>_xlfn.XLOOKUP(X544,[6]cmmiScoringModel!$G$68:$G$72,[6]cmmiScoringModel!$I$68:$I$72,0,0,1)</f>
        <v>0.75</v>
      </c>
      <c r="BJ544" s="1">
        <f>_xlfn.XLOOKUP(Y544,[6]cmmiScoringModel!$G$73:$G$77,[6]cmmiScoringModel!$I$73:$I$77,0,0,1)</f>
        <v>1</v>
      </c>
      <c r="BK544" s="1">
        <f>_xlfn.XLOOKUP(Z544,[6]cmmiScoringModel!$G$78:$G$84,[6]cmmiScoringModel!$I$78:$I$84,0,0,1)</f>
        <v>0.75</v>
      </c>
      <c r="BL544" s="1">
        <f>_xlfn.XLOOKUP(AA544,[6]cmmiScoringModel!$G$85:$G$91,[6]cmmiScoringModel!$I$85:$I$91,0,0,1)</f>
        <v>0.75</v>
      </c>
      <c r="BM544" s="1">
        <f>_xlfn.XLOOKUP(AB544,[6]cmmiScoringModel!$G$92:$G$95,[6]cmmiScoringModel!$I$92:$I$95,0,0,1)</f>
        <v>0.25</v>
      </c>
      <c r="BN544" s="1">
        <f>_xlfn.XLOOKUP(AC544,[6]cmmiScoringModel!$G$96:$G$100,[6]cmmiScoringModel!$I$96:$I$100,0,0,1)</f>
        <v>0.6</v>
      </c>
      <c r="BO544" s="1">
        <f>_xlfn.XLOOKUP(AD544,[6]cmmiScoringModel!$G$101:$G$106,[6]cmmiScoringModel!$I$101:$I$106,0,0,1)</f>
        <v>1</v>
      </c>
      <c r="BP544" s="1">
        <f>_xlfn.XLOOKUP(AE544,[6]cmmiScoringModel!$G$107:$G$113,[6]cmmiScoringModel!$I$107:$I$113,0,0,1)</f>
        <v>0.5</v>
      </c>
      <c r="BQ544" s="1">
        <f>_xlfn.XLOOKUP(AF544,[6]cmmiScoringModel!$G$114:$G$117,[6]cmmiScoringModel!$I$114:$I$117,0,0,1)</f>
        <v>0.85</v>
      </c>
      <c r="BR544" s="1">
        <f>_xlfn.XLOOKUP(AG544,[6]cmmiScoringModel!$G$118:$G$120,[6]cmmiScoringModel!$I$118:$I$120,0,0,1)</f>
        <v>0.25</v>
      </c>
      <c r="BS544" s="1">
        <f>_xlfn.XLOOKUP(AH544, [6]cmmiScoringModel!$G$121:$G$124,[6]cmmiScoringModel!$I$121:$I$124,0,0,1)</f>
        <v>0.6</v>
      </c>
      <c r="BT544" s="1">
        <f>_xlfn.XLOOKUP(AI544,[6]cmmiScoringModel!$G$125:$G$128,[6]cmmiScoringModel!$I$125:$I$128,0,0,1)</f>
        <v>0.4</v>
      </c>
      <c r="BU544" s="1">
        <f>_xlfn.XLOOKUP(AJ544,[6]cmmiScoringModel!$G$129:$G$132,[6]cmmiScoringModel!$I$129:$I$132,0,0,1)</f>
        <v>0.4</v>
      </c>
      <c r="BV544" s="1">
        <f>_xlfn.XLOOKUP(AK544,[6]cmmiScoringModel!$G$133:$G$138,[6]cmmiScoringModel!$I$133:$I$138,0,0,1)</f>
        <v>0.5</v>
      </c>
      <c r="BW544" s="1">
        <f>_xlfn.XLOOKUP(AL544,[6]cmmiScoringModel!$G$139:$G$142,[6]cmmiScoringModel!$I$139:$I$142,0,0,1)</f>
        <v>0.25</v>
      </c>
      <c r="BX544" s="1">
        <f>_xlfn.XLOOKUP(AM544,[6]cmmiScoringModel!$G$143:$G$148,[6]cmmiScoringModel!$I$143:$I$148,0,0,1)</f>
        <v>0.5</v>
      </c>
      <c r="BY544" s="1">
        <f>_xlfn.XLOOKUP(AN544,[6]cmmiScoringModel!$G$149:$G$153,[6]cmmiScoringModel!$I$149:$I$153,0,0,1)</f>
        <v>0.75</v>
      </c>
      <c r="BZ544" s="1">
        <f>_xlfn.XLOOKUP(AO544,[6]cmmiScoringModel!$G$154:$G$157,[6]cmmiScoringModel!$I$154:$I$157,0,0,1)</f>
        <v>0</v>
      </c>
      <c r="CA544" s="1">
        <f>_xlfn.XLOOKUP(AP544,[6]cmmiScoringModel!$G$158:$G$161,[6]cmmiScoringModel!$I$158:$I$161,0,0,1)</f>
        <v>1</v>
      </c>
      <c r="CB544" s="1">
        <f>_xlfn.XLOOKUP(AQ544,[6]cmmiScoringModel!$G$162:$G$166,[6]cmmiScoringModel!$I$162:$I$166,0,0,1)</f>
        <v>0.75</v>
      </c>
      <c r="CC544" s="1">
        <f>_xlfn.XLOOKUP(AR544,[6]cmmiScoringModel!$G$167:$G$171,[6]cmmiScoringModel!$I$167:$I$171,0,0,1)</f>
        <v>0.01</v>
      </c>
      <c r="CD544" s="1">
        <f>_xlfn.XLOOKUP(AS544,[6]cmmiScoringModel!$G$172:$G$175,[6]cmmiScoringModel!$I$172:$I$175,0,0,1)</f>
        <v>0.01</v>
      </c>
      <c r="CE544" s="1">
        <f>_xlfn.XLOOKUP(AT544,[6]cmmiScoringModel!$G$176:$G$180,[6]cmmiScoringModel!$I$176:$I$180,0,0,1)</f>
        <v>0.01</v>
      </c>
    </row>
    <row r="545" spans="1:83" x14ac:dyDescent="0.25">
      <c r="A545" s="1" t="s">
        <v>3990</v>
      </c>
      <c r="B545" s="1" t="s">
        <v>2663</v>
      </c>
      <c r="C545" s="1" t="s">
        <v>1925</v>
      </c>
      <c r="D545" s="1" t="s">
        <v>2664</v>
      </c>
      <c r="E545" s="1" t="s">
        <v>2665</v>
      </c>
      <c r="G545" s="1" t="s">
        <v>3991</v>
      </c>
      <c r="H545" s="1" t="s">
        <v>3992</v>
      </c>
      <c r="K545" s="1" t="s">
        <v>18</v>
      </c>
      <c r="L545" s="1" t="s">
        <v>22</v>
      </c>
      <c r="M545" s="1" t="s">
        <v>31</v>
      </c>
      <c r="N545" s="1" t="s">
        <v>29</v>
      </c>
      <c r="O545" s="1" t="s">
        <v>37</v>
      </c>
      <c r="P545" s="1" t="s">
        <v>43</v>
      </c>
      <c r="Q545" s="1" t="s">
        <v>45</v>
      </c>
      <c r="R545" s="1" t="s">
        <v>37</v>
      </c>
      <c r="S545" s="1" t="s">
        <v>56</v>
      </c>
      <c r="T545" s="1" t="s">
        <v>61</v>
      </c>
      <c r="U545" s="1" t="s">
        <v>43</v>
      </c>
      <c r="V545" s="1" t="s">
        <v>72</v>
      </c>
      <c r="W545" s="1" t="s">
        <v>76</v>
      </c>
      <c r="X545" s="1" t="s">
        <v>37</v>
      </c>
      <c r="Y545" s="1" t="s">
        <v>43</v>
      </c>
      <c r="Z545" s="1" t="s">
        <v>62</v>
      </c>
      <c r="AA545" s="1" t="s">
        <v>62</v>
      </c>
      <c r="AB545" s="1" t="s">
        <v>98</v>
      </c>
      <c r="AC545" s="1" t="s">
        <v>103</v>
      </c>
      <c r="AD545" s="1" t="s">
        <v>111</v>
      </c>
      <c r="AE545" s="1" t="s">
        <v>62</v>
      </c>
      <c r="AF545" s="1" t="s">
        <v>120</v>
      </c>
      <c r="AG545" s="1" t="s">
        <v>124</v>
      </c>
      <c r="AH545" s="1" t="s">
        <v>129</v>
      </c>
      <c r="AI545" s="1" t="s">
        <v>129</v>
      </c>
      <c r="AJ545" s="1" t="s">
        <v>129</v>
      </c>
      <c r="AK545" s="1" t="s">
        <v>63</v>
      </c>
      <c r="AL545" s="1" t="s">
        <v>144</v>
      </c>
      <c r="AM545" s="1" t="s">
        <v>62</v>
      </c>
      <c r="AN545" s="1" t="s">
        <v>29</v>
      </c>
      <c r="AO545" s="1" t="s">
        <v>155</v>
      </c>
      <c r="AP545" s="1" t="s">
        <v>158</v>
      </c>
      <c r="AQ545" s="1" t="s">
        <v>29</v>
      </c>
      <c r="AR545" s="1" t="s">
        <v>21</v>
      </c>
      <c r="AS545" s="1" t="s">
        <v>21</v>
      </c>
      <c r="AT545" s="1" t="s">
        <v>21</v>
      </c>
      <c r="AV545" s="1">
        <f>_xlfn.XLOOKUP(K545,[6]cmmiScoringModel!$G$2:$G$6, [6]cmmiScoringModel!$I$2:$I$6,0,0,1)</f>
        <v>1</v>
      </c>
      <c r="AW545" s="1">
        <f>_xlfn.XLOOKUP(L545,[6]cmmiScoringModel!$G$7:$G$9,[6]cmmiScoringModel!$I$7:$I$9,0,0,1)</f>
        <v>1</v>
      </c>
      <c r="AX545" s="1">
        <f>_xlfn.XLOOKUP(M545,[6]cmmiScoringModel!$G$10:$G$14,[6]cmmiScoringModel!$I$10:$I$14,0,0,1)</f>
        <v>1</v>
      </c>
      <c r="AY545" s="1">
        <f>_xlfn.XLOOKUP(N545,[6]cmmiScoringModel!$G$15:$G$19,[6]cmmiScoringModel!$I$15:$I$19,0,0,1)</f>
        <v>0.5</v>
      </c>
      <c r="AZ545" s="1">
        <f>_xlfn.XLOOKUP(O545,[6]cmmiScoringModel!$G$20:$G$24,[6]cmmiScoringModel!$I$20:$I$24,0,0,1)</f>
        <v>0.75</v>
      </c>
      <c r="BA545" s="1">
        <f>_xlfn.XLOOKUP(P545,[6]cmmiScoringModel!$G$25:$G$28,[6]cmmiScoringModel!$I$25:$I$28,0,0,1)</f>
        <v>1</v>
      </c>
      <c r="BB545" s="1">
        <f>_xlfn.XLOOKUP(Q545,[6]cmmiScoringModel!$G$29:$G$33,[6]cmmiScoringModel!$I$29:$I$33,0,0,1)</f>
        <v>0.5</v>
      </c>
      <c r="BC545" s="1">
        <f>_xlfn.XLOOKUP(R545,[6]cmmiScoringModel!$G$34:$G$37,[6]cmmiScoringModel!$I$34:$I$37,0,0,1)</f>
        <v>1</v>
      </c>
      <c r="BD545" s="1">
        <f>_xlfn.XLOOKUP(S545,[6]cmmiScoringModel!$G$38:$G$44,[6]cmmiScoringModel!$I$38:$I$44,0,0,1)</f>
        <v>0.2</v>
      </c>
      <c r="BE545" s="1">
        <f>_xlfn.XLOOKUP(T545,[6]cmmiScoringModel!$G$45:$G$51,[6]cmmiScoringModel!$I$45:$I$51,0,0,1)</f>
        <v>0.25</v>
      </c>
      <c r="BF545" s="1">
        <f>_xlfn.XLOOKUP(U545,[6]cmmiScoringModel!$G$52:$G$56,[6]cmmiScoringModel!$I$52:$I$56,0,0,1)</f>
        <v>1</v>
      </c>
      <c r="BG545" s="1">
        <f>_xlfn.XLOOKUP(V545,[6]cmmiScoringModel!$G$57:$G$61,[6]cmmiScoringModel!$I$57:$I$61,0,0,1)</f>
        <v>1</v>
      </c>
      <c r="BH545" s="1">
        <f>_xlfn.XLOOKUP(W545,[6]cmmiScoringModel!$G$62:$G$67,[6]cmmiScoringModel!$I$62:$I$67,0,0,1)</f>
        <v>0.75</v>
      </c>
      <c r="BI545" s="1">
        <f>_xlfn.XLOOKUP(X545,[6]cmmiScoringModel!$G$68:$G$72,[6]cmmiScoringModel!$I$68:$I$72,0,0,1)</f>
        <v>0.75</v>
      </c>
      <c r="BJ545" s="1">
        <f>_xlfn.XLOOKUP(Y545,[6]cmmiScoringModel!$G$73:$G$77,[6]cmmiScoringModel!$I$73:$I$77,0,0,1)</f>
        <v>1</v>
      </c>
      <c r="BK545" s="1">
        <f>_xlfn.XLOOKUP(Z545,[6]cmmiScoringModel!$G$78:$G$84,[6]cmmiScoringModel!$I$78:$I$84,0,0,1)</f>
        <v>0.5</v>
      </c>
      <c r="BL545" s="1">
        <f>_xlfn.XLOOKUP(AA545,[6]cmmiScoringModel!$G$85:$G$91,[6]cmmiScoringModel!$I$85:$I$91,0,0,1)</f>
        <v>0.5</v>
      </c>
      <c r="BM545" s="1">
        <f>_xlfn.XLOOKUP(AB545,[6]cmmiScoringModel!$G$92:$G$95,[6]cmmiScoringModel!$I$92:$I$95,0,0,1)</f>
        <v>1</v>
      </c>
      <c r="BN545" s="1">
        <f>_xlfn.XLOOKUP(AC545,[6]cmmiScoringModel!$G$96:$G$100,[6]cmmiScoringModel!$I$96:$I$100,0,0,1)</f>
        <v>0.6</v>
      </c>
      <c r="BO545" s="1">
        <f>_xlfn.XLOOKUP(AD545,[6]cmmiScoringModel!$G$101:$G$106,[6]cmmiScoringModel!$I$101:$I$106,0,0,1)</f>
        <v>1</v>
      </c>
      <c r="BP545" s="1">
        <f>_xlfn.XLOOKUP(AE545,[6]cmmiScoringModel!$G$107:$G$113,[6]cmmiScoringModel!$I$107:$I$113,0,0,1)</f>
        <v>0.5</v>
      </c>
      <c r="BQ545" s="1">
        <f>_xlfn.XLOOKUP(AF545,[6]cmmiScoringModel!$G$114:$G$117,[6]cmmiScoringModel!$I$114:$I$117,0,0,1)</f>
        <v>0.85</v>
      </c>
      <c r="BR545" s="1">
        <f>_xlfn.XLOOKUP(AG545,[6]cmmiScoringModel!$G$118:$G$120,[6]cmmiScoringModel!$I$118:$I$120,0,0,1)</f>
        <v>0.25</v>
      </c>
      <c r="BS545" s="1">
        <f>_xlfn.XLOOKUP(AH545, [6]cmmiScoringModel!$G$121:$G$124,[6]cmmiScoringModel!$I$121:$I$124,0,0,1)</f>
        <v>0.6</v>
      </c>
      <c r="BT545" s="1">
        <f>_xlfn.XLOOKUP(AI545,[6]cmmiScoringModel!$G$125:$G$128,[6]cmmiScoringModel!$I$125:$I$128,0,0,1)</f>
        <v>0.4</v>
      </c>
      <c r="BU545" s="1">
        <f>_xlfn.XLOOKUP(AJ545,[6]cmmiScoringModel!$G$129:$G$132,[6]cmmiScoringModel!$I$129:$I$132,0,0,1)</f>
        <v>0.4</v>
      </c>
      <c r="BV545" s="1">
        <f>_xlfn.XLOOKUP(AK545,[6]cmmiScoringModel!$G$133:$G$138,[6]cmmiScoringModel!$I$133:$I$138,0,0,1)</f>
        <v>0.75</v>
      </c>
      <c r="BW545" s="1">
        <f>_xlfn.XLOOKUP(AL545,[6]cmmiScoringModel!$G$139:$G$142,[6]cmmiScoringModel!$I$139:$I$142,0,0,1)</f>
        <v>1</v>
      </c>
      <c r="BX545" s="1">
        <f>_xlfn.XLOOKUP(AM545,[6]cmmiScoringModel!$G$143:$G$148,[6]cmmiScoringModel!$I$143:$I$148,0,0,1)</f>
        <v>0.5</v>
      </c>
      <c r="BY545" s="1">
        <f>_xlfn.XLOOKUP(AN545,[6]cmmiScoringModel!$G$149:$G$153,[6]cmmiScoringModel!$I$149:$I$153,0,0,1)</f>
        <v>0.75</v>
      </c>
      <c r="BZ545" s="1">
        <f>_xlfn.XLOOKUP(AO545,[6]cmmiScoringModel!$G$154:$G$157,[6]cmmiScoringModel!$I$154:$I$157,0,0,1)</f>
        <v>1</v>
      </c>
      <c r="CA545" s="1">
        <f>_xlfn.XLOOKUP(AP545,[6]cmmiScoringModel!$G$158:$G$161,[6]cmmiScoringModel!$I$158:$I$161,0,0,1)</f>
        <v>0.5</v>
      </c>
      <c r="CB545" s="1">
        <f>_xlfn.XLOOKUP(AQ545,[6]cmmiScoringModel!$G$162:$G$166,[6]cmmiScoringModel!$I$162:$I$166,0,0,1)</f>
        <v>0.75</v>
      </c>
      <c r="CC545" s="1">
        <f>_xlfn.XLOOKUP(AR545,[6]cmmiScoringModel!$G$167:$G$171,[6]cmmiScoringModel!$I$167:$I$171,0,0,1)</f>
        <v>0.01</v>
      </c>
      <c r="CD545" s="1">
        <f>_xlfn.XLOOKUP(AS545,[6]cmmiScoringModel!$G$172:$G$175,[6]cmmiScoringModel!$I$172:$I$175,0,0,1)</f>
        <v>0.01</v>
      </c>
      <c r="CE545" s="1">
        <f>_xlfn.XLOOKUP(AT545,[6]cmmiScoringModel!$G$176:$G$180,[6]cmmiScoringModel!$I$176:$I$180,0,0,1)</f>
        <v>0.01</v>
      </c>
    </row>
    <row r="546" spans="1:83" x14ac:dyDescent="0.25">
      <c r="A546" s="1" t="s">
        <v>3993</v>
      </c>
      <c r="B546" s="1" t="s">
        <v>2663</v>
      </c>
      <c r="C546" s="1" t="s">
        <v>1925</v>
      </c>
      <c r="D546" s="1" t="s">
        <v>2666</v>
      </c>
      <c r="E546" s="1" t="s">
        <v>2667</v>
      </c>
      <c r="G546" s="1" t="s">
        <v>2668</v>
      </c>
      <c r="H546" s="1" t="s">
        <v>3994</v>
      </c>
      <c r="K546" s="1" t="s">
        <v>18</v>
      </c>
      <c r="L546" s="1" t="s">
        <v>22</v>
      </c>
      <c r="M546" s="1" t="s">
        <v>31</v>
      </c>
      <c r="N546" s="1" t="s">
        <v>29</v>
      </c>
      <c r="O546" s="1" t="s">
        <v>37</v>
      </c>
      <c r="P546" s="1" t="s">
        <v>43</v>
      </c>
      <c r="Q546" s="1" t="s">
        <v>45</v>
      </c>
      <c r="R546" s="1" t="s">
        <v>37</v>
      </c>
      <c r="S546" s="1" t="s">
        <v>56</v>
      </c>
      <c r="T546" s="1" t="s">
        <v>61</v>
      </c>
      <c r="U546" s="1" t="s">
        <v>43</v>
      </c>
      <c r="V546" s="1" t="s">
        <v>72</v>
      </c>
      <c r="W546" s="1" t="s">
        <v>76</v>
      </c>
      <c r="X546" s="1" t="s">
        <v>37</v>
      </c>
      <c r="Y546" s="1" t="s">
        <v>43</v>
      </c>
      <c r="Z546" s="1" t="s">
        <v>62</v>
      </c>
      <c r="AA546" s="1" t="s">
        <v>62</v>
      </c>
      <c r="AB546" s="1" t="s">
        <v>98</v>
      </c>
      <c r="AC546" s="1" t="s">
        <v>103</v>
      </c>
      <c r="AD546" s="1" t="s">
        <v>111</v>
      </c>
      <c r="AE546" s="1" t="s">
        <v>62</v>
      </c>
      <c r="AF546" s="1" t="s">
        <v>120</v>
      </c>
      <c r="AG546" s="1" t="s">
        <v>124</v>
      </c>
      <c r="AH546" s="1" t="s">
        <v>129</v>
      </c>
      <c r="AI546" s="1" t="s">
        <v>129</v>
      </c>
      <c r="AJ546" s="1" t="s">
        <v>129</v>
      </c>
      <c r="AK546" s="1" t="s">
        <v>63</v>
      </c>
      <c r="AL546" s="1" t="s">
        <v>144</v>
      </c>
      <c r="AM546" s="1" t="s">
        <v>62</v>
      </c>
      <c r="AN546" s="1" t="s">
        <v>29</v>
      </c>
      <c r="AO546" s="1" t="s">
        <v>155</v>
      </c>
      <c r="AP546" s="1" t="s">
        <v>158</v>
      </c>
      <c r="AQ546" s="1" t="s">
        <v>29</v>
      </c>
      <c r="AR546" s="1" t="s">
        <v>21</v>
      </c>
      <c r="AS546" s="1" t="s">
        <v>21</v>
      </c>
      <c r="AT546" s="1" t="s">
        <v>21</v>
      </c>
      <c r="AV546" s="1">
        <f>_xlfn.XLOOKUP(K546,[6]cmmiScoringModel!$G$2:$G$6, [6]cmmiScoringModel!$I$2:$I$6,0,0,1)</f>
        <v>1</v>
      </c>
      <c r="AW546" s="1">
        <f>_xlfn.XLOOKUP(L546,[6]cmmiScoringModel!$G$7:$G$9,[6]cmmiScoringModel!$I$7:$I$9,0,0,1)</f>
        <v>1</v>
      </c>
      <c r="AX546" s="1">
        <f>_xlfn.XLOOKUP(M546,[6]cmmiScoringModel!$G$10:$G$14,[6]cmmiScoringModel!$I$10:$I$14,0,0,1)</f>
        <v>1</v>
      </c>
      <c r="AY546" s="1">
        <f>_xlfn.XLOOKUP(N546,[6]cmmiScoringModel!$G$15:$G$19,[6]cmmiScoringModel!$I$15:$I$19,0,0,1)</f>
        <v>0.5</v>
      </c>
      <c r="AZ546" s="1">
        <f>_xlfn.XLOOKUP(O546,[6]cmmiScoringModel!$G$20:$G$24,[6]cmmiScoringModel!$I$20:$I$24,0,0,1)</f>
        <v>0.75</v>
      </c>
      <c r="BA546" s="1">
        <f>_xlfn.XLOOKUP(P546,[6]cmmiScoringModel!$G$25:$G$28,[6]cmmiScoringModel!$I$25:$I$28,0,0,1)</f>
        <v>1</v>
      </c>
      <c r="BB546" s="1">
        <f>_xlfn.XLOOKUP(Q546,[6]cmmiScoringModel!$G$29:$G$33,[6]cmmiScoringModel!$I$29:$I$33,0,0,1)</f>
        <v>0.5</v>
      </c>
      <c r="BC546" s="1">
        <f>_xlfn.XLOOKUP(R546,[6]cmmiScoringModel!$G$34:$G$37,[6]cmmiScoringModel!$I$34:$I$37,0,0,1)</f>
        <v>1</v>
      </c>
      <c r="BD546" s="1">
        <f>_xlfn.XLOOKUP(S546,[6]cmmiScoringModel!$G$38:$G$44,[6]cmmiScoringModel!$I$38:$I$44,0,0,1)</f>
        <v>0.2</v>
      </c>
      <c r="BE546" s="1">
        <f>_xlfn.XLOOKUP(T546,[6]cmmiScoringModel!$G$45:$G$51,[6]cmmiScoringModel!$I$45:$I$51,0,0,1)</f>
        <v>0.25</v>
      </c>
      <c r="BF546" s="1">
        <f>_xlfn.XLOOKUP(U546,[6]cmmiScoringModel!$G$52:$G$56,[6]cmmiScoringModel!$I$52:$I$56,0,0,1)</f>
        <v>1</v>
      </c>
      <c r="BG546" s="1">
        <f>_xlfn.XLOOKUP(V546,[6]cmmiScoringModel!$G$57:$G$61,[6]cmmiScoringModel!$I$57:$I$61,0,0,1)</f>
        <v>1</v>
      </c>
      <c r="BH546" s="1">
        <f>_xlfn.XLOOKUP(W546,[6]cmmiScoringModel!$G$62:$G$67,[6]cmmiScoringModel!$I$62:$I$67,0,0,1)</f>
        <v>0.75</v>
      </c>
      <c r="BI546" s="1">
        <f>_xlfn.XLOOKUP(X546,[6]cmmiScoringModel!$G$68:$G$72,[6]cmmiScoringModel!$I$68:$I$72,0,0,1)</f>
        <v>0.75</v>
      </c>
      <c r="BJ546" s="1">
        <f>_xlfn.XLOOKUP(Y546,[6]cmmiScoringModel!$G$73:$G$77,[6]cmmiScoringModel!$I$73:$I$77,0,0,1)</f>
        <v>1</v>
      </c>
      <c r="BK546" s="1">
        <f>_xlfn.XLOOKUP(Z546,[6]cmmiScoringModel!$G$78:$G$84,[6]cmmiScoringModel!$I$78:$I$84,0,0,1)</f>
        <v>0.5</v>
      </c>
      <c r="BL546" s="1">
        <f>_xlfn.XLOOKUP(AA546,[6]cmmiScoringModel!$G$85:$G$91,[6]cmmiScoringModel!$I$85:$I$91,0,0,1)</f>
        <v>0.5</v>
      </c>
      <c r="BM546" s="1">
        <f>_xlfn.XLOOKUP(AB546,[6]cmmiScoringModel!$G$92:$G$95,[6]cmmiScoringModel!$I$92:$I$95,0,0,1)</f>
        <v>1</v>
      </c>
      <c r="BN546" s="1">
        <f>_xlfn.XLOOKUP(AC546,[6]cmmiScoringModel!$G$96:$G$100,[6]cmmiScoringModel!$I$96:$I$100,0,0,1)</f>
        <v>0.6</v>
      </c>
      <c r="BO546" s="1">
        <f>_xlfn.XLOOKUP(AD546,[6]cmmiScoringModel!$G$101:$G$106,[6]cmmiScoringModel!$I$101:$I$106,0,0,1)</f>
        <v>1</v>
      </c>
      <c r="BP546" s="1">
        <f>_xlfn.XLOOKUP(AE546,[6]cmmiScoringModel!$G$107:$G$113,[6]cmmiScoringModel!$I$107:$I$113,0,0,1)</f>
        <v>0.5</v>
      </c>
      <c r="BQ546" s="1">
        <f>_xlfn.XLOOKUP(AF546,[6]cmmiScoringModel!$G$114:$G$117,[6]cmmiScoringModel!$I$114:$I$117,0,0,1)</f>
        <v>0.85</v>
      </c>
      <c r="BR546" s="1">
        <f>_xlfn.XLOOKUP(AG546,[6]cmmiScoringModel!$G$118:$G$120,[6]cmmiScoringModel!$I$118:$I$120,0,0,1)</f>
        <v>0.25</v>
      </c>
      <c r="BS546" s="1">
        <f>_xlfn.XLOOKUP(AH546, [6]cmmiScoringModel!$G$121:$G$124,[6]cmmiScoringModel!$I$121:$I$124,0,0,1)</f>
        <v>0.6</v>
      </c>
      <c r="BT546" s="1">
        <f>_xlfn.XLOOKUP(AI546,[6]cmmiScoringModel!$G$125:$G$128,[6]cmmiScoringModel!$I$125:$I$128,0,0,1)</f>
        <v>0.4</v>
      </c>
      <c r="BU546" s="1">
        <f>_xlfn.XLOOKUP(AJ546,[6]cmmiScoringModel!$G$129:$G$132,[6]cmmiScoringModel!$I$129:$I$132,0,0,1)</f>
        <v>0.4</v>
      </c>
      <c r="BV546" s="1">
        <f>_xlfn.XLOOKUP(AK546,[6]cmmiScoringModel!$G$133:$G$138,[6]cmmiScoringModel!$I$133:$I$138,0,0,1)</f>
        <v>0.75</v>
      </c>
      <c r="BW546" s="1">
        <f>_xlfn.XLOOKUP(AL546,[6]cmmiScoringModel!$G$139:$G$142,[6]cmmiScoringModel!$I$139:$I$142,0,0,1)</f>
        <v>1</v>
      </c>
      <c r="BX546" s="1">
        <f>_xlfn.XLOOKUP(AM546,[6]cmmiScoringModel!$G$143:$G$148,[6]cmmiScoringModel!$I$143:$I$148,0,0,1)</f>
        <v>0.5</v>
      </c>
      <c r="BY546" s="1">
        <f>_xlfn.XLOOKUP(AN546,[6]cmmiScoringModel!$G$149:$G$153,[6]cmmiScoringModel!$I$149:$I$153,0,0,1)</f>
        <v>0.75</v>
      </c>
      <c r="BZ546" s="1">
        <f>_xlfn.XLOOKUP(AO546,[6]cmmiScoringModel!$G$154:$G$157,[6]cmmiScoringModel!$I$154:$I$157,0,0,1)</f>
        <v>1</v>
      </c>
      <c r="CA546" s="1">
        <f>_xlfn.XLOOKUP(AP546,[6]cmmiScoringModel!$G$158:$G$161,[6]cmmiScoringModel!$I$158:$I$161,0,0,1)</f>
        <v>0.5</v>
      </c>
      <c r="CB546" s="1">
        <f>_xlfn.XLOOKUP(AQ546,[6]cmmiScoringModel!$G$162:$G$166,[6]cmmiScoringModel!$I$162:$I$166,0,0,1)</f>
        <v>0.75</v>
      </c>
      <c r="CC546" s="1">
        <f>_xlfn.XLOOKUP(AR546,[6]cmmiScoringModel!$G$167:$G$171,[6]cmmiScoringModel!$I$167:$I$171,0,0,1)</f>
        <v>0.01</v>
      </c>
      <c r="CD546" s="1">
        <f>_xlfn.XLOOKUP(AS546,[6]cmmiScoringModel!$G$172:$G$175,[6]cmmiScoringModel!$I$172:$I$175,0,0,1)</f>
        <v>0.01</v>
      </c>
      <c r="CE546" s="1">
        <f>_xlfn.XLOOKUP(AT546,[6]cmmiScoringModel!$G$176:$G$180,[6]cmmiScoringModel!$I$176:$I$180,0,0,1)</f>
        <v>0.01</v>
      </c>
    </row>
    <row r="547" spans="1:83" x14ac:dyDescent="0.25">
      <c r="A547" s="1" t="s">
        <v>3995</v>
      </c>
      <c r="B547" s="1" t="s">
        <v>2663</v>
      </c>
      <c r="C547" s="1" t="s">
        <v>2669</v>
      </c>
      <c r="D547" s="1" t="s">
        <v>2670</v>
      </c>
      <c r="E547" s="1" t="s">
        <v>2671</v>
      </c>
      <c r="G547" s="1" t="s">
        <v>1652</v>
      </c>
      <c r="H547" s="1" t="s">
        <v>3225</v>
      </c>
      <c r="K547" s="1" t="s">
        <v>17</v>
      </c>
      <c r="L547" s="1" t="s">
        <v>22</v>
      </c>
      <c r="M547" s="1" t="s">
        <v>31</v>
      </c>
      <c r="N547" s="1" t="s">
        <v>29</v>
      </c>
      <c r="O547" s="1" t="s">
        <v>37</v>
      </c>
      <c r="P547" s="1" t="s">
        <v>43</v>
      </c>
      <c r="Q547" s="1" t="s">
        <v>45</v>
      </c>
      <c r="R547" s="1" t="s">
        <v>37</v>
      </c>
      <c r="S547" s="1" t="s">
        <v>56</v>
      </c>
      <c r="T547" s="1" t="s">
        <v>61</v>
      </c>
      <c r="U547" s="1" t="s">
        <v>66</v>
      </c>
      <c r="V547" s="1" t="s">
        <v>71</v>
      </c>
      <c r="W547" s="1" t="s">
        <v>76</v>
      </c>
      <c r="X547" s="1" t="s">
        <v>37</v>
      </c>
      <c r="Y547" s="1" t="s">
        <v>66</v>
      </c>
      <c r="Z547" s="1" t="s">
        <v>62</v>
      </c>
      <c r="AA547" s="1" t="s">
        <v>62</v>
      </c>
      <c r="AB547" s="1" t="s">
        <v>98</v>
      </c>
      <c r="AC547" s="1" t="s">
        <v>102</v>
      </c>
      <c r="AD547" s="1" t="s">
        <v>111</v>
      </c>
      <c r="AE547" s="1" t="s">
        <v>62</v>
      </c>
      <c r="AF547" s="1" t="s">
        <v>120</v>
      </c>
      <c r="AG547" s="1" t="s">
        <v>125</v>
      </c>
      <c r="AH547" s="1" t="s">
        <v>129</v>
      </c>
      <c r="AI547" s="1" t="s">
        <v>129</v>
      </c>
      <c r="AJ547" s="1" t="s">
        <v>129</v>
      </c>
      <c r="AK547" s="1" t="s">
        <v>60</v>
      </c>
      <c r="AL547" s="1" t="s">
        <v>144</v>
      </c>
      <c r="AM547" s="1" t="s">
        <v>62</v>
      </c>
      <c r="AN547" s="1" t="s">
        <v>27</v>
      </c>
      <c r="AO547" s="1" t="s">
        <v>155</v>
      </c>
      <c r="AP547" s="1" t="s">
        <v>158</v>
      </c>
      <c r="AQ547" s="1" t="s">
        <v>27</v>
      </c>
      <c r="AR547" s="1" t="s">
        <v>21</v>
      </c>
      <c r="AS547" s="1" t="s">
        <v>21</v>
      </c>
      <c r="AT547" s="1" t="s">
        <v>21</v>
      </c>
      <c r="AV547" s="1">
        <f>_xlfn.XLOOKUP(K547,[6]cmmiScoringModel!$G$2:$G$6, [6]cmmiScoringModel!$I$2:$I$6,0,0,1)</f>
        <v>0.25</v>
      </c>
      <c r="AW547" s="1">
        <f>_xlfn.XLOOKUP(L547,[6]cmmiScoringModel!$G$7:$G$9,[6]cmmiScoringModel!$I$7:$I$9,0,0,1)</f>
        <v>1</v>
      </c>
      <c r="AX547" s="1">
        <f>_xlfn.XLOOKUP(M547,[6]cmmiScoringModel!$G$10:$G$14,[6]cmmiScoringModel!$I$10:$I$14,0,0,1)</f>
        <v>1</v>
      </c>
      <c r="AY547" s="1">
        <f>_xlfn.XLOOKUP(N547,[6]cmmiScoringModel!$G$15:$G$19,[6]cmmiScoringModel!$I$15:$I$19,0,0,1)</f>
        <v>0.5</v>
      </c>
      <c r="AZ547" s="1">
        <f>_xlfn.XLOOKUP(O547,[6]cmmiScoringModel!$G$20:$G$24,[6]cmmiScoringModel!$I$20:$I$24,0,0,1)</f>
        <v>0.75</v>
      </c>
      <c r="BA547" s="1">
        <f>_xlfn.XLOOKUP(P547,[6]cmmiScoringModel!$G$25:$G$28,[6]cmmiScoringModel!$I$25:$I$28,0,0,1)</f>
        <v>1</v>
      </c>
      <c r="BB547" s="1">
        <f>_xlfn.XLOOKUP(Q547,[6]cmmiScoringModel!$G$29:$G$33,[6]cmmiScoringModel!$I$29:$I$33,0,0,1)</f>
        <v>0.5</v>
      </c>
      <c r="BC547" s="1">
        <f>_xlfn.XLOOKUP(R547,[6]cmmiScoringModel!$G$34:$G$37,[6]cmmiScoringModel!$I$34:$I$37,0,0,1)</f>
        <v>1</v>
      </c>
      <c r="BD547" s="1">
        <f>_xlfn.XLOOKUP(S547,[6]cmmiScoringModel!$G$38:$G$44,[6]cmmiScoringModel!$I$38:$I$44,0,0,1)</f>
        <v>0.2</v>
      </c>
      <c r="BE547" s="1">
        <f>_xlfn.XLOOKUP(T547,[6]cmmiScoringModel!$G$45:$G$51,[6]cmmiScoringModel!$I$45:$I$51,0,0,1)</f>
        <v>0.25</v>
      </c>
      <c r="BF547" s="1">
        <f>_xlfn.XLOOKUP(U547,[6]cmmiScoringModel!$G$52:$G$56,[6]cmmiScoringModel!$I$52:$I$56,0,0,1)</f>
        <v>0.8</v>
      </c>
      <c r="BG547" s="1">
        <f>_xlfn.XLOOKUP(V547,[6]cmmiScoringModel!$G$57:$G$61,[6]cmmiScoringModel!$I$57:$I$61,0,0,1)</f>
        <v>0.6</v>
      </c>
      <c r="BH547" s="1">
        <f>_xlfn.XLOOKUP(W547,[6]cmmiScoringModel!$G$62:$G$67,[6]cmmiScoringModel!$I$62:$I$67,0,0,1)</f>
        <v>0.75</v>
      </c>
      <c r="BI547" s="1">
        <f>_xlfn.XLOOKUP(X547,[6]cmmiScoringModel!$G$68:$G$72,[6]cmmiScoringModel!$I$68:$I$72,0,0,1)</f>
        <v>0.75</v>
      </c>
      <c r="BJ547" s="1">
        <f>_xlfn.XLOOKUP(Y547,[6]cmmiScoringModel!$G$73:$G$77,[6]cmmiScoringModel!$I$73:$I$77,0,0,1)</f>
        <v>0.5</v>
      </c>
      <c r="BK547" s="1">
        <f>_xlfn.XLOOKUP(Z547,[6]cmmiScoringModel!$G$78:$G$84,[6]cmmiScoringModel!$I$78:$I$84,0,0,1)</f>
        <v>0.5</v>
      </c>
      <c r="BL547" s="1">
        <f>_xlfn.XLOOKUP(AA547,[6]cmmiScoringModel!$G$85:$G$91,[6]cmmiScoringModel!$I$85:$I$91,0,0,1)</f>
        <v>0.5</v>
      </c>
      <c r="BM547" s="1">
        <f>_xlfn.XLOOKUP(AB547,[6]cmmiScoringModel!$G$92:$G$95,[6]cmmiScoringModel!$I$92:$I$95,0,0,1)</f>
        <v>1</v>
      </c>
      <c r="BN547" s="1">
        <f>_xlfn.XLOOKUP(AC547,[6]cmmiScoringModel!$G$96:$G$100,[6]cmmiScoringModel!$I$96:$I$100,0,0,1)</f>
        <v>0.15</v>
      </c>
      <c r="BO547" s="1">
        <f>_xlfn.XLOOKUP(AD547,[6]cmmiScoringModel!$G$101:$G$106,[6]cmmiScoringModel!$I$101:$I$106,0,0,1)</f>
        <v>1</v>
      </c>
      <c r="BP547" s="1">
        <f>_xlfn.XLOOKUP(AE547,[6]cmmiScoringModel!$G$107:$G$113,[6]cmmiScoringModel!$I$107:$I$113,0,0,1)</f>
        <v>0.5</v>
      </c>
      <c r="BQ547" s="1">
        <f>_xlfn.XLOOKUP(AF547,[6]cmmiScoringModel!$G$114:$G$117,[6]cmmiScoringModel!$I$114:$I$117,0,0,1)</f>
        <v>0.85</v>
      </c>
      <c r="BR547" s="1">
        <f>_xlfn.XLOOKUP(AG547,[6]cmmiScoringModel!$G$118:$G$120,[6]cmmiScoringModel!$I$118:$I$120,0,0,1)</f>
        <v>1</v>
      </c>
      <c r="BS547" s="1">
        <f>_xlfn.XLOOKUP(AH547, [6]cmmiScoringModel!$G$121:$G$124,[6]cmmiScoringModel!$I$121:$I$124,0,0,1)</f>
        <v>0.6</v>
      </c>
      <c r="BT547" s="1">
        <f>_xlfn.XLOOKUP(AI547,[6]cmmiScoringModel!$G$125:$G$128,[6]cmmiScoringModel!$I$125:$I$128,0,0,1)</f>
        <v>0.4</v>
      </c>
      <c r="BU547" s="1">
        <f>_xlfn.XLOOKUP(AJ547,[6]cmmiScoringModel!$G$129:$G$132,[6]cmmiScoringModel!$I$129:$I$132,0,0,1)</f>
        <v>0.4</v>
      </c>
      <c r="BV547" s="1">
        <f>_xlfn.XLOOKUP(AK547,[6]cmmiScoringModel!$G$133:$G$138,[6]cmmiScoringModel!$I$133:$I$138,0,0,1)</f>
        <v>0</v>
      </c>
      <c r="BW547" s="1">
        <f>_xlfn.XLOOKUP(AL547,[6]cmmiScoringModel!$G$139:$G$142,[6]cmmiScoringModel!$I$139:$I$142,0,0,1)</f>
        <v>1</v>
      </c>
      <c r="BX547" s="1">
        <f>_xlfn.XLOOKUP(AM547,[6]cmmiScoringModel!$G$143:$G$148,[6]cmmiScoringModel!$I$143:$I$148,0,0,1)</f>
        <v>0.5</v>
      </c>
      <c r="BY547" s="1">
        <f>_xlfn.XLOOKUP(AN547,[6]cmmiScoringModel!$G$149:$G$153,[6]cmmiScoringModel!$I$149:$I$153,0,0,1)</f>
        <v>0.25</v>
      </c>
      <c r="BZ547" s="1">
        <f>_xlfn.XLOOKUP(AO547,[6]cmmiScoringModel!$G$154:$G$157,[6]cmmiScoringModel!$I$154:$I$157,0,0,1)</f>
        <v>1</v>
      </c>
      <c r="CA547" s="1">
        <f>_xlfn.XLOOKUP(AP547,[6]cmmiScoringModel!$G$158:$G$161,[6]cmmiScoringModel!$I$158:$I$161,0,0,1)</f>
        <v>0.5</v>
      </c>
      <c r="CB547" s="1">
        <f>_xlfn.XLOOKUP(AQ547,[6]cmmiScoringModel!$G$162:$G$166,[6]cmmiScoringModel!$I$162:$I$166,0,0,1)</f>
        <v>0.25</v>
      </c>
      <c r="CC547" s="1">
        <f>_xlfn.XLOOKUP(AR547,[6]cmmiScoringModel!$G$167:$G$171,[6]cmmiScoringModel!$I$167:$I$171,0,0,1)</f>
        <v>0.01</v>
      </c>
      <c r="CD547" s="1">
        <f>_xlfn.XLOOKUP(AS547,[6]cmmiScoringModel!$G$172:$G$175,[6]cmmiScoringModel!$I$172:$I$175,0,0,1)</f>
        <v>0.01</v>
      </c>
      <c r="CE547" s="1">
        <f>_xlfn.XLOOKUP(AT547,[6]cmmiScoringModel!$G$176:$G$180,[6]cmmiScoringModel!$I$176:$I$180,0,0,1)</f>
        <v>0.01</v>
      </c>
    </row>
    <row r="548" spans="1:83" x14ac:dyDescent="0.25">
      <c r="A548" s="1" t="s">
        <v>3996</v>
      </c>
      <c r="B548" s="1" t="s">
        <v>2663</v>
      </c>
      <c r="C548" s="1" t="s">
        <v>2669</v>
      </c>
      <c r="D548" s="1" t="s">
        <v>2672</v>
      </c>
      <c r="E548" s="1" t="s">
        <v>2673</v>
      </c>
      <c r="G548" s="1" t="s">
        <v>2202</v>
      </c>
      <c r="H548" s="1" t="e" vm="1">
        <v>#VALUE!</v>
      </c>
      <c r="K548" s="1" t="s">
        <v>17</v>
      </c>
      <c r="L548" s="1" t="s">
        <v>22</v>
      </c>
      <c r="M548" s="1" t="s">
        <v>31</v>
      </c>
      <c r="N548" s="1" t="s">
        <v>29</v>
      </c>
      <c r="O548" s="1" t="s">
        <v>37</v>
      </c>
      <c r="P548" s="1" t="s">
        <v>43</v>
      </c>
      <c r="Q548" s="1" t="s">
        <v>45</v>
      </c>
      <c r="R548" s="1" t="s">
        <v>37</v>
      </c>
      <c r="S548" s="1" t="s">
        <v>56</v>
      </c>
      <c r="T548" s="1" t="s">
        <v>61</v>
      </c>
      <c r="U548" s="1" t="s">
        <v>43</v>
      </c>
      <c r="V548" s="1" t="s">
        <v>72</v>
      </c>
      <c r="W548" s="1" t="s">
        <v>76</v>
      </c>
      <c r="X548" s="1" t="s">
        <v>37</v>
      </c>
      <c r="Y548" s="1" t="s">
        <v>43</v>
      </c>
      <c r="Z548" s="1" t="s">
        <v>62</v>
      </c>
      <c r="AA548" s="1" t="s">
        <v>62</v>
      </c>
      <c r="AB548" s="1" t="s">
        <v>98</v>
      </c>
      <c r="AC548" s="1" t="s">
        <v>103</v>
      </c>
      <c r="AD548" s="1" t="s">
        <v>111</v>
      </c>
      <c r="AE548" s="1" t="s">
        <v>62</v>
      </c>
      <c r="AF548" s="1" t="s">
        <v>120</v>
      </c>
      <c r="AG548" s="1" t="s">
        <v>124</v>
      </c>
      <c r="AH548" s="1" t="s">
        <v>129</v>
      </c>
      <c r="AI548" s="1" t="s">
        <v>129</v>
      </c>
      <c r="AJ548" s="1" t="s">
        <v>129</v>
      </c>
      <c r="AK548" s="1" t="s">
        <v>62</v>
      </c>
      <c r="AL548" s="1" t="s">
        <v>144</v>
      </c>
      <c r="AM548" s="1" t="s">
        <v>62</v>
      </c>
      <c r="AN548" s="1" t="s">
        <v>29</v>
      </c>
      <c r="AO548" s="1" t="s">
        <v>155</v>
      </c>
      <c r="AP548" s="1" t="s">
        <v>158</v>
      </c>
      <c r="AQ548" s="1" t="s">
        <v>29</v>
      </c>
      <c r="AR548" s="1" t="s">
        <v>21</v>
      </c>
      <c r="AS548" s="1" t="s">
        <v>21</v>
      </c>
      <c r="AT548" s="1" t="s">
        <v>21</v>
      </c>
      <c r="AV548" s="1">
        <f>_xlfn.XLOOKUP(K548,[6]cmmiScoringModel!$G$2:$G$6, [6]cmmiScoringModel!$I$2:$I$6,0,0,1)</f>
        <v>0.25</v>
      </c>
      <c r="AW548" s="1">
        <f>_xlfn.XLOOKUP(L548,[6]cmmiScoringModel!$G$7:$G$9,[6]cmmiScoringModel!$I$7:$I$9,0,0,1)</f>
        <v>1</v>
      </c>
      <c r="AX548" s="1">
        <f>_xlfn.XLOOKUP(M548,[6]cmmiScoringModel!$G$10:$G$14,[6]cmmiScoringModel!$I$10:$I$14,0,0,1)</f>
        <v>1</v>
      </c>
      <c r="AY548" s="1">
        <f>_xlfn.XLOOKUP(N548,[6]cmmiScoringModel!$G$15:$G$19,[6]cmmiScoringModel!$I$15:$I$19,0,0,1)</f>
        <v>0.5</v>
      </c>
      <c r="AZ548" s="1">
        <f>_xlfn.XLOOKUP(O548,[6]cmmiScoringModel!$G$20:$G$24,[6]cmmiScoringModel!$I$20:$I$24,0,0,1)</f>
        <v>0.75</v>
      </c>
      <c r="BA548" s="1">
        <f>_xlfn.XLOOKUP(P548,[6]cmmiScoringModel!$G$25:$G$28,[6]cmmiScoringModel!$I$25:$I$28,0,0,1)</f>
        <v>1</v>
      </c>
      <c r="BB548" s="1">
        <f>_xlfn.XLOOKUP(Q548,[6]cmmiScoringModel!$G$29:$G$33,[6]cmmiScoringModel!$I$29:$I$33,0,0,1)</f>
        <v>0.5</v>
      </c>
      <c r="BC548" s="1">
        <f>_xlfn.XLOOKUP(R548,[6]cmmiScoringModel!$G$34:$G$37,[6]cmmiScoringModel!$I$34:$I$37,0,0,1)</f>
        <v>1</v>
      </c>
      <c r="BD548" s="1">
        <f>_xlfn.XLOOKUP(S548,[6]cmmiScoringModel!$G$38:$G$44,[6]cmmiScoringModel!$I$38:$I$44,0,0,1)</f>
        <v>0.2</v>
      </c>
      <c r="BE548" s="1">
        <f>_xlfn.XLOOKUP(T548,[6]cmmiScoringModel!$G$45:$G$51,[6]cmmiScoringModel!$I$45:$I$51,0,0,1)</f>
        <v>0.25</v>
      </c>
      <c r="BF548" s="1">
        <f>_xlfn.XLOOKUP(U548,[6]cmmiScoringModel!$G$52:$G$56,[6]cmmiScoringModel!$I$52:$I$56,0,0,1)</f>
        <v>1</v>
      </c>
      <c r="BG548" s="1">
        <f>_xlfn.XLOOKUP(V548,[6]cmmiScoringModel!$G$57:$G$61,[6]cmmiScoringModel!$I$57:$I$61,0,0,1)</f>
        <v>1</v>
      </c>
      <c r="BH548" s="1">
        <f>_xlfn.XLOOKUP(W548,[6]cmmiScoringModel!$G$62:$G$67,[6]cmmiScoringModel!$I$62:$I$67,0,0,1)</f>
        <v>0.75</v>
      </c>
      <c r="BI548" s="1">
        <f>_xlfn.XLOOKUP(X548,[6]cmmiScoringModel!$G$68:$G$72,[6]cmmiScoringModel!$I$68:$I$72,0,0,1)</f>
        <v>0.75</v>
      </c>
      <c r="BJ548" s="1">
        <f>_xlfn.XLOOKUP(Y548,[6]cmmiScoringModel!$G$73:$G$77,[6]cmmiScoringModel!$I$73:$I$77,0,0,1)</f>
        <v>1</v>
      </c>
      <c r="BK548" s="1">
        <f>_xlfn.XLOOKUP(Z548,[6]cmmiScoringModel!$G$78:$G$84,[6]cmmiScoringModel!$I$78:$I$84,0,0,1)</f>
        <v>0.5</v>
      </c>
      <c r="BL548" s="1">
        <f>_xlfn.XLOOKUP(AA548,[6]cmmiScoringModel!$G$85:$G$91,[6]cmmiScoringModel!$I$85:$I$91,0,0,1)</f>
        <v>0.5</v>
      </c>
      <c r="BM548" s="1">
        <f>_xlfn.XLOOKUP(AB548,[6]cmmiScoringModel!$G$92:$G$95,[6]cmmiScoringModel!$I$92:$I$95,0,0,1)</f>
        <v>1</v>
      </c>
      <c r="BN548" s="1">
        <f>_xlfn.XLOOKUP(AC548,[6]cmmiScoringModel!$G$96:$G$100,[6]cmmiScoringModel!$I$96:$I$100,0,0,1)</f>
        <v>0.6</v>
      </c>
      <c r="BO548" s="1">
        <f>_xlfn.XLOOKUP(AD548,[6]cmmiScoringModel!$G$101:$G$106,[6]cmmiScoringModel!$I$101:$I$106,0,0,1)</f>
        <v>1</v>
      </c>
      <c r="BP548" s="1">
        <f>_xlfn.XLOOKUP(AE548,[6]cmmiScoringModel!$G$107:$G$113,[6]cmmiScoringModel!$I$107:$I$113,0,0,1)</f>
        <v>0.5</v>
      </c>
      <c r="BQ548" s="1">
        <f>_xlfn.XLOOKUP(AF548,[6]cmmiScoringModel!$G$114:$G$117,[6]cmmiScoringModel!$I$114:$I$117,0,0,1)</f>
        <v>0.85</v>
      </c>
      <c r="BR548" s="1">
        <f>_xlfn.XLOOKUP(AG548,[6]cmmiScoringModel!$G$118:$G$120,[6]cmmiScoringModel!$I$118:$I$120,0,0,1)</f>
        <v>0.25</v>
      </c>
      <c r="BS548" s="1">
        <f>_xlfn.XLOOKUP(AH548, [6]cmmiScoringModel!$G$121:$G$124,[6]cmmiScoringModel!$I$121:$I$124,0,0,1)</f>
        <v>0.6</v>
      </c>
      <c r="BT548" s="1">
        <f>_xlfn.XLOOKUP(AI548,[6]cmmiScoringModel!$G$125:$G$128,[6]cmmiScoringModel!$I$125:$I$128,0,0,1)</f>
        <v>0.4</v>
      </c>
      <c r="BU548" s="1">
        <f>_xlfn.XLOOKUP(AJ548,[6]cmmiScoringModel!$G$129:$G$132,[6]cmmiScoringModel!$I$129:$I$132,0,0,1)</f>
        <v>0.4</v>
      </c>
      <c r="BV548" s="1">
        <f>_xlfn.XLOOKUP(AK548,[6]cmmiScoringModel!$G$133:$G$138,[6]cmmiScoringModel!$I$133:$I$138,0,0,1)</f>
        <v>0.5</v>
      </c>
      <c r="BW548" s="1">
        <f>_xlfn.XLOOKUP(AL548,[6]cmmiScoringModel!$G$139:$G$142,[6]cmmiScoringModel!$I$139:$I$142,0,0,1)</f>
        <v>1</v>
      </c>
      <c r="BX548" s="1">
        <f>_xlfn.XLOOKUP(AM548,[6]cmmiScoringModel!$G$143:$G$148,[6]cmmiScoringModel!$I$143:$I$148,0,0,1)</f>
        <v>0.5</v>
      </c>
      <c r="BY548" s="1">
        <f>_xlfn.XLOOKUP(AN548,[6]cmmiScoringModel!$G$149:$G$153,[6]cmmiScoringModel!$I$149:$I$153,0,0,1)</f>
        <v>0.75</v>
      </c>
      <c r="BZ548" s="1">
        <f>_xlfn.XLOOKUP(AO548,[6]cmmiScoringModel!$G$154:$G$157,[6]cmmiScoringModel!$I$154:$I$157,0,0,1)</f>
        <v>1</v>
      </c>
      <c r="CA548" s="1">
        <f>_xlfn.XLOOKUP(AP548,[6]cmmiScoringModel!$G$158:$G$161,[6]cmmiScoringModel!$I$158:$I$161,0,0,1)</f>
        <v>0.5</v>
      </c>
      <c r="CB548" s="1">
        <f>_xlfn.XLOOKUP(AQ548,[6]cmmiScoringModel!$G$162:$G$166,[6]cmmiScoringModel!$I$162:$I$166,0,0,1)</f>
        <v>0.75</v>
      </c>
      <c r="CC548" s="1">
        <f>_xlfn.XLOOKUP(AR548,[6]cmmiScoringModel!$G$167:$G$171,[6]cmmiScoringModel!$I$167:$I$171,0,0,1)</f>
        <v>0.01</v>
      </c>
      <c r="CD548" s="1">
        <f>_xlfn.XLOOKUP(AS548,[6]cmmiScoringModel!$G$172:$G$175,[6]cmmiScoringModel!$I$172:$I$175,0,0,1)</f>
        <v>0.01</v>
      </c>
      <c r="CE548" s="1">
        <f>_xlfn.XLOOKUP(AT548,[6]cmmiScoringModel!$G$176:$G$180,[6]cmmiScoringModel!$I$176:$I$180,0,0,1)</f>
        <v>0.01</v>
      </c>
    </row>
    <row r="549" spans="1:83" x14ac:dyDescent="0.25">
      <c r="A549" s="1" t="s">
        <v>3997</v>
      </c>
      <c r="B549" s="1" t="s">
        <v>2663</v>
      </c>
      <c r="C549" s="1" t="s">
        <v>1768</v>
      </c>
      <c r="D549" s="1" t="s">
        <v>2674</v>
      </c>
      <c r="E549" s="1" t="s">
        <v>2675</v>
      </c>
      <c r="G549" s="1" t="s">
        <v>1649</v>
      </c>
      <c r="H549" s="1" t="s">
        <v>3998</v>
      </c>
      <c r="K549" s="1" t="s">
        <v>16</v>
      </c>
      <c r="L549" s="1" t="s">
        <v>21</v>
      </c>
      <c r="M549" s="1" t="s">
        <v>21</v>
      </c>
      <c r="N549" s="1" t="s">
        <v>21</v>
      </c>
      <c r="O549" s="1" t="s">
        <v>21</v>
      </c>
      <c r="P549" s="1" t="s">
        <v>42</v>
      </c>
      <c r="Q549" s="1" t="s">
        <v>45</v>
      </c>
      <c r="R549" s="1" t="s">
        <v>36</v>
      </c>
      <c r="S549" s="1" t="s">
        <v>56</v>
      </c>
      <c r="T549" s="1" t="s">
        <v>61</v>
      </c>
      <c r="U549" s="1" t="s">
        <v>42</v>
      </c>
      <c r="V549" s="1" t="s">
        <v>70</v>
      </c>
      <c r="W549" s="1" t="s">
        <v>76</v>
      </c>
      <c r="X549" s="1" t="s">
        <v>37</v>
      </c>
      <c r="Y549" s="1" t="s">
        <v>85</v>
      </c>
      <c r="Z549" s="1" t="s">
        <v>60</v>
      </c>
      <c r="AA549" s="1" t="s">
        <v>60</v>
      </c>
      <c r="AB549" s="1" t="s">
        <v>98</v>
      </c>
      <c r="AC549" s="1" t="s">
        <v>102</v>
      </c>
      <c r="AD549" s="1" t="s">
        <v>111</v>
      </c>
      <c r="AE549" s="1" t="s">
        <v>62</v>
      </c>
      <c r="AF549" s="1" t="s">
        <v>120</v>
      </c>
      <c r="AG549" s="1" t="s">
        <v>124</v>
      </c>
      <c r="AH549" s="1" t="s">
        <v>129</v>
      </c>
      <c r="AI549" s="1" t="s">
        <v>129</v>
      </c>
      <c r="AJ549" s="1" t="s">
        <v>129</v>
      </c>
      <c r="AK549" s="1" t="s">
        <v>60</v>
      </c>
      <c r="AL549" s="1" t="s">
        <v>142</v>
      </c>
      <c r="AM549" s="1" t="s">
        <v>62</v>
      </c>
      <c r="AN549" s="1" t="s">
        <v>27</v>
      </c>
      <c r="AO549" s="1" t="s">
        <v>154</v>
      </c>
      <c r="AP549" s="1" t="s">
        <v>158</v>
      </c>
      <c r="AQ549" s="1" t="s">
        <v>21</v>
      </c>
      <c r="AR549" s="1" t="s">
        <v>21</v>
      </c>
      <c r="AS549" s="1" t="s">
        <v>21</v>
      </c>
      <c r="AT549" s="1" t="s">
        <v>21</v>
      </c>
      <c r="AV549" s="1">
        <f>_xlfn.XLOOKUP(K549,[6]cmmiScoringModel!$G$2:$G$6, [6]cmmiScoringModel!$I$2:$I$6,0,0,1)</f>
        <v>0.1</v>
      </c>
      <c r="AW549" s="1">
        <f>_xlfn.XLOOKUP(L549,[6]cmmiScoringModel!$G$7:$G$9,[6]cmmiScoringModel!$I$7:$I$9,0,0,1)</f>
        <v>0.01</v>
      </c>
      <c r="AX549" s="1">
        <f>_xlfn.XLOOKUP(M549,[6]cmmiScoringModel!$G$10:$G$14,[6]cmmiScoringModel!$I$10:$I$14,0,0,1)</f>
        <v>0.01</v>
      </c>
      <c r="AY549" s="1">
        <f>_xlfn.XLOOKUP(N549,[6]cmmiScoringModel!$G$15:$G$19,[6]cmmiScoringModel!$I$15:$I$19,0,0,1)</f>
        <v>0.01</v>
      </c>
      <c r="AZ549" s="1">
        <f>_xlfn.XLOOKUP(O549,[6]cmmiScoringModel!$G$20:$G$24,[6]cmmiScoringModel!$I$20:$I$24,0,0,1)</f>
        <v>0.01</v>
      </c>
      <c r="BA549" s="1">
        <f>_xlfn.XLOOKUP(P549,[6]cmmiScoringModel!$G$25:$G$28,[6]cmmiScoringModel!$I$25:$I$28,0,0,1)</f>
        <v>0.75</v>
      </c>
      <c r="BB549" s="1">
        <f>_xlfn.XLOOKUP(Q549,[6]cmmiScoringModel!$G$29:$G$33,[6]cmmiScoringModel!$I$29:$I$33,0,0,1)</f>
        <v>0.5</v>
      </c>
      <c r="BC549" s="1">
        <f>_xlfn.XLOOKUP(R549,[6]cmmiScoringModel!$G$34:$G$37,[6]cmmiScoringModel!$I$34:$I$37,0,0,1)</f>
        <v>0.25</v>
      </c>
      <c r="BD549" s="1">
        <f>_xlfn.XLOOKUP(S549,[6]cmmiScoringModel!$G$38:$G$44,[6]cmmiScoringModel!$I$38:$I$44,0,0,1)</f>
        <v>0.2</v>
      </c>
      <c r="BE549" s="1">
        <f>_xlfn.XLOOKUP(T549,[6]cmmiScoringModel!$G$45:$G$51,[6]cmmiScoringModel!$I$45:$I$51,0,0,1)</f>
        <v>0.25</v>
      </c>
      <c r="BF549" s="1">
        <f>_xlfn.XLOOKUP(U549,[6]cmmiScoringModel!$G$52:$G$56,[6]cmmiScoringModel!$I$52:$I$56,0,0,1)</f>
        <v>0.6</v>
      </c>
      <c r="BG549" s="1">
        <f>_xlfn.XLOOKUP(V549,[6]cmmiScoringModel!$G$57:$G$61,[6]cmmiScoringModel!$I$57:$I$61,0,0,1)</f>
        <v>0.2</v>
      </c>
      <c r="BH549" s="1">
        <f>_xlfn.XLOOKUP(W549,[6]cmmiScoringModel!$G$62:$G$67,[6]cmmiScoringModel!$I$62:$I$67,0,0,1)</f>
        <v>0.75</v>
      </c>
      <c r="BI549" s="1">
        <f>_xlfn.XLOOKUP(X549,[6]cmmiScoringModel!$G$68:$G$72,[6]cmmiScoringModel!$I$68:$I$72,0,0,1)</f>
        <v>0.75</v>
      </c>
      <c r="BJ549" s="1">
        <f>_xlfn.XLOOKUP(Y549,[6]cmmiScoringModel!$G$73:$G$77,[6]cmmiScoringModel!$I$73:$I$77,0,0,1)</f>
        <v>0.25</v>
      </c>
      <c r="BK549" s="1">
        <f>_xlfn.XLOOKUP(Z549,[6]cmmiScoringModel!$G$78:$G$84,[6]cmmiScoringModel!$I$78:$I$84,0,0,1)</f>
        <v>0</v>
      </c>
      <c r="BL549" s="1">
        <f>_xlfn.XLOOKUP(AA549,[6]cmmiScoringModel!$G$85:$G$91,[6]cmmiScoringModel!$I$85:$I$91,0,0,1)</f>
        <v>0</v>
      </c>
      <c r="BM549" s="1">
        <f>_xlfn.XLOOKUP(AB549,[6]cmmiScoringModel!$G$92:$G$95,[6]cmmiScoringModel!$I$92:$I$95,0,0,1)</f>
        <v>1</v>
      </c>
      <c r="BN549" s="1">
        <f>_xlfn.XLOOKUP(AC549,[6]cmmiScoringModel!$G$96:$G$100,[6]cmmiScoringModel!$I$96:$I$100,0,0,1)</f>
        <v>0.15</v>
      </c>
      <c r="BO549" s="1">
        <f>_xlfn.XLOOKUP(AD549,[6]cmmiScoringModel!$G$101:$G$106,[6]cmmiScoringModel!$I$101:$I$106,0,0,1)</f>
        <v>1</v>
      </c>
      <c r="BP549" s="1">
        <f>_xlfn.XLOOKUP(AE549,[6]cmmiScoringModel!$G$107:$G$113,[6]cmmiScoringModel!$I$107:$I$113,0,0,1)</f>
        <v>0.5</v>
      </c>
      <c r="BQ549" s="1">
        <f>_xlfn.XLOOKUP(AF549,[6]cmmiScoringModel!$G$114:$G$117,[6]cmmiScoringModel!$I$114:$I$117,0,0,1)</f>
        <v>0.85</v>
      </c>
      <c r="BR549" s="1">
        <f>_xlfn.XLOOKUP(AG549,[6]cmmiScoringModel!$G$118:$G$120,[6]cmmiScoringModel!$I$118:$I$120,0,0,1)</f>
        <v>0.25</v>
      </c>
      <c r="BS549" s="1">
        <f>_xlfn.XLOOKUP(AH549, [6]cmmiScoringModel!$G$121:$G$124,[6]cmmiScoringModel!$I$121:$I$124,0,0,1)</f>
        <v>0.6</v>
      </c>
      <c r="BT549" s="1">
        <f>_xlfn.XLOOKUP(AI549,[6]cmmiScoringModel!$G$125:$G$128,[6]cmmiScoringModel!$I$125:$I$128,0,0,1)</f>
        <v>0.4</v>
      </c>
      <c r="BU549" s="1">
        <f>_xlfn.XLOOKUP(AJ549,[6]cmmiScoringModel!$G$129:$G$132,[6]cmmiScoringModel!$I$129:$I$132,0,0,1)</f>
        <v>0.4</v>
      </c>
      <c r="BV549" s="1">
        <f>_xlfn.XLOOKUP(AK549,[6]cmmiScoringModel!$G$133:$G$138,[6]cmmiScoringModel!$I$133:$I$138,0,0,1)</f>
        <v>0</v>
      </c>
      <c r="BW549" s="1">
        <f>_xlfn.XLOOKUP(AL549,[6]cmmiScoringModel!$G$139:$G$142,[6]cmmiScoringModel!$I$139:$I$142,0,0,1)</f>
        <v>0.25</v>
      </c>
      <c r="BX549" s="1">
        <f>_xlfn.XLOOKUP(AM549,[6]cmmiScoringModel!$G$143:$G$148,[6]cmmiScoringModel!$I$143:$I$148,0,0,1)</f>
        <v>0.5</v>
      </c>
      <c r="BY549" s="1">
        <f>_xlfn.XLOOKUP(AN549,[6]cmmiScoringModel!$G$149:$G$153,[6]cmmiScoringModel!$I$149:$I$153,0,0,1)</f>
        <v>0.25</v>
      </c>
      <c r="BZ549" s="1">
        <f>_xlfn.XLOOKUP(AO549,[6]cmmiScoringModel!$G$154:$G$157,[6]cmmiScoringModel!$I$154:$I$157,0,0,1)</f>
        <v>0</v>
      </c>
      <c r="CA549" s="1">
        <f>_xlfn.XLOOKUP(AP549,[6]cmmiScoringModel!$G$158:$G$161,[6]cmmiScoringModel!$I$158:$I$161,0,0,1)</f>
        <v>0.5</v>
      </c>
      <c r="CB549" s="1">
        <f>_xlfn.XLOOKUP(AQ549,[6]cmmiScoringModel!$G$162:$G$166,[6]cmmiScoringModel!$I$162:$I$166,0,0,1)</f>
        <v>0.01</v>
      </c>
      <c r="CC549" s="1">
        <f>_xlfn.XLOOKUP(AR549,[6]cmmiScoringModel!$G$167:$G$171,[6]cmmiScoringModel!$I$167:$I$171,0,0,1)</f>
        <v>0.01</v>
      </c>
      <c r="CD549" s="1">
        <f>_xlfn.XLOOKUP(AS549,[6]cmmiScoringModel!$G$172:$G$175,[6]cmmiScoringModel!$I$172:$I$175,0,0,1)</f>
        <v>0.01</v>
      </c>
      <c r="CE549" s="1">
        <f>_xlfn.XLOOKUP(AT549,[6]cmmiScoringModel!$G$176:$G$180,[6]cmmiScoringModel!$I$176:$I$180,0,0,1)</f>
        <v>0.01</v>
      </c>
    </row>
    <row r="550" spans="1:83" x14ac:dyDescent="0.25">
      <c r="A550" s="1" t="s">
        <v>3999</v>
      </c>
      <c r="B550" s="1" t="s">
        <v>2663</v>
      </c>
      <c r="C550" s="1" t="s">
        <v>1124</v>
      </c>
      <c r="D550" s="1" t="s">
        <v>2676</v>
      </c>
      <c r="E550" s="1" t="s">
        <v>2677</v>
      </c>
      <c r="G550" s="1" t="s">
        <v>2543</v>
      </c>
      <c r="H550" s="1" t="s">
        <v>4000</v>
      </c>
      <c r="K550" s="1" t="s">
        <v>18</v>
      </c>
      <c r="L550" s="1" t="s">
        <v>22</v>
      </c>
      <c r="M550" s="1" t="s">
        <v>31</v>
      </c>
      <c r="N550" s="1" t="s">
        <v>29</v>
      </c>
      <c r="O550" s="1" t="s">
        <v>37</v>
      </c>
      <c r="P550" s="1" t="s">
        <v>43</v>
      </c>
      <c r="Q550" s="1" t="s">
        <v>45</v>
      </c>
      <c r="R550" s="1" t="s">
        <v>37</v>
      </c>
      <c r="S550" s="1" t="s">
        <v>56</v>
      </c>
      <c r="T550" s="1" t="s">
        <v>61</v>
      </c>
      <c r="U550" s="1" t="s">
        <v>43</v>
      </c>
      <c r="V550" s="1" t="s">
        <v>72</v>
      </c>
      <c r="W550" s="1" t="s">
        <v>76</v>
      </c>
      <c r="X550" s="1" t="s">
        <v>37</v>
      </c>
      <c r="Y550" s="1" t="s">
        <v>43</v>
      </c>
      <c r="Z550" s="1" t="s">
        <v>62</v>
      </c>
      <c r="AA550" s="1" t="s">
        <v>62</v>
      </c>
      <c r="AB550" s="1" t="s">
        <v>98</v>
      </c>
      <c r="AC550" s="1" t="s">
        <v>103</v>
      </c>
      <c r="AD550" s="1" t="s">
        <v>111</v>
      </c>
      <c r="AE550" s="1" t="s">
        <v>62</v>
      </c>
      <c r="AF550" s="1" t="s">
        <v>120</v>
      </c>
      <c r="AG550" s="1" t="s">
        <v>124</v>
      </c>
      <c r="AH550" s="1" t="s">
        <v>129</v>
      </c>
      <c r="AI550" s="1" t="s">
        <v>129</v>
      </c>
      <c r="AJ550" s="1" t="s">
        <v>129</v>
      </c>
      <c r="AK550" s="1" t="s">
        <v>63</v>
      </c>
      <c r="AL550" s="1" t="s">
        <v>144</v>
      </c>
      <c r="AM550" s="1" t="s">
        <v>62</v>
      </c>
      <c r="AN550" s="1" t="s">
        <v>29</v>
      </c>
      <c r="AO550" s="1" t="s">
        <v>155</v>
      </c>
      <c r="AP550" s="1" t="s">
        <v>158</v>
      </c>
      <c r="AQ550" s="1" t="s">
        <v>29</v>
      </c>
      <c r="AR550" s="1" t="s">
        <v>21</v>
      </c>
      <c r="AS550" s="1" t="s">
        <v>21</v>
      </c>
      <c r="AT550" s="1" t="s">
        <v>21</v>
      </c>
      <c r="AV550" s="1">
        <f>_xlfn.XLOOKUP(K550,[6]cmmiScoringModel!$G$2:$G$6, [6]cmmiScoringModel!$I$2:$I$6,0,0,1)</f>
        <v>1</v>
      </c>
      <c r="AW550" s="1">
        <f>_xlfn.XLOOKUP(L550,[6]cmmiScoringModel!$G$7:$G$9,[6]cmmiScoringModel!$I$7:$I$9,0,0,1)</f>
        <v>1</v>
      </c>
      <c r="AX550" s="1">
        <f>_xlfn.XLOOKUP(M550,[6]cmmiScoringModel!$G$10:$G$14,[6]cmmiScoringModel!$I$10:$I$14,0,0,1)</f>
        <v>1</v>
      </c>
      <c r="AY550" s="1">
        <f>_xlfn.XLOOKUP(N550,[6]cmmiScoringModel!$G$15:$G$19,[6]cmmiScoringModel!$I$15:$I$19,0,0,1)</f>
        <v>0.5</v>
      </c>
      <c r="AZ550" s="1">
        <f>_xlfn.XLOOKUP(O550,[6]cmmiScoringModel!$G$20:$G$24,[6]cmmiScoringModel!$I$20:$I$24,0,0,1)</f>
        <v>0.75</v>
      </c>
      <c r="BA550" s="1">
        <f>_xlfn.XLOOKUP(P550,[6]cmmiScoringModel!$G$25:$G$28,[6]cmmiScoringModel!$I$25:$I$28,0,0,1)</f>
        <v>1</v>
      </c>
      <c r="BB550" s="1">
        <f>_xlfn.XLOOKUP(Q550,[6]cmmiScoringModel!$G$29:$G$33,[6]cmmiScoringModel!$I$29:$I$33,0,0,1)</f>
        <v>0.5</v>
      </c>
      <c r="BC550" s="1">
        <f>_xlfn.XLOOKUP(R550,[6]cmmiScoringModel!$G$34:$G$37,[6]cmmiScoringModel!$I$34:$I$37,0,0,1)</f>
        <v>1</v>
      </c>
      <c r="BD550" s="1">
        <f>_xlfn.XLOOKUP(S550,[6]cmmiScoringModel!$G$38:$G$44,[6]cmmiScoringModel!$I$38:$I$44,0,0,1)</f>
        <v>0.2</v>
      </c>
      <c r="BE550" s="1">
        <f>_xlfn.XLOOKUP(T550,[6]cmmiScoringModel!$G$45:$G$51,[6]cmmiScoringModel!$I$45:$I$51,0,0,1)</f>
        <v>0.25</v>
      </c>
      <c r="BF550" s="1">
        <f>_xlfn.XLOOKUP(U550,[6]cmmiScoringModel!$G$52:$G$56,[6]cmmiScoringModel!$I$52:$I$56,0,0,1)</f>
        <v>1</v>
      </c>
      <c r="BG550" s="1">
        <f>_xlfn.XLOOKUP(V550,[6]cmmiScoringModel!$G$57:$G$61,[6]cmmiScoringModel!$I$57:$I$61,0,0,1)</f>
        <v>1</v>
      </c>
      <c r="BH550" s="1">
        <f>_xlfn.XLOOKUP(W550,[6]cmmiScoringModel!$G$62:$G$67,[6]cmmiScoringModel!$I$62:$I$67,0,0,1)</f>
        <v>0.75</v>
      </c>
      <c r="BI550" s="1">
        <f>_xlfn.XLOOKUP(X550,[6]cmmiScoringModel!$G$68:$G$72,[6]cmmiScoringModel!$I$68:$I$72,0,0,1)</f>
        <v>0.75</v>
      </c>
      <c r="BJ550" s="1">
        <f>_xlfn.XLOOKUP(Y550,[6]cmmiScoringModel!$G$73:$G$77,[6]cmmiScoringModel!$I$73:$I$77,0,0,1)</f>
        <v>1</v>
      </c>
      <c r="BK550" s="1">
        <f>_xlfn.XLOOKUP(Z550,[6]cmmiScoringModel!$G$78:$G$84,[6]cmmiScoringModel!$I$78:$I$84,0,0,1)</f>
        <v>0.5</v>
      </c>
      <c r="BL550" s="1">
        <f>_xlfn.XLOOKUP(AA550,[6]cmmiScoringModel!$G$85:$G$91,[6]cmmiScoringModel!$I$85:$I$91,0,0,1)</f>
        <v>0.5</v>
      </c>
      <c r="BM550" s="1">
        <f>_xlfn.XLOOKUP(AB550,[6]cmmiScoringModel!$G$92:$G$95,[6]cmmiScoringModel!$I$92:$I$95,0,0,1)</f>
        <v>1</v>
      </c>
      <c r="BN550" s="1">
        <f>_xlfn.XLOOKUP(AC550,[6]cmmiScoringModel!$G$96:$G$100,[6]cmmiScoringModel!$I$96:$I$100,0,0,1)</f>
        <v>0.6</v>
      </c>
      <c r="BO550" s="1">
        <f>_xlfn.XLOOKUP(AD550,[6]cmmiScoringModel!$G$101:$G$106,[6]cmmiScoringModel!$I$101:$I$106,0,0,1)</f>
        <v>1</v>
      </c>
      <c r="BP550" s="1">
        <f>_xlfn.XLOOKUP(AE550,[6]cmmiScoringModel!$G$107:$G$113,[6]cmmiScoringModel!$I$107:$I$113,0,0,1)</f>
        <v>0.5</v>
      </c>
      <c r="BQ550" s="1">
        <f>_xlfn.XLOOKUP(AF550,[6]cmmiScoringModel!$G$114:$G$117,[6]cmmiScoringModel!$I$114:$I$117,0,0,1)</f>
        <v>0.85</v>
      </c>
      <c r="BR550" s="1">
        <f>_xlfn.XLOOKUP(AG550,[6]cmmiScoringModel!$G$118:$G$120,[6]cmmiScoringModel!$I$118:$I$120,0,0,1)</f>
        <v>0.25</v>
      </c>
      <c r="BS550" s="1">
        <f>_xlfn.XLOOKUP(AH550, [6]cmmiScoringModel!$G$121:$G$124,[6]cmmiScoringModel!$I$121:$I$124,0,0,1)</f>
        <v>0.6</v>
      </c>
      <c r="BT550" s="1">
        <f>_xlfn.XLOOKUP(AI550,[6]cmmiScoringModel!$G$125:$G$128,[6]cmmiScoringModel!$I$125:$I$128,0,0,1)</f>
        <v>0.4</v>
      </c>
      <c r="BU550" s="1">
        <f>_xlfn.XLOOKUP(AJ550,[6]cmmiScoringModel!$G$129:$G$132,[6]cmmiScoringModel!$I$129:$I$132,0,0,1)</f>
        <v>0.4</v>
      </c>
      <c r="BV550" s="1">
        <f>_xlfn.XLOOKUP(AK550,[6]cmmiScoringModel!$G$133:$G$138,[6]cmmiScoringModel!$I$133:$I$138,0,0,1)</f>
        <v>0.75</v>
      </c>
      <c r="BW550" s="1">
        <f>_xlfn.XLOOKUP(AL550,[6]cmmiScoringModel!$G$139:$G$142,[6]cmmiScoringModel!$I$139:$I$142,0,0,1)</f>
        <v>1</v>
      </c>
      <c r="BX550" s="1">
        <f>_xlfn.XLOOKUP(AM550,[6]cmmiScoringModel!$G$143:$G$148,[6]cmmiScoringModel!$I$143:$I$148,0,0,1)</f>
        <v>0.5</v>
      </c>
      <c r="BY550" s="1">
        <f>_xlfn.XLOOKUP(AN550,[6]cmmiScoringModel!$G$149:$G$153,[6]cmmiScoringModel!$I$149:$I$153,0,0,1)</f>
        <v>0.75</v>
      </c>
      <c r="BZ550" s="1">
        <f>_xlfn.XLOOKUP(AO550,[6]cmmiScoringModel!$G$154:$G$157,[6]cmmiScoringModel!$I$154:$I$157,0,0,1)</f>
        <v>1</v>
      </c>
      <c r="CA550" s="1">
        <f>_xlfn.XLOOKUP(AP550,[6]cmmiScoringModel!$G$158:$G$161,[6]cmmiScoringModel!$I$158:$I$161,0,0,1)</f>
        <v>0.5</v>
      </c>
      <c r="CB550" s="1">
        <f>_xlfn.XLOOKUP(AQ550,[6]cmmiScoringModel!$G$162:$G$166,[6]cmmiScoringModel!$I$162:$I$166,0,0,1)</f>
        <v>0.75</v>
      </c>
      <c r="CC550" s="1">
        <f>_xlfn.XLOOKUP(AR550,[6]cmmiScoringModel!$G$167:$G$171,[6]cmmiScoringModel!$I$167:$I$171,0,0,1)</f>
        <v>0.01</v>
      </c>
      <c r="CD550" s="1">
        <f>_xlfn.XLOOKUP(AS550,[6]cmmiScoringModel!$G$172:$G$175,[6]cmmiScoringModel!$I$172:$I$175,0,0,1)</f>
        <v>0.01</v>
      </c>
      <c r="CE550" s="1">
        <f>_xlfn.XLOOKUP(AT550,[6]cmmiScoringModel!$G$176:$G$180,[6]cmmiScoringModel!$I$176:$I$180,0,0,1)</f>
        <v>0.01</v>
      </c>
    </row>
    <row r="551" spans="1:83" x14ac:dyDescent="0.25">
      <c r="A551" s="1" t="s">
        <v>4001</v>
      </c>
      <c r="B551" s="1" t="s">
        <v>2663</v>
      </c>
      <c r="C551" s="1" t="s">
        <v>1124</v>
      </c>
      <c r="D551" s="1" t="s">
        <v>2217</v>
      </c>
      <c r="E551" s="1" t="s">
        <v>2678</v>
      </c>
      <c r="G551" s="1" t="s">
        <v>2219</v>
      </c>
      <c r="H551" s="1" t="s">
        <v>3662</v>
      </c>
      <c r="K551" s="1" t="s">
        <v>18</v>
      </c>
      <c r="L551" s="1" t="s">
        <v>22</v>
      </c>
      <c r="M551" s="1" t="s">
        <v>31</v>
      </c>
      <c r="N551" s="1" t="s">
        <v>29</v>
      </c>
      <c r="O551" s="1" t="s">
        <v>37</v>
      </c>
      <c r="P551" s="1" t="s">
        <v>43</v>
      </c>
      <c r="Q551" s="1" t="s">
        <v>45</v>
      </c>
      <c r="R551" s="1" t="s">
        <v>37</v>
      </c>
      <c r="S551" s="1" t="s">
        <v>56</v>
      </c>
      <c r="T551" s="1" t="s">
        <v>62</v>
      </c>
      <c r="U551" s="1" t="s">
        <v>66</v>
      </c>
      <c r="V551" s="1" t="s">
        <v>72</v>
      </c>
      <c r="W551" s="1" t="s">
        <v>77</v>
      </c>
      <c r="X551" s="1" t="s">
        <v>37</v>
      </c>
      <c r="Y551" s="1" t="s">
        <v>43</v>
      </c>
      <c r="Z551" s="1" t="s">
        <v>63</v>
      </c>
      <c r="AA551" s="1" t="s">
        <v>62</v>
      </c>
      <c r="AB551" s="1" t="s">
        <v>98</v>
      </c>
      <c r="AC551" s="1" t="s">
        <v>103</v>
      </c>
      <c r="AD551" s="1" t="s">
        <v>111</v>
      </c>
      <c r="AE551" s="1" t="s">
        <v>62</v>
      </c>
      <c r="AF551" s="1" t="s">
        <v>120</v>
      </c>
      <c r="AG551" s="1" t="s">
        <v>125</v>
      </c>
      <c r="AH551" s="1" t="s">
        <v>129</v>
      </c>
      <c r="AI551" s="1" t="s">
        <v>129</v>
      </c>
      <c r="AJ551" s="1" t="s">
        <v>129</v>
      </c>
      <c r="AK551" s="1" t="s">
        <v>64</v>
      </c>
      <c r="AL551" s="1" t="s">
        <v>144</v>
      </c>
      <c r="AM551" s="1" t="s">
        <v>63</v>
      </c>
      <c r="AN551" s="1" t="s">
        <v>31</v>
      </c>
      <c r="AO551" s="1" t="s">
        <v>155</v>
      </c>
      <c r="AP551" s="1" t="s">
        <v>159</v>
      </c>
      <c r="AQ551" s="1" t="s">
        <v>31</v>
      </c>
      <c r="AR551" s="1" t="s">
        <v>21</v>
      </c>
      <c r="AS551" s="1" t="s">
        <v>21</v>
      </c>
      <c r="AT551" s="1" t="s">
        <v>21</v>
      </c>
      <c r="AV551" s="1">
        <f>_xlfn.XLOOKUP(K551,[6]cmmiScoringModel!$G$2:$G$6, [6]cmmiScoringModel!$I$2:$I$6,0,0,1)</f>
        <v>1</v>
      </c>
      <c r="AW551" s="1">
        <f>_xlfn.XLOOKUP(L551,[6]cmmiScoringModel!$G$7:$G$9,[6]cmmiScoringModel!$I$7:$I$9,0,0,1)</f>
        <v>1</v>
      </c>
      <c r="AX551" s="1">
        <f>_xlfn.XLOOKUP(M551,[6]cmmiScoringModel!$G$10:$G$14,[6]cmmiScoringModel!$I$10:$I$14,0,0,1)</f>
        <v>1</v>
      </c>
      <c r="AY551" s="1">
        <f>_xlfn.XLOOKUP(N551,[6]cmmiScoringModel!$G$15:$G$19,[6]cmmiScoringModel!$I$15:$I$19,0,0,1)</f>
        <v>0.5</v>
      </c>
      <c r="AZ551" s="1">
        <f>_xlfn.XLOOKUP(O551,[6]cmmiScoringModel!$G$20:$G$24,[6]cmmiScoringModel!$I$20:$I$24,0,0,1)</f>
        <v>0.75</v>
      </c>
      <c r="BA551" s="1">
        <f>_xlfn.XLOOKUP(P551,[6]cmmiScoringModel!$G$25:$G$28,[6]cmmiScoringModel!$I$25:$I$28,0,0,1)</f>
        <v>1</v>
      </c>
      <c r="BB551" s="1">
        <f>_xlfn.XLOOKUP(Q551,[6]cmmiScoringModel!$G$29:$G$33,[6]cmmiScoringModel!$I$29:$I$33,0,0,1)</f>
        <v>0.5</v>
      </c>
      <c r="BC551" s="1">
        <f>_xlfn.XLOOKUP(R551,[6]cmmiScoringModel!$G$34:$G$37,[6]cmmiScoringModel!$I$34:$I$37,0,0,1)</f>
        <v>1</v>
      </c>
      <c r="BD551" s="1">
        <f>_xlfn.XLOOKUP(S551,[6]cmmiScoringModel!$G$38:$G$44,[6]cmmiScoringModel!$I$38:$I$44,0,0,1)</f>
        <v>0.2</v>
      </c>
      <c r="BE551" s="1">
        <f>_xlfn.XLOOKUP(T551,[6]cmmiScoringModel!$G$45:$G$51,[6]cmmiScoringModel!$I$45:$I$51,0,0,1)</f>
        <v>0.5</v>
      </c>
      <c r="BF551" s="1">
        <f>_xlfn.XLOOKUP(U551,[6]cmmiScoringModel!$G$52:$G$56,[6]cmmiScoringModel!$I$52:$I$56,0,0,1)</f>
        <v>0.8</v>
      </c>
      <c r="BG551" s="1">
        <f>_xlfn.XLOOKUP(V551,[6]cmmiScoringModel!$G$57:$G$61,[6]cmmiScoringModel!$I$57:$I$61,0,0,1)</f>
        <v>1</v>
      </c>
      <c r="BH551" s="1">
        <f>_xlfn.XLOOKUP(W551,[6]cmmiScoringModel!$G$62:$G$67,[6]cmmiScoringModel!$I$62:$I$67,0,0,1)</f>
        <v>1</v>
      </c>
      <c r="BI551" s="1">
        <f>_xlfn.XLOOKUP(X551,[6]cmmiScoringModel!$G$68:$G$72,[6]cmmiScoringModel!$I$68:$I$72,0,0,1)</f>
        <v>0.75</v>
      </c>
      <c r="BJ551" s="1">
        <f>_xlfn.XLOOKUP(Y551,[6]cmmiScoringModel!$G$73:$G$77,[6]cmmiScoringModel!$I$73:$I$77,0,0,1)</f>
        <v>1</v>
      </c>
      <c r="BK551" s="1">
        <f>_xlfn.XLOOKUP(Z551,[6]cmmiScoringModel!$G$78:$G$84,[6]cmmiScoringModel!$I$78:$I$84,0,0,1)</f>
        <v>0.75</v>
      </c>
      <c r="BL551" s="1">
        <f>_xlfn.XLOOKUP(AA551,[6]cmmiScoringModel!$G$85:$G$91,[6]cmmiScoringModel!$I$85:$I$91,0,0,1)</f>
        <v>0.5</v>
      </c>
      <c r="BM551" s="1">
        <f>_xlfn.XLOOKUP(AB551,[6]cmmiScoringModel!$G$92:$G$95,[6]cmmiScoringModel!$I$92:$I$95,0,0,1)</f>
        <v>1</v>
      </c>
      <c r="BN551" s="1">
        <f>_xlfn.XLOOKUP(AC551,[6]cmmiScoringModel!$G$96:$G$100,[6]cmmiScoringModel!$I$96:$I$100,0,0,1)</f>
        <v>0.6</v>
      </c>
      <c r="BO551" s="1">
        <f>_xlfn.XLOOKUP(AD551,[6]cmmiScoringModel!$G$101:$G$106,[6]cmmiScoringModel!$I$101:$I$106,0,0,1)</f>
        <v>1</v>
      </c>
      <c r="BP551" s="1">
        <f>_xlfn.XLOOKUP(AE551,[6]cmmiScoringModel!$G$107:$G$113,[6]cmmiScoringModel!$I$107:$I$113,0,0,1)</f>
        <v>0.5</v>
      </c>
      <c r="BQ551" s="1">
        <f>_xlfn.XLOOKUP(AF551,[6]cmmiScoringModel!$G$114:$G$117,[6]cmmiScoringModel!$I$114:$I$117,0,0,1)</f>
        <v>0.85</v>
      </c>
      <c r="BR551" s="1">
        <f>_xlfn.XLOOKUP(AG551,[6]cmmiScoringModel!$G$118:$G$120,[6]cmmiScoringModel!$I$118:$I$120,0,0,1)</f>
        <v>1</v>
      </c>
      <c r="BS551" s="1">
        <f>_xlfn.XLOOKUP(AH551, [6]cmmiScoringModel!$G$121:$G$124,[6]cmmiScoringModel!$I$121:$I$124,0,0,1)</f>
        <v>0.6</v>
      </c>
      <c r="BT551" s="1">
        <f>_xlfn.XLOOKUP(AI551,[6]cmmiScoringModel!$G$125:$G$128,[6]cmmiScoringModel!$I$125:$I$128,0,0,1)</f>
        <v>0.4</v>
      </c>
      <c r="BU551" s="1">
        <f>_xlfn.XLOOKUP(AJ551,[6]cmmiScoringModel!$G$129:$G$132,[6]cmmiScoringModel!$I$129:$I$132,0,0,1)</f>
        <v>0.4</v>
      </c>
      <c r="BV551" s="1">
        <f>_xlfn.XLOOKUP(AK551,[6]cmmiScoringModel!$G$133:$G$138,[6]cmmiScoringModel!$I$133:$I$138,0,0,1)</f>
        <v>1</v>
      </c>
      <c r="BW551" s="1">
        <f>_xlfn.XLOOKUP(AL551,[6]cmmiScoringModel!$G$139:$G$142,[6]cmmiScoringModel!$I$139:$I$142,0,0,1)</f>
        <v>1</v>
      </c>
      <c r="BX551" s="1">
        <f>_xlfn.XLOOKUP(AM551,[6]cmmiScoringModel!$G$143:$G$148,[6]cmmiScoringModel!$I$143:$I$148,0,0,1)</f>
        <v>0.75</v>
      </c>
      <c r="BY551" s="1">
        <f>_xlfn.XLOOKUP(AN551,[6]cmmiScoringModel!$G$149:$G$153,[6]cmmiScoringModel!$I$149:$I$153,0,0,1)</f>
        <v>1</v>
      </c>
      <c r="BZ551" s="1">
        <f>_xlfn.XLOOKUP(AO551,[6]cmmiScoringModel!$G$154:$G$157,[6]cmmiScoringModel!$I$154:$I$157,0,0,1)</f>
        <v>1</v>
      </c>
      <c r="CA551" s="1">
        <f>_xlfn.XLOOKUP(AP551,[6]cmmiScoringModel!$G$158:$G$161,[6]cmmiScoringModel!$I$158:$I$161,0,0,1)</f>
        <v>1</v>
      </c>
      <c r="CB551" s="1">
        <f>_xlfn.XLOOKUP(AQ551,[6]cmmiScoringModel!$G$162:$G$166,[6]cmmiScoringModel!$I$162:$I$166,0,0,1)</f>
        <v>1</v>
      </c>
      <c r="CC551" s="1">
        <f>_xlfn.XLOOKUP(AR551,[6]cmmiScoringModel!$G$167:$G$171,[6]cmmiScoringModel!$I$167:$I$171,0,0,1)</f>
        <v>0.01</v>
      </c>
      <c r="CD551" s="1">
        <f>_xlfn.XLOOKUP(AS551,[6]cmmiScoringModel!$G$172:$G$175,[6]cmmiScoringModel!$I$172:$I$175,0,0,1)</f>
        <v>0.01</v>
      </c>
      <c r="CE551" s="1">
        <f>_xlfn.XLOOKUP(AT551,[6]cmmiScoringModel!$G$176:$G$180,[6]cmmiScoringModel!$I$176:$I$180,0,0,1)</f>
        <v>0.01</v>
      </c>
    </row>
    <row r="552" spans="1:83" x14ac:dyDescent="0.25">
      <c r="A552" s="1" t="s">
        <v>4002</v>
      </c>
      <c r="B552" s="1" t="s">
        <v>2663</v>
      </c>
      <c r="C552" s="1" t="s">
        <v>2475</v>
      </c>
      <c r="D552" s="1" t="s">
        <v>2498</v>
      </c>
      <c r="E552" s="1" t="s">
        <v>2679</v>
      </c>
      <c r="G552" s="1" t="s">
        <v>2477</v>
      </c>
      <c r="H552" s="1" t="s">
        <v>3227</v>
      </c>
      <c r="K552" s="1" t="s">
        <v>18</v>
      </c>
      <c r="L552" s="1" t="s">
        <v>22</v>
      </c>
      <c r="M552" s="1" t="s">
        <v>31</v>
      </c>
      <c r="N552" s="1" t="s">
        <v>29</v>
      </c>
      <c r="O552" s="1" t="s">
        <v>37</v>
      </c>
      <c r="P552" s="1" t="s">
        <v>43</v>
      </c>
      <c r="Q552" s="1" t="s">
        <v>45</v>
      </c>
      <c r="R552" s="1" t="s">
        <v>37</v>
      </c>
      <c r="S552" s="1" t="s">
        <v>56</v>
      </c>
      <c r="T552" s="1" t="s">
        <v>60</v>
      </c>
      <c r="U552" s="1" t="s">
        <v>66</v>
      </c>
      <c r="V552" s="1" t="s">
        <v>72</v>
      </c>
      <c r="W552" s="1" t="s">
        <v>76</v>
      </c>
      <c r="X552" s="1" t="s">
        <v>37</v>
      </c>
      <c r="Y552" s="1" t="s">
        <v>43</v>
      </c>
      <c r="Z552" s="1" t="s">
        <v>62</v>
      </c>
      <c r="AA552" s="1" t="s">
        <v>62</v>
      </c>
      <c r="AB552" s="1" t="s">
        <v>98</v>
      </c>
      <c r="AC552" s="1" t="s">
        <v>103</v>
      </c>
      <c r="AD552" s="1" t="s">
        <v>111</v>
      </c>
      <c r="AE552" s="1" t="s">
        <v>62</v>
      </c>
      <c r="AF552" s="1" t="s">
        <v>120</v>
      </c>
      <c r="AG552" s="1" t="s">
        <v>124</v>
      </c>
      <c r="AH552" s="1" t="s">
        <v>129</v>
      </c>
      <c r="AI552" s="1" t="s">
        <v>129</v>
      </c>
      <c r="AJ552" s="1" t="s">
        <v>129</v>
      </c>
      <c r="AK552" s="1" t="s">
        <v>63</v>
      </c>
      <c r="AL552" s="1" t="s">
        <v>144</v>
      </c>
      <c r="AM552" s="1" t="s">
        <v>62</v>
      </c>
      <c r="AN552" s="1" t="s">
        <v>29</v>
      </c>
      <c r="AO552" s="1" t="s">
        <v>155</v>
      </c>
      <c r="AP552" s="1" t="s">
        <v>158</v>
      </c>
      <c r="AQ552" s="1" t="s">
        <v>29</v>
      </c>
      <c r="AR552" s="1" t="s">
        <v>21</v>
      </c>
      <c r="AS552" s="1" t="s">
        <v>21</v>
      </c>
      <c r="AT552" s="1" t="s">
        <v>21</v>
      </c>
      <c r="AV552" s="1">
        <f>_xlfn.XLOOKUP(K552,[6]cmmiScoringModel!$G$2:$G$6, [6]cmmiScoringModel!$I$2:$I$6,0,0,1)</f>
        <v>1</v>
      </c>
      <c r="AW552" s="1">
        <f>_xlfn.XLOOKUP(L552,[6]cmmiScoringModel!$G$7:$G$9,[6]cmmiScoringModel!$I$7:$I$9,0,0,1)</f>
        <v>1</v>
      </c>
      <c r="AX552" s="1">
        <f>_xlfn.XLOOKUP(M552,[6]cmmiScoringModel!$G$10:$G$14,[6]cmmiScoringModel!$I$10:$I$14,0,0,1)</f>
        <v>1</v>
      </c>
      <c r="AY552" s="1">
        <f>_xlfn.XLOOKUP(N552,[6]cmmiScoringModel!$G$15:$G$19,[6]cmmiScoringModel!$I$15:$I$19,0,0,1)</f>
        <v>0.5</v>
      </c>
      <c r="AZ552" s="1">
        <f>_xlfn.XLOOKUP(O552,[6]cmmiScoringModel!$G$20:$G$24,[6]cmmiScoringModel!$I$20:$I$24,0,0,1)</f>
        <v>0.75</v>
      </c>
      <c r="BA552" s="1">
        <f>_xlfn.XLOOKUP(P552,[6]cmmiScoringModel!$G$25:$G$28,[6]cmmiScoringModel!$I$25:$I$28,0,0,1)</f>
        <v>1</v>
      </c>
      <c r="BB552" s="1">
        <f>_xlfn.XLOOKUP(Q552,[6]cmmiScoringModel!$G$29:$G$33,[6]cmmiScoringModel!$I$29:$I$33,0,0,1)</f>
        <v>0.5</v>
      </c>
      <c r="BC552" s="1">
        <f>_xlfn.XLOOKUP(R552,[6]cmmiScoringModel!$G$34:$G$37,[6]cmmiScoringModel!$I$34:$I$37,0,0,1)</f>
        <v>1</v>
      </c>
      <c r="BD552" s="1">
        <f>_xlfn.XLOOKUP(S552,[6]cmmiScoringModel!$G$38:$G$44,[6]cmmiScoringModel!$I$38:$I$44,0,0,1)</f>
        <v>0.2</v>
      </c>
      <c r="BE552" s="1">
        <f>_xlfn.XLOOKUP(T552,[6]cmmiScoringModel!$G$45:$G$51,[6]cmmiScoringModel!$I$45:$I$51,0,0,1)</f>
        <v>0</v>
      </c>
      <c r="BF552" s="1">
        <f>_xlfn.XLOOKUP(U552,[6]cmmiScoringModel!$G$52:$G$56,[6]cmmiScoringModel!$I$52:$I$56,0,0,1)</f>
        <v>0.8</v>
      </c>
      <c r="BG552" s="1">
        <f>_xlfn.XLOOKUP(V552,[6]cmmiScoringModel!$G$57:$G$61,[6]cmmiScoringModel!$I$57:$I$61,0,0,1)</f>
        <v>1</v>
      </c>
      <c r="BH552" s="1">
        <f>_xlfn.XLOOKUP(W552,[6]cmmiScoringModel!$G$62:$G$67,[6]cmmiScoringModel!$I$62:$I$67,0,0,1)</f>
        <v>0.75</v>
      </c>
      <c r="BI552" s="1">
        <f>_xlfn.XLOOKUP(X552,[6]cmmiScoringModel!$G$68:$G$72,[6]cmmiScoringModel!$I$68:$I$72,0,0,1)</f>
        <v>0.75</v>
      </c>
      <c r="BJ552" s="1">
        <f>_xlfn.XLOOKUP(Y552,[6]cmmiScoringModel!$G$73:$G$77,[6]cmmiScoringModel!$I$73:$I$77,0,0,1)</f>
        <v>1</v>
      </c>
      <c r="BK552" s="1">
        <f>_xlfn.XLOOKUP(Z552,[6]cmmiScoringModel!$G$78:$G$84,[6]cmmiScoringModel!$I$78:$I$84,0,0,1)</f>
        <v>0.5</v>
      </c>
      <c r="BL552" s="1">
        <f>_xlfn.XLOOKUP(AA552,[6]cmmiScoringModel!$G$85:$G$91,[6]cmmiScoringModel!$I$85:$I$91,0,0,1)</f>
        <v>0.5</v>
      </c>
      <c r="BM552" s="1">
        <f>_xlfn.XLOOKUP(AB552,[6]cmmiScoringModel!$G$92:$G$95,[6]cmmiScoringModel!$I$92:$I$95,0,0,1)</f>
        <v>1</v>
      </c>
      <c r="BN552" s="1">
        <f>_xlfn.XLOOKUP(AC552,[6]cmmiScoringModel!$G$96:$G$100,[6]cmmiScoringModel!$I$96:$I$100,0,0,1)</f>
        <v>0.6</v>
      </c>
      <c r="BO552" s="1">
        <f>_xlfn.XLOOKUP(AD552,[6]cmmiScoringModel!$G$101:$G$106,[6]cmmiScoringModel!$I$101:$I$106,0,0,1)</f>
        <v>1</v>
      </c>
      <c r="BP552" s="1">
        <f>_xlfn.XLOOKUP(AE552,[6]cmmiScoringModel!$G$107:$G$113,[6]cmmiScoringModel!$I$107:$I$113,0,0,1)</f>
        <v>0.5</v>
      </c>
      <c r="BQ552" s="1">
        <f>_xlfn.XLOOKUP(AF552,[6]cmmiScoringModel!$G$114:$G$117,[6]cmmiScoringModel!$I$114:$I$117,0,0,1)</f>
        <v>0.85</v>
      </c>
      <c r="BR552" s="1">
        <f>_xlfn.XLOOKUP(AG552,[6]cmmiScoringModel!$G$118:$G$120,[6]cmmiScoringModel!$I$118:$I$120,0,0,1)</f>
        <v>0.25</v>
      </c>
      <c r="BS552" s="1">
        <f>_xlfn.XLOOKUP(AH552, [6]cmmiScoringModel!$G$121:$G$124,[6]cmmiScoringModel!$I$121:$I$124,0,0,1)</f>
        <v>0.6</v>
      </c>
      <c r="BT552" s="1">
        <f>_xlfn.XLOOKUP(AI552,[6]cmmiScoringModel!$G$125:$G$128,[6]cmmiScoringModel!$I$125:$I$128,0,0,1)</f>
        <v>0.4</v>
      </c>
      <c r="BU552" s="1">
        <f>_xlfn.XLOOKUP(AJ552,[6]cmmiScoringModel!$G$129:$G$132,[6]cmmiScoringModel!$I$129:$I$132,0,0,1)</f>
        <v>0.4</v>
      </c>
      <c r="BV552" s="1">
        <f>_xlfn.XLOOKUP(AK552,[6]cmmiScoringModel!$G$133:$G$138,[6]cmmiScoringModel!$I$133:$I$138,0,0,1)</f>
        <v>0.75</v>
      </c>
      <c r="BW552" s="1">
        <f>_xlfn.XLOOKUP(AL552,[6]cmmiScoringModel!$G$139:$G$142,[6]cmmiScoringModel!$I$139:$I$142,0,0,1)</f>
        <v>1</v>
      </c>
      <c r="BX552" s="1">
        <f>_xlfn.XLOOKUP(AM552,[6]cmmiScoringModel!$G$143:$G$148,[6]cmmiScoringModel!$I$143:$I$148,0,0,1)</f>
        <v>0.5</v>
      </c>
      <c r="BY552" s="1">
        <f>_xlfn.XLOOKUP(AN552,[6]cmmiScoringModel!$G$149:$G$153,[6]cmmiScoringModel!$I$149:$I$153,0,0,1)</f>
        <v>0.75</v>
      </c>
      <c r="BZ552" s="1">
        <f>_xlfn.XLOOKUP(AO552,[6]cmmiScoringModel!$G$154:$G$157,[6]cmmiScoringModel!$I$154:$I$157,0,0,1)</f>
        <v>1</v>
      </c>
      <c r="CA552" s="1">
        <f>_xlfn.XLOOKUP(AP552,[6]cmmiScoringModel!$G$158:$G$161,[6]cmmiScoringModel!$I$158:$I$161,0,0,1)</f>
        <v>0.5</v>
      </c>
      <c r="CB552" s="1">
        <f>_xlfn.XLOOKUP(AQ552,[6]cmmiScoringModel!$G$162:$G$166,[6]cmmiScoringModel!$I$162:$I$166,0,0,1)</f>
        <v>0.75</v>
      </c>
      <c r="CC552" s="1">
        <f>_xlfn.XLOOKUP(AR552,[6]cmmiScoringModel!$G$167:$G$171,[6]cmmiScoringModel!$I$167:$I$171,0,0,1)</f>
        <v>0.01</v>
      </c>
      <c r="CD552" s="1">
        <f>_xlfn.XLOOKUP(AS552,[6]cmmiScoringModel!$G$172:$G$175,[6]cmmiScoringModel!$I$172:$I$175,0,0,1)</f>
        <v>0.01</v>
      </c>
      <c r="CE552" s="1">
        <f>_xlfn.XLOOKUP(AT552,[6]cmmiScoringModel!$G$176:$G$180,[6]cmmiScoringModel!$I$176:$I$180,0,0,1)</f>
        <v>0.01</v>
      </c>
    </row>
    <row r="553" spans="1:83" x14ac:dyDescent="0.25">
      <c r="A553" s="1" t="s">
        <v>4003</v>
      </c>
      <c r="B553" s="1" t="s">
        <v>2663</v>
      </c>
      <c r="C553" s="1" t="s">
        <v>2680</v>
      </c>
      <c r="D553" s="1" t="s">
        <v>2681</v>
      </c>
      <c r="E553" s="1" t="s">
        <v>2682</v>
      </c>
      <c r="G553" s="1" t="s">
        <v>1770</v>
      </c>
      <c r="H553" s="1" t="s">
        <v>4004</v>
      </c>
      <c r="K553" s="1" t="s">
        <v>17</v>
      </c>
      <c r="L553" s="1" t="s">
        <v>22</v>
      </c>
      <c r="M553" s="1" t="s">
        <v>31</v>
      </c>
      <c r="N553" s="1" t="s">
        <v>29</v>
      </c>
      <c r="O553" s="1" t="s">
        <v>37</v>
      </c>
      <c r="P553" s="1" t="s">
        <v>21</v>
      </c>
      <c r="Q553" s="1" t="s">
        <v>45</v>
      </c>
      <c r="R553" s="1" t="s">
        <v>37</v>
      </c>
      <c r="S553" s="1" t="s">
        <v>56</v>
      </c>
      <c r="T553" s="1" t="s">
        <v>63</v>
      </c>
      <c r="U553" s="1" t="s">
        <v>66</v>
      </c>
      <c r="V553" s="1" t="s">
        <v>71</v>
      </c>
      <c r="W553" s="1" t="s">
        <v>76</v>
      </c>
      <c r="X553" s="1" t="s">
        <v>37</v>
      </c>
      <c r="Y553" s="1" t="s">
        <v>66</v>
      </c>
      <c r="Z553" s="1" t="s">
        <v>61</v>
      </c>
      <c r="AA553" s="1" t="s">
        <v>62</v>
      </c>
      <c r="AB553" s="1" t="s">
        <v>98</v>
      </c>
      <c r="AC553" s="1" t="s">
        <v>103</v>
      </c>
      <c r="AD553" s="1" t="s">
        <v>111</v>
      </c>
      <c r="AE553" s="1" t="s">
        <v>62</v>
      </c>
      <c r="AF553" s="1" t="s">
        <v>122</v>
      </c>
      <c r="AG553" s="1" t="s">
        <v>21</v>
      </c>
      <c r="AH553" s="1" t="s">
        <v>129</v>
      </c>
      <c r="AI553" s="1" t="s">
        <v>129</v>
      </c>
      <c r="AJ553" s="1" t="s">
        <v>22</v>
      </c>
      <c r="AK553" s="1" t="s">
        <v>63</v>
      </c>
      <c r="AL553" s="1" t="s">
        <v>144</v>
      </c>
      <c r="AM553" s="1" t="s">
        <v>62</v>
      </c>
      <c r="AN553" s="1" t="s">
        <v>29</v>
      </c>
      <c r="AO553" s="1" t="s">
        <v>155</v>
      </c>
      <c r="AP553" s="1" t="s">
        <v>159</v>
      </c>
      <c r="AQ553" s="1" t="s">
        <v>31</v>
      </c>
      <c r="AR553" s="1" t="s">
        <v>21</v>
      </c>
      <c r="AS553" s="1" t="s">
        <v>21</v>
      </c>
      <c r="AT553" s="1" t="s">
        <v>21</v>
      </c>
      <c r="AV553" s="1">
        <f>_xlfn.XLOOKUP(K553,[6]cmmiScoringModel!$G$2:$G$6, [6]cmmiScoringModel!$I$2:$I$6,0,0,1)</f>
        <v>0.25</v>
      </c>
      <c r="AW553" s="1">
        <f>_xlfn.XLOOKUP(L553,[6]cmmiScoringModel!$G$7:$G$9,[6]cmmiScoringModel!$I$7:$I$9,0,0,1)</f>
        <v>1</v>
      </c>
      <c r="AX553" s="1">
        <f>_xlfn.XLOOKUP(M553,[6]cmmiScoringModel!$G$10:$G$14,[6]cmmiScoringModel!$I$10:$I$14,0,0,1)</f>
        <v>1</v>
      </c>
      <c r="AY553" s="1">
        <f>_xlfn.XLOOKUP(N553,[6]cmmiScoringModel!$G$15:$G$19,[6]cmmiScoringModel!$I$15:$I$19,0,0,1)</f>
        <v>0.5</v>
      </c>
      <c r="AZ553" s="1">
        <f>_xlfn.XLOOKUP(O553,[6]cmmiScoringModel!$G$20:$G$24,[6]cmmiScoringModel!$I$20:$I$24,0,0,1)</f>
        <v>0.75</v>
      </c>
      <c r="BA553" s="1">
        <f>_xlfn.XLOOKUP(P553,[6]cmmiScoringModel!$G$25:$G$28,[6]cmmiScoringModel!$I$25:$I$28,0,0,1)</f>
        <v>0.01</v>
      </c>
      <c r="BB553" s="1">
        <f>_xlfn.XLOOKUP(Q553,[6]cmmiScoringModel!$G$29:$G$33,[6]cmmiScoringModel!$I$29:$I$33,0,0,1)</f>
        <v>0.5</v>
      </c>
      <c r="BC553" s="1">
        <f>_xlfn.XLOOKUP(R553,[6]cmmiScoringModel!$G$34:$G$37,[6]cmmiScoringModel!$I$34:$I$37,0,0,1)</f>
        <v>1</v>
      </c>
      <c r="BD553" s="1">
        <f>_xlfn.XLOOKUP(S553,[6]cmmiScoringModel!$G$38:$G$44,[6]cmmiScoringModel!$I$38:$I$44,0,0,1)</f>
        <v>0.2</v>
      </c>
      <c r="BE553" s="1">
        <f>_xlfn.XLOOKUP(T553,[6]cmmiScoringModel!$G$45:$G$51,[6]cmmiScoringModel!$I$45:$I$51,0,0,1)</f>
        <v>0.75</v>
      </c>
      <c r="BF553" s="1">
        <f>_xlfn.XLOOKUP(U553,[6]cmmiScoringModel!$G$52:$G$56,[6]cmmiScoringModel!$I$52:$I$56,0,0,1)</f>
        <v>0.8</v>
      </c>
      <c r="BG553" s="1">
        <f>_xlfn.XLOOKUP(V553,[6]cmmiScoringModel!$G$57:$G$61,[6]cmmiScoringModel!$I$57:$I$61,0,0,1)</f>
        <v>0.6</v>
      </c>
      <c r="BH553" s="1">
        <f>_xlfn.XLOOKUP(W553,[6]cmmiScoringModel!$G$62:$G$67,[6]cmmiScoringModel!$I$62:$I$67,0,0,1)</f>
        <v>0.75</v>
      </c>
      <c r="BI553" s="1">
        <f>_xlfn.XLOOKUP(X553,[6]cmmiScoringModel!$G$68:$G$72,[6]cmmiScoringModel!$I$68:$I$72,0,0,1)</f>
        <v>0.75</v>
      </c>
      <c r="BJ553" s="1">
        <f>_xlfn.XLOOKUP(Y553,[6]cmmiScoringModel!$G$73:$G$77,[6]cmmiScoringModel!$I$73:$I$77,0,0,1)</f>
        <v>0.5</v>
      </c>
      <c r="BK553" s="1">
        <f>_xlfn.XLOOKUP(Z553,[6]cmmiScoringModel!$G$78:$G$84,[6]cmmiScoringModel!$I$78:$I$84,0,0,1)</f>
        <v>0.25</v>
      </c>
      <c r="BL553" s="1">
        <f>_xlfn.XLOOKUP(AA553,[6]cmmiScoringModel!$G$85:$G$91,[6]cmmiScoringModel!$I$85:$I$91,0,0,1)</f>
        <v>0.5</v>
      </c>
      <c r="BM553" s="1">
        <f>_xlfn.XLOOKUP(AB553,[6]cmmiScoringModel!$G$92:$G$95,[6]cmmiScoringModel!$I$92:$I$95,0,0,1)</f>
        <v>1</v>
      </c>
      <c r="BN553" s="1">
        <f>_xlfn.XLOOKUP(AC553,[6]cmmiScoringModel!$G$96:$G$100,[6]cmmiScoringModel!$I$96:$I$100,0,0,1)</f>
        <v>0.6</v>
      </c>
      <c r="BO553" s="1">
        <f>_xlfn.XLOOKUP(AD553,[6]cmmiScoringModel!$G$101:$G$106,[6]cmmiScoringModel!$I$101:$I$106,0,0,1)</f>
        <v>1</v>
      </c>
      <c r="BP553" s="1">
        <f>_xlfn.XLOOKUP(AE553,[6]cmmiScoringModel!$G$107:$G$113,[6]cmmiScoringModel!$I$107:$I$113,0,0,1)</f>
        <v>0.5</v>
      </c>
      <c r="BQ553" s="1">
        <f>_xlfn.XLOOKUP(AF553,[6]cmmiScoringModel!$G$114:$G$117,[6]cmmiScoringModel!$I$114:$I$117,0,0,1)</f>
        <v>1</v>
      </c>
      <c r="BR553" s="1">
        <f>_xlfn.XLOOKUP(AG553,[6]cmmiScoringModel!$G$118:$G$120,[6]cmmiScoringModel!$I$118:$I$120,0,0,1)</f>
        <v>0.01</v>
      </c>
      <c r="BS553" s="1">
        <f>_xlfn.XLOOKUP(AH553, [6]cmmiScoringModel!$G$121:$G$124,[6]cmmiScoringModel!$I$121:$I$124,0,0,1)</f>
        <v>0.6</v>
      </c>
      <c r="BT553" s="1">
        <f>_xlfn.XLOOKUP(AI553,[6]cmmiScoringModel!$G$125:$G$128,[6]cmmiScoringModel!$I$125:$I$128,0,0,1)</f>
        <v>0.4</v>
      </c>
      <c r="BU553" s="1">
        <f>_xlfn.XLOOKUP(AJ553,[6]cmmiScoringModel!$G$129:$G$132,[6]cmmiScoringModel!$I$129:$I$132,0,0,1)</f>
        <v>1</v>
      </c>
      <c r="BV553" s="1">
        <f>_xlfn.XLOOKUP(AK553,[6]cmmiScoringModel!$G$133:$G$138,[6]cmmiScoringModel!$I$133:$I$138,0,0,1)</f>
        <v>0.75</v>
      </c>
      <c r="BW553" s="1">
        <f>_xlfn.XLOOKUP(AL553,[6]cmmiScoringModel!$G$139:$G$142,[6]cmmiScoringModel!$I$139:$I$142,0,0,1)</f>
        <v>1</v>
      </c>
      <c r="BX553" s="1">
        <f>_xlfn.XLOOKUP(AM553,[6]cmmiScoringModel!$G$143:$G$148,[6]cmmiScoringModel!$I$143:$I$148,0,0,1)</f>
        <v>0.5</v>
      </c>
      <c r="BY553" s="1">
        <f>_xlfn.XLOOKUP(AN553,[6]cmmiScoringModel!$G$149:$G$153,[6]cmmiScoringModel!$I$149:$I$153,0,0,1)</f>
        <v>0.75</v>
      </c>
      <c r="BZ553" s="1">
        <f>_xlfn.XLOOKUP(AO553,[6]cmmiScoringModel!$G$154:$G$157,[6]cmmiScoringModel!$I$154:$I$157,0,0,1)</f>
        <v>1</v>
      </c>
      <c r="CA553" s="1">
        <f>_xlfn.XLOOKUP(AP553,[6]cmmiScoringModel!$G$158:$G$161,[6]cmmiScoringModel!$I$158:$I$161,0,0,1)</f>
        <v>1</v>
      </c>
      <c r="CB553" s="1">
        <f>_xlfn.XLOOKUP(AQ553,[6]cmmiScoringModel!$G$162:$G$166,[6]cmmiScoringModel!$I$162:$I$166,0,0,1)</f>
        <v>1</v>
      </c>
      <c r="CC553" s="1">
        <f>_xlfn.XLOOKUP(AR553,[6]cmmiScoringModel!$G$167:$G$171,[6]cmmiScoringModel!$I$167:$I$171,0,0,1)</f>
        <v>0.01</v>
      </c>
      <c r="CD553" s="1">
        <f>_xlfn.XLOOKUP(AS553,[6]cmmiScoringModel!$G$172:$G$175,[6]cmmiScoringModel!$I$172:$I$175,0,0,1)</f>
        <v>0.01</v>
      </c>
      <c r="CE553" s="1">
        <f>_xlfn.XLOOKUP(AT553,[6]cmmiScoringModel!$G$176:$G$180,[6]cmmiScoringModel!$I$176:$I$180,0,0,1)</f>
        <v>0.01</v>
      </c>
    </row>
    <row r="554" spans="1:83" x14ac:dyDescent="0.25">
      <c r="A554" s="1" t="s">
        <v>4005</v>
      </c>
      <c r="B554" s="1" t="s">
        <v>2663</v>
      </c>
      <c r="C554" s="1" t="s">
        <v>2659</v>
      </c>
      <c r="D554" s="1" t="s">
        <v>2683</v>
      </c>
      <c r="E554" s="1" t="s">
        <v>2684</v>
      </c>
      <c r="G554" s="1" t="s">
        <v>1999</v>
      </c>
      <c r="H554" s="1" t="s">
        <v>4006</v>
      </c>
      <c r="K554" s="1" t="s">
        <v>18</v>
      </c>
      <c r="L554" s="1" t="s">
        <v>22</v>
      </c>
      <c r="M554" s="1" t="s">
        <v>31</v>
      </c>
      <c r="N554" s="1" t="s">
        <v>29</v>
      </c>
      <c r="O554" s="1" t="s">
        <v>37</v>
      </c>
      <c r="P554" s="1" t="s">
        <v>43</v>
      </c>
      <c r="Q554" s="1" t="s">
        <v>47</v>
      </c>
      <c r="R554" s="1" t="s">
        <v>37</v>
      </c>
      <c r="S554" s="1" t="s">
        <v>56</v>
      </c>
      <c r="T554" s="1" t="s">
        <v>64</v>
      </c>
      <c r="U554" s="1" t="s">
        <v>43</v>
      </c>
      <c r="V554" s="1" t="s">
        <v>71</v>
      </c>
      <c r="W554" s="1" t="s">
        <v>76</v>
      </c>
      <c r="X554" s="1" t="s">
        <v>37</v>
      </c>
      <c r="Y554" s="1" t="s">
        <v>43</v>
      </c>
      <c r="Z554" s="1" t="s">
        <v>62</v>
      </c>
      <c r="AA554" s="1" t="s">
        <v>62</v>
      </c>
      <c r="AB554" s="1" t="s">
        <v>98</v>
      </c>
      <c r="AC554" s="1" t="s">
        <v>103</v>
      </c>
      <c r="AD554" s="1" t="s">
        <v>111</v>
      </c>
      <c r="AE554" s="1" t="s">
        <v>62</v>
      </c>
      <c r="AF554" s="1" t="s">
        <v>122</v>
      </c>
      <c r="AG554" s="1" t="s">
        <v>125</v>
      </c>
      <c r="AH554" s="1" t="s">
        <v>129</v>
      </c>
      <c r="AI554" s="1" t="s">
        <v>129</v>
      </c>
      <c r="AJ554" s="1" t="s">
        <v>129</v>
      </c>
      <c r="AK554" s="1" t="s">
        <v>62</v>
      </c>
      <c r="AL554" s="1" t="s">
        <v>144</v>
      </c>
      <c r="AM554" s="1" t="s">
        <v>62</v>
      </c>
      <c r="AN554" s="1" t="s">
        <v>29</v>
      </c>
      <c r="AO554" s="1" t="s">
        <v>155</v>
      </c>
      <c r="AP554" s="1" t="s">
        <v>159</v>
      </c>
      <c r="AQ554" s="1" t="s">
        <v>31</v>
      </c>
      <c r="AR554" s="1" t="s">
        <v>21</v>
      </c>
      <c r="AS554" s="1" t="s">
        <v>21</v>
      </c>
      <c r="AT554" s="1" t="s">
        <v>21</v>
      </c>
      <c r="AV554" s="1">
        <f>_xlfn.XLOOKUP(K554,[6]cmmiScoringModel!$G$2:$G$6, [6]cmmiScoringModel!$I$2:$I$6,0,0,1)</f>
        <v>1</v>
      </c>
      <c r="AW554" s="1">
        <f>_xlfn.XLOOKUP(L554,[6]cmmiScoringModel!$G$7:$G$9,[6]cmmiScoringModel!$I$7:$I$9,0,0,1)</f>
        <v>1</v>
      </c>
      <c r="AX554" s="1">
        <f>_xlfn.XLOOKUP(M554,[6]cmmiScoringModel!$G$10:$G$14,[6]cmmiScoringModel!$I$10:$I$14,0,0,1)</f>
        <v>1</v>
      </c>
      <c r="AY554" s="1">
        <f>_xlfn.XLOOKUP(N554,[6]cmmiScoringModel!$G$15:$G$19,[6]cmmiScoringModel!$I$15:$I$19,0,0,1)</f>
        <v>0.5</v>
      </c>
      <c r="AZ554" s="1">
        <f>_xlfn.XLOOKUP(O554,[6]cmmiScoringModel!$G$20:$G$24,[6]cmmiScoringModel!$I$20:$I$24,0,0,1)</f>
        <v>0.75</v>
      </c>
      <c r="BA554" s="1">
        <f>_xlfn.XLOOKUP(P554,[6]cmmiScoringModel!$G$25:$G$28,[6]cmmiScoringModel!$I$25:$I$28,0,0,1)</f>
        <v>1</v>
      </c>
      <c r="BB554" s="1">
        <f>_xlfn.XLOOKUP(Q554,[6]cmmiScoringModel!$G$29:$G$33,[6]cmmiScoringModel!$I$29:$I$33,0,0,1)</f>
        <v>0.75</v>
      </c>
      <c r="BC554" s="1">
        <f>_xlfn.XLOOKUP(R554,[6]cmmiScoringModel!$G$34:$G$37,[6]cmmiScoringModel!$I$34:$I$37,0,0,1)</f>
        <v>1</v>
      </c>
      <c r="BD554" s="1">
        <f>_xlfn.XLOOKUP(S554,[6]cmmiScoringModel!$G$38:$G$44,[6]cmmiScoringModel!$I$38:$I$44,0,0,1)</f>
        <v>0.2</v>
      </c>
      <c r="BE554" s="1">
        <f>_xlfn.XLOOKUP(T554,[6]cmmiScoringModel!$G$45:$G$51,[6]cmmiScoringModel!$I$45:$I$51,0,0,1)</f>
        <v>1</v>
      </c>
      <c r="BF554" s="1">
        <f>_xlfn.XLOOKUP(U554,[6]cmmiScoringModel!$G$52:$G$56,[6]cmmiScoringModel!$I$52:$I$56,0,0,1)</f>
        <v>1</v>
      </c>
      <c r="BG554" s="1">
        <f>_xlfn.XLOOKUP(V554,[6]cmmiScoringModel!$G$57:$G$61,[6]cmmiScoringModel!$I$57:$I$61,0,0,1)</f>
        <v>0.6</v>
      </c>
      <c r="BH554" s="1">
        <f>_xlfn.XLOOKUP(W554,[6]cmmiScoringModel!$G$62:$G$67,[6]cmmiScoringModel!$I$62:$I$67,0,0,1)</f>
        <v>0.75</v>
      </c>
      <c r="BI554" s="1">
        <f>_xlfn.XLOOKUP(X554,[6]cmmiScoringModel!$G$68:$G$72,[6]cmmiScoringModel!$I$68:$I$72,0,0,1)</f>
        <v>0.75</v>
      </c>
      <c r="BJ554" s="1">
        <f>_xlfn.XLOOKUP(Y554,[6]cmmiScoringModel!$G$73:$G$77,[6]cmmiScoringModel!$I$73:$I$77,0,0,1)</f>
        <v>1</v>
      </c>
      <c r="BK554" s="1">
        <f>_xlfn.XLOOKUP(Z554,[6]cmmiScoringModel!$G$78:$G$84,[6]cmmiScoringModel!$I$78:$I$84,0,0,1)</f>
        <v>0.5</v>
      </c>
      <c r="BL554" s="1">
        <f>_xlfn.XLOOKUP(AA554,[6]cmmiScoringModel!$G$85:$G$91,[6]cmmiScoringModel!$I$85:$I$91,0,0,1)</f>
        <v>0.5</v>
      </c>
      <c r="BM554" s="1">
        <f>_xlfn.XLOOKUP(AB554,[6]cmmiScoringModel!$G$92:$G$95,[6]cmmiScoringModel!$I$92:$I$95,0,0,1)</f>
        <v>1</v>
      </c>
      <c r="BN554" s="1">
        <f>_xlfn.XLOOKUP(AC554,[6]cmmiScoringModel!$G$96:$G$100,[6]cmmiScoringModel!$I$96:$I$100,0,0,1)</f>
        <v>0.6</v>
      </c>
      <c r="BO554" s="1">
        <f>_xlfn.XLOOKUP(AD554,[6]cmmiScoringModel!$G$101:$G$106,[6]cmmiScoringModel!$I$101:$I$106,0,0,1)</f>
        <v>1</v>
      </c>
      <c r="BP554" s="1">
        <f>_xlfn.XLOOKUP(AE554,[6]cmmiScoringModel!$G$107:$G$113,[6]cmmiScoringModel!$I$107:$I$113,0,0,1)</f>
        <v>0.5</v>
      </c>
      <c r="BQ554" s="1">
        <f>_xlfn.XLOOKUP(AF554,[6]cmmiScoringModel!$G$114:$G$117,[6]cmmiScoringModel!$I$114:$I$117,0,0,1)</f>
        <v>1</v>
      </c>
      <c r="BR554" s="1">
        <f>_xlfn.XLOOKUP(AG554,[6]cmmiScoringModel!$G$118:$G$120,[6]cmmiScoringModel!$I$118:$I$120,0,0,1)</f>
        <v>1</v>
      </c>
      <c r="BS554" s="1">
        <f>_xlfn.XLOOKUP(AH554, [6]cmmiScoringModel!$G$121:$G$124,[6]cmmiScoringModel!$I$121:$I$124,0,0,1)</f>
        <v>0.6</v>
      </c>
      <c r="BT554" s="1">
        <f>_xlfn.XLOOKUP(AI554,[6]cmmiScoringModel!$G$125:$G$128,[6]cmmiScoringModel!$I$125:$I$128,0,0,1)</f>
        <v>0.4</v>
      </c>
      <c r="BU554" s="1">
        <f>_xlfn.XLOOKUP(AJ554,[6]cmmiScoringModel!$G$129:$G$132,[6]cmmiScoringModel!$I$129:$I$132,0,0,1)</f>
        <v>0.4</v>
      </c>
      <c r="BV554" s="1">
        <f>_xlfn.XLOOKUP(AK554,[6]cmmiScoringModel!$G$133:$G$138,[6]cmmiScoringModel!$I$133:$I$138,0,0,1)</f>
        <v>0.5</v>
      </c>
      <c r="BW554" s="1">
        <f>_xlfn.XLOOKUP(AL554,[6]cmmiScoringModel!$G$139:$G$142,[6]cmmiScoringModel!$I$139:$I$142,0,0,1)</f>
        <v>1</v>
      </c>
      <c r="BX554" s="1">
        <f>_xlfn.XLOOKUP(AM554,[6]cmmiScoringModel!$G$143:$G$148,[6]cmmiScoringModel!$I$143:$I$148,0,0,1)</f>
        <v>0.5</v>
      </c>
      <c r="BY554" s="1">
        <f>_xlfn.XLOOKUP(AN554,[6]cmmiScoringModel!$G$149:$G$153,[6]cmmiScoringModel!$I$149:$I$153,0,0,1)</f>
        <v>0.75</v>
      </c>
      <c r="BZ554" s="1">
        <f>_xlfn.XLOOKUP(AO554,[6]cmmiScoringModel!$G$154:$G$157,[6]cmmiScoringModel!$I$154:$I$157,0,0,1)</f>
        <v>1</v>
      </c>
      <c r="CA554" s="1">
        <f>_xlfn.XLOOKUP(AP554,[6]cmmiScoringModel!$G$158:$G$161,[6]cmmiScoringModel!$I$158:$I$161,0,0,1)</f>
        <v>1</v>
      </c>
      <c r="CB554" s="1">
        <f>_xlfn.XLOOKUP(AQ554,[6]cmmiScoringModel!$G$162:$G$166,[6]cmmiScoringModel!$I$162:$I$166,0,0,1)</f>
        <v>1</v>
      </c>
      <c r="CC554" s="1">
        <f>_xlfn.XLOOKUP(AR554,[6]cmmiScoringModel!$G$167:$G$171,[6]cmmiScoringModel!$I$167:$I$171,0,0,1)</f>
        <v>0.01</v>
      </c>
      <c r="CD554" s="1">
        <f>_xlfn.XLOOKUP(AS554,[6]cmmiScoringModel!$G$172:$G$175,[6]cmmiScoringModel!$I$172:$I$175,0,0,1)</f>
        <v>0.01</v>
      </c>
      <c r="CE554" s="1">
        <f>_xlfn.XLOOKUP(AT554,[6]cmmiScoringModel!$G$176:$G$180,[6]cmmiScoringModel!$I$176:$I$180,0,0,1)</f>
        <v>0.01</v>
      </c>
    </row>
    <row r="555" spans="1:83" x14ac:dyDescent="0.25">
      <c r="A555" s="1" t="s">
        <v>4007</v>
      </c>
      <c r="B555" s="1" t="s">
        <v>2663</v>
      </c>
      <c r="C555" s="1" t="s">
        <v>2659</v>
      </c>
      <c r="D555" s="1" t="s">
        <v>2685</v>
      </c>
      <c r="E555" s="1" t="s">
        <v>2686</v>
      </c>
      <c r="G555" s="1" t="s">
        <v>2687</v>
      </c>
      <c r="H555" s="1" t="s">
        <v>4008</v>
      </c>
      <c r="K555" s="1" t="s">
        <v>17</v>
      </c>
      <c r="L555" s="1" t="s">
        <v>22</v>
      </c>
      <c r="M555" s="1" t="s">
        <v>31</v>
      </c>
      <c r="N555" s="1" t="s">
        <v>29</v>
      </c>
      <c r="O555" s="1" t="s">
        <v>37</v>
      </c>
      <c r="P555" s="1" t="s">
        <v>43</v>
      </c>
      <c r="Q555" s="1" t="s">
        <v>45</v>
      </c>
      <c r="R555" s="1" t="s">
        <v>37</v>
      </c>
      <c r="S555" s="1" t="s">
        <v>56</v>
      </c>
      <c r="T555" s="1" t="s">
        <v>62</v>
      </c>
      <c r="U555" s="1" t="s">
        <v>66</v>
      </c>
      <c r="V555" s="1" t="s">
        <v>71</v>
      </c>
      <c r="W555" s="1" t="s">
        <v>75</v>
      </c>
      <c r="X555" s="1" t="s">
        <v>37</v>
      </c>
      <c r="Y555" s="1" t="s">
        <v>66</v>
      </c>
      <c r="Z555" s="1" t="s">
        <v>62</v>
      </c>
      <c r="AA555" s="1" t="s">
        <v>62</v>
      </c>
      <c r="AB555" s="1" t="s">
        <v>98</v>
      </c>
      <c r="AC555" s="1" t="s">
        <v>102</v>
      </c>
      <c r="AD555" s="1" t="s">
        <v>111</v>
      </c>
      <c r="AE555" s="1" t="s">
        <v>62</v>
      </c>
      <c r="AF555" s="1" t="s">
        <v>120</v>
      </c>
      <c r="AG555" s="1" t="s">
        <v>124</v>
      </c>
      <c r="AH555" s="1" t="s">
        <v>129</v>
      </c>
      <c r="AI555" s="1" t="s">
        <v>129</v>
      </c>
      <c r="AJ555" s="1" t="s">
        <v>129</v>
      </c>
      <c r="AK555" s="1" t="s">
        <v>62</v>
      </c>
      <c r="AL555" s="1" t="s">
        <v>144</v>
      </c>
      <c r="AM555" s="1" t="s">
        <v>63</v>
      </c>
      <c r="AN555" s="1" t="s">
        <v>29</v>
      </c>
      <c r="AO555" s="1" t="s">
        <v>155</v>
      </c>
      <c r="AP555" s="1" t="s">
        <v>159</v>
      </c>
      <c r="AQ555" s="1" t="s">
        <v>29</v>
      </c>
      <c r="AR555" s="1" t="s">
        <v>21</v>
      </c>
      <c r="AS555" s="1" t="s">
        <v>21</v>
      </c>
      <c r="AT555" s="1" t="s">
        <v>21</v>
      </c>
      <c r="AV555" s="1">
        <f>_xlfn.XLOOKUP(K555,[6]cmmiScoringModel!$G$2:$G$6, [6]cmmiScoringModel!$I$2:$I$6,0,0,1)</f>
        <v>0.25</v>
      </c>
      <c r="AW555" s="1">
        <f>_xlfn.XLOOKUP(L555,[6]cmmiScoringModel!$G$7:$G$9,[6]cmmiScoringModel!$I$7:$I$9,0,0,1)</f>
        <v>1</v>
      </c>
      <c r="AX555" s="1">
        <f>_xlfn.XLOOKUP(M555,[6]cmmiScoringModel!$G$10:$G$14,[6]cmmiScoringModel!$I$10:$I$14,0,0,1)</f>
        <v>1</v>
      </c>
      <c r="AY555" s="1">
        <f>_xlfn.XLOOKUP(N555,[6]cmmiScoringModel!$G$15:$G$19,[6]cmmiScoringModel!$I$15:$I$19,0,0,1)</f>
        <v>0.5</v>
      </c>
      <c r="AZ555" s="1">
        <f>_xlfn.XLOOKUP(O555,[6]cmmiScoringModel!$G$20:$G$24,[6]cmmiScoringModel!$I$20:$I$24,0,0,1)</f>
        <v>0.75</v>
      </c>
      <c r="BA555" s="1">
        <f>_xlfn.XLOOKUP(P555,[6]cmmiScoringModel!$G$25:$G$28,[6]cmmiScoringModel!$I$25:$I$28,0,0,1)</f>
        <v>1</v>
      </c>
      <c r="BB555" s="1">
        <f>_xlfn.XLOOKUP(Q555,[6]cmmiScoringModel!$G$29:$G$33,[6]cmmiScoringModel!$I$29:$I$33,0,0,1)</f>
        <v>0.5</v>
      </c>
      <c r="BC555" s="1">
        <f>_xlfn.XLOOKUP(R555,[6]cmmiScoringModel!$G$34:$G$37,[6]cmmiScoringModel!$I$34:$I$37,0,0,1)</f>
        <v>1</v>
      </c>
      <c r="BD555" s="1">
        <f>_xlfn.XLOOKUP(S555,[6]cmmiScoringModel!$G$38:$G$44,[6]cmmiScoringModel!$I$38:$I$44,0,0,1)</f>
        <v>0.2</v>
      </c>
      <c r="BE555" s="1">
        <f>_xlfn.XLOOKUP(T555,[6]cmmiScoringModel!$G$45:$G$51,[6]cmmiScoringModel!$I$45:$I$51,0,0,1)</f>
        <v>0.5</v>
      </c>
      <c r="BF555" s="1">
        <f>_xlfn.XLOOKUP(U555,[6]cmmiScoringModel!$G$52:$G$56,[6]cmmiScoringModel!$I$52:$I$56,0,0,1)</f>
        <v>0.8</v>
      </c>
      <c r="BG555" s="1">
        <f>_xlfn.XLOOKUP(V555,[6]cmmiScoringModel!$G$57:$G$61,[6]cmmiScoringModel!$I$57:$I$61,0,0,1)</f>
        <v>0.6</v>
      </c>
      <c r="BH555" s="1">
        <f>_xlfn.XLOOKUP(W555,[6]cmmiScoringModel!$G$62:$G$67,[6]cmmiScoringModel!$I$62:$I$67,0,0,1)</f>
        <v>0.5</v>
      </c>
      <c r="BI555" s="1">
        <f>_xlfn.XLOOKUP(X555,[6]cmmiScoringModel!$G$68:$G$72,[6]cmmiScoringModel!$I$68:$I$72,0,0,1)</f>
        <v>0.75</v>
      </c>
      <c r="BJ555" s="1">
        <f>_xlfn.XLOOKUP(Y555,[6]cmmiScoringModel!$G$73:$G$77,[6]cmmiScoringModel!$I$73:$I$77,0,0,1)</f>
        <v>0.5</v>
      </c>
      <c r="BK555" s="1">
        <f>_xlfn.XLOOKUP(Z555,[6]cmmiScoringModel!$G$78:$G$84,[6]cmmiScoringModel!$I$78:$I$84,0,0,1)</f>
        <v>0.5</v>
      </c>
      <c r="BL555" s="1">
        <f>_xlfn.XLOOKUP(AA555,[6]cmmiScoringModel!$G$85:$G$91,[6]cmmiScoringModel!$I$85:$I$91,0,0,1)</f>
        <v>0.5</v>
      </c>
      <c r="BM555" s="1">
        <f>_xlfn.XLOOKUP(AB555,[6]cmmiScoringModel!$G$92:$G$95,[6]cmmiScoringModel!$I$92:$I$95,0,0,1)</f>
        <v>1</v>
      </c>
      <c r="BN555" s="1">
        <f>_xlfn.XLOOKUP(AC555,[6]cmmiScoringModel!$G$96:$G$100,[6]cmmiScoringModel!$I$96:$I$100,0,0,1)</f>
        <v>0.15</v>
      </c>
      <c r="BO555" s="1">
        <f>_xlfn.XLOOKUP(AD555,[6]cmmiScoringModel!$G$101:$G$106,[6]cmmiScoringModel!$I$101:$I$106,0,0,1)</f>
        <v>1</v>
      </c>
      <c r="BP555" s="1">
        <f>_xlfn.XLOOKUP(AE555,[6]cmmiScoringModel!$G$107:$G$113,[6]cmmiScoringModel!$I$107:$I$113,0,0,1)</f>
        <v>0.5</v>
      </c>
      <c r="BQ555" s="1">
        <f>_xlfn.XLOOKUP(AF555,[6]cmmiScoringModel!$G$114:$G$117,[6]cmmiScoringModel!$I$114:$I$117,0,0,1)</f>
        <v>0.85</v>
      </c>
      <c r="BR555" s="1">
        <f>_xlfn.XLOOKUP(AG555,[6]cmmiScoringModel!$G$118:$G$120,[6]cmmiScoringModel!$I$118:$I$120,0,0,1)</f>
        <v>0.25</v>
      </c>
      <c r="BS555" s="1">
        <f>_xlfn.XLOOKUP(AH555, [6]cmmiScoringModel!$G$121:$G$124,[6]cmmiScoringModel!$I$121:$I$124,0,0,1)</f>
        <v>0.6</v>
      </c>
      <c r="BT555" s="1">
        <f>_xlfn.XLOOKUP(AI555,[6]cmmiScoringModel!$G$125:$G$128,[6]cmmiScoringModel!$I$125:$I$128,0,0,1)</f>
        <v>0.4</v>
      </c>
      <c r="BU555" s="1">
        <f>_xlfn.XLOOKUP(AJ555,[6]cmmiScoringModel!$G$129:$G$132,[6]cmmiScoringModel!$I$129:$I$132,0,0,1)</f>
        <v>0.4</v>
      </c>
      <c r="BV555" s="1">
        <f>_xlfn.XLOOKUP(AK555,[6]cmmiScoringModel!$G$133:$G$138,[6]cmmiScoringModel!$I$133:$I$138,0,0,1)</f>
        <v>0.5</v>
      </c>
      <c r="BW555" s="1">
        <f>_xlfn.XLOOKUP(AL555,[6]cmmiScoringModel!$G$139:$G$142,[6]cmmiScoringModel!$I$139:$I$142,0,0,1)</f>
        <v>1</v>
      </c>
      <c r="BX555" s="1">
        <f>_xlfn.XLOOKUP(AM555,[6]cmmiScoringModel!$G$143:$G$148,[6]cmmiScoringModel!$I$143:$I$148,0,0,1)</f>
        <v>0.75</v>
      </c>
      <c r="BY555" s="1">
        <f>_xlfn.XLOOKUP(AN555,[6]cmmiScoringModel!$G$149:$G$153,[6]cmmiScoringModel!$I$149:$I$153,0,0,1)</f>
        <v>0.75</v>
      </c>
      <c r="BZ555" s="1">
        <f>_xlfn.XLOOKUP(AO555,[6]cmmiScoringModel!$G$154:$G$157,[6]cmmiScoringModel!$I$154:$I$157,0,0,1)</f>
        <v>1</v>
      </c>
      <c r="CA555" s="1">
        <f>_xlfn.XLOOKUP(AP555,[6]cmmiScoringModel!$G$158:$G$161,[6]cmmiScoringModel!$I$158:$I$161,0,0,1)</f>
        <v>1</v>
      </c>
      <c r="CB555" s="1">
        <f>_xlfn.XLOOKUP(AQ555,[6]cmmiScoringModel!$G$162:$G$166,[6]cmmiScoringModel!$I$162:$I$166,0,0,1)</f>
        <v>0.75</v>
      </c>
      <c r="CC555" s="1">
        <f>_xlfn.XLOOKUP(AR555,[6]cmmiScoringModel!$G$167:$G$171,[6]cmmiScoringModel!$I$167:$I$171,0,0,1)</f>
        <v>0.01</v>
      </c>
      <c r="CD555" s="1">
        <f>_xlfn.XLOOKUP(AS555,[6]cmmiScoringModel!$G$172:$G$175,[6]cmmiScoringModel!$I$172:$I$175,0,0,1)</f>
        <v>0.01</v>
      </c>
      <c r="CE555" s="1">
        <f>_xlfn.XLOOKUP(AT555,[6]cmmiScoringModel!$G$176:$G$180,[6]cmmiScoringModel!$I$176:$I$180,0,0,1)</f>
        <v>0.01</v>
      </c>
    </row>
    <row r="556" spans="1:83" x14ac:dyDescent="0.25">
      <c r="A556" s="1" t="s">
        <v>4009</v>
      </c>
      <c r="B556" s="1" t="s">
        <v>2663</v>
      </c>
      <c r="C556" s="1" t="s">
        <v>2659</v>
      </c>
      <c r="D556" s="1" t="s">
        <v>2688</v>
      </c>
      <c r="E556" s="1" t="s">
        <v>2689</v>
      </c>
      <c r="G556" s="1" t="s">
        <v>2199</v>
      </c>
      <c r="H556" s="1" t="s">
        <v>3994</v>
      </c>
      <c r="K556" s="1" t="s">
        <v>17</v>
      </c>
      <c r="L556" s="1" t="s">
        <v>22</v>
      </c>
      <c r="M556" s="1" t="s">
        <v>31</v>
      </c>
      <c r="N556" s="1" t="s">
        <v>29</v>
      </c>
      <c r="O556" s="1" t="s">
        <v>37</v>
      </c>
      <c r="P556" s="1" t="s">
        <v>43</v>
      </c>
      <c r="Q556" s="1" t="s">
        <v>45</v>
      </c>
      <c r="R556" s="1" t="s">
        <v>37</v>
      </c>
      <c r="S556" s="1" t="s">
        <v>56</v>
      </c>
      <c r="T556" s="1" t="s">
        <v>61</v>
      </c>
      <c r="U556" s="1" t="s">
        <v>43</v>
      </c>
      <c r="V556" s="1" t="s">
        <v>71</v>
      </c>
      <c r="W556" s="1" t="s">
        <v>76</v>
      </c>
      <c r="X556" s="1" t="s">
        <v>37</v>
      </c>
      <c r="Y556" s="1" t="s">
        <v>43</v>
      </c>
      <c r="Z556" s="1" t="s">
        <v>62</v>
      </c>
      <c r="AA556" s="1" t="s">
        <v>62</v>
      </c>
      <c r="AB556" s="1" t="s">
        <v>98</v>
      </c>
      <c r="AC556" s="1" t="s">
        <v>103</v>
      </c>
      <c r="AD556" s="1" t="s">
        <v>111</v>
      </c>
      <c r="AE556" s="1" t="s">
        <v>62</v>
      </c>
      <c r="AF556" s="1" t="s">
        <v>120</v>
      </c>
      <c r="AG556" s="1" t="s">
        <v>124</v>
      </c>
      <c r="AH556" s="1" t="s">
        <v>129</v>
      </c>
      <c r="AI556" s="1" t="s">
        <v>129</v>
      </c>
      <c r="AJ556" s="1" t="s">
        <v>129</v>
      </c>
      <c r="AK556" s="1" t="s">
        <v>62</v>
      </c>
      <c r="AL556" s="1" t="s">
        <v>144</v>
      </c>
      <c r="AM556" s="1" t="s">
        <v>62</v>
      </c>
      <c r="AN556" s="1" t="s">
        <v>29</v>
      </c>
      <c r="AO556" s="1" t="s">
        <v>155</v>
      </c>
      <c r="AP556" s="1" t="s">
        <v>158</v>
      </c>
      <c r="AQ556" s="1" t="s">
        <v>29</v>
      </c>
      <c r="AR556" s="1" t="s">
        <v>21</v>
      </c>
      <c r="AS556" s="1" t="s">
        <v>21</v>
      </c>
      <c r="AT556" s="1" t="s">
        <v>21</v>
      </c>
      <c r="AV556" s="1">
        <f>_xlfn.XLOOKUP(K556,[6]cmmiScoringModel!$G$2:$G$6, [6]cmmiScoringModel!$I$2:$I$6,0,0,1)</f>
        <v>0.25</v>
      </c>
      <c r="AW556" s="1">
        <f>_xlfn.XLOOKUP(L556,[6]cmmiScoringModel!$G$7:$G$9,[6]cmmiScoringModel!$I$7:$I$9,0,0,1)</f>
        <v>1</v>
      </c>
      <c r="AX556" s="1">
        <f>_xlfn.XLOOKUP(M556,[6]cmmiScoringModel!$G$10:$G$14,[6]cmmiScoringModel!$I$10:$I$14,0,0,1)</f>
        <v>1</v>
      </c>
      <c r="AY556" s="1">
        <f>_xlfn.XLOOKUP(N556,[6]cmmiScoringModel!$G$15:$G$19,[6]cmmiScoringModel!$I$15:$I$19,0,0,1)</f>
        <v>0.5</v>
      </c>
      <c r="AZ556" s="1">
        <f>_xlfn.XLOOKUP(O556,[6]cmmiScoringModel!$G$20:$G$24,[6]cmmiScoringModel!$I$20:$I$24,0,0,1)</f>
        <v>0.75</v>
      </c>
      <c r="BA556" s="1">
        <f>_xlfn.XLOOKUP(P556,[6]cmmiScoringModel!$G$25:$G$28,[6]cmmiScoringModel!$I$25:$I$28,0,0,1)</f>
        <v>1</v>
      </c>
      <c r="BB556" s="1">
        <f>_xlfn.XLOOKUP(Q556,[6]cmmiScoringModel!$G$29:$G$33,[6]cmmiScoringModel!$I$29:$I$33,0,0,1)</f>
        <v>0.5</v>
      </c>
      <c r="BC556" s="1">
        <f>_xlfn.XLOOKUP(R556,[6]cmmiScoringModel!$G$34:$G$37,[6]cmmiScoringModel!$I$34:$I$37,0,0,1)</f>
        <v>1</v>
      </c>
      <c r="BD556" s="1">
        <f>_xlfn.XLOOKUP(S556,[6]cmmiScoringModel!$G$38:$G$44,[6]cmmiScoringModel!$I$38:$I$44,0,0,1)</f>
        <v>0.2</v>
      </c>
      <c r="BE556" s="1">
        <f>_xlfn.XLOOKUP(T556,[6]cmmiScoringModel!$G$45:$G$51,[6]cmmiScoringModel!$I$45:$I$51,0,0,1)</f>
        <v>0.25</v>
      </c>
      <c r="BF556" s="1">
        <f>_xlfn.XLOOKUP(U556,[6]cmmiScoringModel!$G$52:$G$56,[6]cmmiScoringModel!$I$52:$I$56,0,0,1)</f>
        <v>1</v>
      </c>
      <c r="BG556" s="1">
        <f>_xlfn.XLOOKUP(V556,[6]cmmiScoringModel!$G$57:$G$61,[6]cmmiScoringModel!$I$57:$I$61,0,0,1)</f>
        <v>0.6</v>
      </c>
      <c r="BH556" s="1">
        <f>_xlfn.XLOOKUP(W556,[6]cmmiScoringModel!$G$62:$G$67,[6]cmmiScoringModel!$I$62:$I$67,0,0,1)</f>
        <v>0.75</v>
      </c>
      <c r="BI556" s="1">
        <f>_xlfn.XLOOKUP(X556,[6]cmmiScoringModel!$G$68:$G$72,[6]cmmiScoringModel!$I$68:$I$72,0,0,1)</f>
        <v>0.75</v>
      </c>
      <c r="BJ556" s="1">
        <f>_xlfn.XLOOKUP(Y556,[6]cmmiScoringModel!$G$73:$G$77,[6]cmmiScoringModel!$I$73:$I$77,0,0,1)</f>
        <v>1</v>
      </c>
      <c r="BK556" s="1">
        <f>_xlfn.XLOOKUP(Z556,[6]cmmiScoringModel!$G$78:$G$84,[6]cmmiScoringModel!$I$78:$I$84,0,0,1)</f>
        <v>0.5</v>
      </c>
      <c r="BL556" s="1">
        <f>_xlfn.XLOOKUP(AA556,[6]cmmiScoringModel!$G$85:$G$91,[6]cmmiScoringModel!$I$85:$I$91,0,0,1)</f>
        <v>0.5</v>
      </c>
      <c r="BM556" s="1">
        <f>_xlfn.XLOOKUP(AB556,[6]cmmiScoringModel!$G$92:$G$95,[6]cmmiScoringModel!$I$92:$I$95,0,0,1)</f>
        <v>1</v>
      </c>
      <c r="BN556" s="1">
        <f>_xlfn.XLOOKUP(AC556,[6]cmmiScoringModel!$G$96:$G$100,[6]cmmiScoringModel!$I$96:$I$100,0,0,1)</f>
        <v>0.6</v>
      </c>
      <c r="BO556" s="1">
        <f>_xlfn.XLOOKUP(AD556,[6]cmmiScoringModel!$G$101:$G$106,[6]cmmiScoringModel!$I$101:$I$106,0,0,1)</f>
        <v>1</v>
      </c>
      <c r="BP556" s="1">
        <f>_xlfn.XLOOKUP(AE556,[6]cmmiScoringModel!$G$107:$G$113,[6]cmmiScoringModel!$I$107:$I$113,0,0,1)</f>
        <v>0.5</v>
      </c>
      <c r="BQ556" s="1">
        <f>_xlfn.XLOOKUP(AF556,[6]cmmiScoringModel!$G$114:$G$117,[6]cmmiScoringModel!$I$114:$I$117,0,0,1)</f>
        <v>0.85</v>
      </c>
      <c r="BR556" s="1">
        <f>_xlfn.XLOOKUP(AG556,[6]cmmiScoringModel!$G$118:$G$120,[6]cmmiScoringModel!$I$118:$I$120,0,0,1)</f>
        <v>0.25</v>
      </c>
      <c r="BS556" s="1">
        <f>_xlfn.XLOOKUP(AH556, [6]cmmiScoringModel!$G$121:$G$124,[6]cmmiScoringModel!$I$121:$I$124,0,0,1)</f>
        <v>0.6</v>
      </c>
      <c r="BT556" s="1">
        <f>_xlfn.XLOOKUP(AI556,[6]cmmiScoringModel!$G$125:$G$128,[6]cmmiScoringModel!$I$125:$I$128,0,0,1)</f>
        <v>0.4</v>
      </c>
      <c r="BU556" s="1">
        <f>_xlfn.XLOOKUP(AJ556,[6]cmmiScoringModel!$G$129:$G$132,[6]cmmiScoringModel!$I$129:$I$132,0,0,1)</f>
        <v>0.4</v>
      </c>
      <c r="BV556" s="1">
        <f>_xlfn.XLOOKUP(AK556,[6]cmmiScoringModel!$G$133:$G$138,[6]cmmiScoringModel!$I$133:$I$138,0,0,1)</f>
        <v>0.5</v>
      </c>
      <c r="BW556" s="1">
        <f>_xlfn.XLOOKUP(AL556,[6]cmmiScoringModel!$G$139:$G$142,[6]cmmiScoringModel!$I$139:$I$142,0,0,1)</f>
        <v>1</v>
      </c>
      <c r="BX556" s="1">
        <f>_xlfn.XLOOKUP(AM556,[6]cmmiScoringModel!$G$143:$G$148,[6]cmmiScoringModel!$I$143:$I$148,0,0,1)</f>
        <v>0.5</v>
      </c>
      <c r="BY556" s="1">
        <f>_xlfn.XLOOKUP(AN556,[6]cmmiScoringModel!$G$149:$G$153,[6]cmmiScoringModel!$I$149:$I$153,0,0,1)</f>
        <v>0.75</v>
      </c>
      <c r="BZ556" s="1">
        <f>_xlfn.XLOOKUP(AO556,[6]cmmiScoringModel!$G$154:$G$157,[6]cmmiScoringModel!$I$154:$I$157,0,0,1)</f>
        <v>1</v>
      </c>
      <c r="CA556" s="1">
        <f>_xlfn.XLOOKUP(AP556,[6]cmmiScoringModel!$G$158:$G$161,[6]cmmiScoringModel!$I$158:$I$161,0,0,1)</f>
        <v>0.5</v>
      </c>
      <c r="CB556" s="1">
        <f>_xlfn.XLOOKUP(AQ556,[6]cmmiScoringModel!$G$162:$G$166,[6]cmmiScoringModel!$I$162:$I$166,0,0,1)</f>
        <v>0.75</v>
      </c>
      <c r="CC556" s="1">
        <f>_xlfn.XLOOKUP(AR556,[6]cmmiScoringModel!$G$167:$G$171,[6]cmmiScoringModel!$I$167:$I$171,0,0,1)</f>
        <v>0.01</v>
      </c>
      <c r="CD556" s="1">
        <f>_xlfn.XLOOKUP(AS556,[6]cmmiScoringModel!$G$172:$G$175,[6]cmmiScoringModel!$I$172:$I$175,0,0,1)</f>
        <v>0.01</v>
      </c>
      <c r="CE556" s="1">
        <f>_xlfn.XLOOKUP(AT556,[6]cmmiScoringModel!$G$176:$G$180,[6]cmmiScoringModel!$I$176:$I$180,0,0,1)</f>
        <v>0.01</v>
      </c>
    </row>
    <row r="557" spans="1:83" x14ac:dyDescent="0.25">
      <c r="A557" s="1" t="s">
        <v>4010</v>
      </c>
      <c r="B557" s="1" t="s">
        <v>2663</v>
      </c>
      <c r="C557" s="1" t="s">
        <v>2599</v>
      </c>
      <c r="D557" s="1" t="s">
        <v>2600</v>
      </c>
      <c r="E557" s="1" t="s">
        <v>2601</v>
      </c>
      <c r="G557" s="1" t="s">
        <v>2786</v>
      </c>
      <c r="K557" s="1" t="s">
        <v>18</v>
      </c>
      <c r="L557" s="1" t="s">
        <v>22</v>
      </c>
      <c r="M557" s="1" t="s">
        <v>31</v>
      </c>
      <c r="N557" s="1" t="s">
        <v>29</v>
      </c>
      <c r="O557" s="1" t="s">
        <v>37</v>
      </c>
      <c r="P557" s="1" t="s">
        <v>43</v>
      </c>
      <c r="Q557" s="1" t="s">
        <v>45</v>
      </c>
      <c r="R557" s="1" t="s">
        <v>37</v>
      </c>
      <c r="S557" s="1" t="s">
        <v>56</v>
      </c>
      <c r="T557" s="1" t="s">
        <v>64</v>
      </c>
      <c r="U557" s="1" t="s">
        <v>43</v>
      </c>
      <c r="V557" s="1" t="s">
        <v>72</v>
      </c>
      <c r="W557" s="1" t="s">
        <v>76</v>
      </c>
      <c r="X557" s="1" t="s">
        <v>37</v>
      </c>
      <c r="Y557" s="1" t="s">
        <v>43</v>
      </c>
      <c r="Z557" s="1" t="s">
        <v>62</v>
      </c>
      <c r="AA557" s="1" t="s">
        <v>62</v>
      </c>
      <c r="AB557" s="1" t="s">
        <v>98</v>
      </c>
      <c r="AC557" s="1" t="s">
        <v>103</v>
      </c>
      <c r="AD557" s="1" t="s">
        <v>111</v>
      </c>
      <c r="AE557" s="1" t="s">
        <v>62</v>
      </c>
      <c r="AF557" s="1" t="s">
        <v>120</v>
      </c>
      <c r="AG557" s="1" t="s">
        <v>124</v>
      </c>
      <c r="AH557" s="1" t="s">
        <v>129</v>
      </c>
      <c r="AI557" s="1" t="s">
        <v>129</v>
      </c>
      <c r="AJ557" s="1" t="s">
        <v>129</v>
      </c>
      <c r="AK557" s="1" t="s">
        <v>63</v>
      </c>
      <c r="AL557" s="1" t="s">
        <v>144</v>
      </c>
      <c r="AM557" s="1" t="s">
        <v>62</v>
      </c>
      <c r="AN557" s="1" t="s">
        <v>29</v>
      </c>
      <c r="AO557" s="1" t="s">
        <v>155</v>
      </c>
      <c r="AP557" s="1" t="s">
        <v>158</v>
      </c>
      <c r="AQ557" s="1" t="s">
        <v>29</v>
      </c>
      <c r="AR557" s="1" t="s">
        <v>21</v>
      </c>
      <c r="AS557" s="1" t="s">
        <v>21</v>
      </c>
      <c r="AT557" s="1" t="s">
        <v>21</v>
      </c>
      <c r="AV557" s="1">
        <f>_xlfn.XLOOKUP(K557,[6]cmmiScoringModel!$G$2:$G$6, [6]cmmiScoringModel!$I$2:$I$6,0,0,1)</f>
        <v>1</v>
      </c>
      <c r="AW557" s="1">
        <f>_xlfn.XLOOKUP(L557,[6]cmmiScoringModel!$G$7:$G$9,[6]cmmiScoringModel!$I$7:$I$9,0,0,1)</f>
        <v>1</v>
      </c>
      <c r="AX557" s="1">
        <f>_xlfn.XLOOKUP(M557,[6]cmmiScoringModel!$G$10:$G$14,[6]cmmiScoringModel!$I$10:$I$14,0,0,1)</f>
        <v>1</v>
      </c>
      <c r="AY557" s="1">
        <f>_xlfn.XLOOKUP(N557,[6]cmmiScoringModel!$G$15:$G$19,[6]cmmiScoringModel!$I$15:$I$19,0,0,1)</f>
        <v>0.5</v>
      </c>
      <c r="AZ557" s="1">
        <f>_xlfn.XLOOKUP(O557,[6]cmmiScoringModel!$G$20:$G$24,[6]cmmiScoringModel!$I$20:$I$24,0,0,1)</f>
        <v>0.75</v>
      </c>
      <c r="BA557" s="1">
        <f>_xlfn.XLOOKUP(P557,[6]cmmiScoringModel!$G$25:$G$28,[6]cmmiScoringModel!$I$25:$I$28,0,0,1)</f>
        <v>1</v>
      </c>
      <c r="BB557" s="1">
        <f>_xlfn.XLOOKUP(Q557,[6]cmmiScoringModel!$G$29:$G$33,[6]cmmiScoringModel!$I$29:$I$33,0,0,1)</f>
        <v>0.5</v>
      </c>
      <c r="BC557" s="1">
        <f>_xlfn.XLOOKUP(R557,[6]cmmiScoringModel!$G$34:$G$37,[6]cmmiScoringModel!$I$34:$I$37,0,0,1)</f>
        <v>1</v>
      </c>
      <c r="BD557" s="1">
        <f>_xlfn.XLOOKUP(S557,[6]cmmiScoringModel!$G$38:$G$44,[6]cmmiScoringModel!$I$38:$I$44,0,0,1)</f>
        <v>0.2</v>
      </c>
      <c r="BE557" s="1">
        <f>_xlfn.XLOOKUP(T557,[6]cmmiScoringModel!$G$45:$G$51,[6]cmmiScoringModel!$I$45:$I$51,0,0,1)</f>
        <v>1</v>
      </c>
      <c r="BF557" s="1">
        <f>_xlfn.XLOOKUP(U557,[6]cmmiScoringModel!$G$52:$G$56,[6]cmmiScoringModel!$I$52:$I$56,0,0,1)</f>
        <v>1</v>
      </c>
      <c r="BG557" s="1">
        <f>_xlfn.XLOOKUP(V557,[6]cmmiScoringModel!$G$57:$G$61,[6]cmmiScoringModel!$I$57:$I$61,0,0,1)</f>
        <v>1</v>
      </c>
      <c r="BH557" s="1">
        <f>_xlfn.XLOOKUP(W557,[6]cmmiScoringModel!$G$62:$G$67,[6]cmmiScoringModel!$I$62:$I$67,0,0,1)</f>
        <v>0.75</v>
      </c>
      <c r="BI557" s="1">
        <f>_xlfn.XLOOKUP(X557,[6]cmmiScoringModel!$G$68:$G$72,[6]cmmiScoringModel!$I$68:$I$72,0,0,1)</f>
        <v>0.75</v>
      </c>
      <c r="BJ557" s="1">
        <f>_xlfn.XLOOKUP(Y557,[6]cmmiScoringModel!$G$73:$G$77,[6]cmmiScoringModel!$I$73:$I$77,0,0,1)</f>
        <v>1</v>
      </c>
      <c r="BK557" s="1">
        <f>_xlfn.XLOOKUP(Z557,[6]cmmiScoringModel!$G$78:$G$84,[6]cmmiScoringModel!$I$78:$I$84,0,0,1)</f>
        <v>0.5</v>
      </c>
      <c r="BL557" s="1">
        <f>_xlfn.XLOOKUP(AA557,[6]cmmiScoringModel!$G$85:$G$91,[6]cmmiScoringModel!$I$85:$I$91,0,0,1)</f>
        <v>0.5</v>
      </c>
      <c r="BM557" s="1">
        <f>_xlfn.XLOOKUP(AB557,[6]cmmiScoringModel!$G$92:$G$95,[6]cmmiScoringModel!$I$92:$I$95,0,0,1)</f>
        <v>1</v>
      </c>
      <c r="BN557" s="1">
        <f>_xlfn.XLOOKUP(AC557,[6]cmmiScoringModel!$G$96:$G$100,[6]cmmiScoringModel!$I$96:$I$100,0,0,1)</f>
        <v>0.6</v>
      </c>
      <c r="BO557" s="1">
        <f>_xlfn.XLOOKUP(AD557,[6]cmmiScoringModel!$G$101:$G$106,[6]cmmiScoringModel!$I$101:$I$106,0,0,1)</f>
        <v>1</v>
      </c>
      <c r="BP557" s="1">
        <f>_xlfn.XLOOKUP(AE557,[6]cmmiScoringModel!$G$107:$G$113,[6]cmmiScoringModel!$I$107:$I$113,0,0,1)</f>
        <v>0.5</v>
      </c>
      <c r="BQ557" s="1">
        <f>_xlfn.XLOOKUP(AF557,[6]cmmiScoringModel!$G$114:$G$117,[6]cmmiScoringModel!$I$114:$I$117,0,0,1)</f>
        <v>0.85</v>
      </c>
      <c r="BR557" s="1">
        <f>_xlfn.XLOOKUP(AG557,[6]cmmiScoringModel!$G$118:$G$120,[6]cmmiScoringModel!$I$118:$I$120,0,0,1)</f>
        <v>0.25</v>
      </c>
      <c r="BS557" s="1">
        <f>_xlfn.XLOOKUP(AH557, [6]cmmiScoringModel!$G$121:$G$124,[6]cmmiScoringModel!$I$121:$I$124,0,0,1)</f>
        <v>0.6</v>
      </c>
      <c r="BT557" s="1">
        <f>_xlfn.XLOOKUP(AI557,[6]cmmiScoringModel!$G$125:$G$128,[6]cmmiScoringModel!$I$125:$I$128,0,0,1)</f>
        <v>0.4</v>
      </c>
      <c r="BU557" s="1">
        <f>_xlfn.XLOOKUP(AJ557,[6]cmmiScoringModel!$G$129:$G$132,[6]cmmiScoringModel!$I$129:$I$132,0,0,1)</f>
        <v>0.4</v>
      </c>
      <c r="BV557" s="1">
        <f>_xlfn.XLOOKUP(AK557,[6]cmmiScoringModel!$G$133:$G$138,[6]cmmiScoringModel!$I$133:$I$138,0,0,1)</f>
        <v>0.75</v>
      </c>
      <c r="BW557" s="1">
        <f>_xlfn.XLOOKUP(AL557,[6]cmmiScoringModel!$G$139:$G$142,[6]cmmiScoringModel!$I$139:$I$142,0,0,1)</f>
        <v>1</v>
      </c>
      <c r="BX557" s="1">
        <f>_xlfn.XLOOKUP(AM557,[6]cmmiScoringModel!$G$143:$G$148,[6]cmmiScoringModel!$I$143:$I$148,0,0,1)</f>
        <v>0.5</v>
      </c>
      <c r="BY557" s="1">
        <f>_xlfn.XLOOKUP(AN557,[6]cmmiScoringModel!$G$149:$G$153,[6]cmmiScoringModel!$I$149:$I$153,0,0,1)</f>
        <v>0.75</v>
      </c>
      <c r="BZ557" s="1">
        <f>_xlfn.XLOOKUP(AO557,[6]cmmiScoringModel!$G$154:$G$157,[6]cmmiScoringModel!$I$154:$I$157,0,0,1)</f>
        <v>1</v>
      </c>
      <c r="CA557" s="1">
        <f>_xlfn.XLOOKUP(AP557,[6]cmmiScoringModel!$G$158:$G$161,[6]cmmiScoringModel!$I$158:$I$161,0,0,1)</f>
        <v>0.5</v>
      </c>
      <c r="CB557" s="1">
        <f>_xlfn.XLOOKUP(AQ557,[6]cmmiScoringModel!$G$162:$G$166,[6]cmmiScoringModel!$I$162:$I$166,0,0,1)</f>
        <v>0.75</v>
      </c>
      <c r="CC557" s="1">
        <f>_xlfn.XLOOKUP(AR557,[6]cmmiScoringModel!$G$167:$G$171,[6]cmmiScoringModel!$I$167:$I$171,0,0,1)</f>
        <v>0.01</v>
      </c>
      <c r="CD557" s="1">
        <f>_xlfn.XLOOKUP(AS557,[6]cmmiScoringModel!$G$172:$G$175,[6]cmmiScoringModel!$I$172:$I$175,0,0,1)</f>
        <v>0.01</v>
      </c>
      <c r="CE557" s="1">
        <f>_xlfn.XLOOKUP(AT557,[6]cmmiScoringModel!$G$176:$G$180,[6]cmmiScoringModel!$I$176:$I$180,0,0,1)</f>
        <v>0.01</v>
      </c>
    </row>
    <row r="558" spans="1:83" x14ac:dyDescent="0.25">
      <c r="A558" s="1" t="s">
        <v>4011</v>
      </c>
      <c r="B558" s="1" t="s">
        <v>2663</v>
      </c>
      <c r="C558" s="1" t="s">
        <v>2589</v>
      </c>
      <c r="D558" s="1" t="s">
        <v>2590</v>
      </c>
      <c r="E558" s="1" t="s">
        <v>2591</v>
      </c>
      <c r="G558" s="1" t="s">
        <v>2788</v>
      </c>
      <c r="K558" s="1" t="s">
        <v>18</v>
      </c>
      <c r="L558" s="1" t="s">
        <v>22</v>
      </c>
      <c r="M558" s="1" t="s">
        <v>31</v>
      </c>
      <c r="N558" s="1" t="s">
        <v>29</v>
      </c>
      <c r="O558" s="1" t="s">
        <v>37</v>
      </c>
      <c r="P558" s="1" t="s">
        <v>43</v>
      </c>
      <c r="Q558" s="1" t="s">
        <v>45</v>
      </c>
      <c r="R558" s="1" t="s">
        <v>37</v>
      </c>
      <c r="S558" s="1" t="s">
        <v>56</v>
      </c>
      <c r="T558" s="1" t="s">
        <v>21</v>
      </c>
      <c r="U558" s="1" t="s">
        <v>25</v>
      </c>
      <c r="V558" s="1" t="s">
        <v>72</v>
      </c>
      <c r="W558" s="1" t="s">
        <v>76</v>
      </c>
      <c r="X558" s="1" t="s">
        <v>37</v>
      </c>
      <c r="Y558" s="1" t="s">
        <v>43</v>
      </c>
      <c r="Z558" s="1" t="s">
        <v>62</v>
      </c>
      <c r="AA558" s="1" t="s">
        <v>62</v>
      </c>
      <c r="AB558" s="1" t="s">
        <v>98</v>
      </c>
      <c r="AC558" s="1" t="s">
        <v>103</v>
      </c>
      <c r="AD558" s="1" t="s">
        <v>111</v>
      </c>
      <c r="AE558" s="1" t="s">
        <v>62</v>
      </c>
      <c r="AF558" s="1" t="s">
        <v>120</v>
      </c>
      <c r="AG558" s="1" t="s">
        <v>124</v>
      </c>
      <c r="AH558" s="1" t="s">
        <v>129</v>
      </c>
      <c r="AI558" s="1" t="s">
        <v>129</v>
      </c>
      <c r="AJ558" s="1" t="s">
        <v>129</v>
      </c>
      <c r="AK558" s="1" t="s">
        <v>63</v>
      </c>
      <c r="AL558" s="1" t="s">
        <v>144</v>
      </c>
      <c r="AM558" s="1" t="s">
        <v>62</v>
      </c>
      <c r="AN558" s="1" t="s">
        <v>29</v>
      </c>
      <c r="AO558" s="1" t="s">
        <v>155</v>
      </c>
      <c r="AP558" s="1" t="s">
        <v>158</v>
      </c>
      <c r="AQ558" s="1" t="s">
        <v>29</v>
      </c>
      <c r="AR558" s="1" t="s">
        <v>21</v>
      </c>
      <c r="AS558" s="1" t="s">
        <v>21</v>
      </c>
      <c r="AT558" s="1" t="s">
        <v>21</v>
      </c>
      <c r="AV558" s="1">
        <f>_xlfn.XLOOKUP(K558,[6]cmmiScoringModel!$G$2:$G$6, [6]cmmiScoringModel!$I$2:$I$6,0,0,1)</f>
        <v>1</v>
      </c>
      <c r="AW558" s="1">
        <f>_xlfn.XLOOKUP(L558,[6]cmmiScoringModel!$G$7:$G$9,[6]cmmiScoringModel!$I$7:$I$9,0,0,1)</f>
        <v>1</v>
      </c>
      <c r="AX558" s="1">
        <f>_xlfn.XLOOKUP(M558,[6]cmmiScoringModel!$G$10:$G$14,[6]cmmiScoringModel!$I$10:$I$14,0,0,1)</f>
        <v>1</v>
      </c>
      <c r="AY558" s="1">
        <f>_xlfn.XLOOKUP(N558,[6]cmmiScoringModel!$G$15:$G$19,[6]cmmiScoringModel!$I$15:$I$19,0,0,1)</f>
        <v>0.5</v>
      </c>
      <c r="AZ558" s="1">
        <f>_xlfn.XLOOKUP(O558,[6]cmmiScoringModel!$G$20:$G$24,[6]cmmiScoringModel!$I$20:$I$24,0,0,1)</f>
        <v>0.75</v>
      </c>
      <c r="BA558" s="1">
        <f>_xlfn.XLOOKUP(P558,[6]cmmiScoringModel!$G$25:$G$28,[6]cmmiScoringModel!$I$25:$I$28,0,0,1)</f>
        <v>1</v>
      </c>
      <c r="BB558" s="1">
        <f>_xlfn.XLOOKUP(Q558,[6]cmmiScoringModel!$G$29:$G$33,[6]cmmiScoringModel!$I$29:$I$33,0,0,1)</f>
        <v>0.5</v>
      </c>
      <c r="BC558" s="1">
        <f>_xlfn.XLOOKUP(R558,[6]cmmiScoringModel!$G$34:$G$37,[6]cmmiScoringModel!$I$34:$I$37,0,0,1)</f>
        <v>1</v>
      </c>
      <c r="BD558" s="1">
        <f>_xlfn.XLOOKUP(S558,[6]cmmiScoringModel!$G$38:$G$44,[6]cmmiScoringModel!$I$38:$I$44,0,0,1)</f>
        <v>0.2</v>
      </c>
      <c r="BE558" s="1">
        <f>_xlfn.XLOOKUP(T558,[6]cmmiScoringModel!$G$45:$G$51,[6]cmmiScoringModel!$I$45:$I$51,0,0,1)</f>
        <v>0.01</v>
      </c>
      <c r="BF558" s="1" t="str">
        <f>_xlfn.XLOOKUP(U558,[6]cmmiScoringModel!$G$52:$G$56,[6]cmmiScoringModel!$I$52:$I$56,0,0,1)</f>
        <v>NA</v>
      </c>
      <c r="BG558" s="1">
        <f>_xlfn.XLOOKUP(V558,[6]cmmiScoringModel!$G$57:$G$61,[6]cmmiScoringModel!$I$57:$I$61,0,0,1)</f>
        <v>1</v>
      </c>
      <c r="BH558" s="1">
        <f>_xlfn.XLOOKUP(W558,[6]cmmiScoringModel!$G$62:$G$67,[6]cmmiScoringModel!$I$62:$I$67,0,0,1)</f>
        <v>0.75</v>
      </c>
      <c r="BI558" s="1">
        <f>_xlfn.XLOOKUP(X558,[6]cmmiScoringModel!$G$68:$G$72,[6]cmmiScoringModel!$I$68:$I$72,0,0,1)</f>
        <v>0.75</v>
      </c>
      <c r="BJ558" s="1">
        <f>_xlfn.XLOOKUP(Y558,[6]cmmiScoringModel!$G$73:$G$77,[6]cmmiScoringModel!$I$73:$I$77,0,0,1)</f>
        <v>1</v>
      </c>
      <c r="BK558" s="1">
        <f>_xlfn.XLOOKUP(Z558,[6]cmmiScoringModel!$G$78:$G$84,[6]cmmiScoringModel!$I$78:$I$84,0,0,1)</f>
        <v>0.5</v>
      </c>
      <c r="BL558" s="1">
        <f>_xlfn.XLOOKUP(AA558,[6]cmmiScoringModel!$G$85:$G$91,[6]cmmiScoringModel!$I$85:$I$91,0,0,1)</f>
        <v>0.5</v>
      </c>
      <c r="BM558" s="1">
        <f>_xlfn.XLOOKUP(AB558,[6]cmmiScoringModel!$G$92:$G$95,[6]cmmiScoringModel!$I$92:$I$95,0,0,1)</f>
        <v>1</v>
      </c>
      <c r="BN558" s="1">
        <f>_xlfn.XLOOKUP(AC558,[6]cmmiScoringModel!$G$96:$G$100,[6]cmmiScoringModel!$I$96:$I$100,0,0,1)</f>
        <v>0.6</v>
      </c>
      <c r="BO558" s="1">
        <f>_xlfn.XLOOKUP(AD558,[6]cmmiScoringModel!$G$101:$G$106,[6]cmmiScoringModel!$I$101:$I$106,0,0,1)</f>
        <v>1</v>
      </c>
      <c r="BP558" s="1">
        <f>_xlfn.XLOOKUP(AE558,[6]cmmiScoringModel!$G$107:$G$113,[6]cmmiScoringModel!$I$107:$I$113,0,0,1)</f>
        <v>0.5</v>
      </c>
      <c r="BQ558" s="1">
        <f>_xlfn.XLOOKUP(AF558,[6]cmmiScoringModel!$G$114:$G$117,[6]cmmiScoringModel!$I$114:$I$117,0,0,1)</f>
        <v>0.85</v>
      </c>
      <c r="BR558" s="1">
        <f>_xlfn.XLOOKUP(AG558,[6]cmmiScoringModel!$G$118:$G$120,[6]cmmiScoringModel!$I$118:$I$120,0,0,1)</f>
        <v>0.25</v>
      </c>
      <c r="BS558" s="1">
        <f>_xlfn.XLOOKUP(AH558, [6]cmmiScoringModel!$G$121:$G$124,[6]cmmiScoringModel!$I$121:$I$124,0,0,1)</f>
        <v>0.6</v>
      </c>
      <c r="BT558" s="1">
        <f>_xlfn.XLOOKUP(AI558,[6]cmmiScoringModel!$G$125:$G$128,[6]cmmiScoringModel!$I$125:$I$128,0,0,1)</f>
        <v>0.4</v>
      </c>
      <c r="BU558" s="1">
        <f>_xlfn.XLOOKUP(AJ558,[6]cmmiScoringModel!$G$129:$G$132,[6]cmmiScoringModel!$I$129:$I$132,0,0,1)</f>
        <v>0.4</v>
      </c>
      <c r="BV558" s="1">
        <f>_xlfn.XLOOKUP(AK558,[6]cmmiScoringModel!$G$133:$G$138,[6]cmmiScoringModel!$I$133:$I$138,0,0,1)</f>
        <v>0.75</v>
      </c>
      <c r="BW558" s="1">
        <f>_xlfn.XLOOKUP(AL558,[6]cmmiScoringModel!$G$139:$G$142,[6]cmmiScoringModel!$I$139:$I$142,0,0,1)</f>
        <v>1</v>
      </c>
      <c r="BX558" s="1">
        <f>_xlfn.XLOOKUP(AM558,[6]cmmiScoringModel!$G$143:$G$148,[6]cmmiScoringModel!$I$143:$I$148,0,0,1)</f>
        <v>0.5</v>
      </c>
      <c r="BY558" s="1">
        <f>_xlfn.XLOOKUP(AN558,[6]cmmiScoringModel!$G$149:$G$153,[6]cmmiScoringModel!$I$149:$I$153,0,0,1)</f>
        <v>0.75</v>
      </c>
      <c r="BZ558" s="1">
        <f>_xlfn.XLOOKUP(AO558,[6]cmmiScoringModel!$G$154:$G$157,[6]cmmiScoringModel!$I$154:$I$157,0,0,1)</f>
        <v>1</v>
      </c>
      <c r="CA558" s="1">
        <f>_xlfn.XLOOKUP(AP558,[6]cmmiScoringModel!$G$158:$G$161,[6]cmmiScoringModel!$I$158:$I$161,0,0,1)</f>
        <v>0.5</v>
      </c>
      <c r="CB558" s="1">
        <f>_xlfn.XLOOKUP(AQ558,[6]cmmiScoringModel!$G$162:$G$166,[6]cmmiScoringModel!$I$162:$I$166,0,0,1)</f>
        <v>0.75</v>
      </c>
      <c r="CC558" s="1">
        <f>_xlfn.XLOOKUP(AR558,[6]cmmiScoringModel!$G$167:$G$171,[6]cmmiScoringModel!$I$167:$I$171,0,0,1)</f>
        <v>0.01</v>
      </c>
      <c r="CD558" s="1">
        <f>_xlfn.XLOOKUP(AS558,[6]cmmiScoringModel!$G$172:$G$175,[6]cmmiScoringModel!$I$172:$I$175,0,0,1)</f>
        <v>0.01</v>
      </c>
      <c r="CE558" s="1">
        <f>_xlfn.XLOOKUP(AT558,[6]cmmiScoringModel!$G$176:$G$180,[6]cmmiScoringModel!$I$176:$I$180,0,0,1)</f>
        <v>0.01</v>
      </c>
    </row>
    <row r="559" spans="1:83" x14ac:dyDescent="0.25">
      <c r="A559" s="1" t="s">
        <v>4012</v>
      </c>
      <c r="B559" s="1" t="s">
        <v>2663</v>
      </c>
      <c r="C559" s="1" t="s">
        <v>2589</v>
      </c>
      <c r="D559" s="1" t="s">
        <v>2590</v>
      </c>
      <c r="E559" s="1" t="s">
        <v>2591</v>
      </c>
      <c r="G559" s="1" t="s">
        <v>2788</v>
      </c>
      <c r="K559" s="1" t="s">
        <v>18</v>
      </c>
      <c r="L559" s="1" t="s">
        <v>22</v>
      </c>
      <c r="M559" s="1" t="s">
        <v>31</v>
      </c>
      <c r="N559" s="1" t="s">
        <v>29</v>
      </c>
      <c r="O559" s="1" t="s">
        <v>37</v>
      </c>
      <c r="P559" s="1" t="s">
        <v>43</v>
      </c>
      <c r="Q559" s="1" t="s">
        <v>45</v>
      </c>
      <c r="R559" s="1" t="s">
        <v>37</v>
      </c>
      <c r="S559" s="1" t="s">
        <v>56</v>
      </c>
      <c r="T559" s="1" t="s">
        <v>62</v>
      </c>
      <c r="U559" s="1" t="s">
        <v>43</v>
      </c>
      <c r="V559" s="1" t="s">
        <v>72</v>
      </c>
      <c r="W559" s="1" t="s">
        <v>76</v>
      </c>
      <c r="X559" s="1" t="s">
        <v>37</v>
      </c>
      <c r="Y559" s="1" t="s">
        <v>43</v>
      </c>
      <c r="Z559" s="1" t="s">
        <v>62</v>
      </c>
      <c r="AA559" s="1" t="s">
        <v>62</v>
      </c>
      <c r="AB559" s="1" t="s">
        <v>98</v>
      </c>
      <c r="AC559" s="1" t="s">
        <v>103</v>
      </c>
      <c r="AD559" s="1" t="s">
        <v>111</v>
      </c>
      <c r="AE559" s="1" t="s">
        <v>62</v>
      </c>
      <c r="AF559" s="1" t="s">
        <v>120</v>
      </c>
      <c r="AG559" s="1" t="s">
        <v>124</v>
      </c>
      <c r="AH559" s="1" t="s">
        <v>129</v>
      </c>
      <c r="AI559" s="1" t="s">
        <v>129</v>
      </c>
      <c r="AJ559" s="1" t="s">
        <v>129</v>
      </c>
      <c r="AK559" s="1" t="s">
        <v>63</v>
      </c>
      <c r="AL559" s="1" t="s">
        <v>144</v>
      </c>
      <c r="AM559" s="1" t="s">
        <v>62</v>
      </c>
      <c r="AN559" s="1" t="s">
        <v>29</v>
      </c>
      <c r="AO559" s="1" t="s">
        <v>155</v>
      </c>
      <c r="AP559" s="1" t="s">
        <v>158</v>
      </c>
      <c r="AQ559" s="1" t="s">
        <v>29</v>
      </c>
      <c r="AR559" s="1" t="s">
        <v>21</v>
      </c>
      <c r="AS559" s="1" t="s">
        <v>21</v>
      </c>
      <c r="AT559" s="1" t="s">
        <v>21</v>
      </c>
      <c r="AV559" s="1">
        <f>_xlfn.XLOOKUP(K559,[6]cmmiScoringModel!$G$2:$G$6, [6]cmmiScoringModel!$I$2:$I$6,0,0,1)</f>
        <v>1</v>
      </c>
      <c r="AW559" s="1">
        <f>_xlfn.XLOOKUP(L559,[6]cmmiScoringModel!$G$7:$G$9,[6]cmmiScoringModel!$I$7:$I$9,0,0,1)</f>
        <v>1</v>
      </c>
      <c r="AX559" s="1">
        <f>_xlfn.XLOOKUP(M559,[6]cmmiScoringModel!$G$10:$G$14,[6]cmmiScoringModel!$I$10:$I$14,0,0,1)</f>
        <v>1</v>
      </c>
      <c r="AY559" s="1">
        <f>_xlfn.XLOOKUP(N559,[6]cmmiScoringModel!$G$15:$G$19,[6]cmmiScoringModel!$I$15:$I$19,0,0,1)</f>
        <v>0.5</v>
      </c>
      <c r="AZ559" s="1">
        <f>_xlfn.XLOOKUP(O559,[6]cmmiScoringModel!$G$20:$G$24,[6]cmmiScoringModel!$I$20:$I$24,0,0,1)</f>
        <v>0.75</v>
      </c>
      <c r="BA559" s="1">
        <f>_xlfn.XLOOKUP(P559,[6]cmmiScoringModel!$G$25:$G$28,[6]cmmiScoringModel!$I$25:$I$28,0,0,1)</f>
        <v>1</v>
      </c>
      <c r="BB559" s="1">
        <f>_xlfn.XLOOKUP(Q559,[6]cmmiScoringModel!$G$29:$G$33,[6]cmmiScoringModel!$I$29:$I$33,0,0,1)</f>
        <v>0.5</v>
      </c>
      <c r="BC559" s="1">
        <f>_xlfn.XLOOKUP(R559,[6]cmmiScoringModel!$G$34:$G$37,[6]cmmiScoringModel!$I$34:$I$37,0,0,1)</f>
        <v>1</v>
      </c>
      <c r="BD559" s="1">
        <f>_xlfn.XLOOKUP(S559,[6]cmmiScoringModel!$G$38:$G$44,[6]cmmiScoringModel!$I$38:$I$44,0,0,1)</f>
        <v>0.2</v>
      </c>
      <c r="BE559" s="1">
        <f>_xlfn.XLOOKUP(T559,[6]cmmiScoringModel!$G$45:$G$51,[6]cmmiScoringModel!$I$45:$I$51,0,0,1)</f>
        <v>0.5</v>
      </c>
      <c r="BF559" s="1">
        <f>_xlfn.XLOOKUP(U559,[6]cmmiScoringModel!$G$52:$G$56,[6]cmmiScoringModel!$I$52:$I$56,0,0,1)</f>
        <v>1</v>
      </c>
      <c r="BG559" s="1">
        <f>_xlfn.XLOOKUP(V559,[6]cmmiScoringModel!$G$57:$G$61,[6]cmmiScoringModel!$I$57:$I$61,0,0,1)</f>
        <v>1</v>
      </c>
      <c r="BH559" s="1">
        <f>_xlfn.XLOOKUP(W559,[6]cmmiScoringModel!$G$62:$G$67,[6]cmmiScoringModel!$I$62:$I$67,0,0,1)</f>
        <v>0.75</v>
      </c>
      <c r="BI559" s="1">
        <f>_xlfn.XLOOKUP(X559,[6]cmmiScoringModel!$G$68:$G$72,[6]cmmiScoringModel!$I$68:$I$72,0,0,1)</f>
        <v>0.75</v>
      </c>
      <c r="BJ559" s="1">
        <f>_xlfn.XLOOKUP(Y559,[6]cmmiScoringModel!$G$73:$G$77,[6]cmmiScoringModel!$I$73:$I$77,0,0,1)</f>
        <v>1</v>
      </c>
      <c r="BK559" s="1">
        <f>_xlfn.XLOOKUP(Z559,[6]cmmiScoringModel!$G$78:$G$84,[6]cmmiScoringModel!$I$78:$I$84,0,0,1)</f>
        <v>0.5</v>
      </c>
      <c r="BL559" s="1">
        <f>_xlfn.XLOOKUP(AA559,[6]cmmiScoringModel!$G$85:$G$91,[6]cmmiScoringModel!$I$85:$I$91,0,0,1)</f>
        <v>0.5</v>
      </c>
      <c r="BM559" s="1">
        <f>_xlfn.XLOOKUP(AB559,[6]cmmiScoringModel!$G$92:$G$95,[6]cmmiScoringModel!$I$92:$I$95,0,0,1)</f>
        <v>1</v>
      </c>
      <c r="BN559" s="1">
        <f>_xlfn.XLOOKUP(AC559,[6]cmmiScoringModel!$G$96:$G$100,[6]cmmiScoringModel!$I$96:$I$100,0,0,1)</f>
        <v>0.6</v>
      </c>
      <c r="BO559" s="1">
        <f>_xlfn.XLOOKUP(AD559,[6]cmmiScoringModel!$G$101:$G$106,[6]cmmiScoringModel!$I$101:$I$106,0,0,1)</f>
        <v>1</v>
      </c>
      <c r="BP559" s="1">
        <f>_xlfn.XLOOKUP(AE559,[6]cmmiScoringModel!$G$107:$G$113,[6]cmmiScoringModel!$I$107:$I$113,0,0,1)</f>
        <v>0.5</v>
      </c>
      <c r="BQ559" s="1">
        <f>_xlfn.XLOOKUP(AF559,[6]cmmiScoringModel!$G$114:$G$117,[6]cmmiScoringModel!$I$114:$I$117,0,0,1)</f>
        <v>0.85</v>
      </c>
      <c r="BR559" s="1">
        <f>_xlfn.XLOOKUP(AG559,[6]cmmiScoringModel!$G$118:$G$120,[6]cmmiScoringModel!$I$118:$I$120,0,0,1)</f>
        <v>0.25</v>
      </c>
      <c r="BS559" s="1">
        <f>_xlfn.XLOOKUP(AH559, [6]cmmiScoringModel!$G$121:$G$124,[6]cmmiScoringModel!$I$121:$I$124,0,0,1)</f>
        <v>0.6</v>
      </c>
      <c r="BT559" s="1">
        <f>_xlfn.XLOOKUP(AI559,[6]cmmiScoringModel!$G$125:$G$128,[6]cmmiScoringModel!$I$125:$I$128,0,0,1)</f>
        <v>0.4</v>
      </c>
      <c r="BU559" s="1">
        <f>_xlfn.XLOOKUP(AJ559,[6]cmmiScoringModel!$G$129:$G$132,[6]cmmiScoringModel!$I$129:$I$132,0,0,1)</f>
        <v>0.4</v>
      </c>
      <c r="BV559" s="1">
        <f>_xlfn.XLOOKUP(AK559,[6]cmmiScoringModel!$G$133:$G$138,[6]cmmiScoringModel!$I$133:$I$138,0,0,1)</f>
        <v>0.75</v>
      </c>
      <c r="BW559" s="1">
        <f>_xlfn.XLOOKUP(AL559,[6]cmmiScoringModel!$G$139:$G$142,[6]cmmiScoringModel!$I$139:$I$142,0,0,1)</f>
        <v>1</v>
      </c>
      <c r="BX559" s="1">
        <f>_xlfn.XLOOKUP(AM559,[6]cmmiScoringModel!$G$143:$G$148,[6]cmmiScoringModel!$I$143:$I$148,0,0,1)</f>
        <v>0.5</v>
      </c>
      <c r="BY559" s="1">
        <f>_xlfn.XLOOKUP(AN559,[6]cmmiScoringModel!$G$149:$G$153,[6]cmmiScoringModel!$I$149:$I$153,0,0,1)</f>
        <v>0.75</v>
      </c>
      <c r="BZ559" s="1">
        <f>_xlfn.XLOOKUP(AO559,[6]cmmiScoringModel!$G$154:$G$157,[6]cmmiScoringModel!$I$154:$I$157,0,0,1)</f>
        <v>1</v>
      </c>
      <c r="CA559" s="1">
        <f>_xlfn.XLOOKUP(AP559,[6]cmmiScoringModel!$G$158:$G$161,[6]cmmiScoringModel!$I$158:$I$161,0,0,1)</f>
        <v>0.5</v>
      </c>
      <c r="CB559" s="1">
        <f>_xlfn.XLOOKUP(AQ559,[6]cmmiScoringModel!$G$162:$G$166,[6]cmmiScoringModel!$I$162:$I$166,0,0,1)</f>
        <v>0.75</v>
      </c>
      <c r="CC559" s="1">
        <f>_xlfn.XLOOKUP(AR559,[6]cmmiScoringModel!$G$167:$G$171,[6]cmmiScoringModel!$I$167:$I$171,0,0,1)</f>
        <v>0.01</v>
      </c>
      <c r="CD559" s="1">
        <f>_xlfn.XLOOKUP(AS559,[6]cmmiScoringModel!$G$172:$G$175,[6]cmmiScoringModel!$I$172:$I$175,0,0,1)</f>
        <v>0.01</v>
      </c>
      <c r="CE559" s="1">
        <f>_xlfn.XLOOKUP(AT559,[6]cmmiScoringModel!$G$176:$G$180,[6]cmmiScoringModel!$I$176:$I$180,0,0,1)</f>
        <v>0.01</v>
      </c>
    </row>
    <row r="560" spans="1:83" x14ac:dyDescent="0.25">
      <c r="A560" s="1" t="s">
        <v>4013</v>
      </c>
      <c r="B560" s="1" t="s">
        <v>2663</v>
      </c>
      <c r="C560" s="1" t="s">
        <v>2599</v>
      </c>
      <c r="D560" s="1" t="s">
        <v>2600</v>
      </c>
      <c r="E560" s="1" t="s">
        <v>2601</v>
      </c>
      <c r="G560" s="1" t="s">
        <v>2786</v>
      </c>
      <c r="K560" s="1" t="s">
        <v>18</v>
      </c>
      <c r="L560" s="1" t="s">
        <v>22</v>
      </c>
      <c r="M560" s="1" t="s">
        <v>31</v>
      </c>
      <c r="N560" s="1" t="s">
        <v>29</v>
      </c>
      <c r="O560" s="1" t="s">
        <v>37</v>
      </c>
      <c r="P560" s="1" t="s">
        <v>43</v>
      </c>
      <c r="Q560" s="1" t="s">
        <v>45</v>
      </c>
      <c r="R560" s="1" t="s">
        <v>37</v>
      </c>
      <c r="S560" s="1" t="s">
        <v>56</v>
      </c>
      <c r="T560" s="1" t="s">
        <v>62</v>
      </c>
      <c r="U560" s="1" t="s">
        <v>43</v>
      </c>
      <c r="V560" s="1" t="s">
        <v>72</v>
      </c>
      <c r="W560" s="1" t="s">
        <v>76</v>
      </c>
      <c r="X560" s="1" t="s">
        <v>37</v>
      </c>
      <c r="Y560" s="1" t="s">
        <v>43</v>
      </c>
      <c r="Z560" s="1" t="s">
        <v>62</v>
      </c>
      <c r="AA560" s="1" t="s">
        <v>62</v>
      </c>
      <c r="AB560" s="1" t="s">
        <v>98</v>
      </c>
      <c r="AC560" s="1" t="s">
        <v>103</v>
      </c>
      <c r="AD560" s="1" t="s">
        <v>111</v>
      </c>
      <c r="AE560" s="1" t="s">
        <v>62</v>
      </c>
      <c r="AF560" s="1" t="s">
        <v>120</v>
      </c>
      <c r="AG560" s="1" t="s">
        <v>124</v>
      </c>
      <c r="AH560" s="1" t="s">
        <v>129</v>
      </c>
      <c r="AI560" s="1" t="s">
        <v>129</v>
      </c>
      <c r="AJ560" s="1" t="s">
        <v>129</v>
      </c>
      <c r="AK560" s="1" t="s">
        <v>63</v>
      </c>
      <c r="AL560" s="1" t="s">
        <v>144</v>
      </c>
      <c r="AM560" s="1" t="s">
        <v>62</v>
      </c>
      <c r="AN560" s="1" t="s">
        <v>29</v>
      </c>
      <c r="AO560" s="1" t="s">
        <v>155</v>
      </c>
      <c r="AP560" s="1" t="s">
        <v>158</v>
      </c>
      <c r="AQ560" s="1" t="s">
        <v>29</v>
      </c>
      <c r="AR560" s="1" t="s">
        <v>21</v>
      </c>
      <c r="AS560" s="1" t="s">
        <v>21</v>
      </c>
      <c r="AT560" s="1" t="s">
        <v>21</v>
      </c>
      <c r="AV560" s="1">
        <f>_xlfn.XLOOKUP(K560,[6]cmmiScoringModel!$G$2:$G$6, [6]cmmiScoringModel!$I$2:$I$6,0,0,1)</f>
        <v>1</v>
      </c>
      <c r="AW560" s="1">
        <f>_xlfn.XLOOKUP(L560,[6]cmmiScoringModel!$G$7:$G$9,[6]cmmiScoringModel!$I$7:$I$9,0,0,1)</f>
        <v>1</v>
      </c>
      <c r="AX560" s="1">
        <f>_xlfn.XLOOKUP(M560,[6]cmmiScoringModel!$G$10:$G$14,[6]cmmiScoringModel!$I$10:$I$14,0,0,1)</f>
        <v>1</v>
      </c>
      <c r="AY560" s="1">
        <f>_xlfn.XLOOKUP(N560,[6]cmmiScoringModel!$G$15:$G$19,[6]cmmiScoringModel!$I$15:$I$19,0,0,1)</f>
        <v>0.5</v>
      </c>
      <c r="AZ560" s="1">
        <f>_xlfn.XLOOKUP(O560,[6]cmmiScoringModel!$G$20:$G$24,[6]cmmiScoringModel!$I$20:$I$24,0,0,1)</f>
        <v>0.75</v>
      </c>
      <c r="BA560" s="1">
        <f>_xlfn.XLOOKUP(P560,[6]cmmiScoringModel!$G$25:$G$28,[6]cmmiScoringModel!$I$25:$I$28,0,0,1)</f>
        <v>1</v>
      </c>
      <c r="BB560" s="1">
        <f>_xlfn.XLOOKUP(Q560,[6]cmmiScoringModel!$G$29:$G$33,[6]cmmiScoringModel!$I$29:$I$33,0,0,1)</f>
        <v>0.5</v>
      </c>
      <c r="BC560" s="1">
        <f>_xlfn.XLOOKUP(R560,[6]cmmiScoringModel!$G$34:$G$37,[6]cmmiScoringModel!$I$34:$I$37,0,0,1)</f>
        <v>1</v>
      </c>
      <c r="BD560" s="1">
        <f>_xlfn.XLOOKUP(S560,[6]cmmiScoringModel!$G$38:$G$44,[6]cmmiScoringModel!$I$38:$I$44,0,0,1)</f>
        <v>0.2</v>
      </c>
      <c r="BE560" s="1">
        <f>_xlfn.XLOOKUP(T560,[6]cmmiScoringModel!$G$45:$G$51,[6]cmmiScoringModel!$I$45:$I$51,0,0,1)</f>
        <v>0.5</v>
      </c>
      <c r="BF560" s="1">
        <f>_xlfn.XLOOKUP(U560,[6]cmmiScoringModel!$G$52:$G$56,[6]cmmiScoringModel!$I$52:$I$56,0,0,1)</f>
        <v>1</v>
      </c>
      <c r="BG560" s="1">
        <f>_xlfn.XLOOKUP(V560,[6]cmmiScoringModel!$G$57:$G$61,[6]cmmiScoringModel!$I$57:$I$61,0,0,1)</f>
        <v>1</v>
      </c>
      <c r="BH560" s="1">
        <f>_xlfn.XLOOKUP(W560,[6]cmmiScoringModel!$G$62:$G$67,[6]cmmiScoringModel!$I$62:$I$67,0,0,1)</f>
        <v>0.75</v>
      </c>
      <c r="BI560" s="1">
        <f>_xlfn.XLOOKUP(X560,[6]cmmiScoringModel!$G$68:$G$72,[6]cmmiScoringModel!$I$68:$I$72,0,0,1)</f>
        <v>0.75</v>
      </c>
      <c r="BJ560" s="1">
        <f>_xlfn.XLOOKUP(Y560,[6]cmmiScoringModel!$G$73:$G$77,[6]cmmiScoringModel!$I$73:$I$77,0,0,1)</f>
        <v>1</v>
      </c>
      <c r="BK560" s="1">
        <f>_xlfn.XLOOKUP(Z560,[6]cmmiScoringModel!$G$78:$G$84,[6]cmmiScoringModel!$I$78:$I$84,0,0,1)</f>
        <v>0.5</v>
      </c>
      <c r="BL560" s="1">
        <f>_xlfn.XLOOKUP(AA560,[6]cmmiScoringModel!$G$85:$G$91,[6]cmmiScoringModel!$I$85:$I$91,0,0,1)</f>
        <v>0.5</v>
      </c>
      <c r="BM560" s="1">
        <f>_xlfn.XLOOKUP(AB560,[6]cmmiScoringModel!$G$92:$G$95,[6]cmmiScoringModel!$I$92:$I$95,0,0,1)</f>
        <v>1</v>
      </c>
      <c r="BN560" s="1">
        <f>_xlfn.XLOOKUP(AC560,[6]cmmiScoringModel!$G$96:$G$100,[6]cmmiScoringModel!$I$96:$I$100,0,0,1)</f>
        <v>0.6</v>
      </c>
      <c r="BO560" s="1">
        <f>_xlfn.XLOOKUP(AD560,[6]cmmiScoringModel!$G$101:$G$106,[6]cmmiScoringModel!$I$101:$I$106,0,0,1)</f>
        <v>1</v>
      </c>
      <c r="BP560" s="1">
        <f>_xlfn.XLOOKUP(AE560,[6]cmmiScoringModel!$G$107:$G$113,[6]cmmiScoringModel!$I$107:$I$113,0,0,1)</f>
        <v>0.5</v>
      </c>
      <c r="BQ560" s="1">
        <f>_xlfn.XLOOKUP(AF560,[6]cmmiScoringModel!$G$114:$G$117,[6]cmmiScoringModel!$I$114:$I$117,0,0,1)</f>
        <v>0.85</v>
      </c>
      <c r="BR560" s="1">
        <f>_xlfn.XLOOKUP(AG560,[6]cmmiScoringModel!$G$118:$G$120,[6]cmmiScoringModel!$I$118:$I$120,0,0,1)</f>
        <v>0.25</v>
      </c>
      <c r="BS560" s="1">
        <f>_xlfn.XLOOKUP(AH560, [6]cmmiScoringModel!$G$121:$G$124,[6]cmmiScoringModel!$I$121:$I$124,0,0,1)</f>
        <v>0.6</v>
      </c>
      <c r="BT560" s="1">
        <f>_xlfn.XLOOKUP(AI560,[6]cmmiScoringModel!$G$125:$G$128,[6]cmmiScoringModel!$I$125:$I$128,0,0,1)</f>
        <v>0.4</v>
      </c>
      <c r="BU560" s="1">
        <f>_xlfn.XLOOKUP(AJ560,[6]cmmiScoringModel!$G$129:$G$132,[6]cmmiScoringModel!$I$129:$I$132,0,0,1)</f>
        <v>0.4</v>
      </c>
      <c r="BV560" s="1">
        <f>_xlfn.XLOOKUP(AK560,[6]cmmiScoringModel!$G$133:$G$138,[6]cmmiScoringModel!$I$133:$I$138,0,0,1)</f>
        <v>0.75</v>
      </c>
      <c r="BW560" s="1">
        <f>_xlfn.XLOOKUP(AL560,[6]cmmiScoringModel!$G$139:$G$142,[6]cmmiScoringModel!$I$139:$I$142,0,0,1)</f>
        <v>1</v>
      </c>
      <c r="BX560" s="1">
        <f>_xlfn.XLOOKUP(AM560,[6]cmmiScoringModel!$G$143:$G$148,[6]cmmiScoringModel!$I$143:$I$148,0,0,1)</f>
        <v>0.5</v>
      </c>
      <c r="BY560" s="1">
        <f>_xlfn.XLOOKUP(AN560,[6]cmmiScoringModel!$G$149:$G$153,[6]cmmiScoringModel!$I$149:$I$153,0,0,1)</f>
        <v>0.75</v>
      </c>
      <c r="BZ560" s="1">
        <f>_xlfn.XLOOKUP(AO560,[6]cmmiScoringModel!$G$154:$G$157,[6]cmmiScoringModel!$I$154:$I$157,0,0,1)</f>
        <v>1</v>
      </c>
      <c r="CA560" s="1">
        <f>_xlfn.XLOOKUP(AP560,[6]cmmiScoringModel!$G$158:$G$161,[6]cmmiScoringModel!$I$158:$I$161,0,0,1)</f>
        <v>0.5</v>
      </c>
      <c r="CB560" s="1">
        <f>_xlfn.XLOOKUP(AQ560,[6]cmmiScoringModel!$G$162:$G$166,[6]cmmiScoringModel!$I$162:$I$166,0,0,1)</f>
        <v>0.75</v>
      </c>
      <c r="CC560" s="1">
        <f>_xlfn.XLOOKUP(AR560,[6]cmmiScoringModel!$G$167:$G$171,[6]cmmiScoringModel!$I$167:$I$171,0,0,1)</f>
        <v>0.01</v>
      </c>
      <c r="CD560" s="1">
        <f>_xlfn.XLOOKUP(AS560,[6]cmmiScoringModel!$G$172:$G$175,[6]cmmiScoringModel!$I$172:$I$175,0,0,1)</f>
        <v>0.01</v>
      </c>
      <c r="CE560" s="1">
        <f>_xlfn.XLOOKUP(AT560,[6]cmmiScoringModel!$G$176:$G$180,[6]cmmiScoringModel!$I$176:$I$180,0,0,1)</f>
        <v>0.01</v>
      </c>
    </row>
    <row r="561" spans="1:83" x14ac:dyDescent="0.25">
      <c r="A561" s="1" t="s">
        <v>4014</v>
      </c>
      <c r="B561" s="1" t="s">
        <v>2663</v>
      </c>
      <c r="C561" s="1" t="s">
        <v>1925</v>
      </c>
      <c r="D561" s="1" t="s">
        <v>2348</v>
      </c>
      <c r="E561" s="1" t="s">
        <v>2349</v>
      </c>
      <c r="G561" s="1" t="s">
        <v>875</v>
      </c>
      <c r="K561" s="1" t="s">
        <v>18</v>
      </c>
      <c r="L561" s="1" t="s">
        <v>22</v>
      </c>
      <c r="M561" s="1" t="s">
        <v>31</v>
      </c>
      <c r="N561" s="1" t="s">
        <v>29</v>
      </c>
      <c r="O561" s="1" t="s">
        <v>37</v>
      </c>
      <c r="P561" s="1" t="s">
        <v>43</v>
      </c>
      <c r="Q561" s="1" t="s">
        <v>45</v>
      </c>
      <c r="R561" s="1" t="s">
        <v>37</v>
      </c>
      <c r="S561" s="1" t="s">
        <v>56</v>
      </c>
      <c r="T561" s="1" t="s">
        <v>21</v>
      </c>
      <c r="U561" s="1" t="s">
        <v>25</v>
      </c>
      <c r="V561" s="1" t="s">
        <v>72</v>
      </c>
      <c r="W561" s="1" t="s">
        <v>76</v>
      </c>
      <c r="X561" s="1" t="s">
        <v>37</v>
      </c>
      <c r="Y561" s="1" t="s">
        <v>43</v>
      </c>
      <c r="Z561" s="1" t="s">
        <v>63</v>
      </c>
      <c r="AA561" s="1" t="s">
        <v>62</v>
      </c>
      <c r="AB561" s="1" t="s">
        <v>98</v>
      </c>
      <c r="AC561" s="1" t="s">
        <v>103</v>
      </c>
      <c r="AD561" s="1" t="s">
        <v>111</v>
      </c>
      <c r="AE561" s="1" t="s">
        <v>63</v>
      </c>
      <c r="AF561" s="1" t="s">
        <v>120</v>
      </c>
      <c r="AG561" s="1" t="s">
        <v>125</v>
      </c>
      <c r="AH561" s="1" t="s">
        <v>129</v>
      </c>
      <c r="AI561" s="1" t="s">
        <v>129</v>
      </c>
      <c r="AJ561" s="1" t="s">
        <v>129</v>
      </c>
      <c r="AK561" s="1" t="s">
        <v>63</v>
      </c>
      <c r="AL561" s="1" t="s">
        <v>144</v>
      </c>
      <c r="AM561" s="1" t="s">
        <v>63</v>
      </c>
      <c r="AN561" s="1" t="s">
        <v>31</v>
      </c>
      <c r="AO561" s="1" t="s">
        <v>155</v>
      </c>
      <c r="AP561" s="1" t="s">
        <v>159</v>
      </c>
      <c r="AQ561" s="1" t="s">
        <v>31</v>
      </c>
      <c r="AR561" s="1" t="s">
        <v>21</v>
      </c>
      <c r="AS561" s="1" t="s">
        <v>21</v>
      </c>
      <c r="AT561" s="1" t="s">
        <v>21</v>
      </c>
      <c r="AV561" s="1">
        <f>_xlfn.XLOOKUP(K561,[6]cmmiScoringModel!$G$2:$G$6, [6]cmmiScoringModel!$I$2:$I$6,0,0,1)</f>
        <v>1</v>
      </c>
      <c r="AW561" s="1">
        <f>_xlfn.XLOOKUP(L561,[6]cmmiScoringModel!$G$7:$G$9,[6]cmmiScoringModel!$I$7:$I$9,0,0,1)</f>
        <v>1</v>
      </c>
      <c r="AX561" s="1">
        <f>_xlfn.XLOOKUP(M561,[6]cmmiScoringModel!$G$10:$G$14,[6]cmmiScoringModel!$I$10:$I$14,0,0,1)</f>
        <v>1</v>
      </c>
      <c r="AY561" s="1">
        <f>_xlfn.XLOOKUP(N561,[6]cmmiScoringModel!$G$15:$G$19,[6]cmmiScoringModel!$I$15:$I$19,0,0,1)</f>
        <v>0.5</v>
      </c>
      <c r="AZ561" s="1">
        <f>_xlfn.XLOOKUP(O561,[6]cmmiScoringModel!$G$20:$G$24,[6]cmmiScoringModel!$I$20:$I$24,0,0,1)</f>
        <v>0.75</v>
      </c>
      <c r="BA561" s="1">
        <f>_xlfn.XLOOKUP(P561,[6]cmmiScoringModel!$G$25:$G$28,[6]cmmiScoringModel!$I$25:$I$28,0,0,1)</f>
        <v>1</v>
      </c>
      <c r="BB561" s="1">
        <f>_xlfn.XLOOKUP(Q561,[6]cmmiScoringModel!$G$29:$G$33,[6]cmmiScoringModel!$I$29:$I$33,0,0,1)</f>
        <v>0.5</v>
      </c>
      <c r="BC561" s="1">
        <f>_xlfn.XLOOKUP(R561,[6]cmmiScoringModel!$G$34:$G$37,[6]cmmiScoringModel!$I$34:$I$37,0,0,1)</f>
        <v>1</v>
      </c>
      <c r="BD561" s="1">
        <f>_xlfn.XLOOKUP(S561,[6]cmmiScoringModel!$G$38:$G$44,[6]cmmiScoringModel!$I$38:$I$44,0,0,1)</f>
        <v>0.2</v>
      </c>
      <c r="BE561" s="1">
        <f>_xlfn.XLOOKUP(T561,[6]cmmiScoringModel!$G$45:$G$51,[6]cmmiScoringModel!$I$45:$I$51,0,0,1)</f>
        <v>0.01</v>
      </c>
      <c r="BF561" s="1" t="str">
        <f>_xlfn.XLOOKUP(U561,[6]cmmiScoringModel!$G$52:$G$56,[6]cmmiScoringModel!$I$52:$I$56,0,0,1)</f>
        <v>NA</v>
      </c>
      <c r="BG561" s="1">
        <f>_xlfn.XLOOKUP(V561,[6]cmmiScoringModel!$G$57:$G$61,[6]cmmiScoringModel!$I$57:$I$61,0,0,1)</f>
        <v>1</v>
      </c>
      <c r="BH561" s="1">
        <f>_xlfn.XLOOKUP(W561,[6]cmmiScoringModel!$G$62:$G$67,[6]cmmiScoringModel!$I$62:$I$67,0,0,1)</f>
        <v>0.75</v>
      </c>
      <c r="BI561" s="1">
        <f>_xlfn.XLOOKUP(X561,[6]cmmiScoringModel!$G$68:$G$72,[6]cmmiScoringModel!$I$68:$I$72,0,0,1)</f>
        <v>0.75</v>
      </c>
      <c r="BJ561" s="1">
        <f>_xlfn.XLOOKUP(Y561,[6]cmmiScoringModel!$G$73:$G$77,[6]cmmiScoringModel!$I$73:$I$77,0,0,1)</f>
        <v>1</v>
      </c>
      <c r="BK561" s="1">
        <f>_xlfn.XLOOKUP(Z561,[6]cmmiScoringModel!$G$78:$G$84,[6]cmmiScoringModel!$I$78:$I$84,0,0,1)</f>
        <v>0.75</v>
      </c>
      <c r="BL561" s="1">
        <f>_xlfn.XLOOKUP(AA561,[6]cmmiScoringModel!$G$85:$G$91,[6]cmmiScoringModel!$I$85:$I$91,0,0,1)</f>
        <v>0.5</v>
      </c>
      <c r="BM561" s="1">
        <f>_xlfn.XLOOKUP(AB561,[6]cmmiScoringModel!$G$92:$G$95,[6]cmmiScoringModel!$I$92:$I$95,0,0,1)</f>
        <v>1</v>
      </c>
      <c r="BN561" s="1">
        <f>_xlfn.XLOOKUP(AC561,[6]cmmiScoringModel!$G$96:$G$100,[6]cmmiScoringModel!$I$96:$I$100,0,0,1)</f>
        <v>0.6</v>
      </c>
      <c r="BO561" s="1">
        <f>_xlfn.XLOOKUP(AD561,[6]cmmiScoringModel!$G$101:$G$106,[6]cmmiScoringModel!$I$101:$I$106,0,0,1)</f>
        <v>1</v>
      </c>
      <c r="BP561" s="1">
        <f>_xlfn.XLOOKUP(AE561,[6]cmmiScoringModel!$G$107:$G$113,[6]cmmiScoringModel!$I$107:$I$113,0,0,1)</f>
        <v>0.75</v>
      </c>
      <c r="BQ561" s="1">
        <f>_xlfn.XLOOKUP(AF561,[6]cmmiScoringModel!$G$114:$G$117,[6]cmmiScoringModel!$I$114:$I$117,0,0,1)</f>
        <v>0.85</v>
      </c>
      <c r="BR561" s="1">
        <f>_xlfn.XLOOKUP(AG561,[6]cmmiScoringModel!$G$118:$G$120,[6]cmmiScoringModel!$I$118:$I$120,0,0,1)</f>
        <v>1</v>
      </c>
      <c r="BS561" s="1">
        <f>_xlfn.XLOOKUP(AH561, [6]cmmiScoringModel!$G$121:$G$124,[6]cmmiScoringModel!$I$121:$I$124,0,0,1)</f>
        <v>0.6</v>
      </c>
      <c r="BT561" s="1">
        <f>_xlfn.XLOOKUP(AI561,[6]cmmiScoringModel!$G$125:$G$128,[6]cmmiScoringModel!$I$125:$I$128,0,0,1)</f>
        <v>0.4</v>
      </c>
      <c r="BU561" s="1">
        <f>_xlfn.XLOOKUP(AJ561,[6]cmmiScoringModel!$G$129:$G$132,[6]cmmiScoringModel!$I$129:$I$132,0,0,1)</f>
        <v>0.4</v>
      </c>
      <c r="BV561" s="1">
        <f>_xlfn.XLOOKUP(AK561,[6]cmmiScoringModel!$G$133:$G$138,[6]cmmiScoringModel!$I$133:$I$138,0,0,1)</f>
        <v>0.75</v>
      </c>
      <c r="BW561" s="1">
        <f>_xlfn.XLOOKUP(AL561,[6]cmmiScoringModel!$G$139:$G$142,[6]cmmiScoringModel!$I$139:$I$142,0,0,1)</f>
        <v>1</v>
      </c>
      <c r="BX561" s="1">
        <f>_xlfn.XLOOKUP(AM561,[6]cmmiScoringModel!$G$143:$G$148,[6]cmmiScoringModel!$I$143:$I$148,0,0,1)</f>
        <v>0.75</v>
      </c>
      <c r="BY561" s="1">
        <f>_xlfn.XLOOKUP(AN561,[6]cmmiScoringModel!$G$149:$G$153,[6]cmmiScoringModel!$I$149:$I$153,0,0,1)</f>
        <v>1</v>
      </c>
      <c r="BZ561" s="1">
        <f>_xlfn.XLOOKUP(AO561,[6]cmmiScoringModel!$G$154:$G$157,[6]cmmiScoringModel!$I$154:$I$157,0,0,1)</f>
        <v>1</v>
      </c>
      <c r="CA561" s="1">
        <f>_xlfn.XLOOKUP(AP561,[6]cmmiScoringModel!$G$158:$G$161,[6]cmmiScoringModel!$I$158:$I$161,0,0,1)</f>
        <v>1</v>
      </c>
      <c r="CB561" s="1">
        <f>_xlfn.XLOOKUP(AQ561,[6]cmmiScoringModel!$G$162:$G$166,[6]cmmiScoringModel!$I$162:$I$166,0,0,1)</f>
        <v>1</v>
      </c>
      <c r="CC561" s="1">
        <f>_xlfn.XLOOKUP(AR561,[6]cmmiScoringModel!$G$167:$G$171,[6]cmmiScoringModel!$I$167:$I$171,0,0,1)</f>
        <v>0.01</v>
      </c>
      <c r="CD561" s="1">
        <f>_xlfn.XLOOKUP(AS561,[6]cmmiScoringModel!$G$172:$G$175,[6]cmmiScoringModel!$I$172:$I$175,0,0,1)</f>
        <v>0.01</v>
      </c>
      <c r="CE561" s="1">
        <f>_xlfn.XLOOKUP(AT561,[6]cmmiScoringModel!$G$176:$G$180,[6]cmmiScoringModel!$I$176:$I$180,0,0,1)</f>
        <v>0.01</v>
      </c>
    </row>
    <row r="562" spans="1:83" x14ac:dyDescent="0.25">
      <c r="A562" s="1" t="s">
        <v>4015</v>
      </c>
      <c r="B562" s="1" t="s">
        <v>4016</v>
      </c>
      <c r="C562" s="1" t="s">
        <v>1283</v>
      </c>
      <c r="D562" s="1" t="s">
        <v>2494</v>
      </c>
      <c r="E562" s="1" t="s">
        <v>2495</v>
      </c>
      <c r="G562" s="1" t="s">
        <v>2775</v>
      </c>
      <c r="K562" s="1" t="s">
        <v>17</v>
      </c>
      <c r="L562" s="1" t="s">
        <v>22</v>
      </c>
      <c r="M562" s="1" t="s">
        <v>31</v>
      </c>
      <c r="N562" s="1" t="s">
        <v>29</v>
      </c>
      <c r="O562" s="1" t="s">
        <v>37</v>
      </c>
      <c r="P562" s="1" t="s">
        <v>42</v>
      </c>
      <c r="Q562" s="1" t="s">
        <v>45</v>
      </c>
      <c r="R562" s="1" t="s">
        <v>37</v>
      </c>
      <c r="S562" s="1" t="s">
        <v>56</v>
      </c>
      <c r="T562" s="1" t="s">
        <v>63</v>
      </c>
      <c r="U562" s="1" t="s">
        <v>43</v>
      </c>
      <c r="V562" s="1" t="s">
        <v>71</v>
      </c>
      <c r="W562" s="1" t="s">
        <v>76</v>
      </c>
      <c r="X562" s="1" t="s">
        <v>37</v>
      </c>
      <c r="Y562" s="1" t="s">
        <v>43</v>
      </c>
      <c r="Z562" s="1" t="s">
        <v>63</v>
      </c>
      <c r="AA562" s="1" t="s">
        <v>63</v>
      </c>
      <c r="AB562" s="1" t="s">
        <v>98</v>
      </c>
      <c r="AC562" s="1" t="s">
        <v>102</v>
      </c>
      <c r="AD562" s="1" t="s">
        <v>111</v>
      </c>
      <c r="AE562" s="1" t="s">
        <v>63</v>
      </c>
      <c r="AF562" s="1" t="s">
        <v>120</v>
      </c>
      <c r="AG562" s="1" t="s">
        <v>124</v>
      </c>
      <c r="AH562" s="1" t="s">
        <v>129</v>
      </c>
      <c r="AI562" s="1" t="s">
        <v>129</v>
      </c>
      <c r="AJ562" s="1" t="s">
        <v>129</v>
      </c>
      <c r="AK562" s="1" t="s">
        <v>61</v>
      </c>
      <c r="AL562" s="1" t="s">
        <v>140</v>
      </c>
      <c r="AM562" s="1" t="s">
        <v>63</v>
      </c>
      <c r="AN562" s="1" t="s">
        <v>31</v>
      </c>
      <c r="AO562" s="1" t="s">
        <v>154</v>
      </c>
      <c r="AP562" s="1" t="s">
        <v>159</v>
      </c>
      <c r="AQ562" s="1" t="s">
        <v>31</v>
      </c>
      <c r="AR562" s="1" t="s">
        <v>21</v>
      </c>
      <c r="AS562" s="1" t="s">
        <v>21</v>
      </c>
      <c r="AT562" s="1" t="s">
        <v>21</v>
      </c>
      <c r="AV562" s="1">
        <f>_xlfn.XLOOKUP(K562,[6]cmmiScoringModel!$G$2:$G$6, [6]cmmiScoringModel!$I$2:$I$6,0,0,1)</f>
        <v>0.25</v>
      </c>
      <c r="AW562" s="1">
        <f>_xlfn.XLOOKUP(L562,[6]cmmiScoringModel!$G$7:$G$9,[6]cmmiScoringModel!$I$7:$I$9,0,0,1)</f>
        <v>1</v>
      </c>
      <c r="AX562" s="1">
        <f>_xlfn.XLOOKUP(M562,[6]cmmiScoringModel!$G$10:$G$14,[6]cmmiScoringModel!$I$10:$I$14,0,0,1)</f>
        <v>1</v>
      </c>
      <c r="AY562" s="1">
        <f>_xlfn.XLOOKUP(N562,[6]cmmiScoringModel!$G$15:$G$19,[6]cmmiScoringModel!$I$15:$I$19,0,0,1)</f>
        <v>0.5</v>
      </c>
      <c r="AZ562" s="1">
        <f>_xlfn.XLOOKUP(O562,[6]cmmiScoringModel!$G$20:$G$24,[6]cmmiScoringModel!$I$20:$I$24,0,0,1)</f>
        <v>0.75</v>
      </c>
      <c r="BA562" s="1">
        <f>_xlfn.XLOOKUP(P562,[6]cmmiScoringModel!$G$25:$G$28,[6]cmmiScoringModel!$I$25:$I$28,0,0,1)</f>
        <v>0.75</v>
      </c>
      <c r="BB562" s="1">
        <f>_xlfn.XLOOKUP(Q562,[6]cmmiScoringModel!$G$29:$G$33,[6]cmmiScoringModel!$I$29:$I$33,0,0,1)</f>
        <v>0.5</v>
      </c>
      <c r="BC562" s="1">
        <f>_xlfn.XLOOKUP(R562,[6]cmmiScoringModel!$G$34:$G$37,[6]cmmiScoringModel!$I$34:$I$37,0,0,1)</f>
        <v>1</v>
      </c>
      <c r="BD562" s="1">
        <f>_xlfn.XLOOKUP(S562,[6]cmmiScoringModel!$G$38:$G$44,[6]cmmiScoringModel!$I$38:$I$44,0,0,1)</f>
        <v>0.2</v>
      </c>
      <c r="BE562" s="1">
        <f>_xlfn.XLOOKUP(T562,[6]cmmiScoringModel!$G$45:$G$51,[6]cmmiScoringModel!$I$45:$I$51,0,0,1)</f>
        <v>0.75</v>
      </c>
      <c r="BF562" s="1">
        <f>_xlfn.XLOOKUP(U562,[6]cmmiScoringModel!$G$52:$G$56,[6]cmmiScoringModel!$I$52:$I$56,0,0,1)</f>
        <v>1</v>
      </c>
      <c r="BG562" s="1">
        <f>_xlfn.XLOOKUP(V562,[6]cmmiScoringModel!$G$57:$G$61,[6]cmmiScoringModel!$I$57:$I$61,0,0,1)</f>
        <v>0.6</v>
      </c>
      <c r="BH562" s="1">
        <f>_xlfn.XLOOKUP(W562,[6]cmmiScoringModel!$G$62:$G$67,[6]cmmiScoringModel!$I$62:$I$67,0,0,1)</f>
        <v>0.75</v>
      </c>
      <c r="BI562" s="1">
        <f>_xlfn.XLOOKUP(X562,[6]cmmiScoringModel!$G$68:$G$72,[6]cmmiScoringModel!$I$68:$I$72,0,0,1)</f>
        <v>0.75</v>
      </c>
      <c r="BJ562" s="1">
        <f>_xlfn.XLOOKUP(Y562,[6]cmmiScoringModel!$G$73:$G$77,[6]cmmiScoringModel!$I$73:$I$77,0,0,1)</f>
        <v>1</v>
      </c>
      <c r="BK562" s="1">
        <f>_xlfn.XLOOKUP(Z562,[6]cmmiScoringModel!$G$78:$G$84,[6]cmmiScoringModel!$I$78:$I$84,0,0,1)</f>
        <v>0.75</v>
      </c>
      <c r="BL562" s="1">
        <f>_xlfn.XLOOKUP(AA562,[6]cmmiScoringModel!$G$85:$G$91,[6]cmmiScoringModel!$I$85:$I$91,0,0,1)</f>
        <v>0.75</v>
      </c>
      <c r="BM562" s="1">
        <f>_xlfn.XLOOKUP(AB562,[6]cmmiScoringModel!$G$92:$G$95,[6]cmmiScoringModel!$I$92:$I$95,0,0,1)</f>
        <v>1</v>
      </c>
      <c r="BN562" s="1">
        <f>_xlfn.XLOOKUP(AC562,[6]cmmiScoringModel!$G$96:$G$100,[6]cmmiScoringModel!$I$96:$I$100,0,0,1)</f>
        <v>0.15</v>
      </c>
      <c r="BO562" s="1">
        <f>_xlfn.XLOOKUP(AD562,[6]cmmiScoringModel!$G$101:$G$106,[6]cmmiScoringModel!$I$101:$I$106,0,0,1)</f>
        <v>1</v>
      </c>
      <c r="BP562" s="1">
        <f>_xlfn.XLOOKUP(AE562,[6]cmmiScoringModel!$G$107:$G$113,[6]cmmiScoringModel!$I$107:$I$113,0,0,1)</f>
        <v>0.75</v>
      </c>
      <c r="BQ562" s="1">
        <f>_xlfn.XLOOKUP(AF562,[6]cmmiScoringModel!$G$114:$G$117,[6]cmmiScoringModel!$I$114:$I$117,0,0,1)</f>
        <v>0.85</v>
      </c>
      <c r="BR562" s="1">
        <f>_xlfn.XLOOKUP(AG562,[6]cmmiScoringModel!$G$118:$G$120,[6]cmmiScoringModel!$I$118:$I$120,0,0,1)</f>
        <v>0.25</v>
      </c>
      <c r="BS562" s="1">
        <f>_xlfn.XLOOKUP(AH562, [6]cmmiScoringModel!$G$121:$G$124,[6]cmmiScoringModel!$I$121:$I$124,0,0,1)</f>
        <v>0.6</v>
      </c>
      <c r="BT562" s="1">
        <f>_xlfn.XLOOKUP(AI562,[6]cmmiScoringModel!$G$125:$G$128,[6]cmmiScoringModel!$I$125:$I$128,0,0,1)</f>
        <v>0.4</v>
      </c>
      <c r="BU562" s="1">
        <f>_xlfn.XLOOKUP(AJ562,[6]cmmiScoringModel!$G$129:$G$132,[6]cmmiScoringModel!$I$129:$I$132,0,0,1)</f>
        <v>0.4</v>
      </c>
      <c r="BV562" s="1">
        <f>_xlfn.XLOOKUP(AK562,[6]cmmiScoringModel!$G$133:$G$138,[6]cmmiScoringModel!$I$133:$I$138,0,0,1)</f>
        <v>0.25</v>
      </c>
      <c r="BW562" s="1">
        <f>_xlfn.XLOOKUP(AL562,[6]cmmiScoringModel!$G$139:$G$142,[6]cmmiScoringModel!$I$139:$I$142,0,0,1)</f>
        <v>0</v>
      </c>
      <c r="BX562" s="1">
        <f>_xlfn.XLOOKUP(AM562,[6]cmmiScoringModel!$G$143:$G$148,[6]cmmiScoringModel!$I$143:$I$148,0,0,1)</f>
        <v>0.75</v>
      </c>
      <c r="BY562" s="1">
        <f>_xlfn.XLOOKUP(AN562,[6]cmmiScoringModel!$G$149:$G$153,[6]cmmiScoringModel!$I$149:$I$153,0,0,1)</f>
        <v>1</v>
      </c>
      <c r="BZ562" s="1">
        <f>_xlfn.XLOOKUP(AO562,[6]cmmiScoringModel!$G$154:$G$157,[6]cmmiScoringModel!$I$154:$I$157,0,0,1)</f>
        <v>0</v>
      </c>
      <c r="CA562" s="1">
        <f>_xlfn.XLOOKUP(AP562,[6]cmmiScoringModel!$G$158:$G$161,[6]cmmiScoringModel!$I$158:$I$161,0,0,1)</f>
        <v>1</v>
      </c>
      <c r="CB562" s="1">
        <f>_xlfn.XLOOKUP(AQ562,[6]cmmiScoringModel!$G$162:$G$166,[6]cmmiScoringModel!$I$162:$I$166,0,0,1)</f>
        <v>1</v>
      </c>
      <c r="CC562" s="1">
        <f>_xlfn.XLOOKUP(AR562,[6]cmmiScoringModel!$G$167:$G$171,[6]cmmiScoringModel!$I$167:$I$171,0,0,1)</f>
        <v>0.01</v>
      </c>
      <c r="CD562" s="1">
        <f>_xlfn.XLOOKUP(AS562,[6]cmmiScoringModel!$G$172:$G$175,[6]cmmiScoringModel!$I$172:$I$175,0,0,1)</f>
        <v>0.01</v>
      </c>
      <c r="CE562" s="1">
        <f>_xlfn.XLOOKUP(AT562,[6]cmmiScoringModel!$G$176:$G$180,[6]cmmiScoringModel!$I$176:$I$180,0,0,1)</f>
        <v>0.01</v>
      </c>
    </row>
    <row r="563" spans="1:83" x14ac:dyDescent="0.25">
      <c r="A563" s="1" t="s">
        <v>4017</v>
      </c>
      <c r="B563" s="1" t="s">
        <v>4016</v>
      </c>
      <c r="C563" s="1" t="s">
        <v>2712</v>
      </c>
      <c r="D563" s="1" t="s">
        <v>2716</v>
      </c>
      <c r="E563" s="1" t="s">
        <v>2717</v>
      </c>
      <c r="G563" s="1" t="s">
        <v>2816</v>
      </c>
      <c r="K563" s="1" t="s">
        <v>17</v>
      </c>
      <c r="L563" s="1" t="s">
        <v>22</v>
      </c>
      <c r="M563" s="1" t="s">
        <v>31</v>
      </c>
      <c r="N563" s="1" t="s">
        <v>29</v>
      </c>
      <c r="O563" s="1" t="s">
        <v>37</v>
      </c>
      <c r="P563" s="1" t="s">
        <v>43</v>
      </c>
      <c r="Q563" s="1" t="s">
        <v>45</v>
      </c>
      <c r="R563" s="1" t="s">
        <v>37</v>
      </c>
      <c r="S563" s="1" t="s">
        <v>56</v>
      </c>
      <c r="T563" s="1" t="s">
        <v>62</v>
      </c>
      <c r="U563" s="1" t="s">
        <v>43</v>
      </c>
      <c r="V563" s="1" t="s">
        <v>72</v>
      </c>
      <c r="W563" s="1" t="s">
        <v>76</v>
      </c>
      <c r="X563" s="1" t="s">
        <v>37</v>
      </c>
      <c r="Y563" s="1" t="s">
        <v>43</v>
      </c>
      <c r="Z563" s="1" t="s">
        <v>62</v>
      </c>
      <c r="AA563" s="1" t="s">
        <v>62</v>
      </c>
      <c r="AB563" s="1" t="s">
        <v>98</v>
      </c>
      <c r="AC563" s="1" t="s">
        <v>103</v>
      </c>
      <c r="AD563" s="1" t="s">
        <v>111</v>
      </c>
      <c r="AE563" s="1" t="s">
        <v>62</v>
      </c>
      <c r="AF563" s="1" t="s">
        <v>120</v>
      </c>
      <c r="AG563" s="1" t="s">
        <v>124</v>
      </c>
      <c r="AH563" s="1" t="s">
        <v>129</v>
      </c>
      <c r="AI563" s="1" t="s">
        <v>129</v>
      </c>
      <c r="AJ563" s="1" t="s">
        <v>129</v>
      </c>
      <c r="AK563" s="1" t="s">
        <v>62</v>
      </c>
      <c r="AL563" s="1" t="s">
        <v>144</v>
      </c>
      <c r="AM563" s="1" t="s">
        <v>62</v>
      </c>
      <c r="AN563" s="1" t="s">
        <v>29</v>
      </c>
      <c r="AO563" s="1" t="s">
        <v>155</v>
      </c>
      <c r="AP563" s="1" t="s">
        <v>158</v>
      </c>
      <c r="AQ563" s="1" t="s">
        <v>29</v>
      </c>
      <c r="AR563" s="1" t="s">
        <v>21</v>
      </c>
      <c r="AS563" s="1" t="s">
        <v>21</v>
      </c>
      <c r="AT563" s="1" t="s">
        <v>21</v>
      </c>
      <c r="AV563" s="1">
        <f>_xlfn.XLOOKUP(K563,[6]cmmiScoringModel!$G$2:$G$6, [6]cmmiScoringModel!$I$2:$I$6,0,0,1)</f>
        <v>0.25</v>
      </c>
      <c r="AW563" s="1">
        <f>_xlfn.XLOOKUP(L563,[6]cmmiScoringModel!$G$7:$G$9,[6]cmmiScoringModel!$I$7:$I$9,0,0,1)</f>
        <v>1</v>
      </c>
      <c r="AX563" s="1">
        <f>_xlfn.XLOOKUP(M563,[6]cmmiScoringModel!$G$10:$G$14,[6]cmmiScoringModel!$I$10:$I$14,0,0,1)</f>
        <v>1</v>
      </c>
      <c r="AY563" s="1">
        <f>_xlfn.XLOOKUP(N563,[6]cmmiScoringModel!$G$15:$G$19,[6]cmmiScoringModel!$I$15:$I$19,0,0,1)</f>
        <v>0.5</v>
      </c>
      <c r="AZ563" s="1">
        <f>_xlfn.XLOOKUP(O563,[6]cmmiScoringModel!$G$20:$G$24,[6]cmmiScoringModel!$I$20:$I$24,0,0,1)</f>
        <v>0.75</v>
      </c>
      <c r="BA563" s="1">
        <f>_xlfn.XLOOKUP(P563,[6]cmmiScoringModel!$G$25:$G$28,[6]cmmiScoringModel!$I$25:$I$28,0,0,1)</f>
        <v>1</v>
      </c>
      <c r="BB563" s="1">
        <f>_xlfn.XLOOKUP(Q563,[6]cmmiScoringModel!$G$29:$G$33,[6]cmmiScoringModel!$I$29:$I$33,0,0,1)</f>
        <v>0.5</v>
      </c>
      <c r="BC563" s="1">
        <f>_xlfn.XLOOKUP(R563,[6]cmmiScoringModel!$G$34:$G$37,[6]cmmiScoringModel!$I$34:$I$37,0,0,1)</f>
        <v>1</v>
      </c>
      <c r="BD563" s="1">
        <f>_xlfn.XLOOKUP(S563,[6]cmmiScoringModel!$G$38:$G$44,[6]cmmiScoringModel!$I$38:$I$44,0,0,1)</f>
        <v>0.2</v>
      </c>
      <c r="BE563" s="1">
        <f>_xlfn.XLOOKUP(T563,[6]cmmiScoringModel!$G$45:$G$51,[6]cmmiScoringModel!$I$45:$I$51,0,0,1)</f>
        <v>0.5</v>
      </c>
      <c r="BF563" s="1">
        <f>_xlfn.XLOOKUP(U563,[6]cmmiScoringModel!$G$52:$G$56,[6]cmmiScoringModel!$I$52:$I$56,0,0,1)</f>
        <v>1</v>
      </c>
      <c r="BG563" s="1">
        <f>_xlfn.XLOOKUP(V563,[6]cmmiScoringModel!$G$57:$G$61,[6]cmmiScoringModel!$I$57:$I$61,0,0,1)</f>
        <v>1</v>
      </c>
      <c r="BH563" s="1">
        <f>_xlfn.XLOOKUP(W563,[6]cmmiScoringModel!$G$62:$G$67,[6]cmmiScoringModel!$I$62:$I$67,0,0,1)</f>
        <v>0.75</v>
      </c>
      <c r="BI563" s="1">
        <f>_xlfn.XLOOKUP(X563,[6]cmmiScoringModel!$G$68:$G$72,[6]cmmiScoringModel!$I$68:$I$72,0,0,1)</f>
        <v>0.75</v>
      </c>
      <c r="BJ563" s="1">
        <f>_xlfn.XLOOKUP(Y563,[6]cmmiScoringModel!$G$73:$G$77,[6]cmmiScoringModel!$I$73:$I$77,0,0,1)</f>
        <v>1</v>
      </c>
      <c r="BK563" s="1">
        <f>_xlfn.XLOOKUP(Z563,[6]cmmiScoringModel!$G$78:$G$84,[6]cmmiScoringModel!$I$78:$I$84,0,0,1)</f>
        <v>0.5</v>
      </c>
      <c r="BL563" s="1">
        <f>_xlfn.XLOOKUP(AA563,[6]cmmiScoringModel!$G$85:$G$91,[6]cmmiScoringModel!$I$85:$I$91,0,0,1)</f>
        <v>0.5</v>
      </c>
      <c r="BM563" s="1">
        <f>_xlfn.XLOOKUP(AB563,[6]cmmiScoringModel!$G$92:$G$95,[6]cmmiScoringModel!$I$92:$I$95,0,0,1)</f>
        <v>1</v>
      </c>
      <c r="BN563" s="1">
        <f>_xlfn.XLOOKUP(AC563,[6]cmmiScoringModel!$G$96:$G$100,[6]cmmiScoringModel!$I$96:$I$100,0,0,1)</f>
        <v>0.6</v>
      </c>
      <c r="BO563" s="1">
        <f>_xlfn.XLOOKUP(AD563,[6]cmmiScoringModel!$G$101:$G$106,[6]cmmiScoringModel!$I$101:$I$106,0,0,1)</f>
        <v>1</v>
      </c>
      <c r="BP563" s="1">
        <f>_xlfn.XLOOKUP(AE563,[6]cmmiScoringModel!$G$107:$G$113,[6]cmmiScoringModel!$I$107:$I$113,0,0,1)</f>
        <v>0.5</v>
      </c>
      <c r="BQ563" s="1">
        <f>_xlfn.XLOOKUP(AF563,[6]cmmiScoringModel!$G$114:$G$117,[6]cmmiScoringModel!$I$114:$I$117,0,0,1)</f>
        <v>0.85</v>
      </c>
      <c r="BR563" s="1">
        <f>_xlfn.XLOOKUP(AG563,[6]cmmiScoringModel!$G$118:$G$120,[6]cmmiScoringModel!$I$118:$I$120,0,0,1)</f>
        <v>0.25</v>
      </c>
      <c r="BS563" s="1">
        <f>_xlfn.XLOOKUP(AH563, [6]cmmiScoringModel!$G$121:$G$124,[6]cmmiScoringModel!$I$121:$I$124,0,0,1)</f>
        <v>0.6</v>
      </c>
      <c r="BT563" s="1">
        <f>_xlfn.XLOOKUP(AI563,[6]cmmiScoringModel!$G$125:$G$128,[6]cmmiScoringModel!$I$125:$I$128,0,0,1)</f>
        <v>0.4</v>
      </c>
      <c r="BU563" s="1">
        <f>_xlfn.XLOOKUP(AJ563,[6]cmmiScoringModel!$G$129:$G$132,[6]cmmiScoringModel!$I$129:$I$132,0,0,1)</f>
        <v>0.4</v>
      </c>
      <c r="BV563" s="1">
        <f>_xlfn.XLOOKUP(AK563,[6]cmmiScoringModel!$G$133:$G$138,[6]cmmiScoringModel!$I$133:$I$138,0,0,1)</f>
        <v>0.5</v>
      </c>
      <c r="BW563" s="1">
        <f>_xlfn.XLOOKUP(AL563,[6]cmmiScoringModel!$G$139:$G$142,[6]cmmiScoringModel!$I$139:$I$142,0,0,1)</f>
        <v>1</v>
      </c>
      <c r="BX563" s="1">
        <f>_xlfn.XLOOKUP(AM563,[6]cmmiScoringModel!$G$143:$G$148,[6]cmmiScoringModel!$I$143:$I$148,0,0,1)</f>
        <v>0.5</v>
      </c>
      <c r="BY563" s="1">
        <f>_xlfn.XLOOKUP(AN563,[6]cmmiScoringModel!$G$149:$G$153,[6]cmmiScoringModel!$I$149:$I$153,0,0,1)</f>
        <v>0.75</v>
      </c>
      <c r="BZ563" s="1">
        <f>_xlfn.XLOOKUP(AO563,[6]cmmiScoringModel!$G$154:$G$157,[6]cmmiScoringModel!$I$154:$I$157,0,0,1)</f>
        <v>1</v>
      </c>
      <c r="CA563" s="1">
        <f>_xlfn.XLOOKUP(AP563,[6]cmmiScoringModel!$G$158:$G$161,[6]cmmiScoringModel!$I$158:$I$161,0,0,1)</f>
        <v>0.5</v>
      </c>
      <c r="CB563" s="1">
        <f>_xlfn.XLOOKUP(AQ563,[6]cmmiScoringModel!$G$162:$G$166,[6]cmmiScoringModel!$I$162:$I$166,0,0,1)</f>
        <v>0.75</v>
      </c>
      <c r="CC563" s="1">
        <f>_xlfn.XLOOKUP(AR563,[6]cmmiScoringModel!$G$167:$G$171,[6]cmmiScoringModel!$I$167:$I$171,0,0,1)</f>
        <v>0.01</v>
      </c>
      <c r="CD563" s="1">
        <f>_xlfn.XLOOKUP(AS563,[6]cmmiScoringModel!$G$172:$G$175,[6]cmmiScoringModel!$I$172:$I$175,0,0,1)</f>
        <v>0.01</v>
      </c>
      <c r="CE563" s="1">
        <f>_xlfn.XLOOKUP(AT563,[6]cmmiScoringModel!$G$176:$G$180,[6]cmmiScoringModel!$I$176:$I$180,0,0,1)</f>
        <v>0.01</v>
      </c>
    </row>
    <row r="564" spans="1:83" x14ac:dyDescent="0.25">
      <c r="A564" s="1" t="s">
        <v>4018</v>
      </c>
      <c r="B564" s="1" t="s">
        <v>4016</v>
      </c>
      <c r="C564" s="1" t="s">
        <v>2659</v>
      </c>
      <c r="D564" s="1" t="s">
        <v>2721</v>
      </c>
      <c r="E564" s="1" t="s">
        <v>2722</v>
      </c>
      <c r="G564" s="1" t="s">
        <v>2816</v>
      </c>
      <c r="K564" s="1" t="s">
        <v>17</v>
      </c>
      <c r="L564" s="1" t="s">
        <v>22</v>
      </c>
      <c r="M564" s="1" t="s">
        <v>31</v>
      </c>
      <c r="N564" s="1" t="s">
        <v>29</v>
      </c>
      <c r="O564" s="1" t="s">
        <v>37</v>
      </c>
      <c r="P564" s="1" t="s">
        <v>43</v>
      </c>
      <c r="Q564" s="1" t="s">
        <v>45</v>
      </c>
      <c r="R564" s="1" t="s">
        <v>37</v>
      </c>
      <c r="S564" s="1" t="s">
        <v>56</v>
      </c>
      <c r="T564" s="1" t="s">
        <v>62</v>
      </c>
      <c r="U564" s="1" t="s">
        <v>43</v>
      </c>
      <c r="V564" s="1" t="s">
        <v>72</v>
      </c>
      <c r="W564" s="1" t="s">
        <v>76</v>
      </c>
      <c r="X564" s="1" t="s">
        <v>37</v>
      </c>
      <c r="Y564" s="1" t="s">
        <v>43</v>
      </c>
      <c r="Z564" s="1" t="s">
        <v>62</v>
      </c>
      <c r="AA564" s="1" t="s">
        <v>62</v>
      </c>
      <c r="AB564" s="1" t="s">
        <v>98</v>
      </c>
      <c r="AC564" s="1" t="s">
        <v>103</v>
      </c>
      <c r="AD564" s="1" t="s">
        <v>111</v>
      </c>
      <c r="AE564" s="1" t="s">
        <v>62</v>
      </c>
      <c r="AF564" s="1" t="s">
        <v>120</v>
      </c>
      <c r="AG564" s="1" t="s">
        <v>124</v>
      </c>
      <c r="AH564" s="1" t="s">
        <v>129</v>
      </c>
      <c r="AI564" s="1" t="s">
        <v>129</v>
      </c>
      <c r="AJ564" s="1" t="s">
        <v>129</v>
      </c>
      <c r="AK564" s="1" t="s">
        <v>61</v>
      </c>
      <c r="AL564" s="1" t="s">
        <v>144</v>
      </c>
      <c r="AM564" s="1" t="s">
        <v>62</v>
      </c>
      <c r="AN564" s="1" t="s">
        <v>29</v>
      </c>
      <c r="AO564" s="1" t="s">
        <v>155</v>
      </c>
      <c r="AP564" s="1" t="s">
        <v>158</v>
      </c>
      <c r="AQ564" s="1" t="s">
        <v>29</v>
      </c>
      <c r="AR564" s="1" t="s">
        <v>21</v>
      </c>
      <c r="AS564" s="1" t="s">
        <v>21</v>
      </c>
      <c r="AT564" s="1" t="s">
        <v>21</v>
      </c>
      <c r="AV564" s="1">
        <f>_xlfn.XLOOKUP(K564,[6]cmmiScoringModel!$G$2:$G$6, [6]cmmiScoringModel!$I$2:$I$6,0,0,1)</f>
        <v>0.25</v>
      </c>
      <c r="AW564" s="1">
        <f>_xlfn.XLOOKUP(L564,[6]cmmiScoringModel!$G$7:$G$9,[6]cmmiScoringModel!$I$7:$I$9,0,0,1)</f>
        <v>1</v>
      </c>
      <c r="AX564" s="1">
        <f>_xlfn.XLOOKUP(M564,[6]cmmiScoringModel!$G$10:$G$14,[6]cmmiScoringModel!$I$10:$I$14,0,0,1)</f>
        <v>1</v>
      </c>
      <c r="AY564" s="1">
        <f>_xlfn.XLOOKUP(N564,[6]cmmiScoringModel!$G$15:$G$19,[6]cmmiScoringModel!$I$15:$I$19,0,0,1)</f>
        <v>0.5</v>
      </c>
      <c r="AZ564" s="1">
        <f>_xlfn.XLOOKUP(O564,[6]cmmiScoringModel!$G$20:$G$24,[6]cmmiScoringModel!$I$20:$I$24,0,0,1)</f>
        <v>0.75</v>
      </c>
      <c r="BA564" s="1">
        <f>_xlfn.XLOOKUP(P564,[6]cmmiScoringModel!$G$25:$G$28,[6]cmmiScoringModel!$I$25:$I$28,0,0,1)</f>
        <v>1</v>
      </c>
      <c r="BB564" s="1">
        <f>_xlfn.XLOOKUP(Q564,[6]cmmiScoringModel!$G$29:$G$33,[6]cmmiScoringModel!$I$29:$I$33,0,0,1)</f>
        <v>0.5</v>
      </c>
      <c r="BC564" s="1">
        <f>_xlfn.XLOOKUP(R564,[6]cmmiScoringModel!$G$34:$G$37,[6]cmmiScoringModel!$I$34:$I$37,0,0,1)</f>
        <v>1</v>
      </c>
      <c r="BD564" s="1">
        <f>_xlfn.XLOOKUP(S564,[6]cmmiScoringModel!$G$38:$G$44,[6]cmmiScoringModel!$I$38:$I$44,0,0,1)</f>
        <v>0.2</v>
      </c>
      <c r="BE564" s="1">
        <f>_xlfn.XLOOKUP(T564,[6]cmmiScoringModel!$G$45:$G$51,[6]cmmiScoringModel!$I$45:$I$51,0,0,1)</f>
        <v>0.5</v>
      </c>
      <c r="BF564" s="1">
        <f>_xlfn.XLOOKUP(U564,[6]cmmiScoringModel!$G$52:$G$56,[6]cmmiScoringModel!$I$52:$I$56,0,0,1)</f>
        <v>1</v>
      </c>
      <c r="BG564" s="1">
        <f>_xlfn.XLOOKUP(V564,[6]cmmiScoringModel!$G$57:$G$61,[6]cmmiScoringModel!$I$57:$I$61,0,0,1)</f>
        <v>1</v>
      </c>
      <c r="BH564" s="1">
        <f>_xlfn.XLOOKUP(W564,[6]cmmiScoringModel!$G$62:$G$67,[6]cmmiScoringModel!$I$62:$I$67,0,0,1)</f>
        <v>0.75</v>
      </c>
      <c r="BI564" s="1">
        <f>_xlfn.XLOOKUP(X564,[6]cmmiScoringModel!$G$68:$G$72,[6]cmmiScoringModel!$I$68:$I$72,0,0,1)</f>
        <v>0.75</v>
      </c>
      <c r="BJ564" s="1">
        <f>_xlfn.XLOOKUP(Y564,[6]cmmiScoringModel!$G$73:$G$77,[6]cmmiScoringModel!$I$73:$I$77,0,0,1)</f>
        <v>1</v>
      </c>
      <c r="BK564" s="1">
        <f>_xlfn.XLOOKUP(Z564,[6]cmmiScoringModel!$G$78:$G$84,[6]cmmiScoringModel!$I$78:$I$84,0,0,1)</f>
        <v>0.5</v>
      </c>
      <c r="BL564" s="1">
        <f>_xlfn.XLOOKUP(AA564,[6]cmmiScoringModel!$G$85:$G$91,[6]cmmiScoringModel!$I$85:$I$91,0,0,1)</f>
        <v>0.5</v>
      </c>
      <c r="BM564" s="1">
        <f>_xlfn.XLOOKUP(AB564,[6]cmmiScoringModel!$G$92:$G$95,[6]cmmiScoringModel!$I$92:$I$95,0,0,1)</f>
        <v>1</v>
      </c>
      <c r="BN564" s="1">
        <f>_xlfn.XLOOKUP(AC564,[6]cmmiScoringModel!$G$96:$G$100,[6]cmmiScoringModel!$I$96:$I$100,0,0,1)</f>
        <v>0.6</v>
      </c>
      <c r="BO564" s="1">
        <f>_xlfn.XLOOKUP(AD564,[6]cmmiScoringModel!$G$101:$G$106,[6]cmmiScoringModel!$I$101:$I$106,0,0,1)</f>
        <v>1</v>
      </c>
      <c r="BP564" s="1">
        <f>_xlfn.XLOOKUP(AE564,[6]cmmiScoringModel!$G$107:$G$113,[6]cmmiScoringModel!$I$107:$I$113,0,0,1)</f>
        <v>0.5</v>
      </c>
      <c r="BQ564" s="1">
        <f>_xlfn.XLOOKUP(AF564,[6]cmmiScoringModel!$G$114:$G$117,[6]cmmiScoringModel!$I$114:$I$117,0,0,1)</f>
        <v>0.85</v>
      </c>
      <c r="BR564" s="1">
        <f>_xlfn.XLOOKUP(AG564,[6]cmmiScoringModel!$G$118:$G$120,[6]cmmiScoringModel!$I$118:$I$120,0,0,1)</f>
        <v>0.25</v>
      </c>
      <c r="BS564" s="1">
        <f>_xlfn.XLOOKUP(AH564, [6]cmmiScoringModel!$G$121:$G$124,[6]cmmiScoringModel!$I$121:$I$124,0,0,1)</f>
        <v>0.6</v>
      </c>
      <c r="BT564" s="1">
        <f>_xlfn.XLOOKUP(AI564,[6]cmmiScoringModel!$G$125:$G$128,[6]cmmiScoringModel!$I$125:$I$128,0,0,1)</f>
        <v>0.4</v>
      </c>
      <c r="BU564" s="1">
        <f>_xlfn.XLOOKUP(AJ564,[6]cmmiScoringModel!$G$129:$G$132,[6]cmmiScoringModel!$I$129:$I$132,0,0,1)</f>
        <v>0.4</v>
      </c>
      <c r="BV564" s="1">
        <f>_xlfn.XLOOKUP(AK564,[6]cmmiScoringModel!$G$133:$G$138,[6]cmmiScoringModel!$I$133:$I$138,0,0,1)</f>
        <v>0.25</v>
      </c>
      <c r="BW564" s="1">
        <f>_xlfn.XLOOKUP(AL564,[6]cmmiScoringModel!$G$139:$G$142,[6]cmmiScoringModel!$I$139:$I$142,0,0,1)</f>
        <v>1</v>
      </c>
      <c r="BX564" s="1">
        <f>_xlfn.XLOOKUP(AM564,[6]cmmiScoringModel!$G$143:$G$148,[6]cmmiScoringModel!$I$143:$I$148,0,0,1)</f>
        <v>0.5</v>
      </c>
      <c r="BY564" s="1">
        <f>_xlfn.XLOOKUP(AN564,[6]cmmiScoringModel!$G$149:$G$153,[6]cmmiScoringModel!$I$149:$I$153,0,0,1)</f>
        <v>0.75</v>
      </c>
      <c r="BZ564" s="1">
        <f>_xlfn.XLOOKUP(AO564,[6]cmmiScoringModel!$G$154:$G$157,[6]cmmiScoringModel!$I$154:$I$157,0,0,1)</f>
        <v>1</v>
      </c>
      <c r="CA564" s="1">
        <f>_xlfn.XLOOKUP(AP564,[6]cmmiScoringModel!$G$158:$G$161,[6]cmmiScoringModel!$I$158:$I$161,0,0,1)</f>
        <v>0.5</v>
      </c>
      <c r="CB564" s="1">
        <f>_xlfn.XLOOKUP(AQ564,[6]cmmiScoringModel!$G$162:$G$166,[6]cmmiScoringModel!$I$162:$I$166,0,0,1)</f>
        <v>0.75</v>
      </c>
      <c r="CC564" s="1">
        <f>_xlfn.XLOOKUP(AR564,[6]cmmiScoringModel!$G$167:$G$171,[6]cmmiScoringModel!$I$167:$I$171,0,0,1)</f>
        <v>0.01</v>
      </c>
      <c r="CD564" s="1">
        <f>_xlfn.XLOOKUP(AS564,[6]cmmiScoringModel!$G$172:$G$175,[6]cmmiScoringModel!$I$172:$I$175,0,0,1)</f>
        <v>0.01</v>
      </c>
      <c r="CE564" s="1">
        <f>_xlfn.XLOOKUP(AT564,[6]cmmiScoringModel!$G$176:$G$180,[6]cmmiScoringModel!$I$176:$I$180,0,0,1)</f>
        <v>0.01</v>
      </c>
    </row>
    <row r="565" spans="1:83" x14ac:dyDescent="0.25">
      <c r="A565" s="1" t="s">
        <v>4019</v>
      </c>
      <c r="B565" s="1" t="s">
        <v>4016</v>
      </c>
      <c r="C565" s="1" t="s">
        <v>1283</v>
      </c>
      <c r="D565" s="1" t="s">
        <v>2494</v>
      </c>
      <c r="E565" s="1" t="s">
        <v>2495</v>
      </c>
      <c r="G565" s="1" t="s">
        <v>2775</v>
      </c>
      <c r="K565" s="1" t="s">
        <v>17</v>
      </c>
      <c r="L565" s="1" t="s">
        <v>22</v>
      </c>
      <c r="M565" s="1" t="s">
        <v>31</v>
      </c>
      <c r="N565" s="1" t="s">
        <v>29</v>
      </c>
      <c r="O565" s="1" t="s">
        <v>37</v>
      </c>
      <c r="P565" s="1" t="s">
        <v>42</v>
      </c>
      <c r="Q565" s="1" t="s">
        <v>45</v>
      </c>
      <c r="R565" s="1" t="s">
        <v>37</v>
      </c>
      <c r="S565" s="1" t="s">
        <v>56</v>
      </c>
      <c r="T565" s="1" t="s">
        <v>63</v>
      </c>
      <c r="U565" s="1" t="s">
        <v>43</v>
      </c>
      <c r="V565" s="1" t="s">
        <v>71</v>
      </c>
      <c r="W565" s="1" t="s">
        <v>76</v>
      </c>
      <c r="X565" s="1" t="s">
        <v>37</v>
      </c>
      <c r="Y565" s="1" t="s">
        <v>43</v>
      </c>
      <c r="Z565" s="1" t="s">
        <v>63</v>
      </c>
      <c r="AA565" s="1" t="s">
        <v>63</v>
      </c>
      <c r="AB565" s="1" t="s">
        <v>98</v>
      </c>
      <c r="AC565" s="1" t="s">
        <v>102</v>
      </c>
      <c r="AD565" s="1" t="s">
        <v>111</v>
      </c>
      <c r="AE565" s="1" t="s">
        <v>63</v>
      </c>
      <c r="AF565" s="1" t="s">
        <v>120</v>
      </c>
      <c r="AG565" s="1" t="s">
        <v>124</v>
      </c>
      <c r="AH565" s="1" t="s">
        <v>129</v>
      </c>
      <c r="AI565" s="1" t="s">
        <v>129</v>
      </c>
      <c r="AJ565" s="1" t="s">
        <v>129</v>
      </c>
      <c r="AK565" s="1" t="s">
        <v>61</v>
      </c>
      <c r="AL565" s="1" t="s">
        <v>140</v>
      </c>
      <c r="AM565" s="1" t="s">
        <v>63</v>
      </c>
      <c r="AN565" s="1" t="s">
        <v>31</v>
      </c>
      <c r="AO565" s="1" t="s">
        <v>154</v>
      </c>
      <c r="AP565" s="1" t="s">
        <v>159</v>
      </c>
      <c r="AQ565" s="1" t="s">
        <v>31</v>
      </c>
      <c r="AR565" s="1" t="s">
        <v>21</v>
      </c>
      <c r="AS565" s="1" t="s">
        <v>21</v>
      </c>
      <c r="AT565" s="1" t="s">
        <v>21</v>
      </c>
      <c r="AV565" s="1">
        <f>_xlfn.XLOOKUP(K565,[6]cmmiScoringModel!$G$2:$G$6, [6]cmmiScoringModel!$I$2:$I$6,0,0,1)</f>
        <v>0.25</v>
      </c>
      <c r="AW565" s="1">
        <f>_xlfn.XLOOKUP(L565,[6]cmmiScoringModel!$G$7:$G$9,[6]cmmiScoringModel!$I$7:$I$9,0,0,1)</f>
        <v>1</v>
      </c>
      <c r="AX565" s="1">
        <f>_xlfn.XLOOKUP(M565,[6]cmmiScoringModel!$G$10:$G$14,[6]cmmiScoringModel!$I$10:$I$14,0,0,1)</f>
        <v>1</v>
      </c>
      <c r="AY565" s="1">
        <f>_xlfn.XLOOKUP(N565,[6]cmmiScoringModel!$G$15:$G$19,[6]cmmiScoringModel!$I$15:$I$19,0,0,1)</f>
        <v>0.5</v>
      </c>
      <c r="AZ565" s="1">
        <f>_xlfn.XLOOKUP(O565,[6]cmmiScoringModel!$G$20:$G$24,[6]cmmiScoringModel!$I$20:$I$24,0,0,1)</f>
        <v>0.75</v>
      </c>
      <c r="BA565" s="1">
        <f>_xlfn.XLOOKUP(P565,[6]cmmiScoringModel!$G$25:$G$28,[6]cmmiScoringModel!$I$25:$I$28,0,0,1)</f>
        <v>0.75</v>
      </c>
      <c r="BB565" s="1">
        <f>_xlfn.XLOOKUP(Q565,[6]cmmiScoringModel!$G$29:$G$33,[6]cmmiScoringModel!$I$29:$I$33,0,0,1)</f>
        <v>0.5</v>
      </c>
      <c r="BC565" s="1">
        <f>_xlfn.XLOOKUP(R565,[6]cmmiScoringModel!$G$34:$G$37,[6]cmmiScoringModel!$I$34:$I$37,0,0,1)</f>
        <v>1</v>
      </c>
      <c r="BD565" s="1">
        <f>_xlfn.XLOOKUP(S565,[6]cmmiScoringModel!$G$38:$G$44,[6]cmmiScoringModel!$I$38:$I$44,0,0,1)</f>
        <v>0.2</v>
      </c>
      <c r="BE565" s="1">
        <f>_xlfn.XLOOKUP(T565,[6]cmmiScoringModel!$G$45:$G$51,[6]cmmiScoringModel!$I$45:$I$51,0,0,1)</f>
        <v>0.75</v>
      </c>
      <c r="BF565" s="1">
        <f>_xlfn.XLOOKUP(U565,[6]cmmiScoringModel!$G$52:$G$56,[6]cmmiScoringModel!$I$52:$I$56,0,0,1)</f>
        <v>1</v>
      </c>
      <c r="BG565" s="1">
        <f>_xlfn.XLOOKUP(V565,[6]cmmiScoringModel!$G$57:$G$61,[6]cmmiScoringModel!$I$57:$I$61,0,0,1)</f>
        <v>0.6</v>
      </c>
      <c r="BH565" s="1">
        <f>_xlfn.XLOOKUP(W565,[6]cmmiScoringModel!$G$62:$G$67,[6]cmmiScoringModel!$I$62:$I$67,0,0,1)</f>
        <v>0.75</v>
      </c>
      <c r="BI565" s="1">
        <f>_xlfn.XLOOKUP(X565,[6]cmmiScoringModel!$G$68:$G$72,[6]cmmiScoringModel!$I$68:$I$72,0,0,1)</f>
        <v>0.75</v>
      </c>
      <c r="BJ565" s="1">
        <f>_xlfn.XLOOKUP(Y565,[6]cmmiScoringModel!$G$73:$G$77,[6]cmmiScoringModel!$I$73:$I$77,0,0,1)</f>
        <v>1</v>
      </c>
      <c r="BK565" s="1">
        <f>_xlfn.XLOOKUP(Z565,[6]cmmiScoringModel!$G$78:$G$84,[6]cmmiScoringModel!$I$78:$I$84,0,0,1)</f>
        <v>0.75</v>
      </c>
      <c r="BL565" s="1">
        <f>_xlfn.XLOOKUP(AA565,[6]cmmiScoringModel!$G$85:$G$91,[6]cmmiScoringModel!$I$85:$I$91,0,0,1)</f>
        <v>0.75</v>
      </c>
      <c r="BM565" s="1">
        <f>_xlfn.XLOOKUP(AB565,[6]cmmiScoringModel!$G$92:$G$95,[6]cmmiScoringModel!$I$92:$I$95,0,0,1)</f>
        <v>1</v>
      </c>
      <c r="BN565" s="1">
        <f>_xlfn.XLOOKUP(AC565,[6]cmmiScoringModel!$G$96:$G$100,[6]cmmiScoringModel!$I$96:$I$100,0,0,1)</f>
        <v>0.15</v>
      </c>
      <c r="BO565" s="1">
        <f>_xlfn.XLOOKUP(AD565,[6]cmmiScoringModel!$G$101:$G$106,[6]cmmiScoringModel!$I$101:$I$106,0,0,1)</f>
        <v>1</v>
      </c>
      <c r="BP565" s="1">
        <f>_xlfn.XLOOKUP(AE565,[6]cmmiScoringModel!$G$107:$G$113,[6]cmmiScoringModel!$I$107:$I$113,0,0,1)</f>
        <v>0.75</v>
      </c>
      <c r="BQ565" s="1">
        <f>_xlfn.XLOOKUP(AF565,[6]cmmiScoringModel!$G$114:$G$117,[6]cmmiScoringModel!$I$114:$I$117,0,0,1)</f>
        <v>0.85</v>
      </c>
      <c r="BR565" s="1">
        <f>_xlfn.XLOOKUP(AG565,[6]cmmiScoringModel!$G$118:$G$120,[6]cmmiScoringModel!$I$118:$I$120,0,0,1)</f>
        <v>0.25</v>
      </c>
      <c r="BS565" s="1">
        <f>_xlfn.XLOOKUP(AH565, [6]cmmiScoringModel!$G$121:$G$124,[6]cmmiScoringModel!$I$121:$I$124,0,0,1)</f>
        <v>0.6</v>
      </c>
      <c r="BT565" s="1">
        <f>_xlfn.XLOOKUP(AI565,[6]cmmiScoringModel!$G$125:$G$128,[6]cmmiScoringModel!$I$125:$I$128,0,0,1)</f>
        <v>0.4</v>
      </c>
      <c r="BU565" s="1">
        <f>_xlfn.XLOOKUP(AJ565,[6]cmmiScoringModel!$G$129:$G$132,[6]cmmiScoringModel!$I$129:$I$132,0,0,1)</f>
        <v>0.4</v>
      </c>
      <c r="BV565" s="1">
        <f>_xlfn.XLOOKUP(AK565,[6]cmmiScoringModel!$G$133:$G$138,[6]cmmiScoringModel!$I$133:$I$138,0,0,1)</f>
        <v>0.25</v>
      </c>
      <c r="BW565" s="1">
        <f>_xlfn.XLOOKUP(AL565,[6]cmmiScoringModel!$G$139:$G$142,[6]cmmiScoringModel!$I$139:$I$142,0,0,1)</f>
        <v>0</v>
      </c>
      <c r="BX565" s="1">
        <f>_xlfn.XLOOKUP(AM565,[6]cmmiScoringModel!$G$143:$G$148,[6]cmmiScoringModel!$I$143:$I$148,0,0,1)</f>
        <v>0.75</v>
      </c>
      <c r="BY565" s="1">
        <f>_xlfn.XLOOKUP(AN565,[6]cmmiScoringModel!$G$149:$G$153,[6]cmmiScoringModel!$I$149:$I$153,0,0,1)</f>
        <v>1</v>
      </c>
      <c r="BZ565" s="1">
        <f>_xlfn.XLOOKUP(AO565,[6]cmmiScoringModel!$G$154:$G$157,[6]cmmiScoringModel!$I$154:$I$157,0,0,1)</f>
        <v>0</v>
      </c>
      <c r="CA565" s="1">
        <f>_xlfn.XLOOKUP(AP565,[6]cmmiScoringModel!$G$158:$G$161,[6]cmmiScoringModel!$I$158:$I$161,0,0,1)</f>
        <v>1</v>
      </c>
      <c r="CB565" s="1">
        <f>_xlfn.XLOOKUP(AQ565,[6]cmmiScoringModel!$G$162:$G$166,[6]cmmiScoringModel!$I$162:$I$166,0,0,1)</f>
        <v>1</v>
      </c>
      <c r="CC565" s="1">
        <f>_xlfn.XLOOKUP(AR565,[6]cmmiScoringModel!$G$167:$G$171,[6]cmmiScoringModel!$I$167:$I$171,0,0,1)</f>
        <v>0.01</v>
      </c>
      <c r="CD565" s="1">
        <f>_xlfn.XLOOKUP(AS565,[6]cmmiScoringModel!$G$172:$G$175,[6]cmmiScoringModel!$I$172:$I$175,0,0,1)</f>
        <v>0.01</v>
      </c>
      <c r="CE565" s="1">
        <f>_xlfn.XLOOKUP(AT565,[6]cmmiScoringModel!$G$176:$G$180,[6]cmmiScoringModel!$I$176:$I$180,0,0,1)</f>
        <v>0.01</v>
      </c>
    </row>
    <row r="566" spans="1:83" x14ac:dyDescent="0.25">
      <c r="A566" s="1" t="s">
        <v>4020</v>
      </c>
      <c r="B566" s="1" t="s">
        <v>4016</v>
      </c>
      <c r="C566" s="1" t="s">
        <v>2312</v>
      </c>
      <c r="D566" s="1" t="s">
        <v>2313</v>
      </c>
      <c r="E566" s="1" t="s">
        <v>2314</v>
      </c>
      <c r="G566" s="1" t="s">
        <v>875</v>
      </c>
      <c r="K566" s="1" t="s">
        <v>18</v>
      </c>
      <c r="L566" s="1" t="s">
        <v>22</v>
      </c>
      <c r="M566" s="1" t="s">
        <v>31</v>
      </c>
      <c r="N566" s="1" t="s">
        <v>29</v>
      </c>
      <c r="O566" s="1" t="s">
        <v>37</v>
      </c>
      <c r="P566" s="1" t="s">
        <v>43</v>
      </c>
      <c r="Q566" s="1" t="s">
        <v>45</v>
      </c>
      <c r="R566" s="1" t="s">
        <v>37</v>
      </c>
      <c r="S566" s="1" t="s">
        <v>56</v>
      </c>
      <c r="T566" s="1" t="s">
        <v>63</v>
      </c>
      <c r="U566" s="1" t="s">
        <v>43</v>
      </c>
      <c r="V566" s="1" t="s">
        <v>72</v>
      </c>
      <c r="W566" s="1" t="s">
        <v>76</v>
      </c>
      <c r="X566" s="1" t="s">
        <v>37</v>
      </c>
      <c r="Y566" s="1" t="s">
        <v>43</v>
      </c>
      <c r="Z566" s="1" t="s">
        <v>63</v>
      </c>
      <c r="AA566" s="1" t="s">
        <v>63</v>
      </c>
      <c r="AB566" s="1" t="s">
        <v>98</v>
      </c>
      <c r="AC566" s="1" t="s">
        <v>103</v>
      </c>
      <c r="AD566" s="1" t="s">
        <v>111</v>
      </c>
      <c r="AE566" s="1" t="s">
        <v>63</v>
      </c>
      <c r="AF566" s="1" t="s">
        <v>120</v>
      </c>
      <c r="AG566" s="1" t="s">
        <v>125</v>
      </c>
      <c r="AH566" s="1" t="s">
        <v>129</v>
      </c>
      <c r="AI566" s="1" t="s">
        <v>129</v>
      </c>
      <c r="AJ566" s="1" t="s">
        <v>129</v>
      </c>
      <c r="AK566" s="1" t="s">
        <v>63</v>
      </c>
      <c r="AL566" s="1" t="s">
        <v>144</v>
      </c>
      <c r="AM566" s="1" t="s">
        <v>63</v>
      </c>
      <c r="AN566" s="1" t="s">
        <v>31</v>
      </c>
      <c r="AO566" s="1" t="s">
        <v>155</v>
      </c>
      <c r="AP566" s="1" t="s">
        <v>159</v>
      </c>
      <c r="AQ566" s="1" t="s">
        <v>31</v>
      </c>
      <c r="AR566" s="1" t="s">
        <v>21</v>
      </c>
      <c r="AS566" s="1" t="s">
        <v>21</v>
      </c>
      <c r="AT566" s="1" t="s">
        <v>21</v>
      </c>
      <c r="AV566" s="1">
        <f>_xlfn.XLOOKUP(K566,[6]cmmiScoringModel!$G$2:$G$6, [6]cmmiScoringModel!$I$2:$I$6,0,0,1)</f>
        <v>1</v>
      </c>
      <c r="AW566" s="1">
        <f>_xlfn.XLOOKUP(L566,[6]cmmiScoringModel!$G$7:$G$9,[6]cmmiScoringModel!$I$7:$I$9,0,0,1)</f>
        <v>1</v>
      </c>
      <c r="AX566" s="1">
        <f>_xlfn.XLOOKUP(M566,[6]cmmiScoringModel!$G$10:$G$14,[6]cmmiScoringModel!$I$10:$I$14,0,0,1)</f>
        <v>1</v>
      </c>
      <c r="AY566" s="1">
        <f>_xlfn.XLOOKUP(N566,[6]cmmiScoringModel!$G$15:$G$19,[6]cmmiScoringModel!$I$15:$I$19,0,0,1)</f>
        <v>0.5</v>
      </c>
      <c r="AZ566" s="1">
        <f>_xlfn.XLOOKUP(O566,[6]cmmiScoringModel!$G$20:$G$24,[6]cmmiScoringModel!$I$20:$I$24,0,0,1)</f>
        <v>0.75</v>
      </c>
      <c r="BA566" s="1">
        <f>_xlfn.XLOOKUP(P566,[6]cmmiScoringModel!$G$25:$G$28,[6]cmmiScoringModel!$I$25:$I$28,0,0,1)</f>
        <v>1</v>
      </c>
      <c r="BB566" s="1">
        <f>_xlfn.XLOOKUP(Q566,[6]cmmiScoringModel!$G$29:$G$33,[6]cmmiScoringModel!$I$29:$I$33,0,0,1)</f>
        <v>0.5</v>
      </c>
      <c r="BC566" s="1">
        <f>_xlfn.XLOOKUP(R566,[6]cmmiScoringModel!$G$34:$G$37,[6]cmmiScoringModel!$I$34:$I$37,0,0,1)</f>
        <v>1</v>
      </c>
      <c r="BD566" s="1">
        <f>_xlfn.XLOOKUP(S566,[6]cmmiScoringModel!$G$38:$G$44,[6]cmmiScoringModel!$I$38:$I$44,0,0,1)</f>
        <v>0.2</v>
      </c>
      <c r="BE566" s="1">
        <f>_xlfn.XLOOKUP(T566,[6]cmmiScoringModel!$G$45:$G$51,[6]cmmiScoringModel!$I$45:$I$51,0,0,1)</f>
        <v>0.75</v>
      </c>
      <c r="BF566" s="1">
        <f>_xlfn.XLOOKUP(U566,[6]cmmiScoringModel!$G$52:$G$56,[6]cmmiScoringModel!$I$52:$I$56,0,0,1)</f>
        <v>1</v>
      </c>
      <c r="BG566" s="1">
        <f>_xlfn.XLOOKUP(V566,[6]cmmiScoringModel!$G$57:$G$61,[6]cmmiScoringModel!$I$57:$I$61,0,0,1)</f>
        <v>1</v>
      </c>
      <c r="BH566" s="1">
        <f>_xlfn.XLOOKUP(W566,[6]cmmiScoringModel!$G$62:$G$67,[6]cmmiScoringModel!$I$62:$I$67,0,0,1)</f>
        <v>0.75</v>
      </c>
      <c r="BI566" s="1">
        <f>_xlfn.XLOOKUP(X566,[6]cmmiScoringModel!$G$68:$G$72,[6]cmmiScoringModel!$I$68:$I$72,0,0,1)</f>
        <v>0.75</v>
      </c>
      <c r="BJ566" s="1">
        <f>_xlfn.XLOOKUP(Y566,[6]cmmiScoringModel!$G$73:$G$77,[6]cmmiScoringModel!$I$73:$I$77,0,0,1)</f>
        <v>1</v>
      </c>
      <c r="BK566" s="1">
        <f>_xlfn.XLOOKUP(Z566,[6]cmmiScoringModel!$G$78:$G$84,[6]cmmiScoringModel!$I$78:$I$84,0,0,1)</f>
        <v>0.75</v>
      </c>
      <c r="BL566" s="1">
        <f>_xlfn.XLOOKUP(AA566,[6]cmmiScoringModel!$G$85:$G$91,[6]cmmiScoringModel!$I$85:$I$91,0,0,1)</f>
        <v>0.75</v>
      </c>
      <c r="BM566" s="1">
        <f>_xlfn.XLOOKUP(AB566,[6]cmmiScoringModel!$G$92:$G$95,[6]cmmiScoringModel!$I$92:$I$95,0,0,1)</f>
        <v>1</v>
      </c>
      <c r="BN566" s="1">
        <f>_xlfn.XLOOKUP(AC566,[6]cmmiScoringModel!$G$96:$G$100,[6]cmmiScoringModel!$I$96:$I$100,0,0,1)</f>
        <v>0.6</v>
      </c>
      <c r="BO566" s="1">
        <f>_xlfn.XLOOKUP(AD566,[6]cmmiScoringModel!$G$101:$G$106,[6]cmmiScoringModel!$I$101:$I$106,0,0,1)</f>
        <v>1</v>
      </c>
      <c r="BP566" s="1">
        <f>_xlfn.XLOOKUP(AE566,[6]cmmiScoringModel!$G$107:$G$113,[6]cmmiScoringModel!$I$107:$I$113,0,0,1)</f>
        <v>0.75</v>
      </c>
      <c r="BQ566" s="1">
        <f>_xlfn.XLOOKUP(AF566,[6]cmmiScoringModel!$G$114:$G$117,[6]cmmiScoringModel!$I$114:$I$117,0,0,1)</f>
        <v>0.85</v>
      </c>
      <c r="BR566" s="1">
        <f>_xlfn.XLOOKUP(AG566,[6]cmmiScoringModel!$G$118:$G$120,[6]cmmiScoringModel!$I$118:$I$120,0,0,1)</f>
        <v>1</v>
      </c>
      <c r="BS566" s="1">
        <f>_xlfn.XLOOKUP(AH566, [6]cmmiScoringModel!$G$121:$G$124,[6]cmmiScoringModel!$I$121:$I$124,0,0,1)</f>
        <v>0.6</v>
      </c>
      <c r="BT566" s="1">
        <f>_xlfn.XLOOKUP(AI566,[6]cmmiScoringModel!$G$125:$G$128,[6]cmmiScoringModel!$I$125:$I$128,0,0,1)</f>
        <v>0.4</v>
      </c>
      <c r="BU566" s="1">
        <f>_xlfn.XLOOKUP(AJ566,[6]cmmiScoringModel!$G$129:$G$132,[6]cmmiScoringModel!$I$129:$I$132,0,0,1)</f>
        <v>0.4</v>
      </c>
      <c r="BV566" s="1">
        <f>_xlfn.XLOOKUP(AK566,[6]cmmiScoringModel!$G$133:$G$138,[6]cmmiScoringModel!$I$133:$I$138,0,0,1)</f>
        <v>0.75</v>
      </c>
      <c r="BW566" s="1">
        <f>_xlfn.XLOOKUP(AL566,[6]cmmiScoringModel!$G$139:$G$142,[6]cmmiScoringModel!$I$139:$I$142,0,0,1)</f>
        <v>1</v>
      </c>
      <c r="BX566" s="1">
        <f>_xlfn.XLOOKUP(AM566,[6]cmmiScoringModel!$G$143:$G$148,[6]cmmiScoringModel!$I$143:$I$148,0,0,1)</f>
        <v>0.75</v>
      </c>
      <c r="BY566" s="1">
        <f>_xlfn.XLOOKUP(AN566,[6]cmmiScoringModel!$G$149:$G$153,[6]cmmiScoringModel!$I$149:$I$153,0,0,1)</f>
        <v>1</v>
      </c>
      <c r="BZ566" s="1">
        <f>_xlfn.XLOOKUP(AO566,[6]cmmiScoringModel!$G$154:$G$157,[6]cmmiScoringModel!$I$154:$I$157,0,0,1)</f>
        <v>1</v>
      </c>
      <c r="CA566" s="1">
        <f>_xlfn.XLOOKUP(AP566,[6]cmmiScoringModel!$G$158:$G$161,[6]cmmiScoringModel!$I$158:$I$161,0,0,1)</f>
        <v>1</v>
      </c>
      <c r="CB566" s="1">
        <f>_xlfn.XLOOKUP(AQ566,[6]cmmiScoringModel!$G$162:$G$166,[6]cmmiScoringModel!$I$162:$I$166,0,0,1)</f>
        <v>1</v>
      </c>
      <c r="CC566" s="1">
        <f>_xlfn.XLOOKUP(AR566,[6]cmmiScoringModel!$G$167:$G$171,[6]cmmiScoringModel!$I$167:$I$171,0,0,1)</f>
        <v>0.01</v>
      </c>
      <c r="CD566" s="1">
        <f>_xlfn.XLOOKUP(AS566,[6]cmmiScoringModel!$G$172:$G$175,[6]cmmiScoringModel!$I$172:$I$175,0,0,1)</f>
        <v>0.01</v>
      </c>
      <c r="CE566" s="1">
        <f>_xlfn.XLOOKUP(AT566,[6]cmmiScoringModel!$G$176:$G$180,[6]cmmiScoringModel!$I$176:$I$180,0,0,1)</f>
        <v>0.01</v>
      </c>
    </row>
    <row r="567" spans="1:83" x14ac:dyDescent="0.25">
      <c r="A567" s="1" t="s">
        <v>4021</v>
      </c>
      <c r="B567" s="1" t="s">
        <v>2690</v>
      </c>
      <c r="C567" s="1" t="s">
        <v>1896</v>
      </c>
      <c r="D567" s="1" t="s">
        <v>2691</v>
      </c>
      <c r="E567" s="1" t="s">
        <v>2692</v>
      </c>
      <c r="G567" s="1" t="s">
        <v>2693</v>
      </c>
      <c r="H567" s="1" t="s">
        <v>3945</v>
      </c>
      <c r="K567" s="1" t="s">
        <v>18</v>
      </c>
      <c r="L567" s="1" t="s">
        <v>22</v>
      </c>
      <c r="M567" s="1" t="s">
        <v>31</v>
      </c>
      <c r="N567" s="1" t="s">
        <v>29</v>
      </c>
      <c r="O567" s="1" t="s">
        <v>37</v>
      </c>
      <c r="P567" s="1" t="s">
        <v>43</v>
      </c>
      <c r="Q567" s="1" t="s">
        <v>45</v>
      </c>
      <c r="R567" s="1" t="s">
        <v>37</v>
      </c>
      <c r="S567" s="1" t="s">
        <v>56</v>
      </c>
      <c r="T567" s="1" t="s">
        <v>63</v>
      </c>
      <c r="U567" s="1" t="s">
        <v>66</v>
      </c>
      <c r="V567" s="1" t="s">
        <v>71</v>
      </c>
      <c r="W567" s="1" t="s">
        <v>76</v>
      </c>
      <c r="X567" s="1" t="s">
        <v>37</v>
      </c>
      <c r="Y567" s="1" t="s">
        <v>43</v>
      </c>
      <c r="Z567" s="1" t="s">
        <v>62</v>
      </c>
      <c r="AA567" s="1" t="s">
        <v>62</v>
      </c>
      <c r="AB567" s="1" t="s">
        <v>98</v>
      </c>
      <c r="AC567" s="1" t="s">
        <v>103</v>
      </c>
      <c r="AD567" s="1" t="s">
        <v>110</v>
      </c>
      <c r="AE567" s="1" t="s">
        <v>62</v>
      </c>
      <c r="AF567" s="1" t="s">
        <v>120</v>
      </c>
      <c r="AG567" s="1" t="s">
        <v>124</v>
      </c>
      <c r="AH567" s="1" t="s">
        <v>129</v>
      </c>
      <c r="AI567" s="1" t="s">
        <v>129</v>
      </c>
      <c r="AJ567" s="1" t="s">
        <v>22</v>
      </c>
      <c r="AK567" s="1" t="s">
        <v>62</v>
      </c>
      <c r="AL567" s="1" t="s">
        <v>144</v>
      </c>
      <c r="AM567" s="1" t="s">
        <v>62</v>
      </c>
      <c r="AN567" s="1" t="s">
        <v>31</v>
      </c>
      <c r="AO567" s="1" t="s">
        <v>155</v>
      </c>
      <c r="AP567" s="1" t="s">
        <v>159</v>
      </c>
      <c r="AQ567" s="1" t="s">
        <v>31</v>
      </c>
      <c r="AR567" s="1" t="s">
        <v>21</v>
      </c>
      <c r="AS567" s="1" t="s">
        <v>21</v>
      </c>
      <c r="AT567" s="1" t="s">
        <v>21</v>
      </c>
      <c r="AV567" s="1">
        <f>_xlfn.XLOOKUP(K567,[6]cmmiScoringModel!$G$2:$G$6, [6]cmmiScoringModel!$I$2:$I$6,0,0,1)</f>
        <v>1</v>
      </c>
      <c r="AW567" s="1">
        <f>_xlfn.XLOOKUP(L567,[6]cmmiScoringModel!$G$7:$G$9,[6]cmmiScoringModel!$I$7:$I$9,0,0,1)</f>
        <v>1</v>
      </c>
      <c r="AX567" s="1">
        <f>_xlfn.XLOOKUP(M567,[6]cmmiScoringModel!$G$10:$G$14,[6]cmmiScoringModel!$I$10:$I$14,0,0,1)</f>
        <v>1</v>
      </c>
      <c r="AY567" s="1">
        <f>_xlfn.XLOOKUP(N567,[6]cmmiScoringModel!$G$15:$G$19,[6]cmmiScoringModel!$I$15:$I$19,0,0,1)</f>
        <v>0.5</v>
      </c>
      <c r="AZ567" s="1">
        <f>_xlfn.XLOOKUP(O567,[6]cmmiScoringModel!$G$20:$G$24,[6]cmmiScoringModel!$I$20:$I$24,0,0,1)</f>
        <v>0.75</v>
      </c>
      <c r="BA567" s="1">
        <f>_xlfn.XLOOKUP(P567,[6]cmmiScoringModel!$G$25:$G$28,[6]cmmiScoringModel!$I$25:$I$28,0,0,1)</f>
        <v>1</v>
      </c>
      <c r="BB567" s="1">
        <f>_xlfn.XLOOKUP(Q567,[6]cmmiScoringModel!$G$29:$G$33,[6]cmmiScoringModel!$I$29:$I$33,0,0,1)</f>
        <v>0.5</v>
      </c>
      <c r="BC567" s="1">
        <f>_xlfn.XLOOKUP(R567,[6]cmmiScoringModel!$G$34:$G$37,[6]cmmiScoringModel!$I$34:$I$37,0,0,1)</f>
        <v>1</v>
      </c>
      <c r="BD567" s="1">
        <f>_xlfn.XLOOKUP(S567,[6]cmmiScoringModel!$G$38:$G$44,[6]cmmiScoringModel!$I$38:$I$44,0,0,1)</f>
        <v>0.2</v>
      </c>
      <c r="BE567" s="1">
        <f>_xlfn.XLOOKUP(T567,[6]cmmiScoringModel!$G$45:$G$51,[6]cmmiScoringModel!$I$45:$I$51,0,0,1)</f>
        <v>0.75</v>
      </c>
      <c r="BF567" s="1">
        <f>_xlfn.XLOOKUP(U567,[6]cmmiScoringModel!$G$52:$G$56,[6]cmmiScoringModel!$I$52:$I$56,0,0,1)</f>
        <v>0.8</v>
      </c>
      <c r="BG567" s="1">
        <f>_xlfn.XLOOKUP(V567,[6]cmmiScoringModel!$G$57:$G$61,[6]cmmiScoringModel!$I$57:$I$61,0,0,1)</f>
        <v>0.6</v>
      </c>
      <c r="BH567" s="1">
        <f>_xlfn.XLOOKUP(W567,[6]cmmiScoringModel!$G$62:$G$67,[6]cmmiScoringModel!$I$62:$I$67,0,0,1)</f>
        <v>0.75</v>
      </c>
      <c r="BI567" s="1">
        <f>_xlfn.XLOOKUP(X567,[6]cmmiScoringModel!$G$68:$G$72,[6]cmmiScoringModel!$I$68:$I$72,0,0,1)</f>
        <v>0.75</v>
      </c>
      <c r="BJ567" s="1">
        <f>_xlfn.XLOOKUP(Y567,[6]cmmiScoringModel!$G$73:$G$77,[6]cmmiScoringModel!$I$73:$I$77,0,0,1)</f>
        <v>1</v>
      </c>
      <c r="BK567" s="1">
        <f>_xlfn.XLOOKUP(Z567,[6]cmmiScoringModel!$G$78:$G$84,[6]cmmiScoringModel!$I$78:$I$84,0,0,1)</f>
        <v>0.5</v>
      </c>
      <c r="BL567" s="1">
        <f>_xlfn.XLOOKUP(AA567,[6]cmmiScoringModel!$G$85:$G$91,[6]cmmiScoringModel!$I$85:$I$91,0,0,1)</f>
        <v>0.5</v>
      </c>
      <c r="BM567" s="1">
        <f>_xlfn.XLOOKUP(AB567,[6]cmmiScoringModel!$G$92:$G$95,[6]cmmiScoringModel!$I$92:$I$95,0,0,1)</f>
        <v>1</v>
      </c>
      <c r="BN567" s="1">
        <f>_xlfn.XLOOKUP(AC567,[6]cmmiScoringModel!$G$96:$G$100,[6]cmmiScoringModel!$I$96:$I$100,0,0,1)</f>
        <v>0.6</v>
      </c>
      <c r="BO567" s="1">
        <f>_xlfn.XLOOKUP(AD567,[6]cmmiScoringModel!$G$101:$G$106,[6]cmmiScoringModel!$I$101:$I$106,0,0,1)</f>
        <v>0.75</v>
      </c>
      <c r="BP567" s="1">
        <f>_xlfn.XLOOKUP(AE567,[6]cmmiScoringModel!$G$107:$G$113,[6]cmmiScoringModel!$I$107:$I$113,0,0,1)</f>
        <v>0.5</v>
      </c>
      <c r="BQ567" s="1">
        <f>_xlfn.XLOOKUP(AF567,[6]cmmiScoringModel!$G$114:$G$117,[6]cmmiScoringModel!$I$114:$I$117,0,0,1)</f>
        <v>0.85</v>
      </c>
      <c r="BR567" s="1">
        <f>_xlfn.XLOOKUP(AG567,[6]cmmiScoringModel!$G$118:$G$120,[6]cmmiScoringModel!$I$118:$I$120,0,0,1)</f>
        <v>0.25</v>
      </c>
      <c r="BS567" s="1">
        <f>_xlfn.XLOOKUP(AH567, [6]cmmiScoringModel!$G$121:$G$124,[6]cmmiScoringModel!$I$121:$I$124,0,0,1)</f>
        <v>0.6</v>
      </c>
      <c r="BT567" s="1">
        <f>_xlfn.XLOOKUP(AI567,[6]cmmiScoringModel!$G$125:$G$128,[6]cmmiScoringModel!$I$125:$I$128,0,0,1)</f>
        <v>0.4</v>
      </c>
      <c r="BU567" s="1">
        <f>_xlfn.XLOOKUP(AJ567,[6]cmmiScoringModel!$G$129:$G$132,[6]cmmiScoringModel!$I$129:$I$132,0,0,1)</f>
        <v>1</v>
      </c>
      <c r="BV567" s="1">
        <f>_xlfn.XLOOKUP(AK567,[6]cmmiScoringModel!$G$133:$G$138,[6]cmmiScoringModel!$I$133:$I$138,0,0,1)</f>
        <v>0.5</v>
      </c>
      <c r="BW567" s="1">
        <f>_xlfn.XLOOKUP(AL567,[6]cmmiScoringModel!$G$139:$G$142,[6]cmmiScoringModel!$I$139:$I$142,0,0,1)</f>
        <v>1</v>
      </c>
      <c r="BX567" s="1">
        <f>_xlfn.XLOOKUP(AM567,[6]cmmiScoringModel!$G$143:$G$148,[6]cmmiScoringModel!$I$143:$I$148,0,0,1)</f>
        <v>0.5</v>
      </c>
      <c r="BY567" s="1">
        <f>_xlfn.XLOOKUP(AN567,[6]cmmiScoringModel!$G$149:$G$153,[6]cmmiScoringModel!$I$149:$I$153,0,0,1)</f>
        <v>1</v>
      </c>
      <c r="BZ567" s="1">
        <f>_xlfn.XLOOKUP(AO567,[6]cmmiScoringModel!$G$154:$G$157,[6]cmmiScoringModel!$I$154:$I$157,0,0,1)</f>
        <v>1</v>
      </c>
      <c r="CA567" s="1">
        <f>_xlfn.XLOOKUP(AP567,[6]cmmiScoringModel!$G$158:$G$161,[6]cmmiScoringModel!$I$158:$I$161,0,0,1)</f>
        <v>1</v>
      </c>
      <c r="CB567" s="1">
        <f>_xlfn.XLOOKUP(AQ567,[6]cmmiScoringModel!$G$162:$G$166,[6]cmmiScoringModel!$I$162:$I$166,0,0,1)</f>
        <v>1</v>
      </c>
      <c r="CC567" s="1">
        <f>_xlfn.XLOOKUP(AR567,[6]cmmiScoringModel!$G$167:$G$171,[6]cmmiScoringModel!$I$167:$I$171,0,0,1)</f>
        <v>0.01</v>
      </c>
      <c r="CD567" s="1">
        <f>_xlfn.XLOOKUP(AS567,[6]cmmiScoringModel!$G$172:$G$175,[6]cmmiScoringModel!$I$172:$I$175,0,0,1)</f>
        <v>0.01</v>
      </c>
      <c r="CE567" s="1">
        <f>_xlfn.XLOOKUP(AT567,[6]cmmiScoringModel!$G$176:$G$180,[6]cmmiScoringModel!$I$176:$I$180,0,0,1)</f>
        <v>0.01</v>
      </c>
    </row>
    <row r="568" spans="1:83" x14ac:dyDescent="0.25">
      <c r="A568" s="1" t="s">
        <v>4022</v>
      </c>
      <c r="B568" s="1" t="s">
        <v>2690</v>
      </c>
      <c r="C568" s="1" t="s">
        <v>1896</v>
      </c>
      <c r="D568" s="1" t="s">
        <v>2694</v>
      </c>
      <c r="E568" s="1" t="s">
        <v>2695</v>
      </c>
      <c r="G568" s="1" t="s">
        <v>2693</v>
      </c>
      <c r="H568" s="1" t="s">
        <v>3945</v>
      </c>
      <c r="K568" s="1" t="s">
        <v>17</v>
      </c>
      <c r="L568" s="1" t="s">
        <v>22</v>
      </c>
      <c r="M568" s="1" t="s">
        <v>31</v>
      </c>
      <c r="N568" s="1" t="s">
        <v>29</v>
      </c>
      <c r="O568" s="1" t="s">
        <v>37</v>
      </c>
      <c r="P568" s="1" t="s">
        <v>43</v>
      </c>
      <c r="Q568" s="1" t="s">
        <v>45</v>
      </c>
      <c r="R568" s="1" t="s">
        <v>37</v>
      </c>
      <c r="S568" s="1" t="s">
        <v>56</v>
      </c>
      <c r="T568" s="1" t="s">
        <v>62</v>
      </c>
      <c r="U568" s="1" t="s">
        <v>66</v>
      </c>
      <c r="V568" s="1" t="s">
        <v>71</v>
      </c>
      <c r="W568" s="1" t="s">
        <v>76</v>
      </c>
      <c r="X568" s="1" t="s">
        <v>37</v>
      </c>
      <c r="Y568" s="1" t="s">
        <v>43</v>
      </c>
      <c r="Z568" s="1" t="s">
        <v>62</v>
      </c>
      <c r="AA568" s="1" t="s">
        <v>62</v>
      </c>
      <c r="AB568" s="1" t="s">
        <v>98</v>
      </c>
      <c r="AC568" s="1" t="s">
        <v>103</v>
      </c>
      <c r="AD568" s="1" t="s">
        <v>110</v>
      </c>
      <c r="AE568" s="1" t="s">
        <v>62</v>
      </c>
      <c r="AF568" s="1" t="s">
        <v>120</v>
      </c>
      <c r="AG568" s="1" t="s">
        <v>124</v>
      </c>
      <c r="AH568" s="1" t="s">
        <v>129</v>
      </c>
      <c r="AI568" s="1" t="s">
        <v>129</v>
      </c>
      <c r="AJ568" s="1" t="s">
        <v>22</v>
      </c>
      <c r="AK568" s="1" t="s">
        <v>62</v>
      </c>
      <c r="AL568" s="1" t="s">
        <v>142</v>
      </c>
      <c r="AM568" s="1" t="s">
        <v>62</v>
      </c>
      <c r="AN568" s="1" t="s">
        <v>31</v>
      </c>
      <c r="AO568" s="1" t="s">
        <v>155</v>
      </c>
      <c r="AP568" s="1" t="s">
        <v>159</v>
      </c>
      <c r="AQ568" s="1" t="s">
        <v>31</v>
      </c>
      <c r="AR568" s="1" t="s">
        <v>21</v>
      </c>
      <c r="AS568" s="1" t="s">
        <v>21</v>
      </c>
      <c r="AT568" s="1" t="s">
        <v>21</v>
      </c>
      <c r="AV568" s="1">
        <f>_xlfn.XLOOKUP(K568,[6]cmmiScoringModel!$G$2:$G$6, [6]cmmiScoringModel!$I$2:$I$6,0,0,1)</f>
        <v>0.25</v>
      </c>
      <c r="AW568" s="1">
        <f>_xlfn.XLOOKUP(L568,[6]cmmiScoringModel!$G$7:$G$9,[6]cmmiScoringModel!$I$7:$I$9,0,0,1)</f>
        <v>1</v>
      </c>
      <c r="AX568" s="1">
        <f>_xlfn.XLOOKUP(M568,[6]cmmiScoringModel!$G$10:$G$14,[6]cmmiScoringModel!$I$10:$I$14,0,0,1)</f>
        <v>1</v>
      </c>
      <c r="AY568" s="1">
        <f>_xlfn.XLOOKUP(N568,[6]cmmiScoringModel!$G$15:$G$19,[6]cmmiScoringModel!$I$15:$I$19,0,0,1)</f>
        <v>0.5</v>
      </c>
      <c r="AZ568" s="1">
        <f>_xlfn.XLOOKUP(O568,[6]cmmiScoringModel!$G$20:$G$24,[6]cmmiScoringModel!$I$20:$I$24,0,0,1)</f>
        <v>0.75</v>
      </c>
      <c r="BA568" s="1">
        <f>_xlfn.XLOOKUP(P568,[6]cmmiScoringModel!$G$25:$G$28,[6]cmmiScoringModel!$I$25:$I$28,0,0,1)</f>
        <v>1</v>
      </c>
      <c r="BB568" s="1">
        <f>_xlfn.XLOOKUP(Q568,[6]cmmiScoringModel!$G$29:$G$33,[6]cmmiScoringModel!$I$29:$I$33,0,0,1)</f>
        <v>0.5</v>
      </c>
      <c r="BC568" s="1">
        <f>_xlfn.XLOOKUP(R568,[6]cmmiScoringModel!$G$34:$G$37,[6]cmmiScoringModel!$I$34:$I$37,0,0,1)</f>
        <v>1</v>
      </c>
      <c r="BD568" s="1">
        <f>_xlfn.XLOOKUP(S568,[6]cmmiScoringModel!$G$38:$G$44,[6]cmmiScoringModel!$I$38:$I$44,0,0,1)</f>
        <v>0.2</v>
      </c>
      <c r="BE568" s="1">
        <f>_xlfn.XLOOKUP(T568,[6]cmmiScoringModel!$G$45:$G$51,[6]cmmiScoringModel!$I$45:$I$51,0,0,1)</f>
        <v>0.5</v>
      </c>
      <c r="BF568" s="1">
        <f>_xlfn.XLOOKUP(U568,[6]cmmiScoringModel!$G$52:$G$56,[6]cmmiScoringModel!$I$52:$I$56,0,0,1)</f>
        <v>0.8</v>
      </c>
      <c r="BG568" s="1">
        <f>_xlfn.XLOOKUP(V568,[6]cmmiScoringModel!$G$57:$G$61,[6]cmmiScoringModel!$I$57:$I$61,0,0,1)</f>
        <v>0.6</v>
      </c>
      <c r="BH568" s="1">
        <f>_xlfn.XLOOKUP(W568,[6]cmmiScoringModel!$G$62:$G$67,[6]cmmiScoringModel!$I$62:$I$67,0,0,1)</f>
        <v>0.75</v>
      </c>
      <c r="BI568" s="1">
        <f>_xlfn.XLOOKUP(X568,[6]cmmiScoringModel!$G$68:$G$72,[6]cmmiScoringModel!$I$68:$I$72,0,0,1)</f>
        <v>0.75</v>
      </c>
      <c r="BJ568" s="1">
        <f>_xlfn.XLOOKUP(Y568,[6]cmmiScoringModel!$G$73:$G$77,[6]cmmiScoringModel!$I$73:$I$77,0,0,1)</f>
        <v>1</v>
      </c>
      <c r="BK568" s="1">
        <f>_xlfn.XLOOKUP(Z568,[6]cmmiScoringModel!$G$78:$G$84,[6]cmmiScoringModel!$I$78:$I$84,0,0,1)</f>
        <v>0.5</v>
      </c>
      <c r="BL568" s="1">
        <f>_xlfn.XLOOKUP(AA568,[6]cmmiScoringModel!$G$85:$G$91,[6]cmmiScoringModel!$I$85:$I$91,0,0,1)</f>
        <v>0.5</v>
      </c>
      <c r="BM568" s="1">
        <f>_xlfn.XLOOKUP(AB568,[6]cmmiScoringModel!$G$92:$G$95,[6]cmmiScoringModel!$I$92:$I$95,0,0,1)</f>
        <v>1</v>
      </c>
      <c r="BN568" s="1">
        <f>_xlfn.XLOOKUP(AC568,[6]cmmiScoringModel!$G$96:$G$100,[6]cmmiScoringModel!$I$96:$I$100,0,0,1)</f>
        <v>0.6</v>
      </c>
      <c r="BO568" s="1">
        <f>_xlfn.XLOOKUP(AD568,[6]cmmiScoringModel!$G$101:$G$106,[6]cmmiScoringModel!$I$101:$I$106,0,0,1)</f>
        <v>0.75</v>
      </c>
      <c r="BP568" s="1">
        <f>_xlfn.XLOOKUP(AE568,[6]cmmiScoringModel!$G$107:$G$113,[6]cmmiScoringModel!$I$107:$I$113,0,0,1)</f>
        <v>0.5</v>
      </c>
      <c r="BQ568" s="1">
        <f>_xlfn.XLOOKUP(AF568,[6]cmmiScoringModel!$G$114:$G$117,[6]cmmiScoringModel!$I$114:$I$117,0,0,1)</f>
        <v>0.85</v>
      </c>
      <c r="BR568" s="1">
        <f>_xlfn.XLOOKUP(AG568,[6]cmmiScoringModel!$G$118:$G$120,[6]cmmiScoringModel!$I$118:$I$120,0,0,1)</f>
        <v>0.25</v>
      </c>
      <c r="BS568" s="1">
        <f>_xlfn.XLOOKUP(AH568, [6]cmmiScoringModel!$G$121:$G$124,[6]cmmiScoringModel!$I$121:$I$124,0,0,1)</f>
        <v>0.6</v>
      </c>
      <c r="BT568" s="1">
        <f>_xlfn.XLOOKUP(AI568,[6]cmmiScoringModel!$G$125:$G$128,[6]cmmiScoringModel!$I$125:$I$128,0,0,1)</f>
        <v>0.4</v>
      </c>
      <c r="BU568" s="1">
        <f>_xlfn.XLOOKUP(AJ568,[6]cmmiScoringModel!$G$129:$G$132,[6]cmmiScoringModel!$I$129:$I$132,0,0,1)</f>
        <v>1</v>
      </c>
      <c r="BV568" s="1">
        <f>_xlfn.XLOOKUP(AK568,[6]cmmiScoringModel!$G$133:$G$138,[6]cmmiScoringModel!$I$133:$I$138,0,0,1)</f>
        <v>0.5</v>
      </c>
      <c r="BW568" s="1">
        <f>_xlfn.XLOOKUP(AL568,[6]cmmiScoringModel!$G$139:$G$142,[6]cmmiScoringModel!$I$139:$I$142,0,0,1)</f>
        <v>0.25</v>
      </c>
      <c r="BX568" s="1">
        <f>_xlfn.XLOOKUP(AM568,[6]cmmiScoringModel!$G$143:$G$148,[6]cmmiScoringModel!$I$143:$I$148,0,0,1)</f>
        <v>0.5</v>
      </c>
      <c r="BY568" s="1">
        <f>_xlfn.XLOOKUP(AN568,[6]cmmiScoringModel!$G$149:$G$153,[6]cmmiScoringModel!$I$149:$I$153,0,0,1)</f>
        <v>1</v>
      </c>
      <c r="BZ568" s="1">
        <f>_xlfn.XLOOKUP(AO568,[6]cmmiScoringModel!$G$154:$G$157,[6]cmmiScoringModel!$I$154:$I$157,0,0,1)</f>
        <v>1</v>
      </c>
      <c r="CA568" s="1">
        <f>_xlfn.XLOOKUP(AP568,[6]cmmiScoringModel!$G$158:$G$161,[6]cmmiScoringModel!$I$158:$I$161,0,0,1)</f>
        <v>1</v>
      </c>
      <c r="CB568" s="1">
        <f>_xlfn.XLOOKUP(AQ568,[6]cmmiScoringModel!$G$162:$G$166,[6]cmmiScoringModel!$I$162:$I$166,0,0,1)</f>
        <v>1</v>
      </c>
      <c r="CC568" s="1">
        <f>_xlfn.XLOOKUP(AR568,[6]cmmiScoringModel!$G$167:$G$171,[6]cmmiScoringModel!$I$167:$I$171,0,0,1)</f>
        <v>0.01</v>
      </c>
      <c r="CD568" s="1">
        <f>_xlfn.XLOOKUP(AS568,[6]cmmiScoringModel!$G$172:$G$175,[6]cmmiScoringModel!$I$172:$I$175,0,0,1)</f>
        <v>0.01</v>
      </c>
      <c r="CE568" s="1">
        <f>_xlfn.XLOOKUP(AT568,[6]cmmiScoringModel!$G$176:$G$180,[6]cmmiScoringModel!$I$176:$I$180,0,0,1)</f>
        <v>0.01</v>
      </c>
    </row>
    <row r="569" spans="1:83" x14ac:dyDescent="0.25">
      <c r="A569" s="1" t="s">
        <v>4023</v>
      </c>
      <c r="B569" s="1" t="s">
        <v>2690</v>
      </c>
      <c r="C569" s="1" t="s">
        <v>1896</v>
      </c>
      <c r="D569" s="1" t="s">
        <v>2605</v>
      </c>
      <c r="E569" s="1" t="s">
        <v>2696</v>
      </c>
      <c r="G569" s="1" t="s">
        <v>2697</v>
      </c>
      <c r="H569" s="1" t="s">
        <v>3937</v>
      </c>
      <c r="K569" s="1" t="s">
        <v>18</v>
      </c>
      <c r="L569" s="1" t="s">
        <v>22</v>
      </c>
      <c r="M569" s="1" t="s">
        <v>31</v>
      </c>
      <c r="N569" s="1" t="s">
        <v>29</v>
      </c>
      <c r="O569" s="1" t="s">
        <v>37</v>
      </c>
      <c r="P569" s="1" t="s">
        <v>43</v>
      </c>
      <c r="Q569" s="1" t="s">
        <v>45</v>
      </c>
      <c r="R569" s="1" t="s">
        <v>37</v>
      </c>
      <c r="S569" s="1" t="s">
        <v>56</v>
      </c>
      <c r="T569" s="1" t="s">
        <v>62</v>
      </c>
      <c r="U569" s="1" t="s">
        <v>66</v>
      </c>
      <c r="V569" s="1" t="s">
        <v>72</v>
      </c>
      <c r="W569" s="1" t="s">
        <v>75</v>
      </c>
      <c r="X569" s="1" t="s">
        <v>37</v>
      </c>
      <c r="Y569" s="1" t="s">
        <v>43</v>
      </c>
      <c r="Z569" s="1" t="s">
        <v>63</v>
      </c>
      <c r="AA569" s="1" t="s">
        <v>63</v>
      </c>
      <c r="AB569" s="1" t="s">
        <v>98</v>
      </c>
      <c r="AC569" s="1" t="s">
        <v>102</v>
      </c>
      <c r="AD569" s="1" t="s">
        <v>111</v>
      </c>
      <c r="AE569" s="1" t="s">
        <v>63</v>
      </c>
      <c r="AF569" s="1" t="s">
        <v>120</v>
      </c>
      <c r="AG569" s="1" t="s">
        <v>124</v>
      </c>
      <c r="AH569" s="1" t="s">
        <v>129</v>
      </c>
      <c r="AI569" s="1" t="s">
        <v>129</v>
      </c>
      <c r="AJ569" s="1" t="s">
        <v>22</v>
      </c>
      <c r="AK569" s="1" t="s">
        <v>61</v>
      </c>
      <c r="AL569" s="1" t="s">
        <v>140</v>
      </c>
      <c r="AM569" s="1" t="s">
        <v>63</v>
      </c>
      <c r="AN569" s="1" t="s">
        <v>31</v>
      </c>
      <c r="AO569" s="1" t="s">
        <v>154</v>
      </c>
      <c r="AP569" s="1" t="s">
        <v>159</v>
      </c>
      <c r="AQ569" s="1" t="s">
        <v>31</v>
      </c>
      <c r="AR569" s="1" t="s">
        <v>29</v>
      </c>
      <c r="AS569" s="1" t="s">
        <v>111</v>
      </c>
      <c r="AT569" s="1" t="s">
        <v>170</v>
      </c>
      <c r="AV569" s="1">
        <f>_xlfn.XLOOKUP(K569,[6]cmmiScoringModel!$G$2:$G$6, [6]cmmiScoringModel!$I$2:$I$6,0,0,1)</f>
        <v>1</v>
      </c>
      <c r="AW569" s="1">
        <f>_xlfn.XLOOKUP(L569,[6]cmmiScoringModel!$G$7:$G$9,[6]cmmiScoringModel!$I$7:$I$9,0,0,1)</f>
        <v>1</v>
      </c>
      <c r="AX569" s="1">
        <f>_xlfn.XLOOKUP(M569,[6]cmmiScoringModel!$G$10:$G$14,[6]cmmiScoringModel!$I$10:$I$14,0,0,1)</f>
        <v>1</v>
      </c>
      <c r="AY569" s="1">
        <f>_xlfn.XLOOKUP(N569,[6]cmmiScoringModel!$G$15:$G$19,[6]cmmiScoringModel!$I$15:$I$19,0,0,1)</f>
        <v>0.5</v>
      </c>
      <c r="AZ569" s="1">
        <f>_xlfn.XLOOKUP(O569,[6]cmmiScoringModel!$G$20:$G$24,[6]cmmiScoringModel!$I$20:$I$24,0,0,1)</f>
        <v>0.75</v>
      </c>
      <c r="BA569" s="1">
        <f>_xlfn.XLOOKUP(P569,[6]cmmiScoringModel!$G$25:$G$28,[6]cmmiScoringModel!$I$25:$I$28,0,0,1)</f>
        <v>1</v>
      </c>
      <c r="BB569" s="1">
        <f>_xlfn.XLOOKUP(Q569,[6]cmmiScoringModel!$G$29:$G$33,[6]cmmiScoringModel!$I$29:$I$33,0,0,1)</f>
        <v>0.5</v>
      </c>
      <c r="BC569" s="1">
        <f>_xlfn.XLOOKUP(R569,[6]cmmiScoringModel!$G$34:$G$37,[6]cmmiScoringModel!$I$34:$I$37,0,0,1)</f>
        <v>1</v>
      </c>
      <c r="BD569" s="1">
        <f>_xlfn.XLOOKUP(S569,[6]cmmiScoringModel!$G$38:$G$44,[6]cmmiScoringModel!$I$38:$I$44,0,0,1)</f>
        <v>0.2</v>
      </c>
      <c r="BE569" s="1">
        <f>_xlfn.XLOOKUP(T569,[6]cmmiScoringModel!$G$45:$G$51,[6]cmmiScoringModel!$I$45:$I$51,0,0,1)</f>
        <v>0.5</v>
      </c>
      <c r="BF569" s="1">
        <f>_xlfn.XLOOKUP(U569,[6]cmmiScoringModel!$G$52:$G$56,[6]cmmiScoringModel!$I$52:$I$56,0,0,1)</f>
        <v>0.8</v>
      </c>
      <c r="BG569" s="1">
        <f>_xlfn.XLOOKUP(V569,[6]cmmiScoringModel!$G$57:$G$61,[6]cmmiScoringModel!$I$57:$I$61,0,0,1)</f>
        <v>1</v>
      </c>
      <c r="BH569" s="1">
        <f>_xlfn.XLOOKUP(W569,[6]cmmiScoringModel!$G$62:$G$67,[6]cmmiScoringModel!$I$62:$I$67,0,0,1)</f>
        <v>0.5</v>
      </c>
      <c r="BI569" s="1">
        <f>_xlfn.XLOOKUP(X569,[6]cmmiScoringModel!$G$68:$G$72,[6]cmmiScoringModel!$I$68:$I$72,0,0,1)</f>
        <v>0.75</v>
      </c>
      <c r="BJ569" s="1">
        <f>_xlfn.XLOOKUP(Y569,[6]cmmiScoringModel!$G$73:$G$77,[6]cmmiScoringModel!$I$73:$I$77,0,0,1)</f>
        <v>1</v>
      </c>
      <c r="BK569" s="1">
        <f>_xlfn.XLOOKUP(Z569,[6]cmmiScoringModel!$G$78:$G$84,[6]cmmiScoringModel!$I$78:$I$84,0,0,1)</f>
        <v>0.75</v>
      </c>
      <c r="BL569" s="1">
        <f>_xlfn.XLOOKUP(AA569,[6]cmmiScoringModel!$G$85:$G$91,[6]cmmiScoringModel!$I$85:$I$91,0,0,1)</f>
        <v>0.75</v>
      </c>
      <c r="BM569" s="1">
        <f>_xlfn.XLOOKUP(AB569,[6]cmmiScoringModel!$G$92:$G$95,[6]cmmiScoringModel!$I$92:$I$95,0,0,1)</f>
        <v>1</v>
      </c>
      <c r="BN569" s="1">
        <f>_xlfn.XLOOKUP(AC569,[6]cmmiScoringModel!$G$96:$G$100,[6]cmmiScoringModel!$I$96:$I$100,0,0,1)</f>
        <v>0.15</v>
      </c>
      <c r="BO569" s="1">
        <f>_xlfn.XLOOKUP(AD569,[6]cmmiScoringModel!$G$101:$G$106,[6]cmmiScoringModel!$I$101:$I$106,0,0,1)</f>
        <v>1</v>
      </c>
      <c r="BP569" s="1">
        <f>_xlfn.XLOOKUP(AE569,[6]cmmiScoringModel!$G$107:$G$113,[6]cmmiScoringModel!$I$107:$I$113,0,0,1)</f>
        <v>0.75</v>
      </c>
      <c r="BQ569" s="1">
        <f>_xlfn.XLOOKUP(AF569,[6]cmmiScoringModel!$G$114:$G$117,[6]cmmiScoringModel!$I$114:$I$117,0,0,1)</f>
        <v>0.85</v>
      </c>
      <c r="BR569" s="1">
        <f>_xlfn.XLOOKUP(AG569,[6]cmmiScoringModel!$G$118:$G$120,[6]cmmiScoringModel!$I$118:$I$120,0,0,1)</f>
        <v>0.25</v>
      </c>
      <c r="BS569" s="1">
        <f>_xlfn.XLOOKUP(AH569, [6]cmmiScoringModel!$G$121:$G$124,[6]cmmiScoringModel!$I$121:$I$124,0,0,1)</f>
        <v>0.6</v>
      </c>
      <c r="BT569" s="1">
        <f>_xlfn.XLOOKUP(AI569,[6]cmmiScoringModel!$G$125:$G$128,[6]cmmiScoringModel!$I$125:$I$128,0,0,1)</f>
        <v>0.4</v>
      </c>
      <c r="BU569" s="1">
        <f>_xlfn.XLOOKUP(AJ569,[6]cmmiScoringModel!$G$129:$G$132,[6]cmmiScoringModel!$I$129:$I$132,0,0,1)</f>
        <v>1</v>
      </c>
      <c r="BV569" s="1">
        <f>_xlfn.XLOOKUP(AK569,[6]cmmiScoringModel!$G$133:$G$138,[6]cmmiScoringModel!$I$133:$I$138,0,0,1)</f>
        <v>0.25</v>
      </c>
      <c r="BW569" s="1">
        <f>_xlfn.XLOOKUP(AL569,[6]cmmiScoringModel!$G$139:$G$142,[6]cmmiScoringModel!$I$139:$I$142,0,0,1)</f>
        <v>0</v>
      </c>
      <c r="BX569" s="1">
        <f>_xlfn.XLOOKUP(AM569,[6]cmmiScoringModel!$G$143:$G$148,[6]cmmiScoringModel!$I$143:$I$148,0,0,1)</f>
        <v>0.75</v>
      </c>
      <c r="BY569" s="1">
        <f>_xlfn.XLOOKUP(AN569,[6]cmmiScoringModel!$G$149:$G$153,[6]cmmiScoringModel!$I$149:$I$153,0,0,1)</f>
        <v>1</v>
      </c>
      <c r="BZ569" s="1">
        <f>_xlfn.XLOOKUP(AO569,[6]cmmiScoringModel!$G$154:$G$157,[6]cmmiScoringModel!$I$154:$I$157,0,0,1)</f>
        <v>0</v>
      </c>
      <c r="CA569" s="1">
        <f>_xlfn.XLOOKUP(AP569,[6]cmmiScoringModel!$G$158:$G$161,[6]cmmiScoringModel!$I$158:$I$161,0,0,1)</f>
        <v>1</v>
      </c>
      <c r="CB569" s="1">
        <f>_xlfn.XLOOKUP(AQ569,[6]cmmiScoringModel!$G$162:$G$166,[6]cmmiScoringModel!$I$162:$I$166,0,0,1)</f>
        <v>1</v>
      </c>
      <c r="CC569" s="1">
        <f>_xlfn.XLOOKUP(AR569,[6]cmmiScoringModel!$G$167:$G$171,[6]cmmiScoringModel!$I$167:$I$171,0,0,1)</f>
        <v>0.5</v>
      </c>
      <c r="CD569" s="1">
        <f>_xlfn.XLOOKUP(AS569,[6]cmmiScoringModel!$G$172:$G$175,[6]cmmiScoringModel!$I$172:$I$175,0,0,1)</f>
        <v>1</v>
      </c>
      <c r="CE569" s="1">
        <f>_xlfn.XLOOKUP(AT569,[6]cmmiScoringModel!$G$176:$G$180,[6]cmmiScoringModel!$I$176:$I$180,0,0,1)</f>
        <v>0.5</v>
      </c>
    </row>
    <row r="570" spans="1:83" x14ac:dyDescent="0.25">
      <c r="A570" s="1" t="s">
        <v>4024</v>
      </c>
      <c r="B570" s="1" t="s">
        <v>2690</v>
      </c>
      <c r="C570" s="1" t="s">
        <v>1862</v>
      </c>
      <c r="D570" s="1" t="s">
        <v>2698</v>
      </c>
      <c r="E570" s="1" t="s">
        <v>2699</v>
      </c>
      <c r="G570" s="1" t="s">
        <v>2700</v>
      </c>
      <c r="H570" s="1" t="s">
        <v>4025</v>
      </c>
      <c r="K570" s="1" t="s">
        <v>17</v>
      </c>
      <c r="L570" s="1" t="s">
        <v>22</v>
      </c>
      <c r="M570" s="1" t="s">
        <v>31</v>
      </c>
      <c r="N570" s="1" t="s">
        <v>29</v>
      </c>
      <c r="O570" s="1" t="s">
        <v>37</v>
      </c>
      <c r="P570" s="1" t="s">
        <v>43</v>
      </c>
      <c r="Q570" s="1" t="s">
        <v>45</v>
      </c>
      <c r="R570" s="1" t="s">
        <v>37</v>
      </c>
      <c r="S570" s="1" t="s">
        <v>56</v>
      </c>
      <c r="T570" s="1" t="s">
        <v>64</v>
      </c>
      <c r="U570" s="1" t="s">
        <v>43</v>
      </c>
      <c r="V570" s="1" t="s">
        <v>72</v>
      </c>
      <c r="W570" s="1" t="s">
        <v>76</v>
      </c>
      <c r="X570" s="1" t="s">
        <v>37</v>
      </c>
      <c r="Y570" s="1" t="s">
        <v>43</v>
      </c>
      <c r="Z570" s="1" t="s">
        <v>62</v>
      </c>
      <c r="AA570" s="1" t="s">
        <v>63</v>
      </c>
      <c r="AB570" s="1" t="s">
        <v>98</v>
      </c>
      <c r="AC570" s="1" t="s">
        <v>103</v>
      </c>
      <c r="AD570" s="1" t="s">
        <v>110</v>
      </c>
      <c r="AE570" s="1" t="s">
        <v>62</v>
      </c>
      <c r="AF570" s="1" t="s">
        <v>122</v>
      </c>
      <c r="AG570" s="1" t="s">
        <v>125</v>
      </c>
      <c r="AH570" s="1" t="s">
        <v>129</v>
      </c>
      <c r="AI570" s="1" t="s">
        <v>129</v>
      </c>
      <c r="AJ570" s="1" t="s">
        <v>22</v>
      </c>
      <c r="AK570" s="1" t="s">
        <v>63</v>
      </c>
      <c r="AL570" s="1" t="s">
        <v>144</v>
      </c>
      <c r="AM570" s="1" t="s">
        <v>62</v>
      </c>
      <c r="AN570" s="1" t="s">
        <v>29</v>
      </c>
      <c r="AO570" s="1" t="s">
        <v>155</v>
      </c>
      <c r="AP570" s="1" t="s">
        <v>159</v>
      </c>
      <c r="AQ570" s="1" t="s">
        <v>31</v>
      </c>
      <c r="AR570" s="1" t="s">
        <v>21</v>
      </c>
      <c r="AS570" s="1" t="s">
        <v>21</v>
      </c>
      <c r="AT570" s="1" t="s">
        <v>170</v>
      </c>
      <c r="AV570" s="1">
        <f>_xlfn.XLOOKUP(K570,[6]cmmiScoringModel!$G$2:$G$6, [6]cmmiScoringModel!$I$2:$I$6,0,0,1)</f>
        <v>0.25</v>
      </c>
      <c r="AW570" s="1">
        <f>_xlfn.XLOOKUP(L570,[6]cmmiScoringModel!$G$7:$G$9,[6]cmmiScoringModel!$I$7:$I$9,0,0,1)</f>
        <v>1</v>
      </c>
      <c r="AX570" s="1">
        <f>_xlfn.XLOOKUP(M570,[6]cmmiScoringModel!$G$10:$G$14,[6]cmmiScoringModel!$I$10:$I$14,0,0,1)</f>
        <v>1</v>
      </c>
      <c r="AY570" s="1">
        <f>_xlfn.XLOOKUP(N570,[6]cmmiScoringModel!$G$15:$G$19,[6]cmmiScoringModel!$I$15:$I$19,0,0,1)</f>
        <v>0.5</v>
      </c>
      <c r="AZ570" s="1">
        <f>_xlfn.XLOOKUP(O570,[6]cmmiScoringModel!$G$20:$G$24,[6]cmmiScoringModel!$I$20:$I$24,0,0,1)</f>
        <v>0.75</v>
      </c>
      <c r="BA570" s="1">
        <f>_xlfn.XLOOKUP(P570,[6]cmmiScoringModel!$G$25:$G$28,[6]cmmiScoringModel!$I$25:$I$28,0,0,1)</f>
        <v>1</v>
      </c>
      <c r="BB570" s="1">
        <f>_xlfn.XLOOKUP(Q570,[6]cmmiScoringModel!$G$29:$G$33,[6]cmmiScoringModel!$I$29:$I$33,0,0,1)</f>
        <v>0.5</v>
      </c>
      <c r="BC570" s="1">
        <f>_xlfn.XLOOKUP(R570,[6]cmmiScoringModel!$G$34:$G$37,[6]cmmiScoringModel!$I$34:$I$37,0,0,1)</f>
        <v>1</v>
      </c>
      <c r="BD570" s="1">
        <f>_xlfn.XLOOKUP(S570,[6]cmmiScoringModel!$G$38:$G$44,[6]cmmiScoringModel!$I$38:$I$44,0,0,1)</f>
        <v>0.2</v>
      </c>
      <c r="BE570" s="1">
        <f>_xlfn.XLOOKUP(T570,[6]cmmiScoringModel!$G$45:$G$51,[6]cmmiScoringModel!$I$45:$I$51,0,0,1)</f>
        <v>1</v>
      </c>
      <c r="BF570" s="1">
        <f>_xlfn.XLOOKUP(U570,[6]cmmiScoringModel!$G$52:$G$56,[6]cmmiScoringModel!$I$52:$I$56,0,0,1)</f>
        <v>1</v>
      </c>
      <c r="BG570" s="1">
        <f>_xlfn.XLOOKUP(V570,[6]cmmiScoringModel!$G$57:$G$61,[6]cmmiScoringModel!$I$57:$I$61,0,0,1)</f>
        <v>1</v>
      </c>
      <c r="BH570" s="1">
        <f>_xlfn.XLOOKUP(W570,[6]cmmiScoringModel!$G$62:$G$67,[6]cmmiScoringModel!$I$62:$I$67,0,0,1)</f>
        <v>0.75</v>
      </c>
      <c r="BI570" s="1">
        <f>_xlfn.XLOOKUP(X570,[6]cmmiScoringModel!$G$68:$G$72,[6]cmmiScoringModel!$I$68:$I$72,0,0,1)</f>
        <v>0.75</v>
      </c>
      <c r="BJ570" s="1">
        <f>_xlfn.XLOOKUP(Y570,[6]cmmiScoringModel!$G$73:$G$77,[6]cmmiScoringModel!$I$73:$I$77,0,0,1)</f>
        <v>1</v>
      </c>
      <c r="BK570" s="1">
        <f>_xlfn.XLOOKUP(Z570,[6]cmmiScoringModel!$G$78:$G$84,[6]cmmiScoringModel!$I$78:$I$84,0,0,1)</f>
        <v>0.5</v>
      </c>
      <c r="BL570" s="1">
        <f>_xlfn.XLOOKUP(AA570,[6]cmmiScoringModel!$G$85:$G$91,[6]cmmiScoringModel!$I$85:$I$91,0,0,1)</f>
        <v>0.75</v>
      </c>
      <c r="BM570" s="1">
        <f>_xlfn.XLOOKUP(AB570,[6]cmmiScoringModel!$G$92:$G$95,[6]cmmiScoringModel!$I$92:$I$95,0,0,1)</f>
        <v>1</v>
      </c>
      <c r="BN570" s="1">
        <f>_xlfn.XLOOKUP(AC570,[6]cmmiScoringModel!$G$96:$G$100,[6]cmmiScoringModel!$I$96:$I$100,0,0,1)</f>
        <v>0.6</v>
      </c>
      <c r="BO570" s="1">
        <f>_xlfn.XLOOKUP(AD570,[6]cmmiScoringModel!$G$101:$G$106,[6]cmmiScoringModel!$I$101:$I$106,0,0,1)</f>
        <v>0.75</v>
      </c>
      <c r="BP570" s="1">
        <f>_xlfn.XLOOKUP(AE570,[6]cmmiScoringModel!$G$107:$G$113,[6]cmmiScoringModel!$I$107:$I$113,0,0,1)</f>
        <v>0.5</v>
      </c>
      <c r="BQ570" s="1">
        <f>_xlfn.XLOOKUP(AF570,[6]cmmiScoringModel!$G$114:$G$117,[6]cmmiScoringModel!$I$114:$I$117,0,0,1)</f>
        <v>1</v>
      </c>
      <c r="BR570" s="1">
        <f>_xlfn.XLOOKUP(AG570,[6]cmmiScoringModel!$G$118:$G$120,[6]cmmiScoringModel!$I$118:$I$120,0,0,1)</f>
        <v>1</v>
      </c>
      <c r="BS570" s="1">
        <f>_xlfn.XLOOKUP(AH570, [6]cmmiScoringModel!$G$121:$G$124,[6]cmmiScoringModel!$I$121:$I$124,0,0,1)</f>
        <v>0.6</v>
      </c>
      <c r="BT570" s="1">
        <f>_xlfn.XLOOKUP(AI570,[6]cmmiScoringModel!$G$125:$G$128,[6]cmmiScoringModel!$I$125:$I$128,0,0,1)</f>
        <v>0.4</v>
      </c>
      <c r="BU570" s="1">
        <f>_xlfn.XLOOKUP(AJ570,[6]cmmiScoringModel!$G$129:$G$132,[6]cmmiScoringModel!$I$129:$I$132,0,0,1)</f>
        <v>1</v>
      </c>
      <c r="BV570" s="1">
        <f>_xlfn.XLOOKUP(AK570,[6]cmmiScoringModel!$G$133:$G$138,[6]cmmiScoringModel!$I$133:$I$138,0,0,1)</f>
        <v>0.75</v>
      </c>
      <c r="BW570" s="1">
        <f>_xlfn.XLOOKUP(AL570,[6]cmmiScoringModel!$G$139:$G$142,[6]cmmiScoringModel!$I$139:$I$142,0,0,1)</f>
        <v>1</v>
      </c>
      <c r="BX570" s="1">
        <f>_xlfn.XLOOKUP(AM570,[6]cmmiScoringModel!$G$143:$G$148,[6]cmmiScoringModel!$I$143:$I$148,0,0,1)</f>
        <v>0.5</v>
      </c>
      <c r="BY570" s="1">
        <f>_xlfn.XLOOKUP(AN570,[6]cmmiScoringModel!$G$149:$G$153,[6]cmmiScoringModel!$I$149:$I$153,0,0,1)</f>
        <v>0.75</v>
      </c>
      <c r="BZ570" s="1">
        <f>_xlfn.XLOOKUP(AO570,[6]cmmiScoringModel!$G$154:$G$157,[6]cmmiScoringModel!$I$154:$I$157,0,0,1)</f>
        <v>1</v>
      </c>
      <c r="CA570" s="1">
        <f>_xlfn.XLOOKUP(AP570,[6]cmmiScoringModel!$G$158:$G$161,[6]cmmiScoringModel!$I$158:$I$161,0,0,1)</f>
        <v>1</v>
      </c>
      <c r="CB570" s="1">
        <f>_xlfn.XLOOKUP(AQ570,[6]cmmiScoringModel!$G$162:$G$166,[6]cmmiScoringModel!$I$162:$I$166,0,0,1)</f>
        <v>1</v>
      </c>
      <c r="CC570" s="1">
        <f>_xlfn.XLOOKUP(AR570,[6]cmmiScoringModel!$G$167:$G$171,[6]cmmiScoringModel!$I$167:$I$171,0,0,1)</f>
        <v>0.01</v>
      </c>
      <c r="CD570" s="1">
        <f>_xlfn.XLOOKUP(AS570,[6]cmmiScoringModel!$G$172:$G$175,[6]cmmiScoringModel!$I$172:$I$175,0,0,1)</f>
        <v>0.01</v>
      </c>
      <c r="CE570" s="1">
        <f>_xlfn.XLOOKUP(AT570,[6]cmmiScoringModel!$G$176:$G$180,[6]cmmiScoringModel!$I$176:$I$180,0,0,1)</f>
        <v>0.5</v>
      </c>
    </row>
    <row r="571" spans="1:83" x14ac:dyDescent="0.25">
      <c r="A571" s="1" t="s">
        <v>4026</v>
      </c>
      <c r="B571" s="1" t="s">
        <v>2690</v>
      </c>
      <c r="C571" s="1" t="s">
        <v>1862</v>
      </c>
      <c r="D571" s="1" t="s">
        <v>2701</v>
      </c>
      <c r="E571" s="1" t="s">
        <v>2702</v>
      </c>
      <c r="G571" s="1" t="s">
        <v>1679</v>
      </c>
      <c r="H571" s="1" t="s">
        <v>3662</v>
      </c>
      <c r="K571" s="1" t="s">
        <v>18</v>
      </c>
      <c r="L571" s="1" t="s">
        <v>22</v>
      </c>
      <c r="M571" s="1" t="s">
        <v>31</v>
      </c>
      <c r="N571" s="1" t="s">
        <v>29</v>
      </c>
      <c r="O571" s="1" t="s">
        <v>37</v>
      </c>
      <c r="P571" s="1" t="s">
        <v>43</v>
      </c>
      <c r="Q571" s="1" t="s">
        <v>45</v>
      </c>
      <c r="R571" s="1" t="s">
        <v>37</v>
      </c>
      <c r="S571" s="1" t="s">
        <v>56</v>
      </c>
      <c r="T571" s="1" t="s">
        <v>62</v>
      </c>
      <c r="U571" s="1" t="s">
        <v>43</v>
      </c>
      <c r="V571" s="1" t="s">
        <v>72</v>
      </c>
      <c r="W571" s="1" t="s">
        <v>76</v>
      </c>
      <c r="X571" s="1" t="s">
        <v>37</v>
      </c>
      <c r="Y571" s="1" t="s">
        <v>43</v>
      </c>
      <c r="Z571" s="1" t="s">
        <v>62</v>
      </c>
      <c r="AA571" s="1" t="s">
        <v>62</v>
      </c>
      <c r="AB571" s="1" t="s">
        <v>98</v>
      </c>
      <c r="AC571" s="1" t="s">
        <v>103</v>
      </c>
      <c r="AD571" s="1" t="s">
        <v>111</v>
      </c>
      <c r="AE571" s="1" t="s">
        <v>62</v>
      </c>
      <c r="AF571" s="1" t="s">
        <v>120</v>
      </c>
      <c r="AG571" s="1" t="s">
        <v>124</v>
      </c>
      <c r="AH571" s="1" t="s">
        <v>129</v>
      </c>
      <c r="AI571" s="1" t="s">
        <v>129</v>
      </c>
      <c r="AJ571" s="1" t="s">
        <v>129</v>
      </c>
      <c r="AK571" s="1" t="s">
        <v>63</v>
      </c>
      <c r="AL571" s="1" t="s">
        <v>144</v>
      </c>
      <c r="AM571" s="1" t="s">
        <v>62</v>
      </c>
      <c r="AN571" s="1" t="s">
        <v>29</v>
      </c>
      <c r="AO571" s="1" t="s">
        <v>155</v>
      </c>
      <c r="AP571" s="1" t="s">
        <v>158</v>
      </c>
      <c r="AQ571" s="1" t="s">
        <v>29</v>
      </c>
      <c r="AR571" s="1" t="s">
        <v>21</v>
      </c>
      <c r="AS571" s="1" t="s">
        <v>21</v>
      </c>
      <c r="AT571" s="1" t="s">
        <v>21</v>
      </c>
      <c r="AV571" s="1">
        <f>_xlfn.XLOOKUP(K571,[6]cmmiScoringModel!$G$2:$G$6, [6]cmmiScoringModel!$I$2:$I$6,0,0,1)</f>
        <v>1</v>
      </c>
      <c r="AW571" s="1">
        <f>_xlfn.XLOOKUP(L571,[6]cmmiScoringModel!$G$7:$G$9,[6]cmmiScoringModel!$I$7:$I$9,0,0,1)</f>
        <v>1</v>
      </c>
      <c r="AX571" s="1">
        <f>_xlfn.XLOOKUP(M571,[6]cmmiScoringModel!$G$10:$G$14,[6]cmmiScoringModel!$I$10:$I$14,0,0,1)</f>
        <v>1</v>
      </c>
      <c r="AY571" s="1">
        <f>_xlfn.XLOOKUP(N571,[6]cmmiScoringModel!$G$15:$G$19,[6]cmmiScoringModel!$I$15:$I$19,0,0,1)</f>
        <v>0.5</v>
      </c>
      <c r="AZ571" s="1">
        <f>_xlfn.XLOOKUP(O571,[6]cmmiScoringModel!$G$20:$G$24,[6]cmmiScoringModel!$I$20:$I$24,0,0,1)</f>
        <v>0.75</v>
      </c>
      <c r="BA571" s="1">
        <f>_xlfn.XLOOKUP(P571,[6]cmmiScoringModel!$G$25:$G$28,[6]cmmiScoringModel!$I$25:$I$28,0,0,1)</f>
        <v>1</v>
      </c>
      <c r="BB571" s="1">
        <f>_xlfn.XLOOKUP(Q571,[6]cmmiScoringModel!$G$29:$G$33,[6]cmmiScoringModel!$I$29:$I$33,0,0,1)</f>
        <v>0.5</v>
      </c>
      <c r="BC571" s="1">
        <f>_xlfn.XLOOKUP(R571,[6]cmmiScoringModel!$G$34:$G$37,[6]cmmiScoringModel!$I$34:$I$37,0,0,1)</f>
        <v>1</v>
      </c>
      <c r="BD571" s="1">
        <f>_xlfn.XLOOKUP(S571,[6]cmmiScoringModel!$G$38:$G$44,[6]cmmiScoringModel!$I$38:$I$44,0,0,1)</f>
        <v>0.2</v>
      </c>
      <c r="BE571" s="1">
        <f>_xlfn.XLOOKUP(T571,[6]cmmiScoringModel!$G$45:$G$51,[6]cmmiScoringModel!$I$45:$I$51,0,0,1)</f>
        <v>0.5</v>
      </c>
      <c r="BF571" s="1">
        <f>_xlfn.XLOOKUP(U571,[6]cmmiScoringModel!$G$52:$G$56,[6]cmmiScoringModel!$I$52:$I$56,0,0,1)</f>
        <v>1</v>
      </c>
      <c r="BG571" s="1">
        <f>_xlfn.XLOOKUP(V571,[6]cmmiScoringModel!$G$57:$G$61,[6]cmmiScoringModel!$I$57:$I$61,0,0,1)</f>
        <v>1</v>
      </c>
      <c r="BH571" s="1">
        <f>_xlfn.XLOOKUP(W571,[6]cmmiScoringModel!$G$62:$G$67,[6]cmmiScoringModel!$I$62:$I$67,0,0,1)</f>
        <v>0.75</v>
      </c>
      <c r="BI571" s="1">
        <f>_xlfn.XLOOKUP(X571,[6]cmmiScoringModel!$G$68:$G$72,[6]cmmiScoringModel!$I$68:$I$72,0,0,1)</f>
        <v>0.75</v>
      </c>
      <c r="BJ571" s="1">
        <f>_xlfn.XLOOKUP(Y571,[6]cmmiScoringModel!$G$73:$G$77,[6]cmmiScoringModel!$I$73:$I$77,0,0,1)</f>
        <v>1</v>
      </c>
      <c r="BK571" s="1">
        <f>_xlfn.XLOOKUP(Z571,[6]cmmiScoringModel!$G$78:$G$84,[6]cmmiScoringModel!$I$78:$I$84,0,0,1)</f>
        <v>0.5</v>
      </c>
      <c r="BL571" s="1">
        <f>_xlfn.XLOOKUP(AA571,[6]cmmiScoringModel!$G$85:$G$91,[6]cmmiScoringModel!$I$85:$I$91,0,0,1)</f>
        <v>0.5</v>
      </c>
      <c r="BM571" s="1">
        <f>_xlfn.XLOOKUP(AB571,[6]cmmiScoringModel!$G$92:$G$95,[6]cmmiScoringModel!$I$92:$I$95,0,0,1)</f>
        <v>1</v>
      </c>
      <c r="BN571" s="1">
        <f>_xlfn.XLOOKUP(AC571,[6]cmmiScoringModel!$G$96:$G$100,[6]cmmiScoringModel!$I$96:$I$100,0,0,1)</f>
        <v>0.6</v>
      </c>
      <c r="BO571" s="1">
        <f>_xlfn.XLOOKUP(AD571,[6]cmmiScoringModel!$G$101:$G$106,[6]cmmiScoringModel!$I$101:$I$106,0,0,1)</f>
        <v>1</v>
      </c>
      <c r="BP571" s="1">
        <f>_xlfn.XLOOKUP(AE571,[6]cmmiScoringModel!$G$107:$G$113,[6]cmmiScoringModel!$I$107:$I$113,0,0,1)</f>
        <v>0.5</v>
      </c>
      <c r="BQ571" s="1">
        <f>_xlfn.XLOOKUP(AF571,[6]cmmiScoringModel!$G$114:$G$117,[6]cmmiScoringModel!$I$114:$I$117,0,0,1)</f>
        <v>0.85</v>
      </c>
      <c r="BR571" s="1">
        <f>_xlfn.XLOOKUP(AG571,[6]cmmiScoringModel!$G$118:$G$120,[6]cmmiScoringModel!$I$118:$I$120,0,0,1)</f>
        <v>0.25</v>
      </c>
      <c r="BS571" s="1">
        <f>_xlfn.XLOOKUP(AH571, [6]cmmiScoringModel!$G$121:$G$124,[6]cmmiScoringModel!$I$121:$I$124,0,0,1)</f>
        <v>0.6</v>
      </c>
      <c r="BT571" s="1">
        <f>_xlfn.XLOOKUP(AI571,[6]cmmiScoringModel!$G$125:$G$128,[6]cmmiScoringModel!$I$125:$I$128,0,0,1)</f>
        <v>0.4</v>
      </c>
      <c r="BU571" s="1">
        <f>_xlfn.XLOOKUP(AJ571,[6]cmmiScoringModel!$G$129:$G$132,[6]cmmiScoringModel!$I$129:$I$132,0,0,1)</f>
        <v>0.4</v>
      </c>
      <c r="BV571" s="1">
        <f>_xlfn.XLOOKUP(AK571,[6]cmmiScoringModel!$G$133:$G$138,[6]cmmiScoringModel!$I$133:$I$138,0,0,1)</f>
        <v>0.75</v>
      </c>
      <c r="BW571" s="1">
        <f>_xlfn.XLOOKUP(AL571,[6]cmmiScoringModel!$G$139:$G$142,[6]cmmiScoringModel!$I$139:$I$142,0,0,1)</f>
        <v>1</v>
      </c>
      <c r="BX571" s="1">
        <f>_xlfn.XLOOKUP(AM571,[6]cmmiScoringModel!$G$143:$G$148,[6]cmmiScoringModel!$I$143:$I$148,0,0,1)</f>
        <v>0.5</v>
      </c>
      <c r="BY571" s="1">
        <f>_xlfn.XLOOKUP(AN571,[6]cmmiScoringModel!$G$149:$G$153,[6]cmmiScoringModel!$I$149:$I$153,0,0,1)</f>
        <v>0.75</v>
      </c>
      <c r="BZ571" s="1">
        <f>_xlfn.XLOOKUP(AO571,[6]cmmiScoringModel!$G$154:$G$157,[6]cmmiScoringModel!$I$154:$I$157,0,0,1)</f>
        <v>1</v>
      </c>
      <c r="CA571" s="1">
        <f>_xlfn.XLOOKUP(AP571,[6]cmmiScoringModel!$G$158:$G$161,[6]cmmiScoringModel!$I$158:$I$161,0,0,1)</f>
        <v>0.5</v>
      </c>
      <c r="CB571" s="1">
        <f>_xlfn.XLOOKUP(AQ571,[6]cmmiScoringModel!$G$162:$G$166,[6]cmmiScoringModel!$I$162:$I$166,0,0,1)</f>
        <v>0.75</v>
      </c>
      <c r="CC571" s="1">
        <f>_xlfn.XLOOKUP(AR571,[6]cmmiScoringModel!$G$167:$G$171,[6]cmmiScoringModel!$I$167:$I$171,0,0,1)</f>
        <v>0.01</v>
      </c>
      <c r="CD571" s="1">
        <f>_xlfn.XLOOKUP(AS571,[6]cmmiScoringModel!$G$172:$G$175,[6]cmmiScoringModel!$I$172:$I$175,0,0,1)</f>
        <v>0.01</v>
      </c>
      <c r="CE571" s="1">
        <f>_xlfn.XLOOKUP(AT571,[6]cmmiScoringModel!$G$176:$G$180,[6]cmmiScoringModel!$I$176:$I$180,0,0,1)</f>
        <v>0.01</v>
      </c>
    </row>
    <row r="572" spans="1:83" x14ac:dyDescent="0.25">
      <c r="A572" s="1" t="s">
        <v>4027</v>
      </c>
      <c r="B572" s="1" t="s">
        <v>2690</v>
      </c>
      <c r="C572" s="1" t="s">
        <v>584</v>
      </c>
      <c r="D572" s="1" t="s">
        <v>2703</v>
      </c>
      <c r="E572" s="1" t="s">
        <v>2704</v>
      </c>
      <c r="G572" s="1" t="s">
        <v>2477</v>
      </c>
      <c r="H572" s="1" t="s">
        <v>4028</v>
      </c>
      <c r="K572" s="1" t="s">
        <v>18</v>
      </c>
      <c r="L572" s="1" t="s">
        <v>22</v>
      </c>
      <c r="M572" s="1" t="s">
        <v>31</v>
      </c>
      <c r="N572" s="1" t="s">
        <v>29</v>
      </c>
      <c r="O572" s="1" t="s">
        <v>37</v>
      </c>
      <c r="P572" s="1" t="s">
        <v>43</v>
      </c>
      <c r="Q572" s="1" t="s">
        <v>45</v>
      </c>
      <c r="R572" s="1" t="s">
        <v>37</v>
      </c>
      <c r="S572" s="1" t="s">
        <v>56</v>
      </c>
      <c r="T572" s="1" t="s">
        <v>62</v>
      </c>
      <c r="U572" s="1" t="s">
        <v>43</v>
      </c>
      <c r="V572" s="1" t="s">
        <v>72</v>
      </c>
      <c r="W572" s="1" t="s">
        <v>76</v>
      </c>
      <c r="X572" s="1" t="s">
        <v>37</v>
      </c>
      <c r="Y572" s="1" t="s">
        <v>43</v>
      </c>
      <c r="Z572" s="1" t="s">
        <v>62</v>
      </c>
      <c r="AA572" s="1" t="s">
        <v>62</v>
      </c>
      <c r="AB572" s="1" t="s">
        <v>98</v>
      </c>
      <c r="AC572" s="1" t="s">
        <v>103</v>
      </c>
      <c r="AD572" s="1" t="s">
        <v>111</v>
      </c>
      <c r="AE572" s="1" t="s">
        <v>62</v>
      </c>
      <c r="AF572" s="1" t="s">
        <v>120</v>
      </c>
      <c r="AG572" s="1" t="s">
        <v>124</v>
      </c>
      <c r="AH572" s="1" t="s">
        <v>129</v>
      </c>
      <c r="AI572" s="1" t="s">
        <v>129</v>
      </c>
      <c r="AJ572" s="1" t="s">
        <v>129</v>
      </c>
      <c r="AK572" s="1" t="s">
        <v>63</v>
      </c>
      <c r="AL572" s="1" t="s">
        <v>144</v>
      </c>
      <c r="AM572" s="1" t="s">
        <v>62</v>
      </c>
      <c r="AN572" s="1" t="s">
        <v>29</v>
      </c>
      <c r="AO572" s="1" t="s">
        <v>155</v>
      </c>
      <c r="AP572" s="1" t="s">
        <v>158</v>
      </c>
      <c r="AQ572" s="1" t="s">
        <v>29</v>
      </c>
      <c r="AR572" s="1" t="s">
        <v>21</v>
      </c>
      <c r="AS572" s="1" t="s">
        <v>21</v>
      </c>
      <c r="AT572" s="1" t="s">
        <v>21</v>
      </c>
      <c r="AV572" s="1">
        <f>_xlfn.XLOOKUP(K572,[6]cmmiScoringModel!$G$2:$G$6, [6]cmmiScoringModel!$I$2:$I$6,0,0,1)</f>
        <v>1</v>
      </c>
      <c r="AW572" s="1">
        <f>_xlfn.XLOOKUP(L572,[6]cmmiScoringModel!$G$7:$G$9,[6]cmmiScoringModel!$I$7:$I$9,0,0,1)</f>
        <v>1</v>
      </c>
      <c r="AX572" s="1">
        <f>_xlfn.XLOOKUP(M572,[6]cmmiScoringModel!$G$10:$G$14,[6]cmmiScoringModel!$I$10:$I$14,0,0,1)</f>
        <v>1</v>
      </c>
      <c r="AY572" s="1">
        <f>_xlfn.XLOOKUP(N572,[6]cmmiScoringModel!$G$15:$G$19,[6]cmmiScoringModel!$I$15:$I$19,0,0,1)</f>
        <v>0.5</v>
      </c>
      <c r="AZ572" s="1">
        <f>_xlfn.XLOOKUP(O572,[6]cmmiScoringModel!$G$20:$G$24,[6]cmmiScoringModel!$I$20:$I$24,0,0,1)</f>
        <v>0.75</v>
      </c>
      <c r="BA572" s="1">
        <f>_xlfn.XLOOKUP(P572,[6]cmmiScoringModel!$G$25:$G$28,[6]cmmiScoringModel!$I$25:$I$28,0,0,1)</f>
        <v>1</v>
      </c>
      <c r="BB572" s="1">
        <f>_xlfn.XLOOKUP(Q572,[6]cmmiScoringModel!$G$29:$G$33,[6]cmmiScoringModel!$I$29:$I$33,0,0,1)</f>
        <v>0.5</v>
      </c>
      <c r="BC572" s="1">
        <f>_xlfn.XLOOKUP(R572,[6]cmmiScoringModel!$G$34:$G$37,[6]cmmiScoringModel!$I$34:$I$37,0,0,1)</f>
        <v>1</v>
      </c>
      <c r="BD572" s="1">
        <f>_xlfn.XLOOKUP(S572,[6]cmmiScoringModel!$G$38:$G$44,[6]cmmiScoringModel!$I$38:$I$44,0,0,1)</f>
        <v>0.2</v>
      </c>
      <c r="BE572" s="1">
        <f>_xlfn.XLOOKUP(T572,[6]cmmiScoringModel!$G$45:$G$51,[6]cmmiScoringModel!$I$45:$I$51,0,0,1)</f>
        <v>0.5</v>
      </c>
      <c r="BF572" s="1">
        <f>_xlfn.XLOOKUP(U572,[6]cmmiScoringModel!$G$52:$G$56,[6]cmmiScoringModel!$I$52:$I$56,0,0,1)</f>
        <v>1</v>
      </c>
      <c r="BG572" s="1">
        <f>_xlfn.XLOOKUP(V572,[6]cmmiScoringModel!$G$57:$G$61,[6]cmmiScoringModel!$I$57:$I$61,0,0,1)</f>
        <v>1</v>
      </c>
      <c r="BH572" s="1">
        <f>_xlfn.XLOOKUP(W572,[6]cmmiScoringModel!$G$62:$G$67,[6]cmmiScoringModel!$I$62:$I$67,0,0,1)</f>
        <v>0.75</v>
      </c>
      <c r="BI572" s="1">
        <f>_xlfn.XLOOKUP(X572,[6]cmmiScoringModel!$G$68:$G$72,[6]cmmiScoringModel!$I$68:$I$72,0,0,1)</f>
        <v>0.75</v>
      </c>
      <c r="BJ572" s="1">
        <f>_xlfn.XLOOKUP(Y572,[6]cmmiScoringModel!$G$73:$G$77,[6]cmmiScoringModel!$I$73:$I$77,0,0,1)</f>
        <v>1</v>
      </c>
      <c r="BK572" s="1">
        <f>_xlfn.XLOOKUP(Z572,[6]cmmiScoringModel!$G$78:$G$84,[6]cmmiScoringModel!$I$78:$I$84,0,0,1)</f>
        <v>0.5</v>
      </c>
      <c r="BL572" s="1">
        <f>_xlfn.XLOOKUP(AA572,[6]cmmiScoringModel!$G$85:$G$91,[6]cmmiScoringModel!$I$85:$I$91,0,0,1)</f>
        <v>0.5</v>
      </c>
      <c r="BM572" s="1">
        <f>_xlfn.XLOOKUP(AB572,[6]cmmiScoringModel!$G$92:$G$95,[6]cmmiScoringModel!$I$92:$I$95,0,0,1)</f>
        <v>1</v>
      </c>
      <c r="BN572" s="1">
        <f>_xlfn.XLOOKUP(AC572,[6]cmmiScoringModel!$G$96:$G$100,[6]cmmiScoringModel!$I$96:$I$100,0,0,1)</f>
        <v>0.6</v>
      </c>
      <c r="BO572" s="1">
        <f>_xlfn.XLOOKUP(AD572,[6]cmmiScoringModel!$G$101:$G$106,[6]cmmiScoringModel!$I$101:$I$106,0,0,1)</f>
        <v>1</v>
      </c>
      <c r="BP572" s="1">
        <f>_xlfn.XLOOKUP(AE572,[6]cmmiScoringModel!$G$107:$G$113,[6]cmmiScoringModel!$I$107:$I$113,0,0,1)</f>
        <v>0.5</v>
      </c>
      <c r="BQ572" s="1">
        <f>_xlfn.XLOOKUP(AF572,[6]cmmiScoringModel!$G$114:$G$117,[6]cmmiScoringModel!$I$114:$I$117,0,0,1)</f>
        <v>0.85</v>
      </c>
      <c r="BR572" s="1">
        <f>_xlfn.XLOOKUP(AG572,[6]cmmiScoringModel!$G$118:$G$120,[6]cmmiScoringModel!$I$118:$I$120,0,0,1)</f>
        <v>0.25</v>
      </c>
      <c r="BS572" s="1">
        <f>_xlfn.XLOOKUP(AH572, [6]cmmiScoringModel!$G$121:$G$124,[6]cmmiScoringModel!$I$121:$I$124,0,0,1)</f>
        <v>0.6</v>
      </c>
      <c r="BT572" s="1">
        <f>_xlfn.XLOOKUP(AI572,[6]cmmiScoringModel!$G$125:$G$128,[6]cmmiScoringModel!$I$125:$I$128,0,0,1)</f>
        <v>0.4</v>
      </c>
      <c r="BU572" s="1">
        <f>_xlfn.XLOOKUP(AJ572,[6]cmmiScoringModel!$G$129:$G$132,[6]cmmiScoringModel!$I$129:$I$132,0,0,1)</f>
        <v>0.4</v>
      </c>
      <c r="BV572" s="1">
        <f>_xlfn.XLOOKUP(AK572,[6]cmmiScoringModel!$G$133:$G$138,[6]cmmiScoringModel!$I$133:$I$138,0,0,1)</f>
        <v>0.75</v>
      </c>
      <c r="BW572" s="1">
        <f>_xlfn.XLOOKUP(AL572,[6]cmmiScoringModel!$G$139:$G$142,[6]cmmiScoringModel!$I$139:$I$142,0,0,1)</f>
        <v>1</v>
      </c>
      <c r="BX572" s="1">
        <f>_xlfn.XLOOKUP(AM572,[6]cmmiScoringModel!$G$143:$G$148,[6]cmmiScoringModel!$I$143:$I$148,0,0,1)</f>
        <v>0.5</v>
      </c>
      <c r="BY572" s="1">
        <f>_xlfn.XLOOKUP(AN572,[6]cmmiScoringModel!$G$149:$G$153,[6]cmmiScoringModel!$I$149:$I$153,0,0,1)</f>
        <v>0.75</v>
      </c>
      <c r="BZ572" s="1">
        <f>_xlfn.XLOOKUP(AO572,[6]cmmiScoringModel!$G$154:$G$157,[6]cmmiScoringModel!$I$154:$I$157,0,0,1)</f>
        <v>1</v>
      </c>
      <c r="CA572" s="1">
        <f>_xlfn.XLOOKUP(AP572,[6]cmmiScoringModel!$G$158:$G$161,[6]cmmiScoringModel!$I$158:$I$161,0,0,1)</f>
        <v>0.5</v>
      </c>
      <c r="CB572" s="1">
        <f>_xlfn.XLOOKUP(AQ572,[6]cmmiScoringModel!$G$162:$G$166,[6]cmmiScoringModel!$I$162:$I$166,0,0,1)</f>
        <v>0.75</v>
      </c>
      <c r="CC572" s="1">
        <f>_xlfn.XLOOKUP(AR572,[6]cmmiScoringModel!$G$167:$G$171,[6]cmmiScoringModel!$I$167:$I$171,0,0,1)</f>
        <v>0.01</v>
      </c>
      <c r="CD572" s="1">
        <f>_xlfn.XLOOKUP(AS572,[6]cmmiScoringModel!$G$172:$G$175,[6]cmmiScoringModel!$I$172:$I$175,0,0,1)</f>
        <v>0.01</v>
      </c>
      <c r="CE572" s="1">
        <f>_xlfn.XLOOKUP(AT572,[6]cmmiScoringModel!$G$176:$G$180,[6]cmmiScoringModel!$I$176:$I$180,0,0,1)</f>
        <v>0.01</v>
      </c>
    </row>
    <row r="573" spans="1:83" x14ac:dyDescent="0.25">
      <c r="A573" s="1" t="s">
        <v>4029</v>
      </c>
      <c r="B573" s="1" t="s">
        <v>2690</v>
      </c>
      <c r="C573" s="1" t="s">
        <v>2705</v>
      </c>
      <c r="D573" s="1" t="s">
        <v>2706</v>
      </c>
      <c r="E573" s="1" t="s">
        <v>2707</v>
      </c>
      <c r="G573" s="1" t="s">
        <v>2708</v>
      </c>
      <c r="H573" s="1" t="s">
        <v>4030</v>
      </c>
      <c r="K573" s="1" t="s">
        <v>17</v>
      </c>
      <c r="L573" s="1" t="s">
        <v>21</v>
      </c>
      <c r="M573" s="1" t="s">
        <v>21</v>
      </c>
      <c r="N573" s="1" t="s">
        <v>21</v>
      </c>
      <c r="O573" s="1" t="s">
        <v>21</v>
      </c>
      <c r="P573" s="1" t="s">
        <v>43</v>
      </c>
      <c r="Q573" s="1" t="s">
        <v>45</v>
      </c>
      <c r="R573" s="1" t="s">
        <v>21</v>
      </c>
      <c r="S573" s="1" t="s">
        <v>56</v>
      </c>
      <c r="T573" s="1" t="s">
        <v>63</v>
      </c>
      <c r="U573" s="1" t="s">
        <v>43</v>
      </c>
      <c r="V573" s="1" t="s">
        <v>72</v>
      </c>
      <c r="W573" s="1" t="s">
        <v>76</v>
      </c>
      <c r="X573" s="1" t="s">
        <v>37</v>
      </c>
      <c r="Y573" s="1" t="s">
        <v>43</v>
      </c>
      <c r="Z573" s="1" t="s">
        <v>63</v>
      </c>
      <c r="AA573" s="1" t="s">
        <v>63</v>
      </c>
      <c r="AB573" s="1" t="s">
        <v>98</v>
      </c>
      <c r="AC573" s="1" t="s">
        <v>103</v>
      </c>
      <c r="AD573" s="1" t="s">
        <v>110</v>
      </c>
      <c r="AE573" s="1" t="s">
        <v>63</v>
      </c>
      <c r="AF573" s="1" t="s">
        <v>25</v>
      </c>
      <c r="AG573" s="1" t="s">
        <v>21</v>
      </c>
      <c r="AH573" s="1" t="s">
        <v>129</v>
      </c>
      <c r="AI573" s="1" t="s">
        <v>22</v>
      </c>
      <c r="AJ573" s="1" t="s">
        <v>22</v>
      </c>
      <c r="AK573" s="1" t="s">
        <v>63</v>
      </c>
      <c r="AL573" s="1" t="s">
        <v>144</v>
      </c>
      <c r="AM573" s="1" t="s">
        <v>63</v>
      </c>
      <c r="AN573" s="1" t="s">
        <v>31</v>
      </c>
      <c r="AO573" s="1" t="s">
        <v>155</v>
      </c>
      <c r="AP573" s="1" t="s">
        <v>159</v>
      </c>
      <c r="AQ573" s="1" t="s">
        <v>31</v>
      </c>
      <c r="AR573" s="1" t="s">
        <v>29</v>
      </c>
      <c r="AS573" s="1" t="s">
        <v>111</v>
      </c>
      <c r="AT573" s="1" t="s">
        <v>170</v>
      </c>
      <c r="AV573" s="1">
        <f>_xlfn.XLOOKUP(K573,[6]cmmiScoringModel!$G$2:$G$6, [6]cmmiScoringModel!$I$2:$I$6,0,0,1)</f>
        <v>0.25</v>
      </c>
      <c r="AW573" s="1">
        <f>_xlfn.XLOOKUP(L573,[6]cmmiScoringModel!$G$7:$G$9,[6]cmmiScoringModel!$I$7:$I$9,0,0,1)</f>
        <v>0.01</v>
      </c>
      <c r="AX573" s="1">
        <f>_xlfn.XLOOKUP(M573,[6]cmmiScoringModel!$G$10:$G$14,[6]cmmiScoringModel!$I$10:$I$14,0,0,1)</f>
        <v>0.01</v>
      </c>
      <c r="AY573" s="1">
        <f>_xlfn.XLOOKUP(N573,[6]cmmiScoringModel!$G$15:$G$19,[6]cmmiScoringModel!$I$15:$I$19,0,0,1)</f>
        <v>0.01</v>
      </c>
      <c r="AZ573" s="1">
        <f>_xlfn.XLOOKUP(O573,[6]cmmiScoringModel!$G$20:$G$24,[6]cmmiScoringModel!$I$20:$I$24,0,0,1)</f>
        <v>0.01</v>
      </c>
      <c r="BA573" s="1">
        <f>_xlfn.XLOOKUP(P573,[6]cmmiScoringModel!$G$25:$G$28,[6]cmmiScoringModel!$I$25:$I$28,0,0,1)</f>
        <v>1</v>
      </c>
      <c r="BB573" s="1">
        <f>_xlfn.XLOOKUP(Q573,[6]cmmiScoringModel!$G$29:$G$33,[6]cmmiScoringModel!$I$29:$I$33,0,0,1)</f>
        <v>0.5</v>
      </c>
      <c r="BC573" s="1">
        <f>_xlfn.XLOOKUP(R573,[6]cmmiScoringModel!$G$34:$G$37,[6]cmmiScoringModel!$I$34:$I$37,0,0,1)</f>
        <v>0.01</v>
      </c>
      <c r="BD573" s="1">
        <f>_xlfn.XLOOKUP(S573,[6]cmmiScoringModel!$G$38:$G$44,[6]cmmiScoringModel!$I$38:$I$44,0,0,1)</f>
        <v>0.2</v>
      </c>
      <c r="BE573" s="1">
        <f>_xlfn.XLOOKUP(T573,[6]cmmiScoringModel!$G$45:$G$51,[6]cmmiScoringModel!$I$45:$I$51,0,0,1)</f>
        <v>0.75</v>
      </c>
      <c r="BF573" s="1">
        <f>_xlfn.XLOOKUP(U573,[6]cmmiScoringModel!$G$52:$G$56,[6]cmmiScoringModel!$I$52:$I$56,0,0,1)</f>
        <v>1</v>
      </c>
      <c r="BG573" s="1">
        <f>_xlfn.XLOOKUP(V573,[6]cmmiScoringModel!$G$57:$G$61,[6]cmmiScoringModel!$I$57:$I$61,0,0,1)</f>
        <v>1</v>
      </c>
      <c r="BH573" s="1">
        <f>_xlfn.XLOOKUP(W573,[6]cmmiScoringModel!$G$62:$G$67,[6]cmmiScoringModel!$I$62:$I$67,0,0,1)</f>
        <v>0.75</v>
      </c>
      <c r="BI573" s="1">
        <f>_xlfn.XLOOKUP(X573,[6]cmmiScoringModel!$G$68:$G$72,[6]cmmiScoringModel!$I$68:$I$72,0,0,1)</f>
        <v>0.75</v>
      </c>
      <c r="BJ573" s="1">
        <f>_xlfn.XLOOKUP(Y573,[6]cmmiScoringModel!$G$73:$G$77,[6]cmmiScoringModel!$I$73:$I$77,0,0,1)</f>
        <v>1</v>
      </c>
      <c r="BK573" s="1">
        <f>_xlfn.XLOOKUP(Z573,[6]cmmiScoringModel!$G$78:$G$84,[6]cmmiScoringModel!$I$78:$I$84,0,0,1)</f>
        <v>0.75</v>
      </c>
      <c r="BL573" s="1">
        <f>_xlfn.XLOOKUP(AA573,[6]cmmiScoringModel!$G$85:$G$91,[6]cmmiScoringModel!$I$85:$I$91,0,0,1)</f>
        <v>0.75</v>
      </c>
      <c r="BM573" s="1">
        <f>_xlfn.XLOOKUP(AB573,[6]cmmiScoringModel!$G$92:$G$95,[6]cmmiScoringModel!$I$92:$I$95,0,0,1)</f>
        <v>1</v>
      </c>
      <c r="BN573" s="1">
        <f>_xlfn.XLOOKUP(AC573,[6]cmmiScoringModel!$G$96:$G$100,[6]cmmiScoringModel!$I$96:$I$100,0,0,1)</f>
        <v>0.6</v>
      </c>
      <c r="BO573" s="1">
        <f>_xlfn.XLOOKUP(AD573,[6]cmmiScoringModel!$G$101:$G$106,[6]cmmiScoringModel!$I$101:$I$106,0,0,1)</f>
        <v>0.75</v>
      </c>
      <c r="BP573" s="1">
        <f>_xlfn.XLOOKUP(AE573,[6]cmmiScoringModel!$G$107:$G$113,[6]cmmiScoringModel!$I$107:$I$113,0,0,1)</f>
        <v>0.75</v>
      </c>
      <c r="BQ573" s="1" t="str">
        <f>_xlfn.XLOOKUP(AF573,[6]cmmiScoringModel!$G$114:$G$117,[6]cmmiScoringModel!$I$114:$I$117,0,0,1)</f>
        <v>NA</v>
      </c>
      <c r="BR573" s="1">
        <f>_xlfn.XLOOKUP(AG573,[6]cmmiScoringModel!$G$118:$G$120,[6]cmmiScoringModel!$I$118:$I$120,0,0,1)</f>
        <v>0.01</v>
      </c>
      <c r="BS573" s="1">
        <f>_xlfn.XLOOKUP(AH573, [6]cmmiScoringModel!$G$121:$G$124,[6]cmmiScoringModel!$I$121:$I$124,0,0,1)</f>
        <v>0.6</v>
      </c>
      <c r="BT573" s="1">
        <f>_xlfn.XLOOKUP(AI573,[6]cmmiScoringModel!$G$125:$G$128,[6]cmmiScoringModel!$I$125:$I$128,0,0,1)</f>
        <v>1</v>
      </c>
      <c r="BU573" s="1">
        <f>_xlfn.XLOOKUP(AJ573,[6]cmmiScoringModel!$G$129:$G$132,[6]cmmiScoringModel!$I$129:$I$132,0,0,1)</f>
        <v>1</v>
      </c>
      <c r="BV573" s="1">
        <f>_xlfn.XLOOKUP(AK573,[6]cmmiScoringModel!$G$133:$G$138,[6]cmmiScoringModel!$I$133:$I$138,0,0,1)</f>
        <v>0.75</v>
      </c>
      <c r="BW573" s="1">
        <f>_xlfn.XLOOKUP(AL573,[6]cmmiScoringModel!$G$139:$G$142,[6]cmmiScoringModel!$I$139:$I$142,0,0,1)</f>
        <v>1</v>
      </c>
      <c r="BX573" s="1">
        <f>_xlfn.XLOOKUP(AM573,[6]cmmiScoringModel!$G$143:$G$148,[6]cmmiScoringModel!$I$143:$I$148,0,0,1)</f>
        <v>0.75</v>
      </c>
      <c r="BY573" s="1">
        <f>_xlfn.XLOOKUP(AN573,[6]cmmiScoringModel!$G$149:$G$153,[6]cmmiScoringModel!$I$149:$I$153,0,0,1)</f>
        <v>1</v>
      </c>
      <c r="BZ573" s="1">
        <f>_xlfn.XLOOKUP(AO573,[6]cmmiScoringModel!$G$154:$G$157,[6]cmmiScoringModel!$I$154:$I$157,0,0,1)</f>
        <v>1</v>
      </c>
      <c r="CA573" s="1">
        <f>_xlfn.XLOOKUP(AP573,[6]cmmiScoringModel!$G$158:$G$161,[6]cmmiScoringModel!$I$158:$I$161,0,0,1)</f>
        <v>1</v>
      </c>
      <c r="CB573" s="1">
        <f>_xlfn.XLOOKUP(AQ573,[6]cmmiScoringModel!$G$162:$G$166,[6]cmmiScoringModel!$I$162:$I$166,0,0,1)</f>
        <v>1</v>
      </c>
      <c r="CC573" s="1">
        <f>_xlfn.XLOOKUP(AR573,[6]cmmiScoringModel!$G$167:$G$171,[6]cmmiScoringModel!$I$167:$I$171,0,0,1)</f>
        <v>0.5</v>
      </c>
      <c r="CD573" s="1">
        <f>_xlfn.XLOOKUP(AS573,[6]cmmiScoringModel!$G$172:$G$175,[6]cmmiScoringModel!$I$172:$I$175,0,0,1)</f>
        <v>1</v>
      </c>
      <c r="CE573" s="1">
        <f>_xlfn.XLOOKUP(AT573,[6]cmmiScoringModel!$G$176:$G$180,[6]cmmiScoringModel!$I$176:$I$180,0,0,1)</f>
        <v>0.5</v>
      </c>
    </row>
    <row r="574" spans="1:83" x14ac:dyDescent="0.25">
      <c r="A574" s="1" t="s">
        <v>4031</v>
      </c>
      <c r="B574" s="1" t="s">
        <v>2690</v>
      </c>
      <c r="C574" s="1" t="s">
        <v>2705</v>
      </c>
      <c r="D574" s="1" t="s">
        <v>2709</v>
      </c>
      <c r="E574" s="1" t="s">
        <v>2710</v>
      </c>
      <c r="G574" s="1" t="s">
        <v>2711</v>
      </c>
      <c r="H574" s="1" t="s">
        <v>4032</v>
      </c>
      <c r="K574" s="1" t="s">
        <v>18</v>
      </c>
      <c r="L574" s="1" t="s">
        <v>22</v>
      </c>
      <c r="M574" s="1" t="s">
        <v>31</v>
      </c>
      <c r="N574" s="1" t="s">
        <v>29</v>
      </c>
      <c r="O574" s="1" t="s">
        <v>37</v>
      </c>
      <c r="P574" s="1" t="s">
        <v>43</v>
      </c>
      <c r="Q574" s="1" t="s">
        <v>45</v>
      </c>
      <c r="R574" s="1" t="s">
        <v>37</v>
      </c>
      <c r="S574" s="1" t="s">
        <v>56</v>
      </c>
      <c r="T574" s="1" t="s">
        <v>21</v>
      </c>
      <c r="U574" s="1" t="s">
        <v>25</v>
      </c>
      <c r="V574" s="1" t="s">
        <v>71</v>
      </c>
      <c r="W574" s="1" t="s">
        <v>75</v>
      </c>
      <c r="X574" s="1" t="s">
        <v>37</v>
      </c>
      <c r="Y574" s="1" t="s">
        <v>43</v>
      </c>
      <c r="Z574" s="1" t="s">
        <v>62</v>
      </c>
      <c r="AA574" s="1" t="s">
        <v>62</v>
      </c>
      <c r="AB574" s="1" t="s">
        <v>98</v>
      </c>
      <c r="AC574" s="1" t="s">
        <v>102</v>
      </c>
      <c r="AD574" s="1" t="s">
        <v>110</v>
      </c>
      <c r="AE574" s="1" t="s">
        <v>62</v>
      </c>
      <c r="AF574" s="1" t="s">
        <v>120</v>
      </c>
      <c r="AG574" s="1" t="s">
        <v>124</v>
      </c>
      <c r="AH574" s="1" t="s">
        <v>129</v>
      </c>
      <c r="AI574" s="1" t="s">
        <v>129</v>
      </c>
      <c r="AJ574" s="1" t="s">
        <v>22</v>
      </c>
      <c r="AK574" s="1" t="s">
        <v>63</v>
      </c>
      <c r="AL574" s="1" t="s">
        <v>144</v>
      </c>
      <c r="AM574" s="1" t="s">
        <v>62</v>
      </c>
      <c r="AN574" s="1" t="s">
        <v>31</v>
      </c>
      <c r="AO574" s="1" t="s">
        <v>155</v>
      </c>
      <c r="AP574" s="1" t="s">
        <v>158</v>
      </c>
      <c r="AQ574" s="1" t="s">
        <v>29</v>
      </c>
      <c r="AR574" s="1" t="s">
        <v>21</v>
      </c>
      <c r="AS574" s="1" t="s">
        <v>21</v>
      </c>
      <c r="AT574" s="1" t="s">
        <v>21</v>
      </c>
      <c r="AV574" s="1">
        <f>_xlfn.XLOOKUP(K574,[6]cmmiScoringModel!$G$2:$G$6, [6]cmmiScoringModel!$I$2:$I$6,0,0,1)</f>
        <v>1</v>
      </c>
      <c r="AW574" s="1">
        <f>_xlfn.XLOOKUP(L574,[6]cmmiScoringModel!$G$7:$G$9,[6]cmmiScoringModel!$I$7:$I$9,0,0,1)</f>
        <v>1</v>
      </c>
      <c r="AX574" s="1">
        <f>_xlfn.XLOOKUP(M574,[6]cmmiScoringModel!$G$10:$G$14,[6]cmmiScoringModel!$I$10:$I$14,0,0,1)</f>
        <v>1</v>
      </c>
      <c r="AY574" s="1">
        <f>_xlfn.XLOOKUP(N574,[6]cmmiScoringModel!$G$15:$G$19,[6]cmmiScoringModel!$I$15:$I$19,0,0,1)</f>
        <v>0.5</v>
      </c>
      <c r="AZ574" s="1">
        <f>_xlfn.XLOOKUP(O574,[6]cmmiScoringModel!$G$20:$G$24,[6]cmmiScoringModel!$I$20:$I$24,0,0,1)</f>
        <v>0.75</v>
      </c>
      <c r="BA574" s="1">
        <f>_xlfn.XLOOKUP(P574,[6]cmmiScoringModel!$G$25:$G$28,[6]cmmiScoringModel!$I$25:$I$28,0,0,1)</f>
        <v>1</v>
      </c>
      <c r="BB574" s="1">
        <f>_xlfn.XLOOKUP(Q574,[6]cmmiScoringModel!$G$29:$G$33,[6]cmmiScoringModel!$I$29:$I$33,0,0,1)</f>
        <v>0.5</v>
      </c>
      <c r="BC574" s="1">
        <f>_xlfn.XLOOKUP(R574,[6]cmmiScoringModel!$G$34:$G$37,[6]cmmiScoringModel!$I$34:$I$37,0,0,1)</f>
        <v>1</v>
      </c>
      <c r="BD574" s="1">
        <f>_xlfn.XLOOKUP(S574,[6]cmmiScoringModel!$G$38:$G$44,[6]cmmiScoringModel!$I$38:$I$44,0,0,1)</f>
        <v>0.2</v>
      </c>
      <c r="BE574" s="1">
        <f>_xlfn.XLOOKUP(T574,[6]cmmiScoringModel!$G$45:$G$51,[6]cmmiScoringModel!$I$45:$I$51,0,0,1)</f>
        <v>0.01</v>
      </c>
      <c r="BF574" s="1" t="str">
        <f>_xlfn.XLOOKUP(U574,[6]cmmiScoringModel!$G$52:$G$56,[6]cmmiScoringModel!$I$52:$I$56,0,0,1)</f>
        <v>NA</v>
      </c>
      <c r="BG574" s="1">
        <f>_xlfn.XLOOKUP(V574,[6]cmmiScoringModel!$G$57:$G$61,[6]cmmiScoringModel!$I$57:$I$61,0,0,1)</f>
        <v>0.6</v>
      </c>
      <c r="BH574" s="1">
        <f>_xlfn.XLOOKUP(W574,[6]cmmiScoringModel!$G$62:$G$67,[6]cmmiScoringModel!$I$62:$I$67,0,0,1)</f>
        <v>0.5</v>
      </c>
      <c r="BI574" s="1">
        <f>_xlfn.XLOOKUP(X574,[6]cmmiScoringModel!$G$68:$G$72,[6]cmmiScoringModel!$I$68:$I$72,0,0,1)</f>
        <v>0.75</v>
      </c>
      <c r="BJ574" s="1">
        <f>_xlfn.XLOOKUP(Y574,[6]cmmiScoringModel!$G$73:$G$77,[6]cmmiScoringModel!$I$73:$I$77,0,0,1)</f>
        <v>1</v>
      </c>
      <c r="BK574" s="1">
        <f>_xlfn.XLOOKUP(Z574,[6]cmmiScoringModel!$G$78:$G$84,[6]cmmiScoringModel!$I$78:$I$84,0,0,1)</f>
        <v>0.5</v>
      </c>
      <c r="BL574" s="1">
        <f>_xlfn.XLOOKUP(AA574,[6]cmmiScoringModel!$G$85:$G$91,[6]cmmiScoringModel!$I$85:$I$91,0,0,1)</f>
        <v>0.5</v>
      </c>
      <c r="BM574" s="1">
        <f>_xlfn.XLOOKUP(AB574,[6]cmmiScoringModel!$G$92:$G$95,[6]cmmiScoringModel!$I$92:$I$95,0,0,1)</f>
        <v>1</v>
      </c>
      <c r="BN574" s="1">
        <f>_xlfn.XLOOKUP(AC574,[6]cmmiScoringModel!$G$96:$G$100,[6]cmmiScoringModel!$I$96:$I$100,0,0,1)</f>
        <v>0.15</v>
      </c>
      <c r="BO574" s="1">
        <f>_xlfn.XLOOKUP(AD574,[6]cmmiScoringModel!$G$101:$G$106,[6]cmmiScoringModel!$I$101:$I$106,0,0,1)</f>
        <v>0.75</v>
      </c>
      <c r="BP574" s="1">
        <f>_xlfn.XLOOKUP(AE574,[6]cmmiScoringModel!$G$107:$G$113,[6]cmmiScoringModel!$I$107:$I$113,0,0,1)</f>
        <v>0.5</v>
      </c>
      <c r="BQ574" s="1">
        <f>_xlfn.XLOOKUP(AF574,[6]cmmiScoringModel!$G$114:$G$117,[6]cmmiScoringModel!$I$114:$I$117,0,0,1)</f>
        <v>0.85</v>
      </c>
      <c r="BR574" s="1">
        <f>_xlfn.XLOOKUP(AG574,[6]cmmiScoringModel!$G$118:$G$120,[6]cmmiScoringModel!$I$118:$I$120,0,0,1)</f>
        <v>0.25</v>
      </c>
      <c r="BS574" s="1">
        <f>_xlfn.XLOOKUP(AH574, [6]cmmiScoringModel!$G$121:$G$124,[6]cmmiScoringModel!$I$121:$I$124,0,0,1)</f>
        <v>0.6</v>
      </c>
      <c r="BT574" s="1">
        <f>_xlfn.XLOOKUP(AI574,[6]cmmiScoringModel!$G$125:$G$128,[6]cmmiScoringModel!$I$125:$I$128,0,0,1)</f>
        <v>0.4</v>
      </c>
      <c r="BU574" s="1">
        <f>_xlfn.XLOOKUP(AJ574,[6]cmmiScoringModel!$G$129:$G$132,[6]cmmiScoringModel!$I$129:$I$132,0,0,1)</f>
        <v>1</v>
      </c>
      <c r="BV574" s="1">
        <f>_xlfn.XLOOKUP(AK574,[6]cmmiScoringModel!$G$133:$G$138,[6]cmmiScoringModel!$I$133:$I$138,0,0,1)</f>
        <v>0.75</v>
      </c>
      <c r="BW574" s="1">
        <f>_xlfn.XLOOKUP(AL574,[6]cmmiScoringModel!$G$139:$G$142,[6]cmmiScoringModel!$I$139:$I$142,0,0,1)</f>
        <v>1</v>
      </c>
      <c r="BX574" s="1">
        <f>_xlfn.XLOOKUP(AM574,[6]cmmiScoringModel!$G$143:$G$148,[6]cmmiScoringModel!$I$143:$I$148,0,0,1)</f>
        <v>0.5</v>
      </c>
      <c r="BY574" s="1">
        <f>_xlfn.XLOOKUP(AN574,[6]cmmiScoringModel!$G$149:$G$153,[6]cmmiScoringModel!$I$149:$I$153,0,0,1)</f>
        <v>1</v>
      </c>
      <c r="BZ574" s="1">
        <f>_xlfn.XLOOKUP(AO574,[6]cmmiScoringModel!$G$154:$G$157,[6]cmmiScoringModel!$I$154:$I$157,0,0,1)</f>
        <v>1</v>
      </c>
      <c r="CA574" s="1">
        <f>_xlfn.XLOOKUP(AP574,[6]cmmiScoringModel!$G$158:$G$161,[6]cmmiScoringModel!$I$158:$I$161,0,0,1)</f>
        <v>0.5</v>
      </c>
      <c r="CB574" s="1">
        <f>_xlfn.XLOOKUP(AQ574,[6]cmmiScoringModel!$G$162:$G$166,[6]cmmiScoringModel!$I$162:$I$166,0,0,1)</f>
        <v>0.75</v>
      </c>
      <c r="CC574" s="1">
        <f>_xlfn.XLOOKUP(AR574,[6]cmmiScoringModel!$G$167:$G$171,[6]cmmiScoringModel!$I$167:$I$171,0,0,1)</f>
        <v>0.01</v>
      </c>
      <c r="CD574" s="1">
        <f>_xlfn.XLOOKUP(AS574,[6]cmmiScoringModel!$G$172:$G$175,[6]cmmiScoringModel!$I$172:$I$175,0,0,1)</f>
        <v>0.01</v>
      </c>
      <c r="CE574" s="1">
        <f>_xlfn.XLOOKUP(AT574,[6]cmmiScoringModel!$G$176:$G$180,[6]cmmiScoringModel!$I$176:$I$180,0,0,1)</f>
        <v>0.01</v>
      </c>
    </row>
    <row r="575" spans="1:83" x14ac:dyDescent="0.25">
      <c r="A575" s="1" t="s">
        <v>4033</v>
      </c>
      <c r="B575" s="1" t="s">
        <v>2690</v>
      </c>
      <c r="C575" s="1" t="s">
        <v>2712</v>
      </c>
      <c r="D575" s="1" t="s">
        <v>2713</v>
      </c>
      <c r="E575" s="1" t="s">
        <v>2714</v>
      </c>
      <c r="G575" s="1" t="s">
        <v>2715</v>
      </c>
      <c r="H575" s="1" t="s">
        <v>4034</v>
      </c>
      <c r="K575" s="1" t="s">
        <v>18</v>
      </c>
      <c r="L575" s="1" t="s">
        <v>22</v>
      </c>
      <c r="M575" s="1" t="s">
        <v>29</v>
      </c>
      <c r="N575" s="1" t="s">
        <v>31</v>
      </c>
      <c r="O575" s="1" t="s">
        <v>36</v>
      </c>
      <c r="P575" s="1" t="s">
        <v>43</v>
      </c>
      <c r="Q575" s="1" t="s">
        <v>45</v>
      </c>
      <c r="R575" s="1" t="s">
        <v>37</v>
      </c>
      <c r="S575" s="1" t="s">
        <v>53</v>
      </c>
      <c r="T575" s="1" t="s">
        <v>62</v>
      </c>
      <c r="U575" s="1" t="s">
        <v>43</v>
      </c>
      <c r="V575" s="1" t="s">
        <v>71</v>
      </c>
      <c r="W575" s="1" t="s">
        <v>76</v>
      </c>
      <c r="X575" s="1" t="s">
        <v>36</v>
      </c>
      <c r="Y575" s="1" t="s">
        <v>66</v>
      </c>
      <c r="Z575" s="1" t="s">
        <v>62</v>
      </c>
      <c r="AA575" s="1" t="s">
        <v>62</v>
      </c>
      <c r="AB575" s="1" t="s">
        <v>98</v>
      </c>
      <c r="AC575" s="1" t="s">
        <v>102</v>
      </c>
      <c r="AD575" s="1" t="s">
        <v>111</v>
      </c>
      <c r="AE575" s="1" t="s">
        <v>62</v>
      </c>
      <c r="AF575" s="1" t="s">
        <v>122</v>
      </c>
      <c r="AG575" s="1" t="s">
        <v>124</v>
      </c>
      <c r="AH575" s="1" t="s">
        <v>129</v>
      </c>
      <c r="AI575" s="1" t="s">
        <v>22</v>
      </c>
      <c r="AJ575" s="1" t="s">
        <v>22</v>
      </c>
      <c r="AK575" s="1" t="s">
        <v>62</v>
      </c>
      <c r="AL575" s="1" t="s">
        <v>140</v>
      </c>
      <c r="AM575" s="1" t="s">
        <v>62</v>
      </c>
      <c r="AN575" s="1" t="s">
        <v>31</v>
      </c>
      <c r="AO575" s="1" t="s">
        <v>154</v>
      </c>
      <c r="AP575" s="1" t="s">
        <v>159</v>
      </c>
      <c r="AQ575" s="1" t="s">
        <v>31</v>
      </c>
      <c r="AR575" s="1" t="s">
        <v>31</v>
      </c>
      <c r="AS575" s="1" t="s">
        <v>111</v>
      </c>
      <c r="AT575" s="1" t="s">
        <v>170</v>
      </c>
      <c r="AV575" s="1">
        <f>_xlfn.XLOOKUP(K575,[6]cmmiScoringModel!$G$2:$G$6, [6]cmmiScoringModel!$I$2:$I$6,0,0,1)</f>
        <v>1</v>
      </c>
      <c r="AW575" s="1">
        <f>_xlfn.XLOOKUP(L575,[6]cmmiScoringModel!$G$7:$G$9,[6]cmmiScoringModel!$I$7:$I$9,0,0,1)</f>
        <v>1</v>
      </c>
      <c r="AX575" s="1">
        <f>_xlfn.XLOOKUP(M575,[6]cmmiScoringModel!$G$10:$G$14,[6]cmmiScoringModel!$I$10:$I$14,0,0,1)</f>
        <v>0.8</v>
      </c>
      <c r="AY575" s="1">
        <f>_xlfn.XLOOKUP(N575,[6]cmmiScoringModel!$G$15:$G$19,[6]cmmiScoringModel!$I$15:$I$19,0,0,1)</f>
        <v>1</v>
      </c>
      <c r="AZ575" s="1">
        <f>_xlfn.XLOOKUP(O575,[6]cmmiScoringModel!$G$20:$G$24,[6]cmmiScoringModel!$I$20:$I$24,0,0,1)</f>
        <v>0.2</v>
      </c>
      <c r="BA575" s="1">
        <f>_xlfn.XLOOKUP(P575,[6]cmmiScoringModel!$G$25:$G$28,[6]cmmiScoringModel!$I$25:$I$28,0,0,1)</f>
        <v>1</v>
      </c>
      <c r="BB575" s="1">
        <f>_xlfn.XLOOKUP(Q575,[6]cmmiScoringModel!$G$29:$G$33,[6]cmmiScoringModel!$I$29:$I$33,0,0,1)</f>
        <v>0.5</v>
      </c>
      <c r="BC575" s="1">
        <f>_xlfn.XLOOKUP(R575,[6]cmmiScoringModel!$G$34:$G$37,[6]cmmiScoringModel!$I$34:$I$37,0,0,1)</f>
        <v>1</v>
      </c>
      <c r="BD575" s="1">
        <f>_xlfn.XLOOKUP(S575,[6]cmmiScoringModel!$G$38:$G$44,[6]cmmiScoringModel!$I$38:$I$44,0,0,1)</f>
        <v>0.9</v>
      </c>
      <c r="BE575" s="1">
        <f>_xlfn.XLOOKUP(T575,[6]cmmiScoringModel!$G$45:$G$51,[6]cmmiScoringModel!$I$45:$I$51,0,0,1)</f>
        <v>0.5</v>
      </c>
      <c r="BF575" s="1">
        <f>_xlfn.XLOOKUP(U575,[6]cmmiScoringModel!$G$52:$G$56,[6]cmmiScoringModel!$I$52:$I$56,0,0,1)</f>
        <v>1</v>
      </c>
      <c r="BG575" s="1">
        <f>_xlfn.XLOOKUP(V575,[6]cmmiScoringModel!$G$57:$G$61,[6]cmmiScoringModel!$I$57:$I$61,0,0,1)</f>
        <v>0.6</v>
      </c>
      <c r="BH575" s="1">
        <f>_xlfn.XLOOKUP(W575,[6]cmmiScoringModel!$G$62:$G$67,[6]cmmiScoringModel!$I$62:$I$67,0,0,1)</f>
        <v>0.75</v>
      </c>
      <c r="BI575" s="1">
        <f>_xlfn.XLOOKUP(X575,[6]cmmiScoringModel!$G$68:$G$72,[6]cmmiScoringModel!$I$68:$I$72,0,0,1)</f>
        <v>0.25</v>
      </c>
      <c r="BJ575" s="1">
        <f>_xlfn.XLOOKUP(Y575,[6]cmmiScoringModel!$G$73:$G$77,[6]cmmiScoringModel!$I$73:$I$77,0,0,1)</f>
        <v>0.5</v>
      </c>
      <c r="BK575" s="1">
        <f>_xlfn.XLOOKUP(Z575,[6]cmmiScoringModel!$G$78:$G$84,[6]cmmiScoringModel!$I$78:$I$84,0,0,1)</f>
        <v>0.5</v>
      </c>
      <c r="BL575" s="1">
        <f>_xlfn.XLOOKUP(AA575,[6]cmmiScoringModel!$G$85:$G$91,[6]cmmiScoringModel!$I$85:$I$91,0,0,1)</f>
        <v>0.5</v>
      </c>
      <c r="BM575" s="1">
        <f>_xlfn.XLOOKUP(AB575,[6]cmmiScoringModel!$G$92:$G$95,[6]cmmiScoringModel!$I$92:$I$95,0,0,1)</f>
        <v>1</v>
      </c>
      <c r="BN575" s="1">
        <f>_xlfn.XLOOKUP(AC575,[6]cmmiScoringModel!$G$96:$G$100,[6]cmmiScoringModel!$I$96:$I$100,0,0,1)</f>
        <v>0.15</v>
      </c>
      <c r="BO575" s="1">
        <f>_xlfn.XLOOKUP(AD575,[6]cmmiScoringModel!$G$101:$G$106,[6]cmmiScoringModel!$I$101:$I$106,0,0,1)</f>
        <v>1</v>
      </c>
      <c r="BP575" s="1">
        <f>_xlfn.XLOOKUP(AE575,[6]cmmiScoringModel!$G$107:$G$113,[6]cmmiScoringModel!$I$107:$I$113,0,0,1)</f>
        <v>0.5</v>
      </c>
      <c r="BQ575" s="1">
        <f>_xlfn.XLOOKUP(AF575,[6]cmmiScoringModel!$G$114:$G$117,[6]cmmiScoringModel!$I$114:$I$117,0,0,1)</f>
        <v>1</v>
      </c>
      <c r="BR575" s="1">
        <f>_xlfn.XLOOKUP(AG575,[6]cmmiScoringModel!$G$118:$G$120,[6]cmmiScoringModel!$I$118:$I$120,0,0,1)</f>
        <v>0.25</v>
      </c>
      <c r="BS575" s="1">
        <f>_xlfn.XLOOKUP(AH575, [6]cmmiScoringModel!$G$121:$G$124,[6]cmmiScoringModel!$I$121:$I$124,0,0,1)</f>
        <v>0.6</v>
      </c>
      <c r="BT575" s="1">
        <f>_xlfn.XLOOKUP(AI575,[6]cmmiScoringModel!$G$125:$G$128,[6]cmmiScoringModel!$I$125:$I$128,0,0,1)</f>
        <v>1</v>
      </c>
      <c r="BU575" s="1">
        <f>_xlfn.XLOOKUP(AJ575,[6]cmmiScoringModel!$G$129:$G$132,[6]cmmiScoringModel!$I$129:$I$132,0,0,1)</f>
        <v>1</v>
      </c>
      <c r="BV575" s="1">
        <f>_xlfn.XLOOKUP(AK575,[6]cmmiScoringModel!$G$133:$G$138,[6]cmmiScoringModel!$I$133:$I$138,0,0,1)</f>
        <v>0.5</v>
      </c>
      <c r="BW575" s="1">
        <f>_xlfn.XLOOKUP(AL575,[6]cmmiScoringModel!$G$139:$G$142,[6]cmmiScoringModel!$I$139:$I$142,0,0,1)</f>
        <v>0</v>
      </c>
      <c r="BX575" s="1">
        <f>_xlfn.XLOOKUP(AM575,[6]cmmiScoringModel!$G$143:$G$148,[6]cmmiScoringModel!$I$143:$I$148,0,0,1)</f>
        <v>0.5</v>
      </c>
      <c r="BY575" s="1">
        <f>_xlfn.XLOOKUP(AN575,[6]cmmiScoringModel!$G$149:$G$153,[6]cmmiScoringModel!$I$149:$I$153,0,0,1)</f>
        <v>1</v>
      </c>
      <c r="BZ575" s="1">
        <f>_xlfn.XLOOKUP(AO575,[6]cmmiScoringModel!$G$154:$G$157,[6]cmmiScoringModel!$I$154:$I$157,0,0,1)</f>
        <v>0</v>
      </c>
      <c r="CA575" s="1">
        <f>_xlfn.XLOOKUP(AP575,[6]cmmiScoringModel!$G$158:$G$161,[6]cmmiScoringModel!$I$158:$I$161,0,0,1)</f>
        <v>1</v>
      </c>
      <c r="CB575" s="1">
        <f>_xlfn.XLOOKUP(AQ575,[6]cmmiScoringModel!$G$162:$G$166,[6]cmmiScoringModel!$I$162:$I$166,0,0,1)</f>
        <v>1</v>
      </c>
      <c r="CC575" s="1">
        <f>_xlfn.XLOOKUP(AR575,[6]cmmiScoringModel!$G$167:$G$171,[6]cmmiScoringModel!$I$167:$I$171,0,0,1)</f>
        <v>0.1</v>
      </c>
      <c r="CD575" s="1">
        <f>_xlfn.XLOOKUP(AS575,[6]cmmiScoringModel!$G$172:$G$175,[6]cmmiScoringModel!$I$172:$I$175,0,0,1)</f>
        <v>1</v>
      </c>
      <c r="CE575" s="1">
        <f>_xlfn.XLOOKUP(AT575,[6]cmmiScoringModel!$G$176:$G$180,[6]cmmiScoringModel!$I$176:$I$180,0,0,1)</f>
        <v>0.5</v>
      </c>
    </row>
    <row r="576" spans="1:83" x14ac:dyDescent="0.25">
      <c r="A576" s="1" t="s">
        <v>4035</v>
      </c>
      <c r="B576" s="1" t="s">
        <v>2690</v>
      </c>
      <c r="C576" s="1" t="s">
        <v>2712</v>
      </c>
      <c r="D576" s="1" t="s">
        <v>2716</v>
      </c>
      <c r="E576" s="1" t="s">
        <v>2717</v>
      </c>
      <c r="G576" s="1" t="s">
        <v>2718</v>
      </c>
      <c r="H576" s="1" t="s">
        <v>3227</v>
      </c>
      <c r="K576" s="1" t="s">
        <v>17</v>
      </c>
      <c r="L576" s="1" t="s">
        <v>22</v>
      </c>
      <c r="M576" s="1" t="s">
        <v>31</v>
      </c>
      <c r="N576" s="1" t="s">
        <v>29</v>
      </c>
      <c r="O576" s="1" t="s">
        <v>37</v>
      </c>
      <c r="P576" s="1" t="s">
        <v>43</v>
      </c>
      <c r="Q576" s="1" t="s">
        <v>45</v>
      </c>
      <c r="R576" s="1" t="s">
        <v>37</v>
      </c>
      <c r="S576" s="1" t="s">
        <v>56</v>
      </c>
      <c r="T576" s="1" t="s">
        <v>62</v>
      </c>
      <c r="U576" s="1" t="s">
        <v>43</v>
      </c>
      <c r="V576" s="1" t="s">
        <v>72</v>
      </c>
      <c r="W576" s="1" t="s">
        <v>76</v>
      </c>
      <c r="X576" s="1" t="s">
        <v>37</v>
      </c>
      <c r="Y576" s="1" t="s">
        <v>43</v>
      </c>
      <c r="Z576" s="1" t="s">
        <v>62</v>
      </c>
      <c r="AA576" s="1" t="s">
        <v>62</v>
      </c>
      <c r="AB576" s="1" t="s">
        <v>98</v>
      </c>
      <c r="AC576" s="1" t="s">
        <v>103</v>
      </c>
      <c r="AD576" s="1" t="s">
        <v>111</v>
      </c>
      <c r="AE576" s="1" t="s">
        <v>62</v>
      </c>
      <c r="AF576" s="1" t="s">
        <v>120</v>
      </c>
      <c r="AG576" s="1" t="s">
        <v>124</v>
      </c>
      <c r="AH576" s="1" t="s">
        <v>129</v>
      </c>
      <c r="AI576" s="1" t="s">
        <v>129</v>
      </c>
      <c r="AJ576" s="1" t="s">
        <v>129</v>
      </c>
      <c r="AK576" s="1" t="s">
        <v>63</v>
      </c>
      <c r="AL576" s="1" t="s">
        <v>144</v>
      </c>
      <c r="AM576" s="1" t="s">
        <v>62</v>
      </c>
      <c r="AN576" s="1" t="s">
        <v>29</v>
      </c>
      <c r="AO576" s="1" t="s">
        <v>155</v>
      </c>
      <c r="AP576" s="1" t="s">
        <v>158</v>
      </c>
      <c r="AQ576" s="1" t="s">
        <v>29</v>
      </c>
      <c r="AR576" s="1" t="s">
        <v>21</v>
      </c>
      <c r="AS576" s="1" t="s">
        <v>21</v>
      </c>
      <c r="AT576" s="1" t="s">
        <v>21</v>
      </c>
      <c r="AV576" s="1">
        <f>_xlfn.XLOOKUP(K576,[6]cmmiScoringModel!$G$2:$G$6, [6]cmmiScoringModel!$I$2:$I$6,0,0,1)</f>
        <v>0.25</v>
      </c>
      <c r="AW576" s="1">
        <f>_xlfn.XLOOKUP(L576,[6]cmmiScoringModel!$G$7:$G$9,[6]cmmiScoringModel!$I$7:$I$9,0,0,1)</f>
        <v>1</v>
      </c>
      <c r="AX576" s="1">
        <f>_xlfn.XLOOKUP(M576,[6]cmmiScoringModel!$G$10:$G$14,[6]cmmiScoringModel!$I$10:$I$14,0,0,1)</f>
        <v>1</v>
      </c>
      <c r="AY576" s="1">
        <f>_xlfn.XLOOKUP(N576,[6]cmmiScoringModel!$G$15:$G$19,[6]cmmiScoringModel!$I$15:$I$19,0,0,1)</f>
        <v>0.5</v>
      </c>
      <c r="AZ576" s="1">
        <f>_xlfn.XLOOKUP(O576,[6]cmmiScoringModel!$G$20:$G$24,[6]cmmiScoringModel!$I$20:$I$24,0,0,1)</f>
        <v>0.75</v>
      </c>
      <c r="BA576" s="1">
        <f>_xlfn.XLOOKUP(P576,[6]cmmiScoringModel!$G$25:$G$28,[6]cmmiScoringModel!$I$25:$I$28,0,0,1)</f>
        <v>1</v>
      </c>
      <c r="BB576" s="1">
        <f>_xlfn.XLOOKUP(Q576,[6]cmmiScoringModel!$G$29:$G$33,[6]cmmiScoringModel!$I$29:$I$33,0,0,1)</f>
        <v>0.5</v>
      </c>
      <c r="BC576" s="1">
        <f>_xlfn.XLOOKUP(R576,[6]cmmiScoringModel!$G$34:$G$37,[6]cmmiScoringModel!$I$34:$I$37,0,0,1)</f>
        <v>1</v>
      </c>
      <c r="BD576" s="1">
        <f>_xlfn.XLOOKUP(S576,[6]cmmiScoringModel!$G$38:$G$44,[6]cmmiScoringModel!$I$38:$I$44,0,0,1)</f>
        <v>0.2</v>
      </c>
      <c r="BE576" s="1">
        <f>_xlfn.XLOOKUP(T576,[6]cmmiScoringModel!$G$45:$G$51,[6]cmmiScoringModel!$I$45:$I$51,0,0,1)</f>
        <v>0.5</v>
      </c>
      <c r="BF576" s="1">
        <f>_xlfn.XLOOKUP(U576,[6]cmmiScoringModel!$G$52:$G$56,[6]cmmiScoringModel!$I$52:$I$56,0,0,1)</f>
        <v>1</v>
      </c>
      <c r="BG576" s="1">
        <f>_xlfn.XLOOKUP(V576,[6]cmmiScoringModel!$G$57:$G$61,[6]cmmiScoringModel!$I$57:$I$61,0,0,1)</f>
        <v>1</v>
      </c>
      <c r="BH576" s="1">
        <f>_xlfn.XLOOKUP(W576,[6]cmmiScoringModel!$G$62:$G$67,[6]cmmiScoringModel!$I$62:$I$67,0,0,1)</f>
        <v>0.75</v>
      </c>
      <c r="BI576" s="1">
        <f>_xlfn.XLOOKUP(X576,[6]cmmiScoringModel!$G$68:$G$72,[6]cmmiScoringModel!$I$68:$I$72,0,0,1)</f>
        <v>0.75</v>
      </c>
      <c r="BJ576" s="1">
        <f>_xlfn.XLOOKUP(Y576,[6]cmmiScoringModel!$G$73:$G$77,[6]cmmiScoringModel!$I$73:$I$77,0,0,1)</f>
        <v>1</v>
      </c>
      <c r="BK576" s="1">
        <f>_xlfn.XLOOKUP(Z576,[6]cmmiScoringModel!$G$78:$G$84,[6]cmmiScoringModel!$I$78:$I$84,0,0,1)</f>
        <v>0.5</v>
      </c>
      <c r="BL576" s="1">
        <f>_xlfn.XLOOKUP(AA576,[6]cmmiScoringModel!$G$85:$G$91,[6]cmmiScoringModel!$I$85:$I$91,0,0,1)</f>
        <v>0.5</v>
      </c>
      <c r="BM576" s="1">
        <f>_xlfn.XLOOKUP(AB576,[6]cmmiScoringModel!$G$92:$G$95,[6]cmmiScoringModel!$I$92:$I$95,0,0,1)</f>
        <v>1</v>
      </c>
      <c r="BN576" s="1">
        <f>_xlfn.XLOOKUP(AC576,[6]cmmiScoringModel!$G$96:$G$100,[6]cmmiScoringModel!$I$96:$I$100,0,0,1)</f>
        <v>0.6</v>
      </c>
      <c r="BO576" s="1">
        <f>_xlfn.XLOOKUP(AD576,[6]cmmiScoringModel!$G$101:$G$106,[6]cmmiScoringModel!$I$101:$I$106,0,0,1)</f>
        <v>1</v>
      </c>
      <c r="BP576" s="1">
        <f>_xlfn.XLOOKUP(AE576,[6]cmmiScoringModel!$G$107:$G$113,[6]cmmiScoringModel!$I$107:$I$113,0,0,1)</f>
        <v>0.5</v>
      </c>
      <c r="BQ576" s="1">
        <f>_xlfn.XLOOKUP(AF576,[6]cmmiScoringModel!$G$114:$G$117,[6]cmmiScoringModel!$I$114:$I$117,0,0,1)</f>
        <v>0.85</v>
      </c>
      <c r="BR576" s="1">
        <f>_xlfn.XLOOKUP(AG576,[6]cmmiScoringModel!$G$118:$G$120,[6]cmmiScoringModel!$I$118:$I$120,0,0,1)</f>
        <v>0.25</v>
      </c>
      <c r="BS576" s="1">
        <f>_xlfn.XLOOKUP(AH576, [6]cmmiScoringModel!$G$121:$G$124,[6]cmmiScoringModel!$I$121:$I$124,0,0,1)</f>
        <v>0.6</v>
      </c>
      <c r="BT576" s="1">
        <f>_xlfn.XLOOKUP(AI576,[6]cmmiScoringModel!$G$125:$G$128,[6]cmmiScoringModel!$I$125:$I$128,0,0,1)</f>
        <v>0.4</v>
      </c>
      <c r="BU576" s="1">
        <f>_xlfn.XLOOKUP(AJ576,[6]cmmiScoringModel!$G$129:$G$132,[6]cmmiScoringModel!$I$129:$I$132,0,0,1)</f>
        <v>0.4</v>
      </c>
      <c r="BV576" s="1">
        <f>_xlfn.XLOOKUP(AK576,[6]cmmiScoringModel!$G$133:$G$138,[6]cmmiScoringModel!$I$133:$I$138,0,0,1)</f>
        <v>0.75</v>
      </c>
      <c r="BW576" s="1">
        <f>_xlfn.XLOOKUP(AL576,[6]cmmiScoringModel!$G$139:$G$142,[6]cmmiScoringModel!$I$139:$I$142,0,0,1)</f>
        <v>1</v>
      </c>
      <c r="BX576" s="1">
        <f>_xlfn.XLOOKUP(AM576,[6]cmmiScoringModel!$G$143:$G$148,[6]cmmiScoringModel!$I$143:$I$148,0,0,1)</f>
        <v>0.5</v>
      </c>
      <c r="BY576" s="1">
        <f>_xlfn.XLOOKUP(AN576,[6]cmmiScoringModel!$G$149:$G$153,[6]cmmiScoringModel!$I$149:$I$153,0,0,1)</f>
        <v>0.75</v>
      </c>
      <c r="BZ576" s="1">
        <f>_xlfn.XLOOKUP(AO576,[6]cmmiScoringModel!$G$154:$G$157,[6]cmmiScoringModel!$I$154:$I$157,0,0,1)</f>
        <v>1</v>
      </c>
      <c r="CA576" s="1">
        <f>_xlfn.XLOOKUP(AP576,[6]cmmiScoringModel!$G$158:$G$161,[6]cmmiScoringModel!$I$158:$I$161,0,0,1)</f>
        <v>0.5</v>
      </c>
      <c r="CB576" s="1">
        <f>_xlfn.XLOOKUP(AQ576,[6]cmmiScoringModel!$G$162:$G$166,[6]cmmiScoringModel!$I$162:$I$166,0,0,1)</f>
        <v>0.75</v>
      </c>
      <c r="CC576" s="1">
        <f>_xlfn.XLOOKUP(AR576,[6]cmmiScoringModel!$G$167:$G$171,[6]cmmiScoringModel!$I$167:$I$171,0,0,1)</f>
        <v>0.01</v>
      </c>
      <c r="CD576" s="1">
        <f>_xlfn.XLOOKUP(AS576,[6]cmmiScoringModel!$G$172:$G$175,[6]cmmiScoringModel!$I$172:$I$175,0,0,1)</f>
        <v>0.01</v>
      </c>
      <c r="CE576" s="1">
        <f>_xlfn.XLOOKUP(AT576,[6]cmmiScoringModel!$G$176:$G$180,[6]cmmiScoringModel!$I$176:$I$180,0,0,1)</f>
        <v>0.01</v>
      </c>
    </row>
    <row r="577" spans="1:83" x14ac:dyDescent="0.25">
      <c r="A577" s="1" t="s">
        <v>4036</v>
      </c>
      <c r="B577" s="1" t="s">
        <v>2690</v>
      </c>
      <c r="C577" s="1" t="s">
        <v>2659</v>
      </c>
      <c r="D577" s="1" t="s">
        <v>1811</v>
      </c>
      <c r="E577" s="1" t="s">
        <v>1812</v>
      </c>
      <c r="G577" s="1" t="s">
        <v>2697</v>
      </c>
      <c r="H577" s="1" t="s">
        <v>3233</v>
      </c>
      <c r="K577" s="1" t="s">
        <v>18</v>
      </c>
      <c r="L577" s="1" t="s">
        <v>22</v>
      </c>
      <c r="M577" s="1" t="s">
        <v>31</v>
      </c>
      <c r="N577" s="1" t="s">
        <v>29</v>
      </c>
      <c r="O577" s="1" t="s">
        <v>37</v>
      </c>
      <c r="P577" s="1" t="s">
        <v>43</v>
      </c>
      <c r="Q577" s="1" t="s">
        <v>45</v>
      </c>
      <c r="R577" s="1" t="s">
        <v>37</v>
      </c>
      <c r="S577" s="1" t="s">
        <v>56</v>
      </c>
      <c r="T577" s="1" t="s">
        <v>63</v>
      </c>
      <c r="U577" s="1" t="s">
        <v>66</v>
      </c>
      <c r="V577" s="1" t="s">
        <v>72</v>
      </c>
      <c r="W577" s="1" t="s">
        <v>75</v>
      </c>
      <c r="X577" s="1" t="s">
        <v>37</v>
      </c>
      <c r="Y577" s="1" t="s">
        <v>66</v>
      </c>
      <c r="Z577" s="1" t="s">
        <v>61</v>
      </c>
      <c r="AA577" s="1" t="s">
        <v>63</v>
      </c>
      <c r="AB577" s="1" t="s">
        <v>98</v>
      </c>
      <c r="AC577" s="1" t="s">
        <v>103</v>
      </c>
      <c r="AD577" s="1" t="s">
        <v>111</v>
      </c>
      <c r="AE577" s="1" t="s">
        <v>63</v>
      </c>
      <c r="AF577" s="1" t="s">
        <v>122</v>
      </c>
      <c r="AG577" s="1" t="s">
        <v>125</v>
      </c>
      <c r="AH577" s="1" t="s">
        <v>22</v>
      </c>
      <c r="AI577" s="1" t="s">
        <v>22</v>
      </c>
      <c r="AJ577" s="1" t="s">
        <v>22</v>
      </c>
      <c r="AK577" s="1" t="s">
        <v>63</v>
      </c>
      <c r="AL577" s="1" t="s">
        <v>144</v>
      </c>
      <c r="AM577" s="1" t="s">
        <v>63</v>
      </c>
      <c r="AN577" s="1" t="s">
        <v>31</v>
      </c>
      <c r="AO577" s="1" t="s">
        <v>155</v>
      </c>
      <c r="AP577" s="1" t="s">
        <v>159</v>
      </c>
      <c r="AQ577" s="1" t="s">
        <v>31</v>
      </c>
      <c r="AR577" s="1" t="s">
        <v>29</v>
      </c>
      <c r="AS577" s="1" t="s">
        <v>111</v>
      </c>
      <c r="AT577" s="1" t="s">
        <v>170</v>
      </c>
      <c r="AV577" s="1">
        <f>_xlfn.XLOOKUP(K577,[6]cmmiScoringModel!$G$2:$G$6, [6]cmmiScoringModel!$I$2:$I$6,0,0,1)</f>
        <v>1</v>
      </c>
      <c r="AW577" s="1">
        <f>_xlfn.XLOOKUP(L577,[6]cmmiScoringModel!$G$7:$G$9,[6]cmmiScoringModel!$I$7:$I$9,0,0,1)</f>
        <v>1</v>
      </c>
      <c r="AX577" s="1">
        <f>_xlfn.XLOOKUP(M577,[6]cmmiScoringModel!$G$10:$G$14,[6]cmmiScoringModel!$I$10:$I$14,0,0,1)</f>
        <v>1</v>
      </c>
      <c r="AY577" s="1">
        <f>_xlfn.XLOOKUP(N577,[6]cmmiScoringModel!$G$15:$G$19,[6]cmmiScoringModel!$I$15:$I$19,0,0,1)</f>
        <v>0.5</v>
      </c>
      <c r="AZ577" s="1">
        <f>_xlfn.XLOOKUP(O577,[6]cmmiScoringModel!$G$20:$G$24,[6]cmmiScoringModel!$I$20:$I$24,0,0,1)</f>
        <v>0.75</v>
      </c>
      <c r="BA577" s="1">
        <f>_xlfn.XLOOKUP(P577,[6]cmmiScoringModel!$G$25:$G$28,[6]cmmiScoringModel!$I$25:$I$28,0,0,1)</f>
        <v>1</v>
      </c>
      <c r="BB577" s="1">
        <f>_xlfn.XLOOKUP(Q577,[6]cmmiScoringModel!$G$29:$G$33,[6]cmmiScoringModel!$I$29:$I$33,0,0,1)</f>
        <v>0.5</v>
      </c>
      <c r="BC577" s="1">
        <f>_xlfn.XLOOKUP(R577,[6]cmmiScoringModel!$G$34:$G$37,[6]cmmiScoringModel!$I$34:$I$37,0,0,1)</f>
        <v>1</v>
      </c>
      <c r="BD577" s="1">
        <f>_xlfn.XLOOKUP(S577,[6]cmmiScoringModel!$G$38:$G$44,[6]cmmiScoringModel!$I$38:$I$44,0,0,1)</f>
        <v>0.2</v>
      </c>
      <c r="BE577" s="1">
        <f>_xlfn.XLOOKUP(T577,[6]cmmiScoringModel!$G$45:$G$51,[6]cmmiScoringModel!$I$45:$I$51,0,0,1)</f>
        <v>0.75</v>
      </c>
      <c r="BF577" s="1">
        <f>_xlfn.XLOOKUP(U577,[6]cmmiScoringModel!$G$52:$G$56,[6]cmmiScoringModel!$I$52:$I$56,0,0,1)</f>
        <v>0.8</v>
      </c>
      <c r="BG577" s="1">
        <f>_xlfn.XLOOKUP(V577,[6]cmmiScoringModel!$G$57:$G$61,[6]cmmiScoringModel!$I$57:$I$61,0,0,1)</f>
        <v>1</v>
      </c>
      <c r="BH577" s="1">
        <f>_xlfn.XLOOKUP(W577,[6]cmmiScoringModel!$G$62:$G$67,[6]cmmiScoringModel!$I$62:$I$67,0,0,1)</f>
        <v>0.5</v>
      </c>
      <c r="BI577" s="1">
        <f>_xlfn.XLOOKUP(X577,[6]cmmiScoringModel!$G$68:$G$72,[6]cmmiScoringModel!$I$68:$I$72,0,0,1)</f>
        <v>0.75</v>
      </c>
      <c r="BJ577" s="1">
        <f>_xlfn.XLOOKUP(Y577,[6]cmmiScoringModel!$G$73:$G$77,[6]cmmiScoringModel!$I$73:$I$77,0,0,1)</f>
        <v>0.5</v>
      </c>
      <c r="BK577" s="1">
        <f>_xlfn.XLOOKUP(Z577,[6]cmmiScoringModel!$G$78:$G$84,[6]cmmiScoringModel!$I$78:$I$84,0,0,1)</f>
        <v>0.25</v>
      </c>
      <c r="BL577" s="1">
        <f>_xlfn.XLOOKUP(AA577,[6]cmmiScoringModel!$G$85:$G$91,[6]cmmiScoringModel!$I$85:$I$91,0,0,1)</f>
        <v>0.75</v>
      </c>
      <c r="BM577" s="1">
        <f>_xlfn.XLOOKUP(AB577,[6]cmmiScoringModel!$G$92:$G$95,[6]cmmiScoringModel!$I$92:$I$95,0,0,1)</f>
        <v>1</v>
      </c>
      <c r="BN577" s="1">
        <f>_xlfn.XLOOKUP(AC577,[6]cmmiScoringModel!$G$96:$G$100,[6]cmmiScoringModel!$I$96:$I$100,0,0,1)</f>
        <v>0.6</v>
      </c>
      <c r="BO577" s="1">
        <f>_xlfn.XLOOKUP(AD577,[6]cmmiScoringModel!$G$101:$G$106,[6]cmmiScoringModel!$I$101:$I$106,0,0,1)</f>
        <v>1</v>
      </c>
      <c r="BP577" s="1">
        <f>_xlfn.XLOOKUP(AE577,[6]cmmiScoringModel!$G$107:$G$113,[6]cmmiScoringModel!$I$107:$I$113,0,0,1)</f>
        <v>0.75</v>
      </c>
      <c r="BQ577" s="1">
        <f>_xlfn.XLOOKUP(AF577,[6]cmmiScoringModel!$G$114:$G$117,[6]cmmiScoringModel!$I$114:$I$117,0,0,1)</f>
        <v>1</v>
      </c>
      <c r="BR577" s="1">
        <f>_xlfn.XLOOKUP(AG577,[6]cmmiScoringModel!$G$118:$G$120,[6]cmmiScoringModel!$I$118:$I$120,0,0,1)</f>
        <v>1</v>
      </c>
      <c r="BS577" s="1">
        <f>_xlfn.XLOOKUP(AH577, [6]cmmiScoringModel!$G$121:$G$124,[6]cmmiScoringModel!$I$121:$I$124,0,0,1)</f>
        <v>1</v>
      </c>
      <c r="BT577" s="1">
        <f>_xlfn.XLOOKUP(AI577,[6]cmmiScoringModel!$G$125:$G$128,[6]cmmiScoringModel!$I$125:$I$128,0,0,1)</f>
        <v>1</v>
      </c>
      <c r="BU577" s="1">
        <f>_xlfn.XLOOKUP(AJ577,[6]cmmiScoringModel!$G$129:$G$132,[6]cmmiScoringModel!$I$129:$I$132,0,0,1)</f>
        <v>1</v>
      </c>
      <c r="BV577" s="1">
        <f>_xlfn.XLOOKUP(AK577,[6]cmmiScoringModel!$G$133:$G$138,[6]cmmiScoringModel!$I$133:$I$138,0,0,1)</f>
        <v>0.75</v>
      </c>
      <c r="BW577" s="1">
        <f>_xlfn.XLOOKUP(AL577,[6]cmmiScoringModel!$G$139:$G$142,[6]cmmiScoringModel!$I$139:$I$142,0,0,1)</f>
        <v>1</v>
      </c>
      <c r="BX577" s="1">
        <f>_xlfn.XLOOKUP(AM577,[6]cmmiScoringModel!$G$143:$G$148,[6]cmmiScoringModel!$I$143:$I$148,0,0,1)</f>
        <v>0.75</v>
      </c>
      <c r="BY577" s="1">
        <f>_xlfn.XLOOKUP(AN577,[6]cmmiScoringModel!$G$149:$G$153,[6]cmmiScoringModel!$I$149:$I$153,0,0,1)</f>
        <v>1</v>
      </c>
      <c r="BZ577" s="1">
        <f>_xlfn.XLOOKUP(AO577,[6]cmmiScoringModel!$G$154:$G$157,[6]cmmiScoringModel!$I$154:$I$157,0,0,1)</f>
        <v>1</v>
      </c>
      <c r="CA577" s="1">
        <f>_xlfn.XLOOKUP(AP577,[6]cmmiScoringModel!$G$158:$G$161,[6]cmmiScoringModel!$I$158:$I$161,0,0,1)</f>
        <v>1</v>
      </c>
      <c r="CB577" s="1">
        <f>_xlfn.XLOOKUP(AQ577,[6]cmmiScoringModel!$G$162:$G$166,[6]cmmiScoringModel!$I$162:$I$166,0,0,1)</f>
        <v>1</v>
      </c>
      <c r="CC577" s="1">
        <f>_xlfn.XLOOKUP(AR577,[6]cmmiScoringModel!$G$167:$G$171,[6]cmmiScoringModel!$I$167:$I$171,0,0,1)</f>
        <v>0.5</v>
      </c>
      <c r="CD577" s="1">
        <f>_xlfn.XLOOKUP(AS577,[6]cmmiScoringModel!$G$172:$G$175,[6]cmmiScoringModel!$I$172:$I$175,0,0,1)</f>
        <v>1</v>
      </c>
      <c r="CE577" s="1">
        <f>_xlfn.XLOOKUP(AT577,[6]cmmiScoringModel!$G$176:$G$180,[6]cmmiScoringModel!$I$176:$I$180,0,0,1)</f>
        <v>0.5</v>
      </c>
    </row>
    <row r="578" spans="1:83" x14ac:dyDescent="0.25">
      <c r="A578" s="1" t="s">
        <v>4037</v>
      </c>
      <c r="B578" s="1" t="s">
        <v>2690</v>
      </c>
      <c r="C578" s="1" t="s">
        <v>2659</v>
      </c>
      <c r="D578" s="1" t="s">
        <v>2719</v>
      </c>
      <c r="E578" s="1" t="s">
        <v>2720</v>
      </c>
      <c r="G578" s="1" t="s">
        <v>1999</v>
      </c>
      <c r="H578" s="1" t="s">
        <v>4006</v>
      </c>
      <c r="K578" s="1" t="s">
        <v>17</v>
      </c>
      <c r="L578" s="1" t="s">
        <v>22</v>
      </c>
      <c r="M578" s="1" t="s">
        <v>31</v>
      </c>
      <c r="N578" s="1" t="s">
        <v>29</v>
      </c>
      <c r="O578" s="1" t="s">
        <v>37</v>
      </c>
      <c r="P578" s="1" t="s">
        <v>43</v>
      </c>
      <c r="Q578" s="1" t="s">
        <v>47</v>
      </c>
      <c r="R578" s="1" t="s">
        <v>37</v>
      </c>
      <c r="S578" s="1" t="s">
        <v>56</v>
      </c>
      <c r="T578" s="1" t="s">
        <v>64</v>
      </c>
      <c r="U578" s="1" t="s">
        <v>43</v>
      </c>
      <c r="V578" s="1" t="s">
        <v>71</v>
      </c>
      <c r="W578" s="1" t="s">
        <v>76</v>
      </c>
      <c r="X578" s="1" t="s">
        <v>37</v>
      </c>
      <c r="Y578" s="1" t="s">
        <v>43</v>
      </c>
      <c r="Z578" s="1" t="s">
        <v>62</v>
      </c>
      <c r="AA578" s="1" t="s">
        <v>62</v>
      </c>
      <c r="AB578" s="1" t="s">
        <v>98</v>
      </c>
      <c r="AC578" s="1" t="s">
        <v>103</v>
      </c>
      <c r="AD578" s="1" t="s">
        <v>110</v>
      </c>
      <c r="AE578" s="1" t="s">
        <v>62</v>
      </c>
      <c r="AF578" s="1" t="s">
        <v>122</v>
      </c>
      <c r="AG578" s="1" t="s">
        <v>125</v>
      </c>
      <c r="AH578" s="1" t="s">
        <v>129</v>
      </c>
      <c r="AI578" s="1" t="s">
        <v>129</v>
      </c>
      <c r="AJ578" s="1" t="s">
        <v>129</v>
      </c>
      <c r="AK578" s="1" t="s">
        <v>62</v>
      </c>
      <c r="AL578" s="1" t="s">
        <v>144</v>
      </c>
      <c r="AM578" s="1" t="s">
        <v>62</v>
      </c>
      <c r="AN578" s="1" t="s">
        <v>29</v>
      </c>
      <c r="AO578" s="1" t="s">
        <v>155</v>
      </c>
      <c r="AP578" s="1" t="s">
        <v>159</v>
      </c>
      <c r="AQ578" s="1" t="s">
        <v>31</v>
      </c>
      <c r="AR578" s="1" t="s">
        <v>21</v>
      </c>
      <c r="AS578" s="1" t="s">
        <v>21</v>
      </c>
      <c r="AT578" s="1" t="s">
        <v>21</v>
      </c>
      <c r="AV578" s="1">
        <f>_xlfn.XLOOKUP(K578,[6]cmmiScoringModel!$G$2:$G$6, [6]cmmiScoringModel!$I$2:$I$6,0,0,1)</f>
        <v>0.25</v>
      </c>
      <c r="AW578" s="1">
        <f>_xlfn.XLOOKUP(L578,[6]cmmiScoringModel!$G$7:$G$9,[6]cmmiScoringModel!$I$7:$I$9,0,0,1)</f>
        <v>1</v>
      </c>
      <c r="AX578" s="1">
        <f>_xlfn.XLOOKUP(M578,[6]cmmiScoringModel!$G$10:$G$14,[6]cmmiScoringModel!$I$10:$I$14,0,0,1)</f>
        <v>1</v>
      </c>
      <c r="AY578" s="1">
        <f>_xlfn.XLOOKUP(N578,[6]cmmiScoringModel!$G$15:$G$19,[6]cmmiScoringModel!$I$15:$I$19,0,0,1)</f>
        <v>0.5</v>
      </c>
      <c r="AZ578" s="1">
        <f>_xlfn.XLOOKUP(O578,[6]cmmiScoringModel!$G$20:$G$24,[6]cmmiScoringModel!$I$20:$I$24,0,0,1)</f>
        <v>0.75</v>
      </c>
      <c r="BA578" s="1">
        <f>_xlfn.XLOOKUP(P578,[6]cmmiScoringModel!$G$25:$G$28,[6]cmmiScoringModel!$I$25:$I$28,0,0,1)</f>
        <v>1</v>
      </c>
      <c r="BB578" s="1">
        <f>_xlfn.XLOOKUP(Q578,[6]cmmiScoringModel!$G$29:$G$33,[6]cmmiScoringModel!$I$29:$I$33,0,0,1)</f>
        <v>0.75</v>
      </c>
      <c r="BC578" s="1">
        <f>_xlfn.XLOOKUP(R578,[6]cmmiScoringModel!$G$34:$G$37,[6]cmmiScoringModel!$I$34:$I$37,0,0,1)</f>
        <v>1</v>
      </c>
      <c r="BD578" s="1">
        <f>_xlfn.XLOOKUP(S578,[6]cmmiScoringModel!$G$38:$G$44,[6]cmmiScoringModel!$I$38:$I$44,0,0,1)</f>
        <v>0.2</v>
      </c>
      <c r="BE578" s="1">
        <f>_xlfn.XLOOKUP(T578,[6]cmmiScoringModel!$G$45:$G$51,[6]cmmiScoringModel!$I$45:$I$51,0,0,1)</f>
        <v>1</v>
      </c>
      <c r="BF578" s="1">
        <f>_xlfn.XLOOKUP(U578,[6]cmmiScoringModel!$G$52:$G$56,[6]cmmiScoringModel!$I$52:$I$56,0,0,1)</f>
        <v>1</v>
      </c>
      <c r="BG578" s="1">
        <f>_xlfn.XLOOKUP(V578,[6]cmmiScoringModel!$G$57:$G$61,[6]cmmiScoringModel!$I$57:$I$61,0,0,1)</f>
        <v>0.6</v>
      </c>
      <c r="BH578" s="1">
        <f>_xlfn.XLOOKUP(W578,[6]cmmiScoringModel!$G$62:$G$67,[6]cmmiScoringModel!$I$62:$I$67,0,0,1)</f>
        <v>0.75</v>
      </c>
      <c r="BI578" s="1">
        <f>_xlfn.XLOOKUP(X578,[6]cmmiScoringModel!$G$68:$G$72,[6]cmmiScoringModel!$I$68:$I$72,0,0,1)</f>
        <v>0.75</v>
      </c>
      <c r="BJ578" s="1">
        <f>_xlfn.XLOOKUP(Y578,[6]cmmiScoringModel!$G$73:$G$77,[6]cmmiScoringModel!$I$73:$I$77,0,0,1)</f>
        <v>1</v>
      </c>
      <c r="BK578" s="1">
        <f>_xlfn.XLOOKUP(Z578,[6]cmmiScoringModel!$G$78:$G$84,[6]cmmiScoringModel!$I$78:$I$84,0,0,1)</f>
        <v>0.5</v>
      </c>
      <c r="BL578" s="1">
        <f>_xlfn.XLOOKUP(AA578,[6]cmmiScoringModel!$G$85:$G$91,[6]cmmiScoringModel!$I$85:$I$91,0,0,1)</f>
        <v>0.5</v>
      </c>
      <c r="BM578" s="1">
        <f>_xlfn.XLOOKUP(AB578,[6]cmmiScoringModel!$G$92:$G$95,[6]cmmiScoringModel!$I$92:$I$95,0,0,1)</f>
        <v>1</v>
      </c>
      <c r="BN578" s="1">
        <f>_xlfn.XLOOKUP(AC578,[6]cmmiScoringModel!$G$96:$G$100,[6]cmmiScoringModel!$I$96:$I$100,0,0,1)</f>
        <v>0.6</v>
      </c>
      <c r="BO578" s="1">
        <f>_xlfn.XLOOKUP(AD578,[6]cmmiScoringModel!$G$101:$G$106,[6]cmmiScoringModel!$I$101:$I$106,0,0,1)</f>
        <v>0.75</v>
      </c>
      <c r="BP578" s="1">
        <f>_xlfn.XLOOKUP(AE578,[6]cmmiScoringModel!$G$107:$G$113,[6]cmmiScoringModel!$I$107:$I$113,0,0,1)</f>
        <v>0.5</v>
      </c>
      <c r="BQ578" s="1">
        <f>_xlfn.XLOOKUP(AF578,[6]cmmiScoringModel!$G$114:$G$117,[6]cmmiScoringModel!$I$114:$I$117,0,0,1)</f>
        <v>1</v>
      </c>
      <c r="BR578" s="1">
        <f>_xlfn.XLOOKUP(AG578,[6]cmmiScoringModel!$G$118:$G$120,[6]cmmiScoringModel!$I$118:$I$120,0,0,1)</f>
        <v>1</v>
      </c>
      <c r="BS578" s="1">
        <f>_xlfn.XLOOKUP(AH578, [6]cmmiScoringModel!$G$121:$G$124,[6]cmmiScoringModel!$I$121:$I$124,0,0,1)</f>
        <v>0.6</v>
      </c>
      <c r="BT578" s="1">
        <f>_xlfn.XLOOKUP(AI578,[6]cmmiScoringModel!$G$125:$G$128,[6]cmmiScoringModel!$I$125:$I$128,0,0,1)</f>
        <v>0.4</v>
      </c>
      <c r="BU578" s="1">
        <f>_xlfn.XLOOKUP(AJ578,[6]cmmiScoringModel!$G$129:$G$132,[6]cmmiScoringModel!$I$129:$I$132,0,0,1)</f>
        <v>0.4</v>
      </c>
      <c r="BV578" s="1">
        <f>_xlfn.XLOOKUP(AK578,[6]cmmiScoringModel!$G$133:$G$138,[6]cmmiScoringModel!$I$133:$I$138,0,0,1)</f>
        <v>0.5</v>
      </c>
      <c r="BW578" s="1">
        <f>_xlfn.XLOOKUP(AL578,[6]cmmiScoringModel!$G$139:$G$142,[6]cmmiScoringModel!$I$139:$I$142,0,0,1)</f>
        <v>1</v>
      </c>
      <c r="BX578" s="1">
        <f>_xlfn.XLOOKUP(AM578,[6]cmmiScoringModel!$G$143:$G$148,[6]cmmiScoringModel!$I$143:$I$148,0,0,1)</f>
        <v>0.5</v>
      </c>
      <c r="BY578" s="1">
        <f>_xlfn.XLOOKUP(AN578,[6]cmmiScoringModel!$G$149:$G$153,[6]cmmiScoringModel!$I$149:$I$153,0,0,1)</f>
        <v>0.75</v>
      </c>
      <c r="BZ578" s="1">
        <f>_xlfn.XLOOKUP(AO578,[6]cmmiScoringModel!$G$154:$G$157,[6]cmmiScoringModel!$I$154:$I$157,0,0,1)</f>
        <v>1</v>
      </c>
      <c r="CA578" s="1">
        <f>_xlfn.XLOOKUP(AP578,[6]cmmiScoringModel!$G$158:$G$161,[6]cmmiScoringModel!$I$158:$I$161,0,0,1)</f>
        <v>1</v>
      </c>
      <c r="CB578" s="1">
        <f>_xlfn.XLOOKUP(AQ578,[6]cmmiScoringModel!$G$162:$G$166,[6]cmmiScoringModel!$I$162:$I$166,0,0,1)</f>
        <v>1</v>
      </c>
      <c r="CC578" s="1">
        <f>_xlfn.XLOOKUP(AR578,[6]cmmiScoringModel!$G$167:$G$171,[6]cmmiScoringModel!$I$167:$I$171,0,0,1)</f>
        <v>0.01</v>
      </c>
      <c r="CD578" s="1">
        <f>_xlfn.XLOOKUP(AS578,[6]cmmiScoringModel!$G$172:$G$175,[6]cmmiScoringModel!$I$172:$I$175,0,0,1)</f>
        <v>0.01</v>
      </c>
      <c r="CE578" s="1">
        <f>_xlfn.XLOOKUP(AT578,[6]cmmiScoringModel!$G$176:$G$180,[6]cmmiScoringModel!$I$176:$I$180,0,0,1)</f>
        <v>0.01</v>
      </c>
    </row>
    <row r="579" spans="1:83" x14ac:dyDescent="0.25">
      <c r="A579" s="1" t="s">
        <v>4038</v>
      </c>
      <c r="B579" s="1" t="s">
        <v>2690</v>
      </c>
      <c r="C579" s="1" t="s">
        <v>2659</v>
      </c>
      <c r="D579" s="1" t="s">
        <v>2721</v>
      </c>
      <c r="E579" s="1" t="s">
        <v>2722</v>
      </c>
      <c r="G579" s="1" t="s">
        <v>2687</v>
      </c>
      <c r="H579" s="1" t="s">
        <v>4008</v>
      </c>
      <c r="K579" s="1" t="s">
        <v>17</v>
      </c>
      <c r="L579" s="1" t="s">
        <v>22</v>
      </c>
      <c r="M579" s="1" t="s">
        <v>31</v>
      </c>
      <c r="N579" s="1" t="s">
        <v>29</v>
      </c>
      <c r="O579" s="1" t="s">
        <v>37</v>
      </c>
      <c r="P579" s="1" t="s">
        <v>43</v>
      </c>
      <c r="Q579" s="1" t="s">
        <v>45</v>
      </c>
      <c r="R579" s="1" t="s">
        <v>37</v>
      </c>
      <c r="S579" s="1" t="s">
        <v>56</v>
      </c>
      <c r="T579" s="1" t="s">
        <v>62</v>
      </c>
      <c r="U579" s="1" t="s">
        <v>43</v>
      </c>
      <c r="V579" s="1" t="s">
        <v>72</v>
      </c>
      <c r="W579" s="1" t="s">
        <v>76</v>
      </c>
      <c r="X579" s="1" t="s">
        <v>37</v>
      </c>
      <c r="Y579" s="1" t="s">
        <v>43</v>
      </c>
      <c r="Z579" s="1" t="s">
        <v>62</v>
      </c>
      <c r="AA579" s="1" t="s">
        <v>62</v>
      </c>
      <c r="AB579" s="1" t="s">
        <v>98</v>
      </c>
      <c r="AC579" s="1" t="s">
        <v>103</v>
      </c>
      <c r="AD579" s="1" t="s">
        <v>111</v>
      </c>
      <c r="AE579" s="1" t="s">
        <v>62</v>
      </c>
      <c r="AF579" s="1" t="s">
        <v>120</v>
      </c>
      <c r="AG579" s="1" t="s">
        <v>124</v>
      </c>
      <c r="AH579" s="1" t="s">
        <v>129</v>
      </c>
      <c r="AI579" s="1" t="s">
        <v>129</v>
      </c>
      <c r="AJ579" s="1" t="s">
        <v>129</v>
      </c>
      <c r="AK579" s="1" t="s">
        <v>61</v>
      </c>
      <c r="AL579" s="1" t="s">
        <v>144</v>
      </c>
      <c r="AM579" s="1" t="s">
        <v>62</v>
      </c>
      <c r="AN579" s="1" t="s">
        <v>29</v>
      </c>
      <c r="AO579" s="1" t="s">
        <v>155</v>
      </c>
      <c r="AP579" s="1" t="s">
        <v>158</v>
      </c>
      <c r="AQ579" s="1" t="s">
        <v>29</v>
      </c>
      <c r="AR579" s="1" t="s">
        <v>21</v>
      </c>
      <c r="AS579" s="1" t="s">
        <v>21</v>
      </c>
      <c r="AT579" s="1" t="s">
        <v>21</v>
      </c>
      <c r="AV579" s="1">
        <f>_xlfn.XLOOKUP(K579,[6]cmmiScoringModel!$G$2:$G$6, [6]cmmiScoringModel!$I$2:$I$6,0,0,1)</f>
        <v>0.25</v>
      </c>
      <c r="AW579" s="1">
        <f>_xlfn.XLOOKUP(L579,[6]cmmiScoringModel!$G$7:$G$9,[6]cmmiScoringModel!$I$7:$I$9,0,0,1)</f>
        <v>1</v>
      </c>
      <c r="AX579" s="1">
        <f>_xlfn.XLOOKUP(M579,[6]cmmiScoringModel!$G$10:$G$14,[6]cmmiScoringModel!$I$10:$I$14,0,0,1)</f>
        <v>1</v>
      </c>
      <c r="AY579" s="1">
        <f>_xlfn.XLOOKUP(N579,[6]cmmiScoringModel!$G$15:$G$19,[6]cmmiScoringModel!$I$15:$I$19,0,0,1)</f>
        <v>0.5</v>
      </c>
      <c r="AZ579" s="1">
        <f>_xlfn.XLOOKUP(O579,[6]cmmiScoringModel!$G$20:$G$24,[6]cmmiScoringModel!$I$20:$I$24,0,0,1)</f>
        <v>0.75</v>
      </c>
      <c r="BA579" s="1">
        <f>_xlfn.XLOOKUP(P579,[6]cmmiScoringModel!$G$25:$G$28,[6]cmmiScoringModel!$I$25:$I$28,0,0,1)</f>
        <v>1</v>
      </c>
      <c r="BB579" s="1">
        <f>_xlfn.XLOOKUP(Q579,[6]cmmiScoringModel!$G$29:$G$33,[6]cmmiScoringModel!$I$29:$I$33,0,0,1)</f>
        <v>0.5</v>
      </c>
      <c r="BC579" s="1">
        <f>_xlfn.XLOOKUP(R579,[6]cmmiScoringModel!$G$34:$G$37,[6]cmmiScoringModel!$I$34:$I$37,0,0,1)</f>
        <v>1</v>
      </c>
      <c r="BD579" s="1">
        <f>_xlfn.XLOOKUP(S579,[6]cmmiScoringModel!$G$38:$G$44,[6]cmmiScoringModel!$I$38:$I$44,0,0,1)</f>
        <v>0.2</v>
      </c>
      <c r="BE579" s="1">
        <f>_xlfn.XLOOKUP(T579,[6]cmmiScoringModel!$G$45:$G$51,[6]cmmiScoringModel!$I$45:$I$51,0,0,1)</f>
        <v>0.5</v>
      </c>
      <c r="BF579" s="1">
        <f>_xlfn.XLOOKUP(U579,[6]cmmiScoringModel!$G$52:$G$56,[6]cmmiScoringModel!$I$52:$I$56,0,0,1)</f>
        <v>1</v>
      </c>
      <c r="BG579" s="1">
        <f>_xlfn.XLOOKUP(V579,[6]cmmiScoringModel!$G$57:$G$61,[6]cmmiScoringModel!$I$57:$I$61,0,0,1)</f>
        <v>1</v>
      </c>
      <c r="BH579" s="1">
        <f>_xlfn.XLOOKUP(W579,[6]cmmiScoringModel!$G$62:$G$67,[6]cmmiScoringModel!$I$62:$I$67,0,0,1)</f>
        <v>0.75</v>
      </c>
      <c r="BI579" s="1">
        <f>_xlfn.XLOOKUP(X579,[6]cmmiScoringModel!$G$68:$G$72,[6]cmmiScoringModel!$I$68:$I$72,0,0,1)</f>
        <v>0.75</v>
      </c>
      <c r="BJ579" s="1">
        <f>_xlfn.XLOOKUP(Y579,[6]cmmiScoringModel!$G$73:$G$77,[6]cmmiScoringModel!$I$73:$I$77,0,0,1)</f>
        <v>1</v>
      </c>
      <c r="BK579" s="1">
        <f>_xlfn.XLOOKUP(Z579,[6]cmmiScoringModel!$G$78:$G$84,[6]cmmiScoringModel!$I$78:$I$84,0,0,1)</f>
        <v>0.5</v>
      </c>
      <c r="BL579" s="1">
        <f>_xlfn.XLOOKUP(AA579,[6]cmmiScoringModel!$G$85:$G$91,[6]cmmiScoringModel!$I$85:$I$91,0,0,1)</f>
        <v>0.5</v>
      </c>
      <c r="BM579" s="1">
        <f>_xlfn.XLOOKUP(AB579,[6]cmmiScoringModel!$G$92:$G$95,[6]cmmiScoringModel!$I$92:$I$95,0,0,1)</f>
        <v>1</v>
      </c>
      <c r="BN579" s="1">
        <f>_xlfn.XLOOKUP(AC579,[6]cmmiScoringModel!$G$96:$G$100,[6]cmmiScoringModel!$I$96:$I$100,0,0,1)</f>
        <v>0.6</v>
      </c>
      <c r="BO579" s="1">
        <f>_xlfn.XLOOKUP(AD579,[6]cmmiScoringModel!$G$101:$G$106,[6]cmmiScoringModel!$I$101:$I$106,0,0,1)</f>
        <v>1</v>
      </c>
      <c r="BP579" s="1">
        <f>_xlfn.XLOOKUP(AE579,[6]cmmiScoringModel!$G$107:$G$113,[6]cmmiScoringModel!$I$107:$I$113,0,0,1)</f>
        <v>0.5</v>
      </c>
      <c r="BQ579" s="1">
        <f>_xlfn.XLOOKUP(AF579,[6]cmmiScoringModel!$G$114:$G$117,[6]cmmiScoringModel!$I$114:$I$117,0,0,1)</f>
        <v>0.85</v>
      </c>
      <c r="BR579" s="1">
        <f>_xlfn.XLOOKUP(AG579,[6]cmmiScoringModel!$G$118:$G$120,[6]cmmiScoringModel!$I$118:$I$120,0,0,1)</f>
        <v>0.25</v>
      </c>
      <c r="BS579" s="1">
        <f>_xlfn.XLOOKUP(AH579, [6]cmmiScoringModel!$G$121:$G$124,[6]cmmiScoringModel!$I$121:$I$124,0,0,1)</f>
        <v>0.6</v>
      </c>
      <c r="BT579" s="1">
        <f>_xlfn.XLOOKUP(AI579,[6]cmmiScoringModel!$G$125:$G$128,[6]cmmiScoringModel!$I$125:$I$128,0,0,1)</f>
        <v>0.4</v>
      </c>
      <c r="BU579" s="1">
        <f>_xlfn.XLOOKUP(AJ579,[6]cmmiScoringModel!$G$129:$G$132,[6]cmmiScoringModel!$I$129:$I$132,0,0,1)</f>
        <v>0.4</v>
      </c>
      <c r="BV579" s="1">
        <f>_xlfn.XLOOKUP(AK579,[6]cmmiScoringModel!$G$133:$G$138,[6]cmmiScoringModel!$I$133:$I$138,0,0,1)</f>
        <v>0.25</v>
      </c>
      <c r="BW579" s="1">
        <f>_xlfn.XLOOKUP(AL579,[6]cmmiScoringModel!$G$139:$G$142,[6]cmmiScoringModel!$I$139:$I$142,0,0,1)</f>
        <v>1</v>
      </c>
      <c r="BX579" s="1">
        <f>_xlfn.XLOOKUP(AM579,[6]cmmiScoringModel!$G$143:$G$148,[6]cmmiScoringModel!$I$143:$I$148,0,0,1)</f>
        <v>0.5</v>
      </c>
      <c r="BY579" s="1">
        <f>_xlfn.XLOOKUP(AN579,[6]cmmiScoringModel!$G$149:$G$153,[6]cmmiScoringModel!$I$149:$I$153,0,0,1)</f>
        <v>0.75</v>
      </c>
      <c r="BZ579" s="1">
        <f>_xlfn.XLOOKUP(AO579,[6]cmmiScoringModel!$G$154:$G$157,[6]cmmiScoringModel!$I$154:$I$157,0,0,1)</f>
        <v>1</v>
      </c>
      <c r="CA579" s="1">
        <f>_xlfn.XLOOKUP(AP579,[6]cmmiScoringModel!$G$158:$G$161,[6]cmmiScoringModel!$I$158:$I$161,0,0,1)</f>
        <v>0.5</v>
      </c>
      <c r="CB579" s="1">
        <f>_xlfn.XLOOKUP(AQ579,[6]cmmiScoringModel!$G$162:$G$166,[6]cmmiScoringModel!$I$162:$I$166,0,0,1)</f>
        <v>0.75</v>
      </c>
      <c r="CC579" s="1">
        <f>_xlfn.XLOOKUP(AR579,[6]cmmiScoringModel!$G$167:$G$171,[6]cmmiScoringModel!$I$167:$I$171,0,0,1)</f>
        <v>0.01</v>
      </c>
      <c r="CD579" s="1">
        <f>_xlfn.XLOOKUP(AS579,[6]cmmiScoringModel!$G$172:$G$175,[6]cmmiScoringModel!$I$172:$I$175,0,0,1)</f>
        <v>0.01</v>
      </c>
      <c r="CE579" s="1">
        <f>_xlfn.XLOOKUP(AT579,[6]cmmiScoringModel!$G$176:$G$180,[6]cmmiScoringModel!$I$176:$I$180,0,0,1)</f>
        <v>0.01</v>
      </c>
    </row>
  </sheetData>
  <mergeCells count="26">
    <mergeCell ref="A1:G2"/>
    <mergeCell ref="H1:J2"/>
    <mergeCell ref="K1:X1"/>
    <mergeCell ref="Y1:AJ1"/>
    <mergeCell ref="AK1:AT1"/>
    <mergeCell ref="AR2:AT2"/>
    <mergeCell ref="BJ1:BU1"/>
    <mergeCell ref="BV1:CE1"/>
    <mergeCell ref="L2:O2"/>
    <mergeCell ref="P2:S2"/>
    <mergeCell ref="T2:U2"/>
    <mergeCell ref="Y2:Z2"/>
    <mergeCell ref="AB2:AE2"/>
    <mergeCell ref="AF2:AG2"/>
    <mergeCell ref="AH2:AJ2"/>
    <mergeCell ref="AP2:AQ2"/>
    <mergeCell ref="AV1:BI1"/>
    <mergeCell ref="AW2:AZ2"/>
    <mergeCell ref="BA2:BD2"/>
    <mergeCell ref="BE2:BF2"/>
    <mergeCell ref="BJ2:BK2"/>
    <mergeCell ref="BM2:BP2"/>
    <mergeCell ref="BQ2:BR2"/>
    <mergeCell ref="BS2:BU2"/>
    <mergeCell ref="CA2:CB2"/>
    <mergeCell ref="CC2:CE2"/>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4E84F-567B-E54A-B0EB-623DA8C1EA3B}">
  <dimension ref="A1:Z578"/>
  <sheetViews>
    <sheetView topLeftCell="A60" workbookViewId="0">
      <selection activeCell="C16" sqref="C16"/>
    </sheetView>
  </sheetViews>
  <sheetFormatPr defaultColWidth="8.875" defaultRowHeight="15" x14ac:dyDescent="0.25"/>
  <cols>
    <col min="1" max="1" width="8.875" style="1"/>
    <col min="2" max="2" width="18" style="1" bestFit="1" customWidth="1"/>
    <col min="3" max="3" width="39" style="1" customWidth="1"/>
    <col min="4" max="4" width="19" style="19" customWidth="1"/>
    <col min="5" max="5" width="18" style="32" bestFit="1" customWidth="1"/>
    <col min="6" max="6" width="21.5" style="32" bestFit="1" customWidth="1"/>
    <col min="7" max="7" width="19.125" style="32" bestFit="1" customWidth="1"/>
    <col min="8" max="8" width="17.875" style="1" bestFit="1" customWidth="1"/>
    <col min="9" max="9" width="17.125" style="1" bestFit="1" customWidth="1"/>
    <col min="10" max="10" width="15.5" style="1" bestFit="1" customWidth="1"/>
    <col min="11" max="11" width="13.875" style="1" bestFit="1" customWidth="1"/>
    <col min="12" max="12" width="13.125" style="1" bestFit="1" customWidth="1"/>
    <col min="13" max="13" width="14" style="1" bestFit="1" customWidth="1"/>
    <col min="14" max="14" width="12" style="1" bestFit="1" customWidth="1"/>
    <col min="15" max="15" width="21.625" style="1" bestFit="1" customWidth="1"/>
    <col min="16" max="16" width="23" style="1" bestFit="1" customWidth="1"/>
    <col min="17" max="17" width="12.375" style="1" bestFit="1" customWidth="1"/>
    <col min="18" max="18" width="31" style="1" bestFit="1" customWidth="1"/>
    <col min="19" max="19" width="14.125" style="1" bestFit="1" customWidth="1"/>
    <col min="20" max="20" width="12.375" style="1" bestFit="1" customWidth="1"/>
    <col min="21" max="21" width="24.5" style="1" bestFit="1" customWidth="1"/>
    <col min="22" max="22" width="13" style="1" bestFit="1" customWidth="1"/>
    <col min="23" max="23" width="14.125" style="1" bestFit="1" customWidth="1"/>
    <col min="24" max="24" width="11.125" style="1" bestFit="1" customWidth="1"/>
    <col min="25" max="25" width="15" style="1" bestFit="1" customWidth="1"/>
    <col min="26" max="26" width="10.375" style="1" bestFit="1" customWidth="1"/>
    <col min="27" max="16384" width="8.875" style="1"/>
  </cols>
  <sheetData>
    <row r="1" spans="1:26" x14ac:dyDescent="0.25">
      <c r="D1" s="29" t="s">
        <v>4039</v>
      </c>
      <c r="E1" s="155" t="s">
        <v>4040</v>
      </c>
      <c r="F1" s="155"/>
      <c r="G1" s="155"/>
      <c r="H1" s="156" t="s">
        <v>4041</v>
      </c>
      <c r="I1" s="156"/>
      <c r="J1" s="156"/>
      <c r="K1" s="156"/>
      <c r="L1" s="156"/>
      <c r="M1" s="156"/>
      <c r="N1" s="156"/>
      <c r="O1" s="156"/>
      <c r="P1" s="156"/>
      <c r="Q1" s="156"/>
      <c r="R1" s="156"/>
      <c r="S1" s="156"/>
      <c r="T1" s="156"/>
      <c r="U1" s="156"/>
      <c r="V1" s="156"/>
      <c r="W1" s="156"/>
      <c r="X1" s="156"/>
      <c r="Y1" s="156"/>
      <c r="Z1" s="156"/>
    </row>
    <row r="2" spans="1:26" x14ac:dyDescent="0.25">
      <c r="A2" s="1" t="s">
        <v>4042</v>
      </c>
      <c r="B2" s="1" t="s">
        <v>3199</v>
      </c>
      <c r="C2" s="1" t="s">
        <v>1484</v>
      </c>
      <c r="D2" s="30" t="s">
        <v>4043</v>
      </c>
      <c r="E2" s="31" t="s">
        <v>4044</v>
      </c>
      <c r="F2" s="31" t="s">
        <v>4045</v>
      </c>
      <c r="G2" s="31" t="s">
        <v>4046</v>
      </c>
      <c r="H2" s="1" t="s">
        <v>11</v>
      </c>
      <c r="I2" s="1" t="s">
        <v>19</v>
      </c>
      <c r="J2" s="1" t="s">
        <v>39</v>
      </c>
      <c r="K2" s="1" t="s">
        <v>38</v>
      </c>
      <c r="L2" s="1" t="s">
        <v>67</v>
      </c>
      <c r="M2" s="1" t="s">
        <v>73</v>
      </c>
      <c r="N2" s="1" t="s">
        <v>78</v>
      </c>
      <c r="O2" s="1" t="s">
        <v>81</v>
      </c>
      <c r="P2" s="1" t="s">
        <v>89</v>
      </c>
      <c r="Q2" s="1" t="s">
        <v>93</v>
      </c>
      <c r="R2" s="1" t="s">
        <v>117</v>
      </c>
      <c r="S2" s="1" t="s">
        <v>126</v>
      </c>
      <c r="T2" s="1" t="s">
        <v>133</v>
      </c>
      <c r="U2" s="1" t="s">
        <v>137</v>
      </c>
      <c r="V2" s="1" t="s">
        <v>145</v>
      </c>
      <c r="W2" s="1" t="s">
        <v>147</v>
      </c>
      <c r="X2" s="1" t="s">
        <v>153</v>
      </c>
      <c r="Y2" s="1" t="s">
        <v>156</v>
      </c>
      <c r="Z2" s="1" t="s">
        <v>163</v>
      </c>
    </row>
    <row r="3" spans="1:26" x14ac:dyDescent="0.25">
      <c r="B3" s="1" t="s">
        <v>3205</v>
      </c>
      <c r="C3" s="1" t="str">
        <f>_xlfn.XLOOKUP(B3,[6]cmmiAnalysis!$A$4:$A$579,[6]cmmiAnalysis!$D$4:$D$579,0,0,1)</f>
        <v>API Security</v>
      </c>
      <c r="D3" s="19">
        <v>3</v>
      </c>
      <c r="E3" s="32" t="str">
        <f>IFERROR(SUM(Table8[[#This Row],[Implementation]:[Reporting]]),"N/A")</f>
        <v>N/A</v>
      </c>
      <c r="F3" s="32" t="e">
        <f>SUM(Table8[[#This Row],[Operating Capability]:[Adaptability]])</f>
        <v>#REF!</v>
      </c>
      <c r="G3" s="32" t="e">
        <f>SUM(Table8[[#This Row],[Reliability]:[Transparency]])</f>
        <v>#REF!</v>
      </c>
      <c r="H3" s="1" t="e" cm="1">
        <f t="array" ref="H3">_xlfn.XLOOKUP(B3,[6]!Table10[Control ID],[6]cmmiAnalysis!AV$4:AV$579,0,0,1)</f>
        <v>#REF!</v>
      </c>
      <c r="I3" s="1" t="e" cm="1">
        <f t="array" ref="I3">_xlfn.XLOOKUP(B3,[6]!Table10[Control ID], [6]cmmiAnalysis!AW$4:AW$579,0,0,1)+(_xlfn.XLOOKUP(B3,[6]!Table10[Control ID], [6]cmmiAnalysis!AX$4:AX$579,0,0,1)+(_xlfn.XLOOKUP(B3,[6]!Table10[Control ID], [6]cmmiAnalysis!AY$4:AY$579,0,0,1)))</f>
        <v>#REF!</v>
      </c>
      <c r="J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 s="1" t="e">
        <f>SUM(_xlfn.XLOOKUP(Table8[[#This Row],[Control ID]],[6]!Table10[Control ID],[6]cmmiAnalysis!BE$4:BE$579),_xlfn.XLOOKUP(Table8[[#This Row],[Control ID]],[6]!Table10[Control ID],[6]cmmiAnalysis!BF$4:BF$579))</f>
        <v>#REF!</v>
      </c>
      <c r="L3" s="1" t="e">
        <f>SUM(_xlfn.XLOOKUP(Table8[[#This Row],[Control ID]],[6]!Table10[Control ID],[6]cmmiAnalysis!BG$4:BG$579))</f>
        <v>#REF!</v>
      </c>
      <c r="M3" s="1" t="e">
        <f>SUM(_xlfn.XLOOKUP(Table8[[#This Row],[Control ID]],[6]!Table10[Control ID],[6]cmmiAnalysis!BH$4:BH$579))</f>
        <v>#REF!</v>
      </c>
      <c r="N3" s="1" t="e">
        <f>SUM(_xlfn.XLOOKUP(Table8[[#This Row],[Control ID]],[6]!Table10[Control ID],[6]cmmiAnalysis!BI$4:BI$579))</f>
        <v>#REF!</v>
      </c>
      <c r="O3" s="1" t="e">
        <f>SUM(_xlfn.XLOOKUP(Table8[[#This Row],[Control ID]],[6]!Table10[Control ID],[6]cmmiAnalysis!BJ$4:BJ$579),_xlfn.XLOOKUP(Table8[[#This Row],[Control ID]],[6]!Table10[Control ID],[6]cmmiAnalysis!BK$4:BK$579))</f>
        <v>#REF!</v>
      </c>
      <c r="P3" s="1" t="e">
        <f>SUM(_xlfn.XLOOKUP(Table8[[#This Row],[Control ID]],[6]!Table10[Control ID],[6]cmmiAnalysis!BL$4:BL$579))</f>
        <v>#REF!</v>
      </c>
      <c r="Q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 s="1" t="e">
        <f>SUM(_xlfn.XLOOKUP(Table8[[#This Row],[Control ID]],[6]!Table10[Control ID],[6]cmmiAnalysis!BQ$4:BQ$579),_xlfn.XLOOKUP(Table8[[#This Row],[Control ID]],[6]!Table10[Control ID],[6]cmmiAnalysis!BR$4:BR$579))</f>
        <v>#REF!</v>
      </c>
      <c r="S3" s="1" t="e">
        <f>SUM(_xlfn.XLOOKUP(Table8[[#This Row],[Control ID]],[6]!Table10[Control ID],[6]cmmiAnalysis!BA$4:BA$579),_xlfn.XLOOKUP(Table8[[#This Row],[Control ID]],[6]!Table10[Control ID],[6]cmmiAnalysis!BB$4:BB$579),_xlfn.XLOOKUP(Table8[[#This Row],[Control ID]],[6]!Table10[Control ID],[6]cmmiAnalysis!BC$4:BC$579))</f>
        <v>#REF!</v>
      </c>
      <c r="T3" s="1" t="e">
        <f>SUM(_xlfn.XLOOKUP(Table8[[#This Row],[Control ID]],[6]!Table10[Control ID],[6]cmmiAnalysis!BV$4:BV$579))</f>
        <v>#REF!</v>
      </c>
      <c r="U3" s="1" t="e">
        <f>SUM(_xlfn.XLOOKUP(Table8[[#This Row],[Control ID]],[6]!Table10[Control ID],[6]cmmiAnalysis!BW$4:BW$579))</f>
        <v>#REF!</v>
      </c>
      <c r="V3" s="1" t="e">
        <f>SUM(_xlfn.XLOOKUP(Table8[[#This Row],[Control ID]],[6]!Table10[Control ID],[6]cmmiAnalysis!BX$4:BX$579))</f>
        <v>#REF!</v>
      </c>
      <c r="W3" s="1" t="e">
        <f>SUM(_xlfn.XLOOKUP(Table8[[#This Row],[Control ID]],[6]!Table10[Control ID],[6]cmmiAnalysis!BY$4:BY$579))</f>
        <v>#REF!</v>
      </c>
      <c r="X3" s="1" t="e">
        <f>SUM(_xlfn.XLOOKUP(Table8[[#This Row],[Control ID]],[6]!Table10[Control ID],[6]cmmiAnalysis!BZ$4:BZ$579))</f>
        <v>#REF!</v>
      </c>
      <c r="Y3" s="1" t="e">
        <f>SUM(_xlfn.XLOOKUP(Table8[[#This Row],[Control ID]],[6]!Table10[Control ID],[6]cmmiAnalysis!CA$4:CA$579),_xlfn.XLOOKUP(Table8[[#This Row],[Control ID]],[6]!Table10[Control ID],[6]cmmiAnalysis!CB$4:CB$579))</f>
        <v>#REF!</v>
      </c>
      <c r="Z3" s="1" t="e">
        <f>SUM(_xlfn.XLOOKUP(Table8[[#This Row],[Control ID]],[6]!Table10[Control ID],[6]cmmiAnalysis!CC$4:CC$579),_xlfn.XLOOKUP(Table8[[#This Row],[Control ID]],[6]!Table10[Control ID],[6]cmmiAnalysis!CD$4:CD$579),_xlfn.XLOOKUP(Table8[[#This Row],[Control ID]],[6]!Table10[Control ID],[6]cmmiAnalysis!CE$4:CE$579))</f>
        <v>#REF!</v>
      </c>
    </row>
    <row r="4" spans="1:26" x14ac:dyDescent="0.25">
      <c r="B4" s="1" t="s">
        <v>3208</v>
      </c>
      <c r="C4" s="1" t="str">
        <f>_xlfn.XLOOKUP(B4,[6]cmmiAnalysis!$A$4:$A$579,[6]cmmiAnalysis!$D$4:$D$579,0,0,1)</f>
        <v>Sanitization</v>
      </c>
      <c r="D4" s="19">
        <v>3</v>
      </c>
      <c r="E4" s="32" t="str">
        <f>IFERROR(SUM(Table8[[#This Row],[Implementation]:[Reporting]]),"N/A")</f>
        <v>N/A</v>
      </c>
      <c r="F4" s="32" t="e">
        <f>SUM(Table8[[#This Row],[Operating Capability]:[Adaptability]])</f>
        <v>#REF!</v>
      </c>
      <c r="G4" s="32" t="e">
        <f>SUM(Table8[[#This Row],[Reliability]:[Transparency]])</f>
        <v>#REF!</v>
      </c>
      <c r="H4" s="1" t="e" cm="1">
        <f t="array" ref="H4">_xlfn.XLOOKUP(B4,[6]!Table10[Control ID],[6]cmmiAnalysis!AV$4:AV$579,0,0,1)</f>
        <v>#REF!</v>
      </c>
      <c r="I4" s="1" t="e" cm="1">
        <f t="array" ref="I4">_xlfn.XLOOKUP(B4,[6]!Table10[Control ID], [6]cmmiAnalysis!AW$4:AW$579,0,0,1)+(_xlfn.XLOOKUP(B4,[6]!Table10[Control ID], [6]cmmiAnalysis!AX$4:AX$579,0,0,1)+(_xlfn.XLOOKUP(B4,[6]!Table10[Control ID], [6]cmmiAnalysis!AY$4:AY$579,0,0,1)))</f>
        <v>#REF!</v>
      </c>
      <c r="J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 s="1" t="e">
        <f>SUM(_xlfn.XLOOKUP(Table8[[#This Row],[Control ID]],[6]!Table10[Control ID],[6]cmmiAnalysis!BE$4:BE$579),_xlfn.XLOOKUP(Table8[[#This Row],[Control ID]],[6]!Table10[Control ID],[6]cmmiAnalysis!BF$4:BF$579))</f>
        <v>#REF!</v>
      </c>
      <c r="L4" s="1" t="e">
        <f>SUM(_xlfn.XLOOKUP(Table8[[#This Row],[Control ID]],[6]!Table10[Control ID],[6]cmmiAnalysis!BG$4:BG$579))</f>
        <v>#REF!</v>
      </c>
      <c r="M4" s="1" t="e">
        <f>SUM(_xlfn.XLOOKUP(Table8[[#This Row],[Control ID]],[6]!Table10[Control ID],[6]cmmiAnalysis!BH$4:BH$579))</f>
        <v>#REF!</v>
      </c>
      <c r="N4" s="1" t="e">
        <f>SUM(_xlfn.XLOOKUP(Table8[[#This Row],[Control ID]],[6]!Table10[Control ID],[6]cmmiAnalysis!BI$4:BI$579))</f>
        <v>#REF!</v>
      </c>
      <c r="O4" s="1" t="e">
        <f>SUM(_xlfn.XLOOKUP(Table8[[#This Row],[Control ID]],[6]!Table10[Control ID],[6]cmmiAnalysis!BJ$4:BJ$579),_xlfn.XLOOKUP(Table8[[#This Row],[Control ID]],[6]!Table10[Control ID],[6]cmmiAnalysis!BK$4:BK$579))</f>
        <v>#REF!</v>
      </c>
      <c r="P4" s="1" t="e">
        <f>SUM(_xlfn.XLOOKUP(Table8[[#This Row],[Control ID]],[6]!Table10[Control ID],[6]cmmiAnalysis!BL$4:BL$579))</f>
        <v>#REF!</v>
      </c>
      <c r="Q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 s="1" t="e">
        <f>SUM(_xlfn.XLOOKUP(Table8[[#This Row],[Control ID]],[6]!Table10[Control ID],[6]cmmiAnalysis!BQ$4:BQ$579),_xlfn.XLOOKUP(Table8[[#This Row],[Control ID]],[6]!Table10[Control ID],[6]cmmiAnalysis!BR$4:BR$579))</f>
        <v>#REF!</v>
      </c>
      <c r="S4" s="1" t="e">
        <f>SUM(_xlfn.XLOOKUP(Table8[[#This Row],[Control ID]],[6]!Table10[Control ID],[6]cmmiAnalysis!BA$4:BA$579),_xlfn.XLOOKUP(Table8[[#This Row],[Control ID]],[6]!Table10[Control ID],[6]cmmiAnalysis!BB$4:BB$579),_xlfn.XLOOKUP(Table8[[#This Row],[Control ID]],[6]!Table10[Control ID],[6]cmmiAnalysis!BC$4:BC$579))</f>
        <v>#REF!</v>
      </c>
      <c r="T4" s="1" t="e">
        <f>SUM(_xlfn.XLOOKUP(Table8[[#This Row],[Control ID]],[6]!Table10[Control ID],[6]cmmiAnalysis!BV$4:BV$579))</f>
        <v>#REF!</v>
      </c>
      <c r="U4" s="1" t="e">
        <f>SUM(_xlfn.XLOOKUP(Table8[[#This Row],[Control ID]],[6]!Table10[Control ID],[6]cmmiAnalysis!BW$4:BW$579))</f>
        <v>#REF!</v>
      </c>
      <c r="V4" s="1" t="e">
        <f>SUM(_xlfn.XLOOKUP(Table8[[#This Row],[Control ID]],[6]!Table10[Control ID],[6]cmmiAnalysis!BX$4:BX$579))</f>
        <v>#REF!</v>
      </c>
      <c r="W4" s="1" t="e">
        <f>SUM(_xlfn.XLOOKUP(Table8[[#This Row],[Control ID]],[6]!Table10[Control ID],[6]cmmiAnalysis!BY$4:BY$579))</f>
        <v>#REF!</v>
      </c>
      <c r="X4" s="1" t="e">
        <f>SUM(_xlfn.XLOOKUP(Table8[[#This Row],[Control ID]],[6]!Table10[Control ID],[6]cmmiAnalysis!BZ$4:BZ$579))</f>
        <v>#REF!</v>
      </c>
      <c r="Y4" s="1" t="e">
        <f>SUM(_xlfn.XLOOKUP(Table8[[#This Row],[Control ID]],[6]!Table10[Control ID],[6]cmmiAnalysis!CA$4:CA$579),_xlfn.XLOOKUP(Table8[[#This Row],[Control ID]],[6]!Table10[Control ID],[6]cmmiAnalysis!CB$4:CB$579))</f>
        <v>#REF!</v>
      </c>
      <c r="Z4" s="1" t="e">
        <f>SUM(_xlfn.XLOOKUP(Table8[[#This Row],[Control ID]],[6]!Table10[Control ID],[6]cmmiAnalysis!CC$4:CC$579),_xlfn.XLOOKUP(Table8[[#This Row],[Control ID]],[6]!Table10[Control ID],[6]cmmiAnalysis!CD$4:CD$579),_xlfn.XLOOKUP(Table8[[#This Row],[Control ID]],[6]!Table10[Control ID],[6]cmmiAnalysis!CE$4:CE$579))</f>
        <v>#REF!</v>
      </c>
    </row>
    <row r="5" spans="1:26" x14ac:dyDescent="0.25">
      <c r="B5" s="1" t="s">
        <v>3210</v>
      </c>
      <c r="C5" s="1" t="str">
        <f>_xlfn.XLOOKUP(B5,[6]cmmiAnalysis!$A$4:$A$579,[6]cmmiAnalysis!$D$4:$D$579,0,0,1)</f>
        <v>Parameterized Queries</v>
      </c>
      <c r="D5" s="19">
        <v>3</v>
      </c>
      <c r="E5" s="32" t="str">
        <f>IFERROR(SUM(Table8[[#This Row],[Implementation]:[Reporting]]),"N/A")</f>
        <v>N/A</v>
      </c>
      <c r="F5" s="32" t="e">
        <f>SUM(Table8[[#This Row],[Operating Capability]:[Adaptability]])</f>
        <v>#REF!</v>
      </c>
      <c r="G5" s="32" t="e">
        <f>SUM(Table8[[#This Row],[Reliability]:[Transparency]])</f>
        <v>#REF!</v>
      </c>
      <c r="H5" s="1" t="e" cm="1">
        <f t="array" ref="H5">_xlfn.XLOOKUP(B5,[6]!Table10[Control ID],[6]cmmiAnalysis!AV$4:AV$579,0,0,1)</f>
        <v>#REF!</v>
      </c>
      <c r="I5" s="1" t="e" cm="1">
        <f t="array" ref="I5">_xlfn.XLOOKUP(B5,[6]!Table10[Control ID], [6]cmmiAnalysis!AW$4:AW$579,0,0,1)+(_xlfn.XLOOKUP(B5,[6]!Table10[Control ID], [6]cmmiAnalysis!AX$4:AX$579,0,0,1)+(_xlfn.XLOOKUP(B5,[6]!Table10[Control ID], [6]cmmiAnalysis!AY$4:AY$579,0,0,1)))</f>
        <v>#REF!</v>
      </c>
      <c r="J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 s="1" t="e">
        <f>SUM(_xlfn.XLOOKUP(Table8[[#This Row],[Control ID]],[6]!Table10[Control ID],[6]cmmiAnalysis!BE$4:BE$579),_xlfn.XLOOKUP(Table8[[#This Row],[Control ID]],[6]!Table10[Control ID],[6]cmmiAnalysis!BF$4:BF$579))</f>
        <v>#REF!</v>
      </c>
      <c r="L5" s="1" t="e">
        <f>SUM(_xlfn.XLOOKUP(Table8[[#This Row],[Control ID]],[6]!Table10[Control ID],[6]cmmiAnalysis!BG$4:BG$579))</f>
        <v>#REF!</v>
      </c>
      <c r="M5" s="1" t="e">
        <f>SUM(_xlfn.XLOOKUP(Table8[[#This Row],[Control ID]],[6]!Table10[Control ID],[6]cmmiAnalysis!BH$4:BH$579))</f>
        <v>#REF!</v>
      </c>
      <c r="N5" s="1" t="e">
        <f>SUM(_xlfn.XLOOKUP(Table8[[#This Row],[Control ID]],[6]!Table10[Control ID],[6]cmmiAnalysis!BI$4:BI$579))</f>
        <v>#REF!</v>
      </c>
      <c r="O5" s="1" t="e">
        <f>SUM(_xlfn.XLOOKUP(Table8[[#This Row],[Control ID]],[6]!Table10[Control ID],[6]cmmiAnalysis!BJ$4:BJ$579),_xlfn.XLOOKUP(Table8[[#This Row],[Control ID]],[6]!Table10[Control ID],[6]cmmiAnalysis!BK$4:BK$579))</f>
        <v>#REF!</v>
      </c>
      <c r="P5" s="1" t="e">
        <f>SUM(_xlfn.XLOOKUP(Table8[[#This Row],[Control ID]],[6]!Table10[Control ID],[6]cmmiAnalysis!BL$4:BL$579))</f>
        <v>#REF!</v>
      </c>
      <c r="Q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 s="1" t="e">
        <f>SUM(_xlfn.XLOOKUP(Table8[[#This Row],[Control ID]],[6]!Table10[Control ID],[6]cmmiAnalysis!BQ$4:BQ$579),_xlfn.XLOOKUP(Table8[[#This Row],[Control ID]],[6]!Table10[Control ID],[6]cmmiAnalysis!BR$4:BR$579))</f>
        <v>#REF!</v>
      </c>
      <c r="S5" s="1" t="e">
        <f>SUM(_xlfn.XLOOKUP(Table8[[#This Row],[Control ID]],[6]!Table10[Control ID],[6]cmmiAnalysis!BA$4:BA$579),_xlfn.XLOOKUP(Table8[[#This Row],[Control ID]],[6]!Table10[Control ID],[6]cmmiAnalysis!BB$4:BB$579),_xlfn.XLOOKUP(Table8[[#This Row],[Control ID]],[6]!Table10[Control ID],[6]cmmiAnalysis!BC$4:BC$579))</f>
        <v>#REF!</v>
      </c>
      <c r="T5" s="1" t="e">
        <f>SUM(_xlfn.XLOOKUP(Table8[[#This Row],[Control ID]],[6]!Table10[Control ID],[6]cmmiAnalysis!BV$4:BV$579))</f>
        <v>#REF!</v>
      </c>
      <c r="U5" s="1" t="e">
        <f>SUM(_xlfn.XLOOKUP(Table8[[#This Row],[Control ID]],[6]!Table10[Control ID],[6]cmmiAnalysis!BW$4:BW$579))</f>
        <v>#REF!</v>
      </c>
      <c r="V5" s="1" t="e">
        <f>SUM(_xlfn.XLOOKUP(Table8[[#This Row],[Control ID]],[6]!Table10[Control ID],[6]cmmiAnalysis!BX$4:BX$579))</f>
        <v>#REF!</v>
      </c>
      <c r="W5" s="1" t="e">
        <f>SUM(_xlfn.XLOOKUP(Table8[[#This Row],[Control ID]],[6]!Table10[Control ID],[6]cmmiAnalysis!BY$4:BY$579))</f>
        <v>#REF!</v>
      </c>
      <c r="X5" s="1" t="e">
        <f>SUM(_xlfn.XLOOKUP(Table8[[#This Row],[Control ID]],[6]!Table10[Control ID],[6]cmmiAnalysis!BZ$4:BZ$579))</f>
        <v>#REF!</v>
      </c>
      <c r="Y5" s="1" t="e">
        <f>SUM(_xlfn.XLOOKUP(Table8[[#This Row],[Control ID]],[6]!Table10[Control ID],[6]cmmiAnalysis!CA$4:CA$579),_xlfn.XLOOKUP(Table8[[#This Row],[Control ID]],[6]!Table10[Control ID],[6]cmmiAnalysis!CB$4:CB$579))</f>
        <v>#REF!</v>
      </c>
      <c r="Z5" s="1" t="e">
        <f>SUM(_xlfn.XLOOKUP(Table8[[#This Row],[Control ID]],[6]!Table10[Control ID],[6]cmmiAnalysis!CC$4:CC$579),_xlfn.XLOOKUP(Table8[[#This Row],[Control ID]],[6]!Table10[Control ID],[6]cmmiAnalysis!CD$4:CD$579),_xlfn.XLOOKUP(Table8[[#This Row],[Control ID]],[6]!Table10[Control ID],[6]cmmiAnalysis!CE$4:CE$579))</f>
        <v>#REF!</v>
      </c>
    </row>
    <row r="6" spans="1:26" x14ac:dyDescent="0.25">
      <c r="B6" s="1" t="s">
        <v>3212</v>
      </c>
      <c r="C6" s="1" t="str">
        <f>_xlfn.XLOOKUP(B6,[6]cmmiAnalysis!$A$4:$A$579,[6]cmmiAnalysis!$D$4:$D$579,0,0,1)</f>
        <v>Multi-Factor</v>
      </c>
      <c r="D6" s="19">
        <v>5</v>
      </c>
      <c r="E6" s="32" t="str">
        <f>IFERROR(SUM(Table8[[#This Row],[Implementation]:[Reporting]]),"N/A")</f>
        <v>N/A</v>
      </c>
      <c r="F6" s="32" t="e">
        <f>SUM(Table8[[#This Row],[Operating Capability]:[Adaptability]])</f>
        <v>#REF!</v>
      </c>
      <c r="G6" s="32" t="e">
        <f>SUM(Table8[[#This Row],[Reliability]:[Transparency]])</f>
        <v>#REF!</v>
      </c>
      <c r="H6" s="1" t="e" cm="1">
        <f t="array" ref="H6">_xlfn.XLOOKUP(B6,[6]!Table10[Control ID],[6]cmmiAnalysis!AV$4:AV$579,0,0,1)</f>
        <v>#REF!</v>
      </c>
      <c r="I6" s="1" t="e" cm="1">
        <f t="array" ref="I6">_xlfn.XLOOKUP(B6,[6]!Table10[Control ID], [6]cmmiAnalysis!AW$4:AW$579,0,0,1)+(_xlfn.XLOOKUP(B6,[6]!Table10[Control ID], [6]cmmiAnalysis!AX$4:AX$579,0,0,1)+(_xlfn.XLOOKUP(B6,[6]!Table10[Control ID], [6]cmmiAnalysis!AY$4:AY$579,0,0,1)))</f>
        <v>#REF!</v>
      </c>
      <c r="J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 s="1" t="e">
        <f>SUM(_xlfn.XLOOKUP(Table8[[#This Row],[Control ID]],[6]!Table10[Control ID],[6]cmmiAnalysis!BE$4:BE$579),_xlfn.XLOOKUP(Table8[[#This Row],[Control ID]],[6]!Table10[Control ID],[6]cmmiAnalysis!BF$4:BF$579))</f>
        <v>#REF!</v>
      </c>
      <c r="L6" s="1" t="e">
        <f>SUM(_xlfn.XLOOKUP(Table8[[#This Row],[Control ID]],[6]!Table10[Control ID],[6]cmmiAnalysis!BG$4:BG$579))</f>
        <v>#REF!</v>
      </c>
      <c r="M6" s="1" t="e">
        <f>SUM(_xlfn.XLOOKUP(Table8[[#This Row],[Control ID]],[6]!Table10[Control ID],[6]cmmiAnalysis!BH$4:BH$579))</f>
        <v>#REF!</v>
      </c>
      <c r="N6" s="1" t="e">
        <f>SUM(_xlfn.XLOOKUP(Table8[[#This Row],[Control ID]],[6]!Table10[Control ID],[6]cmmiAnalysis!BI$4:BI$579))</f>
        <v>#REF!</v>
      </c>
      <c r="O6" s="1" t="e">
        <f>SUM(_xlfn.XLOOKUP(Table8[[#This Row],[Control ID]],[6]!Table10[Control ID],[6]cmmiAnalysis!BJ$4:BJ$579),_xlfn.XLOOKUP(Table8[[#This Row],[Control ID]],[6]!Table10[Control ID],[6]cmmiAnalysis!BK$4:BK$579))</f>
        <v>#REF!</v>
      </c>
      <c r="P6" s="1" t="e">
        <f>SUM(_xlfn.XLOOKUP(Table8[[#This Row],[Control ID]],[6]!Table10[Control ID],[6]cmmiAnalysis!BL$4:BL$579))</f>
        <v>#REF!</v>
      </c>
      <c r="Q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 s="1" t="e">
        <f>SUM(_xlfn.XLOOKUP(Table8[[#This Row],[Control ID]],[6]!Table10[Control ID],[6]cmmiAnalysis!BQ$4:BQ$579),_xlfn.XLOOKUP(Table8[[#This Row],[Control ID]],[6]!Table10[Control ID],[6]cmmiAnalysis!BR$4:BR$579))</f>
        <v>#REF!</v>
      </c>
      <c r="S6" s="1" t="e">
        <f>SUM(_xlfn.XLOOKUP(Table8[[#This Row],[Control ID]],[6]!Table10[Control ID],[6]cmmiAnalysis!BA$4:BA$579),_xlfn.XLOOKUP(Table8[[#This Row],[Control ID]],[6]!Table10[Control ID],[6]cmmiAnalysis!BB$4:BB$579),_xlfn.XLOOKUP(Table8[[#This Row],[Control ID]],[6]!Table10[Control ID],[6]cmmiAnalysis!BC$4:BC$579))</f>
        <v>#REF!</v>
      </c>
      <c r="T6" s="1" t="e">
        <f>SUM(_xlfn.XLOOKUP(Table8[[#This Row],[Control ID]],[6]!Table10[Control ID],[6]cmmiAnalysis!BV$4:BV$579))</f>
        <v>#REF!</v>
      </c>
      <c r="U6" s="1" t="e">
        <f>SUM(_xlfn.XLOOKUP(Table8[[#This Row],[Control ID]],[6]!Table10[Control ID],[6]cmmiAnalysis!BW$4:BW$579))</f>
        <v>#REF!</v>
      </c>
      <c r="V6" s="1" t="e">
        <f>SUM(_xlfn.XLOOKUP(Table8[[#This Row],[Control ID]],[6]!Table10[Control ID],[6]cmmiAnalysis!BX$4:BX$579))</f>
        <v>#REF!</v>
      </c>
      <c r="W6" s="1" t="e">
        <f>SUM(_xlfn.XLOOKUP(Table8[[#This Row],[Control ID]],[6]!Table10[Control ID],[6]cmmiAnalysis!BY$4:BY$579))</f>
        <v>#REF!</v>
      </c>
      <c r="X6" s="1" t="e">
        <f>SUM(_xlfn.XLOOKUP(Table8[[#This Row],[Control ID]],[6]!Table10[Control ID],[6]cmmiAnalysis!BZ$4:BZ$579))</f>
        <v>#REF!</v>
      </c>
      <c r="Y6" s="1" t="e">
        <f>SUM(_xlfn.XLOOKUP(Table8[[#This Row],[Control ID]],[6]!Table10[Control ID],[6]cmmiAnalysis!CA$4:CA$579),_xlfn.XLOOKUP(Table8[[#This Row],[Control ID]],[6]!Table10[Control ID],[6]cmmiAnalysis!CB$4:CB$579))</f>
        <v>#REF!</v>
      </c>
      <c r="Z6" s="1" t="e">
        <f>SUM(_xlfn.XLOOKUP(Table8[[#This Row],[Control ID]],[6]!Table10[Control ID],[6]cmmiAnalysis!CC$4:CC$579),_xlfn.XLOOKUP(Table8[[#This Row],[Control ID]],[6]!Table10[Control ID],[6]cmmiAnalysis!CD$4:CD$579),_xlfn.XLOOKUP(Table8[[#This Row],[Control ID]],[6]!Table10[Control ID],[6]cmmiAnalysis!CE$4:CE$579))</f>
        <v>#REF!</v>
      </c>
    </row>
    <row r="7" spans="1:26" x14ac:dyDescent="0.25">
      <c r="B7" s="1" t="s">
        <v>3214</v>
      </c>
      <c r="C7" s="1" t="str">
        <f>_xlfn.XLOOKUP(B7,[6]cmmiAnalysis!$A$4:$A$579,[6]cmmiAnalysis!$D$4:$D$579,0,0,1)</f>
        <v>Password Policy</v>
      </c>
      <c r="D7" s="19">
        <v>4</v>
      </c>
      <c r="E7" s="32" t="str">
        <f>IFERROR(SUM(Table8[[#This Row],[Implementation]:[Reporting]]),"N/A")</f>
        <v>N/A</v>
      </c>
      <c r="F7" s="32" t="e">
        <f>SUM(Table8[[#This Row],[Operating Capability]:[Adaptability]])</f>
        <v>#REF!</v>
      </c>
      <c r="G7" s="32" t="e">
        <f>SUM(Table8[[#This Row],[Reliability]:[Transparency]])</f>
        <v>#REF!</v>
      </c>
      <c r="H7" s="1" t="e" cm="1">
        <f t="array" ref="H7">_xlfn.XLOOKUP(B7,[6]!Table10[Control ID],[6]cmmiAnalysis!AV$4:AV$579,0,0,1)</f>
        <v>#REF!</v>
      </c>
      <c r="I7" s="1" t="e" cm="1">
        <f t="array" ref="I7">_xlfn.XLOOKUP(B7,[6]!Table10[Control ID], [6]cmmiAnalysis!AW$4:AW$579,0,0,1)+(_xlfn.XLOOKUP(B7,[6]!Table10[Control ID], [6]cmmiAnalysis!AX$4:AX$579,0,0,1)+(_xlfn.XLOOKUP(B7,[6]!Table10[Control ID], [6]cmmiAnalysis!AY$4:AY$579,0,0,1)))</f>
        <v>#REF!</v>
      </c>
      <c r="J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 s="1" t="e">
        <f>SUM(_xlfn.XLOOKUP(Table8[[#This Row],[Control ID]],[6]!Table10[Control ID],[6]cmmiAnalysis!BE$4:BE$579),_xlfn.XLOOKUP(Table8[[#This Row],[Control ID]],[6]!Table10[Control ID],[6]cmmiAnalysis!BF$4:BF$579))</f>
        <v>#REF!</v>
      </c>
      <c r="L7" s="1" t="e">
        <f>SUM(_xlfn.XLOOKUP(Table8[[#This Row],[Control ID]],[6]!Table10[Control ID],[6]cmmiAnalysis!BG$4:BG$579))</f>
        <v>#REF!</v>
      </c>
      <c r="M7" s="1" t="e">
        <f>SUM(_xlfn.XLOOKUP(Table8[[#This Row],[Control ID]],[6]!Table10[Control ID],[6]cmmiAnalysis!BH$4:BH$579))</f>
        <v>#REF!</v>
      </c>
      <c r="N7" s="1" t="e">
        <f>SUM(_xlfn.XLOOKUP(Table8[[#This Row],[Control ID]],[6]!Table10[Control ID],[6]cmmiAnalysis!BI$4:BI$579))</f>
        <v>#REF!</v>
      </c>
      <c r="O7" s="1" t="e">
        <f>SUM(_xlfn.XLOOKUP(Table8[[#This Row],[Control ID]],[6]!Table10[Control ID],[6]cmmiAnalysis!BJ$4:BJ$579),_xlfn.XLOOKUP(Table8[[#This Row],[Control ID]],[6]!Table10[Control ID],[6]cmmiAnalysis!BK$4:BK$579))</f>
        <v>#REF!</v>
      </c>
      <c r="P7" s="1" t="e">
        <f>SUM(_xlfn.XLOOKUP(Table8[[#This Row],[Control ID]],[6]!Table10[Control ID],[6]cmmiAnalysis!BL$4:BL$579))</f>
        <v>#REF!</v>
      </c>
      <c r="Q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 s="1" t="e">
        <f>SUM(_xlfn.XLOOKUP(Table8[[#This Row],[Control ID]],[6]!Table10[Control ID],[6]cmmiAnalysis!BQ$4:BQ$579),_xlfn.XLOOKUP(Table8[[#This Row],[Control ID]],[6]!Table10[Control ID],[6]cmmiAnalysis!BR$4:BR$579))</f>
        <v>#REF!</v>
      </c>
      <c r="S7" s="1" t="e">
        <f>SUM(_xlfn.XLOOKUP(Table8[[#This Row],[Control ID]],[6]!Table10[Control ID],[6]cmmiAnalysis!BA$4:BA$579),_xlfn.XLOOKUP(Table8[[#This Row],[Control ID]],[6]!Table10[Control ID],[6]cmmiAnalysis!BB$4:BB$579),_xlfn.XLOOKUP(Table8[[#This Row],[Control ID]],[6]!Table10[Control ID],[6]cmmiAnalysis!BC$4:BC$579))</f>
        <v>#REF!</v>
      </c>
      <c r="T7" s="1" t="e">
        <f>SUM(_xlfn.XLOOKUP(Table8[[#This Row],[Control ID]],[6]!Table10[Control ID],[6]cmmiAnalysis!BV$4:BV$579))</f>
        <v>#REF!</v>
      </c>
      <c r="U7" s="1" t="e">
        <f>SUM(_xlfn.XLOOKUP(Table8[[#This Row],[Control ID]],[6]!Table10[Control ID],[6]cmmiAnalysis!BW$4:BW$579))</f>
        <v>#REF!</v>
      </c>
      <c r="V7" s="1" t="e">
        <f>SUM(_xlfn.XLOOKUP(Table8[[#This Row],[Control ID]],[6]!Table10[Control ID],[6]cmmiAnalysis!BX$4:BX$579))</f>
        <v>#REF!</v>
      </c>
      <c r="W7" s="1" t="e">
        <f>SUM(_xlfn.XLOOKUP(Table8[[#This Row],[Control ID]],[6]!Table10[Control ID],[6]cmmiAnalysis!BY$4:BY$579))</f>
        <v>#REF!</v>
      </c>
      <c r="X7" s="1" t="e">
        <f>SUM(_xlfn.XLOOKUP(Table8[[#This Row],[Control ID]],[6]!Table10[Control ID],[6]cmmiAnalysis!BZ$4:BZ$579))</f>
        <v>#REF!</v>
      </c>
      <c r="Y7" s="1" t="e">
        <f>SUM(_xlfn.XLOOKUP(Table8[[#This Row],[Control ID]],[6]!Table10[Control ID],[6]cmmiAnalysis!CA$4:CA$579),_xlfn.XLOOKUP(Table8[[#This Row],[Control ID]],[6]!Table10[Control ID],[6]cmmiAnalysis!CB$4:CB$579))</f>
        <v>#REF!</v>
      </c>
      <c r="Z7" s="1" t="e">
        <f>SUM(_xlfn.XLOOKUP(Table8[[#This Row],[Control ID]],[6]!Table10[Control ID],[6]cmmiAnalysis!CC$4:CC$579),_xlfn.XLOOKUP(Table8[[#This Row],[Control ID]],[6]!Table10[Control ID],[6]cmmiAnalysis!CD$4:CD$579),_xlfn.XLOOKUP(Table8[[#This Row],[Control ID]],[6]!Table10[Control ID],[6]cmmiAnalysis!CE$4:CE$579))</f>
        <v>#REF!</v>
      </c>
    </row>
    <row r="8" spans="1:26" x14ac:dyDescent="0.25">
      <c r="B8" s="1" t="s">
        <v>3216</v>
      </c>
      <c r="C8" s="1" t="str">
        <f>_xlfn.XLOOKUP(B8,[6]cmmiAnalysis!$A$4:$A$579,[6]cmmiAnalysis!$D$4:$D$579,0,0,1)</f>
        <v>Role-Based</v>
      </c>
      <c r="D8" s="19">
        <v>5</v>
      </c>
      <c r="E8" s="32" t="str">
        <f>IFERROR(SUM(Table8[[#This Row],[Implementation]:[Reporting]]),"N/A")</f>
        <v>N/A</v>
      </c>
      <c r="F8" s="32" t="e">
        <f>SUM(Table8[[#This Row],[Operating Capability]:[Adaptability]])</f>
        <v>#REF!</v>
      </c>
      <c r="G8" s="32" t="e">
        <f>SUM(Table8[[#This Row],[Reliability]:[Transparency]])</f>
        <v>#REF!</v>
      </c>
      <c r="H8" s="1" t="e" cm="1">
        <f t="array" ref="H8">_xlfn.XLOOKUP(B8,[6]!Table10[Control ID],[6]cmmiAnalysis!AV$4:AV$579,0,0,1)</f>
        <v>#REF!</v>
      </c>
      <c r="I8" s="1" t="e" cm="1">
        <f t="array" ref="I8">_xlfn.XLOOKUP(B8,[6]!Table10[Control ID], [6]cmmiAnalysis!AW$4:AW$579,0,0,1)+(_xlfn.XLOOKUP(B8,[6]!Table10[Control ID], [6]cmmiAnalysis!AX$4:AX$579,0,0,1)+(_xlfn.XLOOKUP(B8,[6]!Table10[Control ID], [6]cmmiAnalysis!AY$4:AY$579,0,0,1)))</f>
        <v>#REF!</v>
      </c>
      <c r="J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 s="1" t="e">
        <f>SUM(_xlfn.XLOOKUP(Table8[[#This Row],[Control ID]],[6]!Table10[Control ID],[6]cmmiAnalysis!BE$4:BE$579),_xlfn.XLOOKUP(Table8[[#This Row],[Control ID]],[6]!Table10[Control ID],[6]cmmiAnalysis!BF$4:BF$579))</f>
        <v>#REF!</v>
      </c>
      <c r="L8" s="1" t="e">
        <f>SUM(_xlfn.XLOOKUP(Table8[[#This Row],[Control ID]],[6]!Table10[Control ID],[6]cmmiAnalysis!BG$4:BG$579))</f>
        <v>#REF!</v>
      </c>
      <c r="M8" s="1" t="e">
        <f>SUM(_xlfn.XLOOKUP(Table8[[#This Row],[Control ID]],[6]!Table10[Control ID],[6]cmmiAnalysis!BH$4:BH$579))</f>
        <v>#REF!</v>
      </c>
      <c r="N8" s="1" t="e">
        <f>SUM(_xlfn.XLOOKUP(Table8[[#This Row],[Control ID]],[6]!Table10[Control ID],[6]cmmiAnalysis!BI$4:BI$579))</f>
        <v>#REF!</v>
      </c>
      <c r="O8" s="1" t="e">
        <f>SUM(_xlfn.XLOOKUP(Table8[[#This Row],[Control ID]],[6]!Table10[Control ID],[6]cmmiAnalysis!BJ$4:BJ$579),_xlfn.XLOOKUP(Table8[[#This Row],[Control ID]],[6]!Table10[Control ID],[6]cmmiAnalysis!BK$4:BK$579))</f>
        <v>#REF!</v>
      </c>
      <c r="P8" s="1" t="e">
        <f>SUM(_xlfn.XLOOKUP(Table8[[#This Row],[Control ID]],[6]!Table10[Control ID],[6]cmmiAnalysis!BL$4:BL$579))</f>
        <v>#REF!</v>
      </c>
      <c r="Q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 s="1" t="e">
        <f>SUM(_xlfn.XLOOKUP(Table8[[#This Row],[Control ID]],[6]!Table10[Control ID],[6]cmmiAnalysis!BQ$4:BQ$579),_xlfn.XLOOKUP(Table8[[#This Row],[Control ID]],[6]!Table10[Control ID],[6]cmmiAnalysis!BR$4:BR$579))</f>
        <v>#REF!</v>
      </c>
      <c r="S8" s="1" t="e">
        <f>SUM(_xlfn.XLOOKUP(Table8[[#This Row],[Control ID]],[6]!Table10[Control ID],[6]cmmiAnalysis!BA$4:BA$579),_xlfn.XLOOKUP(Table8[[#This Row],[Control ID]],[6]!Table10[Control ID],[6]cmmiAnalysis!BB$4:BB$579),_xlfn.XLOOKUP(Table8[[#This Row],[Control ID]],[6]!Table10[Control ID],[6]cmmiAnalysis!BC$4:BC$579))</f>
        <v>#REF!</v>
      </c>
      <c r="T8" s="1" t="e">
        <f>SUM(_xlfn.XLOOKUP(Table8[[#This Row],[Control ID]],[6]!Table10[Control ID],[6]cmmiAnalysis!BV$4:BV$579))</f>
        <v>#REF!</v>
      </c>
      <c r="U8" s="1" t="e">
        <f>SUM(_xlfn.XLOOKUP(Table8[[#This Row],[Control ID]],[6]!Table10[Control ID],[6]cmmiAnalysis!BW$4:BW$579))</f>
        <v>#REF!</v>
      </c>
      <c r="V8" s="1" t="e">
        <f>SUM(_xlfn.XLOOKUP(Table8[[#This Row],[Control ID]],[6]!Table10[Control ID],[6]cmmiAnalysis!BX$4:BX$579))</f>
        <v>#REF!</v>
      </c>
      <c r="W8" s="1" t="e">
        <f>SUM(_xlfn.XLOOKUP(Table8[[#This Row],[Control ID]],[6]!Table10[Control ID],[6]cmmiAnalysis!BY$4:BY$579))</f>
        <v>#REF!</v>
      </c>
      <c r="X8" s="1" t="e">
        <f>SUM(_xlfn.XLOOKUP(Table8[[#This Row],[Control ID]],[6]!Table10[Control ID],[6]cmmiAnalysis!BZ$4:BZ$579))</f>
        <v>#REF!</v>
      </c>
      <c r="Y8" s="1" t="e">
        <f>SUM(_xlfn.XLOOKUP(Table8[[#This Row],[Control ID]],[6]!Table10[Control ID],[6]cmmiAnalysis!CA$4:CA$579),_xlfn.XLOOKUP(Table8[[#This Row],[Control ID]],[6]!Table10[Control ID],[6]cmmiAnalysis!CB$4:CB$579))</f>
        <v>#REF!</v>
      </c>
      <c r="Z8" s="1" t="e">
        <f>SUM(_xlfn.XLOOKUP(Table8[[#This Row],[Control ID]],[6]!Table10[Control ID],[6]cmmiAnalysis!CC$4:CC$579),_xlfn.XLOOKUP(Table8[[#This Row],[Control ID]],[6]!Table10[Control ID],[6]cmmiAnalysis!CD$4:CD$579),_xlfn.XLOOKUP(Table8[[#This Row],[Control ID]],[6]!Table10[Control ID],[6]cmmiAnalysis!CE$4:CE$579))</f>
        <v>#REF!</v>
      </c>
    </row>
    <row r="9" spans="1:26" x14ac:dyDescent="0.25">
      <c r="B9" s="1" t="s">
        <v>3218</v>
      </c>
      <c r="C9" s="1" t="str">
        <f>_xlfn.XLOOKUP(B9,[6]cmmiAnalysis!$A$4:$A$579,[6]cmmiAnalysis!$D$4:$D$579,0,0,1)</f>
        <v>Object-Level</v>
      </c>
      <c r="D9" s="19">
        <v>4</v>
      </c>
      <c r="E9" s="32" t="str">
        <f>IFERROR(SUM(Table8[[#This Row],[Implementation]:[Reporting]]),"N/A")</f>
        <v>N/A</v>
      </c>
      <c r="F9" s="32" t="e">
        <f>SUM(Table8[[#This Row],[Operating Capability]:[Adaptability]])</f>
        <v>#REF!</v>
      </c>
      <c r="G9" s="32" t="e">
        <f>SUM(Table8[[#This Row],[Reliability]:[Transparency]])</f>
        <v>#REF!</v>
      </c>
      <c r="H9" s="1" t="e" cm="1">
        <f t="array" ref="H9">_xlfn.XLOOKUP(B9,[6]!Table10[Control ID],[6]cmmiAnalysis!AV$4:AV$579,0,0,1)</f>
        <v>#REF!</v>
      </c>
      <c r="I9" s="1" t="e" cm="1">
        <f t="array" ref="I9">_xlfn.XLOOKUP(B9,[6]!Table10[Control ID], [6]cmmiAnalysis!AW$4:AW$579,0,0,1)+(_xlfn.XLOOKUP(B9,[6]!Table10[Control ID], [6]cmmiAnalysis!AX$4:AX$579,0,0,1)+(_xlfn.XLOOKUP(B9,[6]!Table10[Control ID], [6]cmmiAnalysis!AY$4:AY$579,0,0,1)))</f>
        <v>#REF!</v>
      </c>
      <c r="J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 s="1" t="e">
        <f>SUM(_xlfn.XLOOKUP(Table8[[#This Row],[Control ID]],[6]!Table10[Control ID],[6]cmmiAnalysis!BE$4:BE$579),_xlfn.XLOOKUP(Table8[[#This Row],[Control ID]],[6]!Table10[Control ID],[6]cmmiAnalysis!BF$4:BF$579))</f>
        <v>#REF!</v>
      </c>
      <c r="L9" s="1" t="e">
        <f>SUM(_xlfn.XLOOKUP(Table8[[#This Row],[Control ID]],[6]!Table10[Control ID],[6]cmmiAnalysis!BG$4:BG$579))</f>
        <v>#REF!</v>
      </c>
      <c r="M9" s="1" t="e">
        <f>SUM(_xlfn.XLOOKUP(Table8[[#This Row],[Control ID]],[6]!Table10[Control ID],[6]cmmiAnalysis!BH$4:BH$579))</f>
        <v>#REF!</v>
      </c>
      <c r="N9" s="1" t="e">
        <f>SUM(_xlfn.XLOOKUP(Table8[[#This Row],[Control ID]],[6]!Table10[Control ID],[6]cmmiAnalysis!BI$4:BI$579))</f>
        <v>#REF!</v>
      </c>
      <c r="O9" s="1" t="e">
        <f>SUM(_xlfn.XLOOKUP(Table8[[#This Row],[Control ID]],[6]!Table10[Control ID],[6]cmmiAnalysis!BJ$4:BJ$579),_xlfn.XLOOKUP(Table8[[#This Row],[Control ID]],[6]!Table10[Control ID],[6]cmmiAnalysis!BK$4:BK$579))</f>
        <v>#REF!</v>
      </c>
      <c r="P9" s="1" t="e">
        <f>SUM(_xlfn.XLOOKUP(Table8[[#This Row],[Control ID]],[6]!Table10[Control ID],[6]cmmiAnalysis!BL$4:BL$579))</f>
        <v>#REF!</v>
      </c>
      <c r="Q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 s="1" t="e">
        <f>SUM(_xlfn.XLOOKUP(Table8[[#This Row],[Control ID]],[6]!Table10[Control ID],[6]cmmiAnalysis!BQ$4:BQ$579),_xlfn.XLOOKUP(Table8[[#This Row],[Control ID]],[6]!Table10[Control ID],[6]cmmiAnalysis!BR$4:BR$579))</f>
        <v>#REF!</v>
      </c>
      <c r="S9" s="1" t="e">
        <f>SUM(_xlfn.XLOOKUP(Table8[[#This Row],[Control ID]],[6]!Table10[Control ID],[6]cmmiAnalysis!BA$4:BA$579),_xlfn.XLOOKUP(Table8[[#This Row],[Control ID]],[6]!Table10[Control ID],[6]cmmiAnalysis!BB$4:BB$579),_xlfn.XLOOKUP(Table8[[#This Row],[Control ID]],[6]!Table10[Control ID],[6]cmmiAnalysis!BC$4:BC$579))</f>
        <v>#REF!</v>
      </c>
      <c r="T9" s="1" t="e">
        <f>SUM(_xlfn.XLOOKUP(Table8[[#This Row],[Control ID]],[6]!Table10[Control ID],[6]cmmiAnalysis!BV$4:BV$579))</f>
        <v>#REF!</v>
      </c>
      <c r="U9" s="1" t="e">
        <f>SUM(_xlfn.XLOOKUP(Table8[[#This Row],[Control ID]],[6]!Table10[Control ID],[6]cmmiAnalysis!BW$4:BW$579))</f>
        <v>#REF!</v>
      </c>
      <c r="V9" s="1" t="e">
        <f>SUM(_xlfn.XLOOKUP(Table8[[#This Row],[Control ID]],[6]!Table10[Control ID],[6]cmmiAnalysis!BX$4:BX$579))</f>
        <v>#REF!</v>
      </c>
      <c r="W9" s="1" t="e">
        <f>SUM(_xlfn.XLOOKUP(Table8[[#This Row],[Control ID]],[6]!Table10[Control ID],[6]cmmiAnalysis!BY$4:BY$579))</f>
        <v>#REF!</v>
      </c>
      <c r="X9" s="1" t="e">
        <f>SUM(_xlfn.XLOOKUP(Table8[[#This Row],[Control ID]],[6]!Table10[Control ID],[6]cmmiAnalysis!BZ$4:BZ$579))</f>
        <v>#REF!</v>
      </c>
      <c r="Y9" s="1" t="e">
        <f>SUM(_xlfn.XLOOKUP(Table8[[#This Row],[Control ID]],[6]!Table10[Control ID],[6]cmmiAnalysis!CA$4:CA$579),_xlfn.XLOOKUP(Table8[[#This Row],[Control ID]],[6]!Table10[Control ID],[6]cmmiAnalysis!CB$4:CB$579))</f>
        <v>#REF!</v>
      </c>
      <c r="Z9" s="1" t="e">
        <f>SUM(_xlfn.XLOOKUP(Table8[[#This Row],[Control ID]],[6]!Table10[Control ID],[6]cmmiAnalysis!CC$4:CC$579),_xlfn.XLOOKUP(Table8[[#This Row],[Control ID]],[6]!Table10[Control ID],[6]cmmiAnalysis!CD$4:CD$579),_xlfn.XLOOKUP(Table8[[#This Row],[Control ID]],[6]!Table10[Control ID],[6]cmmiAnalysis!CE$4:CE$579))</f>
        <v>#REF!</v>
      </c>
    </row>
    <row r="10" spans="1:26" x14ac:dyDescent="0.25">
      <c r="B10" s="1" t="s">
        <v>3220</v>
      </c>
      <c r="C10" s="1" t="str">
        <f>_xlfn.XLOOKUP(B10,[6]cmmiAnalysis!$A$4:$A$579,[6]cmmiAnalysis!$D$4:$D$579,0,0,1)</f>
        <v>SSL/TLS</v>
      </c>
      <c r="D10" s="19">
        <v>5</v>
      </c>
      <c r="E10" s="32" t="str">
        <f>IFERROR(SUM(Table8[[#This Row],[Implementation]:[Reporting]]),"N/A")</f>
        <v>N/A</v>
      </c>
      <c r="F10" s="32" t="e">
        <f>SUM(Table8[[#This Row],[Operating Capability]:[Adaptability]])</f>
        <v>#REF!</v>
      </c>
      <c r="G10" s="32" t="e">
        <f>SUM(Table8[[#This Row],[Reliability]:[Transparency]])</f>
        <v>#REF!</v>
      </c>
      <c r="H10" s="1" t="e" cm="1">
        <f t="array" ref="H10">_xlfn.XLOOKUP(B10,[6]!Table10[Control ID],[6]cmmiAnalysis!AV$4:AV$579,0,0,1)</f>
        <v>#REF!</v>
      </c>
      <c r="I10" s="1" t="e" cm="1">
        <f t="array" ref="I10">_xlfn.XLOOKUP(B10,[6]!Table10[Control ID], [6]cmmiAnalysis!AW$4:AW$579,0,0,1)+(_xlfn.XLOOKUP(B10,[6]!Table10[Control ID], [6]cmmiAnalysis!AX$4:AX$579,0,0,1)+(_xlfn.XLOOKUP(B10,[6]!Table10[Control ID], [6]cmmiAnalysis!AY$4:AY$579,0,0,1)))</f>
        <v>#REF!</v>
      </c>
      <c r="J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 s="1" t="e">
        <f>SUM(_xlfn.XLOOKUP(Table8[[#This Row],[Control ID]],[6]!Table10[Control ID],[6]cmmiAnalysis!BE$4:BE$579),_xlfn.XLOOKUP(Table8[[#This Row],[Control ID]],[6]!Table10[Control ID],[6]cmmiAnalysis!BF$4:BF$579))</f>
        <v>#REF!</v>
      </c>
      <c r="L10" s="1" t="e">
        <f>SUM(_xlfn.XLOOKUP(Table8[[#This Row],[Control ID]],[6]!Table10[Control ID],[6]cmmiAnalysis!BG$4:BG$579))</f>
        <v>#REF!</v>
      </c>
      <c r="M10" s="1" t="e">
        <f>SUM(_xlfn.XLOOKUP(Table8[[#This Row],[Control ID]],[6]!Table10[Control ID],[6]cmmiAnalysis!BH$4:BH$579))</f>
        <v>#REF!</v>
      </c>
      <c r="N10" s="1" t="e">
        <f>SUM(_xlfn.XLOOKUP(Table8[[#This Row],[Control ID]],[6]!Table10[Control ID],[6]cmmiAnalysis!BI$4:BI$579))</f>
        <v>#REF!</v>
      </c>
      <c r="O10" s="1" t="e">
        <f>SUM(_xlfn.XLOOKUP(Table8[[#This Row],[Control ID]],[6]!Table10[Control ID],[6]cmmiAnalysis!BJ$4:BJ$579),_xlfn.XLOOKUP(Table8[[#This Row],[Control ID]],[6]!Table10[Control ID],[6]cmmiAnalysis!BK$4:BK$579))</f>
        <v>#REF!</v>
      </c>
      <c r="P10" s="1" t="e">
        <f>SUM(_xlfn.XLOOKUP(Table8[[#This Row],[Control ID]],[6]!Table10[Control ID],[6]cmmiAnalysis!BL$4:BL$579))</f>
        <v>#REF!</v>
      </c>
      <c r="Q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 s="1" t="e">
        <f>SUM(_xlfn.XLOOKUP(Table8[[#This Row],[Control ID]],[6]!Table10[Control ID],[6]cmmiAnalysis!BQ$4:BQ$579),_xlfn.XLOOKUP(Table8[[#This Row],[Control ID]],[6]!Table10[Control ID],[6]cmmiAnalysis!BR$4:BR$579))</f>
        <v>#REF!</v>
      </c>
      <c r="S10" s="1" t="e">
        <f>SUM(_xlfn.XLOOKUP(Table8[[#This Row],[Control ID]],[6]!Table10[Control ID],[6]cmmiAnalysis!BA$4:BA$579),_xlfn.XLOOKUP(Table8[[#This Row],[Control ID]],[6]!Table10[Control ID],[6]cmmiAnalysis!BB$4:BB$579),_xlfn.XLOOKUP(Table8[[#This Row],[Control ID]],[6]!Table10[Control ID],[6]cmmiAnalysis!BC$4:BC$579))</f>
        <v>#REF!</v>
      </c>
      <c r="T10" s="1" t="e">
        <f>SUM(_xlfn.XLOOKUP(Table8[[#This Row],[Control ID]],[6]!Table10[Control ID],[6]cmmiAnalysis!BV$4:BV$579))</f>
        <v>#REF!</v>
      </c>
      <c r="U10" s="1" t="e">
        <f>SUM(_xlfn.XLOOKUP(Table8[[#This Row],[Control ID]],[6]!Table10[Control ID],[6]cmmiAnalysis!BW$4:BW$579))</f>
        <v>#REF!</v>
      </c>
      <c r="V10" s="1" t="e">
        <f>SUM(_xlfn.XLOOKUP(Table8[[#This Row],[Control ID]],[6]!Table10[Control ID],[6]cmmiAnalysis!BX$4:BX$579))</f>
        <v>#REF!</v>
      </c>
      <c r="W10" s="1" t="e">
        <f>SUM(_xlfn.XLOOKUP(Table8[[#This Row],[Control ID]],[6]!Table10[Control ID],[6]cmmiAnalysis!BY$4:BY$579))</f>
        <v>#REF!</v>
      </c>
      <c r="X10" s="1" t="e">
        <f>SUM(_xlfn.XLOOKUP(Table8[[#This Row],[Control ID]],[6]!Table10[Control ID],[6]cmmiAnalysis!BZ$4:BZ$579))</f>
        <v>#REF!</v>
      </c>
      <c r="Y10" s="1" t="e">
        <f>SUM(_xlfn.XLOOKUP(Table8[[#This Row],[Control ID]],[6]!Table10[Control ID],[6]cmmiAnalysis!CA$4:CA$579),_xlfn.XLOOKUP(Table8[[#This Row],[Control ID]],[6]!Table10[Control ID],[6]cmmiAnalysis!CB$4:CB$579))</f>
        <v>#REF!</v>
      </c>
      <c r="Z10" s="1" t="e">
        <f>SUM(_xlfn.XLOOKUP(Table8[[#This Row],[Control ID]],[6]!Table10[Control ID],[6]cmmiAnalysis!CC$4:CC$579),_xlfn.XLOOKUP(Table8[[#This Row],[Control ID]],[6]!Table10[Control ID],[6]cmmiAnalysis!CD$4:CD$579),_xlfn.XLOOKUP(Table8[[#This Row],[Control ID]],[6]!Table10[Control ID],[6]cmmiAnalysis!CE$4:CE$579))</f>
        <v>#REF!</v>
      </c>
    </row>
    <row r="11" spans="1:26" x14ac:dyDescent="0.25">
      <c r="B11" s="1" t="s">
        <v>3222</v>
      </c>
      <c r="C11" s="1" t="str">
        <f>_xlfn.XLOOKUP(B11,[6]cmmiAnalysis!$A$4:$A$579,[6]cmmiAnalysis!$D$4:$D$579,0,0,1)</f>
        <v>Data Masking</v>
      </c>
      <c r="D11" s="19">
        <v>4</v>
      </c>
      <c r="E11" s="32" t="str">
        <f>IFERROR(SUM(Table8[[#This Row],[Implementation]:[Reporting]]),"N/A")</f>
        <v>N/A</v>
      </c>
      <c r="F11" s="32" t="e">
        <f>SUM(Table8[[#This Row],[Operating Capability]:[Adaptability]])</f>
        <v>#REF!</v>
      </c>
      <c r="G11" s="32" t="e">
        <f>SUM(Table8[[#This Row],[Reliability]:[Transparency]])</f>
        <v>#REF!</v>
      </c>
      <c r="H11" s="1" t="e" cm="1">
        <f t="array" ref="H11">_xlfn.XLOOKUP(B11,[6]!Table10[Control ID],[6]cmmiAnalysis!AV$4:AV$579,0,0,1)</f>
        <v>#REF!</v>
      </c>
      <c r="I11" s="1" t="e" cm="1">
        <f t="array" ref="I11">_xlfn.XLOOKUP(B11,[6]!Table10[Control ID], [6]cmmiAnalysis!AW$4:AW$579,0,0,1)+(_xlfn.XLOOKUP(B11,[6]!Table10[Control ID], [6]cmmiAnalysis!AX$4:AX$579,0,0,1)+(_xlfn.XLOOKUP(B11,[6]!Table10[Control ID], [6]cmmiAnalysis!AY$4:AY$579,0,0,1)))</f>
        <v>#REF!</v>
      </c>
      <c r="J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 s="1" t="e">
        <f>SUM(_xlfn.XLOOKUP(Table8[[#This Row],[Control ID]],[6]!Table10[Control ID],[6]cmmiAnalysis!BE$4:BE$579),_xlfn.XLOOKUP(Table8[[#This Row],[Control ID]],[6]!Table10[Control ID],[6]cmmiAnalysis!BF$4:BF$579))</f>
        <v>#REF!</v>
      </c>
      <c r="L11" s="1" t="e">
        <f>SUM(_xlfn.XLOOKUP(Table8[[#This Row],[Control ID]],[6]!Table10[Control ID],[6]cmmiAnalysis!BG$4:BG$579))</f>
        <v>#REF!</v>
      </c>
      <c r="M11" s="1" t="e">
        <f>SUM(_xlfn.XLOOKUP(Table8[[#This Row],[Control ID]],[6]!Table10[Control ID],[6]cmmiAnalysis!BH$4:BH$579))</f>
        <v>#REF!</v>
      </c>
      <c r="N11" s="1" t="e">
        <f>SUM(_xlfn.XLOOKUP(Table8[[#This Row],[Control ID]],[6]!Table10[Control ID],[6]cmmiAnalysis!BI$4:BI$579))</f>
        <v>#REF!</v>
      </c>
      <c r="O11" s="1" t="e">
        <f>SUM(_xlfn.XLOOKUP(Table8[[#This Row],[Control ID]],[6]!Table10[Control ID],[6]cmmiAnalysis!BJ$4:BJ$579),_xlfn.XLOOKUP(Table8[[#This Row],[Control ID]],[6]!Table10[Control ID],[6]cmmiAnalysis!BK$4:BK$579))</f>
        <v>#REF!</v>
      </c>
      <c r="P11" s="1" t="e">
        <f>SUM(_xlfn.XLOOKUP(Table8[[#This Row],[Control ID]],[6]!Table10[Control ID],[6]cmmiAnalysis!BL$4:BL$579))</f>
        <v>#REF!</v>
      </c>
      <c r="Q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 s="1" t="e">
        <f>SUM(_xlfn.XLOOKUP(Table8[[#This Row],[Control ID]],[6]!Table10[Control ID],[6]cmmiAnalysis!BQ$4:BQ$579),_xlfn.XLOOKUP(Table8[[#This Row],[Control ID]],[6]!Table10[Control ID],[6]cmmiAnalysis!BR$4:BR$579))</f>
        <v>#REF!</v>
      </c>
      <c r="S11" s="1" t="e">
        <f>SUM(_xlfn.XLOOKUP(Table8[[#This Row],[Control ID]],[6]!Table10[Control ID],[6]cmmiAnalysis!BA$4:BA$579),_xlfn.XLOOKUP(Table8[[#This Row],[Control ID]],[6]!Table10[Control ID],[6]cmmiAnalysis!BB$4:BB$579),_xlfn.XLOOKUP(Table8[[#This Row],[Control ID]],[6]!Table10[Control ID],[6]cmmiAnalysis!BC$4:BC$579))</f>
        <v>#REF!</v>
      </c>
      <c r="T11" s="1" t="e">
        <f>SUM(_xlfn.XLOOKUP(Table8[[#This Row],[Control ID]],[6]!Table10[Control ID],[6]cmmiAnalysis!BV$4:BV$579))</f>
        <v>#REF!</v>
      </c>
      <c r="U11" s="1" t="e">
        <f>SUM(_xlfn.XLOOKUP(Table8[[#This Row],[Control ID]],[6]!Table10[Control ID],[6]cmmiAnalysis!BW$4:BW$579))</f>
        <v>#REF!</v>
      </c>
      <c r="V11" s="1" t="e">
        <f>SUM(_xlfn.XLOOKUP(Table8[[#This Row],[Control ID]],[6]!Table10[Control ID],[6]cmmiAnalysis!BX$4:BX$579))</f>
        <v>#REF!</v>
      </c>
      <c r="W11" s="1" t="e">
        <f>SUM(_xlfn.XLOOKUP(Table8[[#This Row],[Control ID]],[6]!Table10[Control ID],[6]cmmiAnalysis!BY$4:BY$579))</f>
        <v>#REF!</v>
      </c>
      <c r="X11" s="1" t="e">
        <f>SUM(_xlfn.XLOOKUP(Table8[[#This Row],[Control ID]],[6]!Table10[Control ID],[6]cmmiAnalysis!BZ$4:BZ$579))</f>
        <v>#REF!</v>
      </c>
      <c r="Y11" s="1" t="e">
        <f>SUM(_xlfn.XLOOKUP(Table8[[#This Row],[Control ID]],[6]!Table10[Control ID],[6]cmmiAnalysis!CA$4:CA$579),_xlfn.XLOOKUP(Table8[[#This Row],[Control ID]],[6]!Table10[Control ID],[6]cmmiAnalysis!CB$4:CB$579))</f>
        <v>#REF!</v>
      </c>
      <c r="Z11" s="1" t="e">
        <f>SUM(_xlfn.XLOOKUP(Table8[[#This Row],[Control ID]],[6]!Table10[Control ID],[6]cmmiAnalysis!CC$4:CC$579),_xlfn.XLOOKUP(Table8[[#This Row],[Control ID]],[6]!Table10[Control ID],[6]cmmiAnalysis!CD$4:CD$579),_xlfn.XLOOKUP(Table8[[#This Row],[Control ID]],[6]!Table10[Control ID],[6]cmmiAnalysis!CE$4:CE$579))</f>
        <v>#REF!</v>
      </c>
    </row>
    <row r="12" spans="1:26" x14ac:dyDescent="0.25">
      <c r="B12" s="1" t="s">
        <v>3224</v>
      </c>
      <c r="C12" s="1" t="str">
        <f>_xlfn.XLOOKUP(B12,[6]cmmiAnalysis!$A$4:$A$579,[6]cmmiAnalysis!$D$4:$D$579,0,0,1)</f>
        <v>Static Analysis</v>
      </c>
      <c r="D12" s="19">
        <v>3</v>
      </c>
      <c r="E12" s="32" t="str">
        <f>IFERROR(SUM(Table8[[#This Row],[Implementation]:[Reporting]]),"N/A")</f>
        <v>N/A</v>
      </c>
      <c r="F12" s="32" t="e">
        <f>SUM(Table8[[#This Row],[Operating Capability]:[Adaptability]])</f>
        <v>#REF!</v>
      </c>
      <c r="G12" s="32" t="e">
        <f>SUM(Table8[[#This Row],[Reliability]:[Transparency]])</f>
        <v>#REF!</v>
      </c>
      <c r="H12" s="1" t="e" cm="1">
        <f t="array" ref="H12">_xlfn.XLOOKUP(B12,[6]!Table10[Control ID],[6]cmmiAnalysis!AV$4:AV$579,0,0,1)</f>
        <v>#REF!</v>
      </c>
      <c r="I12" s="1" t="e" cm="1">
        <f t="array" ref="I12">_xlfn.XLOOKUP(B12,[6]!Table10[Control ID], [6]cmmiAnalysis!AW$4:AW$579,0,0,1)+(_xlfn.XLOOKUP(B12,[6]!Table10[Control ID], [6]cmmiAnalysis!AX$4:AX$579,0,0,1)+(_xlfn.XLOOKUP(B12,[6]!Table10[Control ID], [6]cmmiAnalysis!AY$4:AY$579,0,0,1)))</f>
        <v>#REF!</v>
      </c>
      <c r="J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 s="1" t="e">
        <f>SUM(_xlfn.XLOOKUP(Table8[[#This Row],[Control ID]],[6]!Table10[Control ID],[6]cmmiAnalysis!BE$4:BE$579),_xlfn.XLOOKUP(Table8[[#This Row],[Control ID]],[6]!Table10[Control ID],[6]cmmiAnalysis!BF$4:BF$579))</f>
        <v>#REF!</v>
      </c>
      <c r="L12" s="1" t="e">
        <f>SUM(_xlfn.XLOOKUP(Table8[[#This Row],[Control ID]],[6]!Table10[Control ID],[6]cmmiAnalysis!BG$4:BG$579))</f>
        <v>#REF!</v>
      </c>
      <c r="M12" s="1" t="e">
        <f>SUM(_xlfn.XLOOKUP(Table8[[#This Row],[Control ID]],[6]!Table10[Control ID],[6]cmmiAnalysis!BH$4:BH$579))</f>
        <v>#REF!</v>
      </c>
      <c r="N12" s="1" t="e">
        <f>SUM(_xlfn.XLOOKUP(Table8[[#This Row],[Control ID]],[6]!Table10[Control ID],[6]cmmiAnalysis!BI$4:BI$579))</f>
        <v>#REF!</v>
      </c>
      <c r="O12" s="1" t="e">
        <f>SUM(_xlfn.XLOOKUP(Table8[[#This Row],[Control ID]],[6]!Table10[Control ID],[6]cmmiAnalysis!BJ$4:BJ$579),_xlfn.XLOOKUP(Table8[[#This Row],[Control ID]],[6]!Table10[Control ID],[6]cmmiAnalysis!BK$4:BK$579))</f>
        <v>#REF!</v>
      </c>
      <c r="P12" s="1" t="e">
        <f>SUM(_xlfn.XLOOKUP(Table8[[#This Row],[Control ID]],[6]!Table10[Control ID],[6]cmmiAnalysis!BL$4:BL$579))</f>
        <v>#REF!</v>
      </c>
      <c r="Q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 s="1" t="e">
        <f>SUM(_xlfn.XLOOKUP(Table8[[#This Row],[Control ID]],[6]!Table10[Control ID],[6]cmmiAnalysis!BQ$4:BQ$579),_xlfn.XLOOKUP(Table8[[#This Row],[Control ID]],[6]!Table10[Control ID],[6]cmmiAnalysis!BR$4:BR$579))</f>
        <v>#REF!</v>
      </c>
      <c r="S12" s="1" t="e">
        <f>SUM(_xlfn.XLOOKUP(Table8[[#This Row],[Control ID]],[6]!Table10[Control ID],[6]cmmiAnalysis!BA$4:BA$579),_xlfn.XLOOKUP(Table8[[#This Row],[Control ID]],[6]!Table10[Control ID],[6]cmmiAnalysis!BB$4:BB$579),_xlfn.XLOOKUP(Table8[[#This Row],[Control ID]],[6]!Table10[Control ID],[6]cmmiAnalysis!BC$4:BC$579))</f>
        <v>#REF!</v>
      </c>
      <c r="T12" s="1" t="e">
        <f>SUM(_xlfn.XLOOKUP(Table8[[#This Row],[Control ID]],[6]!Table10[Control ID],[6]cmmiAnalysis!BV$4:BV$579))</f>
        <v>#REF!</v>
      </c>
      <c r="U12" s="1" t="e">
        <f>SUM(_xlfn.XLOOKUP(Table8[[#This Row],[Control ID]],[6]!Table10[Control ID],[6]cmmiAnalysis!BW$4:BW$579))</f>
        <v>#REF!</v>
      </c>
      <c r="V12" s="1" t="e">
        <f>SUM(_xlfn.XLOOKUP(Table8[[#This Row],[Control ID]],[6]!Table10[Control ID],[6]cmmiAnalysis!BX$4:BX$579))</f>
        <v>#REF!</v>
      </c>
      <c r="W12" s="1" t="e">
        <f>SUM(_xlfn.XLOOKUP(Table8[[#This Row],[Control ID]],[6]!Table10[Control ID],[6]cmmiAnalysis!BY$4:BY$579))</f>
        <v>#REF!</v>
      </c>
      <c r="X12" s="1" t="e">
        <f>SUM(_xlfn.XLOOKUP(Table8[[#This Row],[Control ID]],[6]!Table10[Control ID],[6]cmmiAnalysis!BZ$4:BZ$579))</f>
        <v>#REF!</v>
      </c>
      <c r="Y12" s="1" t="e">
        <f>SUM(_xlfn.XLOOKUP(Table8[[#This Row],[Control ID]],[6]!Table10[Control ID],[6]cmmiAnalysis!CA$4:CA$579),_xlfn.XLOOKUP(Table8[[#This Row],[Control ID]],[6]!Table10[Control ID],[6]cmmiAnalysis!CB$4:CB$579))</f>
        <v>#REF!</v>
      </c>
      <c r="Z12" s="1" t="e">
        <f>SUM(_xlfn.XLOOKUP(Table8[[#This Row],[Control ID]],[6]!Table10[Control ID],[6]cmmiAnalysis!CC$4:CC$579),_xlfn.XLOOKUP(Table8[[#This Row],[Control ID]],[6]!Table10[Control ID],[6]cmmiAnalysis!CD$4:CD$579),_xlfn.XLOOKUP(Table8[[#This Row],[Control ID]],[6]!Table10[Control ID],[6]cmmiAnalysis!CE$4:CE$579))</f>
        <v>#REF!</v>
      </c>
    </row>
    <row r="13" spans="1:26" x14ac:dyDescent="0.25">
      <c r="B13" s="1" t="s">
        <v>3226</v>
      </c>
      <c r="C13" s="1" t="str">
        <f>_xlfn.XLOOKUP(B13,[6]cmmiAnalysis!$A$4:$A$579,[6]cmmiAnalysis!$D$4:$D$579,0,0,1)</f>
        <v>Dynamic Analysis</v>
      </c>
      <c r="D13" s="19">
        <v>3</v>
      </c>
      <c r="E13" s="32" t="str">
        <f>IFERROR(SUM(Table8[[#This Row],[Implementation]:[Reporting]]),"N/A")</f>
        <v>N/A</v>
      </c>
      <c r="F13" s="32" t="e">
        <f>SUM(Table8[[#This Row],[Operating Capability]:[Adaptability]])</f>
        <v>#REF!</v>
      </c>
      <c r="G13" s="32" t="e">
        <f>SUM(Table8[[#This Row],[Reliability]:[Transparency]])</f>
        <v>#REF!</v>
      </c>
      <c r="H13" s="1" t="e" cm="1">
        <f t="array" ref="H13">_xlfn.XLOOKUP(B13,[6]!Table10[Control ID],[6]cmmiAnalysis!AV$4:AV$579,0,0,1)</f>
        <v>#REF!</v>
      </c>
      <c r="I13" s="1" t="e" cm="1">
        <f t="array" ref="I13">_xlfn.XLOOKUP(B13,[6]!Table10[Control ID], [6]cmmiAnalysis!AW$4:AW$579,0,0,1)+(_xlfn.XLOOKUP(B13,[6]!Table10[Control ID], [6]cmmiAnalysis!AX$4:AX$579,0,0,1)+(_xlfn.XLOOKUP(B13,[6]!Table10[Control ID], [6]cmmiAnalysis!AY$4:AY$579,0,0,1)))</f>
        <v>#REF!</v>
      </c>
      <c r="J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 s="1" t="e">
        <f>SUM(_xlfn.XLOOKUP(Table8[[#This Row],[Control ID]],[6]!Table10[Control ID],[6]cmmiAnalysis!BE$4:BE$579),_xlfn.XLOOKUP(Table8[[#This Row],[Control ID]],[6]!Table10[Control ID],[6]cmmiAnalysis!BF$4:BF$579))</f>
        <v>#REF!</v>
      </c>
      <c r="L13" s="1" t="e">
        <f>SUM(_xlfn.XLOOKUP(Table8[[#This Row],[Control ID]],[6]!Table10[Control ID],[6]cmmiAnalysis!BG$4:BG$579))</f>
        <v>#REF!</v>
      </c>
      <c r="M13" s="1" t="e">
        <f>SUM(_xlfn.XLOOKUP(Table8[[#This Row],[Control ID]],[6]!Table10[Control ID],[6]cmmiAnalysis!BH$4:BH$579))</f>
        <v>#REF!</v>
      </c>
      <c r="N13" s="1" t="e">
        <f>SUM(_xlfn.XLOOKUP(Table8[[#This Row],[Control ID]],[6]!Table10[Control ID],[6]cmmiAnalysis!BI$4:BI$579))</f>
        <v>#REF!</v>
      </c>
      <c r="O13" s="1" t="e">
        <f>SUM(_xlfn.XLOOKUP(Table8[[#This Row],[Control ID]],[6]!Table10[Control ID],[6]cmmiAnalysis!BJ$4:BJ$579),_xlfn.XLOOKUP(Table8[[#This Row],[Control ID]],[6]!Table10[Control ID],[6]cmmiAnalysis!BK$4:BK$579))</f>
        <v>#REF!</v>
      </c>
      <c r="P13" s="1" t="e">
        <f>SUM(_xlfn.XLOOKUP(Table8[[#This Row],[Control ID]],[6]!Table10[Control ID],[6]cmmiAnalysis!BL$4:BL$579))</f>
        <v>#REF!</v>
      </c>
      <c r="Q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 s="1" t="e">
        <f>SUM(_xlfn.XLOOKUP(Table8[[#This Row],[Control ID]],[6]!Table10[Control ID],[6]cmmiAnalysis!BQ$4:BQ$579),_xlfn.XLOOKUP(Table8[[#This Row],[Control ID]],[6]!Table10[Control ID],[6]cmmiAnalysis!BR$4:BR$579))</f>
        <v>#REF!</v>
      </c>
      <c r="S13" s="1" t="e">
        <f>SUM(_xlfn.XLOOKUP(Table8[[#This Row],[Control ID]],[6]!Table10[Control ID],[6]cmmiAnalysis!BA$4:BA$579),_xlfn.XLOOKUP(Table8[[#This Row],[Control ID]],[6]!Table10[Control ID],[6]cmmiAnalysis!BB$4:BB$579),_xlfn.XLOOKUP(Table8[[#This Row],[Control ID]],[6]!Table10[Control ID],[6]cmmiAnalysis!BC$4:BC$579))</f>
        <v>#REF!</v>
      </c>
      <c r="T13" s="1" t="e">
        <f>SUM(_xlfn.XLOOKUP(Table8[[#This Row],[Control ID]],[6]!Table10[Control ID],[6]cmmiAnalysis!BV$4:BV$579))</f>
        <v>#REF!</v>
      </c>
      <c r="U13" s="1" t="e">
        <f>SUM(_xlfn.XLOOKUP(Table8[[#This Row],[Control ID]],[6]!Table10[Control ID],[6]cmmiAnalysis!BW$4:BW$579))</f>
        <v>#REF!</v>
      </c>
      <c r="V13" s="1" t="e">
        <f>SUM(_xlfn.XLOOKUP(Table8[[#This Row],[Control ID]],[6]!Table10[Control ID],[6]cmmiAnalysis!BX$4:BX$579))</f>
        <v>#REF!</v>
      </c>
      <c r="W13" s="1" t="e">
        <f>SUM(_xlfn.XLOOKUP(Table8[[#This Row],[Control ID]],[6]!Table10[Control ID],[6]cmmiAnalysis!BY$4:BY$579))</f>
        <v>#REF!</v>
      </c>
      <c r="X13" s="1" t="e">
        <f>SUM(_xlfn.XLOOKUP(Table8[[#This Row],[Control ID]],[6]!Table10[Control ID],[6]cmmiAnalysis!BZ$4:BZ$579))</f>
        <v>#REF!</v>
      </c>
      <c r="Y13" s="1" t="e">
        <f>SUM(_xlfn.XLOOKUP(Table8[[#This Row],[Control ID]],[6]!Table10[Control ID],[6]cmmiAnalysis!CA$4:CA$579),_xlfn.XLOOKUP(Table8[[#This Row],[Control ID]],[6]!Table10[Control ID],[6]cmmiAnalysis!CB$4:CB$579))</f>
        <v>#REF!</v>
      </c>
      <c r="Z13" s="1" t="e">
        <f>SUM(_xlfn.XLOOKUP(Table8[[#This Row],[Control ID]],[6]!Table10[Control ID],[6]cmmiAnalysis!CC$4:CC$579),_xlfn.XLOOKUP(Table8[[#This Row],[Control ID]],[6]!Table10[Control ID],[6]cmmiAnalysis!CD$4:CD$579),_xlfn.XLOOKUP(Table8[[#This Row],[Control ID]],[6]!Table10[Control ID],[6]cmmiAnalysis!CE$4:CE$579))</f>
        <v>#REF!</v>
      </c>
    </row>
    <row r="14" spans="1:26" x14ac:dyDescent="0.25">
      <c r="B14" s="1" t="s">
        <v>3228</v>
      </c>
      <c r="C14" s="1" t="str">
        <f>_xlfn.XLOOKUP(B14,[6]cmmiAnalysis!$A$4:$A$579,[6]cmmiAnalysis!$D$4:$D$579,0,0,1)</f>
        <v>Threat Identification</v>
      </c>
      <c r="D14" s="19">
        <v>4</v>
      </c>
      <c r="E14" s="32" t="str">
        <f>IFERROR(SUM(Table8[[#This Row],[Implementation]:[Reporting]]),"N/A")</f>
        <v>N/A</v>
      </c>
      <c r="F14" s="32" t="e">
        <f>SUM(Table8[[#This Row],[Operating Capability]:[Adaptability]])</f>
        <v>#REF!</v>
      </c>
      <c r="G14" s="32" t="e">
        <f>SUM(Table8[[#This Row],[Reliability]:[Transparency]])</f>
        <v>#REF!</v>
      </c>
      <c r="H14" s="1" t="e" cm="1">
        <f t="array" ref="H14">_xlfn.XLOOKUP(B14,[6]!Table10[Control ID],[6]cmmiAnalysis!AV$4:AV$579,0,0,1)</f>
        <v>#REF!</v>
      </c>
      <c r="I14" s="1" t="e" cm="1">
        <f t="array" ref="I14">_xlfn.XLOOKUP(B14,[6]!Table10[Control ID], [6]cmmiAnalysis!AW$4:AW$579,0,0,1)+(_xlfn.XLOOKUP(B14,[6]!Table10[Control ID], [6]cmmiAnalysis!AX$4:AX$579,0,0,1)+(_xlfn.XLOOKUP(B14,[6]!Table10[Control ID], [6]cmmiAnalysis!AY$4:AY$579,0,0,1)))</f>
        <v>#REF!</v>
      </c>
      <c r="J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 s="1" t="e">
        <f>SUM(_xlfn.XLOOKUP(Table8[[#This Row],[Control ID]],[6]!Table10[Control ID],[6]cmmiAnalysis!BE$4:BE$579),_xlfn.XLOOKUP(Table8[[#This Row],[Control ID]],[6]!Table10[Control ID],[6]cmmiAnalysis!BF$4:BF$579))</f>
        <v>#REF!</v>
      </c>
      <c r="L14" s="1" t="e">
        <f>SUM(_xlfn.XLOOKUP(Table8[[#This Row],[Control ID]],[6]!Table10[Control ID],[6]cmmiAnalysis!BG$4:BG$579))</f>
        <v>#REF!</v>
      </c>
      <c r="M14" s="1" t="e">
        <f>SUM(_xlfn.XLOOKUP(Table8[[#This Row],[Control ID]],[6]!Table10[Control ID],[6]cmmiAnalysis!BH$4:BH$579))</f>
        <v>#REF!</v>
      </c>
      <c r="N14" s="1" t="e">
        <f>SUM(_xlfn.XLOOKUP(Table8[[#This Row],[Control ID]],[6]!Table10[Control ID],[6]cmmiAnalysis!BI$4:BI$579))</f>
        <v>#REF!</v>
      </c>
      <c r="O14" s="1" t="e">
        <f>SUM(_xlfn.XLOOKUP(Table8[[#This Row],[Control ID]],[6]!Table10[Control ID],[6]cmmiAnalysis!BJ$4:BJ$579),_xlfn.XLOOKUP(Table8[[#This Row],[Control ID]],[6]!Table10[Control ID],[6]cmmiAnalysis!BK$4:BK$579))</f>
        <v>#REF!</v>
      </c>
      <c r="P14" s="1" t="e">
        <f>SUM(_xlfn.XLOOKUP(Table8[[#This Row],[Control ID]],[6]!Table10[Control ID],[6]cmmiAnalysis!BL$4:BL$579))</f>
        <v>#REF!</v>
      </c>
      <c r="Q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 s="1" t="e">
        <f>SUM(_xlfn.XLOOKUP(Table8[[#This Row],[Control ID]],[6]!Table10[Control ID],[6]cmmiAnalysis!BQ$4:BQ$579),_xlfn.XLOOKUP(Table8[[#This Row],[Control ID]],[6]!Table10[Control ID],[6]cmmiAnalysis!BR$4:BR$579))</f>
        <v>#REF!</v>
      </c>
      <c r="S14" s="1" t="e">
        <f>SUM(_xlfn.XLOOKUP(Table8[[#This Row],[Control ID]],[6]!Table10[Control ID],[6]cmmiAnalysis!BA$4:BA$579),_xlfn.XLOOKUP(Table8[[#This Row],[Control ID]],[6]!Table10[Control ID],[6]cmmiAnalysis!BB$4:BB$579),_xlfn.XLOOKUP(Table8[[#This Row],[Control ID]],[6]!Table10[Control ID],[6]cmmiAnalysis!BC$4:BC$579))</f>
        <v>#REF!</v>
      </c>
      <c r="T14" s="1" t="e">
        <f>SUM(_xlfn.XLOOKUP(Table8[[#This Row],[Control ID]],[6]!Table10[Control ID],[6]cmmiAnalysis!BV$4:BV$579))</f>
        <v>#REF!</v>
      </c>
      <c r="U14" s="1" t="e">
        <f>SUM(_xlfn.XLOOKUP(Table8[[#This Row],[Control ID]],[6]!Table10[Control ID],[6]cmmiAnalysis!BW$4:BW$579))</f>
        <v>#REF!</v>
      </c>
      <c r="V14" s="1" t="e">
        <f>SUM(_xlfn.XLOOKUP(Table8[[#This Row],[Control ID]],[6]!Table10[Control ID],[6]cmmiAnalysis!BX$4:BX$579))</f>
        <v>#REF!</v>
      </c>
      <c r="W14" s="1" t="e">
        <f>SUM(_xlfn.XLOOKUP(Table8[[#This Row],[Control ID]],[6]!Table10[Control ID],[6]cmmiAnalysis!BY$4:BY$579))</f>
        <v>#REF!</v>
      </c>
      <c r="X14" s="1" t="e">
        <f>SUM(_xlfn.XLOOKUP(Table8[[#This Row],[Control ID]],[6]!Table10[Control ID],[6]cmmiAnalysis!BZ$4:BZ$579))</f>
        <v>#REF!</v>
      </c>
      <c r="Y14" s="1" t="e">
        <f>SUM(_xlfn.XLOOKUP(Table8[[#This Row],[Control ID]],[6]!Table10[Control ID],[6]cmmiAnalysis!CA$4:CA$579),_xlfn.XLOOKUP(Table8[[#This Row],[Control ID]],[6]!Table10[Control ID],[6]cmmiAnalysis!CB$4:CB$579))</f>
        <v>#REF!</v>
      </c>
      <c r="Z14" s="1" t="e">
        <f>SUM(_xlfn.XLOOKUP(Table8[[#This Row],[Control ID]],[6]!Table10[Control ID],[6]cmmiAnalysis!CC$4:CC$579),_xlfn.XLOOKUP(Table8[[#This Row],[Control ID]],[6]!Table10[Control ID],[6]cmmiAnalysis!CD$4:CD$579),_xlfn.XLOOKUP(Table8[[#This Row],[Control ID]],[6]!Table10[Control ID],[6]cmmiAnalysis!CE$4:CE$579))</f>
        <v>#REF!</v>
      </c>
    </row>
    <row r="15" spans="1:26" x14ac:dyDescent="0.25">
      <c r="B15" s="1" t="s">
        <v>3230</v>
      </c>
      <c r="C15" s="1" t="str">
        <f>_xlfn.XLOOKUP(B15,[6]cmmiAnalysis!$A$4:$A$579,[6]cmmiAnalysis!$D$4:$D$579,0,0,1)</f>
        <v>Attack Trees</v>
      </c>
      <c r="D15" s="19">
        <v>4</v>
      </c>
      <c r="E15" s="32" t="str">
        <f>IFERROR(SUM(Table8[[#This Row],[Implementation]:[Reporting]]),"N/A")</f>
        <v>N/A</v>
      </c>
      <c r="F15" s="32" t="e">
        <f>SUM(Table8[[#This Row],[Operating Capability]:[Adaptability]])</f>
        <v>#REF!</v>
      </c>
      <c r="G15" s="32" t="e">
        <f>SUM(Table8[[#This Row],[Reliability]:[Transparency]])</f>
        <v>#REF!</v>
      </c>
      <c r="H15" s="1" t="e" cm="1">
        <f t="array" ref="H15">_xlfn.XLOOKUP(B15,[6]!Table10[Control ID],[6]cmmiAnalysis!AV$4:AV$579,0,0,1)</f>
        <v>#REF!</v>
      </c>
      <c r="I15" s="1" t="e" cm="1">
        <f t="array" ref="I15">_xlfn.XLOOKUP(B15,[6]!Table10[Control ID], [6]cmmiAnalysis!AW$4:AW$579,0,0,1)+(_xlfn.XLOOKUP(B15,[6]!Table10[Control ID], [6]cmmiAnalysis!AX$4:AX$579,0,0,1)+(_xlfn.XLOOKUP(B15,[6]!Table10[Control ID], [6]cmmiAnalysis!AY$4:AY$579,0,0,1)))</f>
        <v>#REF!</v>
      </c>
      <c r="J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 s="1" t="e">
        <f>SUM(_xlfn.XLOOKUP(Table8[[#This Row],[Control ID]],[6]!Table10[Control ID],[6]cmmiAnalysis!BE$4:BE$579),_xlfn.XLOOKUP(Table8[[#This Row],[Control ID]],[6]!Table10[Control ID],[6]cmmiAnalysis!BF$4:BF$579))</f>
        <v>#REF!</v>
      </c>
      <c r="L15" s="1" t="e">
        <f>SUM(_xlfn.XLOOKUP(Table8[[#This Row],[Control ID]],[6]!Table10[Control ID],[6]cmmiAnalysis!BG$4:BG$579))</f>
        <v>#REF!</v>
      </c>
      <c r="M15" s="1" t="e">
        <f>SUM(_xlfn.XLOOKUP(Table8[[#This Row],[Control ID]],[6]!Table10[Control ID],[6]cmmiAnalysis!BH$4:BH$579))</f>
        <v>#REF!</v>
      </c>
      <c r="N15" s="1" t="e">
        <f>SUM(_xlfn.XLOOKUP(Table8[[#This Row],[Control ID]],[6]!Table10[Control ID],[6]cmmiAnalysis!BI$4:BI$579))</f>
        <v>#REF!</v>
      </c>
      <c r="O15" s="1" t="e">
        <f>SUM(_xlfn.XLOOKUP(Table8[[#This Row],[Control ID]],[6]!Table10[Control ID],[6]cmmiAnalysis!BJ$4:BJ$579),_xlfn.XLOOKUP(Table8[[#This Row],[Control ID]],[6]!Table10[Control ID],[6]cmmiAnalysis!BK$4:BK$579))</f>
        <v>#REF!</v>
      </c>
      <c r="P15" s="1" t="e">
        <f>SUM(_xlfn.XLOOKUP(Table8[[#This Row],[Control ID]],[6]!Table10[Control ID],[6]cmmiAnalysis!BL$4:BL$579))</f>
        <v>#REF!</v>
      </c>
      <c r="Q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 s="1" t="e">
        <f>SUM(_xlfn.XLOOKUP(Table8[[#This Row],[Control ID]],[6]!Table10[Control ID],[6]cmmiAnalysis!BQ$4:BQ$579),_xlfn.XLOOKUP(Table8[[#This Row],[Control ID]],[6]!Table10[Control ID],[6]cmmiAnalysis!BR$4:BR$579))</f>
        <v>#REF!</v>
      </c>
      <c r="S15" s="1" t="e">
        <f>SUM(_xlfn.XLOOKUP(Table8[[#This Row],[Control ID]],[6]!Table10[Control ID],[6]cmmiAnalysis!BA$4:BA$579),_xlfn.XLOOKUP(Table8[[#This Row],[Control ID]],[6]!Table10[Control ID],[6]cmmiAnalysis!BB$4:BB$579),_xlfn.XLOOKUP(Table8[[#This Row],[Control ID]],[6]!Table10[Control ID],[6]cmmiAnalysis!BC$4:BC$579))</f>
        <v>#REF!</v>
      </c>
      <c r="T15" s="1" t="e">
        <f>SUM(_xlfn.XLOOKUP(Table8[[#This Row],[Control ID]],[6]!Table10[Control ID],[6]cmmiAnalysis!BV$4:BV$579))</f>
        <v>#REF!</v>
      </c>
      <c r="U15" s="1" t="e">
        <f>SUM(_xlfn.XLOOKUP(Table8[[#This Row],[Control ID]],[6]!Table10[Control ID],[6]cmmiAnalysis!BW$4:BW$579))</f>
        <v>#REF!</v>
      </c>
      <c r="V15" s="1" t="e">
        <f>SUM(_xlfn.XLOOKUP(Table8[[#This Row],[Control ID]],[6]!Table10[Control ID],[6]cmmiAnalysis!BX$4:BX$579))</f>
        <v>#REF!</v>
      </c>
      <c r="W15" s="1" t="e">
        <f>SUM(_xlfn.XLOOKUP(Table8[[#This Row],[Control ID]],[6]!Table10[Control ID],[6]cmmiAnalysis!BY$4:BY$579))</f>
        <v>#REF!</v>
      </c>
      <c r="X15" s="1" t="e">
        <f>SUM(_xlfn.XLOOKUP(Table8[[#This Row],[Control ID]],[6]!Table10[Control ID],[6]cmmiAnalysis!BZ$4:BZ$579))</f>
        <v>#REF!</v>
      </c>
      <c r="Y15" s="1" t="e">
        <f>SUM(_xlfn.XLOOKUP(Table8[[#This Row],[Control ID]],[6]!Table10[Control ID],[6]cmmiAnalysis!CA$4:CA$579),_xlfn.XLOOKUP(Table8[[#This Row],[Control ID]],[6]!Table10[Control ID],[6]cmmiAnalysis!CB$4:CB$579))</f>
        <v>#REF!</v>
      </c>
      <c r="Z15" s="1" t="e">
        <f>SUM(_xlfn.XLOOKUP(Table8[[#This Row],[Control ID]],[6]!Table10[Control ID],[6]cmmiAnalysis!CC$4:CC$579),_xlfn.XLOOKUP(Table8[[#This Row],[Control ID]],[6]!Table10[Control ID],[6]cmmiAnalysis!CD$4:CD$579),_xlfn.XLOOKUP(Table8[[#This Row],[Control ID]],[6]!Table10[Control ID],[6]cmmiAnalysis!CE$4:CE$579))</f>
        <v>#REF!</v>
      </c>
    </row>
    <row r="16" spans="1:26" x14ac:dyDescent="0.25">
      <c r="B16" s="1" t="s">
        <v>3232</v>
      </c>
      <c r="C16" s="1" t="str">
        <f>_xlfn.XLOOKUP(B16,[6]cmmiAnalysis!$A$4:$A$579,[6]cmmiAnalysis!$D$4:$D$579,0,0,1)</f>
        <v>Container Security</v>
      </c>
      <c r="D16" s="19">
        <v>3</v>
      </c>
      <c r="E16" s="32" t="str">
        <f>IFERROR(SUM(Table8[[#This Row],[Implementation]:[Reporting]]),"N/A")</f>
        <v>N/A</v>
      </c>
      <c r="F16" s="32" t="e">
        <f>SUM(Table8[[#This Row],[Operating Capability]:[Adaptability]])</f>
        <v>#REF!</v>
      </c>
      <c r="G16" s="32" t="e">
        <f>SUM(Table8[[#This Row],[Reliability]:[Transparency]])</f>
        <v>#REF!</v>
      </c>
      <c r="H16" s="1" t="e" cm="1">
        <f t="array" ref="H16">_xlfn.XLOOKUP(B16,[6]!Table10[Control ID],[6]cmmiAnalysis!AV$4:AV$579,0,0,1)</f>
        <v>#REF!</v>
      </c>
      <c r="I16" s="1" t="e" cm="1">
        <f t="array" ref="I16">_xlfn.XLOOKUP(B16,[6]!Table10[Control ID], [6]cmmiAnalysis!AW$4:AW$579,0,0,1)+(_xlfn.XLOOKUP(B16,[6]!Table10[Control ID], [6]cmmiAnalysis!AX$4:AX$579,0,0,1)+(_xlfn.XLOOKUP(B16,[6]!Table10[Control ID], [6]cmmiAnalysis!AY$4:AY$579,0,0,1)))</f>
        <v>#REF!</v>
      </c>
      <c r="J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 s="1" t="e">
        <f>SUM(_xlfn.XLOOKUP(Table8[[#This Row],[Control ID]],[6]!Table10[Control ID],[6]cmmiAnalysis!BE$4:BE$579),_xlfn.XLOOKUP(Table8[[#This Row],[Control ID]],[6]!Table10[Control ID],[6]cmmiAnalysis!BF$4:BF$579))</f>
        <v>#REF!</v>
      </c>
      <c r="L16" s="1" t="e">
        <f>SUM(_xlfn.XLOOKUP(Table8[[#This Row],[Control ID]],[6]!Table10[Control ID],[6]cmmiAnalysis!BG$4:BG$579))</f>
        <v>#REF!</v>
      </c>
      <c r="M16" s="1" t="e">
        <f>SUM(_xlfn.XLOOKUP(Table8[[#This Row],[Control ID]],[6]!Table10[Control ID],[6]cmmiAnalysis!BH$4:BH$579))</f>
        <v>#REF!</v>
      </c>
      <c r="N16" s="1" t="e">
        <f>SUM(_xlfn.XLOOKUP(Table8[[#This Row],[Control ID]],[6]!Table10[Control ID],[6]cmmiAnalysis!BI$4:BI$579))</f>
        <v>#REF!</v>
      </c>
      <c r="O16" s="1" t="e">
        <f>SUM(_xlfn.XLOOKUP(Table8[[#This Row],[Control ID]],[6]!Table10[Control ID],[6]cmmiAnalysis!BJ$4:BJ$579),_xlfn.XLOOKUP(Table8[[#This Row],[Control ID]],[6]!Table10[Control ID],[6]cmmiAnalysis!BK$4:BK$579))</f>
        <v>#REF!</v>
      </c>
      <c r="P16" s="1" t="e">
        <f>SUM(_xlfn.XLOOKUP(Table8[[#This Row],[Control ID]],[6]!Table10[Control ID],[6]cmmiAnalysis!BL$4:BL$579))</f>
        <v>#REF!</v>
      </c>
      <c r="Q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 s="1" t="e">
        <f>SUM(_xlfn.XLOOKUP(Table8[[#This Row],[Control ID]],[6]!Table10[Control ID],[6]cmmiAnalysis!BQ$4:BQ$579),_xlfn.XLOOKUP(Table8[[#This Row],[Control ID]],[6]!Table10[Control ID],[6]cmmiAnalysis!BR$4:BR$579))</f>
        <v>#REF!</v>
      </c>
      <c r="S16" s="1" t="e">
        <f>SUM(_xlfn.XLOOKUP(Table8[[#This Row],[Control ID]],[6]!Table10[Control ID],[6]cmmiAnalysis!BA$4:BA$579),_xlfn.XLOOKUP(Table8[[#This Row],[Control ID]],[6]!Table10[Control ID],[6]cmmiAnalysis!BB$4:BB$579),_xlfn.XLOOKUP(Table8[[#This Row],[Control ID]],[6]!Table10[Control ID],[6]cmmiAnalysis!BC$4:BC$579))</f>
        <v>#REF!</v>
      </c>
      <c r="T16" s="1" t="e">
        <f>SUM(_xlfn.XLOOKUP(Table8[[#This Row],[Control ID]],[6]!Table10[Control ID],[6]cmmiAnalysis!BV$4:BV$579))</f>
        <v>#REF!</v>
      </c>
      <c r="U16" s="1" t="e">
        <f>SUM(_xlfn.XLOOKUP(Table8[[#This Row],[Control ID]],[6]!Table10[Control ID],[6]cmmiAnalysis!BW$4:BW$579))</f>
        <v>#REF!</v>
      </c>
      <c r="V16" s="1" t="e">
        <f>SUM(_xlfn.XLOOKUP(Table8[[#This Row],[Control ID]],[6]!Table10[Control ID],[6]cmmiAnalysis!BX$4:BX$579))</f>
        <v>#REF!</v>
      </c>
      <c r="W16" s="1" t="e">
        <f>SUM(_xlfn.XLOOKUP(Table8[[#This Row],[Control ID]],[6]!Table10[Control ID],[6]cmmiAnalysis!BY$4:BY$579))</f>
        <v>#REF!</v>
      </c>
      <c r="X16" s="1" t="e">
        <f>SUM(_xlfn.XLOOKUP(Table8[[#This Row],[Control ID]],[6]!Table10[Control ID],[6]cmmiAnalysis!BZ$4:BZ$579))</f>
        <v>#REF!</v>
      </c>
      <c r="Y16" s="1" t="e">
        <f>SUM(_xlfn.XLOOKUP(Table8[[#This Row],[Control ID]],[6]!Table10[Control ID],[6]cmmiAnalysis!CA$4:CA$579),_xlfn.XLOOKUP(Table8[[#This Row],[Control ID]],[6]!Table10[Control ID],[6]cmmiAnalysis!CB$4:CB$579))</f>
        <v>#REF!</v>
      </c>
      <c r="Z16" s="1" t="e">
        <f>SUM(_xlfn.XLOOKUP(Table8[[#This Row],[Control ID]],[6]!Table10[Control ID],[6]cmmiAnalysis!CC$4:CC$579),_xlfn.XLOOKUP(Table8[[#This Row],[Control ID]],[6]!Table10[Control ID],[6]cmmiAnalysis!CD$4:CD$579),_xlfn.XLOOKUP(Table8[[#This Row],[Control ID]],[6]!Table10[Control ID],[6]cmmiAnalysis!CE$4:CE$579))</f>
        <v>#REF!</v>
      </c>
    </row>
    <row r="17" spans="2:26" x14ac:dyDescent="0.25">
      <c r="B17" s="1" t="s">
        <v>3234</v>
      </c>
      <c r="C17" s="1" t="str">
        <f>_xlfn.XLOOKUP(B17,[6]cmmiAnalysis!$A$4:$A$579,[6]cmmiAnalysis!$D$4:$D$579,0,0,1)</f>
        <v>DevSecOps</v>
      </c>
      <c r="D17" s="19">
        <v>4</v>
      </c>
      <c r="E17" s="32" t="str">
        <f>IFERROR(SUM(Table8[[#This Row],[Implementation]:[Reporting]]),"N/A")</f>
        <v>N/A</v>
      </c>
      <c r="F17" s="32" t="e">
        <f>SUM(Table8[[#This Row],[Operating Capability]:[Adaptability]])</f>
        <v>#REF!</v>
      </c>
      <c r="G17" s="32" t="e">
        <f>SUM(Table8[[#This Row],[Reliability]:[Transparency]])</f>
        <v>#REF!</v>
      </c>
      <c r="H17" s="1" t="e" cm="1">
        <f t="array" ref="H17">_xlfn.XLOOKUP(B17,[6]!Table10[Control ID],[6]cmmiAnalysis!AV$4:AV$579,0,0,1)</f>
        <v>#REF!</v>
      </c>
      <c r="I17" s="1" t="e" cm="1">
        <f t="array" ref="I17">_xlfn.XLOOKUP(B17,[6]!Table10[Control ID], [6]cmmiAnalysis!AW$4:AW$579,0,0,1)+(_xlfn.XLOOKUP(B17,[6]!Table10[Control ID], [6]cmmiAnalysis!AX$4:AX$579,0,0,1)+(_xlfn.XLOOKUP(B17,[6]!Table10[Control ID], [6]cmmiAnalysis!AY$4:AY$579,0,0,1)))</f>
        <v>#REF!</v>
      </c>
      <c r="J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 s="1" t="e">
        <f>SUM(_xlfn.XLOOKUP(Table8[[#This Row],[Control ID]],[6]!Table10[Control ID],[6]cmmiAnalysis!BE$4:BE$579),_xlfn.XLOOKUP(Table8[[#This Row],[Control ID]],[6]!Table10[Control ID],[6]cmmiAnalysis!BF$4:BF$579))</f>
        <v>#REF!</v>
      </c>
      <c r="L17" s="1" t="e">
        <f>SUM(_xlfn.XLOOKUP(Table8[[#This Row],[Control ID]],[6]!Table10[Control ID],[6]cmmiAnalysis!BG$4:BG$579))</f>
        <v>#REF!</v>
      </c>
      <c r="M17" s="1" t="e">
        <f>SUM(_xlfn.XLOOKUP(Table8[[#This Row],[Control ID]],[6]!Table10[Control ID],[6]cmmiAnalysis!BH$4:BH$579))</f>
        <v>#REF!</v>
      </c>
      <c r="N17" s="1" t="e">
        <f>SUM(_xlfn.XLOOKUP(Table8[[#This Row],[Control ID]],[6]!Table10[Control ID],[6]cmmiAnalysis!BI$4:BI$579))</f>
        <v>#REF!</v>
      </c>
      <c r="O17" s="1" t="e">
        <f>SUM(_xlfn.XLOOKUP(Table8[[#This Row],[Control ID]],[6]!Table10[Control ID],[6]cmmiAnalysis!BJ$4:BJ$579),_xlfn.XLOOKUP(Table8[[#This Row],[Control ID]],[6]!Table10[Control ID],[6]cmmiAnalysis!BK$4:BK$579))</f>
        <v>#REF!</v>
      </c>
      <c r="P17" s="1" t="e">
        <f>SUM(_xlfn.XLOOKUP(Table8[[#This Row],[Control ID]],[6]!Table10[Control ID],[6]cmmiAnalysis!BL$4:BL$579))</f>
        <v>#REF!</v>
      </c>
      <c r="Q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 s="1" t="e">
        <f>SUM(_xlfn.XLOOKUP(Table8[[#This Row],[Control ID]],[6]!Table10[Control ID],[6]cmmiAnalysis!BQ$4:BQ$579),_xlfn.XLOOKUP(Table8[[#This Row],[Control ID]],[6]!Table10[Control ID],[6]cmmiAnalysis!BR$4:BR$579))</f>
        <v>#REF!</v>
      </c>
      <c r="S17" s="1" t="e">
        <f>SUM(_xlfn.XLOOKUP(Table8[[#This Row],[Control ID]],[6]!Table10[Control ID],[6]cmmiAnalysis!BA$4:BA$579),_xlfn.XLOOKUP(Table8[[#This Row],[Control ID]],[6]!Table10[Control ID],[6]cmmiAnalysis!BB$4:BB$579),_xlfn.XLOOKUP(Table8[[#This Row],[Control ID]],[6]!Table10[Control ID],[6]cmmiAnalysis!BC$4:BC$579))</f>
        <v>#REF!</v>
      </c>
      <c r="T17" s="1" t="e">
        <f>SUM(_xlfn.XLOOKUP(Table8[[#This Row],[Control ID]],[6]!Table10[Control ID],[6]cmmiAnalysis!BV$4:BV$579))</f>
        <v>#REF!</v>
      </c>
      <c r="U17" s="1" t="e">
        <f>SUM(_xlfn.XLOOKUP(Table8[[#This Row],[Control ID]],[6]!Table10[Control ID],[6]cmmiAnalysis!BW$4:BW$579))</f>
        <v>#REF!</v>
      </c>
      <c r="V17" s="1" t="e">
        <f>SUM(_xlfn.XLOOKUP(Table8[[#This Row],[Control ID]],[6]!Table10[Control ID],[6]cmmiAnalysis!BX$4:BX$579))</f>
        <v>#REF!</v>
      </c>
      <c r="W17" s="1" t="e">
        <f>SUM(_xlfn.XLOOKUP(Table8[[#This Row],[Control ID]],[6]!Table10[Control ID],[6]cmmiAnalysis!BY$4:BY$579))</f>
        <v>#REF!</v>
      </c>
      <c r="X17" s="1" t="e">
        <f>SUM(_xlfn.XLOOKUP(Table8[[#This Row],[Control ID]],[6]!Table10[Control ID],[6]cmmiAnalysis!BZ$4:BZ$579))</f>
        <v>#REF!</v>
      </c>
      <c r="Y17" s="1" t="e">
        <f>SUM(_xlfn.XLOOKUP(Table8[[#This Row],[Control ID]],[6]!Table10[Control ID],[6]cmmiAnalysis!CA$4:CA$579),_xlfn.XLOOKUP(Table8[[#This Row],[Control ID]],[6]!Table10[Control ID],[6]cmmiAnalysis!CB$4:CB$579))</f>
        <v>#REF!</v>
      </c>
      <c r="Z17" s="1" t="e">
        <f>SUM(_xlfn.XLOOKUP(Table8[[#This Row],[Control ID]],[6]!Table10[Control ID],[6]cmmiAnalysis!CC$4:CC$579),_xlfn.XLOOKUP(Table8[[#This Row],[Control ID]],[6]!Table10[Control ID],[6]cmmiAnalysis!CD$4:CD$579),_xlfn.XLOOKUP(Table8[[#This Row],[Control ID]],[6]!Table10[Control ID],[6]cmmiAnalysis!CE$4:CE$579))</f>
        <v>#REF!</v>
      </c>
    </row>
    <row r="18" spans="2:26" x14ac:dyDescent="0.25">
      <c r="B18" s="1" t="s">
        <v>3236</v>
      </c>
      <c r="C18" s="1" t="str">
        <f>_xlfn.XLOOKUP(B18,[6]cmmiAnalysis!$A$4:$A$579,[6]cmmiAnalysis!$D$4:$D$579,0,0,1)</f>
        <v>Dynamic Analysis</v>
      </c>
      <c r="D18" s="19">
        <v>3</v>
      </c>
      <c r="E18" s="32" t="str">
        <f>IFERROR(SUM(Table8[[#This Row],[Implementation]:[Reporting]]),"N/A")</f>
        <v>N/A</v>
      </c>
      <c r="F18" s="32" t="e">
        <f>SUM(Table8[[#This Row],[Operating Capability]:[Adaptability]])</f>
        <v>#REF!</v>
      </c>
      <c r="G18" s="32" t="e">
        <f>SUM(Table8[[#This Row],[Reliability]:[Transparency]])</f>
        <v>#REF!</v>
      </c>
      <c r="H18" s="1" t="e" cm="1">
        <f t="array" ref="H18">_xlfn.XLOOKUP(B18,[6]!Table10[Control ID],[6]cmmiAnalysis!AV$4:AV$579,0,0,1)</f>
        <v>#REF!</v>
      </c>
      <c r="I18" s="1" t="e" cm="1">
        <f t="array" ref="I18">_xlfn.XLOOKUP(B18,[6]!Table10[Control ID], [6]cmmiAnalysis!AW$4:AW$579,0,0,1)+(_xlfn.XLOOKUP(B18,[6]!Table10[Control ID], [6]cmmiAnalysis!AX$4:AX$579,0,0,1)+(_xlfn.XLOOKUP(B18,[6]!Table10[Control ID], [6]cmmiAnalysis!AY$4:AY$579,0,0,1)))</f>
        <v>#REF!</v>
      </c>
      <c r="J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 s="1" t="e">
        <f>SUM(_xlfn.XLOOKUP(Table8[[#This Row],[Control ID]],[6]!Table10[Control ID],[6]cmmiAnalysis!BE$4:BE$579),_xlfn.XLOOKUP(Table8[[#This Row],[Control ID]],[6]!Table10[Control ID],[6]cmmiAnalysis!BF$4:BF$579))</f>
        <v>#REF!</v>
      </c>
      <c r="L18" s="1" t="e">
        <f>SUM(_xlfn.XLOOKUP(Table8[[#This Row],[Control ID]],[6]!Table10[Control ID],[6]cmmiAnalysis!BG$4:BG$579))</f>
        <v>#REF!</v>
      </c>
      <c r="M18" s="1" t="e">
        <f>SUM(_xlfn.XLOOKUP(Table8[[#This Row],[Control ID]],[6]!Table10[Control ID],[6]cmmiAnalysis!BH$4:BH$579))</f>
        <v>#REF!</v>
      </c>
      <c r="N18" s="1" t="e">
        <f>SUM(_xlfn.XLOOKUP(Table8[[#This Row],[Control ID]],[6]!Table10[Control ID],[6]cmmiAnalysis!BI$4:BI$579))</f>
        <v>#REF!</v>
      </c>
      <c r="O18" s="1" t="e">
        <f>SUM(_xlfn.XLOOKUP(Table8[[#This Row],[Control ID]],[6]!Table10[Control ID],[6]cmmiAnalysis!BJ$4:BJ$579),_xlfn.XLOOKUP(Table8[[#This Row],[Control ID]],[6]!Table10[Control ID],[6]cmmiAnalysis!BK$4:BK$579))</f>
        <v>#REF!</v>
      </c>
      <c r="P18" s="1" t="e">
        <f>SUM(_xlfn.XLOOKUP(Table8[[#This Row],[Control ID]],[6]!Table10[Control ID],[6]cmmiAnalysis!BL$4:BL$579))</f>
        <v>#REF!</v>
      </c>
      <c r="Q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 s="1" t="e">
        <f>SUM(_xlfn.XLOOKUP(Table8[[#This Row],[Control ID]],[6]!Table10[Control ID],[6]cmmiAnalysis!BQ$4:BQ$579),_xlfn.XLOOKUP(Table8[[#This Row],[Control ID]],[6]!Table10[Control ID],[6]cmmiAnalysis!BR$4:BR$579))</f>
        <v>#REF!</v>
      </c>
      <c r="S18" s="1" t="e">
        <f>SUM(_xlfn.XLOOKUP(Table8[[#This Row],[Control ID]],[6]!Table10[Control ID],[6]cmmiAnalysis!BA$4:BA$579),_xlfn.XLOOKUP(Table8[[#This Row],[Control ID]],[6]!Table10[Control ID],[6]cmmiAnalysis!BB$4:BB$579),_xlfn.XLOOKUP(Table8[[#This Row],[Control ID]],[6]!Table10[Control ID],[6]cmmiAnalysis!BC$4:BC$579))</f>
        <v>#REF!</v>
      </c>
      <c r="T18" s="1" t="e">
        <f>SUM(_xlfn.XLOOKUP(Table8[[#This Row],[Control ID]],[6]!Table10[Control ID],[6]cmmiAnalysis!BV$4:BV$579))</f>
        <v>#REF!</v>
      </c>
      <c r="U18" s="1" t="e">
        <f>SUM(_xlfn.XLOOKUP(Table8[[#This Row],[Control ID]],[6]!Table10[Control ID],[6]cmmiAnalysis!BW$4:BW$579))</f>
        <v>#REF!</v>
      </c>
      <c r="V18" s="1" t="e">
        <f>SUM(_xlfn.XLOOKUP(Table8[[#This Row],[Control ID]],[6]!Table10[Control ID],[6]cmmiAnalysis!BX$4:BX$579))</f>
        <v>#REF!</v>
      </c>
      <c r="W18" s="1" t="e">
        <f>SUM(_xlfn.XLOOKUP(Table8[[#This Row],[Control ID]],[6]!Table10[Control ID],[6]cmmiAnalysis!BY$4:BY$579))</f>
        <v>#REF!</v>
      </c>
      <c r="X18" s="1" t="e">
        <f>SUM(_xlfn.XLOOKUP(Table8[[#This Row],[Control ID]],[6]!Table10[Control ID],[6]cmmiAnalysis!BZ$4:BZ$579))</f>
        <v>#REF!</v>
      </c>
      <c r="Y18" s="1" t="e">
        <f>SUM(_xlfn.XLOOKUP(Table8[[#This Row],[Control ID]],[6]!Table10[Control ID],[6]cmmiAnalysis!CA$4:CA$579),_xlfn.XLOOKUP(Table8[[#This Row],[Control ID]],[6]!Table10[Control ID],[6]cmmiAnalysis!CB$4:CB$579))</f>
        <v>#REF!</v>
      </c>
      <c r="Z18" s="1" t="e">
        <f>SUM(_xlfn.XLOOKUP(Table8[[#This Row],[Control ID]],[6]!Table10[Control ID],[6]cmmiAnalysis!CC$4:CC$579),_xlfn.XLOOKUP(Table8[[#This Row],[Control ID]],[6]!Table10[Control ID],[6]cmmiAnalysis!CD$4:CD$579),_xlfn.XLOOKUP(Table8[[#This Row],[Control ID]],[6]!Table10[Control ID],[6]cmmiAnalysis!CE$4:CE$579))</f>
        <v>#REF!</v>
      </c>
    </row>
    <row r="19" spans="2:26" x14ac:dyDescent="0.25">
      <c r="B19" s="1" t="s">
        <v>3237</v>
      </c>
      <c r="C19" s="1" t="str">
        <f>_xlfn.XLOOKUP(B19,[6]cmmiAnalysis!$A$4:$A$579,[6]cmmiAnalysis!$D$4:$D$579,0,0,1)</f>
        <v>Dynamic Application Security Testing (DAST)</v>
      </c>
      <c r="D19" s="19">
        <v>3</v>
      </c>
      <c r="E19" s="32" t="str">
        <f>IFERROR(SUM(Table8[[#This Row],[Implementation]:[Reporting]]),"N/A")</f>
        <v>N/A</v>
      </c>
      <c r="F19" s="32" t="e">
        <f>SUM(Table8[[#This Row],[Operating Capability]:[Adaptability]])</f>
        <v>#REF!</v>
      </c>
      <c r="G19" s="32" t="e">
        <f>SUM(Table8[[#This Row],[Reliability]:[Transparency]])</f>
        <v>#REF!</v>
      </c>
      <c r="H19" s="1" t="e" cm="1">
        <f t="array" ref="H19">_xlfn.XLOOKUP(B19,[6]!Table10[Control ID],[6]cmmiAnalysis!AV$4:AV$579,0,0,1)</f>
        <v>#REF!</v>
      </c>
      <c r="I19" s="1" t="e" cm="1">
        <f t="array" ref="I19">_xlfn.XLOOKUP(B19,[6]!Table10[Control ID], [6]cmmiAnalysis!AW$4:AW$579,0,0,1)+(_xlfn.XLOOKUP(B19,[6]!Table10[Control ID], [6]cmmiAnalysis!AX$4:AX$579,0,0,1)+(_xlfn.XLOOKUP(B19,[6]!Table10[Control ID], [6]cmmiAnalysis!AY$4:AY$579,0,0,1)))</f>
        <v>#REF!</v>
      </c>
      <c r="J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 s="1" t="e">
        <f>SUM(_xlfn.XLOOKUP(Table8[[#This Row],[Control ID]],[6]!Table10[Control ID],[6]cmmiAnalysis!BE$4:BE$579),_xlfn.XLOOKUP(Table8[[#This Row],[Control ID]],[6]!Table10[Control ID],[6]cmmiAnalysis!BF$4:BF$579))</f>
        <v>#REF!</v>
      </c>
      <c r="L19" s="1" t="e">
        <f>SUM(_xlfn.XLOOKUP(Table8[[#This Row],[Control ID]],[6]!Table10[Control ID],[6]cmmiAnalysis!BG$4:BG$579))</f>
        <v>#REF!</v>
      </c>
      <c r="M19" s="1" t="e">
        <f>SUM(_xlfn.XLOOKUP(Table8[[#This Row],[Control ID]],[6]!Table10[Control ID],[6]cmmiAnalysis!BH$4:BH$579))</f>
        <v>#REF!</v>
      </c>
      <c r="N19" s="1" t="e">
        <f>SUM(_xlfn.XLOOKUP(Table8[[#This Row],[Control ID]],[6]!Table10[Control ID],[6]cmmiAnalysis!BI$4:BI$579))</f>
        <v>#REF!</v>
      </c>
      <c r="O19" s="1" t="e">
        <f>SUM(_xlfn.XLOOKUP(Table8[[#This Row],[Control ID]],[6]!Table10[Control ID],[6]cmmiAnalysis!BJ$4:BJ$579),_xlfn.XLOOKUP(Table8[[#This Row],[Control ID]],[6]!Table10[Control ID],[6]cmmiAnalysis!BK$4:BK$579))</f>
        <v>#REF!</v>
      </c>
      <c r="P19" s="1" t="e">
        <f>SUM(_xlfn.XLOOKUP(Table8[[#This Row],[Control ID]],[6]!Table10[Control ID],[6]cmmiAnalysis!BL$4:BL$579))</f>
        <v>#REF!</v>
      </c>
      <c r="Q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 s="1" t="e">
        <f>SUM(_xlfn.XLOOKUP(Table8[[#This Row],[Control ID]],[6]!Table10[Control ID],[6]cmmiAnalysis!BQ$4:BQ$579),_xlfn.XLOOKUP(Table8[[#This Row],[Control ID]],[6]!Table10[Control ID],[6]cmmiAnalysis!BR$4:BR$579))</f>
        <v>#REF!</v>
      </c>
      <c r="S19" s="1" t="e">
        <f>SUM(_xlfn.XLOOKUP(Table8[[#This Row],[Control ID]],[6]!Table10[Control ID],[6]cmmiAnalysis!BA$4:BA$579),_xlfn.XLOOKUP(Table8[[#This Row],[Control ID]],[6]!Table10[Control ID],[6]cmmiAnalysis!BB$4:BB$579),_xlfn.XLOOKUP(Table8[[#This Row],[Control ID]],[6]!Table10[Control ID],[6]cmmiAnalysis!BC$4:BC$579))</f>
        <v>#REF!</v>
      </c>
      <c r="T19" s="1" t="e">
        <f>SUM(_xlfn.XLOOKUP(Table8[[#This Row],[Control ID]],[6]!Table10[Control ID],[6]cmmiAnalysis!BV$4:BV$579))</f>
        <v>#REF!</v>
      </c>
      <c r="U19" s="1" t="e">
        <f>SUM(_xlfn.XLOOKUP(Table8[[#This Row],[Control ID]],[6]!Table10[Control ID],[6]cmmiAnalysis!BW$4:BW$579))</f>
        <v>#REF!</v>
      </c>
      <c r="V19" s="1" t="e">
        <f>SUM(_xlfn.XLOOKUP(Table8[[#This Row],[Control ID]],[6]!Table10[Control ID],[6]cmmiAnalysis!BX$4:BX$579))</f>
        <v>#REF!</v>
      </c>
      <c r="W19" s="1" t="e">
        <f>SUM(_xlfn.XLOOKUP(Table8[[#This Row],[Control ID]],[6]!Table10[Control ID],[6]cmmiAnalysis!BY$4:BY$579))</f>
        <v>#REF!</v>
      </c>
      <c r="X19" s="1" t="e">
        <f>SUM(_xlfn.XLOOKUP(Table8[[#This Row],[Control ID]],[6]!Table10[Control ID],[6]cmmiAnalysis!BZ$4:BZ$579))</f>
        <v>#REF!</v>
      </c>
      <c r="Y19" s="1" t="e">
        <f>SUM(_xlfn.XLOOKUP(Table8[[#This Row],[Control ID]],[6]!Table10[Control ID],[6]cmmiAnalysis!CA$4:CA$579),_xlfn.XLOOKUP(Table8[[#This Row],[Control ID]],[6]!Table10[Control ID],[6]cmmiAnalysis!CB$4:CB$579))</f>
        <v>#REF!</v>
      </c>
      <c r="Z19" s="1" t="e">
        <f>SUM(_xlfn.XLOOKUP(Table8[[#This Row],[Control ID]],[6]!Table10[Control ID],[6]cmmiAnalysis!CC$4:CC$579),_xlfn.XLOOKUP(Table8[[#This Row],[Control ID]],[6]!Table10[Control ID],[6]cmmiAnalysis!CD$4:CD$579),_xlfn.XLOOKUP(Table8[[#This Row],[Control ID]],[6]!Table10[Control ID],[6]cmmiAnalysis!CE$4:CE$579))</f>
        <v>#REF!</v>
      </c>
    </row>
    <row r="20" spans="2:26" x14ac:dyDescent="0.25">
      <c r="B20" s="1" t="s">
        <v>3238</v>
      </c>
      <c r="C20" s="1" t="str">
        <f>_xlfn.XLOOKUP(B20,[6]cmmiAnalysis!$A$4:$A$579,[6]cmmiAnalysis!$D$4:$D$579,0,0,1)</f>
        <v>Application Scanning</v>
      </c>
      <c r="D20" s="19">
        <v>4</v>
      </c>
      <c r="E20" s="32" t="str">
        <f>IFERROR(SUM(Table8[[#This Row],[Implementation]:[Reporting]]),"N/A")</f>
        <v>N/A</v>
      </c>
      <c r="F20" s="32" t="e">
        <f>SUM(Table8[[#This Row],[Operating Capability]:[Adaptability]])</f>
        <v>#REF!</v>
      </c>
      <c r="G20" s="32" t="e">
        <f>SUM(Table8[[#This Row],[Reliability]:[Transparency]])</f>
        <v>#REF!</v>
      </c>
      <c r="H20" s="1" t="e" cm="1">
        <f t="array" ref="H20">_xlfn.XLOOKUP(B20,[6]!Table10[Control ID],[6]cmmiAnalysis!AV$4:AV$579,0,0,1)</f>
        <v>#REF!</v>
      </c>
      <c r="I20" s="1" t="e" cm="1">
        <f t="array" ref="I20">_xlfn.XLOOKUP(B20,[6]!Table10[Control ID], [6]cmmiAnalysis!AW$4:AW$579,0,0,1)+(_xlfn.XLOOKUP(B20,[6]!Table10[Control ID], [6]cmmiAnalysis!AX$4:AX$579,0,0,1)+(_xlfn.XLOOKUP(B20,[6]!Table10[Control ID], [6]cmmiAnalysis!AY$4:AY$579,0,0,1)))</f>
        <v>#REF!</v>
      </c>
      <c r="J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 s="1" t="e">
        <f>SUM(_xlfn.XLOOKUP(Table8[[#This Row],[Control ID]],[6]!Table10[Control ID],[6]cmmiAnalysis!BE$4:BE$579),_xlfn.XLOOKUP(Table8[[#This Row],[Control ID]],[6]!Table10[Control ID],[6]cmmiAnalysis!BF$4:BF$579))</f>
        <v>#REF!</v>
      </c>
      <c r="L20" s="1" t="e">
        <f>SUM(_xlfn.XLOOKUP(Table8[[#This Row],[Control ID]],[6]!Table10[Control ID],[6]cmmiAnalysis!BG$4:BG$579))</f>
        <v>#REF!</v>
      </c>
      <c r="M20" s="1" t="e">
        <f>SUM(_xlfn.XLOOKUP(Table8[[#This Row],[Control ID]],[6]!Table10[Control ID],[6]cmmiAnalysis!BH$4:BH$579))</f>
        <v>#REF!</v>
      </c>
      <c r="N20" s="1" t="e">
        <f>SUM(_xlfn.XLOOKUP(Table8[[#This Row],[Control ID]],[6]!Table10[Control ID],[6]cmmiAnalysis!BI$4:BI$579))</f>
        <v>#REF!</v>
      </c>
      <c r="O20" s="1" t="e">
        <f>SUM(_xlfn.XLOOKUP(Table8[[#This Row],[Control ID]],[6]!Table10[Control ID],[6]cmmiAnalysis!BJ$4:BJ$579),_xlfn.XLOOKUP(Table8[[#This Row],[Control ID]],[6]!Table10[Control ID],[6]cmmiAnalysis!BK$4:BK$579))</f>
        <v>#REF!</v>
      </c>
      <c r="P20" s="1" t="e">
        <f>SUM(_xlfn.XLOOKUP(Table8[[#This Row],[Control ID]],[6]!Table10[Control ID],[6]cmmiAnalysis!BL$4:BL$579))</f>
        <v>#REF!</v>
      </c>
      <c r="Q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 s="1" t="e">
        <f>SUM(_xlfn.XLOOKUP(Table8[[#This Row],[Control ID]],[6]!Table10[Control ID],[6]cmmiAnalysis!BQ$4:BQ$579),_xlfn.XLOOKUP(Table8[[#This Row],[Control ID]],[6]!Table10[Control ID],[6]cmmiAnalysis!BR$4:BR$579))</f>
        <v>#REF!</v>
      </c>
      <c r="S20" s="1" t="e">
        <f>SUM(_xlfn.XLOOKUP(Table8[[#This Row],[Control ID]],[6]!Table10[Control ID],[6]cmmiAnalysis!BA$4:BA$579),_xlfn.XLOOKUP(Table8[[#This Row],[Control ID]],[6]!Table10[Control ID],[6]cmmiAnalysis!BB$4:BB$579),_xlfn.XLOOKUP(Table8[[#This Row],[Control ID]],[6]!Table10[Control ID],[6]cmmiAnalysis!BC$4:BC$579))</f>
        <v>#REF!</v>
      </c>
      <c r="T20" s="1" t="e">
        <f>SUM(_xlfn.XLOOKUP(Table8[[#This Row],[Control ID]],[6]!Table10[Control ID],[6]cmmiAnalysis!BV$4:BV$579))</f>
        <v>#REF!</v>
      </c>
      <c r="U20" s="1" t="e">
        <f>SUM(_xlfn.XLOOKUP(Table8[[#This Row],[Control ID]],[6]!Table10[Control ID],[6]cmmiAnalysis!BW$4:BW$579))</f>
        <v>#REF!</v>
      </c>
      <c r="V20" s="1" t="e">
        <f>SUM(_xlfn.XLOOKUP(Table8[[#This Row],[Control ID]],[6]!Table10[Control ID],[6]cmmiAnalysis!BX$4:BX$579))</f>
        <v>#REF!</v>
      </c>
      <c r="W20" s="1" t="e">
        <f>SUM(_xlfn.XLOOKUP(Table8[[#This Row],[Control ID]],[6]!Table10[Control ID],[6]cmmiAnalysis!BY$4:BY$579))</f>
        <v>#REF!</v>
      </c>
      <c r="X20" s="1" t="e">
        <f>SUM(_xlfn.XLOOKUP(Table8[[#This Row],[Control ID]],[6]!Table10[Control ID],[6]cmmiAnalysis!BZ$4:BZ$579))</f>
        <v>#REF!</v>
      </c>
      <c r="Y20" s="1" t="e">
        <f>SUM(_xlfn.XLOOKUP(Table8[[#This Row],[Control ID]],[6]!Table10[Control ID],[6]cmmiAnalysis!CA$4:CA$579),_xlfn.XLOOKUP(Table8[[#This Row],[Control ID]],[6]!Table10[Control ID],[6]cmmiAnalysis!CB$4:CB$579))</f>
        <v>#REF!</v>
      </c>
      <c r="Z20" s="1" t="e">
        <f>SUM(_xlfn.XLOOKUP(Table8[[#This Row],[Control ID]],[6]!Table10[Control ID],[6]cmmiAnalysis!CC$4:CC$579),_xlfn.XLOOKUP(Table8[[#This Row],[Control ID]],[6]!Table10[Control ID],[6]cmmiAnalysis!CD$4:CD$579),_xlfn.XLOOKUP(Table8[[#This Row],[Control ID]],[6]!Table10[Control ID],[6]cmmiAnalysis!CE$4:CE$579))</f>
        <v>#REF!</v>
      </c>
    </row>
    <row r="21" spans="2:26" x14ac:dyDescent="0.25">
      <c r="B21" s="1" t="s">
        <v>3239</v>
      </c>
      <c r="C21" s="1" t="str">
        <f>_xlfn.XLOOKUP(B21,[6]cmmiAnalysis!$A$4:$A$579,[6]cmmiAnalysis!$D$4:$D$579,0,0,1)</f>
        <v>Dynamic Analysis</v>
      </c>
      <c r="D21" s="19">
        <v>3</v>
      </c>
      <c r="E21" s="32" t="str">
        <f>IFERROR(SUM(Table8[[#This Row],[Implementation]:[Reporting]]),"N/A")</f>
        <v>N/A</v>
      </c>
      <c r="F21" s="32" t="e">
        <f>SUM(Table8[[#This Row],[Operating Capability]:[Adaptability]])</f>
        <v>#REF!</v>
      </c>
      <c r="G21" s="32" t="e">
        <f>SUM(Table8[[#This Row],[Reliability]:[Transparency]])</f>
        <v>#REF!</v>
      </c>
      <c r="H21" s="1" t="e" cm="1">
        <f t="array" ref="H21">_xlfn.XLOOKUP(B21,[6]!Table10[Control ID],[6]cmmiAnalysis!AV$4:AV$579,0,0,1)</f>
        <v>#REF!</v>
      </c>
      <c r="I21" s="1" t="e" cm="1">
        <f t="array" ref="I21">_xlfn.XLOOKUP(B21,[6]!Table10[Control ID], [6]cmmiAnalysis!AW$4:AW$579,0,0,1)+(_xlfn.XLOOKUP(B21,[6]!Table10[Control ID], [6]cmmiAnalysis!AX$4:AX$579,0,0,1)+(_xlfn.XLOOKUP(B21,[6]!Table10[Control ID], [6]cmmiAnalysis!AY$4:AY$579,0,0,1)))</f>
        <v>#REF!</v>
      </c>
      <c r="J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 s="1" t="e">
        <f>SUM(_xlfn.XLOOKUP(Table8[[#This Row],[Control ID]],[6]!Table10[Control ID],[6]cmmiAnalysis!BE$4:BE$579),_xlfn.XLOOKUP(Table8[[#This Row],[Control ID]],[6]!Table10[Control ID],[6]cmmiAnalysis!BF$4:BF$579))</f>
        <v>#REF!</v>
      </c>
      <c r="L21" s="1" t="e">
        <f>SUM(_xlfn.XLOOKUP(Table8[[#This Row],[Control ID]],[6]!Table10[Control ID],[6]cmmiAnalysis!BG$4:BG$579))</f>
        <v>#REF!</v>
      </c>
      <c r="M21" s="1" t="e">
        <f>SUM(_xlfn.XLOOKUP(Table8[[#This Row],[Control ID]],[6]!Table10[Control ID],[6]cmmiAnalysis!BH$4:BH$579))</f>
        <v>#REF!</v>
      </c>
      <c r="N21" s="1" t="e">
        <f>SUM(_xlfn.XLOOKUP(Table8[[#This Row],[Control ID]],[6]!Table10[Control ID],[6]cmmiAnalysis!BI$4:BI$579))</f>
        <v>#REF!</v>
      </c>
      <c r="O21" s="1" t="e">
        <f>SUM(_xlfn.XLOOKUP(Table8[[#This Row],[Control ID]],[6]!Table10[Control ID],[6]cmmiAnalysis!BJ$4:BJ$579),_xlfn.XLOOKUP(Table8[[#This Row],[Control ID]],[6]!Table10[Control ID],[6]cmmiAnalysis!BK$4:BK$579))</f>
        <v>#REF!</v>
      </c>
      <c r="P21" s="1" t="e">
        <f>SUM(_xlfn.XLOOKUP(Table8[[#This Row],[Control ID]],[6]!Table10[Control ID],[6]cmmiAnalysis!BL$4:BL$579))</f>
        <v>#REF!</v>
      </c>
      <c r="Q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 s="1" t="e">
        <f>SUM(_xlfn.XLOOKUP(Table8[[#This Row],[Control ID]],[6]!Table10[Control ID],[6]cmmiAnalysis!BQ$4:BQ$579),_xlfn.XLOOKUP(Table8[[#This Row],[Control ID]],[6]!Table10[Control ID],[6]cmmiAnalysis!BR$4:BR$579))</f>
        <v>#REF!</v>
      </c>
      <c r="S21" s="1" t="e">
        <f>SUM(_xlfn.XLOOKUP(Table8[[#This Row],[Control ID]],[6]!Table10[Control ID],[6]cmmiAnalysis!BA$4:BA$579),_xlfn.XLOOKUP(Table8[[#This Row],[Control ID]],[6]!Table10[Control ID],[6]cmmiAnalysis!BB$4:BB$579),_xlfn.XLOOKUP(Table8[[#This Row],[Control ID]],[6]!Table10[Control ID],[6]cmmiAnalysis!BC$4:BC$579))</f>
        <v>#REF!</v>
      </c>
      <c r="T21" s="1" t="e">
        <f>SUM(_xlfn.XLOOKUP(Table8[[#This Row],[Control ID]],[6]!Table10[Control ID],[6]cmmiAnalysis!BV$4:BV$579))</f>
        <v>#REF!</v>
      </c>
      <c r="U21" s="1" t="e">
        <f>SUM(_xlfn.XLOOKUP(Table8[[#This Row],[Control ID]],[6]!Table10[Control ID],[6]cmmiAnalysis!BW$4:BW$579))</f>
        <v>#REF!</v>
      </c>
      <c r="V21" s="1" t="e">
        <f>SUM(_xlfn.XLOOKUP(Table8[[#This Row],[Control ID]],[6]!Table10[Control ID],[6]cmmiAnalysis!BX$4:BX$579))</f>
        <v>#REF!</v>
      </c>
      <c r="W21" s="1" t="e">
        <f>SUM(_xlfn.XLOOKUP(Table8[[#This Row],[Control ID]],[6]!Table10[Control ID],[6]cmmiAnalysis!BY$4:BY$579))</f>
        <v>#REF!</v>
      </c>
      <c r="X21" s="1" t="e">
        <f>SUM(_xlfn.XLOOKUP(Table8[[#This Row],[Control ID]],[6]!Table10[Control ID],[6]cmmiAnalysis!BZ$4:BZ$579))</f>
        <v>#REF!</v>
      </c>
      <c r="Y21" s="1" t="e">
        <f>SUM(_xlfn.XLOOKUP(Table8[[#This Row],[Control ID]],[6]!Table10[Control ID],[6]cmmiAnalysis!CA$4:CA$579),_xlfn.XLOOKUP(Table8[[#This Row],[Control ID]],[6]!Table10[Control ID],[6]cmmiAnalysis!CB$4:CB$579))</f>
        <v>#REF!</v>
      </c>
      <c r="Z21" s="1" t="e">
        <f>SUM(_xlfn.XLOOKUP(Table8[[#This Row],[Control ID]],[6]!Table10[Control ID],[6]cmmiAnalysis!CC$4:CC$579),_xlfn.XLOOKUP(Table8[[#This Row],[Control ID]],[6]!Table10[Control ID],[6]cmmiAnalysis!CD$4:CD$579),_xlfn.XLOOKUP(Table8[[#This Row],[Control ID]],[6]!Table10[Control ID],[6]cmmiAnalysis!CE$4:CE$579))</f>
        <v>#REF!</v>
      </c>
    </row>
    <row r="22" spans="2:26" x14ac:dyDescent="0.25">
      <c r="B22" s="1" t="s">
        <v>3240</v>
      </c>
      <c r="C22" s="1" t="str">
        <f>_xlfn.XLOOKUP(B22,[6]cmmiAnalysis!$A$4:$A$579,[6]cmmiAnalysis!$D$4:$D$579,0,0,1)</f>
        <v>Secure Development Training</v>
      </c>
      <c r="D22" s="19">
        <v>5</v>
      </c>
      <c r="E22" s="32" t="str">
        <f>IFERROR(SUM(Table8[[#This Row],[Implementation]:[Reporting]]),"N/A")</f>
        <v>N/A</v>
      </c>
      <c r="F22" s="32" t="e">
        <f>SUM(Table8[[#This Row],[Operating Capability]:[Adaptability]])</f>
        <v>#REF!</v>
      </c>
      <c r="G22" s="32" t="e">
        <f>SUM(Table8[[#This Row],[Reliability]:[Transparency]])</f>
        <v>#REF!</v>
      </c>
      <c r="H22" s="1" t="e" cm="1">
        <f t="array" ref="H22">_xlfn.XLOOKUP(B22,[6]!Table10[Control ID],[6]cmmiAnalysis!AV$4:AV$579,0,0,1)</f>
        <v>#REF!</v>
      </c>
      <c r="I22" s="1" t="e" cm="1">
        <f t="array" ref="I22">_xlfn.XLOOKUP(B22,[6]!Table10[Control ID], [6]cmmiAnalysis!AW$4:AW$579,0,0,1)+(_xlfn.XLOOKUP(B22,[6]!Table10[Control ID], [6]cmmiAnalysis!AX$4:AX$579,0,0,1)+(_xlfn.XLOOKUP(B22,[6]!Table10[Control ID], [6]cmmiAnalysis!AY$4:AY$579,0,0,1)))</f>
        <v>#REF!</v>
      </c>
      <c r="J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 s="1" t="e">
        <f>SUM(_xlfn.XLOOKUP(Table8[[#This Row],[Control ID]],[6]!Table10[Control ID],[6]cmmiAnalysis!BE$4:BE$579),_xlfn.XLOOKUP(Table8[[#This Row],[Control ID]],[6]!Table10[Control ID],[6]cmmiAnalysis!BF$4:BF$579))</f>
        <v>#REF!</v>
      </c>
      <c r="L22" s="1" t="e">
        <f>SUM(_xlfn.XLOOKUP(Table8[[#This Row],[Control ID]],[6]!Table10[Control ID],[6]cmmiAnalysis!BG$4:BG$579))</f>
        <v>#REF!</v>
      </c>
      <c r="M22" s="1" t="e">
        <f>SUM(_xlfn.XLOOKUP(Table8[[#This Row],[Control ID]],[6]!Table10[Control ID],[6]cmmiAnalysis!BH$4:BH$579))</f>
        <v>#REF!</v>
      </c>
      <c r="N22" s="1" t="e">
        <f>SUM(_xlfn.XLOOKUP(Table8[[#This Row],[Control ID]],[6]!Table10[Control ID],[6]cmmiAnalysis!BI$4:BI$579))</f>
        <v>#REF!</v>
      </c>
      <c r="O22" s="1" t="e">
        <f>SUM(_xlfn.XLOOKUP(Table8[[#This Row],[Control ID]],[6]!Table10[Control ID],[6]cmmiAnalysis!BJ$4:BJ$579),_xlfn.XLOOKUP(Table8[[#This Row],[Control ID]],[6]!Table10[Control ID],[6]cmmiAnalysis!BK$4:BK$579))</f>
        <v>#REF!</v>
      </c>
      <c r="P22" s="1" t="e">
        <f>SUM(_xlfn.XLOOKUP(Table8[[#This Row],[Control ID]],[6]!Table10[Control ID],[6]cmmiAnalysis!BL$4:BL$579))</f>
        <v>#REF!</v>
      </c>
      <c r="Q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 s="1" t="e">
        <f>SUM(_xlfn.XLOOKUP(Table8[[#This Row],[Control ID]],[6]!Table10[Control ID],[6]cmmiAnalysis!BQ$4:BQ$579),_xlfn.XLOOKUP(Table8[[#This Row],[Control ID]],[6]!Table10[Control ID],[6]cmmiAnalysis!BR$4:BR$579))</f>
        <v>#REF!</v>
      </c>
      <c r="S22" s="1" t="e">
        <f>SUM(_xlfn.XLOOKUP(Table8[[#This Row],[Control ID]],[6]!Table10[Control ID],[6]cmmiAnalysis!BA$4:BA$579),_xlfn.XLOOKUP(Table8[[#This Row],[Control ID]],[6]!Table10[Control ID],[6]cmmiAnalysis!BB$4:BB$579),_xlfn.XLOOKUP(Table8[[#This Row],[Control ID]],[6]!Table10[Control ID],[6]cmmiAnalysis!BC$4:BC$579))</f>
        <v>#REF!</v>
      </c>
      <c r="T22" s="1" t="e">
        <f>SUM(_xlfn.XLOOKUP(Table8[[#This Row],[Control ID]],[6]!Table10[Control ID],[6]cmmiAnalysis!BV$4:BV$579))</f>
        <v>#REF!</v>
      </c>
      <c r="U22" s="1" t="e">
        <f>SUM(_xlfn.XLOOKUP(Table8[[#This Row],[Control ID]],[6]!Table10[Control ID],[6]cmmiAnalysis!BW$4:BW$579))</f>
        <v>#REF!</v>
      </c>
      <c r="V22" s="1" t="e">
        <f>SUM(_xlfn.XLOOKUP(Table8[[#This Row],[Control ID]],[6]!Table10[Control ID],[6]cmmiAnalysis!BX$4:BX$579))</f>
        <v>#REF!</v>
      </c>
      <c r="W22" s="1" t="e">
        <f>SUM(_xlfn.XLOOKUP(Table8[[#This Row],[Control ID]],[6]!Table10[Control ID],[6]cmmiAnalysis!BY$4:BY$579))</f>
        <v>#REF!</v>
      </c>
      <c r="X22" s="1" t="e">
        <f>SUM(_xlfn.XLOOKUP(Table8[[#This Row],[Control ID]],[6]!Table10[Control ID],[6]cmmiAnalysis!BZ$4:BZ$579))</f>
        <v>#REF!</v>
      </c>
      <c r="Y22" s="1" t="e">
        <f>SUM(_xlfn.XLOOKUP(Table8[[#This Row],[Control ID]],[6]!Table10[Control ID],[6]cmmiAnalysis!CA$4:CA$579),_xlfn.XLOOKUP(Table8[[#This Row],[Control ID]],[6]!Table10[Control ID],[6]cmmiAnalysis!CB$4:CB$579))</f>
        <v>#REF!</v>
      </c>
      <c r="Z22" s="1" t="e">
        <f>SUM(_xlfn.XLOOKUP(Table8[[#This Row],[Control ID]],[6]!Table10[Control ID],[6]cmmiAnalysis!CC$4:CC$579),_xlfn.XLOOKUP(Table8[[#This Row],[Control ID]],[6]!Table10[Control ID],[6]cmmiAnalysis!CD$4:CD$579),_xlfn.XLOOKUP(Table8[[#This Row],[Control ID]],[6]!Table10[Control ID],[6]cmmiAnalysis!CE$4:CE$579))</f>
        <v>#REF!</v>
      </c>
    </row>
    <row r="23" spans="2:26" x14ac:dyDescent="0.25">
      <c r="B23" s="1" t="s">
        <v>3241</v>
      </c>
      <c r="C23" s="1" t="str">
        <f>_xlfn.XLOOKUP(B23,[6]cmmiAnalysis!$A$4:$A$579,[6]cmmiAnalysis!$D$4:$D$579,0,0,1)</f>
        <v>Software Patching</v>
      </c>
      <c r="D23" s="19">
        <v>4</v>
      </c>
      <c r="E23" s="32" t="str">
        <f>IFERROR(SUM(Table8[[#This Row],[Implementation]:[Reporting]]),"N/A")</f>
        <v>N/A</v>
      </c>
      <c r="F23" s="32" t="e">
        <f>SUM(Table8[[#This Row],[Operating Capability]:[Adaptability]])</f>
        <v>#REF!</v>
      </c>
      <c r="G23" s="32" t="e">
        <f>SUM(Table8[[#This Row],[Reliability]:[Transparency]])</f>
        <v>#REF!</v>
      </c>
      <c r="H23" s="1" t="e" cm="1">
        <f t="array" ref="H23">_xlfn.XLOOKUP(B23,[6]!Table10[Control ID],[6]cmmiAnalysis!AV$4:AV$579,0,0,1)</f>
        <v>#REF!</v>
      </c>
      <c r="I23" s="1" t="e" cm="1">
        <f t="array" ref="I23">_xlfn.XLOOKUP(B23,[6]!Table10[Control ID], [6]cmmiAnalysis!AW$4:AW$579,0,0,1)+(_xlfn.XLOOKUP(B23,[6]!Table10[Control ID], [6]cmmiAnalysis!AX$4:AX$579,0,0,1)+(_xlfn.XLOOKUP(B23,[6]!Table10[Control ID], [6]cmmiAnalysis!AY$4:AY$579,0,0,1)))</f>
        <v>#REF!</v>
      </c>
      <c r="J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 s="1" t="e">
        <f>SUM(_xlfn.XLOOKUP(Table8[[#This Row],[Control ID]],[6]!Table10[Control ID],[6]cmmiAnalysis!BE$4:BE$579),_xlfn.XLOOKUP(Table8[[#This Row],[Control ID]],[6]!Table10[Control ID],[6]cmmiAnalysis!BF$4:BF$579))</f>
        <v>#REF!</v>
      </c>
      <c r="L23" s="1" t="e">
        <f>SUM(_xlfn.XLOOKUP(Table8[[#This Row],[Control ID]],[6]!Table10[Control ID],[6]cmmiAnalysis!BG$4:BG$579))</f>
        <v>#REF!</v>
      </c>
      <c r="M23" s="1" t="e">
        <f>SUM(_xlfn.XLOOKUP(Table8[[#This Row],[Control ID]],[6]!Table10[Control ID],[6]cmmiAnalysis!BH$4:BH$579))</f>
        <v>#REF!</v>
      </c>
      <c r="N23" s="1" t="e">
        <f>SUM(_xlfn.XLOOKUP(Table8[[#This Row],[Control ID]],[6]!Table10[Control ID],[6]cmmiAnalysis!BI$4:BI$579))</f>
        <v>#REF!</v>
      </c>
      <c r="O23" s="1" t="e">
        <f>SUM(_xlfn.XLOOKUP(Table8[[#This Row],[Control ID]],[6]!Table10[Control ID],[6]cmmiAnalysis!BJ$4:BJ$579),_xlfn.XLOOKUP(Table8[[#This Row],[Control ID]],[6]!Table10[Control ID],[6]cmmiAnalysis!BK$4:BK$579))</f>
        <v>#REF!</v>
      </c>
      <c r="P23" s="1" t="e">
        <f>SUM(_xlfn.XLOOKUP(Table8[[#This Row],[Control ID]],[6]!Table10[Control ID],[6]cmmiAnalysis!BL$4:BL$579))</f>
        <v>#REF!</v>
      </c>
      <c r="Q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 s="1" t="e">
        <f>SUM(_xlfn.XLOOKUP(Table8[[#This Row],[Control ID]],[6]!Table10[Control ID],[6]cmmiAnalysis!BQ$4:BQ$579),_xlfn.XLOOKUP(Table8[[#This Row],[Control ID]],[6]!Table10[Control ID],[6]cmmiAnalysis!BR$4:BR$579))</f>
        <v>#REF!</v>
      </c>
      <c r="S23" s="1" t="e">
        <f>SUM(_xlfn.XLOOKUP(Table8[[#This Row],[Control ID]],[6]!Table10[Control ID],[6]cmmiAnalysis!BA$4:BA$579),_xlfn.XLOOKUP(Table8[[#This Row],[Control ID]],[6]!Table10[Control ID],[6]cmmiAnalysis!BB$4:BB$579),_xlfn.XLOOKUP(Table8[[#This Row],[Control ID]],[6]!Table10[Control ID],[6]cmmiAnalysis!BC$4:BC$579))</f>
        <v>#REF!</v>
      </c>
      <c r="T23" s="1" t="e">
        <f>SUM(_xlfn.XLOOKUP(Table8[[#This Row],[Control ID]],[6]!Table10[Control ID],[6]cmmiAnalysis!BV$4:BV$579))</f>
        <v>#REF!</v>
      </c>
      <c r="U23" s="1" t="e">
        <f>SUM(_xlfn.XLOOKUP(Table8[[#This Row],[Control ID]],[6]!Table10[Control ID],[6]cmmiAnalysis!BW$4:BW$579))</f>
        <v>#REF!</v>
      </c>
      <c r="V23" s="1" t="e">
        <f>SUM(_xlfn.XLOOKUP(Table8[[#This Row],[Control ID]],[6]!Table10[Control ID],[6]cmmiAnalysis!BX$4:BX$579))</f>
        <v>#REF!</v>
      </c>
      <c r="W23" s="1" t="e">
        <f>SUM(_xlfn.XLOOKUP(Table8[[#This Row],[Control ID]],[6]!Table10[Control ID],[6]cmmiAnalysis!BY$4:BY$579))</f>
        <v>#REF!</v>
      </c>
      <c r="X23" s="1" t="e">
        <f>SUM(_xlfn.XLOOKUP(Table8[[#This Row],[Control ID]],[6]!Table10[Control ID],[6]cmmiAnalysis!BZ$4:BZ$579))</f>
        <v>#REF!</v>
      </c>
      <c r="Y23" s="1" t="e">
        <f>SUM(_xlfn.XLOOKUP(Table8[[#This Row],[Control ID]],[6]!Table10[Control ID],[6]cmmiAnalysis!CA$4:CA$579),_xlfn.XLOOKUP(Table8[[#This Row],[Control ID]],[6]!Table10[Control ID],[6]cmmiAnalysis!CB$4:CB$579))</f>
        <v>#REF!</v>
      </c>
      <c r="Z23" s="1" t="e">
        <f>SUM(_xlfn.XLOOKUP(Table8[[#This Row],[Control ID]],[6]!Table10[Control ID],[6]cmmiAnalysis!CC$4:CC$579),_xlfn.XLOOKUP(Table8[[#This Row],[Control ID]],[6]!Table10[Control ID],[6]cmmiAnalysis!CD$4:CD$579),_xlfn.XLOOKUP(Table8[[#This Row],[Control ID]],[6]!Table10[Control ID],[6]cmmiAnalysis!CE$4:CE$579))</f>
        <v>#REF!</v>
      </c>
    </row>
    <row r="24" spans="2:26" x14ac:dyDescent="0.25">
      <c r="B24" s="1" t="s">
        <v>3242</v>
      </c>
      <c r="C24" s="1" t="str">
        <f>_xlfn.XLOOKUP(B24,[6]cmmiAnalysis!$A$4:$A$579,[6]cmmiAnalysis!$D$4:$D$579,0,0,1)</f>
        <v>DevSecOps</v>
      </c>
      <c r="D24" s="19">
        <v>4</v>
      </c>
      <c r="E24" s="32" t="str">
        <f>IFERROR(SUM(Table8[[#This Row],[Implementation]:[Reporting]]),"N/A")</f>
        <v>N/A</v>
      </c>
      <c r="F24" s="32" t="e">
        <f>SUM(Table8[[#This Row],[Operating Capability]:[Adaptability]])</f>
        <v>#REF!</v>
      </c>
      <c r="G24" s="32" t="e">
        <f>SUM(Table8[[#This Row],[Reliability]:[Transparency]])</f>
        <v>#REF!</v>
      </c>
      <c r="H24" s="1" t="e" cm="1">
        <f t="array" ref="H24">_xlfn.XLOOKUP(B24,[6]!Table10[Control ID],[6]cmmiAnalysis!AV$4:AV$579,0,0,1)</f>
        <v>#REF!</v>
      </c>
      <c r="I24" s="1" t="e" cm="1">
        <f t="array" ref="I24">_xlfn.XLOOKUP(B24,[6]!Table10[Control ID], [6]cmmiAnalysis!AW$4:AW$579,0,0,1)+(_xlfn.XLOOKUP(B24,[6]!Table10[Control ID], [6]cmmiAnalysis!AX$4:AX$579,0,0,1)+(_xlfn.XLOOKUP(B24,[6]!Table10[Control ID], [6]cmmiAnalysis!AY$4:AY$579,0,0,1)))</f>
        <v>#REF!</v>
      </c>
      <c r="J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 s="1" t="e">
        <f>SUM(_xlfn.XLOOKUP(Table8[[#This Row],[Control ID]],[6]!Table10[Control ID],[6]cmmiAnalysis!BE$4:BE$579),_xlfn.XLOOKUP(Table8[[#This Row],[Control ID]],[6]!Table10[Control ID],[6]cmmiAnalysis!BF$4:BF$579))</f>
        <v>#REF!</v>
      </c>
      <c r="L24" s="1" t="e">
        <f>SUM(_xlfn.XLOOKUP(Table8[[#This Row],[Control ID]],[6]!Table10[Control ID],[6]cmmiAnalysis!BG$4:BG$579))</f>
        <v>#REF!</v>
      </c>
      <c r="M24" s="1" t="e">
        <f>SUM(_xlfn.XLOOKUP(Table8[[#This Row],[Control ID]],[6]!Table10[Control ID],[6]cmmiAnalysis!BH$4:BH$579))</f>
        <v>#REF!</v>
      </c>
      <c r="N24" s="1" t="e">
        <f>SUM(_xlfn.XLOOKUP(Table8[[#This Row],[Control ID]],[6]!Table10[Control ID],[6]cmmiAnalysis!BI$4:BI$579))</f>
        <v>#REF!</v>
      </c>
      <c r="O24" s="1" t="e">
        <f>SUM(_xlfn.XLOOKUP(Table8[[#This Row],[Control ID]],[6]!Table10[Control ID],[6]cmmiAnalysis!BJ$4:BJ$579),_xlfn.XLOOKUP(Table8[[#This Row],[Control ID]],[6]!Table10[Control ID],[6]cmmiAnalysis!BK$4:BK$579))</f>
        <v>#REF!</v>
      </c>
      <c r="P24" s="1" t="e">
        <f>SUM(_xlfn.XLOOKUP(Table8[[#This Row],[Control ID]],[6]!Table10[Control ID],[6]cmmiAnalysis!BL$4:BL$579))</f>
        <v>#REF!</v>
      </c>
      <c r="Q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 s="1" t="e">
        <f>SUM(_xlfn.XLOOKUP(Table8[[#This Row],[Control ID]],[6]!Table10[Control ID],[6]cmmiAnalysis!BQ$4:BQ$579),_xlfn.XLOOKUP(Table8[[#This Row],[Control ID]],[6]!Table10[Control ID],[6]cmmiAnalysis!BR$4:BR$579))</f>
        <v>#REF!</v>
      </c>
      <c r="S24" s="1" t="e">
        <f>SUM(_xlfn.XLOOKUP(Table8[[#This Row],[Control ID]],[6]!Table10[Control ID],[6]cmmiAnalysis!BA$4:BA$579),_xlfn.XLOOKUP(Table8[[#This Row],[Control ID]],[6]!Table10[Control ID],[6]cmmiAnalysis!BB$4:BB$579),_xlfn.XLOOKUP(Table8[[#This Row],[Control ID]],[6]!Table10[Control ID],[6]cmmiAnalysis!BC$4:BC$579))</f>
        <v>#REF!</v>
      </c>
      <c r="T24" s="1" t="e">
        <f>SUM(_xlfn.XLOOKUP(Table8[[#This Row],[Control ID]],[6]!Table10[Control ID],[6]cmmiAnalysis!BV$4:BV$579))</f>
        <v>#REF!</v>
      </c>
      <c r="U24" s="1" t="e">
        <f>SUM(_xlfn.XLOOKUP(Table8[[#This Row],[Control ID]],[6]!Table10[Control ID],[6]cmmiAnalysis!BW$4:BW$579))</f>
        <v>#REF!</v>
      </c>
      <c r="V24" s="1" t="e">
        <f>SUM(_xlfn.XLOOKUP(Table8[[#This Row],[Control ID]],[6]!Table10[Control ID],[6]cmmiAnalysis!BX$4:BX$579))</f>
        <v>#REF!</v>
      </c>
      <c r="W24" s="1" t="e">
        <f>SUM(_xlfn.XLOOKUP(Table8[[#This Row],[Control ID]],[6]!Table10[Control ID],[6]cmmiAnalysis!BY$4:BY$579))</f>
        <v>#REF!</v>
      </c>
      <c r="X24" s="1" t="e">
        <f>SUM(_xlfn.XLOOKUP(Table8[[#This Row],[Control ID]],[6]!Table10[Control ID],[6]cmmiAnalysis!BZ$4:BZ$579))</f>
        <v>#REF!</v>
      </c>
      <c r="Y24" s="1" t="e">
        <f>SUM(_xlfn.XLOOKUP(Table8[[#This Row],[Control ID]],[6]!Table10[Control ID],[6]cmmiAnalysis!CA$4:CA$579),_xlfn.XLOOKUP(Table8[[#This Row],[Control ID]],[6]!Table10[Control ID],[6]cmmiAnalysis!CB$4:CB$579))</f>
        <v>#REF!</v>
      </c>
      <c r="Z24" s="1" t="e">
        <f>SUM(_xlfn.XLOOKUP(Table8[[#This Row],[Control ID]],[6]!Table10[Control ID],[6]cmmiAnalysis!CC$4:CC$579),_xlfn.XLOOKUP(Table8[[#This Row],[Control ID]],[6]!Table10[Control ID],[6]cmmiAnalysis!CD$4:CD$579),_xlfn.XLOOKUP(Table8[[#This Row],[Control ID]],[6]!Table10[Control ID],[6]cmmiAnalysis!CE$4:CE$579))</f>
        <v>#REF!</v>
      </c>
    </row>
    <row r="25" spans="2:26" x14ac:dyDescent="0.25">
      <c r="B25" s="1" t="s">
        <v>3243</v>
      </c>
      <c r="C25" s="1" t="str">
        <f>_xlfn.XLOOKUP(B25,[6]cmmiAnalysis!$A$4:$A$579,[6]cmmiAnalysis!$D$4:$D$579,0,0,1)</f>
        <v>Application Scanning</v>
      </c>
      <c r="D25" s="19">
        <v>3</v>
      </c>
      <c r="E25" s="32" t="str">
        <f>IFERROR(SUM(Table8[[#This Row],[Implementation]:[Reporting]]),"N/A")</f>
        <v>N/A</v>
      </c>
      <c r="F25" s="32" t="e">
        <f>SUM(Table8[[#This Row],[Operating Capability]:[Adaptability]])</f>
        <v>#REF!</v>
      </c>
      <c r="G25" s="32" t="e">
        <f>SUM(Table8[[#This Row],[Reliability]:[Transparency]])</f>
        <v>#REF!</v>
      </c>
      <c r="H25" s="1" t="e" cm="1">
        <f t="array" ref="H25">_xlfn.XLOOKUP(B25,[6]!Table10[Control ID],[6]cmmiAnalysis!AV$4:AV$579,0,0,1)</f>
        <v>#REF!</v>
      </c>
      <c r="I25" s="1" t="e" cm="1">
        <f t="array" ref="I25">_xlfn.XLOOKUP(B25,[6]!Table10[Control ID], [6]cmmiAnalysis!AW$4:AW$579,0,0,1)+(_xlfn.XLOOKUP(B25,[6]!Table10[Control ID], [6]cmmiAnalysis!AX$4:AX$579,0,0,1)+(_xlfn.XLOOKUP(B25,[6]!Table10[Control ID], [6]cmmiAnalysis!AY$4:AY$579,0,0,1)))</f>
        <v>#REF!</v>
      </c>
      <c r="J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 s="1" t="e">
        <f>SUM(_xlfn.XLOOKUP(Table8[[#This Row],[Control ID]],[6]!Table10[Control ID],[6]cmmiAnalysis!BE$4:BE$579),_xlfn.XLOOKUP(Table8[[#This Row],[Control ID]],[6]!Table10[Control ID],[6]cmmiAnalysis!BF$4:BF$579))</f>
        <v>#REF!</v>
      </c>
      <c r="L25" s="1" t="e">
        <f>SUM(_xlfn.XLOOKUP(Table8[[#This Row],[Control ID]],[6]!Table10[Control ID],[6]cmmiAnalysis!BG$4:BG$579))</f>
        <v>#REF!</v>
      </c>
      <c r="M25" s="1" t="e">
        <f>SUM(_xlfn.XLOOKUP(Table8[[#This Row],[Control ID]],[6]!Table10[Control ID],[6]cmmiAnalysis!BH$4:BH$579))</f>
        <v>#REF!</v>
      </c>
      <c r="N25" s="1" t="e">
        <f>SUM(_xlfn.XLOOKUP(Table8[[#This Row],[Control ID]],[6]!Table10[Control ID],[6]cmmiAnalysis!BI$4:BI$579))</f>
        <v>#REF!</v>
      </c>
      <c r="O25" s="1" t="e">
        <f>SUM(_xlfn.XLOOKUP(Table8[[#This Row],[Control ID]],[6]!Table10[Control ID],[6]cmmiAnalysis!BJ$4:BJ$579),_xlfn.XLOOKUP(Table8[[#This Row],[Control ID]],[6]!Table10[Control ID],[6]cmmiAnalysis!BK$4:BK$579))</f>
        <v>#REF!</v>
      </c>
      <c r="P25" s="1" t="e">
        <f>SUM(_xlfn.XLOOKUP(Table8[[#This Row],[Control ID]],[6]!Table10[Control ID],[6]cmmiAnalysis!BL$4:BL$579))</f>
        <v>#REF!</v>
      </c>
      <c r="Q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 s="1" t="e">
        <f>SUM(_xlfn.XLOOKUP(Table8[[#This Row],[Control ID]],[6]!Table10[Control ID],[6]cmmiAnalysis!BQ$4:BQ$579),_xlfn.XLOOKUP(Table8[[#This Row],[Control ID]],[6]!Table10[Control ID],[6]cmmiAnalysis!BR$4:BR$579))</f>
        <v>#REF!</v>
      </c>
      <c r="S25" s="1" t="e">
        <f>SUM(_xlfn.XLOOKUP(Table8[[#This Row],[Control ID]],[6]!Table10[Control ID],[6]cmmiAnalysis!BA$4:BA$579),_xlfn.XLOOKUP(Table8[[#This Row],[Control ID]],[6]!Table10[Control ID],[6]cmmiAnalysis!BB$4:BB$579),_xlfn.XLOOKUP(Table8[[#This Row],[Control ID]],[6]!Table10[Control ID],[6]cmmiAnalysis!BC$4:BC$579))</f>
        <v>#REF!</v>
      </c>
      <c r="T25" s="1" t="e">
        <f>SUM(_xlfn.XLOOKUP(Table8[[#This Row],[Control ID]],[6]!Table10[Control ID],[6]cmmiAnalysis!BV$4:BV$579))</f>
        <v>#REF!</v>
      </c>
      <c r="U25" s="1" t="e">
        <f>SUM(_xlfn.XLOOKUP(Table8[[#This Row],[Control ID]],[6]!Table10[Control ID],[6]cmmiAnalysis!BW$4:BW$579))</f>
        <v>#REF!</v>
      </c>
      <c r="V25" s="1" t="e">
        <f>SUM(_xlfn.XLOOKUP(Table8[[#This Row],[Control ID]],[6]!Table10[Control ID],[6]cmmiAnalysis!BX$4:BX$579))</f>
        <v>#REF!</v>
      </c>
      <c r="W25" s="1" t="e">
        <f>SUM(_xlfn.XLOOKUP(Table8[[#This Row],[Control ID]],[6]!Table10[Control ID],[6]cmmiAnalysis!BY$4:BY$579))</f>
        <v>#REF!</v>
      </c>
      <c r="X25" s="1" t="e">
        <f>SUM(_xlfn.XLOOKUP(Table8[[#This Row],[Control ID]],[6]!Table10[Control ID],[6]cmmiAnalysis!BZ$4:BZ$579))</f>
        <v>#REF!</v>
      </c>
      <c r="Y25" s="1" t="e">
        <f>SUM(_xlfn.XLOOKUP(Table8[[#This Row],[Control ID]],[6]!Table10[Control ID],[6]cmmiAnalysis!CA$4:CA$579),_xlfn.XLOOKUP(Table8[[#This Row],[Control ID]],[6]!Table10[Control ID],[6]cmmiAnalysis!CB$4:CB$579))</f>
        <v>#REF!</v>
      </c>
      <c r="Z25" s="1" t="e">
        <f>SUM(_xlfn.XLOOKUP(Table8[[#This Row],[Control ID]],[6]!Table10[Control ID],[6]cmmiAnalysis!CC$4:CC$579),_xlfn.XLOOKUP(Table8[[#This Row],[Control ID]],[6]!Table10[Control ID],[6]cmmiAnalysis!CD$4:CD$579),_xlfn.XLOOKUP(Table8[[#This Row],[Control ID]],[6]!Table10[Control ID],[6]cmmiAnalysis!CE$4:CE$579))</f>
        <v>#REF!</v>
      </c>
    </row>
    <row r="26" spans="2:26" x14ac:dyDescent="0.25">
      <c r="B26" s="1" t="s">
        <v>3244</v>
      </c>
      <c r="C26" s="1" t="str">
        <f>_xlfn.XLOOKUP(B26,[6]cmmiAnalysis!$A$4:$A$579,[6]cmmiAnalysis!$D$4:$D$579,0,0,1)</f>
        <v>Infrastructure as Code</v>
      </c>
      <c r="D26" s="19">
        <v>5</v>
      </c>
      <c r="E26" s="32" t="str">
        <f>IFERROR(SUM(Table8[[#This Row],[Implementation]:[Reporting]]),"N/A")</f>
        <v>N/A</v>
      </c>
      <c r="F26" s="32" t="e">
        <f>SUM(Table8[[#This Row],[Operating Capability]:[Adaptability]])</f>
        <v>#REF!</v>
      </c>
      <c r="G26" s="32" t="e">
        <f>SUM(Table8[[#This Row],[Reliability]:[Transparency]])</f>
        <v>#REF!</v>
      </c>
      <c r="H26" s="1" t="e" cm="1">
        <f t="array" ref="H26">_xlfn.XLOOKUP(B26,[6]!Table10[Control ID],[6]cmmiAnalysis!AV$4:AV$579,0,0,1)</f>
        <v>#REF!</v>
      </c>
      <c r="I26" s="1" t="e" cm="1">
        <f t="array" ref="I26">_xlfn.XLOOKUP(B26,[6]!Table10[Control ID], [6]cmmiAnalysis!AW$4:AW$579,0,0,1)+(_xlfn.XLOOKUP(B26,[6]!Table10[Control ID], [6]cmmiAnalysis!AX$4:AX$579,0,0,1)+(_xlfn.XLOOKUP(B26,[6]!Table10[Control ID], [6]cmmiAnalysis!AY$4:AY$579,0,0,1)))</f>
        <v>#REF!</v>
      </c>
      <c r="J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 s="1" t="e">
        <f>SUM(_xlfn.XLOOKUP(Table8[[#This Row],[Control ID]],[6]!Table10[Control ID],[6]cmmiAnalysis!BE$4:BE$579),_xlfn.XLOOKUP(Table8[[#This Row],[Control ID]],[6]!Table10[Control ID],[6]cmmiAnalysis!BF$4:BF$579))</f>
        <v>#REF!</v>
      </c>
      <c r="L26" s="1" t="e">
        <f>SUM(_xlfn.XLOOKUP(Table8[[#This Row],[Control ID]],[6]!Table10[Control ID],[6]cmmiAnalysis!BG$4:BG$579))</f>
        <v>#REF!</v>
      </c>
      <c r="M26" s="1" t="e">
        <f>SUM(_xlfn.XLOOKUP(Table8[[#This Row],[Control ID]],[6]!Table10[Control ID],[6]cmmiAnalysis!BH$4:BH$579))</f>
        <v>#REF!</v>
      </c>
      <c r="N26" s="1" t="e">
        <f>SUM(_xlfn.XLOOKUP(Table8[[#This Row],[Control ID]],[6]!Table10[Control ID],[6]cmmiAnalysis!BI$4:BI$579))</f>
        <v>#REF!</v>
      </c>
      <c r="O26" s="1" t="e">
        <f>SUM(_xlfn.XLOOKUP(Table8[[#This Row],[Control ID]],[6]!Table10[Control ID],[6]cmmiAnalysis!BJ$4:BJ$579),_xlfn.XLOOKUP(Table8[[#This Row],[Control ID]],[6]!Table10[Control ID],[6]cmmiAnalysis!BK$4:BK$579))</f>
        <v>#REF!</v>
      </c>
      <c r="P26" s="1" t="e">
        <f>SUM(_xlfn.XLOOKUP(Table8[[#This Row],[Control ID]],[6]!Table10[Control ID],[6]cmmiAnalysis!BL$4:BL$579))</f>
        <v>#REF!</v>
      </c>
      <c r="Q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 s="1" t="e">
        <f>SUM(_xlfn.XLOOKUP(Table8[[#This Row],[Control ID]],[6]!Table10[Control ID],[6]cmmiAnalysis!BQ$4:BQ$579),_xlfn.XLOOKUP(Table8[[#This Row],[Control ID]],[6]!Table10[Control ID],[6]cmmiAnalysis!BR$4:BR$579))</f>
        <v>#REF!</v>
      </c>
      <c r="S26" s="1" t="e">
        <f>SUM(_xlfn.XLOOKUP(Table8[[#This Row],[Control ID]],[6]!Table10[Control ID],[6]cmmiAnalysis!BA$4:BA$579),_xlfn.XLOOKUP(Table8[[#This Row],[Control ID]],[6]!Table10[Control ID],[6]cmmiAnalysis!BB$4:BB$579),_xlfn.XLOOKUP(Table8[[#This Row],[Control ID]],[6]!Table10[Control ID],[6]cmmiAnalysis!BC$4:BC$579))</f>
        <v>#REF!</v>
      </c>
      <c r="T26" s="1" t="e">
        <f>SUM(_xlfn.XLOOKUP(Table8[[#This Row],[Control ID]],[6]!Table10[Control ID],[6]cmmiAnalysis!BV$4:BV$579))</f>
        <v>#REF!</v>
      </c>
      <c r="U26" s="1" t="e">
        <f>SUM(_xlfn.XLOOKUP(Table8[[#This Row],[Control ID]],[6]!Table10[Control ID],[6]cmmiAnalysis!BW$4:BW$579))</f>
        <v>#REF!</v>
      </c>
      <c r="V26" s="1" t="e">
        <f>SUM(_xlfn.XLOOKUP(Table8[[#This Row],[Control ID]],[6]!Table10[Control ID],[6]cmmiAnalysis!BX$4:BX$579))</f>
        <v>#REF!</v>
      </c>
      <c r="W26" s="1" t="e">
        <f>SUM(_xlfn.XLOOKUP(Table8[[#This Row],[Control ID]],[6]!Table10[Control ID],[6]cmmiAnalysis!BY$4:BY$579))</f>
        <v>#REF!</v>
      </c>
      <c r="X26" s="1" t="e">
        <f>SUM(_xlfn.XLOOKUP(Table8[[#This Row],[Control ID]],[6]!Table10[Control ID],[6]cmmiAnalysis!BZ$4:BZ$579))</f>
        <v>#REF!</v>
      </c>
      <c r="Y26" s="1" t="e">
        <f>SUM(_xlfn.XLOOKUP(Table8[[#This Row],[Control ID]],[6]!Table10[Control ID],[6]cmmiAnalysis!CA$4:CA$579),_xlfn.XLOOKUP(Table8[[#This Row],[Control ID]],[6]!Table10[Control ID],[6]cmmiAnalysis!CB$4:CB$579))</f>
        <v>#REF!</v>
      </c>
      <c r="Z26" s="1" t="e">
        <f>SUM(_xlfn.XLOOKUP(Table8[[#This Row],[Control ID]],[6]!Table10[Control ID],[6]cmmiAnalysis!CC$4:CC$579),_xlfn.XLOOKUP(Table8[[#This Row],[Control ID]],[6]!Table10[Control ID],[6]cmmiAnalysis!CD$4:CD$579),_xlfn.XLOOKUP(Table8[[#This Row],[Control ID]],[6]!Table10[Control ID],[6]cmmiAnalysis!CE$4:CE$579))</f>
        <v>#REF!</v>
      </c>
    </row>
    <row r="27" spans="2:26" x14ac:dyDescent="0.25">
      <c r="B27" s="1" t="s">
        <v>3245</v>
      </c>
      <c r="C27" s="1" t="str">
        <f>_xlfn.XLOOKUP(B27,[6]cmmiAnalysis!$A$4:$A$579,[6]cmmiAnalysis!$D$4:$D$579,0,0,1)</f>
        <v>Ethical Guidelines</v>
      </c>
      <c r="D27" s="19">
        <v>4</v>
      </c>
      <c r="E27" s="32" t="str">
        <f>IFERROR(SUM(Table8[[#This Row],[Implementation]:[Reporting]]),"N/A")</f>
        <v>N/A</v>
      </c>
      <c r="F27" s="32" t="e">
        <f>SUM(Table8[[#This Row],[Operating Capability]:[Adaptability]])</f>
        <v>#REF!</v>
      </c>
      <c r="G27" s="32" t="e">
        <f>SUM(Table8[[#This Row],[Reliability]:[Transparency]])</f>
        <v>#REF!</v>
      </c>
      <c r="H27" s="1" t="e" cm="1">
        <f t="array" ref="H27">_xlfn.XLOOKUP(B27,[6]!Table10[Control ID],[6]cmmiAnalysis!AV$4:AV$579,0,0,1)</f>
        <v>#REF!</v>
      </c>
      <c r="I27" s="1" t="e" cm="1">
        <f t="array" ref="I27">_xlfn.XLOOKUP(B27,[6]!Table10[Control ID], [6]cmmiAnalysis!AW$4:AW$579,0,0,1)+(_xlfn.XLOOKUP(B27,[6]!Table10[Control ID], [6]cmmiAnalysis!AX$4:AX$579,0,0,1)+(_xlfn.XLOOKUP(B27,[6]!Table10[Control ID], [6]cmmiAnalysis!AY$4:AY$579,0,0,1)))</f>
        <v>#REF!</v>
      </c>
      <c r="J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 s="1" t="e">
        <f>SUM(_xlfn.XLOOKUP(Table8[[#This Row],[Control ID]],[6]!Table10[Control ID],[6]cmmiAnalysis!BE$4:BE$579),_xlfn.XLOOKUP(Table8[[#This Row],[Control ID]],[6]!Table10[Control ID],[6]cmmiAnalysis!BF$4:BF$579))</f>
        <v>#REF!</v>
      </c>
      <c r="L27" s="1" t="e">
        <f>SUM(_xlfn.XLOOKUP(Table8[[#This Row],[Control ID]],[6]!Table10[Control ID],[6]cmmiAnalysis!BG$4:BG$579))</f>
        <v>#REF!</v>
      </c>
      <c r="M27" s="1" t="e">
        <f>SUM(_xlfn.XLOOKUP(Table8[[#This Row],[Control ID]],[6]!Table10[Control ID],[6]cmmiAnalysis!BH$4:BH$579))</f>
        <v>#REF!</v>
      </c>
      <c r="N27" s="1" t="e">
        <f>SUM(_xlfn.XLOOKUP(Table8[[#This Row],[Control ID]],[6]!Table10[Control ID],[6]cmmiAnalysis!BI$4:BI$579))</f>
        <v>#REF!</v>
      </c>
      <c r="O27" s="1" t="e">
        <f>SUM(_xlfn.XLOOKUP(Table8[[#This Row],[Control ID]],[6]!Table10[Control ID],[6]cmmiAnalysis!BJ$4:BJ$579),_xlfn.XLOOKUP(Table8[[#This Row],[Control ID]],[6]!Table10[Control ID],[6]cmmiAnalysis!BK$4:BK$579))</f>
        <v>#REF!</v>
      </c>
      <c r="P27" s="1" t="e">
        <f>SUM(_xlfn.XLOOKUP(Table8[[#This Row],[Control ID]],[6]!Table10[Control ID],[6]cmmiAnalysis!BL$4:BL$579))</f>
        <v>#REF!</v>
      </c>
      <c r="Q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 s="1" t="e">
        <f>SUM(_xlfn.XLOOKUP(Table8[[#This Row],[Control ID]],[6]!Table10[Control ID],[6]cmmiAnalysis!BQ$4:BQ$579),_xlfn.XLOOKUP(Table8[[#This Row],[Control ID]],[6]!Table10[Control ID],[6]cmmiAnalysis!BR$4:BR$579))</f>
        <v>#REF!</v>
      </c>
      <c r="S27" s="1" t="e">
        <f>SUM(_xlfn.XLOOKUP(Table8[[#This Row],[Control ID]],[6]!Table10[Control ID],[6]cmmiAnalysis!BA$4:BA$579),_xlfn.XLOOKUP(Table8[[#This Row],[Control ID]],[6]!Table10[Control ID],[6]cmmiAnalysis!BB$4:BB$579),_xlfn.XLOOKUP(Table8[[#This Row],[Control ID]],[6]!Table10[Control ID],[6]cmmiAnalysis!BC$4:BC$579))</f>
        <v>#REF!</v>
      </c>
      <c r="T27" s="1" t="e">
        <f>SUM(_xlfn.XLOOKUP(Table8[[#This Row],[Control ID]],[6]!Table10[Control ID],[6]cmmiAnalysis!BV$4:BV$579))</f>
        <v>#REF!</v>
      </c>
      <c r="U27" s="1" t="e">
        <f>SUM(_xlfn.XLOOKUP(Table8[[#This Row],[Control ID]],[6]!Table10[Control ID],[6]cmmiAnalysis!BW$4:BW$579))</f>
        <v>#REF!</v>
      </c>
      <c r="V27" s="1" t="e">
        <f>SUM(_xlfn.XLOOKUP(Table8[[#This Row],[Control ID]],[6]!Table10[Control ID],[6]cmmiAnalysis!BX$4:BX$579))</f>
        <v>#REF!</v>
      </c>
      <c r="W27" s="1" t="e">
        <f>SUM(_xlfn.XLOOKUP(Table8[[#This Row],[Control ID]],[6]!Table10[Control ID],[6]cmmiAnalysis!BY$4:BY$579))</f>
        <v>#REF!</v>
      </c>
      <c r="X27" s="1" t="e">
        <f>SUM(_xlfn.XLOOKUP(Table8[[#This Row],[Control ID]],[6]!Table10[Control ID],[6]cmmiAnalysis!BZ$4:BZ$579))</f>
        <v>#REF!</v>
      </c>
      <c r="Y27" s="1" t="e">
        <f>SUM(_xlfn.XLOOKUP(Table8[[#This Row],[Control ID]],[6]!Table10[Control ID],[6]cmmiAnalysis!CA$4:CA$579),_xlfn.XLOOKUP(Table8[[#This Row],[Control ID]],[6]!Table10[Control ID],[6]cmmiAnalysis!CB$4:CB$579))</f>
        <v>#REF!</v>
      </c>
      <c r="Z27" s="1" t="e">
        <f>SUM(_xlfn.XLOOKUP(Table8[[#This Row],[Control ID]],[6]!Table10[Control ID],[6]cmmiAnalysis!CC$4:CC$579),_xlfn.XLOOKUP(Table8[[#This Row],[Control ID]],[6]!Table10[Control ID],[6]cmmiAnalysis!CD$4:CD$579),_xlfn.XLOOKUP(Table8[[#This Row],[Control ID]],[6]!Table10[Control ID],[6]cmmiAnalysis!CE$4:CE$579))</f>
        <v>#REF!</v>
      </c>
    </row>
    <row r="28" spans="2:26" x14ac:dyDescent="0.25">
      <c r="B28" s="1" t="s">
        <v>3246</v>
      </c>
      <c r="C28" s="1" t="str">
        <f>_xlfn.XLOOKUP(B28,[6]cmmiAnalysis!$A$4:$A$579,[6]cmmiAnalysis!$D$4:$D$579,0,0,1)</f>
        <v>Algorithmic Fairness</v>
      </c>
      <c r="D28" s="19">
        <v>4</v>
      </c>
      <c r="E28" s="32" t="str">
        <f>IFERROR(SUM(Table8[[#This Row],[Implementation]:[Reporting]]),"N/A")</f>
        <v>N/A</v>
      </c>
      <c r="F28" s="32" t="e">
        <f>SUM(Table8[[#This Row],[Operating Capability]:[Adaptability]])</f>
        <v>#REF!</v>
      </c>
      <c r="G28" s="32" t="e">
        <f>SUM(Table8[[#This Row],[Reliability]:[Transparency]])</f>
        <v>#REF!</v>
      </c>
      <c r="H28" s="1" t="e" cm="1">
        <f t="array" ref="H28">_xlfn.XLOOKUP(B28,[6]!Table10[Control ID],[6]cmmiAnalysis!AV$4:AV$579,0,0,1)</f>
        <v>#REF!</v>
      </c>
      <c r="I28" s="1" t="e" cm="1">
        <f t="array" ref="I28">_xlfn.XLOOKUP(B28,[6]!Table10[Control ID], [6]cmmiAnalysis!AW$4:AW$579,0,0,1)+(_xlfn.XLOOKUP(B28,[6]!Table10[Control ID], [6]cmmiAnalysis!AX$4:AX$579,0,0,1)+(_xlfn.XLOOKUP(B28,[6]!Table10[Control ID], [6]cmmiAnalysis!AY$4:AY$579,0,0,1)))</f>
        <v>#REF!</v>
      </c>
      <c r="J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 s="1" t="e">
        <f>SUM(_xlfn.XLOOKUP(Table8[[#This Row],[Control ID]],[6]!Table10[Control ID],[6]cmmiAnalysis!BE$4:BE$579),_xlfn.XLOOKUP(Table8[[#This Row],[Control ID]],[6]!Table10[Control ID],[6]cmmiAnalysis!BF$4:BF$579))</f>
        <v>#REF!</v>
      </c>
      <c r="L28" s="1" t="e">
        <f>SUM(_xlfn.XLOOKUP(Table8[[#This Row],[Control ID]],[6]!Table10[Control ID],[6]cmmiAnalysis!BG$4:BG$579))</f>
        <v>#REF!</v>
      </c>
      <c r="M28" s="1" t="e">
        <f>SUM(_xlfn.XLOOKUP(Table8[[#This Row],[Control ID]],[6]!Table10[Control ID],[6]cmmiAnalysis!BH$4:BH$579))</f>
        <v>#REF!</v>
      </c>
      <c r="N28" s="1" t="e">
        <f>SUM(_xlfn.XLOOKUP(Table8[[#This Row],[Control ID]],[6]!Table10[Control ID],[6]cmmiAnalysis!BI$4:BI$579))</f>
        <v>#REF!</v>
      </c>
      <c r="O28" s="1" t="e">
        <f>SUM(_xlfn.XLOOKUP(Table8[[#This Row],[Control ID]],[6]!Table10[Control ID],[6]cmmiAnalysis!BJ$4:BJ$579),_xlfn.XLOOKUP(Table8[[#This Row],[Control ID]],[6]!Table10[Control ID],[6]cmmiAnalysis!BK$4:BK$579))</f>
        <v>#REF!</v>
      </c>
      <c r="P28" s="1" t="e">
        <f>SUM(_xlfn.XLOOKUP(Table8[[#This Row],[Control ID]],[6]!Table10[Control ID],[6]cmmiAnalysis!BL$4:BL$579))</f>
        <v>#REF!</v>
      </c>
      <c r="Q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 s="1" t="e">
        <f>SUM(_xlfn.XLOOKUP(Table8[[#This Row],[Control ID]],[6]!Table10[Control ID],[6]cmmiAnalysis!BQ$4:BQ$579),_xlfn.XLOOKUP(Table8[[#This Row],[Control ID]],[6]!Table10[Control ID],[6]cmmiAnalysis!BR$4:BR$579))</f>
        <v>#REF!</v>
      </c>
      <c r="S28" s="1" t="e">
        <f>SUM(_xlfn.XLOOKUP(Table8[[#This Row],[Control ID]],[6]!Table10[Control ID],[6]cmmiAnalysis!BA$4:BA$579),_xlfn.XLOOKUP(Table8[[#This Row],[Control ID]],[6]!Table10[Control ID],[6]cmmiAnalysis!BB$4:BB$579),_xlfn.XLOOKUP(Table8[[#This Row],[Control ID]],[6]!Table10[Control ID],[6]cmmiAnalysis!BC$4:BC$579))</f>
        <v>#REF!</v>
      </c>
      <c r="T28" s="1" t="e">
        <f>SUM(_xlfn.XLOOKUP(Table8[[#This Row],[Control ID]],[6]!Table10[Control ID],[6]cmmiAnalysis!BV$4:BV$579))</f>
        <v>#REF!</v>
      </c>
      <c r="U28" s="1" t="e">
        <f>SUM(_xlfn.XLOOKUP(Table8[[#This Row],[Control ID]],[6]!Table10[Control ID],[6]cmmiAnalysis!BW$4:BW$579))</f>
        <v>#REF!</v>
      </c>
      <c r="V28" s="1" t="e">
        <f>SUM(_xlfn.XLOOKUP(Table8[[#This Row],[Control ID]],[6]!Table10[Control ID],[6]cmmiAnalysis!BX$4:BX$579))</f>
        <v>#REF!</v>
      </c>
      <c r="W28" s="1" t="e">
        <f>SUM(_xlfn.XLOOKUP(Table8[[#This Row],[Control ID]],[6]!Table10[Control ID],[6]cmmiAnalysis!BY$4:BY$579))</f>
        <v>#REF!</v>
      </c>
      <c r="X28" s="1" t="e">
        <f>SUM(_xlfn.XLOOKUP(Table8[[#This Row],[Control ID]],[6]!Table10[Control ID],[6]cmmiAnalysis!BZ$4:BZ$579))</f>
        <v>#REF!</v>
      </c>
      <c r="Y28" s="1" t="e">
        <f>SUM(_xlfn.XLOOKUP(Table8[[#This Row],[Control ID]],[6]!Table10[Control ID],[6]cmmiAnalysis!CA$4:CA$579),_xlfn.XLOOKUP(Table8[[#This Row],[Control ID]],[6]!Table10[Control ID],[6]cmmiAnalysis!CB$4:CB$579))</f>
        <v>#REF!</v>
      </c>
      <c r="Z28" s="1" t="e">
        <f>SUM(_xlfn.XLOOKUP(Table8[[#This Row],[Control ID]],[6]!Table10[Control ID],[6]cmmiAnalysis!CC$4:CC$579),_xlfn.XLOOKUP(Table8[[#This Row],[Control ID]],[6]!Table10[Control ID],[6]cmmiAnalysis!CD$4:CD$579),_xlfn.XLOOKUP(Table8[[#This Row],[Control ID]],[6]!Table10[Control ID],[6]cmmiAnalysis!CE$4:CE$579))</f>
        <v>#REF!</v>
      </c>
    </row>
    <row r="29" spans="2:26" x14ac:dyDescent="0.25">
      <c r="B29" s="1" t="s">
        <v>3247</v>
      </c>
      <c r="C29" s="1" t="str">
        <f>_xlfn.XLOOKUP(B29,[6]cmmiAnalysis!$A$4:$A$579,[6]cmmiAnalysis!$D$4:$D$579,0,0,1)</f>
        <v>Data Anonymization</v>
      </c>
      <c r="D29" s="19">
        <v>4</v>
      </c>
      <c r="E29" s="32" t="str">
        <f>IFERROR(SUM(Table8[[#This Row],[Implementation]:[Reporting]]),"N/A")</f>
        <v>N/A</v>
      </c>
      <c r="F29" s="32" t="e">
        <f>SUM(Table8[[#This Row],[Operating Capability]:[Adaptability]])</f>
        <v>#REF!</v>
      </c>
      <c r="G29" s="32" t="e">
        <f>SUM(Table8[[#This Row],[Reliability]:[Transparency]])</f>
        <v>#REF!</v>
      </c>
      <c r="H29" s="1" t="e" cm="1">
        <f t="array" ref="H29">_xlfn.XLOOKUP(B29,[6]!Table10[Control ID],[6]cmmiAnalysis!AV$4:AV$579,0,0,1)</f>
        <v>#REF!</v>
      </c>
      <c r="I29" s="1" t="e" cm="1">
        <f t="array" ref="I29">_xlfn.XLOOKUP(B29,[6]!Table10[Control ID], [6]cmmiAnalysis!AW$4:AW$579,0,0,1)+(_xlfn.XLOOKUP(B29,[6]!Table10[Control ID], [6]cmmiAnalysis!AX$4:AX$579,0,0,1)+(_xlfn.XLOOKUP(B29,[6]!Table10[Control ID], [6]cmmiAnalysis!AY$4:AY$579,0,0,1)))</f>
        <v>#REF!</v>
      </c>
      <c r="J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 s="1" t="e">
        <f>SUM(_xlfn.XLOOKUP(Table8[[#This Row],[Control ID]],[6]!Table10[Control ID],[6]cmmiAnalysis!BE$4:BE$579),_xlfn.XLOOKUP(Table8[[#This Row],[Control ID]],[6]!Table10[Control ID],[6]cmmiAnalysis!BF$4:BF$579))</f>
        <v>#REF!</v>
      </c>
      <c r="L29" s="1" t="e">
        <f>SUM(_xlfn.XLOOKUP(Table8[[#This Row],[Control ID]],[6]!Table10[Control ID],[6]cmmiAnalysis!BG$4:BG$579))</f>
        <v>#REF!</v>
      </c>
      <c r="M29" s="1" t="e">
        <f>SUM(_xlfn.XLOOKUP(Table8[[#This Row],[Control ID]],[6]!Table10[Control ID],[6]cmmiAnalysis!BH$4:BH$579))</f>
        <v>#REF!</v>
      </c>
      <c r="N29" s="1" t="e">
        <f>SUM(_xlfn.XLOOKUP(Table8[[#This Row],[Control ID]],[6]!Table10[Control ID],[6]cmmiAnalysis!BI$4:BI$579))</f>
        <v>#REF!</v>
      </c>
      <c r="O29" s="1" t="e">
        <f>SUM(_xlfn.XLOOKUP(Table8[[#This Row],[Control ID]],[6]!Table10[Control ID],[6]cmmiAnalysis!BJ$4:BJ$579),_xlfn.XLOOKUP(Table8[[#This Row],[Control ID]],[6]!Table10[Control ID],[6]cmmiAnalysis!BK$4:BK$579))</f>
        <v>#REF!</v>
      </c>
      <c r="P29" s="1" t="e">
        <f>SUM(_xlfn.XLOOKUP(Table8[[#This Row],[Control ID]],[6]!Table10[Control ID],[6]cmmiAnalysis!BL$4:BL$579))</f>
        <v>#REF!</v>
      </c>
      <c r="Q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 s="1" t="e">
        <f>SUM(_xlfn.XLOOKUP(Table8[[#This Row],[Control ID]],[6]!Table10[Control ID],[6]cmmiAnalysis!BQ$4:BQ$579),_xlfn.XLOOKUP(Table8[[#This Row],[Control ID]],[6]!Table10[Control ID],[6]cmmiAnalysis!BR$4:BR$579))</f>
        <v>#REF!</v>
      </c>
      <c r="S29" s="1" t="e">
        <f>SUM(_xlfn.XLOOKUP(Table8[[#This Row],[Control ID]],[6]!Table10[Control ID],[6]cmmiAnalysis!BA$4:BA$579),_xlfn.XLOOKUP(Table8[[#This Row],[Control ID]],[6]!Table10[Control ID],[6]cmmiAnalysis!BB$4:BB$579),_xlfn.XLOOKUP(Table8[[#This Row],[Control ID]],[6]!Table10[Control ID],[6]cmmiAnalysis!BC$4:BC$579))</f>
        <v>#REF!</v>
      </c>
      <c r="T29" s="1" t="e">
        <f>SUM(_xlfn.XLOOKUP(Table8[[#This Row],[Control ID]],[6]!Table10[Control ID],[6]cmmiAnalysis!BV$4:BV$579))</f>
        <v>#REF!</v>
      </c>
      <c r="U29" s="1" t="e">
        <f>SUM(_xlfn.XLOOKUP(Table8[[#This Row],[Control ID]],[6]!Table10[Control ID],[6]cmmiAnalysis!BW$4:BW$579))</f>
        <v>#REF!</v>
      </c>
      <c r="V29" s="1" t="e">
        <f>SUM(_xlfn.XLOOKUP(Table8[[#This Row],[Control ID]],[6]!Table10[Control ID],[6]cmmiAnalysis!BX$4:BX$579))</f>
        <v>#REF!</v>
      </c>
      <c r="W29" s="1" t="e">
        <f>SUM(_xlfn.XLOOKUP(Table8[[#This Row],[Control ID]],[6]!Table10[Control ID],[6]cmmiAnalysis!BY$4:BY$579))</f>
        <v>#REF!</v>
      </c>
      <c r="X29" s="1" t="e">
        <f>SUM(_xlfn.XLOOKUP(Table8[[#This Row],[Control ID]],[6]!Table10[Control ID],[6]cmmiAnalysis!BZ$4:BZ$579))</f>
        <v>#REF!</v>
      </c>
      <c r="Y29" s="1" t="e">
        <f>SUM(_xlfn.XLOOKUP(Table8[[#This Row],[Control ID]],[6]!Table10[Control ID],[6]cmmiAnalysis!CA$4:CA$579),_xlfn.XLOOKUP(Table8[[#This Row],[Control ID]],[6]!Table10[Control ID],[6]cmmiAnalysis!CB$4:CB$579))</f>
        <v>#REF!</v>
      </c>
      <c r="Z29" s="1" t="e">
        <f>SUM(_xlfn.XLOOKUP(Table8[[#This Row],[Control ID]],[6]!Table10[Control ID],[6]cmmiAnalysis!CC$4:CC$579),_xlfn.XLOOKUP(Table8[[#This Row],[Control ID]],[6]!Table10[Control ID],[6]cmmiAnalysis!CD$4:CD$579),_xlfn.XLOOKUP(Table8[[#This Row],[Control ID]],[6]!Table10[Control ID],[6]cmmiAnalysis!CE$4:CE$579))</f>
        <v>#REF!</v>
      </c>
    </row>
    <row r="30" spans="2:26" x14ac:dyDescent="0.25">
      <c r="B30" s="1" t="s">
        <v>3248</v>
      </c>
      <c r="C30" s="1" t="str">
        <f>_xlfn.XLOOKUP(B30,[6]cmmiAnalysis!$A$4:$A$579,[6]cmmiAnalysis!$D$4:$D$579,0,0,1)</f>
        <v>Privacy Impact Assessment</v>
      </c>
      <c r="D30" s="19">
        <v>4</v>
      </c>
      <c r="E30" s="32" t="str">
        <f>IFERROR(SUM(Table8[[#This Row],[Implementation]:[Reporting]]),"N/A")</f>
        <v>N/A</v>
      </c>
      <c r="F30" s="32" t="e">
        <f>SUM(Table8[[#This Row],[Operating Capability]:[Adaptability]])</f>
        <v>#REF!</v>
      </c>
      <c r="G30" s="32" t="e">
        <f>SUM(Table8[[#This Row],[Reliability]:[Transparency]])</f>
        <v>#REF!</v>
      </c>
      <c r="H30" s="1" t="e" cm="1">
        <f t="array" ref="H30">_xlfn.XLOOKUP(B30,[6]!Table10[Control ID],[6]cmmiAnalysis!AV$4:AV$579,0,0,1)</f>
        <v>#REF!</v>
      </c>
      <c r="I30" s="1" t="e" cm="1">
        <f t="array" ref="I30">_xlfn.XLOOKUP(B30,[6]!Table10[Control ID], [6]cmmiAnalysis!AW$4:AW$579,0,0,1)+(_xlfn.XLOOKUP(B30,[6]!Table10[Control ID], [6]cmmiAnalysis!AX$4:AX$579,0,0,1)+(_xlfn.XLOOKUP(B30,[6]!Table10[Control ID], [6]cmmiAnalysis!AY$4:AY$579,0,0,1)))</f>
        <v>#REF!</v>
      </c>
      <c r="J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 s="1" t="e">
        <f>SUM(_xlfn.XLOOKUP(Table8[[#This Row],[Control ID]],[6]!Table10[Control ID],[6]cmmiAnalysis!BE$4:BE$579),_xlfn.XLOOKUP(Table8[[#This Row],[Control ID]],[6]!Table10[Control ID],[6]cmmiAnalysis!BF$4:BF$579))</f>
        <v>#REF!</v>
      </c>
      <c r="L30" s="1" t="e">
        <f>SUM(_xlfn.XLOOKUP(Table8[[#This Row],[Control ID]],[6]!Table10[Control ID],[6]cmmiAnalysis!BG$4:BG$579))</f>
        <v>#REF!</v>
      </c>
      <c r="M30" s="1" t="e">
        <f>SUM(_xlfn.XLOOKUP(Table8[[#This Row],[Control ID]],[6]!Table10[Control ID],[6]cmmiAnalysis!BH$4:BH$579))</f>
        <v>#REF!</v>
      </c>
      <c r="N30" s="1" t="e">
        <f>SUM(_xlfn.XLOOKUP(Table8[[#This Row],[Control ID]],[6]!Table10[Control ID],[6]cmmiAnalysis!BI$4:BI$579))</f>
        <v>#REF!</v>
      </c>
      <c r="O30" s="1" t="e">
        <f>SUM(_xlfn.XLOOKUP(Table8[[#This Row],[Control ID]],[6]!Table10[Control ID],[6]cmmiAnalysis!BJ$4:BJ$579),_xlfn.XLOOKUP(Table8[[#This Row],[Control ID]],[6]!Table10[Control ID],[6]cmmiAnalysis!BK$4:BK$579))</f>
        <v>#REF!</v>
      </c>
      <c r="P30" s="1" t="e">
        <f>SUM(_xlfn.XLOOKUP(Table8[[#This Row],[Control ID]],[6]!Table10[Control ID],[6]cmmiAnalysis!BL$4:BL$579))</f>
        <v>#REF!</v>
      </c>
      <c r="Q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 s="1" t="e">
        <f>SUM(_xlfn.XLOOKUP(Table8[[#This Row],[Control ID]],[6]!Table10[Control ID],[6]cmmiAnalysis!BQ$4:BQ$579),_xlfn.XLOOKUP(Table8[[#This Row],[Control ID]],[6]!Table10[Control ID],[6]cmmiAnalysis!BR$4:BR$579))</f>
        <v>#REF!</v>
      </c>
      <c r="S30" s="1" t="e">
        <f>SUM(_xlfn.XLOOKUP(Table8[[#This Row],[Control ID]],[6]!Table10[Control ID],[6]cmmiAnalysis!BA$4:BA$579),_xlfn.XLOOKUP(Table8[[#This Row],[Control ID]],[6]!Table10[Control ID],[6]cmmiAnalysis!BB$4:BB$579),_xlfn.XLOOKUP(Table8[[#This Row],[Control ID]],[6]!Table10[Control ID],[6]cmmiAnalysis!BC$4:BC$579))</f>
        <v>#REF!</v>
      </c>
      <c r="T30" s="1" t="e">
        <f>SUM(_xlfn.XLOOKUP(Table8[[#This Row],[Control ID]],[6]!Table10[Control ID],[6]cmmiAnalysis!BV$4:BV$579))</f>
        <v>#REF!</v>
      </c>
      <c r="U30" s="1" t="e">
        <f>SUM(_xlfn.XLOOKUP(Table8[[#This Row],[Control ID]],[6]!Table10[Control ID],[6]cmmiAnalysis!BW$4:BW$579))</f>
        <v>#REF!</v>
      </c>
      <c r="V30" s="1" t="e">
        <f>SUM(_xlfn.XLOOKUP(Table8[[#This Row],[Control ID]],[6]!Table10[Control ID],[6]cmmiAnalysis!BX$4:BX$579))</f>
        <v>#REF!</v>
      </c>
      <c r="W30" s="1" t="e">
        <f>SUM(_xlfn.XLOOKUP(Table8[[#This Row],[Control ID]],[6]!Table10[Control ID],[6]cmmiAnalysis!BY$4:BY$579))</f>
        <v>#REF!</v>
      </c>
      <c r="X30" s="1" t="e">
        <f>SUM(_xlfn.XLOOKUP(Table8[[#This Row],[Control ID]],[6]!Table10[Control ID],[6]cmmiAnalysis!BZ$4:BZ$579))</f>
        <v>#REF!</v>
      </c>
      <c r="Y30" s="1" t="e">
        <f>SUM(_xlfn.XLOOKUP(Table8[[#This Row],[Control ID]],[6]!Table10[Control ID],[6]cmmiAnalysis!CA$4:CA$579),_xlfn.XLOOKUP(Table8[[#This Row],[Control ID]],[6]!Table10[Control ID],[6]cmmiAnalysis!CB$4:CB$579))</f>
        <v>#REF!</v>
      </c>
      <c r="Z30" s="1" t="e">
        <f>SUM(_xlfn.XLOOKUP(Table8[[#This Row],[Control ID]],[6]!Table10[Control ID],[6]cmmiAnalysis!CC$4:CC$579),_xlfn.XLOOKUP(Table8[[#This Row],[Control ID]],[6]!Table10[Control ID],[6]cmmiAnalysis!CD$4:CD$579),_xlfn.XLOOKUP(Table8[[#This Row],[Control ID]],[6]!Table10[Control ID],[6]cmmiAnalysis!CE$4:CE$579))</f>
        <v>#REF!</v>
      </c>
    </row>
    <row r="31" spans="2:26" x14ac:dyDescent="0.25">
      <c r="B31" s="1" t="s">
        <v>3249</v>
      </c>
      <c r="C31" s="1" t="str">
        <f>_xlfn.XLOOKUP(B31,[6]cmmiAnalysis!$A$4:$A$579,[6]cmmiAnalysis!$D$4:$D$579,0,0,1)</f>
        <v>Model Integrity</v>
      </c>
      <c r="D31" s="19">
        <v>4</v>
      </c>
      <c r="E31" s="32" t="str">
        <f>IFERROR(SUM(Table8[[#This Row],[Implementation]:[Reporting]]),"N/A")</f>
        <v>N/A</v>
      </c>
      <c r="F31" s="32" t="e">
        <f>SUM(Table8[[#This Row],[Operating Capability]:[Adaptability]])</f>
        <v>#REF!</v>
      </c>
      <c r="G31" s="32" t="e">
        <f>SUM(Table8[[#This Row],[Reliability]:[Transparency]])</f>
        <v>#REF!</v>
      </c>
      <c r="H31" s="1" t="e" cm="1">
        <f t="array" ref="H31">_xlfn.XLOOKUP(B31,[6]!Table10[Control ID],[6]cmmiAnalysis!AV$4:AV$579,0,0,1)</f>
        <v>#REF!</v>
      </c>
      <c r="I31" s="1" t="e" cm="1">
        <f t="array" ref="I31">_xlfn.XLOOKUP(B31,[6]!Table10[Control ID], [6]cmmiAnalysis!AW$4:AW$579,0,0,1)+(_xlfn.XLOOKUP(B31,[6]!Table10[Control ID], [6]cmmiAnalysis!AX$4:AX$579,0,0,1)+(_xlfn.XLOOKUP(B31,[6]!Table10[Control ID], [6]cmmiAnalysis!AY$4:AY$579,0,0,1)))</f>
        <v>#REF!</v>
      </c>
      <c r="J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 s="1" t="e">
        <f>SUM(_xlfn.XLOOKUP(Table8[[#This Row],[Control ID]],[6]!Table10[Control ID],[6]cmmiAnalysis!BE$4:BE$579),_xlfn.XLOOKUP(Table8[[#This Row],[Control ID]],[6]!Table10[Control ID],[6]cmmiAnalysis!BF$4:BF$579))</f>
        <v>#REF!</v>
      </c>
      <c r="L31" s="1" t="e">
        <f>SUM(_xlfn.XLOOKUP(Table8[[#This Row],[Control ID]],[6]!Table10[Control ID],[6]cmmiAnalysis!BG$4:BG$579))</f>
        <v>#REF!</v>
      </c>
      <c r="M31" s="1" t="e">
        <f>SUM(_xlfn.XLOOKUP(Table8[[#This Row],[Control ID]],[6]!Table10[Control ID],[6]cmmiAnalysis!BH$4:BH$579))</f>
        <v>#REF!</v>
      </c>
      <c r="N31" s="1" t="e">
        <f>SUM(_xlfn.XLOOKUP(Table8[[#This Row],[Control ID]],[6]!Table10[Control ID],[6]cmmiAnalysis!BI$4:BI$579))</f>
        <v>#REF!</v>
      </c>
      <c r="O31" s="1" t="e">
        <f>SUM(_xlfn.XLOOKUP(Table8[[#This Row],[Control ID]],[6]!Table10[Control ID],[6]cmmiAnalysis!BJ$4:BJ$579),_xlfn.XLOOKUP(Table8[[#This Row],[Control ID]],[6]!Table10[Control ID],[6]cmmiAnalysis!BK$4:BK$579))</f>
        <v>#REF!</v>
      </c>
      <c r="P31" s="1" t="e">
        <f>SUM(_xlfn.XLOOKUP(Table8[[#This Row],[Control ID]],[6]!Table10[Control ID],[6]cmmiAnalysis!BL$4:BL$579))</f>
        <v>#REF!</v>
      </c>
      <c r="Q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 s="1" t="e">
        <f>SUM(_xlfn.XLOOKUP(Table8[[#This Row],[Control ID]],[6]!Table10[Control ID],[6]cmmiAnalysis!BQ$4:BQ$579),_xlfn.XLOOKUP(Table8[[#This Row],[Control ID]],[6]!Table10[Control ID],[6]cmmiAnalysis!BR$4:BR$579))</f>
        <v>#REF!</v>
      </c>
      <c r="S31" s="1" t="e">
        <f>SUM(_xlfn.XLOOKUP(Table8[[#This Row],[Control ID]],[6]!Table10[Control ID],[6]cmmiAnalysis!BA$4:BA$579),_xlfn.XLOOKUP(Table8[[#This Row],[Control ID]],[6]!Table10[Control ID],[6]cmmiAnalysis!BB$4:BB$579),_xlfn.XLOOKUP(Table8[[#This Row],[Control ID]],[6]!Table10[Control ID],[6]cmmiAnalysis!BC$4:BC$579))</f>
        <v>#REF!</v>
      </c>
      <c r="T31" s="1" t="e">
        <f>SUM(_xlfn.XLOOKUP(Table8[[#This Row],[Control ID]],[6]!Table10[Control ID],[6]cmmiAnalysis!BV$4:BV$579))</f>
        <v>#REF!</v>
      </c>
      <c r="U31" s="1" t="e">
        <f>SUM(_xlfn.XLOOKUP(Table8[[#This Row],[Control ID]],[6]!Table10[Control ID],[6]cmmiAnalysis!BW$4:BW$579))</f>
        <v>#REF!</v>
      </c>
      <c r="V31" s="1" t="e">
        <f>SUM(_xlfn.XLOOKUP(Table8[[#This Row],[Control ID]],[6]!Table10[Control ID],[6]cmmiAnalysis!BX$4:BX$579))</f>
        <v>#REF!</v>
      </c>
      <c r="W31" s="1" t="e">
        <f>SUM(_xlfn.XLOOKUP(Table8[[#This Row],[Control ID]],[6]!Table10[Control ID],[6]cmmiAnalysis!BY$4:BY$579))</f>
        <v>#REF!</v>
      </c>
      <c r="X31" s="1" t="e">
        <f>SUM(_xlfn.XLOOKUP(Table8[[#This Row],[Control ID]],[6]!Table10[Control ID],[6]cmmiAnalysis!BZ$4:BZ$579))</f>
        <v>#REF!</v>
      </c>
      <c r="Y31" s="1" t="e">
        <f>SUM(_xlfn.XLOOKUP(Table8[[#This Row],[Control ID]],[6]!Table10[Control ID],[6]cmmiAnalysis!CA$4:CA$579),_xlfn.XLOOKUP(Table8[[#This Row],[Control ID]],[6]!Table10[Control ID],[6]cmmiAnalysis!CB$4:CB$579))</f>
        <v>#REF!</v>
      </c>
      <c r="Z31" s="1" t="e">
        <f>SUM(_xlfn.XLOOKUP(Table8[[#This Row],[Control ID]],[6]!Table10[Control ID],[6]cmmiAnalysis!CC$4:CC$579),_xlfn.XLOOKUP(Table8[[#This Row],[Control ID]],[6]!Table10[Control ID],[6]cmmiAnalysis!CD$4:CD$579),_xlfn.XLOOKUP(Table8[[#This Row],[Control ID]],[6]!Table10[Control ID],[6]cmmiAnalysis!CE$4:CE$579))</f>
        <v>#REF!</v>
      </c>
    </row>
    <row r="32" spans="2:26" x14ac:dyDescent="0.25">
      <c r="B32" s="1" t="s">
        <v>3250</v>
      </c>
      <c r="C32" s="1" t="str">
        <f>_xlfn.XLOOKUP(B32,[6]cmmiAnalysis!$A$4:$A$579,[6]cmmiAnalysis!$D$4:$D$579,0,0,1)</f>
        <v>Model Confidentiality</v>
      </c>
      <c r="D32" s="19">
        <v>4</v>
      </c>
      <c r="E32" s="32" t="str">
        <f>IFERROR(SUM(Table8[[#This Row],[Implementation]:[Reporting]]),"N/A")</f>
        <v>N/A</v>
      </c>
      <c r="F32" s="32" t="e">
        <f>SUM(Table8[[#This Row],[Operating Capability]:[Adaptability]])</f>
        <v>#REF!</v>
      </c>
      <c r="G32" s="32" t="e">
        <f>SUM(Table8[[#This Row],[Reliability]:[Transparency]])</f>
        <v>#REF!</v>
      </c>
      <c r="H32" s="1" t="e" cm="1">
        <f t="array" ref="H32">_xlfn.XLOOKUP(B32,[6]!Table10[Control ID],[6]cmmiAnalysis!AV$4:AV$579,0,0,1)</f>
        <v>#REF!</v>
      </c>
      <c r="I32" s="1" t="e" cm="1">
        <f t="array" ref="I32">_xlfn.XLOOKUP(B32,[6]!Table10[Control ID], [6]cmmiAnalysis!AW$4:AW$579,0,0,1)+(_xlfn.XLOOKUP(B32,[6]!Table10[Control ID], [6]cmmiAnalysis!AX$4:AX$579,0,0,1)+(_xlfn.XLOOKUP(B32,[6]!Table10[Control ID], [6]cmmiAnalysis!AY$4:AY$579,0,0,1)))</f>
        <v>#REF!</v>
      </c>
      <c r="J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 s="1" t="e">
        <f>SUM(_xlfn.XLOOKUP(Table8[[#This Row],[Control ID]],[6]!Table10[Control ID],[6]cmmiAnalysis!BE$4:BE$579),_xlfn.XLOOKUP(Table8[[#This Row],[Control ID]],[6]!Table10[Control ID],[6]cmmiAnalysis!BF$4:BF$579))</f>
        <v>#REF!</v>
      </c>
      <c r="L32" s="1" t="e">
        <f>SUM(_xlfn.XLOOKUP(Table8[[#This Row],[Control ID]],[6]!Table10[Control ID],[6]cmmiAnalysis!BG$4:BG$579))</f>
        <v>#REF!</v>
      </c>
      <c r="M32" s="1" t="e">
        <f>SUM(_xlfn.XLOOKUP(Table8[[#This Row],[Control ID]],[6]!Table10[Control ID],[6]cmmiAnalysis!BH$4:BH$579))</f>
        <v>#REF!</v>
      </c>
      <c r="N32" s="1" t="e">
        <f>SUM(_xlfn.XLOOKUP(Table8[[#This Row],[Control ID]],[6]!Table10[Control ID],[6]cmmiAnalysis!BI$4:BI$579))</f>
        <v>#REF!</v>
      </c>
      <c r="O32" s="1" t="e">
        <f>SUM(_xlfn.XLOOKUP(Table8[[#This Row],[Control ID]],[6]!Table10[Control ID],[6]cmmiAnalysis!BJ$4:BJ$579),_xlfn.XLOOKUP(Table8[[#This Row],[Control ID]],[6]!Table10[Control ID],[6]cmmiAnalysis!BK$4:BK$579))</f>
        <v>#REF!</v>
      </c>
      <c r="P32" s="1" t="e">
        <f>SUM(_xlfn.XLOOKUP(Table8[[#This Row],[Control ID]],[6]!Table10[Control ID],[6]cmmiAnalysis!BL$4:BL$579))</f>
        <v>#REF!</v>
      </c>
      <c r="Q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 s="1" t="e">
        <f>SUM(_xlfn.XLOOKUP(Table8[[#This Row],[Control ID]],[6]!Table10[Control ID],[6]cmmiAnalysis!BQ$4:BQ$579),_xlfn.XLOOKUP(Table8[[#This Row],[Control ID]],[6]!Table10[Control ID],[6]cmmiAnalysis!BR$4:BR$579))</f>
        <v>#REF!</v>
      </c>
      <c r="S32" s="1" t="e">
        <f>SUM(_xlfn.XLOOKUP(Table8[[#This Row],[Control ID]],[6]!Table10[Control ID],[6]cmmiAnalysis!BA$4:BA$579),_xlfn.XLOOKUP(Table8[[#This Row],[Control ID]],[6]!Table10[Control ID],[6]cmmiAnalysis!BB$4:BB$579),_xlfn.XLOOKUP(Table8[[#This Row],[Control ID]],[6]!Table10[Control ID],[6]cmmiAnalysis!BC$4:BC$579))</f>
        <v>#REF!</v>
      </c>
      <c r="T32" s="1" t="e">
        <f>SUM(_xlfn.XLOOKUP(Table8[[#This Row],[Control ID]],[6]!Table10[Control ID],[6]cmmiAnalysis!BV$4:BV$579))</f>
        <v>#REF!</v>
      </c>
      <c r="U32" s="1" t="e">
        <f>SUM(_xlfn.XLOOKUP(Table8[[#This Row],[Control ID]],[6]!Table10[Control ID],[6]cmmiAnalysis!BW$4:BW$579))</f>
        <v>#REF!</v>
      </c>
      <c r="V32" s="1" t="e">
        <f>SUM(_xlfn.XLOOKUP(Table8[[#This Row],[Control ID]],[6]!Table10[Control ID],[6]cmmiAnalysis!BX$4:BX$579))</f>
        <v>#REF!</v>
      </c>
      <c r="W32" s="1" t="e">
        <f>SUM(_xlfn.XLOOKUP(Table8[[#This Row],[Control ID]],[6]!Table10[Control ID],[6]cmmiAnalysis!BY$4:BY$579))</f>
        <v>#REF!</v>
      </c>
      <c r="X32" s="1" t="e">
        <f>SUM(_xlfn.XLOOKUP(Table8[[#This Row],[Control ID]],[6]!Table10[Control ID],[6]cmmiAnalysis!BZ$4:BZ$579))</f>
        <v>#REF!</v>
      </c>
      <c r="Y32" s="1" t="e">
        <f>SUM(_xlfn.XLOOKUP(Table8[[#This Row],[Control ID]],[6]!Table10[Control ID],[6]cmmiAnalysis!CA$4:CA$579),_xlfn.XLOOKUP(Table8[[#This Row],[Control ID]],[6]!Table10[Control ID],[6]cmmiAnalysis!CB$4:CB$579))</f>
        <v>#REF!</v>
      </c>
      <c r="Z32" s="1" t="e">
        <f>SUM(_xlfn.XLOOKUP(Table8[[#This Row],[Control ID]],[6]!Table10[Control ID],[6]cmmiAnalysis!CC$4:CC$579),_xlfn.XLOOKUP(Table8[[#This Row],[Control ID]],[6]!Table10[Control ID],[6]cmmiAnalysis!CD$4:CD$579),_xlfn.XLOOKUP(Table8[[#This Row],[Control ID]],[6]!Table10[Control ID],[6]cmmiAnalysis!CE$4:CE$579))</f>
        <v>#REF!</v>
      </c>
    </row>
    <row r="33" spans="2:26" x14ac:dyDescent="0.25">
      <c r="B33" s="1" t="s">
        <v>3251</v>
      </c>
      <c r="C33" s="1" t="str">
        <f>_xlfn.XLOOKUP(B33,[6]cmmiAnalysis!$A$4:$A$579,[6]cmmiAnalysis!$D$4:$D$579,0,0,1)</f>
        <v>Explainability</v>
      </c>
      <c r="D33" s="19">
        <v>3</v>
      </c>
      <c r="E33" s="32" t="str">
        <f>IFERROR(SUM(Table8[[#This Row],[Implementation]:[Reporting]]),"N/A")</f>
        <v>N/A</v>
      </c>
      <c r="F33" s="32" t="e">
        <f>SUM(Table8[[#This Row],[Operating Capability]:[Adaptability]])</f>
        <v>#REF!</v>
      </c>
      <c r="G33" s="32" t="e">
        <f>SUM(Table8[[#This Row],[Reliability]:[Transparency]])</f>
        <v>#REF!</v>
      </c>
      <c r="H33" s="1" t="e" cm="1">
        <f t="array" ref="H33">_xlfn.XLOOKUP(B33,[6]!Table10[Control ID],[6]cmmiAnalysis!AV$4:AV$579,0,0,1)</f>
        <v>#REF!</v>
      </c>
      <c r="I33" s="1" t="e" cm="1">
        <f t="array" ref="I33">_xlfn.XLOOKUP(B33,[6]!Table10[Control ID], [6]cmmiAnalysis!AW$4:AW$579,0,0,1)+(_xlfn.XLOOKUP(B33,[6]!Table10[Control ID], [6]cmmiAnalysis!AX$4:AX$579,0,0,1)+(_xlfn.XLOOKUP(B33,[6]!Table10[Control ID], [6]cmmiAnalysis!AY$4:AY$579,0,0,1)))</f>
        <v>#REF!</v>
      </c>
      <c r="J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 s="1" t="e">
        <f>SUM(_xlfn.XLOOKUP(Table8[[#This Row],[Control ID]],[6]!Table10[Control ID],[6]cmmiAnalysis!BE$4:BE$579),_xlfn.XLOOKUP(Table8[[#This Row],[Control ID]],[6]!Table10[Control ID],[6]cmmiAnalysis!BF$4:BF$579))</f>
        <v>#REF!</v>
      </c>
      <c r="L33" s="1" t="e">
        <f>SUM(_xlfn.XLOOKUP(Table8[[#This Row],[Control ID]],[6]!Table10[Control ID],[6]cmmiAnalysis!BG$4:BG$579))</f>
        <v>#REF!</v>
      </c>
      <c r="M33" s="1" t="e">
        <f>SUM(_xlfn.XLOOKUP(Table8[[#This Row],[Control ID]],[6]!Table10[Control ID],[6]cmmiAnalysis!BH$4:BH$579))</f>
        <v>#REF!</v>
      </c>
      <c r="N33" s="1" t="e">
        <f>SUM(_xlfn.XLOOKUP(Table8[[#This Row],[Control ID]],[6]!Table10[Control ID],[6]cmmiAnalysis!BI$4:BI$579))</f>
        <v>#REF!</v>
      </c>
      <c r="O33" s="1" t="e">
        <f>SUM(_xlfn.XLOOKUP(Table8[[#This Row],[Control ID]],[6]!Table10[Control ID],[6]cmmiAnalysis!BJ$4:BJ$579),_xlfn.XLOOKUP(Table8[[#This Row],[Control ID]],[6]!Table10[Control ID],[6]cmmiAnalysis!BK$4:BK$579))</f>
        <v>#REF!</v>
      </c>
      <c r="P33" s="1" t="e">
        <f>SUM(_xlfn.XLOOKUP(Table8[[#This Row],[Control ID]],[6]!Table10[Control ID],[6]cmmiAnalysis!BL$4:BL$579))</f>
        <v>#REF!</v>
      </c>
      <c r="Q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 s="1" t="e">
        <f>SUM(_xlfn.XLOOKUP(Table8[[#This Row],[Control ID]],[6]!Table10[Control ID],[6]cmmiAnalysis!BQ$4:BQ$579),_xlfn.XLOOKUP(Table8[[#This Row],[Control ID]],[6]!Table10[Control ID],[6]cmmiAnalysis!BR$4:BR$579))</f>
        <v>#REF!</v>
      </c>
      <c r="S33" s="1" t="e">
        <f>SUM(_xlfn.XLOOKUP(Table8[[#This Row],[Control ID]],[6]!Table10[Control ID],[6]cmmiAnalysis!BA$4:BA$579),_xlfn.XLOOKUP(Table8[[#This Row],[Control ID]],[6]!Table10[Control ID],[6]cmmiAnalysis!BB$4:BB$579),_xlfn.XLOOKUP(Table8[[#This Row],[Control ID]],[6]!Table10[Control ID],[6]cmmiAnalysis!BC$4:BC$579))</f>
        <v>#REF!</v>
      </c>
      <c r="T33" s="1" t="e">
        <f>SUM(_xlfn.XLOOKUP(Table8[[#This Row],[Control ID]],[6]!Table10[Control ID],[6]cmmiAnalysis!BV$4:BV$579))</f>
        <v>#REF!</v>
      </c>
      <c r="U33" s="1" t="e">
        <f>SUM(_xlfn.XLOOKUP(Table8[[#This Row],[Control ID]],[6]!Table10[Control ID],[6]cmmiAnalysis!BW$4:BW$579))</f>
        <v>#REF!</v>
      </c>
      <c r="V33" s="1" t="e">
        <f>SUM(_xlfn.XLOOKUP(Table8[[#This Row],[Control ID]],[6]!Table10[Control ID],[6]cmmiAnalysis!BX$4:BX$579))</f>
        <v>#REF!</v>
      </c>
      <c r="W33" s="1" t="e">
        <f>SUM(_xlfn.XLOOKUP(Table8[[#This Row],[Control ID]],[6]!Table10[Control ID],[6]cmmiAnalysis!BY$4:BY$579))</f>
        <v>#REF!</v>
      </c>
      <c r="X33" s="1" t="e">
        <f>SUM(_xlfn.XLOOKUP(Table8[[#This Row],[Control ID]],[6]!Table10[Control ID],[6]cmmiAnalysis!BZ$4:BZ$579))</f>
        <v>#REF!</v>
      </c>
      <c r="Y33" s="1" t="e">
        <f>SUM(_xlfn.XLOOKUP(Table8[[#This Row],[Control ID]],[6]!Table10[Control ID],[6]cmmiAnalysis!CA$4:CA$579),_xlfn.XLOOKUP(Table8[[#This Row],[Control ID]],[6]!Table10[Control ID],[6]cmmiAnalysis!CB$4:CB$579))</f>
        <v>#REF!</v>
      </c>
      <c r="Z33" s="1" t="e">
        <f>SUM(_xlfn.XLOOKUP(Table8[[#This Row],[Control ID]],[6]!Table10[Control ID],[6]cmmiAnalysis!CC$4:CC$579),_xlfn.XLOOKUP(Table8[[#This Row],[Control ID]],[6]!Table10[Control ID],[6]cmmiAnalysis!CD$4:CD$579),_xlfn.XLOOKUP(Table8[[#This Row],[Control ID]],[6]!Table10[Control ID],[6]cmmiAnalysis!CE$4:CE$579))</f>
        <v>#REF!</v>
      </c>
    </row>
    <row r="34" spans="2:26" x14ac:dyDescent="0.25">
      <c r="B34" s="1" t="s">
        <v>3252</v>
      </c>
      <c r="C34" s="1" t="str">
        <f>_xlfn.XLOOKUP(B34,[6]cmmiAnalysis!$A$4:$A$579,[6]cmmiAnalysis!$D$4:$D$579,0,0,1)</f>
        <v>Audit Trails</v>
      </c>
      <c r="D34" s="19">
        <v>4</v>
      </c>
      <c r="E34" s="32" t="str">
        <f>IFERROR(SUM(Table8[[#This Row],[Implementation]:[Reporting]]),"N/A")</f>
        <v>N/A</v>
      </c>
      <c r="F34" s="32" t="e">
        <f>SUM(Table8[[#This Row],[Operating Capability]:[Adaptability]])</f>
        <v>#REF!</v>
      </c>
      <c r="G34" s="32" t="e">
        <f>SUM(Table8[[#This Row],[Reliability]:[Transparency]])</f>
        <v>#REF!</v>
      </c>
      <c r="H34" s="1" t="e" cm="1">
        <f t="array" ref="H34">_xlfn.XLOOKUP(B34,[6]!Table10[Control ID],[6]cmmiAnalysis!AV$4:AV$579,0,0,1)</f>
        <v>#REF!</v>
      </c>
      <c r="I34" s="1" t="e" cm="1">
        <f t="array" ref="I34">_xlfn.XLOOKUP(B34,[6]!Table10[Control ID], [6]cmmiAnalysis!AW$4:AW$579,0,0,1)+(_xlfn.XLOOKUP(B34,[6]!Table10[Control ID], [6]cmmiAnalysis!AX$4:AX$579,0,0,1)+(_xlfn.XLOOKUP(B34,[6]!Table10[Control ID], [6]cmmiAnalysis!AY$4:AY$579,0,0,1)))</f>
        <v>#REF!</v>
      </c>
      <c r="J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 s="1" t="e">
        <f>SUM(_xlfn.XLOOKUP(Table8[[#This Row],[Control ID]],[6]!Table10[Control ID],[6]cmmiAnalysis!BE$4:BE$579),_xlfn.XLOOKUP(Table8[[#This Row],[Control ID]],[6]!Table10[Control ID],[6]cmmiAnalysis!BF$4:BF$579))</f>
        <v>#REF!</v>
      </c>
      <c r="L34" s="1" t="e">
        <f>SUM(_xlfn.XLOOKUP(Table8[[#This Row],[Control ID]],[6]!Table10[Control ID],[6]cmmiAnalysis!BG$4:BG$579))</f>
        <v>#REF!</v>
      </c>
      <c r="M34" s="1" t="e">
        <f>SUM(_xlfn.XLOOKUP(Table8[[#This Row],[Control ID]],[6]!Table10[Control ID],[6]cmmiAnalysis!BH$4:BH$579))</f>
        <v>#REF!</v>
      </c>
      <c r="N34" s="1" t="e">
        <f>SUM(_xlfn.XLOOKUP(Table8[[#This Row],[Control ID]],[6]!Table10[Control ID],[6]cmmiAnalysis!BI$4:BI$579))</f>
        <v>#REF!</v>
      </c>
      <c r="O34" s="1" t="e">
        <f>SUM(_xlfn.XLOOKUP(Table8[[#This Row],[Control ID]],[6]!Table10[Control ID],[6]cmmiAnalysis!BJ$4:BJ$579),_xlfn.XLOOKUP(Table8[[#This Row],[Control ID]],[6]!Table10[Control ID],[6]cmmiAnalysis!BK$4:BK$579))</f>
        <v>#REF!</v>
      </c>
      <c r="P34" s="1" t="e">
        <f>SUM(_xlfn.XLOOKUP(Table8[[#This Row],[Control ID]],[6]!Table10[Control ID],[6]cmmiAnalysis!BL$4:BL$579))</f>
        <v>#REF!</v>
      </c>
      <c r="Q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 s="1" t="e">
        <f>SUM(_xlfn.XLOOKUP(Table8[[#This Row],[Control ID]],[6]!Table10[Control ID],[6]cmmiAnalysis!BQ$4:BQ$579),_xlfn.XLOOKUP(Table8[[#This Row],[Control ID]],[6]!Table10[Control ID],[6]cmmiAnalysis!BR$4:BR$579))</f>
        <v>#REF!</v>
      </c>
      <c r="S34" s="1" t="e">
        <f>SUM(_xlfn.XLOOKUP(Table8[[#This Row],[Control ID]],[6]!Table10[Control ID],[6]cmmiAnalysis!BA$4:BA$579),_xlfn.XLOOKUP(Table8[[#This Row],[Control ID]],[6]!Table10[Control ID],[6]cmmiAnalysis!BB$4:BB$579),_xlfn.XLOOKUP(Table8[[#This Row],[Control ID]],[6]!Table10[Control ID],[6]cmmiAnalysis!BC$4:BC$579))</f>
        <v>#REF!</v>
      </c>
      <c r="T34" s="1" t="e">
        <f>SUM(_xlfn.XLOOKUP(Table8[[#This Row],[Control ID]],[6]!Table10[Control ID],[6]cmmiAnalysis!BV$4:BV$579))</f>
        <v>#REF!</v>
      </c>
      <c r="U34" s="1" t="e">
        <f>SUM(_xlfn.XLOOKUP(Table8[[#This Row],[Control ID]],[6]!Table10[Control ID],[6]cmmiAnalysis!BW$4:BW$579))</f>
        <v>#REF!</v>
      </c>
      <c r="V34" s="1" t="e">
        <f>SUM(_xlfn.XLOOKUP(Table8[[#This Row],[Control ID]],[6]!Table10[Control ID],[6]cmmiAnalysis!BX$4:BX$579))</f>
        <v>#REF!</v>
      </c>
      <c r="W34" s="1" t="e">
        <f>SUM(_xlfn.XLOOKUP(Table8[[#This Row],[Control ID]],[6]!Table10[Control ID],[6]cmmiAnalysis!BY$4:BY$579))</f>
        <v>#REF!</v>
      </c>
      <c r="X34" s="1" t="e">
        <f>SUM(_xlfn.XLOOKUP(Table8[[#This Row],[Control ID]],[6]!Table10[Control ID],[6]cmmiAnalysis!BZ$4:BZ$579))</f>
        <v>#REF!</v>
      </c>
      <c r="Y34" s="1" t="e">
        <f>SUM(_xlfn.XLOOKUP(Table8[[#This Row],[Control ID]],[6]!Table10[Control ID],[6]cmmiAnalysis!CA$4:CA$579),_xlfn.XLOOKUP(Table8[[#This Row],[Control ID]],[6]!Table10[Control ID],[6]cmmiAnalysis!CB$4:CB$579))</f>
        <v>#REF!</v>
      </c>
      <c r="Z34" s="1" t="e">
        <f>SUM(_xlfn.XLOOKUP(Table8[[#This Row],[Control ID]],[6]!Table10[Control ID],[6]cmmiAnalysis!CC$4:CC$579),_xlfn.XLOOKUP(Table8[[#This Row],[Control ID]],[6]!Table10[Control ID],[6]cmmiAnalysis!CD$4:CD$579),_xlfn.XLOOKUP(Table8[[#This Row],[Control ID]],[6]!Table10[Control ID],[6]cmmiAnalysis!CE$4:CE$579))</f>
        <v>#REF!</v>
      </c>
    </row>
    <row r="35" spans="2:26" x14ac:dyDescent="0.25">
      <c r="B35" s="1" t="s">
        <v>3254</v>
      </c>
      <c r="C35" s="1" t="str">
        <f>_xlfn.XLOOKUP(B35,[6]cmmiAnalysis!$A$4:$A$579,[6]cmmiAnalysis!$D$4:$D$579,0,0,1)</f>
        <v>Safety Critical Systems Control</v>
      </c>
      <c r="D35" s="19">
        <v>4</v>
      </c>
      <c r="E35" s="32" t="str">
        <f>IFERROR(SUM(Table8[[#This Row],[Implementation]:[Reporting]]),"N/A")</f>
        <v>N/A</v>
      </c>
      <c r="F35" s="32" t="e">
        <f>SUM(Table8[[#This Row],[Operating Capability]:[Adaptability]])</f>
        <v>#REF!</v>
      </c>
      <c r="G35" s="32" t="e">
        <f>SUM(Table8[[#This Row],[Reliability]:[Transparency]])</f>
        <v>#REF!</v>
      </c>
      <c r="H35" s="1" t="e" cm="1">
        <f t="array" ref="H35">_xlfn.XLOOKUP(B35,[6]!Table10[Control ID],[6]cmmiAnalysis!AV$4:AV$579,0,0,1)</f>
        <v>#REF!</v>
      </c>
      <c r="I35" s="1" t="e" cm="1">
        <f t="array" ref="I35">_xlfn.XLOOKUP(B35,[6]!Table10[Control ID], [6]cmmiAnalysis!AW$4:AW$579,0,0,1)+(_xlfn.XLOOKUP(B35,[6]!Table10[Control ID], [6]cmmiAnalysis!AX$4:AX$579,0,0,1)+(_xlfn.XLOOKUP(B35,[6]!Table10[Control ID], [6]cmmiAnalysis!AY$4:AY$579,0,0,1)))</f>
        <v>#REF!</v>
      </c>
      <c r="J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 s="1" t="e">
        <f>SUM(_xlfn.XLOOKUP(Table8[[#This Row],[Control ID]],[6]!Table10[Control ID],[6]cmmiAnalysis!BE$4:BE$579),_xlfn.XLOOKUP(Table8[[#This Row],[Control ID]],[6]!Table10[Control ID],[6]cmmiAnalysis!BF$4:BF$579))</f>
        <v>#REF!</v>
      </c>
      <c r="L35" s="1" t="e">
        <f>SUM(_xlfn.XLOOKUP(Table8[[#This Row],[Control ID]],[6]!Table10[Control ID],[6]cmmiAnalysis!BG$4:BG$579))</f>
        <v>#REF!</v>
      </c>
      <c r="M35" s="1" t="e">
        <f>SUM(_xlfn.XLOOKUP(Table8[[#This Row],[Control ID]],[6]!Table10[Control ID],[6]cmmiAnalysis!BH$4:BH$579))</f>
        <v>#REF!</v>
      </c>
      <c r="N35" s="1" t="e">
        <f>SUM(_xlfn.XLOOKUP(Table8[[#This Row],[Control ID]],[6]!Table10[Control ID],[6]cmmiAnalysis!BI$4:BI$579))</f>
        <v>#REF!</v>
      </c>
      <c r="O35" s="1" t="e">
        <f>SUM(_xlfn.XLOOKUP(Table8[[#This Row],[Control ID]],[6]!Table10[Control ID],[6]cmmiAnalysis!BJ$4:BJ$579),_xlfn.XLOOKUP(Table8[[#This Row],[Control ID]],[6]!Table10[Control ID],[6]cmmiAnalysis!BK$4:BK$579))</f>
        <v>#REF!</v>
      </c>
      <c r="P35" s="1" t="e">
        <f>SUM(_xlfn.XLOOKUP(Table8[[#This Row],[Control ID]],[6]!Table10[Control ID],[6]cmmiAnalysis!BL$4:BL$579))</f>
        <v>#REF!</v>
      </c>
      <c r="Q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 s="1" t="e">
        <f>SUM(_xlfn.XLOOKUP(Table8[[#This Row],[Control ID]],[6]!Table10[Control ID],[6]cmmiAnalysis!BQ$4:BQ$579),_xlfn.XLOOKUP(Table8[[#This Row],[Control ID]],[6]!Table10[Control ID],[6]cmmiAnalysis!BR$4:BR$579))</f>
        <v>#REF!</v>
      </c>
      <c r="S35" s="1" t="e">
        <f>SUM(_xlfn.XLOOKUP(Table8[[#This Row],[Control ID]],[6]!Table10[Control ID],[6]cmmiAnalysis!BA$4:BA$579),_xlfn.XLOOKUP(Table8[[#This Row],[Control ID]],[6]!Table10[Control ID],[6]cmmiAnalysis!BB$4:BB$579),_xlfn.XLOOKUP(Table8[[#This Row],[Control ID]],[6]!Table10[Control ID],[6]cmmiAnalysis!BC$4:BC$579))</f>
        <v>#REF!</v>
      </c>
      <c r="T35" s="1" t="e">
        <f>SUM(_xlfn.XLOOKUP(Table8[[#This Row],[Control ID]],[6]!Table10[Control ID],[6]cmmiAnalysis!BV$4:BV$579))</f>
        <v>#REF!</v>
      </c>
      <c r="U35" s="1" t="e">
        <f>SUM(_xlfn.XLOOKUP(Table8[[#This Row],[Control ID]],[6]!Table10[Control ID],[6]cmmiAnalysis!BW$4:BW$579))</f>
        <v>#REF!</v>
      </c>
      <c r="V35" s="1" t="e">
        <f>SUM(_xlfn.XLOOKUP(Table8[[#This Row],[Control ID]],[6]!Table10[Control ID],[6]cmmiAnalysis!BX$4:BX$579))</f>
        <v>#REF!</v>
      </c>
      <c r="W35" s="1" t="e">
        <f>SUM(_xlfn.XLOOKUP(Table8[[#This Row],[Control ID]],[6]!Table10[Control ID],[6]cmmiAnalysis!BY$4:BY$579))</f>
        <v>#REF!</v>
      </c>
      <c r="X35" s="1" t="e">
        <f>SUM(_xlfn.XLOOKUP(Table8[[#This Row],[Control ID]],[6]!Table10[Control ID],[6]cmmiAnalysis!BZ$4:BZ$579))</f>
        <v>#REF!</v>
      </c>
      <c r="Y35" s="1" t="e">
        <f>SUM(_xlfn.XLOOKUP(Table8[[#This Row],[Control ID]],[6]!Table10[Control ID],[6]cmmiAnalysis!CA$4:CA$579),_xlfn.XLOOKUP(Table8[[#This Row],[Control ID]],[6]!Table10[Control ID],[6]cmmiAnalysis!CB$4:CB$579))</f>
        <v>#REF!</v>
      </c>
      <c r="Z35" s="1" t="e">
        <f>SUM(_xlfn.XLOOKUP(Table8[[#This Row],[Control ID]],[6]!Table10[Control ID],[6]cmmiAnalysis!CC$4:CC$579),_xlfn.XLOOKUP(Table8[[#This Row],[Control ID]],[6]!Table10[Control ID],[6]cmmiAnalysis!CD$4:CD$579),_xlfn.XLOOKUP(Table8[[#This Row],[Control ID]],[6]!Table10[Control ID],[6]cmmiAnalysis!CE$4:CE$579))</f>
        <v>#REF!</v>
      </c>
    </row>
    <row r="36" spans="2:26" x14ac:dyDescent="0.25">
      <c r="B36" s="1" t="s">
        <v>3255</v>
      </c>
      <c r="C36" s="1" t="str">
        <f>_xlfn.XLOOKUP(B36,[6]cmmiAnalysis!$A$4:$A$579,[6]cmmiAnalysis!$D$4:$D$579,0,0,1)</f>
        <v>Operational Guidelines</v>
      </c>
      <c r="D36" s="19">
        <v>4</v>
      </c>
      <c r="E36" s="32" t="str">
        <f>IFERROR(SUM(Table8[[#This Row],[Implementation]:[Reporting]]),"N/A")</f>
        <v>N/A</v>
      </c>
      <c r="F36" s="32" t="e">
        <f>SUM(Table8[[#This Row],[Operating Capability]:[Adaptability]])</f>
        <v>#REF!</v>
      </c>
      <c r="G36" s="32" t="e">
        <f>SUM(Table8[[#This Row],[Reliability]:[Transparency]])</f>
        <v>#REF!</v>
      </c>
      <c r="H36" s="1" t="e" cm="1">
        <f t="array" ref="H36">_xlfn.XLOOKUP(B36,[6]!Table10[Control ID],[6]cmmiAnalysis!AV$4:AV$579,0,0,1)</f>
        <v>#REF!</v>
      </c>
      <c r="I36" s="1" t="e" cm="1">
        <f t="array" ref="I36">_xlfn.XLOOKUP(B36,[6]!Table10[Control ID], [6]cmmiAnalysis!AW$4:AW$579,0,0,1)+(_xlfn.XLOOKUP(B36,[6]!Table10[Control ID], [6]cmmiAnalysis!AX$4:AX$579,0,0,1)+(_xlfn.XLOOKUP(B36,[6]!Table10[Control ID], [6]cmmiAnalysis!AY$4:AY$579,0,0,1)))</f>
        <v>#REF!</v>
      </c>
      <c r="J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 s="1" t="e">
        <f>SUM(_xlfn.XLOOKUP(Table8[[#This Row],[Control ID]],[6]!Table10[Control ID],[6]cmmiAnalysis!BE$4:BE$579),_xlfn.XLOOKUP(Table8[[#This Row],[Control ID]],[6]!Table10[Control ID],[6]cmmiAnalysis!BF$4:BF$579))</f>
        <v>#REF!</v>
      </c>
      <c r="L36" s="1" t="e">
        <f>SUM(_xlfn.XLOOKUP(Table8[[#This Row],[Control ID]],[6]!Table10[Control ID],[6]cmmiAnalysis!BG$4:BG$579))</f>
        <v>#REF!</v>
      </c>
      <c r="M36" s="1" t="e">
        <f>SUM(_xlfn.XLOOKUP(Table8[[#This Row],[Control ID]],[6]!Table10[Control ID],[6]cmmiAnalysis!BH$4:BH$579))</f>
        <v>#REF!</v>
      </c>
      <c r="N36" s="1" t="e">
        <f>SUM(_xlfn.XLOOKUP(Table8[[#This Row],[Control ID]],[6]!Table10[Control ID],[6]cmmiAnalysis!BI$4:BI$579))</f>
        <v>#REF!</v>
      </c>
      <c r="O36" s="1" t="e">
        <f>SUM(_xlfn.XLOOKUP(Table8[[#This Row],[Control ID]],[6]!Table10[Control ID],[6]cmmiAnalysis!BJ$4:BJ$579),_xlfn.XLOOKUP(Table8[[#This Row],[Control ID]],[6]!Table10[Control ID],[6]cmmiAnalysis!BK$4:BK$579))</f>
        <v>#REF!</v>
      </c>
      <c r="P36" s="1" t="e">
        <f>SUM(_xlfn.XLOOKUP(Table8[[#This Row],[Control ID]],[6]!Table10[Control ID],[6]cmmiAnalysis!BL$4:BL$579))</f>
        <v>#REF!</v>
      </c>
      <c r="Q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 s="1" t="e">
        <f>SUM(_xlfn.XLOOKUP(Table8[[#This Row],[Control ID]],[6]!Table10[Control ID],[6]cmmiAnalysis!BQ$4:BQ$579),_xlfn.XLOOKUP(Table8[[#This Row],[Control ID]],[6]!Table10[Control ID],[6]cmmiAnalysis!BR$4:BR$579))</f>
        <v>#REF!</v>
      </c>
      <c r="S36" s="1" t="e">
        <f>SUM(_xlfn.XLOOKUP(Table8[[#This Row],[Control ID]],[6]!Table10[Control ID],[6]cmmiAnalysis!BA$4:BA$579),_xlfn.XLOOKUP(Table8[[#This Row],[Control ID]],[6]!Table10[Control ID],[6]cmmiAnalysis!BB$4:BB$579),_xlfn.XLOOKUP(Table8[[#This Row],[Control ID]],[6]!Table10[Control ID],[6]cmmiAnalysis!BC$4:BC$579))</f>
        <v>#REF!</v>
      </c>
      <c r="T36" s="1" t="e">
        <f>SUM(_xlfn.XLOOKUP(Table8[[#This Row],[Control ID]],[6]!Table10[Control ID],[6]cmmiAnalysis!BV$4:BV$579))</f>
        <v>#REF!</v>
      </c>
      <c r="U36" s="1" t="e">
        <f>SUM(_xlfn.XLOOKUP(Table8[[#This Row],[Control ID]],[6]!Table10[Control ID],[6]cmmiAnalysis!BW$4:BW$579))</f>
        <v>#REF!</v>
      </c>
      <c r="V36" s="1" t="e">
        <f>SUM(_xlfn.XLOOKUP(Table8[[#This Row],[Control ID]],[6]!Table10[Control ID],[6]cmmiAnalysis!BX$4:BX$579))</f>
        <v>#REF!</v>
      </c>
      <c r="W36" s="1" t="e">
        <f>SUM(_xlfn.XLOOKUP(Table8[[#This Row],[Control ID]],[6]!Table10[Control ID],[6]cmmiAnalysis!BY$4:BY$579))</f>
        <v>#REF!</v>
      </c>
      <c r="X36" s="1" t="e">
        <f>SUM(_xlfn.XLOOKUP(Table8[[#This Row],[Control ID]],[6]!Table10[Control ID],[6]cmmiAnalysis!BZ$4:BZ$579))</f>
        <v>#REF!</v>
      </c>
      <c r="Y36" s="1" t="e">
        <f>SUM(_xlfn.XLOOKUP(Table8[[#This Row],[Control ID]],[6]!Table10[Control ID],[6]cmmiAnalysis!CA$4:CA$579),_xlfn.XLOOKUP(Table8[[#This Row],[Control ID]],[6]!Table10[Control ID],[6]cmmiAnalysis!CB$4:CB$579))</f>
        <v>#REF!</v>
      </c>
      <c r="Z36" s="1" t="e">
        <f>SUM(_xlfn.XLOOKUP(Table8[[#This Row],[Control ID]],[6]!Table10[Control ID],[6]cmmiAnalysis!CC$4:CC$579),_xlfn.XLOOKUP(Table8[[#This Row],[Control ID]],[6]!Table10[Control ID],[6]cmmiAnalysis!CD$4:CD$579),_xlfn.XLOOKUP(Table8[[#This Row],[Control ID]],[6]!Table10[Control ID],[6]cmmiAnalysis!CE$4:CE$579))</f>
        <v>#REF!</v>
      </c>
    </row>
    <row r="37" spans="2:26" x14ac:dyDescent="0.25">
      <c r="B37" s="1" t="s">
        <v>3256</v>
      </c>
      <c r="C37" s="1" t="str">
        <f>_xlfn.XLOOKUP(B37,[6]cmmiAnalysis!$A$4:$A$579,[6]cmmiAnalysis!$D$4:$D$579,0,0,1)</f>
        <v>Bias Detection</v>
      </c>
      <c r="D37" s="19">
        <v>4</v>
      </c>
      <c r="E37" s="32" t="str">
        <f>IFERROR(SUM(Table8[[#This Row],[Implementation]:[Reporting]]),"N/A")</f>
        <v>N/A</v>
      </c>
      <c r="F37" s="32" t="e">
        <f>SUM(Table8[[#This Row],[Operating Capability]:[Adaptability]])</f>
        <v>#REF!</v>
      </c>
      <c r="G37" s="32" t="e">
        <f>SUM(Table8[[#This Row],[Reliability]:[Transparency]])</f>
        <v>#REF!</v>
      </c>
      <c r="H37" s="1" t="e" cm="1">
        <f t="array" ref="H37">_xlfn.XLOOKUP(B37,[6]!Table10[Control ID],[6]cmmiAnalysis!AV$4:AV$579,0,0,1)</f>
        <v>#REF!</v>
      </c>
      <c r="I37" s="1" t="e" cm="1">
        <f t="array" ref="I37">_xlfn.XLOOKUP(B37,[6]!Table10[Control ID], [6]cmmiAnalysis!AW$4:AW$579,0,0,1)+(_xlfn.XLOOKUP(B37,[6]!Table10[Control ID], [6]cmmiAnalysis!AX$4:AX$579,0,0,1)+(_xlfn.XLOOKUP(B37,[6]!Table10[Control ID], [6]cmmiAnalysis!AY$4:AY$579,0,0,1)))</f>
        <v>#REF!</v>
      </c>
      <c r="J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 s="1" t="e">
        <f>SUM(_xlfn.XLOOKUP(Table8[[#This Row],[Control ID]],[6]!Table10[Control ID],[6]cmmiAnalysis!BE$4:BE$579),_xlfn.XLOOKUP(Table8[[#This Row],[Control ID]],[6]!Table10[Control ID],[6]cmmiAnalysis!BF$4:BF$579))</f>
        <v>#REF!</v>
      </c>
      <c r="L37" s="1" t="e">
        <f>SUM(_xlfn.XLOOKUP(Table8[[#This Row],[Control ID]],[6]!Table10[Control ID],[6]cmmiAnalysis!BG$4:BG$579))</f>
        <v>#REF!</v>
      </c>
      <c r="M37" s="1" t="e">
        <f>SUM(_xlfn.XLOOKUP(Table8[[#This Row],[Control ID]],[6]!Table10[Control ID],[6]cmmiAnalysis!BH$4:BH$579))</f>
        <v>#REF!</v>
      </c>
      <c r="N37" s="1" t="e">
        <f>SUM(_xlfn.XLOOKUP(Table8[[#This Row],[Control ID]],[6]!Table10[Control ID],[6]cmmiAnalysis!BI$4:BI$579))</f>
        <v>#REF!</v>
      </c>
      <c r="O37" s="1" t="e">
        <f>SUM(_xlfn.XLOOKUP(Table8[[#This Row],[Control ID]],[6]!Table10[Control ID],[6]cmmiAnalysis!BJ$4:BJ$579),_xlfn.XLOOKUP(Table8[[#This Row],[Control ID]],[6]!Table10[Control ID],[6]cmmiAnalysis!BK$4:BK$579))</f>
        <v>#REF!</v>
      </c>
      <c r="P37" s="1" t="e">
        <f>SUM(_xlfn.XLOOKUP(Table8[[#This Row],[Control ID]],[6]!Table10[Control ID],[6]cmmiAnalysis!BL$4:BL$579))</f>
        <v>#REF!</v>
      </c>
      <c r="Q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 s="1" t="e">
        <f>SUM(_xlfn.XLOOKUP(Table8[[#This Row],[Control ID]],[6]!Table10[Control ID],[6]cmmiAnalysis!BQ$4:BQ$579),_xlfn.XLOOKUP(Table8[[#This Row],[Control ID]],[6]!Table10[Control ID],[6]cmmiAnalysis!BR$4:BR$579))</f>
        <v>#REF!</v>
      </c>
      <c r="S37" s="1" t="e">
        <f>SUM(_xlfn.XLOOKUP(Table8[[#This Row],[Control ID]],[6]!Table10[Control ID],[6]cmmiAnalysis!BA$4:BA$579),_xlfn.XLOOKUP(Table8[[#This Row],[Control ID]],[6]!Table10[Control ID],[6]cmmiAnalysis!BB$4:BB$579),_xlfn.XLOOKUP(Table8[[#This Row],[Control ID]],[6]!Table10[Control ID],[6]cmmiAnalysis!BC$4:BC$579))</f>
        <v>#REF!</v>
      </c>
      <c r="T37" s="1" t="e">
        <f>SUM(_xlfn.XLOOKUP(Table8[[#This Row],[Control ID]],[6]!Table10[Control ID],[6]cmmiAnalysis!BV$4:BV$579))</f>
        <v>#REF!</v>
      </c>
      <c r="U37" s="1" t="e">
        <f>SUM(_xlfn.XLOOKUP(Table8[[#This Row],[Control ID]],[6]!Table10[Control ID],[6]cmmiAnalysis!BW$4:BW$579))</f>
        <v>#REF!</v>
      </c>
      <c r="V37" s="1" t="e">
        <f>SUM(_xlfn.XLOOKUP(Table8[[#This Row],[Control ID]],[6]!Table10[Control ID],[6]cmmiAnalysis!BX$4:BX$579))</f>
        <v>#REF!</v>
      </c>
      <c r="W37" s="1" t="e">
        <f>SUM(_xlfn.XLOOKUP(Table8[[#This Row],[Control ID]],[6]!Table10[Control ID],[6]cmmiAnalysis!BY$4:BY$579))</f>
        <v>#REF!</v>
      </c>
      <c r="X37" s="1" t="e">
        <f>SUM(_xlfn.XLOOKUP(Table8[[#This Row],[Control ID]],[6]!Table10[Control ID],[6]cmmiAnalysis!BZ$4:BZ$579))</f>
        <v>#REF!</v>
      </c>
      <c r="Y37" s="1" t="e">
        <f>SUM(_xlfn.XLOOKUP(Table8[[#This Row],[Control ID]],[6]!Table10[Control ID],[6]cmmiAnalysis!CA$4:CA$579),_xlfn.XLOOKUP(Table8[[#This Row],[Control ID]],[6]!Table10[Control ID],[6]cmmiAnalysis!CB$4:CB$579))</f>
        <v>#REF!</v>
      </c>
      <c r="Z37" s="1" t="e">
        <f>SUM(_xlfn.XLOOKUP(Table8[[#This Row],[Control ID]],[6]!Table10[Control ID],[6]cmmiAnalysis!CC$4:CC$579),_xlfn.XLOOKUP(Table8[[#This Row],[Control ID]],[6]!Table10[Control ID],[6]cmmiAnalysis!CD$4:CD$579),_xlfn.XLOOKUP(Table8[[#This Row],[Control ID]],[6]!Table10[Control ID],[6]cmmiAnalysis!CE$4:CE$579))</f>
        <v>#REF!</v>
      </c>
    </row>
    <row r="38" spans="2:26" x14ac:dyDescent="0.25">
      <c r="B38" s="1" t="s">
        <v>3257</v>
      </c>
      <c r="C38" s="1" t="str">
        <f>_xlfn.XLOOKUP(B38,[6]cmmiAnalysis!$A$4:$A$579,[6]cmmiAnalysis!$D$4:$D$579,0,0,1)</f>
        <v>Bias Mitigation</v>
      </c>
      <c r="D38" s="19">
        <v>4</v>
      </c>
      <c r="E38" s="32" t="str">
        <f>IFERROR(SUM(Table8[[#This Row],[Implementation]:[Reporting]]),"N/A")</f>
        <v>N/A</v>
      </c>
      <c r="F38" s="32" t="e">
        <f>SUM(Table8[[#This Row],[Operating Capability]:[Adaptability]])</f>
        <v>#REF!</v>
      </c>
      <c r="G38" s="32" t="e">
        <f>SUM(Table8[[#This Row],[Reliability]:[Transparency]])</f>
        <v>#REF!</v>
      </c>
      <c r="H38" s="1" t="e" cm="1">
        <f t="array" ref="H38">_xlfn.XLOOKUP(B38,[6]!Table10[Control ID],[6]cmmiAnalysis!AV$4:AV$579,0,0,1)</f>
        <v>#REF!</v>
      </c>
      <c r="I38" s="1" t="e" cm="1">
        <f t="array" ref="I38">_xlfn.XLOOKUP(B38,[6]!Table10[Control ID], [6]cmmiAnalysis!AW$4:AW$579,0,0,1)+(_xlfn.XLOOKUP(B38,[6]!Table10[Control ID], [6]cmmiAnalysis!AX$4:AX$579,0,0,1)+(_xlfn.XLOOKUP(B38,[6]!Table10[Control ID], [6]cmmiAnalysis!AY$4:AY$579,0,0,1)))</f>
        <v>#REF!</v>
      </c>
      <c r="J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 s="1" t="e">
        <f>SUM(_xlfn.XLOOKUP(Table8[[#This Row],[Control ID]],[6]!Table10[Control ID],[6]cmmiAnalysis!BE$4:BE$579),_xlfn.XLOOKUP(Table8[[#This Row],[Control ID]],[6]!Table10[Control ID],[6]cmmiAnalysis!BF$4:BF$579))</f>
        <v>#REF!</v>
      </c>
      <c r="L38" s="1" t="e">
        <f>SUM(_xlfn.XLOOKUP(Table8[[#This Row],[Control ID]],[6]!Table10[Control ID],[6]cmmiAnalysis!BG$4:BG$579))</f>
        <v>#REF!</v>
      </c>
      <c r="M38" s="1" t="e">
        <f>SUM(_xlfn.XLOOKUP(Table8[[#This Row],[Control ID]],[6]!Table10[Control ID],[6]cmmiAnalysis!BH$4:BH$579))</f>
        <v>#REF!</v>
      </c>
      <c r="N38" s="1" t="e">
        <f>SUM(_xlfn.XLOOKUP(Table8[[#This Row],[Control ID]],[6]!Table10[Control ID],[6]cmmiAnalysis!BI$4:BI$579))</f>
        <v>#REF!</v>
      </c>
      <c r="O38" s="1" t="e">
        <f>SUM(_xlfn.XLOOKUP(Table8[[#This Row],[Control ID]],[6]!Table10[Control ID],[6]cmmiAnalysis!BJ$4:BJ$579),_xlfn.XLOOKUP(Table8[[#This Row],[Control ID]],[6]!Table10[Control ID],[6]cmmiAnalysis!BK$4:BK$579))</f>
        <v>#REF!</v>
      </c>
      <c r="P38" s="1" t="e">
        <f>SUM(_xlfn.XLOOKUP(Table8[[#This Row],[Control ID]],[6]!Table10[Control ID],[6]cmmiAnalysis!BL$4:BL$579))</f>
        <v>#REF!</v>
      </c>
      <c r="Q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 s="1" t="e">
        <f>SUM(_xlfn.XLOOKUP(Table8[[#This Row],[Control ID]],[6]!Table10[Control ID],[6]cmmiAnalysis!BQ$4:BQ$579),_xlfn.XLOOKUP(Table8[[#This Row],[Control ID]],[6]!Table10[Control ID],[6]cmmiAnalysis!BR$4:BR$579))</f>
        <v>#REF!</v>
      </c>
      <c r="S38" s="1" t="e">
        <f>SUM(_xlfn.XLOOKUP(Table8[[#This Row],[Control ID]],[6]!Table10[Control ID],[6]cmmiAnalysis!BA$4:BA$579),_xlfn.XLOOKUP(Table8[[#This Row],[Control ID]],[6]!Table10[Control ID],[6]cmmiAnalysis!BB$4:BB$579),_xlfn.XLOOKUP(Table8[[#This Row],[Control ID]],[6]!Table10[Control ID],[6]cmmiAnalysis!BC$4:BC$579))</f>
        <v>#REF!</v>
      </c>
      <c r="T38" s="1" t="e">
        <f>SUM(_xlfn.XLOOKUP(Table8[[#This Row],[Control ID]],[6]!Table10[Control ID],[6]cmmiAnalysis!BV$4:BV$579))</f>
        <v>#REF!</v>
      </c>
      <c r="U38" s="1" t="e">
        <f>SUM(_xlfn.XLOOKUP(Table8[[#This Row],[Control ID]],[6]!Table10[Control ID],[6]cmmiAnalysis!BW$4:BW$579))</f>
        <v>#REF!</v>
      </c>
      <c r="V38" s="1" t="e">
        <f>SUM(_xlfn.XLOOKUP(Table8[[#This Row],[Control ID]],[6]!Table10[Control ID],[6]cmmiAnalysis!BX$4:BX$579))</f>
        <v>#REF!</v>
      </c>
      <c r="W38" s="1" t="e">
        <f>SUM(_xlfn.XLOOKUP(Table8[[#This Row],[Control ID]],[6]!Table10[Control ID],[6]cmmiAnalysis!BY$4:BY$579))</f>
        <v>#REF!</v>
      </c>
      <c r="X38" s="1" t="e">
        <f>SUM(_xlfn.XLOOKUP(Table8[[#This Row],[Control ID]],[6]!Table10[Control ID],[6]cmmiAnalysis!BZ$4:BZ$579))</f>
        <v>#REF!</v>
      </c>
      <c r="Y38" s="1" t="e">
        <f>SUM(_xlfn.XLOOKUP(Table8[[#This Row],[Control ID]],[6]!Table10[Control ID],[6]cmmiAnalysis!CA$4:CA$579),_xlfn.XLOOKUP(Table8[[#This Row],[Control ID]],[6]!Table10[Control ID],[6]cmmiAnalysis!CB$4:CB$579))</f>
        <v>#REF!</v>
      </c>
      <c r="Z38" s="1" t="e">
        <f>SUM(_xlfn.XLOOKUP(Table8[[#This Row],[Control ID]],[6]!Table10[Control ID],[6]cmmiAnalysis!CC$4:CC$579),_xlfn.XLOOKUP(Table8[[#This Row],[Control ID]],[6]!Table10[Control ID],[6]cmmiAnalysis!CD$4:CD$579),_xlfn.XLOOKUP(Table8[[#This Row],[Control ID]],[6]!Table10[Control ID],[6]cmmiAnalysis!CE$4:CE$579))</f>
        <v>#REF!</v>
      </c>
    </row>
    <row r="39" spans="2:26" x14ac:dyDescent="0.25">
      <c r="B39" s="1" t="s">
        <v>3258</v>
      </c>
      <c r="C39" s="1" t="str">
        <f>_xlfn.XLOOKUP(B39,[6]cmmiAnalysis!$A$4:$A$579,[6]cmmiAnalysis!$D$4:$D$579,0,0,1)</f>
        <v>Bias Detection</v>
      </c>
      <c r="D39" s="19">
        <v>4</v>
      </c>
      <c r="E39" s="32" t="str">
        <f>IFERROR(SUM(Table8[[#This Row],[Implementation]:[Reporting]]),"N/A")</f>
        <v>N/A</v>
      </c>
      <c r="F39" s="32" t="e">
        <f>SUM(Table8[[#This Row],[Operating Capability]:[Adaptability]])</f>
        <v>#REF!</v>
      </c>
      <c r="G39" s="32" t="e">
        <f>SUM(Table8[[#This Row],[Reliability]:[Transparency]])</f>
        <v>#REF!</v>
      </c>
      <c r="H39" s="1" t="e" cm="1">
        <f t="array" ref="H39">_xlfn.XLOOKUP(B39,[6]!Table10[Control ID],[6]cmmiAnalysis!AV$4:AV$579,0,0,1)</f>
        <v>#REF!</v>
      </c>
      <c r="I39" s="1" t="e" cm="1">
        <f t="array" ref="I39">_xlfn.XLOOKUP(B39,[6]!Table10[Control ID], [6]cmmiAnalysis!AW$4:AW$579,0,0,1)+(_xlfn.XLOOKUP(B39,[6]!Table10[Control ID], [6]cmmiAnalysis!AX$4:AX$579,0,0,1)+(_xlfn.XLOOKUP(B39,[6]!Table10[Control ID], [6]cmmiAnalysis!AY$4:AY$579,0,0,1)))</f>
        <v>#REF!</v>
      </c>
      <c r="J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 s="1" t="e">
        <f>SUM(_xlfn.XLOOKUP(Table8[[#This Row],[Control ID]],[6]!Table10[Control ID],[6]cmmiAnalysis!BE$4:BE$579),_xlfn.XLOOKUP(Table8[[#This Row],[Control ID]],[6]!Table10[Control ID],[6]cmmiAnalysis!BF$4:BF$579))</f>
        <v>#REF!</v>
      </c>
      <c r="L39" s="1" t="e">
        <f>SUM(_xlfn.XLOOKUP(Table8[[#This Row],[Control ID]],[6]!Table10[Control ID],[6]cmmiAnalysis!BG$4:BG$579))</f>
        <v>#REF!</v>
      </c>
      <c r="M39" s="1" t="e">
        <f>SUM(_xlfn.XLOOKUP(Table8[[#This Row],[Control ID]],[6]!Table10[Control ID],[6]cmmiAnalysis!BH$4:BH$579))</f>
        <v>#REF!</v>
      </c>
      <c r="N39" s="1" t="e">
        <f>SUM(_xlfn.XLOOKUP(Table8[[#This Row],[Control ID]],[6]!Table10[Control ID],[6]cmmiAnalysis!BI$4:BI$579))</f>
        <v>#REF!</v>
      </c>
      <c r="O39" s="1" t="e">
        <f>SUM(_xlfn.XLOOKUP(Table8[[#This Row],[Control ID]],[6]!Table10[Control ID],[6]cmmiAnalysis!BJ$4:BJ$579),_xlfn.XLOOKUP(Table8[[#This Row],[Control ID]],[6]!Table10[Control ID],[6]cmmiAnalysis!BK$4:BK$579))</f>
        <v>#REF!</v>
      </c>
      <c r="P39" s="1" t="e">
        <f>SUM(_xlfn.XLOOKUP(Table8[[#This Row],[Control ID]],[6]!Table10[Control ID],[6]cmmiAnalysis!BL$4:BL$579))</f>
        <v>#REF!</v>
      </c>
      <c r="Q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 s="1" t="e">
        <f>SUM(_xlfn.XLOOKUP(Table8[[#This Row],[Control ID]],[6]!Table10[Control ID],[6]cmmiAnalysis!BQ$4:BQ$579),_xlfn.XLOOKUP(Table8[[#This Row],[Control ID]],[6]!Table10[Control ID],[6]cmmiAnalysis!BR$4:BR$579))</f>
        <v>#REF!</v>
      </c>
      <c r="S39" s="1" t="e">
        <f>SUM(_xlfn.XLOOKUP(Table8[[#This Row],[Control ID]],[6]!Table10[Control ID],[6]cmmiAnalysis!BA$4:BA$579),_xlfn.XLOOKUP(Table8[[#This Row],[Control ID]],[6]!Table10[Control ID],[6]cmmiAnalysis!BB$4:BB$579),_xlfn.XLOOKUP(Table8[[#This Row],[Control ID]],[6]!Table10[Control ID],[6]cmmiAnalysis!BC$4:BC$579))</f>
        <v>#REF!</v>
      </c>
      <c r="T39" s="1" t="e">
        <f>SUM(_xlfn.XLOOKUP(Table8[[#This Row],[Control ID]],[6]!Table10[Control ID],[6]cmmiAnalysis!BV$4:BV$579))</f>
        <v>#REF!</v>
      </c>
      <c r="U39" s="1" t="e">
        <f>SUM(_xlfn.XLOOKUP(Table8[[#This Row],[Control ID]],[6]!Table10[Control ID],[6]cmmiAnalysis!BW$4:BW$579))</f>
        <v>#REF!</v>
      </c>
      <c r="V39" s="1" t="e">
        <f>SUM(_xlfn.XLOOKUP(Table8[[#This Row],[Control ID]],[6]!Table10[Control ID],[6]cmmiAnalysis!BX$4:BX$579))</f>
        <v>#REF!</v>
      </c>
      <c r="W39" s="1" t="e">
        <f>SUM(_xlfn.XLOOKUP(Table8[[#This Row],[Control ID]],[6]!Table10[Control ID],[6]cmmiAnalysis!BY$4:BY$579))</f>
        <v>#REF!</v>
      </c>
      <c r="X39" s="1" t="e">
        <f>SUM(_xlfn.XLOOKUP(Table8[[#This Row],[Control ID]],[6]!Table10[Control ID],[6]cmmiAnalysis!BZ$4:BZ$579))</f>
        <v>#REF!</v>
      </c>
      <c r="Y39" s="1" t="e">
        <f>SUM(_xlfn.XLOOKUP(Table8[[#This Row],[Control ID]],[6]!Table10[Control ID],[6]cmmiAnalysis!CA$4:CA$579),_xlfn.XLOOKUP(Table8[[#This Row],[Control ID]],[6]!Table10[Control ID],[6]cmmiAnalysis!CB$4:CB$579))</f>
        <v>#REF!</v>
      </c>
      <c r="Z39" s="1" t="e">
        <f>SUM(_xlfn.XLOOKUP(Table8[[#This Row],[Control ID]],[6]!Table10[Control ID],[6]cmmiAnalysis!CC$4:CC$579),_xlfn.XLOOKUP(Table8[[#This Row],[Control ID]],[6]!Table10[Control ID],[6]cmmiAnalysis!CD$4:CD$579),_xlfn.XLOOKUP(Table8[[#This Row],[Control ID]],[6]!Table10[Control ID],[6]cmmiAnalysis!CE$4:CE$579))</f>
        <v>#REF!</v>
      </c>
    </row>
    <row r="40" spans="2:26" x14ac:dyDescent="0.25">
      <c r="B40" s="1" t="s">
        <v>3259</v>
      </c>
      <c r="C40" s="1" t="str">
        <f>_xlfn.XLOOKUP(B40,[6]cmmiAnalysis!$A$4:$A$579,[6]cmmiAnalysis!$D$4:$D$579,0,0,1)</f>
        <v>Operational Guidelines</v>
      </c>
      <c r="D40" s="19">
        <v>4</v>
      </c>
      <c r="E40" s="32" t="str">
        <f>IFERROR(SUM(Table8[[#This Row],[Implementation]:[Reporting]]),"N/A")</f>
        <v>N/A</v>
      </c>
      <c r="F40" s="32" t="e">
        <f>SUM(Table8[[#This Row],[Operating Capability]:[Adaptability]])</f>
        <v>#REF!</v>
      </c>
      <c r="G40" s="32" t="e">
        <f>SUM(Table8[[#This Row],[Reliability]:[Transparency]])</f>
        <v>#REF!</v>
      </c>
      <c r="H40" s="1" t="e" cm="1">
        <f t="array" ref="H40">_xlfn.XLOOKUP(B40,[6]!Table10[Control ID],[6]cmmiAnalysis!AV$4:AV$579,0,0,1)</f>
        <v>#REF!</v>
      </c>
      <c r="I40" s="1" t="e" cm="1">
        <f t="array" ref="I40">_xlfn.XLOOKUP(B40,[6]!Table10[Control ID], [6]cmmiAnalysis!AW$4:AW$579,0,0,1)+(_xlfn.XLOOKUP(B40,[6]!Table10[Control ID], [6]cmmiAnalysis!AX$4:AX$579,0,0,1)+(_xlfn.XLOOKUP(B40,[6]!Table10[Control ID], [6]cmmiAnalysis!AY$4:AY$579,0,0,1)))</f>
        <v>#REF!</v>
      </c>
      <c r="J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 s="1" t="e">
        <f>SUM(_xlfn.XLOOKUP(Table8[[#This Row],[Control ID]],[6]!Table10[Control ID],[6]cmmiAnalysis!BE$4:BE$579),_xlfn.XLOOKUP(Table8[[#This Row],[Control ID]],[6]!Table10[Control ID],[6]cmmiAnalysis!BF$4:BF$579))</f>
        <v>#REF!</v>
      </c>
      <c r="L40" s="1" t="e">
        <f>SUM(_xlfn.XLOOKUP(Table8[[#This Row],[Control ID]],[6]!Table10[Control ID],[6]cmmiAnalysis!BG$4:BG$579))</f>
        <v>#REF!</v>
      </c>
      <c r="M40" s="1" t="e">
        <f>SUM(_xlfn.XLOOKUP(Table8[[#This Row],[Control ID]],[6]!Table10[Control ID],[6]cmmiAnalysis!BH$4:BH$579))</f>
        <v>#REF!</v>
      </c>
      <c r="N40" s="1" t="e">
        <f>SUM(_xlfn.XLOOKUP(Table8[[#This Row],[Control ID]],[6]!Table10[Control ID],[6]cmmiAnalysis!BI$4:BI$579))</f>
        <v>#REF!</v>
      </c>
      <c r="O40" s="1" t="e">
        <f>SUM(_xlfn.XLOOKUP(Table8[[#This Row],[Control ID]],[6]!Table10[Control ID],[6]cmmiAnalysis!BJ$4:BJ$579),_xlfn.XLOOKUP(Table8[[#This Row],[Control ID]],[6]!Table10[Control ID],[6]cmmiAnalysis!BK$4:BK$579))</f>
        <v>#REF!</v>
      </c>
      <c r="P40" s="1" t="e">
        <f>SUM(_xlfn.XLOOKUP(Table8[[#This Row],[Control ID]],[6]!Table10[Control ID],[6]cmmiAnalysis!BL$4:BL$579))</f>
        <v>#REF!</v>
      </c>
      <c r="Q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 s="1" t="e">
        <f>SUM(_xlfn.XLOOKUP(Table8[[#This Row],[Control ID]],[6]!Table10[Control ID],[6]cmmiAnalysis!BQ$4:BQ$579),_xlfn.XLOOKUP(Table8[[#This Row],[Control ID]],[6]!Table10[Control ID],[6]cmmiAnalysis!BR$4:BR$579))</f>
        <v>#REF!</v>
      </c>
      <c r="S40" s="1" t="e">
        <f>SUM(_xlfn.XLOOKUP(Table8[[#This Row],[Control ID]],[6]!Table10[Control ID],[6]cmmiAnalysis!BA$4:BA$579),_xlfn.XLOOKUP(Table8[[#This Row],[Control ID]],[6]!Table10[Control ID],[6]cmmiAnalysis!BB$4:BB$579),_xlfn.XLOOKUP(Table8[[#This Row],[Control ID]],[6]!Table10[Control ID],[6]cmmiAnalysis!BC$4:BC$579))</f>
        <v>#REF!</v>
      </c>
      <c r="T40" s="1" t="e">
        <f>SUM(_xlfn.XLOOKUP(Table8[[#This Row],[Control ID]],[6]!Table10[Control ID],[6]cmmiAnalysis!BV$4:BV$579))</f>
        <v>#REF!</v>
      </c>
      <c r="U40" s="1" t="e">
        <f>SUM(_xlfn.XLOOKUP(Table8[[#This Row],[Control ID]],[6]!Table10[Control ID],[6]cmmiAnalysis!BW$4:BW$579))</f>
        <v>#REF!</v>
      </c>
      <c r="V40" s="1" t="e">
        <f>SUM(_xlfn.XLOOKUP(Table8[[#This Row],[Control ID]],[6]!Table10[Control ID],[6]cmmiAnalysis!BX$4:BX$579))</f>
        <v>#REF!</v>
      </c>
      <c r="W40" s="1" t="e">
        <f>SUM(_xlfn.XLOOKUP(Table8[[#This Row],[Control ID]],[6]!Table10[Control ID],[6]cmmiAnalysis!BY$4:BY$579))</f>
        <v>#REF!</v>
      </c>
      <c r="X40" s="1" t="e">
        <f>SUM(_xlfn.XLOOKUP(Table8[[#This Row],[Control ID]],[6]!Table10[Control ID],[6]cmmiAnalysis!BZ$4:BZ$579))</f>
        <v>#REF!</v>
      </c>
      <c r="Y40" s="1" t="e">
        <f>SUM(_xlfn.XLOOKUP(Table8[[#This Row],[Control ID]],[6]!Table10[Control ID],[6]cmmiAnalysis!CA$4:CA$579),_xlfn.XLOOKUP(Table8[[#This Row],[Control ID]],[6]!Table10[Control ID],[6]cmmiAnalysis!CB$4:CB$579))</f>
        <v>#REF!</v>
      </c>
      <c r="Z40" s="1" t="e">
        <f>SUM(_xlfn.XLOOKUP(Table8[[#This Row],[Control ID]],[6]!Table10[Control ID],[6]cmmiAnalysis!CC$4:CC$579),_xlfn.XLOOKUP(Table8[[#This Row],[Control ID]],[6]!Table10[Control ID],[6]cmmiAnalysis!CD$4:CD$579),_xlfn.XLOOKUP(Table8[[#This Row],[Control ID]],[6]!Table10[Control ID],[6]cmmiAnalysis!CE$4:CE$579))</f>
        <v>#REF!</v>
      </c>
    </row>
    <row r="41" spans="2:26" x14ac:dyDescent="0.25">
      <c r="B41" s="1" t="s">
        <v>3260</v>
      </c>
      <c r="C41" s="1" t="str">
        <f>_xlfn.XLOOKUP(B41,[6]cmmiAnalysis!$A$4:$A$579,[6]cmmiAnalysis!$D$4:$D$579,0,0,1)</f>
        <v>Explainability</v>
      </c>
      <c r="D41" s="19">
        <v>3</v>
      </c>
      <c r="E41" s="32" t="str">
        <f>IFERROR(SUM(Table8[[#This Row],[Implementation]:[Reporting]]),"N/A")</f>
        <v>N/A</v>
      </c>
      <c r="F41" s="32" t="e">
        <f>SUM(Table8[[#This Row],[Operating Capability]:[Adaptability]])</f>
        <v>#REF!</v>
      </c>
      <c r="G41" s="32" t="e">
        <f>SUM(Table8[[#This Row],[Reliability]:[Transparency]])</f>
        <v>#REF!</v>
      </c>
      <c r="H41" s="1" t="e" cm="1">
        <f t="array" ref="H41">_xlfn.XLOOKUP(B41,[6]!Table10[Control ID],[6]cmmiAnalysis!AV$4:AV$579,0,0,1)</f>
        <v>#REF!</v>
      </c>
      <c r="I41" s="1" t="e" cm="1">
        <f t="array" ref="I41">_xlfn.XLOOKUP(B41,[6]!Table10[Control ID], [6]cmmiAnalysis!AW$4:AW$579,0,0,1)+(_xlfn.XLOOKUP(B41,[6]!Table10[Control ID], [6]cmmiAnalysis!AX$4:AX$579,0,0,1)+(_xlfn.XLOOKUP(B41,[6]!Table10[Control ID], [6]cmmiAnalysis!AY$4:AY$579,0,0,1)))</f>
        <v>#REF!</v>
      </c>
      <c r="J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 s="1" t="e">
        <f>SUM(_xlfn.XLOOKUP(Table8[[#This Row],[Control ID]],[6]!Table10[Control ID],[6]cmmiAnalysis!BE$4:BE$579),_xlfn.XLOOKUP(Table8[[#This Row],[Control ID]],[6]!Table10[Control ID],[6]cmmiAnalysis!BF$4:BF$579))</f>
        <v>#REF!</v>
      </c>
      <c r="L41" s="1" t="e">
        <f>SUM(_xlfn.XLOOKUP(Table8[[#This Row],[Control ID]],[6]!Table10[Control ID],[6]cmmiAnalysis!BG$4:BG$579))</f>
        <v>#REF!</v>
      </c>
      <c r="M41" s="1" t="e">
        <f>SUM(_xlfn.XLOOKUP(Table8[[#This Row],[Control ID]],[6]!Table10[Control ID],[6]cmmiAnalysis!BH$4:BH$579))</f>
        <v>#REF!</v>
      </c>
      <c r="N41" s="1" t="e">
        <f>SUM(_xlfn.XLOOKUP(Table8[[#This Row],[Control ID]],[6]!Table10[Control ID],[6]cmmiAnalysis!BI$4:BI$579))</f>
        <v>#REF!</v>
      </c>
      <c r="O41" s="1" t="e">
        <f>SUM(_xlfn.XLOOKUP(Table8[[#This Row],[Control ID]],[6]!Table10[Control ID],[6]cmmiAnalysis!BJ$4:BJ$579),_xlfn.XLOOKUP(Table8[[#This Row],[Control ID]],[6]!Table10[Control ID],[6]cmmiAnalysis!BK$4:BK$579))</f>
        <v>#REF!</v>
      </c>
      <c r="P41" s="1" t="e">
        <f>SUM(_xlfn.XLOOKUP(Table8[[#This Row],[Control ID]],[6]!Table10[Control ID],[6]cmmiAnalysis!BL$4:BL$579))</f>
        <v>#REF!</v>
      </c>
      <c r="Q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 s="1" t="e">
        <f>SUM(_xlfn.XLOOKUP(Table8[[#This Row],[Control ID]],[6]!Table10[Control ID],[6]cmmiAnalysis!BQ$4:BQ$579),_xlfn.XLOOKUP(Table8[[#This Row],[Control ID]],[6]!Table10[Control ID],[6]cmmiAnalysis!BR$4:BR$579))</f>
        <v>#REF!</v>
      </c>
      <c r="S41" s="1" t="e">
        <f>SUM(_xlfn.XLOOKUP(Table8[[#This Row],[Control ID]],[6]!Table10[Control ID],[6]cmmiAnalysis!BA$4:BA$579),_xlfn.XLOOKUP(Table8[[#This Row],[Control ID]],[6]!Table10[Control ID],[6]cmmiAnalysis!BB$4:BB$579),_xlfn.XLOOKUP(Table8[[#This Row],[Control ID]],[6]!Table10[Control ID],[6]cmmiAnalysis!BC$4:BC$579))</f>
        <v>#REF!</v>
      </c>
      <c r="T41" s="1" t="e">
        <f>SUM(_xlfn.XLOOKUP(Table8[[#This Row],[Control ID]],[6]!Table10[Control ID],[6]cmmiAnalysis!BV$4:BV$579))</f>
        <v>#REF!</v>
      </c>
      <c r="U41" s="1" t="e">
        <f>SUM(_xlfn.XLOOKUP(Table8[[#This Row],[Control ID]],[6]!Table10[Control ID],[6]cmmiAnalysis!BW$4:BW$579))</f>
        <v>#REF!</v>
      </c>
      <c r="V41" s="1" t="e">
        <f>SUM(_xlfn.XLOOKUP(Table8[[#This Row],[Control ID]],[6]!Table10[Control ID],[6]cmmiAnalysis!BX$4:BX$579))</f>
        <v>#REF!</v>
      </c>
      <c r="W41" s="1" t="e">
        <f>SUM(_xlfn.XLOOKUP(Table8[[#This Row],[Control ID]],[6]!Table10[Control ID],[6]cmmiAnalysis!BY$4:BY$579))</f>
        <v>#REF!</v>
      </c>
      <c r="X41" s="1" t="e">
        <f>SUM(_xlfn.XLOOKUP(Table8[[#This Row],[Control ID]],[6]!Table10[Control ID],[6]cmmiAnalysis!BZ$4:BZ$579))</f>
        <v>#REF!</v>
      </c>
      <c r="Y41" s="1" t="e">
        <f>SUM(_xlfn.XLOOKUP(Table8[[#This Row],[Control ID]],[6]!Table10[Control ID],[6]cmmiAnalysis!CA$4:CA$579),_xlfn.XLOOKUP(Table8[[#This Row],[Control ID]],[6]!Table10[Control ID],[6]cmmiAnalysis!CB$4:CB$579))</f>
        <v>#REF!</v>
      </c>
      <c r="Z41" s="1" t="e">
        <f>SUM(_xlfn.XLOOKUP(Table8[[#This Row],[Control ID]],[6]!Table10[Control ID],[6]cmmiAnalysis!CC$4:CC$579),_xlfn.XLOOKUP(Table8[[#This Row],[Control ID]],[6]!Table10[Control ID],[6]cmmiAnalysis!CD$4:CD$579),_xlfn.XLOOKUP(Table8[[#This Row],[Control ID]],[6]!Table10[Control ID],[6]cmmiAnalysis!CE$4:CE$579))</f>
        <v>#REF!</v>
      </c>
    </row>
    <row r="42" spans="2:26" x14ac:dyDescent="0.25">
      <c r="B42" s="1" t="s">
        <v>3261</v>
      </c>
      <c r="C42" s="1" t="str">
        <f>_xlfn.XLOOKUP(B42,[6]cmmiAnalysis!$A$4:$A$579,[6]cmmiAnalysis!$D$4:$D$579,0,0,1)</f>
        <v>Hardware Inventory</v>
      </c>
      <c r="D42" s="19">
        <v>3</v>
      </c>
      <c r="E42" s="32" t="str">
        <f>IFERROR(SUM(Table8[[#This Row],[Implementation]:[Reporting]]),"N/A")</f>
        <v>N/A</v>
      </c>
      <c r="F42" s="32" t="e">
        <f>SUM(Table8[[#This Row],[Operating Capability]:[Adaptability]])</f>
        <v>#REF!</v>
      </c>
      <c r="G42" s="32" t="e">
        <f>SUM(Table8[[#This Row],[Reliability]:[Transparency]])</f>
        <v>#REF!</v>
      </c>
      <c r="H42" s="1" t="e" cm="1">
        <f t="array" ref="H42">_xlfn.XLOOKUP(B42,[6]!Table10[Control ID],[6]cmmiAnalysis!AV$4:AV$579,0,0,1)</f>
        <v>#REF!</v>
      </c>
      <c r="I42" s="1" t="e" cm="1">
        <f t="array" ref="I42">_xlfn.XLOOKUP(B42,[6]!Table10[Control ID], [6]cmmiAnalysis!AW$4:AW$579,0,0,1)+(_xlfn.XLOOKUP(B42,[6]!Table10[Control ID], [6]cmmiAnalysis!AX$4:AX$579,0,0,1)+(_xlfn.XLOOKUP(B42,[6]!Table10[Control ID], [6]cmmiAnalysis!AY$4:AY$579,0,0,1)))</f>
        <v>#REF!</v>
      </c>
      <c r="J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 s="1" t="e">
        <f>SUM(_xlfn.XLOOKUP(Table8[[#This Row],[Control ID]],[6]!Table10[Control ID],[6]cmmiAnalysis!BE$4:BE$579),_xlfn.XLOOKUP(Table8[[#This Row],[Control ID]],[6]!Table10[Control ID],[6]cmmiAnalysis!BF$4:BF$579))</f>
        <v>#REF!</v>
      </c>
      <c r="L42" s="1" t="e">
        <f>SUM(_xlfn.XLOOKUP(Table8[[#This Row],[Control ID]],[6]!Table10[Control ID],[6]cmmiAnalysis!BG$4:BG$579))</f>
        <v>#REF!</v>
      </c>
      <c r="M42" s="1" t="e">
        <f>SUM(_xlfn.XLOOKUP(Table8[[#This Row],[Control ID]],[6]!Table10[Control ID],[6]cmmiAnalysis!BH$4:BH$579))</f>
        <v>#REF!</v>
      </c>
      <c r="N42" s="1" t="e">
        <f>SUM(_xlfn.XLOOKUP(Table8[[#This Row],[Control ID]],[6]!Table10[Control ID],[6]cmmiAnalysis!BI$4:BI$579))</f>
        <v>#REF!</v>
      </c>
      <c r="O42" s="1" t="e">
        <f>SUM(_xlfn.XLOOKUP(Table8[[#This Row],[Control ID]],[6]!Table10[Control ID],[6]cmmiAnalysis!BJ$4:BJ$579),_xlfn.XLOOKUP(Table8[[#This Row],[Control ID]],[6]!Table10[Control ID],[6]cmmiAnalysis!BK$4:BK$579))</f>
        <v>#REF!</v>
      </c>
      <c r="P42" s="1" t="e">
        <f>SUM(_xlfn.XLOOKUP(Table8[[#This Row],[Control ID]],[6]!Table10[Control ID],[6]cmmiAnalysis!BL$4:BL$579))</f>
        <v>#REF!</v>
      </c>
      <c r="Q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 s="1" t="e">
        <f>SUM(_xlfn.XLOOKUP(Table8[[#This Row],[Control ID]],[6]!Table10[Control ID],[6]cmmiAnalysis!BQ$4:BQ$579),_xlfn.XLOOKUP(Table8[[#This Row],[Control ID]],[6]!Table10[Control ID],[6]cmmiAnalysis!BR$4:BR$579))</f>
        <v>#REF!</v>
      </c>
      <c r="S42" s="1" t="e">
        <f>SUM(_xlfn.XLOOKUP(Table8[[#This Row],[Control ID]],[6]!Table10[Control ID],[6]cmmiAnalysis!BA$4:BA$579),_xlfn.XLOOKUP(Table8[[#This Row],[Control ID]],[6]!Table10[Control ID],[6]cmmiAnalysis!BB$4:BB$579),_xlfn.XLOOKUP(Table8[[#This Row],[Control ID]],[6]!Table10[Control ID],[6]cmmiAnalysis!BC$4:BC$579))</f>
        <v>#REF!</v>
      </c>
      <c r="T42" s="1" t="e">
        <f>SUM(_xlfn.XLOOKUP(Table8[[#This Row],[Control ID]],[6]!Table10[Control ID],[6]cmmiAnalysis!BV$4:BV$579))</f>
        <v>#REF!</v>
      </c>
      <c r="U42" s="1" t="e">
        <f>SUM(_xlfn.XLOOKUP(Table8[[#This Row],[Control ID]],[6]!Table10[Control ID],[6]cmmiAnalysis!BW$4:BW$579))</f>
        <v>#REF!</v>
      </c>
      <c r="V42" s="1" t="e">
        <f>SUM(_xlfn.XLOOKUP(Table8[[#This Row],[Control ID]],[6]!Table10[Control ID],[6]cmmiAnalysis!BX$4:BX$579))</f>
        <v>#REF!</v>
      </c>
      <c r="W42" s="1" t="e">
        <f>SUM(_xlfn.XLOOKUP(Table8[[#This Row],[Control ID]],[6]!Table10[Control ID],[6]cmmiAnalysis!BY$4:BY$579))</f>
        <v>#REF!</v>
      </c>
      <c r="X42" s="1" t="e">
        <f>SUM(_xlfn.XLOOKUP(Table8[[#This Row],[Control ID]],[6]!Table10[Control ID],[6]cmmiAnalysis!BZ$4:BZ$579))</f>
        <v>#REF!</v>
      </c>
      <c r="Y42" s="1" t="e">
        <f>SUM(_xlfn.XLOOKUP(Table8[[#This Row],[Control ID]],[6]!Table10[Control ID],[6]cmmiAnalysis!CA$4:CA$579),_xlfn.XLOOKUP(Table8[[#This Row],[Control ID]],[6]!Table10[Control ID],[6]cmmiAnalysis!CB$4:CB$579))</f>
        <v>#REF!</v>
      </c>
      <c r="Z42" s="1" t="e">
        <f>SUM(_xlfn.XLOOKUP(Table8[[#This Row],[Control ID]],[6]!Table10[Control ID],[6]cmmiAnalysis!CC$4:CC$579),_xlfn.XLOOKUP(Table8[[#This Row],[Control ID]],[6]!Table10[Control ID],[6]cmmiAnalysis!CD$4:CD$579),_xlfn.XLOOKUP(Table8[[#This Row],[Control ID]],[6]!Table10[Control ID],[6]cmmiAnalysis!CE$4:CE$579))</f>
        <v>#REF!</v>
      </c>
    </row>
    <row r="43" spans="2:26" x14ac:dyDescent="0.25">
      <c r="B43" s="1" t="s">
        <v>3263</v>
      </c>
      <c r="C43" s="1" t="str">
        <f>_xlfn.XLOOKUP(B43,[6]cmmiAnalysis!$A$4:$A$579,[6]cmmiAnalysis!$D$4:$D$579,0,0,1)</f>
        <v>Software Inventory</v>
      </c>
      <c r="D43" s="19">
        <v>3</v>
      </c>
      <c r="E43" s="32" t="str">
        <f>IFERROR(SUM(Table8[[#This Row],[Implementation]:[Reporting]]),"N/A")</f>
        <v>N/A</v>
      </c>
      <c r="F43" s="32" t="e">
        <f>SUM(Table8[[#This Row],[Operating Capability]:[Adaptability]])</f>
        <v>#REF!</v>
      </c>
      <c r="G43" s="32" t="e">
        <f>SUM(Table8[[#This Row],[Reliability]:[Transparency]])</f>
        <v>#REF!</v>
      </c>
      <c r="H43" s="1" t="e" cm="1">
        <f t="array" ref="H43">_xlfn.XLOOKUP(B43,[6]!Table10[Control ID],[6]cmmiAnalysis!AV$4:AV$579,0,0,1)</f>
        <v>#REF!</v>
      </c>
      <c r="I43" s="1" t="e" cm="1">
        <f t="array" ref="I43">_xlfn.XLOOKUP(B43,[6]!Table10[Control ID], [6]cmmiAnalysis!AW$4:AW$579,0,0,1)+(_xlfn.XLOOKUP(B43,[6]!Table10[Control ID], [6]cmmiAnalysis!AX$4:AX$579,0,0,1)+(_xlfn.XLOOKUP(B43,[6]!Table10[Control ID], [6]cmmiAnalysis!AY$4:AY$579,0,0,1)))</f>
        <v>#REF!</v>
      </c>
      <c r="J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 s="1" t="e">
        <f>SUM(_xlfn.XLOOKUP(Table8[[#This Row],[Control ID]],[6]!Table10[Control ID],[6]cmmiAnalysis!BE$4:BE$579),_xlfn.XLOOKUP(Table8[[#This Row],[Control ID]],[6]!Table10[Control ID],[6]cmmiAnalysis!BF$4:BF$579))</f>
        <v>#REF!</v>
      </c>
      <c r="L43" s="1" t="e">
        <f>SUM(_xlfn.XLOOKUP(Table8[[#This Row],[Control ID]],[6]!Table10[Control ID],[6]cmmiAnalysis!BG$4:BG$579))</f>
        <v>#REF!</v>
      </c>
      <c r="M43" s="1" t="e">
        <f>SUM(_xlfn.XLOOKUP(Table8[[#This Row],[Control ID]],[6]!Table10[Control ID],[6]cmmiAnalysis!BH$4:BH$579))</f>
        <v>#REF!</v>
      </c>
      <c r="N43" s="1" t="e">
        <f>SUM(_xlfn.XLOOKUP(Table8[[#This Row],[Control ID]],[6]!Table10[Control ID],[6]cmmiAnalysis!BI$4:BI$579))</f>
        <v>#REF!</v>
      </c>
      <c r="O43" s="1" t="e">
        <f>SUM(_xlfn.XLOOKUP(Table8[[#This Row],[Control ID]],[6]!Table10[Control ID],[6]cmmiAnalysis!BJ$4:BJ$579),_xlfn.XLOOKUP(Table8[[#This Row],[Control ID]],[6]!Table10[Control ID],[6]cmmiAnalysis!BK$4:BK$579))</f>
        <v>#REF!</v>
      </c>
      <c r="P43" s="1" t="e">
        <f>SUM(_xlfn.XLOOKUP(Table8[[#This Row],[Control ID]],[6]!Table10[Control ID],[6]cmmiAnalysis!BL$4:BL$579))</f>
        <v>#REF!</v>
      </c>
      <c r="Q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 s="1" t="e">
        <f>SUM(_xlfn.XLOOKUP(Table8[[#This Row],[Control ID]],[6]!Table10[Control ID],[6]cmmiAnalysis!BQ$4:BQ$579),_xlfn.XLOOKUP(Table8[[#This Row],[Control ID]],[6]!Table10[Control ID],[6]cmmiAnalysis!BR$4:BR$579))</f>
        <v>#REF!</v>
      </c>
      <c r="S43" s="1" t="e">
        <f>SUM(_xlfn.XLOOKUP(Table8[[#This Row],[Control ID]],[6]!Table10[Control ID],[6]cmmiAnalysis!BA$4:BA$579),_xlfn.XLOOKUP(Table8[[#This Row],[Control ID]],[6]!Table10[Control ID],[6]cmmiAnalysis!BB$4:BB$579),_xlfn.XLOOKUP(Table8[[#This Row],[Control ID]],[6]!Table10[Control ID],[6]cmmiAnalysis!BC$4:BC$579))</f>
        <v>#REF!</v>
      </c>
      <c r="T43" s="1" t="e">
        <f>SUM(_xlfn.XLOOKUP(Table8[[#This Row],[Control ID]],[6]!Table10[Control ID],[6]cmmiAnalysis!BV$4:BV$579))</f>
        <v>#REF!</v>
      </c>
      <c r="U43" s="1" t="e">
        <f>SUM(_xlfn.XLOOKUP(Table8[[#This Row],[Control ID]],[6]!Table10[Control ID],[6]cmmiAnalysis!BW$4:BW$579))</f>
        <v>#REF!</v>
      </c>
      <c r="V43" s="1" t="e">
        <f>SUM(_xlfn.XLOOKUP(Table8[[#This Row],[Control ID]],[6]!Table10[Control ID],[6]cmmiAnalysis!BX$4:BX$579))</f>
        <v>#REF!</v>
      </c>
      <c r="W43" s="1" t="e">
        <f>SUM(_xlfn.XLOOKUP(Table8[[#This Row],[Control ID]],[6]!Table10[Control ID],[6]cmmiAnalysis!BY$4:BY$579))</f>
        <v>#REF!</v>
      </c>
      <c r="X43" s="1" t="e">
        <f>SUM(_xlfn.XLOOKUP(Table8[[#This Row],[Control ID]],[6]!Table10[Control ID],[6]cmmiAnalysis!BZ$4:BZ$579))</f>
        <v>#REF!</v>
      </c>
      <c r="Y43" s="1" t="e">
        <f>SUM(_xlfn.XLOOKUP(Table8[[#This Row],[Control ID]],[6]!Table10[Control ID],[6]cmmiAnalysis!CA$4:CA$579),_xlfn.XLOOKUP(Table8[[#This Row],[Control ID]],[6]!Table10[Control ID],[6]cmmiAnalysis!CB$4:CB$579))</f>
        <v>#REF!</v>
      </c>
      <c r="Z43" s="1" t="e">
        <f>SUM(_xlfn.XLOOKUP(Table8[[#This Row],[Control ID]],[6]!Table10[Control ID],[6]cmmiAnalysis!CC$4:CC$579),_xlfn.XLOOKUP(Table8[[#This Row],[Control ID]],[6]!Table10[Control ID],[6]cmmiAnalysis!CD$4:CD$579),_xlfn.XLOOKUP(Table8[[#This Row],[Control ID]],[6]!Table10[Control ID],[6]cmmiAnalysis!CE$4:CE$579))</f>
        <v>#REF!</v>
      </c>
    </row>
    <row r="44" spans="2:26" x14ac:dyDescent="0.25">
      <c r="B44" s="1" t="s">
        <v>3265</v>
      </c>
      <c r="C44" s="1" t="str">
        <f>_xlfn.XLOOKUP(B44,[6]cmmiAnalysis!$A$4:$A$579,[6]cmmiAnalysis!$D$4:$D$579,0,0,1)</f>
        <v>Data Classification</v>
      </c>
      <c r="D44" s="19">
        <v>3</v>
      </c>
      <c r="E44" s="32" t="str">
        <f>IFERROR(SUM(Table8[[#This Row],[Implementation]:[Reporting]]),"N/A")</f>
        <v>N/A</v>
      </c>
      <c r="F44" s="32" t="e">
        <f>SUM(Table8[[#This Row],[Operating Capability]:[Adaptability]])</f>
        <v>#REF!</v>
      </c>
      <c r="G44" s="32" t="e">
        <f>SUM(Table8[[#This Row],[Reliability]:[Transparency]])</f>
        <v>#REF!</v>
      </c>
      <c r="H44" s="1" t="e" cm="1">
        <f t="array" ref="H44">_xlfn.XLOOKUP(B44,[6]!Table10[Control ID],[6]cmmiAnalysis!AV$4:AV$579,0,0,1)</f>
        <v>#REF!</v>
      </c>
      <c r="I44" s="1" t="e" cm="1">
        <f t="array" ref="I44">_xlfn.XLOOKUP(B44,[6]!Table10[Control ID], [6]cmmiAnalysis!AW$4:AW$579,0,0,1)+(_xlfn.XLOOKUP(B44,[6]!Table10[Control ID], [6]cmmiAnalysis!AX$4:AX$579,0,0,1)+(_xlfn.XLOOKUP(B44,[6]!Table10[Control ID], [6]cmmiAnalysis!AY$4:AY$579,0,0,1)))</f>
        <v>#REF!</v>
      </c>
      <c r="J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 s="1" t="e">
        <f>SUM(_xlfn.XLOOKUP(Table8[[#This Row],[Control ID]],[6]!Table10[Control ID],[6]cmmiAnalysis!BE$4:BE$579),_xlfn.XLOOKUP(Table8[[#This Row],[Control ID]],[6]!Table10[Control ID],[6]cmmiAnalysis!BF$4:BF$579))</f>
        <v>#REF!</v>
      </c>
      <c r="L44" s="1" t="e">
        <f>SUM(_xlfn.XLOOKUP(Table8[[#This Row],[Control ID]],[6]!Table10[Control ID],[6]cmmiAnalysis!BG$4:BG$579))</f>
        <v>#REF!</v>
      </c>
      <c r="M44" s="1" t="e">
        <f>SUM(_xlfn.XLOOKUP(Table8[[#This Row],[Control ID]],[6]!Table10[Control ID],[6]cmmiAnalysis!BH$4:BH$579))</f>
        <v>#REF!</v>
      </c>
      <c r="N44" s="1" t="e">
        <f>SUM(_xlfn.XLOOKUP(Table8[[#This Row],[Control ID]],[6]!Table10[Control ID],[6]cmmiAnalysis!BI$4:BI$579))</f>
        <v>#REF!</v>
      </c>
      <c r="O44" s="1" t="e">
        <f>SUM(_xlfn.XLOOKUP(Table8[[#This Row],[Control ID]],[6]!Table10[Control ID],[6]cmmiAnalysis!BJ$4:BJ$579),_xlfn.XLOOKUP(Table8[[#This Row],[Control ID]],[6]!Table10[Control ID],[6]cmmiAnalysis!BK$4:BK$579))</f>
        <v>#REF!</v>
      </c>
      <c r="P44" s="1" t="e">
        <f>SUM(_xlfn.XLOOKUP(Table8[[#This Row],[Control ID]],[6]!Table10[Control ID],[6]cmmiAnalysis!BL$4:BL$579))</f>
        <v>#REF!</v>
      </c>
      <c r="Q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 s="1" t="e">
        <f>SUM(_xlfn.XLOOKUP(Table8[[#This Row],[Control ID]],[6]!Table10[Control ID],[6]cmmiAnalysis!BQ$4:BQ$579),_xlfn.XLOOKUP(Table8[[#This Row],[Control ID]],[6]!Table10[Control ID],[6]cmmiAnalysis!BR$4:BR$579))</f>
        <v>#REF!</v>
      </c>
      <c r="S44" s="1" t="e">
        <f>SUM(_xlfn.XLOOKUP(Table8[[#This Row],[Control ID]],[6]!Table10[Control ID],[6]cmmiAnalysis!BA$4:BA$579),_xlfn.XLOOKUP(Table8[[#This Row],[Control ID]],[6]!Table10[Control ID],[6]cmmiAnalysis!BB$4:BB$579),_xlfn.XLOOKUP(Table8[[#This Row],[Control ID]],[6]!Table10[Control ID],[6]cmmiAnalysis!BC$4:BC$579))</f>
        <v>#REF!</v>
      </c>
      <c r="T44" s="1" t="e">
        <f>SUM(_xlfn.XLOOKUP(Table8[[#This Row],[Control ID]],[6]!Table10[Control ID],[6]cmmiAnalysis!BV$4:BV$579))</f>
        <v>#REF!</v>
      </c>
      <c r="U44" s="1" t="e">
        <f>SUM(_xlfn.XLOOKUP(Table8[[#This Row],[Control ID]],[6]!Table10[Control ID],[6]cmmiAnalysis!BW$4:BW$579))</f>
        <v>#REF!</v>
      </c>
      <c r="V44" s="1" t="e">
        <f>SUM(_xlfn.XLOOKUP(Table8[[#This Row],[Control ID]],[6]!Table10[Control ID],[6]cmmiAnalysis!BX$4:BX$579))</f>
        <v>#REF!</v>
      </c>
      <c r="W44" s="1" t="e">
        <f>SUM(_xlfn.XLOOKUP(Table8[[#This Row],[Control ID]],[6]!Table10[Control ID],[6]cmmiAnalysis!BY$4:BY$579))</f>
        <v>#REF!</v>
      </c>
      <c r="X44" s="1" t="e">
        <f>SUM(_xlfn.XLOOKUP(Table8[[#This Row],[Control ID]],[6]!Table10[Control ID],[6]cmmiAnalysis!BZ$4:BZ$579))</f>
        <v>#REF!</v>
      </c>
      <c r="Y44" s="1" t="e">
        <f>SUM(_xlfn.XLOOKUP(Table8[[#This Row],[Control ID]],[6]!Table10[Control ID],[6]cmmiAnalysis!CA$4:CA$579),_xlfn.XLOOKUP(Table8[[#This Row],[Control ID]],[6]!Table10[Control ID],[6]cmmiAnalysis!CB$4:CB$579))</f>
        <v>#REF!</v>
      </c>
      <c r="Z44" s="1" t="e">
        <f>SUM(_xlfn.XLOOKUP(Table8[[#This Row],[Control ID]],[6]!Table10[Control ID],[6]cmmiAnalysis!CC$4:CC$579),_xlfn.XLOOKUP(Table8[[#This Row],[Control ID]],[6]!Table10[Control ID],[6]cmmiAnalysis!CD$4:CD$579),_xlfn.XLOOKUP(Table8[[#This Row],[Control ID]],[6]!Table10[Control ID],[6]cmmiAnalysis!CE$4:CE$579))</f>
        <v>#REF!</v>
      </c>
    </row>
    <row r="45" spans="2:26" x14ac:dyDescent="0.25">
      <c r="B45" s="1" t="s">
        <v>3266</v>
      </c>
      <c r="C45" s="1" t="str">
        <f>_xlfn.XLOOKUP(B45,[6]cmmiAnalysis!$A$4:$A$579,[6]cmmiAnalysis!$D$4:$D$579,0,0,1)</f>
        <v>Risk-based Classification</v>
      </c>
      <c r="D45" s="19">
        <v>3</v>
      </c>
      <c r="E45" s="32" t="str">
        <f>IFERROR(SUM(Table8[[#This Row],[Implementation]:[Reporting]]),"N/A")</f>
        <v>N/A</v>
      </c>
      <c r="F45" s="32" t="e">
        <f>SUM(Table8[[#This Row],[Operating Capability]:[Adaptability]])</f>
        <v>#REF!</v>
      </c>
      <c r="G45" s="32" t="e">
        <f>SUM(Table8[[#This Row],[Reliability]:[Transparency]])</f>
        <v>#REF!</v>
      </c>
      <c r="H45" s="1" t="e" cm="1">
        <f t="array" ref="H45">_xlfn.XLOOKUP(B45,[6]!Table10[Control ID],[6]cmmiAnalysis!AV$4:AV$579,0,0,1)</f>
        <v>#REF!</v>
      </c>
      <c r="I45" s="1" t="e" cm="1">
        <f t="array" ref="I45">_xlfn.XLOOKUP(B45,[6]!Table10[Control ID], [6]cmmiAnalysis!AW$4:AW$579,0,0,1)+(_xlfn.XLOOKUP(B45,[6]!Table10[Control ID], [6]cmmiAnalysis!AX$4:AX$579,0,0,1)+(_xlfn.XLOOKUP(B45,[6]!Table10[Control ID], [6]cmmiAnalysis!AY$4:AY$579,0,0,1)))</f>
        <v>#REF!</v>
      </c>
      <c r="J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 s="1" t="e">
        <f>SUM(_xlfn.XLOOKUP(Table8[[#This Row],[Control ID]],[6]!Table10[Control ID],[6]cmmiAnalysis!BE$4:BE$579),_xlfn.XLOOKUP(Table8[[#This Row],[Control ID]],[6]!Table10[Control ID],[6]cmmiAnalysis!BF$4:BF$579))</f>
        <v>#REF!</v>
      </c>
      <c r="L45" s="1" t="e">
        <f>SUM(_xlfn.XLOOKUP(Table8[[#This Row],[Control ID]],[6]!Table10[Control ID],[6]cmmiAnalysis!BG$4:BG$579))</f>
        <v>#REF!</v>
      </c>
      <c r="M45" s="1" t="e">
        <f>SUM(_xlfn.XLOOKUP(Table8[[#This Row],[Control ID]],[6]!Table10[Control ID],[6]cmmiAnalysis!BH$4:BH$579))</f>
        <v>#REF!</v>
      </c>
      <c r="N45" s="1" t="e">
        <f>SUM(_xlfn.XLOOKUP(Table8[[#This Row],[Control ID]],[6]!Table10[Control ID],[6]cmmiAnalysis!BI$4:BI$579))</f>
        <v>#REF!</v>
      </c>
      <c r="O45" s="1" t="e">
        <f>SUM(_xlfn.XLOOKUP(Table8[[#This Row],[Control ID]],[6]!Table10[Control ID],[6]cmmiAnalysis!BJ$4:BJ$579),_xlfn.XLOOKUP(Table8[[#This Row],[Control ID]],[6]!Table10[Control ID],[6]cmmiAnalysis!BK$4:BK$579))</f>
        <v>#REF!</v>
      </c>
      <c r="P45" s="1" t="e">
        <f>SUM(_xlfn.XLOOKUP(Table8[[#This Row],[Control ID]],[6]!Table10[Control ID],[6]cmmiAnalysis!BL$4:BL$579))</f>
        <v>#REF!</v>
      </c>
      <c r="Q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 s="1" t="e">
        <f>SUM(_xlfn.XLOOKUP(Table8[[#This Row],[Control ID]],[6]!Table10[Control ID],[6]cmmiAnalysis!BQ$4:BQ$579),_xlfn.XLOOKUP(Table8[[#This Row],[Control ID]],[6]!Table10[Control ID],[6]cmmiAnalysis!BR$4:BR$579))</f>
        <v>#REF!</v>
      </c>
      <c r="S45" s="1" t="e">
        <f>SUM(_xlfn.XLOOKUP(Table8[[#This Row],[Control ID]],[6]!Table10[Control ID],[6]cmmiAnalysis!BA$4:BA$579),_xlfn.XLOOKUP(Table8[[#This Row],[Control ID]],[6]!Table10[Control ID],[6]cmmiAnalysis!BB$4:BB$579),_xlfn.XLOOKUP(Table8[[#This Row],[Control ID]],[6]!Table10[Control ID],[6]cmmiAnalysis!BC$4:BC$579))</f>
        <v>#REF!</v>
      </c>
      <c r="T45" s="1" t="e">
        <f>SUM(_xlfn.XLOOKUP(Table8[[#This Row],[Control ID]],[6]!Table10[Control ID],[6]cmmiAnalysis!BV$4:BV$579))</f>
        <v>#REF!</v>
      </c>
      <c r="U45" s="1" t="e">
        <f>SUM(_xlfn.XLOOKUP(Table8[[#This Row],[Control ID]],[6]!Table10[Control ID],[6]cmmiAnalysis!BW$4:BW$579))</f>
        <v>#REF!</v>
      </c>
      <c r="V45" s="1" t="e">
        <f>SUM(_xlfn.XLOOKUP(Table8[[#This Row],[Control ID]],[6]!Table10[Control ID],[6]cmmiAnalysis!BX$4:BX$579))</f>
        <v>#REF!</v>
      </c>
      <c r="W45" s="1" t="e">
        <f>SUM(_xlfn.XLOOKUP(Table8[[#This Row],[Control ID]],[6]!Table10[Control ID],[6]cmmiAnalysis!BY$4:BY$579))</f>
        <v>#REF!</v>
      </c>
      <c r="X45" s="1" t="e">
        <f>SUM(_xlfn.XLOOKUP(Table8[[#This Row],[Control ID]],[6]!Table10[Control ID],[6]cmmiAnalysis!BZ$4:BZ$579))</f>
        <v>#REF!</v>
      </c>
      <c r="Y45" s="1" t="e">
        <f>SUM(_xlfn.XLOOKUP(Table8[[#This Row],[Control ID]],[6]!Table10[Control ID],[6]cmmiAnalysis!CA$4:CA$579),_xlfn.XLOOKUP(Table8[[#This Row],[Control ID]],[6]!Table10[Control ID],[6]cmmiAnalysis!CB$4:CB$579))</f>
        <v>#REF!</v>
      </c>
      <c r="Z45" s="1" t="e">
        <f>SUM(_xlfn.XLOOKUP(Table8[[#This Row],[Control ID]],[6]!Table10[Control ID],[6]cmmiAnalysis!CC$4:CC$579),_xlfn.XLOOKUP(Table8[[#This Row],[Control ID]],[6]!Table10[Control ID],[6]cmmiAnalysis!CD$4:CD$579),_xlfn.XLOOKUP(Table8[[#This Row],[Control ID]],[6]!Table10[Control ID],[6]cmmiAnalysis!CE$4:CE$579))</f>
        <v>#REF!</v>
      </c>
    </row>
    <row r="46" spans="2:26" x14ac:dyDescent="0.25">
      <c r="B46" s="1" t="s">
        <v>3267</v>
      </c>
      <c r="C46" s="1" t="str">
        <f>_xlfn.XLOOKUP(B46,[6]cmmiAnalysis!$A$4:$A$579,[6]cmmiAnalysis!$D$4:$D$579,0,0,1)</f>
        <v>Asset Onboarding</v>
      </c>
      <c r="D46" s="19">
        <v>3</v>
      </c>
      <c r="E46" s="32" t="str">
        <f>IFERROR(SUM(Table8[[#This Row],[Implementation]:[Reporting]]),"N/A")</f>
        <v>N/A</v>
      </c>
      <c r="F46" s="32" t="e">
        <f>SUM(Table8[[#This Row],[Operating Capability]:[Adaptability]])</f>
        <v>#REF!</v>
      </c>
      <c r="G46" s="32" t="e">
        <f>SUM(Table8[[#This Row],[Reliability]:[Transparency]])</f>
        <v>#REF!</v>
      </c>
      <c r="H46" s="1" t="e" cm="1">
        <f t="array" ref="H46">_xlfn.XLOOKUP(B46,[6]!Table10[Control ID],[6]cmmiAnalysis!AV$4:AV$579,0,0,1)</f>
        <v>#REF!</v>
      </c>
      <c r="I46" s="1" t="e" cm="1">
        <f t="array" ref="I46">_xlfn.XLOOKUP(B46,[6]!Table10[Control ID], [6]cmmiAnalysis!AW$4:AW$579,0,0,1)+(_xlfn.XLOOKUP(B46,[6]!Table10[Control ID], [6]cmmiAnalysis!AX$4:AX$579,0,0,1)+(_xlfn.XLOOKUP(B46,[6]!Table10[Control ID], [6]cmmiAnalysis!AY$4:AY$579,0,0,1)))</f>
        <v>#REF!</v>
      </c>
      <c r="J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 s="1" t="e">
        <f>SUM(_xlfn.XLOOKUP(Table8[[#This Row],[Control ID]],[6]!Table10[Control ID],[6]cmmiAnalysis!BE$4:BE$579),_xlfn.XLOOKUP(Table8[[#This Row],[Control ID]],[6]!Table10[Control ID],[6]cmmiAnalysis!BF$4:BF$579))</f>
        <v>#REF!</v>
      </c>
      <c r="L46" s="1" t="e">
        <f>SUM(_xlfn.XLOOKUP(Table8[[#This Row],[Control ID]],[6]!Table10[Control ID],[6]cmmiAnalysis!BG$4:BG$579))</f>
        <v>#REF!</v>
      </c>
      <c r="M46" s="1" t="e">
        <f>SUM(_xlfn.XLOOKUP(Table8[[#This Row],[Control ID]],[6]!Table10[Control ID],[6]cmmiAnalysis!BH$4:BH$579))</f>
        <v>#REF!</v>
      </c>
      <c r="N46" s="1" t="e">
        <f>SUM(_xlfn.XLOOKUP(Table8[[#This Row],[Control ID]],[6]!Table10[Control ID],[6]cmmiAnalysis!BI$4:BI$579))</f>
        <v>#REF!</v>
      </c>
      <c r="O46" s="1" t="e">
        <f>SUM(_xlfn.XLOOKUP(Table8[[#This Row],[Control ID]],[6]!Table10[Control ID],[6]cmmiAnalysis!BJ$4:BJ$579),_xlfn.XLOOKUP(Table8[[#This Row],[Control ID]],[6]!Table10[Control ID],[6]cmmiAnalysis!BK$4:BK$579))</f>
        <v>#REF!</v>
      </c>
      <c r="P46" s="1" t="e">
        <f>SUM(_xlfn.XLOOKUP(Table8[[#This Row],[Control ID]],[6]!Table10[Control ID],[6]cmmiAnalysis!BL$4:BL$579))</f>
        <v>#REF!</v>
      </c>
      <c r="Q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 s="1" t="e">
        <f>SUM(_xlfn.XLOOKUP(Table8[[#This Row],[Control ID]],[6]!Table10[Control ID],[6]cmmiAnalysis!BQ$4:BQ$579),_xlfn.XLOOKUP(Table8[[#This Row],[Control ID]],[6]!Table10[Control ID],[6]cmmiAnalysis!BR$4:BR$579))</f>
        <v>#REF!</v>
      </c>
      <c r="S46" s="1" t="e">
        <f>SUM(_xlfn.XLOOKUP(Table8[[#This Row],[Control ID]],[6]!Table10[Control ID],[6]cmmiAnalysis!BA$4:BA$579),_xlfn.XLOOKUP(Table8[[#This Row],[Control ID]],[6]!Table10[Control ID],[6]cmmiAnalysis!BB$4:BB$579),_xlfn.XLOOKUP(Table8[[#This Row],[Control ID]],[6]!Table10[Control ID],[6]cmmiAnalysis!BC$4:BC$579))</f>
        <v>#REF!</v>
      </c>
      <c r="T46" s="1" t="e">
        <f>SUM(_xlfn.XLOOKUP(Table8[[#This Row],[Control ID]],[6]!Table10[Control ID],[6]cmmiAnalysis!BV$4:BV$579))</f>
        <v>#REF!</v>
      </c>
      <c r="U46" s="1" t="e">
        <f>SUM(_xlfn.XLOOKUP(Table8[[#This Row],[Control ID]],[6]!Table10[Control ID],[6]cmmiAnalysis!BW$4:BW$579))</f>
        <v>#REF!</v>
      </c>
      <c r="V46" s="1" t="e">
        <f>SUM(_xlfn.XLOOKUP(Table8[[#This Row],[Control ID]],[6]!Table10[Control ID],[6]cmmiAnalysis!BX$4:BX$579))</f>
        <v>#REF!</v>
      </c>
      <c r="W46" s="1" t="e">
        <f>SUM(_xlfn.XLOOKUP(Table8[[#This Row],[Control ID]],[6]!Table10[Control ID],[6]cmmiAnalysis!BY$4:BY$579))</f>
        <v>#REF!</v>
      </c>
      <c r="X46" s="1" t="e">
        <f>SUM(_xlfn.XLOOKUP(Table8[[#This Row],[Control ID]],[6]!Table10[Control ID],[6]cmmiAnalysis!BZ$4:BZ$579))</f>
        <v>#REF!</v>
      </c>
      <c r="Y46" s="1" t="e">
        <f>SUM(_xlfn.XLOOKUP(Table8[[#This Row],[Control ID]],[6]!Table10[Control ID],[6]cmmiAnalysis!CA$4:CA$579),_xlfn.XLOOKUP(Table8[[#This Row],[Control ID]],[6]!Table10[Control ID],[6]cmmiAnalysis!CB$4:CB$579))</f>
        <v>#REF!</v>
      </c>
      <c r="Z46" s="1" t="e">
        <f>SUM(_xlfn.XLOOKUP(Table8[[#This Row],[Control ID]],[6]!Table10[Control ID],[6]cmmiAnalysis!CC$4:CC$579),_xlfn.XLOOKUP(Table8[[#This Row],[Control ID]],[6]!Table10[Control ID],[6]cmmiAnalysis!CD$4:CD$579),_xlfn.XLOOKUP(Table8[[#This Row],[Control ID]],[6]!Table10[Control ID],[6]cmmiAnalysis!CE$4:CE$579))</f>
        <v>#REF!</v>
      </c>
    </row>
    <row r="47" spans="2:26" x14ac:dyDescent="0.25">
      <c r="B47" s="1" t="s">
        <v>3269</v>
      </c>
      <c r="C47" s="1" t="str">
        <f>_xlfn.XLOOKUP(B47,[6]cmmiAnalysis!$A$4:$A$579,[6]cmmiAnalysis!$D$4:$D$579,0,0,1)</f>
        <v>Decommissioning</v>
      </c>
      <c r="D47" s="19">
        <v>3</v>
      </c>
      <c r="E47" s="32" t="str">
        <f>IFERROR(SUM(Table8[[#This Row],[Implementation]:[Reporting]]),"N/A")</f>
        <v>N/A</v>
      </c>
      <c r="F47" s="32" t="e">
        <f>SUM(Table8[[#This Row],[Operating Capability]:[Adaptability]])</f>
        <v>#REF!</v>
      </c>
      <c r="G47" s="32" t="e">
        <f>SUM(Table8[[#This Row],[Reliability]:[Transparency]])</f>
        <v>#REF!</v>
      </c>
      <c r="H47" s="1" t="e" cm="1">
        <f t="array" ref="H47">_xlfn.XLOOKUP(B47,[6]!Table10[Control ID],[6]cmmiAnalysis!AV$4:AV$579,0,0,1)</f>
        <v>#REF!</v>
      </c>
      <c r="I47" s="1" t="e" cm="1">
        <f t="array" ref="I47">_xlfn.XLOOKUP(B47,[6]!Table10[Control ID], [6]cmmiAnalysis!AW$4:AW$579,0,0,1)+(_xlfn.XLOOKUP(B47,[6]!Table10[Control ID], [6]cmmiAnalysis!AX$4:AX$579,0,0,1)+(_xlfn.XLOOKUP(B47,[6]!Table10[Control ID], [6]cmmiAnalysis!AY$4:AY$579,0,0,1)))</f>
        <v>#REF!</v>
      </c>
      <c r="J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 s="1" t="e">
        <f>SUM(_xlfn.XLOOKUP(Table8[[#This Row],[Control ID]],[6]!Table10[Control ID],[6]cmmiAnalysis!BE$4:BE$579),_xlfn.XLOOKUP(Table8[[#This Row],[Control ID]],[6]!Table10[Control ID],[6]cmmiAnalysis!BF$4:BF$579))</f>
        <v>#REF!</v>
      </c>
      <c r="L47" s="1" t="e">
        <f>SUM(_xlfn.XLOOKUP(Table8[[#This Row],[Control ID]],[6]!Table10[Control ID],[6]cmmiAnalysis!BG$4:BG$579))</f>
        <v>#REF!</v>
      </c>
      <c r="M47" s="1" t="e">
        <f>SUM(_xlfn.XLOOKUP(Table8[[#This Row],[Control ID]],[6]!Table10[Control ID],[6]cmmiAnalysis!BH$4:BH$579))</f>
        <v>#REF!</v>
      </c>
      <c r="N47" s="1" t="e">
        <f>SUM(_xlfn.XLOOKUP(Table8[[#This Row],[Control ID]],[6]!Table10[Control ID],[6]cmmiAnalysis!BI$4:BI$579))</f>
        <v>#REF!</v>
      </c>
      <c r="O47" s="1" t="e">
        <f>SUM(_xlfn.XLOOKUP(Table8[[#This Row],[Control ID]],[6]!Table10[Control ID],[6]cmmiAnalysis!BJ$4:BJ$579),_xlfn.XLOOKUP(Table8[[#This Row],[Control ID]],[6]!Table10[Control ID],[6]cmmiAnalysis!BK$4:BK$579))</f>
        <v>#REF!</v>
      </c>
      <c r="P47" s="1" t="e">
        <f>SUM(_xlfn.XLOOKUP(Table8[[#This Row],[Control ID]],[6]!Table10[Control ID],[6]cmmiAnalysis!BL$4:BL$579))</f>
        <v>#REF!</v>
      </c>
      <c r="Q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 s="1" t="e">
        <f>SUM(_xlfn.XLOOKUP(Table8[[#This Row],[Control ID]],[6]!Table10[Control ID],[6]cmmiAnalysis!BQ$4:BQ$579),_xlfn.XLOOKUP(Table8[[#This Row],[Control ID]],[6]!Table10[Control ID],[6]cmmiAnalysis!BR$4:BR$579))</f>
        <v>#REF!</v>
      </c>
      <c r="S47" s="1" t="e">
        <f>SUM(_xlfn.XLOOKUP(Table8[[#This Row],[Control ID]],[6]!Table10[Control ID],[6]cmmiAnalysis!BA$4:BA$579),_xlfn.XLOOKUP(Table8[[#This Row],[Control ID]],[6]!Table10[Control ID],[6]cmmiAnalysis!BB$4:BB$579),_xlfn.XLOOKUP(Table8[[#This Row],[Control ID]],[6]!Table10[Control ID],[6]cmmiAnalysis!BC$4:BC$579))</f>
        <v>#REF!</v>
      </c>
      <c r="T47" s="1" t="e">
        <f>SUM(_xlfn.XLOOKUP(Table8[[#This Row],[Control ID]],[6]!Table10[Control ID],[6]cmmiAnalysis!BV$4:BV$579))</f>
        <v>#REF!</v>
      </c>
      <c r="U47" s="1" t="e">
        <f>SUM(_xlfn.XLOOKUP(Table8[[#This Row],[Control ID]],[6]!Table10[Control ID],[6]cmmiAnalysis!BW$4:BW$579))</f>
        <v>#REF!</v>
      </c>
      <c r="V47" s="1" t="e">
        <f>SUM(_xlfn.XLOOKUP(Table8[[#This Row],[Control ID]],[6]!Table10[Control ID],[6]cmmiAnalysis!BX$4:BX$579))</f>
        <v>#REF!</v>
      </c>
      <c r="W47" s="1" t="e">
        <f>SUM(_xlfn.XLOOKUP(Table8[[#This Row],[Control ID]],[6]!Table10[Control ID],[6]cmmiAnalysis!BY$4:BY$579))</f>
        <v>#REF!</v>
      </c>
      <c r="X47" s="1" t="e">
        <f>SUM(_xlfn.XLOOKUP(Table8[[#This Row],[Control ID]],[6]!Table10[Control ID],[6]cmmiAnalysis!BZ$4:BZ$579))</f>
        <v>#REF!</v>
      </c>
      <c r="Y47" s="1" t="e">
        <f>SUM(_xlfn.XLOOKUP(Table8[[#This Row],[Control ID]],[6]!Table10[Control ID],[6]cmmiAnalysis!CA$4:CA$579),_xlfn.XLOOKUP(Table8[[#This Row],[Control ID]],[6]!Table10[Control ID],[6]cmmiAnalysis!CB$4:CB$579))</f>
        <v>#REF!</v>
      </c>
      <c r="Z47" s="1" t="e">
        <f>SUM(_xlfn.XLOOKUP(Table8[[#This Row],[Control ID]],[6]!Table10[Control ID],[6]cmmiAnalysis!CC$4:CC$579),_xlfn.XLOOKUP(Table8[[#This Row],[Control ID]],[6]!Table10[Control ID],[6]cmmiAnalysis!CD$4:CD$579),_xlfn.XLOOKUP(Table8[[#This Row],[Control ID]],[6]!Table10[Control ID],[6]cmmiAnalysis!CE$4:CE$579))</f>
        <v>#REF!</v>
      </c>
    </row>
    <row r="48" spans="2:26" x14ac:dyDescent="0.25">
      <c r="B48" s="1" t="s">
        <v>3270</v>
      </c>
      <c r="C48" s="1" t="str">
        <f>_xlfn.XLOOKUP(B48,[6]cmmiAnalysis!$A$4:$A$579,[6]cmmiAnalysis!$D$4:$D$579,0,0,1)</f>
        <v>Ownership Identification</v>
      </c>
      <c r="D48" s="19">
        <v>2</v>
      </c>
      <c r="E48" s="32" t="str">
        <f>IFERROR(SUM(Table8[[#This Row],[Implementation]:[Reporting]]),"N/A")</f>
        <v>N/A</v>
      </c>
      <c r="F48" s="32" t="e">
        <f>SUM(Table8[[#This Row],[Operating Capability]:[Adaptability]])</f>
        <v>#REF!</v>
      </c>
      <c r="G48" s="32" t="e">
        <f>SUM(Table8[[#This Row],[Reliability]:[Transparency]])</f>
        <v>#REF!</v>
      </c>
      <c r="H48" s="1" t="e" cm="1">
        <f t="array" ref="H48">_xlfn.XLOOKUP(B48,[6]!Table10[Control ID],[6]cmmiAnalysis!AV$4:AV$579,0,0,1)</f>
        <v>#REF!</v>
      </c>
      <c r="I48" s="1" t="e" cm="1">
        <f t="array" ref="I48">_xlfn.XLOOKUP(B48,[6]!Table10[Control ID], [6]cmmiAnalysis!AW$4:AW$579,0,0,1)+(_xlfn.XLOOKUP(B48,[6]!Table10[Control ID], [6]cmmiAnalysis!AX$4:AX$579,0,0,1)+(_xlfn.XLOOKUP(B48,[6]!Table10[Control ID], [6]cmmiAnalysis!AY$4:AY$579,0,0,1)))</f>
        <v>#REF!</v>
      </c>
      <c r="J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 s="1" t="e">
        <f>SUM(_xlfn.XLOOKUP(Table8[[#This Row],[Control ID]],[6]!Table10[Control ID],[6]cmmiAnalysis!BE$4:BE$579),_xlfn.XLOOKUP(Table8[[#This Row],[Control ID]],[6]!Table10[Control ID],[6]cmmiAnalysis!BF$4:BF$579))</f>
        <v>#REF!</v>
      </c>
      <c r="L48" s="1" t="e">
        <f>SUM(_xlfn.XLOOKUP(Table8[[#This Row],[Control ID]],[6]!Table10[Control ID],[6]cmmiAnalysis!BG$4:BG$579))</f>
        <v>#REF!</v>
      </c>
      <c r="M48" s="1" t="e">
        <f>SUM(_xlfn.XLOOKUP(Table8[[#This Row],[Control ID]],[6]!Table10[Control ID],[6]cmmiAnalysis!BH$4:BH$579))</f>
        <v>#REF!</v>
      </c>
      <c r="N48" s="1" t="e">
        <f>SUM(_xlfn.XLOOKUP(Table8[[#This Row],[Control ID]],[6]!Table10[Control ID],[6]cmmiAnalysis!BI$4:BI$579))</f>
        <v>#REF!</v>
      </c>
      <c r="O48" s="1" t="e">
        <f>SUM(_xlfn.XLOOKUP(Table8[[#This Row],[Control ID]],[6]!Table10[Control ID],[6]cmmiAnalysis!BJ$4:BJ$579),_xlfn.XLOOKUP(Table8[[#This Row],[Control ID]],[6]!Table10[Control ID],[6]cmmiAnalysis!BK$4:BK$579))</f>
        <v>#REF!</v>
      </c>
      <c r="P48" s="1" t="e">
        <f>SUM(_xlfn.XLOOKUP(Table8[[#This Row],[Control ID]],[6]!Table10[Control ID],[6]cmmiAnalysis!BL$4:BL$579))</f>
        <v>#REF!</v>
      </c>
      <c r="Q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 s="1" t="e">
        <f>SUM(_xlfn.XLOOKUP(Table8[[#This Row],[Control ID]],[6]!Table10[Control ID],[6]cmmiAnalysis!BQ$4:BQ$579),_xlfn.XLOOKUP(Table8[[#This Row],[Control ID]],[6]!Table10[Control ID],[6]cmmiAnalysis!BR$4:BR$579))</f>
        <v>#REF!</v>
      </c>
      <c r="S48" s="1" t="e">
        <f>SUM(_xlfn.XLOOKUP(Table8[[#This Row],[Control ID]],[6]!Table10[Control ID],[6]cmmiAnalysis!BA$4:BA$579),_xlfn.XLOOKUP(Table8[[#This Row],[Control ID]],[6]!Table10[Control ID],[6]cmmiAnalysis!BB$4:BB$579),_xlfn.XLOOKUP(Table8[[#This Row],[Control ID]],[6]!Table10[Control ID],[6]cmmiAnalysis!BC$4:BC$579))</f>
        <v>#REF!</v>
      </c>
      <c r="T48" s="1" t="e">
        <f>SUM(_xlfn.XLOOKUP(Table8[[#This Row],[Control ID]],[6]!Table10[Control ID],[6]cmmiAnalysis!BV$4:BV$579))</f>
        <v>#REF!</v>
      </c>
      <c r="U48" s="1" t="e">
        <f>SUM(_xlfn.XLOOKUP(Table8[[#This Row],[Control ID]],[6]!Table10[Control ID],[6]cmmiAnalysis!BW$4:BW$579))</f>
        <v>#REF!</v>
      </c>
      <c r="V48" s="1" t="e">
        <f>SUM(_xlfn.XLOOKUP(Table8[[#This Row],[Control ID]],[6]!Table10[Control ID],[6]cmmiAnalysis!BX$4:BX$579))</f>
        <v>#REF!</v>
      </c>
      <c r="W48" s="1" t="e">
        <f>SUM(_xlfn.XLOOKUP(Table8[[#This Row],[Control ID]],[6]!Table10[Control ID],[6]cmmiAnalysis!BY$4:BY$579))</f>
        <v>#REF!</v>
      </c>
      <c r="X48" s="1" t="e">
        <f>SUM(_xlfn.XLOOKUP(Table8[[#This Row],[Control ID]],[6]!Table10[Control ID],[6]cmmiAnalysis!BZ$4:BZ$579))</f>
        <v>#REF!</v>
      </c>
      <c r="Y48" s="1" t="e">
        <f>SUM(_xlfn.XLOOKUP(Table8[[#This Row],[Control ID]],[6]!Table10[Control ID],[6]cmmiAnalysis!CA$4:CA$579),_xlfn.XLOOKUP(Table8[[#This Row],[Control ID]],[6]!Table10[Control ID],[6]cmmiAnalysis!CB$4:CB$579))</f>
        <v>#REF!</v>
      </c>
      <c r="Z48" s="1" t="e">
        <f>SUM(_xlfn.XLOOKUP(Table8[[#This Row],[Control ID]],[6]!Table10[Control ID],[6]cmmiAnalysis!CC$4:CC$579),_xlfn.XLOOKUP(Table8[[#This Row],[Control ID]],[6]!Table10[Control ID],[6]cmmiAnalysis!CD$4:CD$579),_xlfn.XLOOKUP(Table8[[#This Row],[Control ID]],[6]!Table10[Control ID],[6]cmmiAnalysis!CE$4:CE$579))</f>
        <v>#REF!</v>
      </c>
    </row>
    <row r="49" spans="2:26" x14ac:dyDescent="0.25">
      <c r="B49" s="1" t="s">
        <v>3272</v>
      </c>
      <c r="C49" s="1" t="str">
        <f>_xlfn.XLOOKUP(B49,[6]cmmiAnalysis!$A$4:$A$579,[6]cmmiAnalysis!$D$4:$D$579,0,0,1)</f>
        <v>Access Control Matrix</v>
      </c>
      <c r="D49" s="19">
        <v>4</v>
      </c>
      <c r="E49" s="32" t="str">
        <f>IFERROR(SUM(Table8[[#This Row],[Implementation]:[Reporting]]),"N/A")</f>
        <v>N/A</v>
      </c>
      <c r="F49" s="32" t="e">
        <f>SUM(Table8[[#This Row],[Operating Capability]:[Adaptability]])</f>
        <v>#REF!</v>
      </c>
      <c r="G49" s="32" t="e">
        <f>SUM(Table8[[#This Row],[Reliability]:[Transparency]])</f>
        <v>#REF!</v>
      </c>
      <c r="H49" s="1" t="e" cm="1">
        <f t="array" ref="H49">_xlfn.XLOOKUP(B49,[6]!Table10[Control ID],[6]cmmiAnalysis!AV$4:AV$579,0,0,1)</f>
        <v>#REF!</v>
      </c>
      <c r="I49" s="1" t="e" cm="1">
        <f t="array" ref="I49">_xlfn.XLOOKUP(B49,[6]!Table10[Control ID], [6]cmmiAnalysis!AW$4:AW$579,0,0,1)+(_xlfn.XLOOKUP(B49,[6]!Table10[Control ID], [6]cmmiAnalysis!AX$4:AX$579,0,0,1)+(_xlfn.XLOOKUP(B49,[6]!Table10[Control ID], [6]cmmiAnalysis!AY$4:AY$579,0,0,1)))</f>
        <v>#REF!</v>
      </c>
      <c r="J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 s="1" t="e">
        <f>SUM(_xlfn.XLOOKUP(Table8[[#This Row],[Control ID]],[6]!Table10[Control ID],[6]cmmiAnalysis!BE$4:BE$579),_xlfn.XLOOKUP(Table8[[#This Row],[Control ID]],[6]!Table10[Control ID],[6]cmmiAnalysis!BF$4:BF$579))</f>
        <v>#REF!</v>
      </c>
      <c r="L49" s="1" t="e">
        <f>SUM(_xlfn.XLOOKUP(Table8[[#This Row],[Control ID]],[6]!Table10[Control ID],[6]cmmiAnalysis!BG$4:BG$579))</f>
        <v>#REF!</v>
      </c>
      <c r="M49" s="1" t="e">
        <f>SUM(_xlfn.XLOOKUP(Table8[[#This Row],[Control ID]],[6]!Table10[Control ID],[6]cmmiAnalysis!BH$4:BH$579))</f>
        <v>#REF!</v>
      </c>
      <c r="N49" s="1" t="e">
        <f>SUM(_xlfn.XLOOKUP(Table8[[#This Row],[Control ID]],[6]!Table10[Control ID],[6]cmmiAnalysis!BI$4:BI$579))</f>
        <v>#REF!</v>
      </c>
      <c r="O49" s="1" t="e">
        <f>SUM(_xlfn.XLOOKUP(Table8[[#This Row],[Control ID]],[6]!Table10[Control ID],[6]cmmiAnalysis!BJ$4:BJ$579),_xlfn.XLOOKUP(Table8[[#This Row],[Control ID]],[6]!Table10[Control ID],[6]cmmiAnalysis!BK$4:BK$579))</f>
        <v>#REF!</v>
      </c>
      <c r="P49" s="1" t="e">
        <f>SUM(_xlfn.XLOOKUP(Table8[[#This Row],[Control ID]],[6]!Table10[Control ID],[6]cmmiAnalysis!BL$4:BL$579))</f>
        <v>#REF!</v>
      </c>
      <c r="Q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 s="1" t="e">
        <f>SUM(_xlfn.XLOOKUP(Table8[[#This Row],[Control ID]],[6]!Table10[Control ID],[6]cmmiAnalysis!BQ$4:BQ$579),_xlfn.XLOOKUP(Table8[[#This Row],[Control ID]],[6]!Table10[Control ID],[6]cmmiAnalysis!BR$4:BR$579))</f>
        <v>#REF!</v>
      </c>
      <c r="S49" s="1" t="e">
        <f>SUM(_xlfn.XLOOKUP(Table8[[#This Row],[Control ID]],[6]!Table10[Control ID],[6]cmmiAnalysis!BA$4:BA$579),_xlfn.XLOOKUP(Table8[[#This Row],[Control ID]],[6]!Table10[Control ID],[6]cmmiAnalysis!BB$4:BB$579),_xlfn.XLOOKUP(Table8[[#This Row],[Control ID]],[6]!Table10[Control ID],[6]cmmiAnalysis!BC$4:BC$579))</f>
        <v>#REF!</v>
      </c>
      <c r="T49" s="1" t="e">
        <f>SUM(_xlfn.XLOOKUP(Table8[[#This Row],[Control ID]],[6]!Table10[Control ID],[6]cmmiAnalysis!BV$4:BV$579))</f>
        <v>#REF!</v>
      </c>
      <c r="U49" s="1" t="e">
        <f>SUM(_xlfn.XLOOKUP(Table8[[#This Row],[Control ID]],[6]!Table10[Control ID],[6]cmmiAnalysis!BW$4:BW$579))</f>
        <v>#REF!</v>
      </c>
      <c r="V49" s="1" t="e">
        <f>SUM(_xlfn.XLOOKUP(Table8[[#This Row],[Control ID]],[6]!Table10[Control ID],[6]cmmiAnalysis!BX$4:BX$579))</f>
        <v>#REF!</v>
      </c>
      <c r="W49" s="1" t="e">
        <f>SUM(_xlfn.XLOOKUP(Table8[[#This Row],[Control ID]],[6]!Table10[Control ID],[6]cmmiAnalysis!BY$4:BY$579))</f>
        <v>#REF!</v>
      </c>
      <c r="X49" s="1" t="e">
        <f>SUM(_xlfn.XLOOKUP(Table8[[#This Row],[Control ID]],[6]!Table10[Control ID],[6]cmmiAnalysis!BZ$4:BZ$579))</f>
        <v>#REF!</v>
      </c>
      <c r="Y49" s="1" t="e">
        <f>SUM(_xlfn.XLOOKUP(Table8[[#This Row],[Control ID]],[6]!Table10[Control ID],[6]cmmiAnalysis!CA$4:CA$579),_xlfn.XLOOKUP(Table8[[#This Row],[Control ID]],[6]!Table10[Control ID],[6]cmmiAnalysis!CB$4:CB$579))</f>
        <v>#REF!</v>
      </c>
      <c r="Z49" s="1" t="e">
        <f>SUM(_xlfn.XLOOKUP(Table8[[#This Row],[Control ID]],[6]!Table10[Control ID],[6]cmmiAnalysis!CC$4:CC$579),_xlfn.XLOOKUP(Table8[[#This Row],[Control ID]],[6]!Table10[Control ID],[6]cmmiAnalysis!CD$4:CD$579),_xlfn.XLOOKUP(Table8[[#This Row],[Control ID]],[6]!Table10[Control ID],[6]cmmiAnalysis!CE$4:CE$579))</f>
        <v>#REF!</v>
      </c>
    </row>
    <row r="50" spans="2:26" x14ac:dyDescent="0.25">
      <c r="B50" s="1" t="s">
        <v>3273</v>
      </c>
      <c r="C50" s="1" t="str">
        <f>_xlfn.XLOOKUP(B50,[6]cmmiAnalysis!$A$4:$A$579,[6]cmmiAnalysis!$D$4:$D$579,0,0,1)</f>
        <v>Asset Scanning</v>
      </c>
      <c r="D50" s="19">
        <v>3</v>
      </c>
      <c r="E50" s="32" t="str">
        <f>IFERROR(SUM(Table8[[#This Row],[Implementation]:[Reporting]]),"N/A")</f>
        <v>N/A</v>
      </c>
      <c r="F50" s="32" t="e">
        <f>SUM(Table8[[#This Row],[Operating Capability]:[Adaptability]])</f>
        <v>#REF!</v>
      </c>
      <c r="G50" s="32" t="e">
        <f>SUM(Table8[[#This Row],[Reliability]:[Transparency]])</f>
        <v>#REF!</v>
      </c>
      <c r="H50" s="1" t="e" cm="1">
        <f t="array" ref="H50">_xlfn.XLOOKUP(B50,[6]!Table10[Control ID],[6]cmmiAnalysis!AV$4:AV$579,0,0,1)</f>
        <v>#REF!</v>
      </c>
      <c r="I50" s="1" t="e" cm="1">
        <f t="array" ref="I50">_xlfn.XLOOKUP(B50,[6]!Table10[Control ID], [6]cmmiAnalysis!AW$4:AW$579,0,0,1)+(_xlfn.XLOOKUP(B50,[6]!Table10[Control ID], [6]cmmiAnalysis!AX$4:AX$579,0,0,1)+(_xlfn.XLOOKUP(B50,[6]!Table10[Control ID], [6]cmmiAnalysis!AY$4:AY$579,0,0,1)))</f>
        <v>#REF!</v>
      </c>
      <c r="J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 s="1" t="e">
        <f>SUM(_xlfn.XLOOKUP(Table8[[#This Row],[Control ID]],[6]!Table10[Control ID],[6]cmmiAnalysis!BE$4:BE$579),_xlfn.XLOOKUP(Table8[[#This Row],[Control ID]],[6]!Table10[Control ID],[6]cmmiAnalysis!BF$4:BF$579))</f>
        <v>#REF!</v>
      </c>
      <c r="L50" s="1" t="e">
        <f>SUM(_xlfn.XLOOKUP(Table8[[#This Row],[Control ID]],[6]!Table10[Control ID],[6]cmmiAnalysis!BG$4:BG$579))</f>
        <v>#REF!</v>
      </c>
      <c r="M50" s="1" t="e">
        <f>SUM(_xlfn.XLOOKUP(Table8[[#This Row],[Control ID]],[6]!Table10[Control ID],[6]cmmiAnalysis!BH$4:BH$579))</f>
        <v>#REF!</v>
      </c>
      <c r="N50" s="1" t="e">
        <f>SUM(_xlfn.XLOOKUP(Table8[[#This Row],[Control ID]],[6]!Table10[Control ID],[6]cmmiAnalysis!BI$4:BI$579))</f>
        <v>#REF!</v>
      </c>
      <c r="O50" s="1" t="e">
        <f>SUM(_xlfn.XLOOKUP(Table8[[#This Row],[Control ID]],[6]!Table10[Control ID],[6]cmmiAnalysis!BJ$4:BJ$579),_xlfn.XLOOKUP(Table8[[#This Row],[Control ID]],[6]!Table10[Control ID],[6]cmmiAnalysis!BK$4:BK$579))</f>
        <v>#REF!</v>
      </c>
      <c r="P50" s="1" t="e">
        <f>SUM(_xlfn.XLOOKUP(Table8[[#This Row],[Control ID]],[6]!Table10[Control ID],[6]cmmiAnalysis!BL$4:BL$579))</f>
        <v>#REF!</v>
      </c>
      <c r="Q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 s="1" t="e">
        <f>SUM(_xlfn.XLOOKUP(Table8[[#This Row],[Control ID]],[6]!Table10[Control ID],[6]cmmiAnalysis!BQ$4:BQ$579),_xlfn.XLOOKUP(Table8[[#This Row],[Control ID]],[6]!Table10[Control ID],[6]cmmiAnalysis!BR$4:BR$579))</f>
        <v>#REF!</v>
      </c>
      <c r="S50" s="1" t="e">
        <f>SUM(_xlfn.XLOOKUP(Table8[[#This Row],[Control ID]],[6]!Table10[Control ID],[6]cmmiAnalysis!BA$4:BA$579),_xlfn.XLOOKUP(Table8[[#This Row],[Control ID]],[6]!Table10[Control ID],[6]cmmiAnalysis!BB$4:BB$579),_xlfn.XLOOKUP(Table8[[#This Row],[Control ID]],[6]!Table10[Control ID],[6]cmmiAnalysis!BC$4:BC$579))</f>
        <v>#REF!</v>
      </c>
      <c r="T50" s="1" t="e">
        <f>SUM(_xlfn.XLOOKUP(Table8[[#This Row],[Control ID]],[6]!Table10[Control ID],[6]cmmiAnalysis!BV$4:BV$579))</f>
        <v>#REF!</v>
      </c>
      <c r="U50" s="1" t="e">
        <f>SUM(_xlfn.XLOOKUP(Table8[[#This Row],[Control ID]],[6]!Table10[Control ID],[6]cmmiAnalysis!BW$4:BW$579))</f>
        <v>#REF!</v>
      </c>
      <c r="V50" s="1" t="e">
        <f>SUM(_xlfn.XLOOKUP(Table8[[#This Row],[Control ID]],[6]!Table10[Control ID],[6]cmmiAnalysis!BX$4:BX$579))</f>
        <v>#REF!</v>
      </c>
      <c r="W50" s="1" t="e">
        <f>SUM(_xlfn.XLOOKUP(Table8[[#This Row],[Control ID]],[6]!Table10[Control ID],[6]cmmiAnalysis!BY$4:BY$579))</f>
        <v>#REF!</v>
      </c>
      <c r="X50" s="1" t="e">
        <f>SUM(_xlfn.XLOOKUP(Table8[[#This Row],[Control ID]],[6]!Table10[Control ID],[6]cmmiAnalysis!BZ$4:BZ$579))</f>
        <v>#REF!</v>
      </c>
      <c r="Y50" s="1" t="e">
        <f>SUM(_xlfn.XLOOKUP(Table8[[#This Row],[Control ID]],[6]!Table10[Control ID],[6]cmmiAnalysis!CA$4:CA$579),_xlfn.XLOOKUP(Table8[[#This Row],[Control ID]],[6]!Table10[Control ID],[6]cmmiAnalysis!CB$4:CB$579))</f>
        <v>#REF!</v>
      </c>
      <c r="Z50" s="1" t="e">
        <f>SUM(_xlfn.XLOOKUP(Table8[[#This Row],[Control ID]],[6]!Table10[Control ID],[6]cmmiAnalysis!CC$4:CC$579),_xlfn.XLOOKUP(Table8[[#This Row],[Control ID]],[6]!Table10[Control ID],[6]cmmiAnalysis!CD$4:CD$579),_xlfn.XLOOKUP(Table8[[#This Row],[Control ID]],[6]!Table10[Control ID],[6]cmmiAnalysis!CE$4:CE$579))</f>
        <v>#REF!</v>
      </c>
    </row>
    <row r="51" spans="2:26" x14ac:dyDescent="0.25">
      <c r="B51" s="1" t="s">
        <v>3274</v>
      </c>
      <c r="C51" s="1" t="str">
        <f>_xlfn.XLOOKUP(B51,[6]cmmiAnalysis!$A$4:$A$579,[6]cmmiAnalysis!$D$4:$D$579,0,0,1)</f>
        <v>Security Benchmarking</v>
      </c>
      <c r="D51" s="19">
        <v>4</v>
      </c>
      <c r="E51" s="32" t="str">
        <f>IFERROR(SUM(Table8[[#This Row],[Implementation]:[Reporting]]),"N/A")</f>
        <v>N/A</v>
      </c>
      <c r="F51" s="32" t="e">
        <f>SUM(Table8[[#This Row],[Operating Capability]:[Adaptability]])</f>
        <v>#REF!</v>
      </c>
      <c r="G51" s="32" t="e">
        <f>SUM(Table8[[#This Row],[Reliability]:[Transparency]])</f>
        <v>#REF!</v>
      </c>
      <c r="H51" s="1" t="e" cm="1">
        <f t="array" ref="H51">_xlfn.XLOOKUP(B51,[6]!Table10[Control ID],[6]cmmiAnalysis!AV$4:AV$579,0,0,1)</f>
        <v>#REF!</v>
      </c>
      <c r="I51" s="1" t="e" cm="1">
        <f t="array" ref="I51">_xlfn.XLOOKUP(B51,[6]!Table10[Control ID], [6]cmmiAnalysis!AW$4:AW$579,0,0,1)+(_xlfn.XLOOKUP(B51,[6]!Table10[Control ID], [6]cmmiAnalysis!AX$4:AX$579,0,0,1)+(_xlfn.XLOOKUP(B51,[6]!Table10[Control ID], [6]cmmiAnalysis!AY$4:AY$579,0,0,1)))</f>
        <v>#REF!</v>
      </c>
      <c r="J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 s="1" t="e">
        <f>SUM(_xlfn.XLOOKUP(Table8[[#This Row],[Control ID]],[6]!Table10[Control ID],[6]cmmiAnalysis!BE$4:BE$579),_xlfn.XLOOKUP(Table8[[#This Row],[Control ID]],[6]!Table10[Control ID],[6]cmmiAnalysis!BF$4:BF$579))</f>
        <v>#REF!</v>
      </c>
      <c r="L51" s="1" t="e">
        <f>SUM(_xlfn.XLOOKUP(Table8[[#This Row],[Control ID]],[6]!Table10[Control ID],[6]cmmiAnalysis!BG$4:BG$579))</f>
        <v>#REF!</v>
      </c>
      <c r="M51" s="1" t="e">
        <f>SUM(_xlfn.XLOOKUP(Table8[[#This Row],[Control ID]],[6]!Table10[Control ID],[6]cmmiAnalysis!BH$4:BH$579))</f>
        <v>#REF!</v>
      </c>
      <c r="N51" s="1" t="e">
        <f>SUM(_xlfn.XLOOKUP(Table8[[#This Row],[Control ID]],[6]!Table10[Control ID],[6]cmmiAnalysis!BI$4:BI$579))</f>
        <v>#REF!</v>
      </c>
      <c r="O51" s="1" t="e">
        <f>SUM(_xlfn.XLOOKUP(Table8[[#This Row],[Control ID]],[6]!Table10[Control ID],[6]cmmiAnalysis!BJ$4:BJ$579),_xlfn.XLOOKUP(Table8[[#This Row],[Control ID]],[6]!Table10[Control ID],[6]cmmiAnalysis!BK$4:BK$579))</f>
        <v>#REF!</v>
      </c>
      <c r="P51" s="1" t="e">
        <f>SUM(_xlfn.XLOOKUP(Table8[[#This Row],[Control ID]],[6]!Table10[Control ID],[6]cmmiAnalysis!BL$4:BL$579))</f>
        <v>#REF!</v>
      </c>
      <c r="Q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 s="1" t="e">
        <f>SUM(_xlfn.XLOOKUP(Table8[[#This Row],[Control ID]],[6]!Table10[Control ID],[6]cmmiAnalysis!BQ$4:BQ$579),_xlfn.XLOOKUP(Table8[[#This Row],[Control ID]],[6]!Table10[Control ID],[6]cmmiAnalysis!BR$4:BR$579))</f>
        <v>#REF!</v>
      </c>
      <c r="S51" s="1" t="e">
        <f>SUM(_xlfn.XLOOKUP(Table8[[#This Row],[Control ID]],[6]!Table10[Control ID],[6]cmmiAnalysis!BA$4:BA$579),_xlfn.XLOOKUP(Table8[[#This Row],[Control ID]],[6]!Table10[Control ID],[6]cmmiAnalysis!BB$4:BB$579),_xlfn.XLOOKUP(Table8[[#This Row],[Control ID]],[6]!Table10[Control ID],[6]cmmiAnalysis!BC$4:BC$579))</f>
        <v>#REF!</v>
      </c>
      <c r="T51" s="1" t="e">
        <f>SUM(_xlfn.XLOOKUP(Table8[[#This Row],[Control ID]],[6]!Table10[Control ID],[6]cmmiAnalysis!BV$4:BV$579))</f>
        <v>#REF!</v>
      </c>
      <c r="U51" s="1" t="e">
        <f>SUM(_xlfn.XLOOKUP(Table8[[#This Row],[Control ID]],[6]!Table10[Control ID],[6]cmmiAnalysis!BW$4:BW$579))</f>
        <v>#REF!</v>
      </c>
      <c r="V51" s="1" t="e">
        <f>SUM(_xlfn.XLOOKUP(Table8[[#This Row],[Control ID]],[6]!Table10[Control ID],[6]cmmiAnalysis!BX$4:BX$579))</f>
        <v>#REF!</v>
      </c>
      <c r="W51" s="1" t="e">
        <f>SUM(_xlfn.XLOOKUP(Table8[[#This Row],[Control ID]],[6]!Table10[Control ID],[6]cmmiAnalysis!BY$4:BY$579))</f>
        <v>#REF!</v>
      </c>
      <c r="X51" s="1" t="e">
        <f>SUM(_xlfn.XLOOKUP(Table8[[#This Row],[Control ID]],[6]!Table10[Control ID],[6]cmmiAnalysis!BZ$4:BZ$579))</f>
        <v>#REF!</v>
      </c>
      <c r="Y51" s="1" t="e">
        <f>SUM(_xlfn.XLOOKUP(Table8[[#This Row],[Control ID]],[6]!Table10[Control ID],[6]cmmiAnalysis!CA$4:CA$579),_xlfn.XLOOKUP(Table8[[#This Row],[Control ID]],[6]!Table10[Control ID],[6]cmmiAnalysis!CB$4:CB$579))</f>
        <v>#REF!</v>
      </c>
      <c r="Z51" s="1" t="e">
        <f>SUM(_xlfn.XLOOKUP(Table8[[#This Row],[Control ID]],[6]!Table10[Control ID],[6]cmmiAnalysis!CC$4:CC$579),_xlfn.XLOOKUP(Table8[[#This Row],[Control ID]],[6]!Table10[Control ID],[6]cmmiAnalysis!CD$4:CD$579),_xlfn.XLOOKUP(Table8[[#This Row],[Control ID]],[6]!Table10[Control ID],[6]cmmiAnalysis!CE$4:CE$579))</f>
        <v>#REF!</v>
      </c>
    </row>
    <row r="52" spans="2:26" x14ac:dyDescent="0.25">
      <c r="B52" s="1" t="s">
        <v>3275</v>
      </c>
      <c r="C52" s="1" t="str">
        <f>_xlfn.XLOOKUP(B52,[6]cmmiAnalysis!$A$4:$A$579,[6]cmmiAnalysis!$D$4:$D$579,0,0,1)</f>
        <v>Compliance Audits</v>
      </c>
      <c r="D52" s="19">
        <v>4</v>
      </c>
      <c r="E52" s="32" t="str">
        <f>IFERROR(SUM(Table8[[#This Row],[Implementation]:[Reporting]]),"N/A")</f>
        <v>N/A</v>
      </c>
      <c r="F52" s="32" t="e">
        <f>SUM(Table8[[#This Row],[Operating Capability]:[Adaptability]])</f>
        <v>#REF!</v>
      </c>
      <c r="G52" s="32" t="e">
        <f>SUM(Table8[[#This Row],[Reliability]:[Transparency]])</f>
        <v>#REF!</v>
      </c>
      <c r="H52" s="1" t="e" cm="1">
        <f t="array" ref="H52">_xlfn.XLOOKUP(B52,[6]!Table10[Control ID],[6]cmmiAnalysis!AV$4:AV$579,0,0,1)</f>
        <v>#REF!</v>
      </c>
      <c r="I52" s="1" t="e" cm="1">
        <f t="array" ref="I52">_xlfn.XLOOKUP(B52,[6]!Table10[Control ID], [6]cmmiAnalysis!AW$4:AW$579,0,0,1)+(_xlfn.XLOOKUP(B52,[6]!Table10[Control ID], [6]cmmiAnalysis!AX$4:AX$579,0,0,1)+(_xlfn.XLOOKUP(B52,[6]!Table10[Control ID], [6]cmmiAnalysis!AY$4:AY$579,0,0,1)))</f>
        <v>#REF!</v>
      </c>
      <c r="J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 s="1" t="e">
        <f>SUM(_xlfn.XLOOKUP(Table8[[#This Row],[Control ID]],[6]!Table10[Control ID],[6]cmmiAnalysis!BE$4:BE$579),_xlfn.XLOOKUP(Table8[[#This Row],[Control ID]],[6]!Table10[Control ID],[6]cmmiAnalysis!BF$4:BF$579))</f>
        <v>#REF!</v>
      </c>
      <c r="L52" s="1" t="e">
        <f>SUM(_xlfn.XLOOKUP(Table8[[#This Row],[Control ID]],[6]!Table10[Control ID],[6]cmmiAnalysis!BG$4:BG$579))</f>
        <v>#REF!</v>
      </c>
      <c r="M52" s="1" t="e">
        <f>SUM(_xlfn.XLOOKUP(Table8[[#This Row],[Control ID]],[6]!Table10[Control ID],[6]cmmiAnalysis!BH$4:BH$579))</f>
        <v>#REF!</v>
      </c>
      <c r="N52" s="1" t="e">
        <f>SUM(_xlfn.XLOOKUP(Table8[[#This Row],[Control ID]],[6]!Table10[Control ID],[6]cmmiAnalysis!BI$4:BI$579))</f>
        <v>#REF!</v>
      </c>
      <c r="O52" s="1" t="e">
        <f>SUM(_xlfn.XLOOKUP(Table8[[#This Row],[Control ID]],[6]!Table10[Control ID],[6]cmmiAnalysis!BJ$4:BJ$579),_xlfn.XLOOKUP(Table8[[#This Row],[Control ID]],[6]!Table10[Control ID],[6]cmmiAnalysis!BK$4:BK$579))</f>
        <v>#REF!</v>
      </c>
      <c r="P52" s="1" t="e">
        <f>SUM(_xlfn.XLOOKUP(Table8[[#This Row],[Control ID]],[6]!Table10[Control ID],[6]cmmiAnalysis!BL$4:BL$579))</f>
        <v>#REF!</v>
      </c>
      <c r="Q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 s="1" t="e">
        <f>SUM(_xlfn.XLOOKUP(Table8[[#This Row],[Control ID]],[6]!Table10[Control ID],[6]cmmiAnalysis!BQ$4:BQ$579),_xlfn.XLOOKUP(Table8[[#This Row],[Control ID]],[6]!Table10[Control ID],[6]cmmiAnalysis!BR$4:BR$579))</f>
        <v>#REF!</v>
      </c>
      <c r="S52" s="1" t="e">
        <f>SUM(_xlfn.XLOOKUP(Table8[[#This Row],[Control ID]],[6]!Table10[Control ID],[6]cmmiAnalysis!BA$4:BA$579),_xlfn.XLOOKUP(Table8[[#This Row],[Control ID]],[6]!Table10[Control ID],[6]cmmiAnalysis!BB$4:BB$579),_xlfn.XLOOKUP(Table8[[#This Row],[Control ID]],[6]!Table10[Control ID],[6]cmmiAnalysis!BC$4:BC$579))</f>
        <v>#REF!</v>
      </c>
      <c r="T52" s="1" t="e">
        <f>SUM(_xlfn.XLOOKUP(Table8[[#This Row],[Control ID]],[6]!Table10[Control ID],[6]cmmiAnalysis!BV$4:BV$579))</f>
        <v>#REF!</v>
      </c>
      <c r="U52" s="1" t="e">
        <f>SUM(_xlfn.XLOOKUP(Table8[[#This Row],[Control ID]],[6]!Table10[Control ID],[6]cmmiAnalysis!BW$4:BW$579))</f>
        <v>#REF!</v>
      </c>
      <c r="V52" s="1" t="e">
        <f>SUM(_xlfn.XLOOKUP(Table8[[#This Row],[Control ID]],[6]!Table10[Control ID],[6]cmmiAnalysis!BX$4:BX$579))</f>
        <v>#REF!</v>
      </c>
      <c r="W52" s="1" t="e">
        <f>SUM(_xlfn.XLOOKUP(Table8[[#This Row],[Control ID]],[6]!Table10[Control ID],[6]cmmiAnalysis!BY$4:BY$579))</f>
        <v>#REF!</v>
      </c>
      <c r="X52" s="1" t="e">
        <f>SUM(_xlfn.XLOOKUP(Table8[[#This Row],[Control ID]],[6]!Table10[Control ID],[6]cmmiAnalysis!BZ$4:BZ$579))</f>
        <v>#REF!</v>
      </c>
      <c r="Y52" s="1" t="e">
        <f>SUM(_xlfn.XLOOKUP(Table8[[#This Row],[Control ID]],[6]!Table10[Control ID],[6]cmmiAnalysis!CA$4:CA$579),_xlfn.XLOOKUP(Table8[[#This Row],[Control ID]],[6]!Table10[Control ID],[6]cmmiAnalysis!CB$4:CB$579))</f>
        <v>#REF!</v>
      </c>
      <c r="Z52" s="1" t="e">
        <f>SUM(_xlfn.XLOOKUP(Table8[[#This Row],[Control ID]],[6]!Table10[Control ID],[6]cmmiAnalysis!CC$4:CC$579),_xlfn.XLOOKUP(Table8[[#This Row],[Control ID]],[6]!Table10[Control ID],[6]cmmiAnalysis!CD$4:CD$579),_xlfn.XLOOKUP(Table8[[#This Row],[Control ID]],[6]!Table10[Control ID],[6]cmmiAnalysis!CE$4:CE$579))</f>
        <v>#REF!</v>
      </c>
    </row>
    <row r="53" spans="2:26" x14ac:dyDescent="0.25">
      <c r="B53" s="1" t="s">
        <v>3277</v>
      </c>
      <c r="C53" s="1" t="str">
        <f>_xlfn.XLOOKUP(B53,[6]cmmiAnalysis!$A$4:$A$579,[6]cmmiAnalysis!$D$4:$D$579,0,0,1)</f>
        <v>Continuous Monitoring</v>
      </c>
      <c r="D53" s="19">
        <v>4</v>
      </c>
      <c r="E53" s="32" t="str">
        <f>IFERROR(SUM(Table8[[#This Row],[Implementation]:[Reporting]]),"N/A")</f>
        <v>N/A</v>
      </c>
      <c r="F53" s="32" t="e">
        <f>SUM(Table8[[#This Row],[Operating Capability]:[Adaptability]])</f>
        <v>#REF!</v>
      </c>
      <c r="G53" s="32" t="e">
        <f>SUM(Table8[[#This Row],[Reliability]:[Transparency]])</f>
        <v>#REF!</v>
      </c>
      <c r="H53" s="1" t="e" cm="1">
        <f t="array" ref="H53">_xlfn.XLOOKUP(B53,[6]!Table10[Control ID],[6]cmmiAnalysis!AV$4:AV$579,0,0,1)</f>
        <v>#REF!</v>
      </c>
      <c r="I53" s="1" t="e" cm="1">
        <f t="array" ref="I53">_xlfn.XLOOKUP(B53,[6]!Table10[Control ID], [6]cmmiAnalysis!AW$4:AW$579,0,0,1)+(_xlfn.XLOOKUP(B53,[6]!Table10[Control ID], [6]cmmiAnalysis!AX$4:AX$579,0,0,1)+(_xlfn.XLOOKUP(B53,[6]!Table10[Control ID], [6]cmmiAnalysis!AY$4:AY$579,0,0,1)))</f>
        <v>#REF!</v>
      </c>
      <c r="J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 s="1" t="e">
        <f>SUM(_xlfn.XLOOKUP(Table8[[#This Row],[Control ID]],[6]!Table10[Control ID],[6]cmmiAnalysis!BE$4:BE$579),_xlfn.XLOOKUP(Table8[[#This Row],[Control ID]],[6]!Table10[Control ID],[6]cmmiAnalysis!BF$4:BF$579))</f>
        <v>#REF!</v>
      </c>
      <c r="L53" s="1" t="e">
        <f>SUM(_xlfn.XLOOKUP(Table8[[#This Row],[Control ID]],[6]!Table10[Control ID],[6]cmmiAnalysis!BG$4:BG$579))</f>
        <v>#REF!</v>
      </c>
      <c r="M53" s="1" t="e">
        <f>SUM(_xlfn.XLOOKUP(Table8[[#This Row],[Control ID]],[6]!Table10[Control ID],[6]cmmiAnalysis!BH$4:BH$579))</f>
        <v>#REF!</v>
      </c>
      <c r="N53" s="1" t="e">
        <f>SUM(_xlfn.XLOOKUP(Table8[[#This Row],[Control ID]],[6]!Table10[Control ID],[6]cmmiAnalysis!BI$4:BI$579))</f>
        <v>#REF!</v>
      </c>
      <c r="O53" s="1" t="e">
        <f>SUM(_xlfn.XLOOKUP(Table8[[#This Row],[Control ID]],[6]!Table10[Control ID],[6]cmmiAnalysis!BJ$4:BJ$579),_xlfn.XLOOKUP(Table8[[#This Row],[Control ID]],[6]!Table10[Control ID],[6]cmmiAnalysis!BK$4:BK$579))</f>
        <v>#REF!</v>
      </c>
      <c r="P53" s="1" t="e">
        <f>SUM(_xlfn.XLOOKUP(Table8[[#This Row],[Control ID]],[6]!Table10[Control ID],[6]cmmiAnalysis!BL$4:BL$579))</f>
        <v>#REF!</v>
      </c>
      <c r="Q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 s="1" t="e">
        <f>SUM(_xlfn.XLOOKUP(Table8[[#This Row],[Control ID]],[6]!Table10[Control ID],[6]cmmiAnalysis!BQ$4:BQ$579),_xlfn.XLOOKUP(Table8[[#This Row],[Control ID]],[6]!Table10[Control ID],[6]cmmiAnalysis!BR$4:BR$579))</f>
        <v>#REF!</v>
      </c>
      <c r="S53" s="1" t="e">
        <f>SUM(_xlfn.XLOOKUP(Table8[[#This Row],[Control ID]],[6]!Table10[Control ID],[6]cmmiAnalysis!BA$4:BA$579),_xlfn.XLOOKUP(Table8[[#This Row],[Control ID]],[6]!Table10[Control ID],[6]cmmiAnalysis!BB$4:BB$579),_xlfn.XLOOKUP(Table8[[#This Row],[Control ID]],[6]!Table10[Control ID],[6]cmmiAnalysis!BC$4:BC$579))</f>
        <v>#REF!</v>
      </c>
      <c r="T53" s="1" t="e">
        <f>SUM(_xlfn.XLOOKUP(Table8[[#This Row],[Control ID]],[6]!Table10[Control ID],[6]cmmiAnalysis!BV$4:BV$579))</f>
        <v>#REF!</v>
      </c>
      <c r="U53" s="1" t="e">
        <f>SUM(_xlfn.XLOOKUP(Table8[[#This Row],[Control ID]],[6]!Table10[Control ID],[6]cmmiAnalysis!BW$4:BW$579))</f>
        <v>#REF!</v>
      </c>
      <c r="V53" s="1" t="e">
        <f>SUM(_xlfn.XLOOKUP(Table8[[#This Row],[Control ID]],[6]!Table10[Control ID],[6]cmmiAnalysis!BX$4:BX$579))</f>
        <v>#REF!</v>
      </c>
      <c r="W53" s="1" t="e">
        <f>SUM(_xlfn.XLOOKUP(Table8[[#This Row],[Control ID]],[6]!Table10[Control ID],[6]cmmiAnalysis!BY$4:BY$579))</f>
        <v>#REF!</v>
      </c>
      <c r="X53" s="1" t="e">
        <f>SUM(_xlfn.XLOOKUP(Table8[[#This Row],[Control ID]],[6]!Table10[Control ID],[6]cmmiAnalysis!BZ$4:BZ$579))</f>
        <v>#REF!</v>
      </c>
      <c r="Y53" s="1" t="e">
        <f>SUM(_xlfn.XLOOKUP(Table8[[#This Row],[Control ID]],[6]!Table10[Control ID],[6]cmmiAnalysis!CA$4:CA$579),_xlfn.XLOOKUP(Table8[[#This Row],[Control ID]],[6]!Table10[Control ID],[6]cmmiAnalysis!CB$4:CB$579))</f>
        <v>#REF!</v>
      </c>
      <c r="Z53" s="1" t="e">
        <f>SUM(_xlfn.XLOOKUP(Table8[[#This Row],[Control ID]],[6]!Table10[Control ID],[6]cmmiAnalysis!CC$4:CC$579),_xlfn.XLOOKUP(Table8[[#This Row],[Control ID]],[6]!Table10[Control ID],[6]cmmiAnalysis!CD$4:CD$579),_xlfn.XLOOKUP(Table8[[#This Row],[Control ID]],[6]!Table10[Control ID],[6]cmmiAnalysis!CE$4:CE$579))</f>
        <v>#REF!</v>
      </c>
    </row>
    <row r="54" spans="2:26" x14ac:dyDescent="0.25">
      <c r="B54" s="1" t="s">
        <v>3279</v>
      </c>
      <c r="C54" s="1" t="str">
        <f>_xlfn.XLOOKUP(B54,[6]cmmiAnalysis!$A$4:$A$579,[6]cmmiAnalysis!$D$4:$D$579,0,0,1)</f>
        <v>Mobile Device Encryption</v>
      </c>
      <c r="D54" s="19">
        <v>4</v>
      </c>
      <c r="E54" s="32" t="str">
        <f>IFERROR(SUM(Table8[[#This Row],[Implementation]:[Reporting]]),"N/A")</f>
        <v>N/A</v>
      </c>
      <c r="F54" s="32" t="e">
        <f>SUM(Table8[[#This Row],[Operating Capability]:[Adaptability]])</f>
        <v>#REF!</v>
      </c>
      <c r="G54" s="32" t="e">
        <f>SUM(Table8[[#This Row],[Reliability]:[Transparency]])</f>
        <v>#REF!</v>
      </c>
      <c r="H54" s="1" t="e" cm="1">
        <f t="array" ref="H54">_xlfn.XLOOKUP(B54,[6]!Table10[Control ID],[6]cmmiAnalysis!AV$4:AV$579,0,0,1)</f>
        <v>#REF!</v>
      </c>
      <c r="I54" s="1" t="e" cm="1">
        <f t="array" ref="I54">_xlfn.XLOOKUP(B54,[6]!Table10[Control ID], [6]cmmiAnalysis!AW$4:AW$579,0,0,1)+(_xlfn.XLOOKUP(B54,[6]!Table10[Control ID], [6]cmmiAnalysis!AX$4:AX$579,0,0,1)+(_xlfn.XLOOKUP(B54,[6]!Table10[Control ID], [6]cmmiAnalysis!AY$4:AY$579,0,0,1)))</f>
        <v>#REF!</v>
      </c>
      <c r="J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 s="1" t="e">
        <f>SUM(_xlfn.XLOOKUP(Table8[[#This Row],[Control ID]],[6]!Table10[Control ID],[6]cmmiAnalysis!BE$4:BE$579),_xlfn.XLOOKUP(Table8[[#This Row],[Control ID]],[6]!Table10[Control ID],[6]cmmiAnalysis!BF$4:BF$579))</f>
        <v>#REF!</v>
      </c>
      <c r="L54" s="1" t="e">
        <f>SUM(_xlfn.XLOOKUP(Table8[[#This Row],[Control ID]],[6]!Table10[Control ID],[6]cmmiAnalysis!BG$4:BG$579))</f>
        <v>#REF!</v>
      </c>
      <c r="M54" s="1" t="e">
        <f>SUM(_xlfn.XLOOKUP(Table8[[#This Row],[Control ID]],[6]!Table10[Control ID],[6]cmmiAnalysis!BH$4:BH$579))</f>
        <v>#REF!</v>
      </c>
      <c r="N54" s="1" t="e">
        <f>SUM(_xlfn.XLOOKUP(Table8[[#This Row],[Control ID]],[6]!Table10[Control ID],[6]cmmiAnalysis!BI$4:BI$579))</f>
        <v>#REF!</v>
      </c>
      <c r="O54" s="1" t="e">
        <f>SUM(_xlfn.XLOOKUP(Table8[[#This Row],[Control ID]],[6]!Table10[Control ID],[6]cmmiAnalysis!BJ$4:BJ$579),_xlfn.XLOOKUP(Table8[[#This Row],[Control ID]],[6]!Table10[Control ID],[6]cmmiAnalysis!BK$4:BK$579))</f>
        <v>#REF!</v>
      </c>
      <c r="P54" s="1" t="e">
        <f>SUM(_xlfn.XLOOKUP(Table8[[#This Row],[Control ID]],[6]!Table10[Control ID],[6]cmmiAnalysis!BL$4:BL$579))</f>
        <v>#REF!</v>
      </c>
      <c r="Q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 s="1" t="e">
        <f>SUM(_xlfn.XLOOKUP(Table8[[#This Row],[Control ID]],[6]!Table10[Control ID],[6]cmmiAnalysis!BQ$4:BQ$579),_xlfn.XLOOKUP(Table8[[#This Row],[Control ID]],[6]!Table10[Control ID],[6]cmmiAnalysis!BR$4:BR$579))</f>
        <v>#REF!</v>
      </c>
      <c r="S54" s="1" t="e">
        <f>SUM(_xlfn.XLOOKUP(Table8[[#This Row],[Control ID]],[6]!Table10[Control ID],[6]cmmiAnalysis!BA$4:BA$579),_xlfn.XLOOKUP(Table8[[#This Row],[Control ID]],[6]!Table10[Control ID],[6]cmmiAnalysis!BB$4:BB$579),_xlfn.XLOOKUP(Table8[[#This Row],[Control ID]],[6]!Table10[Control ID],[6]cmmiAnalysis!BC$4:BC$579))</f>
        <v>#REF!</v>
      </c>
      <c r="T54" s="1" t="e">
        <f>SUM(_xlfn.XLOOKUP(Table8[[#This Row],[Control ID]],[6]!Table10[Control ID],[6]cmmiAnalysis!BV$4:BV$579))</f>
        <v>#REF!</v>
      </c>
      <c r="U54" s="1" t="e">
        <f>SUM(_xlfn.XLOOKUP(Table8[[#This Row],[Control ID]],[6]!Table10[Control ID],[6]cmmiAnalysis!BW$4:BW$579))</f>
        <v>#REF!</v>
      </c>
      <c r="V54" s="1" t="e">
        <f>SUM(_xlfn.XLOOKUP(Table8[[#This Row],[Control ID]],[6]!Table10[Control ID],[6]cmmiAnalysis!BX$4:BX$579))</f>
        <v>#REF!</v>
      </c>
      <c r="W54" s="1" t="e">
        <f>SUM(_xlfn.XLOOKUP(Table8[[#This Row],[Control ID]],[6]!Table10[Control ID],[6]cmmiAnalysis!BY$4:BY$579))</f>
        <v>#REF!</v>
      </c>
      <c r="X54" s="1" t="e">
        <f>SUM(_xlfn.XLOOKUP(Table8[[#This Row],[Control ID]],[6]!Table10[Control ID],[6]cmmiAnalysis!BZ$4:BZ$579))</f>
        <v>#REF!</v>
      </c>
      <c r="Y54" s="1" t="e">
        <f>SUM(_xlfn.XLOOKUP(Table8[[#This Row],[Control ID]],[6]!Table10[Control ID],[6]cmmiAnalysis!CA$4:CA$579),_xlfn.XLOOKUP(Table8[[#This Row],[Control ID]],[6]!Table10[Control ID],[6]cmmiAnalysis!CB$4:CB$579))</f>
        <v>#REF!</v>
      </c>
      <c r="Z54" s="1" t="e">
        <f>SUM(_xlfn.XLOOKUP(Table8[[#This Row],[Control ID]],[6]!Table10[Control ID],[6]cmmiAnalysis!CC$4:CC$579),_xlfn.XLOOKUP(Table8[[#This Row],[Control ID]],[6]!Table10[Control ID],[6]cmmiAnalysis!CD$4:CD$579),_xlfn.XLOOKUP(Table8[[#This Row],[Control ID]],[6]!Table10[Control ID],[6]cmmiAnalysis!CE$4:CE$579))</f>
        <v>#REF!</v>
      </c>
    </row>
    <row r="55" spans="2:26" x14ac:dyDescent="0.25">
      <c r="B55" s="1" t="s">
        <v>3281</v>
      </c>
      <c r="C55" s="1" t="str">
        <f>_xlfn.XLOOKUP(B55,[6]cmmiAnalysis!$A$4:$A$579,[6]cmmiAnalysis!$D$4:$D$579,0,0,1)</f>
        <v>Cloud Asset Visibility</v>
      </c>
      <c r="D55" s="19">
        <v>3</v>
      </c>
      <c r="E55" s="32" t="str">
        <f>IFERROR(SUM(Table8[[#This Row],[Implementation]:[Reporting]]),"N/A")</f>
        <v>N/A</v>
      </c>
      <c r="F55" s="32" t="e">
        <f>SUM(Table8[[#This Row],[Operating Capability]:[Adaptability]])</f>
        <v>#REF!</v>
      </c>
      <c r="G55" s="32" t="e">
        <f>SUM(Table8[[#This Row],[Reliability]:[Transparency]])</f>
        <v>#REF!</v>
      </c>
      <c r="H55" s="1" t="e" cm="1">
        <f t="array" ref="H55">_xlfn.XLOOKUP(B55,[6]!Table10[Control ID],[6]cmmiAnalysis!AV$4:AV$579,0,0,1)</f>
        <v>#REF!</v>
      </c>
      <c r="I55" s="1" t="e" cm="1">
        <f t="array" ref="I55">_xlfn.XLOOKUP(B55,[6]!Table10[Control ID], [6]cmmiAnalysis!AW$4:AW$579,0,0,1)+(_xlfn.XLOOKUP(B55,[6]!Table10[Control ID], [6]cmmiAnalysis!AX$4:AX$579,0,0,1)+(_xlfn.XLOOKUP(B55,[6]!Table10[Control ID], [6]cmmiAnalysis!AY$4:AY$579,0,0,1)))</f>
        <v>#REF!</v>
      </c>
      <c r="J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 s="1" t="e">
        <f>SUM(_xlfn.XLOOKUP(Table8[[#This Row],[Control ID]],[6]!Table10[Control ID],[6]cmmiAnalysis!BE$4:BE$579),_xlfn.XLOOKUP(Table8[[#This Row],[Control ID]],[6]!Table10[Control ID],[6]cmmiAnalysis!BF$4:BF$579))</f>
        <v>#REF!</v>
      </c>
      <c r="L55" s="1" t="e">
        <f>SUM(_xlfn.XLOOKUP(Table8[[#This Row],[Control ID]],[6]!Table10[Control ID],[6]cmmiAnalysis!BG$4:BG$579))</f>
        <v>#REF!</v>
      </c>
      <c r="M55" s="1" t="e">
        <f>SUM(_xlfn.XLOOKUP(Table8[[#This Row],[Control ID]],[6]!Table10[Control ID],[6]cmmiAnalysis!BH$4:BH$579))</f>
        <v>#REF!</v>
      </c>
      <c r="N55" s="1" t="e">
        <f>SUM(_xlfn.XLOOKUP(Table8[[#This Row],[Control ID]],[6]!Table10[Control ID],[6]cmmiAnalysis!BI$4:BI$579))</f>
        <v>#REF!</v>
      </c>
      <c r="O55" s="1" t="e">
        <f>SUM(_xlfn.XLOOKUP(Table8[[#This Row],[Control ID]],[6]!Table10[Control ID],[6]cmmiAnalysis!BJ$4:BJ$579),_xlfn.XLOOKUP(Table8[[#This Row],[Control ID]],[6]!Table10[Control ID],[6]cmmiAnalysis!BK$4:BK$579))</f>
        <v>#REF!</v>
      </c>
      <c r="P55" s="1" t="e">
        <f>SUM(_xlfn.XLOOKUP(Table8[[#This Row],[Control ID]],[6]!Table10[Control ID],[6]cmmiAnalysis!BL$4:BL$579))</f>
        <v>#REF!</v>
      </c>
      <c r="Q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 s="1" t="e">
        <f>SUM(_xlfn.XLOOKUP(Table8[[#This Row],[Control ID]],[6]!Table10[Control ID],[6]cmmiAnalysis!BQ$4:BQ$579),_xlfn.XLOOKUP(Table8[[#This Row],[Control ID]],[6]!Table10[Control ID],[6]cmmiAnalysis!BR$4:BR$579))</f>
        <v>#REF!</v>
      </c>
      <c r="S55" s="1" t="e">
        <f>SUM(_xlfn.XLOOKUP(Table8[[#This Row],[Control ID]],[6]!Table10[Control ID],[6]cmmiAnalysis!BA$4:BA$579),_xlfn.XLOOKUP(Table8[[#This Row],[Control ID]],[6]!Table10[Control ID],[6]cmmiAnalysis!BB$4:BB$579),_xlfn.XLOOKUP(Table8[[#This Row],[Control ID]],[6]!Table10[Control ID],[6]cmmiAnalysis!BC$4:BC$579))</f>
        <v>#REF!</v>
      </c>
      <c r="T55" s="1" t="e">
        <f>SUM(_xlfn.XLOOKUP(Table8[[#This Row],[Control ID]],[6]!Table10[Control ID],[6]cmmiAnalysis!BV$4:BV$579))</f>
        <v>#REF!</v>
      </c>
      <c r="U55" s="1" t="e">
        <f>SUM(_xlfn.XLOOKUP(Table8[[#This Row],[Control ID]],[6]!Table10[Control ID],[6]cmmiAnalysis!BW$4:BW$579))</f>
        <v>#REF!</v>
      </c>
      <c r="V55" s="1" t="e">
        <f>SUM(_xlfn.XLOOKUP(Table8[[#This Row],[Control ID]],[6]!Table10[Control ID],[6]cmmiAnalysis!BX$4:BX$579))</f>
        <v>#REF!</v>
      </c>
      <c r="W55" s="1" t="e">
        <f>SUM(_xlfn.XLOOKUP(Table8[[#This Row],[Control ID]],[6]!Table10[Control ID],[6]cmmiAnalysis!BY$4:BY$579))</f>
        <v>#REF!</v>
      </c>
      <c r="X55" s="1" t="e">
        <f>SUM(_xlfn.XLOOKUP(Table8[[#This Row],[Control ID]],[6]!Table10[Control ID],[6]cmmiAnalysis!BZ$4:BZ$579))</f>
        <v>#REF!</v>
      </c>
      <c r="Y55" s="1" t="e">
        <f>SUM(_xlfn.XLOOKUP(Table8[[#This Row],[Control ID]],[6]!Table10[Control ID],[6]cmmiAnalysis!CA$4:CA$579),_xlfn.XLOOKUP(Table8[[#This Row],[Control ID]],[6]!Table10[Control ID],[6]cmmiAnalysis!CB$4:CB$579))</f>
        <v>#REF!</v>
      </c>
      <c r="Z55" s="1" t="e">
        <f>SUM(_xlfn.XLOOKUP(Table8[[#This Row],[Control ID]],[6]!Table10[Control ID],[6]cmmiAnalysis!CC$4:CC$579),_xlfn.XLOOKUP(Table8[[#This Row],[Control ID]],[6]!Table10[Control ID],[6]cmmiAnalysis!CD$4:CD$579),_xlfn.XLOOKUP(Table8[[#This Row],[Control ID]],[6]!Table10[Control ID],[6]cmmiAnalysis!CE$4:CE$579))</f>
        <v>#REF!</v>
      </c>
    </row>
    <row r="56" spans="2:26" x14ac:dyDescent="0.25">
      <c r="B56" s="1" t="s">
        <v>3282</v>
      </c>
      <c r="C56" s="1" t="str">
        <f>_xlfn.XLOOKUP(B56,[6]cmmiAnalysis!$A$4:$A$579,[6]cmmiAnalysis!$D$4:$D$579,0,0,1)</f>
        <v>Asset Scanning</v>
      </c>
      <c r="D56" s="19">
        <v>3</v>
      </c>
      <c r="E56" s="32" t="str">
        <f>IFERROR(SUM(Table8[[#This Row],[Implementation]:[Reporting]]),"N/A")</f>
        <v>N/A</v>
      </c>
      <c r="F56" s="32" t="e">
        <f>SUM(Table8[[#This Row],[Operating Capability]:[Adaptability]])</f>
        <v>#REF!</v>
      </c>
      <c r="G56" s="32" t="e">
        <f>SUM(Table8[[#This Row],[Reliability]:[Transparency]])</f>
        <v>#REF!</v>
      </c>
      <c r="H56" s="1" t="e" cm="1">
        <f t="array" ref="H56">_xlfn.XLOOKUP(B56,[6]!Table10[Control ID],[6]cmmiAnalysis!AV$4:AV$579,0,0,1)</f>
        <v>#REF!</v>
      </c>
      <c r="I56" s="1" t="e" cm="1">
        <f t="array" ref="I56">_xlfn.XLOOKUP(B56,[6]!Table10[Control ID], [6]cmmiAnalysis!AW$4:AW$579,0,0,1)+(_xlfn.XLOOKUP(B56,[6]!Table10[Control ID], [6]cmmiAnalysis!AX$4:AX$579,0,0,1)+(_xlfn.XLOOKUP(B56,[6]!Table10[Control ID], [6]cmmiAnalysis!AY$4:AY$579,0,0,1)))</f>
        <v>#REF!</v>
      </c>
      <c r="J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 s="1" t="e">
        <f>SUM(_xlfn.XLOOKUP(Table8[[#This Row],[Control ID]],[6]!Table10[Control ID],[6]cmmiAnalysis!BE$4:BE$579),_xlfn.XLOOKUP(Table8[[#This Row],[Control ID]],[6]!Table10[Control ID],[6]cmmiAnalysis!BF$4:BF$579))</f>
        <v>#REF!</v>
      </c>
      <c r="L56" s="1" t="e">
        <f>SUM(_xlfn.XLOOKUP(Table8[[#This Row],[Control ID]],[6]!Table10[Control ID],[6]cmmiAnalysis!BG$4:BG$579))</f>
        <v>#REF!</v>
      </c>
      <c r="M56" s="1" t="e">
        <f>SUM(_xlfn.XLOOKUP(Table8[[#This Row],[Control ID]],[6]!Table10[Control ID],[6]cmmiAnalysis!BH$4:BH$579))</f>
        <v>#REF!</v>
      </c>
      <c r="N56" s="1" t="e">
        <f>SUM(_xlfn.XLOOKUP(Table8[[#This Row],[Control ID]],[6]!Table10[Control ID],[6]cmmiAnalysis!BI$4:BI$579))</f>
        <v>#REF!</v>
      </c>
      <c r="O56" s="1" t="e">
        <f>SUM(_xlfn.XLOOKUP(Table8[[#This Row],[Control ID]],[6]!Table10[Control ID],[6]cmmiAnalysis!BJ$4:BJ$579),_xlfn.XLOOKUP(Table8[[#This Row],[Control ID]],[6]!Table10[Control ID],[6]cmmiAnalysis!BK$4:BK$579))</f>
        <v>#REF!</v>
      </c>
      <c r="P56" s="1" t="e">
        <f>SUM(_xlfn.XLOOKUP(Table8[[#This Row],[Control ID]],[6]!Table10[Control ID],[6]cmmiAnalysis!BL$4:BL$579))</f>
        <v>#REF!</v>
      </c>
      <c r="Q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 s="1" t="e">
        <f>SUM(_xlfn.XLOOKUP(Table8[[#This Row],[Control ID]],[6]!Table10[Control ID],[6]cmmiAnalysis!BQ$4:BQ$579),_xlfn.XLOOKUP(Table8[[#This Row],[Control ID]],[6]!Table10[Control ID],[6]cmmiAnalysis!BR$4:BR$579))</f>
        <v>#REF!</v>
      </c>
      <c r="S56" s="1" t="e">
        <f>SUM(_xlfn.XLOOKUP(Table8[[#This Row],[Control ID]],[6]!Table10[Control ID],[6]cmmiAnalysis!BA$4:BA$579),_xlfn.XLOOKUP(Table8[[#This Row],[Control ID]],[6]!Table10[Control ID],[6]cmmiAnalysis!BB$4:BB$579),_xlfn.XLOOKUP(Table8[[#This Row],[Control ID]],[6]!Table10[Control ID],[6]cmmiAnalysis!BC$4:BC$579))</f>
        <v>#REF!</v>
      </c>
      <c r="T56" s="1" t="e">
        <f>SUM(_xlfn.XLOOKUP(Table8[[#This Row],[Control ID]],[6]!Table10[Control ID],[6]cmmiAnalysis!BV$4:BV$579))</f>
        <v>#REF!</v>
      </c>
      <c r="U56" s="1" t="e">
        <f>SUM(_xlfn.XLOOKUP(Table8[[#This Row],[Control ID]],[6]!Table10[Control ID],[6]cmmiAnalysis!BW$4:BW$579))</f>
        <v>#REF!</v>
      </c>
      <c r="V56" s="1" t="e">
        <f>SUM(_xlfn.XLOOKUP(Table8[[#This Row],[Control ID]],[6]!Table10[Control ID],[6]cmmiAnalysis!BX$4:BX$579))</f>
        <v>#REF!</v>
      </c>
      <c r="W56" s="1" t="e">
        <f>SUM(_xlfn.XLOOKUP(Table8[[#This Row],[Control ID]],[6]!Table10[Control ID],[6]cmmiAnalysis!BY$4:BY$579))</f>
        <v>#REF!</v>
      </c>
      <c r="X56" s="1" t="e">
        <f>SUM(_xlfn.XLOOKUP(Table8[[#This Row],[Control ID]],[6]!Table10[Control ID],[6]cmmiAnalysis!BZ$4:BZ$579))</f>
        <v>#REF!</v>
      </c>
      <c r="Y56" s="1" t="e">
        <f>SUM(_xlfn.XLOOKUP(Table8[[#This Row],[Control ID]],[6]!Table10[Control ID],[6]cmmiAnalysis!CA$4:CA$579),_xlfn.XLOOKUP(Table8[[#This Row],[Control ID]],[6]!Table10[Control ID],[6]cmmiAnalysis!CB$4:CB$579))</f>
        <v>#REF!</v>
      </c>
      <c r="Z56" s="1" t="e">
        <f>SUM(_xlfn.XLOOKUP(Table8[[#This Row],[Control ID]],[6]!Table10[Control ID],[6]cmmiAnalysis!CC$4:CC$579),_xlfn.XLOOKUP(Table8[[#This Row],[Control ID]],[6]!Table10[Control ID],[6]cmmiAnalysis!CD$4:CD$579),_xlfn.XLOOKUP(Table8[[#This Row],[Control ID]],[6]!Table10[Control ID],[6]cmmiAnalysis!CE$4:CE$579))</f>
        <v>#REF!</v>
      </c>
    </row>
    <row r="57" spans="2:26" x14ac:dyDescent="0.25">
      <c r="B57" s="1" t="s">
        <v>3283</v>
      </c>
      <c r="C57" s="1" t="str">
        <f>_xlfn.XLOOKUP(B57,[6]cmmiAnalysis!$A$4:$A$579,[6]cmmiAnalysis!$D$4:$D$579,0,0,1)</f>
        <v>Traffic Shaping</v>
      </c>
      <c r="D57" s="19">
        <v>5</v>
      </c>
      <c r="E57" s="32" t="str">
        <f>IFERROR(SUM(Table8[[#This Row],[Implementation]:[Reporting]]),"N/A")</f>
        <v>N/A</v>
      </c>
      <c r="F57" s="32" t="e">
        <f>SUM(Table8[[#This Row],[Operating Capability]:[Adaptability]])</f>
        <v>#REF!</v>
      </c>
      <c r="G57" s="32" t="e">
        <f>SUM(Table8[[#This Row],[Reliability]:[Transparency]])</f>
        <v>#REF!</v>
      </c>
      <c r="H57" s="1" t="e" cm="1">
        <f t="array" ref="H57">_xlfn.XLOOKUP(B57,[6]!Table10[Control ID],[6]cmmiAnalysis!AV$4:AV$579,0,0,1)</f>
        <v>#REF!</v>
      </c>
      <c r="I57" s="1" t="e" cm="1">
        <f t="array" ref="I57">_xlfn.XLOOKUP(B57,[6]!Table10[Control ID], [6]cmmiAnalysis!AW$4:AW$579,0,0,1)+(_xlfn.XLOOKUP(B57,[6]!Table10[Control ID], [6]cmmiAnalysis!AX$4:AX$579,0,0,1)+(_xlfn.XLOOKUP(B57,[6]!Table10[Control ID], [6]cmmiAnalysis!AY$4:AY$579,0,0,1)))</f>
        <v>#REF!</v>
      </c>
      <c r="J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 s="1" t="e">
        <f>SUM(_xlfn.XLOOKUP(Table8[[#This Row],[Control ID]],[6]!Table10[Control ID],[6]cmmiAnalysis!BE$4:BE$579),_xlfn.XLOOKUP(Table8[[#This Row],[Control ID]],[6]!Table10[Control ID],[6]cmmiAnalysis!BF$4:BF$579))</f>
        <v>#REF!</v>
      </c>
      <c r="L57" s="1" t="e">
        <f>SUM(_xlfn.XLOOKUP(Table8[[#This Row],[Control ID]],[6]!Table10[Control ID],[6]cmmiAnalysis!BG$4:BG$579))</f>
        <v>#REF!</v>
      </c>
      <c r="M57" s="1" t="e">
        <f>SUM(_xlfn.XLOOKUP(Table8[[#This Row],[Control ID]],[6]!Table10[Control ID],[6]cmmiAnalysis!BH$4:BH$579))</f>
        <v>#REF!</v>
      </c>
      <c r="N57" s="1" t="e">
        <f>SUM(_xlfn.XLOOKUP(Table8[[#This Row],[Control ID]],[6]!Table10[Control ID],[6]cmmiAnalysis!BI$4:BI$579))</f>
        <v>#REF!</v>
      </c>
      <c r="O57" s="1" t="e">
        <f>SUM(_xlfn.XLOOKUP(Table8[[#This Row],[Control ID]],[6]!Table10[Control ID],[6]cmmiAnalysis!BJ$4:BJ$579),_xlfn.XLOOKUP(Table8[[#This Row],[Control ID]],[6]!Table10[Control ID],[6]cmmiAnalysis!BK$4:BK$579))</f>
        <v>#REF!</v>
      </c>
      <c r="P57" s="1" t="e">
        <f>SUM(_xlfn.XLOOKUP(Table8[[#This Row],[Control ID]],[6]!Table10[Control ID],[6]cmmiAnalysis!BL$4:BL$579))</f>
        <v>#REF!</v>
      </c>
      <c r="Q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 s="1" t="e">
        <f>SUM(_xlfn.XLOOKUP(Table8[[#This Row],[Control ID]],[6]!Table10[Control ID],[6]cmmiAnalysis!BQ$4:BQ$579),_xlfn.XLOOKUP(Table8[[#This Row],[Control ID]],[6]!Table10[Control ID],[6]cmmiAnalysis!BR$4:BR$579))</f>
        <v>#REF!</v>
      </c>
      <c r="S57" s="1" t="e">
        <f>SUM(_xlfn.XLOOKUP(Table8[[#This Row],[Control ID]],[6]!Table10[Control ID],[6]cmmiAnalysis!BA$4:BA$579),_xlfn.XLOOKUP(Table8[[#This Row],[Control ID]],[6]!Table10[Control ID],[6]cmmiAnalysis!BB$4:BB$579),_xlfn.XLOOKUP(Table8[[#This Row],[Control ID]],[6]!Table10[Control ID],[6]cmmiAnalysis!BC$4:BC$579))</f>
        <v>#REF!</v>
      </c>
      <c r="T57" s="1" t="e">
        <f>SUM(_xlfn.XLOOKUP(Table8[[#This Row],[Control ID]],[6]!Table10[Control ID],[6]cmmiAnalysis!BV$4:BV$579))</f>
        <v>#REF!</v>
      </c>
      <c r="U57" s="1" t="e">
        <f>SUM(_xlfn.XLOOKUP(Table8[[#This Row],[Control ID]],[6]!Table10[Control ID],[6]cmmiAnalysis!BW$4:BW$579))</f>
        <v>#REF!</v>
      </c>
      <c r="V57" s="1" t="e">
        <f>SUM(_xlfn.XLOOKUP(Table8[[#This Row],[Control ID]],[6]!Table10[Control ID],[6]cmmiAnalysis!BX$4:BX$579))</f>
        <v>#REF!</v>
      </c>
      <c r="W57" s="1" t="e">
        <f>SUM(_xlfn.XLOOKUP(Table8[[#This Row],[Control ID]],[6]!Table10[Control ID],[6]cmmiAnalysis!BY$4:BY$579))</f>
        <v>#REF!</v>
      </c>
      <c r="X57" s="1" t="e">
        <f>SUM(_xlfn.XLOOKUP(Table8[[#This Row],[Control ID]],[6]!Table10[Control ID],[6]cmmiAnalysis!BZ$4:BZ$579))</f>
        <v>#REF!</v>
      </c>
      <c r="Y57" s="1" t="e">
        <f>SUM(_xlfn.XLOOKUP(Table8[[#This Row],[Control ID]],[6]!Table10[Control ID],[6]cmmiAnalysis!CA$4:CA$579),_xlfn.XLOOKUP(Table8[[#This Row],[Control ID]],[6]!Table10[Control ID],[6]cmmiAnalysis!CB$4:CB$579))</f>
        <v>#REF!</v>
      </c>
      <c r="Z57" s="1" t="e">
        <f>SUM(_xlfn.XLOOKUP(Table8[[#This Row],[Control ID]],[6]!Table10[Control ID],[6]cmmiAnalysis!CC$4:CC$579),_xlfn.XLOOKUP(Table8[[#This Row],[Control ID]],[6]!Table10[Control ID],[6]cmmiAnalysis!CD$4:CD$579),_xlfn.XLOOKUP(Table8[[#This Row],[Control ID]],[6]!Table10[Control ID],[6]cmmiAnalysis!CE$4:CE$579))</f>
        <v>#REF!</v>
      </c>
    </row>
    <row r="58" spans="2:26" x14ac:dyDescent="0.25">
      <c r="B58" s="1" t="s">
        <v>3284</v>
      </c>
      <c r="C58" s="1" t="str">
        <f>_xlfn.XLOOKUP(B58,[6]cmmiAnalysis!$A$4:$A$579,[6]cmmiAnalysis!$D$4:$D$579,0,0,1)</f>
        <v>Asset Onboarding</v>
      </c>
      <c r="D58" s="19">
        <v>4</v>
      </c>
      <c r="E58" s="32" t="str">
        <f>IFERROR(SUM(Table8[[#This Row],[Implementation]:[Reporting]]),"N/A")</f>
        <v>N/A</v>
      </c>
      <c r="F58" s="32" t="e">
        <f>SUM(Table8[[#This Row],[Operating Capability]:[Adaptability]])</f>
        <v>#REF!</v>
      </c>
      <c r="G58" s="32" t="e">
        <f>SUM(Table8[[#This Row],[Reliability]:[Transparency]])</f>
        <v>#REF!</v>
      </c>
      <c r="H58" s="1" t="e" cm="1">
        <f t="array" ref="H58">_xlfn.XLOOKUP(B58,[6]!Table10[Control ID],[6]cmmiAnalysis!AV$4:AV$579,0,0,1)</f>
        <v>#REF!</v>
      </c>
      <c r="I58" s="1" t="e" cm="1">
        <f t="array" ref="I58">_xlfn.XLOOKUP(B58,[6]!Table10[Control ID], [6]cmmiAnalysis!AW$4:AW$579,0,0,1)+(_xlfn.XLOOKUP(B58,[6]!Table10[Control ID], [6]cmmiAnalysis!AX$4:AX$579,0,0,1)+(_xlfn.XLOOKUP(B58,[6]!Table10[Control ID], [6]cmmiAnalysis!AY$4:AY$579,0,0,1)))</f>
        <v>#REF!</v>
      </c>
      <c r="J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8" s="1" t="e">
        <f>SUM(_xlfn.XLOOKUP(Table8[[#This Row],[Control ID]],[6]!Table10[Control ID],[6]cmmiAnalysis!BE$4:BE$579),_xlfn.XLOOKUP(Table8[[#This Row],[Control ID]],[6]!Table10[Control ID],[6]cmmiAnalysis!BF$4:BF$579))</f>
        <v>#REF!</v>
      </c>
      <c r="L58" s="1" t="e">
        <f>SUM(_xlfn.XLOOKUP(Table8[[#This Row],[Control ID]],[6]!Table10[Control ID],[6]cmmiAnalysis!BG$4:BG$579))</f>
        <v>#REF!</v>
      </c>
      <c r="M58" s="1" t="e">
        <f>SUM(_xlfn.XLOOKUP(Table8[[#This Row],[Control ID]],[6]!Table10[Control ID],[6]cmmiAnalysis!BH$4:BH$579))</f>
        <v>#REF!</v>
      </c>
      <c r="N58" s="1" t="e">
        <f>SUM(_xlfn.XLOOKUP(Table8[[#This Row],[Control ID]],[6]!Table10[Control ID],[6]cmmiAnalysis!BI$4:BI$579))</f>
        <v>#REF!</v>
      </c>
      <c r="O58" s="1" t="e">
        <f>SUM(_xlfn.XLOOKUP(Table8[[#This Row],[Control ID]],[6]!Table10[Control ID],[6]cmmiAnalysis!BJ$4:BJ$579),_xlfn.XLOOKUP(Table8[[#This Row],[Control ID]],[6]!Table10[Control ID],[6]cmmiAnalysis!BK$4:BK$579))</f>
        <v>#REF!</v>
      </c>
      <c r="P58" s="1" t="e">
        <f>SUM(_xlfn.XLOOKUP(Table8[[#This Row],[Control ID]],[6]!Table10[Control ID],[6]cmmiAnalysis!BL$4:BL$579))</f>
        <v>#REF!</v>
      </c>
      <c r="Q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8" s="1" t="e">
        <f>SUM(_xlfn.XLOOKUP(Table8[[#This Row],[Control ID]],[6]!Table10[Control ID],[6]cmmiAnalysis!BQ$4:BQ$579),_xlfn.XLOOKUP(Table8[[#This Row],[Control ID]],[6]!Table10[Control ID],[6]cmmiAnalysis!BR$4:BR$579))</f>
        <v>#REF!</v>
      </c>
      <c r="S58" s="1" t="e">
        <f>SUM(_xlfn.XLOOKUP(Table8[[#This Row],[Control ID]],[6]!Table10[Control ID],[6]cmmiAnalysis!BA$4:BA$579),_xlfn.XLOOKUP(Table8[[#This Row],[Control ID]],[6]!Table10[Control ID],[6]cmmiAnalysis!BB$4:BB$579),_xlfn.XLOOKUP(Table8[[#This Row],[Control ID]],[6]!Table10[Control ID],[6]cmmiAnalysis!BC$4:BC$579))</f>
        <v>#REF!</v>
      </c>
      <c r="T58" s="1" t="e">
        <f>SUM(_xlfn.XLOOKUP(Table8[[#This Row],[Control ID]],[6]!Table10[Control ID],[6]cmmiAnalysis!BV$4:BV$579))</f>
        <v>#REF!</v>
      </c>
      <c r="U58" s="1" t="e">
        <f>SUM(_xlfn.XLOOKUP(Table8[[#This Row],[Control ID]],[6]!Table10[Control ID],[6]cmmiAnalysis!BW$4:BW$579))</f>
        <v>#REF!</v>
      </c>
      <c r="V58" s="1" t="e">
        <f>SUM(_xlfn.XLOOKUP(Table8[[#This Row],[Control ID]],[6]!Table10[Control ID],[6]cmmiAnalysis!BX$4:BX$579))</f>
        <v>#REF!</v>
      </c>
      <c r="W58" s="1" t="e">
        <f>SUM(_xlfn.XLOOKUP(Table8[[#This Row],[Control ID]],[6]!Table10[Control ID],[6]cmmiAnalysis!BY$4:BY$579))</f>
        <v>#REF!</v>
      </c>
      <c r="X58" s="1" t="e">
        <f>SUM(_xlfn.XLOOKUP(Table8[[#This Row],[Control ID]],[6]!Table10[Control ID],[6]cmmiAnalysis!BZ$4:BZ$579))</f>
        <v>#REF!</v>
      </c>
      <c r="Y58" s="1" t="e">
        <f>SUM(_xlfn.XLOOKUP(Table8[[#This Row],[Control ID]],[6]!Table10[Control ID],[6]cmmiAnalysis!CA$4:CA$579),_xlfn.XLOOKUP(Table8[[#This Row],[Control ID]],[6]!Table10[Control ID],[6]cmmiAnalysis!CB$4:CB$579))</f>
        <v>#REF!</v>
      </c>
      <c r="Z58" s="1" t="e">
        <f>SUM(_xlfn.XLOOKUP(Table8[[#This Row],[Control ID]],[6]!Table10[Control ID],[6]cmmiAnalysis!CC$4:CC$579),_xlfn.XLOOKUP(Table8[[#This Row],[Control ID]],[6]!Table10[Control ID],[6]cmmiAnalysis!CD$4:CD$579),_xlfn.XLOOKUP(Table8[[#This Row],[Control ID]],[6]!Table10[Control ID],[6]cmmiAnalysis!CE$4:CE$579))</f>
        <v>#REF!</v>
      </c>
    </row>
    <row r="59" spans="2:26" x14ac:dyDescent="0.25">
      <c r="B59" s="1" t="s">
        <v>3285</v>
      </c>
      <c r="C59" s="1" t="str">
        <f>_xlfn.XLOOKUP(B59,[6]cmmiAnalysis!$A$4:$A$579,[6]cmmiAnalysis!$D$4:$D$579,0,0,1)</f>
        <v>Decommissioning</v>
      </c>
      <c r="D59" s="19">
        <v>4</v>
      </c>
      <c r="E59" s="32" t="str">
        <f>IFERROR(SUM(Table8[[#This Row],[Implementation]:[Reporting]]),"N/A")</f>
        <v>N/A</v>
      </c>
      <c r="F59" s="32" t="e">
        <f>SUM(Table8[[#This Row],[Operating Capability]:[Adaptability]])</f>
        <v>#REF!</v>
      </c>
      <c r="G59" s="32" t="e">
        <f>SUM(Table8[[#This Row],[Reliability]:[Transparency]])</f>
        <v>#REF!</v>
      </c>
      <c r="H59" s="1" t="e" cm="1">
        <f t="array" ref="H59">_xlfn.XLOOKUP(B59,[6]!Table10[Control ID],[6]cmmiAnalysis!AV$4:AV$579,0,0,1)</f>
        <v>#REF!</v>
      </c>
      <c r="I59" s="1" t="e" cm="1">
        <f t="array" ref="I59">_xlfn.XLOOKUP(B59,[6]!Table10[Control ID], [6]cmmiAnalysis!AW$4:AW$579,0,0,1)+(_xlfn.XLOOKUP(B59,[6]!Table10[Control ID], [6]cmmiAnalysis!AX$4:AX$579,0,0,1)+(_xlfn.XLOOKUP(B59,[6]!Table10[Control ID], [6]cmmiAnalysis!AY$4:AY$579,0,0,1)))</f>
        <v>#REF!</v>
      </c>
      <c r="J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9" s="1" t="e">
        <f>SUM(_xlfn.XLOOKUP(Table8[[#This Row],[Control ID]],[6]!Table10[Control ID],[6]cmmiAnalysis!BE$4:BE$579),_xlfn.XLOOKUP(Table8[[#This Row],[Control ID]],[6]!Table10[Control ID],[6]cmmiAnalysis!BF$4:BF$579))</f>
        <v>#REF!</v>
      </c>
      <c r="L59" s="1" t="e">
        <f>SUM(_xlfn.XLOOKUP(Table8[[#This Row],[Control ID]],[6]!Table10[Control ID],[6]cmmiAnalysis!BG$4:BG$579))</f>
        <v>#REF!</v>
      </c>
      <c r="M59" s="1" t="e">
        <f>SUM(_xlfn.XLOOKUP(Table8[[#This Row],[Control ID]],[6]!Table10[Control ID],[6]cmmiAnalysis!BH$4:BH$579))</f>
        <v>#REF!</v>
      </c>
      <c r="N59" s="1" t="e">
        <f>SUM(_xlfn.XLOOKUP(Table8[[#This Row],[Control ID]],[6]!Table10[Control ID],[6]cmmiAnalysis!BI$4:BI$579))</f>
        <v>#REF!</v>
      </c>
      <c r="O59" s="1" t="e">
        <f>SUM(_xlfn.XLOOKUP(Table8[[#This Row],[Control ID]],[6]!Table10[Control ID],[6]cmmiAnalysis!BJ$4:BJ$579),_xlfn.XLOOKUP(Table8[[#This Row],[Control ID]],[6]!Table10[Control ID],[6]cmmiAnalysis!BK$4:BK$579))</f>
        <v>#REF!</v>
      </c>
      <c r="P59" s="1" t="e">
        <f>SUM(_xlfn.XLOOKUP(Table8[[#This Row],[Control ID]],[6]!Table10[Control ID],[6]cmmiAnalysis!BL$4:BL$579))</f>
        <v>#REF!</v>
      </c>
      <c r="Q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9" s="1" t="e">
        <f>SUM(_xlfn.XLOOKUP(Table8[[#This Row],[Control ID]],[6]!Table10[Control ID],[6]cmmiAnalysis!BQ$4:BQ$579),_xlfn.XLOOKUP(Table8[[#This Row],[Control ID]],[6]!Table10[Control ID],[6]cmmiAnalysis!BR$4:BR$579))</f>
        <v>#REF!</v>
      </c>
      <c r="S59" s="1" t="e">
        <f>SUM(_xlfn.XLOOKUP(Table8[[#This Row],[Control ID]],[6]!Table10[Control ID],[6]cmmiAnalysis!BA$4:BA$579),_xlfn.XLOOKUP(Table8[[#This Row],[Control ID]],[6]!Table10[Control ID],[6]cmmiAnalysis!BB$4:BB$579),_xlfn.XLOOKUP(Table8[[#This Row],[Control ID]],[6]!Table10[Control ID],[6]cmmiAnalysis!BC$4:BC$579))</f>
        <v>#REF!</v>
      </c>
      <c r="T59" s="1" t="e">
        <f>SUM(_xlfn.XLOOKUP(Table8[[#This Row],[Control ID]],[6]!Table10[Control ID],[6]cmmiAnalysis!BV$4:BV$579))</f>
        <v>#REF!</v>
      </c>
      <c r="U59" s="1" t="e">
        <f>SUM(_xlfn.XLOOKUP(Table8[[#This Row],[Control ID]],[6]!Table10[Control ID],[6]cmmiAnalysis!BW$4:BW$579))</f>
        <v>#REF!</v>
      </c>
      <c r="V59" s="1" t="e">
        <f>SUM(_xlfn.XLOOKUP(Table8[[#This Row],[Control ID]],[6]!Table10[Control ID],[6]cmmiAnalysis!BX$4:BX$579))</f>
        <v>#REF!</v>
      </c>
      <c r="W59" s="1" t="e">
        <f>SUM(_xlfn.XLOOKUP(Table8[[#This Row],[Control ID]],[6]!Table10[Control ID],[6]cmmiAnalysis!BY$4:BY$579))</f>
        <v>#REF!</v>
      </c>
      <c r="X59" s="1" t="e">
        <f>SUM(_xlfn.XLOOKUP(Table8[[#This Row],[Control ID]],[6]!Table10[Control ID],[6]cmmiAnalysis!BZ$4:BZ$579))</f>
        <v>#REF!</v>
      </c>
      <c r="Y59" s="1" t="e">
        <f>SUM(_xlfn.XLOOKUP(Table8[[#This Row],[Control ID]],[6]!Table10[Control ID],[6]cmmiAnalysis!CA$4:CA$579),_xlfn.XLOOKUP(Table8[[#This Row],[Control ID]],[6]!Table10[Control ID],[6]cmmiAnalysis!CB$4:CB$579))</f>
        <v>#REF!</v>
      </c>
      <c r="Z59" s="1" t="e">
        <f>SUM(_xlfn.XLOOKUP(Table8[[#This Row],[Control ID]],[6]!Table10[Control ID],[6]cmmiAnalysis!CC$4:CC$579),_xlfn.XLOOKUP(Table8[[#This Row],[Control ID]],[6]!Table10[Control ID],[6]cmmiAnalysis!CD$4:CD$579),_xlfn.XLOOKUP(Table8[[#This Row],[Control ID]],[6]!Table10[Control ID],[6]cmmiAnalysis!CE$4:CE$579))</f>
        <v>#REF!</v>
      </c>
    </row>
    <row r="60" spans="2:26" x14ac:dyDescent="0.25">
      <c r="B60" s="1" t="s">
        <v>3286</v>
      </c>
      <c r="C60" s="1" t="str">
        <f>_xlfn.XLOOKUP(B60,[6]cmmiAnalysis!$A$4:$A$579,[6]cmmiAnalysis!$D$4:$D$579,0,0,1)</f>
        <v>Cloud Asset Visibility</v>
      </c>
      <c r="D60" s="19">
        <v>4</v>
      </c>
      <c r="E60" s="32" t="str">
        <f>IFERROR(SUM(Table8[[#This Row],[Implementation]:[Reporting]]),"N/A")</f>
        <v>N/A</v>
      </c>
      <c r="F60" s="32" t="e">
        <f>SUM(Table8[[#This Row],[Operating Capability]:[Adaptability]])</f>
        <v>#REF!</v>
      </c>
      <c r="G60" s="32" t="e">
        <f>SUM(Table8[[#This Row],[Reliability]:[Transparency]])</f>
        <v>#REF!</v>
      </c>
      <c r="H60" s="1" t="e" cm="1">
        <f t="array" ref="H60">_xlfn.XLOOKUP(B60,[6]!Table10[Control ID],[6]cmmiAnalysis!AV$4:AV$579,0,0,1)</f>
        <v>#REF!</v>
      </c>
      <c r="I60" s="1" t="e" cm="1">
        <f t="array" ref="I60">_xlfn.XLOOKUP(B60,[6]!Table10[Control ID], [6]cmmiAnalysis!AW$4:AW$579,0,0,1)+(_xlfn.XLOOKUP(B60,[6]!Table10[Control ID], [6]cmmiAnalysis!AX$4:AX$579,0,0,1)+(_xlfn.XLOOKUP(B60,[6]!Table10[Control ID], [6]cmmiAnalysis!AY$4:AY$579,0,0,1)))</f>
        <v>#REF!</v>
      </c>
      <c r="J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0" s="1" t="e">
        <f>SUM(_xlfn.XLOOKUP(Table8[[#This Row],[Control ID]],[6]!Table10[Control ID],[6]cmmiAnalysis!BE$4:BE$579),_xlfn.XLOOKUP(Table8[[#This Row],[Control ID]],[6]!Table10[Control ID],[6]cmmiAnalysis!BF$4:BF$579))</f>
        <v>#REF!</v>
      </c>
      <c r="L60" s="1" t="e">
        <f>SUM(_xlfn.XLOOKUP(Table8[[#This Row],[Control ID]],[6]!Table10[Control ID],[6]cmmiAnalysis!BG$4:BG$579))</f>
        <v>#REF!</v>
      </c>
      <c r="M60" s="1" t="e">
        <f>SUM(_xlfn.XLOOKUP(Table8[[#This Row],[Control ID]],[6]!Table10[Control ID],[6]cmmiAnalysis!BH$4:BH$579))</f>
        <v>#REF!</v>
      </c>
      <c r="N60" s="1" t="e">
        <f>SUM(_xlfn.XLOOKUP(Table8[[#This Row],[Control ID]],[6]!Table10[Control ID],[6]cmmiAnalysis!BI$4:BI$579))</f>
        <v>#REF!</v>
      </c>
      <c r="O60" s="1" t="e">
        <f>SUM(_xlfn.XLOOKUP(Table8[[#This Row],[Control ID]],[6]!Table10[Control ID],[6]cmmiAnalysis!BJ$4:BJ$579),_xlfn.XLOOKUP(Table8[[#This Row],[Control ID]],[6]!Table10[Control ID],[6]cmmiAnalysis!BK$4:BK$579))</f>
        <v>#REF!</v>
      </c>
      <c r="P60" s="1" t="e">
        <f>SUM(_xlfn.XLOOKUP(Table8[[#This Row],[Control ID]],[6]!Table10[Control ID],[6]cmmiAnalysis!BL$4:BL$579))</f>
        <v>#REF!</v>
      </c>
      <c r="Q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0" s="1" t="e">
        <f>SUM(_xlfn.XLOOKUP(Table8[[#This Row],[Control ID]],[6]!Table10[Control ID],[6]cmmiAnalysis!BQ$4:BQ$579),_xlfn.XLOOKUP(Table8[[#This Row],[Control ID]],[6]!Table10[Control ID],[6]cmmiAnalysis!BR$4:BR$579))</f>
        <v>#REF!</v>
      </c>
      <c r="S60" s="1" t="e">
        <f>SUM(_xlfn.XLOOKUP(Table8[[#This Row],[Control ID]],[6]!Table10[Control ID],[6]cmmiAnalysis!BA$4:BA$579),_xlfn.XLOOKUP(Table8[[#This Row],[Control ID]],[6]!Table10[Control ID],[6]cmmiAnalysis!BB$4:BB$579),_xlfn.XLOOKUP(Table8[[#This Row],[Control ID]],[6]!Table10[Control ID],[6]cmmiAnalysis!BC$4:BC$579))</f>
        <v>#REF!</v>
      </c>
      <c r="T60" s="1" t="e">
        <f>SUM(_xlfn.XLOOKUP(Table8[[#This Row],[Control ID]],[6]!Table10[Control ID],[6]cmmiAnalysis!BV$4:BV$579))</f>
        <v>#REF!</v>
      </c>
      <c r="U60" s="1" t="e">
        <f>SUM(_xlfn.XLOOKUP(Table8[[#This Row],[Control ID]],[6]!Table10[Control ID],[6]cmmiAnalysis!BW$4:BW$579))</f>
        <v>#REF!</v>
      </c>
      <c r="V60" s="1" t="e">
        <f>SUM(_xlfn.XLOOKUP(Table8[[#This Row],[Control ID]],[6]!Table10[Control ID],[6]cmmiAnalysis!BX$4:BX$579))</f>
        <v>#REF!</v>
      </c>
      <c r="W60" s="1" t="e">
        <f>SUM(_xlfn.XLOOKUP(Table8[[#This Row],[Control ID]],[6]!Table10[Control ID],[6]cmmiAnalysis!BY$4:BY$579))</f>
        <v>#REF!</v>
      </c>
      <c r="X60" s="1" t="e">
        <f>SUM(_xlfn.XLOOKUP(Table8[[#This Row],[Control ID]],[6]!Table10[Control ID],[6]cmmiAnalysis!BZ$4:BZ$579))</f>
        <v>#REF!</v>
      </c>
      <c r="Y60" s="1" t="e">
        <f>SUM(_xlfn.XLOOKUP(Table8[[#This Row],[Control ID]],[6]!Table10[Control ID],[6]cmmiAnalysis!CA$4:CA$579),_xlfn.XLOOKUP(Table8[[#This Row],[Control ID]],[6]!Table10[Control ID],[6]cmmiAnalysis!CB$4:CB$579))</f>
        <v>#REF!</v>
      </c>
      <c r="Z60" s="1" t="e">
        <f>SUM(_xlfn.XLOOKUP(Table8[[#This Row],[Control ID]],[6]!Table10[Control ID],[6]cmmiAnalysis!CC$4:CC$579),_xlfn.XLOOKUP(Table8[[#This Row],[Control ID]],[6]!Table10[Control ID],[6]cmmiAnalysis!CD$4:CD$579),_xlfn.XLOOKUP(Table8[[#This Row],[Control ID]],[6]!Table10[Control ID],[6]cmmiAnalysis!CE$4:CE$579))</f>
        <v>#REF!</v>
      </c>
    </row>
    <row r="61" spans="2:26" x14ac:dyDescent="0.25">
      <c r="B61" s="1" t="s">
        <v>3287</v>
      </c>
      <c r="C61" s="1" t="str">
        <f>_xlfn.XLOOKUP(B61,[6]cmmiAnalysis!$A$4:$A$579,[6]cmmiAnalysis!$D$4:$D$579,0,0,1)</f>
        <v>Risk Assessment</v>
      </c>
      <c r="D61" s="19">
        <v>4</v>
      </c>
      <c r="E61" s="32" t="str">
        <f>IFERROR(SUM(Table8[[#This Row],[Implementation]:[Reporting]]),"N/A")</f>
        <v>N/A</v>
      </c>
      <c r="F61" s="32" t="e">
        <f>SUM(Table8[[#This Row],[Operating Capability]:[Adaptability]])</f>
        <v>#REF!</v>
      </c>
      <c r="G61" s="32" t="e">
        <f>SUM(Table8[[#This Row],[Reliability]:[Transparency]])</f>
        <v>#REF!</v>
      </c>
      <c r="H61" s="1" t="e" cm="1">
        <f t="array" ref="H61">_xlfn.XLOOKUP(B61,[6]!Table10[Control ID],[6]cmmiAnalysis!AV$4:AV$579,0,0,1)</f>
        <v>#REF!</v>
      </c>
      <c r="I61" s="1" t="e" cm="1">
        <f t="array" ref="I61">_xlfn.XLOOKUP(B61,[6]!Table10[Control ID], [6]cmmiAnalysis!AW$4:AW$579,0,0,1)+(_xlfn.XLOOKUP(B61,[6]!Table10[Control ID], [6]cmmiAnalysis!AX$4:AX$579,0,0,1)+(_xlfn.XLOOKUP(B61,[6]!Table10[Control ID], [6]cmmiAnalysis!AY$4:AY$579,0,0,1)))</f>
        <v>#REF!</v>
      </c>
      <c r="J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1" s="1" t="e">
        <f>SUM(_xlfn.XLOOKUP(Table8[[#This Row],[Control ID]],[6]!Table10[Control ID],[6]cmmiAnalysis!BE$4:BE$579),_xlfn.XLOOKUP(Table8[[#This Row],[Control ID]],[6]!Table10[Control ID],[6]cmmiAnalysis!BF$4:BF$579))</f>
        <v>#REF!</v>
      </c>
      <c r="L61" s="1" t="e">
        <f>SUM(_xlfn.XLOOKUP(Table8[[#This Row],[Control ID]],[6]!Table10[Control ID],[6]cmmiAnalysis!BG$4:BG$579))</f>
        <v>#REF!</v>
      </c>
      <c r="M61" s="1" t="e">
        <f>SUM(_xlfn.XLOOKUP(Table8[[#This Row],[Control ID]],[6]!Table10[Control ID],[6]cmmiAnalysis!BH$4:BH$579))</f>
        <v>#REF!</v>
      </c>
      <c r="N61" s="1" t="e">
        <f>SUM(_xlfn.XLOOKUP(Table8[[#This Row],[Control ID]],[6]!Table10[Control ID],[6]cmmiAnalysis!BI$4:BI$579))</f>
        <v>#REF!</v>
      </c>
      <c r="O61" s="1" t="e">
        <f>SUM(_xlfn.XLOOKUP(Table8[[#This Row],[Control ID]],[6]!Table10[Control ID],[6]cmmiAnalysis!BJ$4:BJ$579),_xlfn.XLOOKUP(Table8[[#This Row],[Control ID]],[6]!Table10[Control ID],[6]cmmiAnalysis!BK$4:BK$579))</f>
        <v>#REF!</v>
      </c>
      <c r="P61" s="1" t="e">
        <f>SUM(_xlfn.XLOOKUP(Table8[[#This Row],[Control ID]],[6]!Table10[Control ID],[6]cmmiAnalysis!BL$4:BL$579))</f>
        <v>#REF!</v>
      </c>
      <c r="Q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1" s="1" t="e">
        <f>SUM(_xlfn.XLOOKUP(Table8[[#This Row],[Control ID]],[6]!Table10[Control ID],[6]cmmiAnalysis!BQ$4:BQ$579),_xlfn.XLOOKUP(Table8[[#This Row],[Control ID]],[6]!Table10[Control ID],[6]cmmiAnalysis!BR$4:BR$579))</f>
        <v>#REF!</v>
      </c>
      <c r="S61" s="1" t="e">
        <f>SUM(_xlfn.XLOOKUP(Table8[[#This Row],[Control ID]],[6]!Table10[Control ID],[6]cmmiAnalysis!BA$4:BA$579),_xlfn.XLOOKUP(Table8[[#This Row],[Control ID]],[6]!Table10[Control ID],[6]cmmiAnalysis!BB$4:BB$579),_xlfn.XLOOKUP(Table8[[#This Row],[Control ID]],[6]!Table10[Control ID],[6]cmmiAnalysis!BC$4:BC$579))</f>
        <v>#REF!</v>
      </c>
      <c r="T61" s="1" t="e">
        <f>SUM(_xlfn.XLOOKUP(Table8[[#This Row],[Control ID]],[6]!Table10[Control ID],[6]cmmiAnalysis!BV$4:BV$579))</f>
        <v>#REF!</v>
      </c>
      <c r="U61" s="1" t="e">
        <f>SUM(_xlfn.XLOOKUP(Table8[[#This Row],[Control ID]],[6]!Table10[Control ID],[6]cmmiAnalysis!BW$4:BW$579))</f>
        <v>#REF!</v>
      </c>
      <c r="V61" s="1" t="e">
        <f>SUM(_xlfn.XLOOKUP(Table8[[#This Row],[Control ID]],[6]!Table10[Control ID],[6]cmmiAnalysis!BX$4:BX$579))</f>
        <v>#REF!</v>
      </c>
      <c r="W61" s="1" t="e">
        <f>SUM(_xlfn.XLOOKUP(Table8[[#This Row],[Control ID]],[6]!Table10[Control ID],[6]cmmiAnalysis!BY$4:BY$579))</f>
        <v>#REF!</v>
      </c>
      <c r="X61" s="1" t="e">
        <f>SUM(_xlfn.XLOOKUP(Table8[[#This Row],[Control ID]],[6]!Table10[Control ID],[6]cmmiAnalysis!BZ$4:BZ$579))</f>
        <v>#REF!</v>
      </c>
      <c r="Y61" s="1" t="e">
        <f>SUM(_xlfn.XLOOKUP(Table8[[#This Row],[Control ID]],[6]!Table10[Control ID],[6]cmmiAnalysis!CA$4:CA$579),_xlfn.XLOOKUP(Table8[[#This Row],[Control ID]],[6]!Table10[Control ID],[6]cmmiAnalysis!CB$4:CB$579))</f>
        <v>#REF!</v>
      </c>
      <c r="Z61" s="1" t="e">
        <f>SUM(_xlfn.XLOOKUP(Table8[[#This Row],[Control ID]],[6]!Table10[Control ID],[6]cmmiAnalysis!CC$4:CC$579),_xlfn.XLOOKUP(Table8[[#This Row],[Control ID]],[6]!Table10[Control ID],[6]cmmiAnalysis!CD$4:CD$579),_xlfn.XLOOKUP(Table8[[#This Row],[Control ID]],[6]!Table10[Control ID],[6]cmmiAnalysis!CE$4:CE$579))</f>
        <v>#REF!</v>
      </c>
    </row>
    <row r="62" spans="2:26" x14ac:dyDescent="0.25">
      <c r="B62" s="1" t="s">
        <v>3289</v>
      </c>
      <c r="C62" s="1" t="str">
        <f>_xlfn.XLOOKUP(B62,[6]cmmiAnalysis!$A$4:$A$579,[6]cmmiAnalysis!$D$4:$D$579,0,0,1)</f>
        <v>Dependency Mapping</v>
      </c>
      <c r="D62" s="19">
        <v>3</v>
      </c>
      <c r="E62" s="32" t="str">
        <f>IFERROR(SUM(Table8[[#This Row],[Implementation]:[Reporting]]),"N/A")</f>
        <v>N/A</v>
      </c>
      <c r="F62" s="32" t="e">
        <f>SUM(Table8[[#This Row],[Operating Capability]:[Adaptability]])</f>
        <v>#REF!</v>
      </c>
      <c r="G62" s="32" t="e">
        <f>SUM(Table8[[#This Row],[Reliability]:[Transparency]])</f>
        <v>#REF!</v>
      </c>
      <c r="H62" s="1" t="e" cm="1">
        <f t="array" ref="H62">_xlfn.XLOOKUP(B62,[6]!Table10[Control ID],[6]cmmiAnalysis!AV$4:AV$579,0,0,1)</f>
        <v>#REF!</v>
      </c>
      <c r="I62" s="1" t="e" cm="1">
        <f t="array" ref="I62">_xlfn.XLOOKUP(B62,[6]!Table10[Control ID], [6]cmmiAnalysis!AW$4:AW$579,0,0,1)+(_xlfn.XLOOKUP(B62,[6]!Table10[Control ID], [6]cmmiAnalysis!AX$4:AX$579,0,0,1)+(_xlfn.XLOOKUP(B62,[6]!Table10[Control ID], [6]cmmiAnalysis!AY$4:AY$579,0,0,1)))</f>
        <v>#REF!</v>
      </c>
      <c r="J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2" s="1" t="e">
        <f>SUM(_xlfn.XLOOKUP(Table8[[#This Row],[Control ID]],[6]!Table10[Control ID],[6]cmmiAnalysis!BE$4:BE$579),_xlfn.XLOOKUP(Table8[[#This Row],[Control ID]],[6]!Table10[Control ID],[6]cmmiAnalysis!BF$4:BF$579))</f>
        <v>#REF!</v>
      </c>
      <c r="L62" s="1" t="e">
        <f>SUM(_xlfn.XLOOKUP(Table8[[#This Row],[Control ID]],[6]!Table10[Control ID],[6]cmmiAnalysis!BG$4:BG$579))</f>
        <v>#REF!</v>
      </c>
      <c r="M62" s="1" t="e">
        <f>SUM(_xlfn.XLOOKUP(Table8[[#This Row],[Control ID]],[6]!Table10[Control ID],[6]cmmiAnalysis!BH$4:BH$579))</f>
        <v>#REF!</v>
      </c>
      <c r="N62" s="1" t="e">
        <f>SUM(_xlfn.XLOOKUP(Table8[[#This Row],[Control ID]],[6]!Table10[Control ID],[6]cmmiAnalysis!BI$4:BI$579))</f>
        <v>#REF!</v>
      </c>
      <c r="O62" s="1" t="e">
        <f>SUM(_xlfn.XLOOKUP(Table8[[#This Row],[Control ID]],[6]!Table10[Control ID],[6]cmmiAnalysis!BJ$4:BJ$579),_xlfn.XLOOKUP(Table8[[#This Row],[Control ID]],[6]!Table10[Control ID],[6]cmmiAnalysis!BK$4:BK$579))</f>
        <v>#REF!</v>
      </c>
      <c r="P62" s="1" t="e">
        <f>SUM(_xlfn.XLOOKUP(Table8[[#This Row],[Control ID]],[6]!Table10[Control ID],[6]cmmiAnalysis!BL$4:BL$579))</f>
        <v>#REF!</v>
      </c>
      <c r="Q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2" s="1" t="e">
        <f>SUM(_xlfn.XLOOKUP(Table8[[#This Row],[Control ID]],[6]!Table10[Control ID],[6]cmmiAnalysis!BQ$4:BQ$579),_xlfn.XLOOKUP(Table8[[#This Row],[Control ID]],[6]!Table10[Control ID],[6]cmmiAnalysis!BR$4:BR$579))</f>
        <v>#REF!</v>
      </c>
      <c r="S62" s="1" t="e">
        <f>SUM(_xlfn.XLOOKUP(Table8[[#This Row],[Control ID]],[6]!Table10[Control ID],[6]cmmiAnalysis!BA$4:BA$579),_xlfn.XLOOKUP(Table8[[#This Row],[Control ID]],[6]!Table10[Control ID],[6]cmmiAnalysis!BB$4:BB$579),_xlfn.XLOOKUP(Table8[[#This Row],[Control ID]],[6]!Table10[Control ID],[6]cmmiAnalysis!BC$4:BC$579))</f>
        <v>#REF!</v>
      </c>
      <c r="T62" s="1" t="e">
        <f>SUM(_xlfn.XLOOKUP(Table8[[#This Row],[Control ID]],[6]!Table10[Control ID],[6]cmmiAnalysis!BV$4:BV$579))</f>
        <v>#REF!</v>
      </c>
      <c r="U62" s="1" t="e">
        <f>SUM(_xlfn.XLOOKUP(Table8[[#This Row],[Control ID]],[6]!Table10[Control ID],[6]cmmiAnalysis!BW$4:BW$579))</f>
        <v>#REF!</v>
      </c>
      <c r="V62" s="1" t="e">
        <f>SUM(_xlfn.XLOOKUP(Table8[[#This Row],[Control ID]],[6]!Table10[Control ID],[6]cmmiAnalysis!BX$4:BX$579))</f>
        <v>#REF!</v>
      </c>
      <c r="W62" s="1" t="e">
        <f>SUM(_xlfn.XLOOKUP(Table8[[#This Row],[Control ID]],[6]!Table10[Control ID],[6]cmmiAnalysis!BY$4:BY$579))</f>
        <v>#REF!</v>
      </c>
      <c r="X62" s="1" t="e">
        <f>SUM(_xlfn.XLOOKUP(Table8[[#This Row],[Control ID]],[6]!Table10[Control ID],[6]cmmiAnalysis!BZ$4:BZ$579))</f>
        <v>#REF!</v>
      </c>
      <c r="Y62" s="1" t="e">
        <f>SUM(_xlfn.XLOOKUP(Table8[[#This Row],[Control ID]],[6]!Table10[Control ID],[6]cmmiAnalysis!CA$4:CA$579),_xlfn.XLOOKUP(Table8[[#This Row],[Control ID]],[6]!Table10[Control ID],[6]cmmiAnalysis!CB$4:CB$579))</f>
        <v>#REF!</v>
      </c>
      <c r="Z62" s="1" t="e">
        <f>SUM(_xlfn.XLOOKUP(Table8[[#This Row],[Control ID]],[6]!Table10[Control ID],[6]cmmiAnalysis!CC$4:CC$579),_xlfn.XLOOKUP(Table8[[#This Row],[Control ID]],[6]!Table10[Control ID],[6]cmmiAnalysis!CD$4:CD$579),_xlfn.XLOOKUP(Table8[[#This Row],[Control ID]],[6]!Table10[Control ID],[6]cmmiAnalysis!CE$4:CE$579))</f>
        <v>#REF!</v>
      </c>
    </row>
    <row r="63" spans="2:26" x14ac:dyDescent="0.25">
      <c r="B63" s="1" t="s">
        <v>3291</v>
      </c>
      <c r="C63" s="1" t="str">
        <f>_xlfn.XLOOKUP(B63,[6]cmmiAnalysis!$A$4:$A$579,[6]cmmiAnalysis!$D$4:$D$579,0,0,1)</f>
        <v>Contingency Plan Creation</v>
      </c>
      <c r="D63" s="19">
        <v>3</v>
      </c>
      <c r="E63" s="32" t="str">
        <f>IFERROR(SUM(Table8[[#This Row],[Implementation]:[Reporting]]),"N/A")</f>
        <v>N/A</v>
      </c>
      <c r="F63" s="32" t="e">
        <f>SUM(Table8[[#This Row],[Operating Capability]:[Adaptability]])</f>
        <v>#REF!</v>
      </c>
      <c r="G63" s="32" t="e">
        <f>SUM(Table8[[#This Row],[Reliability]:[Transparency]])</f>
        <v>#REF!</v>
      </c>
      <c r="H63" s="1" t="e" cm="1">
        <f t="array" ref="H63">_xlfn.XLOOKUP(B63,[6]!Table10[Control ID],[6]cmmiAnalysis!AV$4:AV$579,0,0,1)</f>
        <v>#REF!</v>
      </c>
      <c r="I63" s="1" t="e" cm="1">
        <f t="array" ref="I63">_xlfn.XLOOKUP(B63,[6]!Table10[Control ID], [6]cmmiAnalysis!AW$4:AW$579,0,0,1)+(_xlfn.XLOOKUP(B63,[6]!Table10[Control ID], [6]cmmiAnalysis!AX$4:AX$579,0,0,1)+(_xlfn.XLOOKUP(B63,[6]!Table10[Control ID], [6]cmmiAnalysis!AY$4:AY$579,0,0,1)))</f>
        <v>#REF!</v>
      </c>
      <c r="J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3" s="1" t="e">
        <f>SUM(_xlfn.XLOOKUP(Table8[[#This Row],[Control ID]],[6]!Table10[Control ID],[6]cmmiAnalysis!BE$4:BE$579),_xlfn.XLOOKUP(Table8[[#This Row],[Control ID]],[6]!Table10[Control ID],[6]cmmiAnalysis!BF$4:BF$579))</f>
        <v>#REF!</v>
      </c>
      <c r="L63" s="1" t="e">
        <f>SUM(_xlfn.XLOOKUP(Table8[[#This Row],[Control ID]],[6]!Table10[Control ID],[6]cmmiAnalysis!BG$4:BG$579))</f>
        <v>#REF!</v>
      </c>
      <c r="M63" s="1" t="e">
        <f>SUM(_xlfn.XLOOKUP(Table8[[#This Row],[Control ID]],[6]!Table10[Control ID],[6]cmmiAnalysis!BH$4:BH$579))</f>
        <v>#REF!</v>
      </c>
      <c r="N63" s="1" t="e">
        <f>SUM(_xlfn.XLOOKUP(Table8[[#This Row],[Control ID]],[6]!Table10[Control ID],[6]cmmiAnalysis!BI$4:BI$579))</f>
        <v>#REF!</v>
      </c>
      <c r="O63" s="1" t="e">
        <f>SUM(_xlfn.XLOOKUP(Table8[[#This Row],[Control ID]],[6]!Table10[Control ID],[6]cmmiAnalysis!BJ$4:BJ$579),_xlfn.XLOOKUP(Table8[[#This Row],[Control ID]],[6]!Table10[Control ID],[6]cmmiAnalysis!BK$4:BK$579))</f>
        <v>#REF!</v>
      </c>
      <c r="P63" s="1" t="e">
        <f>SUM(_xlfn.XLOOKUP(Table8[[#This Row],[Control ID]],[6]!Table10[Control ID],[6]cmmiAnalysis!BL$4:BL$579))</f>
        <v>#REF!</v>
      </c>
      <c r="Q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3" s="1" t="e">
        <f>SUM(_xlfn.XLOOKUP(Table8[[#This Row],[Control ID]],[6]!Table10[Control ID],[6]cmmiAnalysis!BQ$4:BQ$579),_xlfn.XLOOKUP(Table8[[#This Row],[Control ID]],[6]!Table10[Control ID],[6]cmmiAnalysis!BR$4:BR$579))</f>
        <v>#REF!</v>
      </c>
      <c r="S63" s="1" t="e">
        <f>SUM(_xlfn.XLOOKUP(Table8[[#This Row],[Control ID]],[6]!Table10[Control ID],[6]cmmiAnalysis!BA$4:BA$579),_xlfn.XLOOKUP(Table8[[#This Row],[Control ID]],[6]!Table10[Control ID],[6]cmmiAnalysis!BB$4:BB$579),_xlfn.XLOOKUP(Table8[[#This Row],[Control ID]],[6]!Table10[Control ID],[6]cmmiAnalysis!BC$4:BC$579))</f>
        <v>#REF!</v>
      </c>
      <c r="T63" s="1" t="e">
        <f>SUM(_xlfn.XLOOKUP(Table8[[#This Row],[Control ID]],[6]!Table10[Control ID],[6]cmmiAnalysis!BV$4:BV$579))</f>
        <v>#REF!</v>
      </c>
      <c r="U63" s="1" t="e">
        <f>SUM(_xlfn.XLOOKUP(Table8[[#This Row],[Control ID]],[6]!Table10[Control ID],[6]cmmiAnalysis!BW$4:BW$579))</f>
        <v>#REF!</v>
      </c>
      <c r="V63" s="1" t="e">
        <f>SUM(_xlfn.XLOOKUP(Table8[[#This Row],[Control ID]],[6]!Table10[Control ID],[6]cmmiAnalysis!BX$4:BX$579))</f>
        <v>#REF!</v>
      </c>
      <c r="W63" s="1" t="e">
        <f>SUM(_xlfn.XLOOKUP(Table8[[#This Row],[Control ID]],[6]!Table10[Control ID],[6]cmmiAnalysis!BY$4:BY$579))</f>
        <v>#REF!</v>
      </c>
      <c r="X63" s="1" t="e">
        <f>SUM(_xlfn.XLOOKUP(Table8[[#This Row],[Control ID]],[6]!Table10[Control ID],[6]cmmiAnalysis!BZ$4:BZ$579))</f>
        <v>#REF!</v>
      </c>
      <c r="Y63" s="1" t="e">
        <f>SUM(_xlfn.XLOOKUP(Table8[[#This Row],[Control ID]],[6]!Table10[Control ID],[6]cmmiAnalysis!CA$4:CA$579),_xlfn.XLOOKUP(Table8[[#This Row],[Control ID]],[6]!Table10[Control ID],[6]cmmiAnalysis!CB$4:CB$579))</f>
        <v>#REF!</v>
      </c>
      <c r="Z63" s="1" t="e">
        <f>SUM(_xlfn.XLOOKUP(Table8[[#This Row],[Control ID]],[6]!Table10[Control ID],[6]cmmiAnalysis!CC$4:CC$579),_xlfn.XLOOKUP(Table8[[#This Row],[Control ID]],[6]!Table10[Control ID],[6]cmmiAnalysis!CD$4:CD$579),_xlfn.XLOOKUP(Table8[[#This Row],[Control ID]],[6]!Table10[Control ID],[6]cmmiAnalysis!CE$4:CE$579))</f>
        <v>#REF!</v>
      </c>
    </row>
    <row r="64" spans="2:26" x14ac:dyDescent="0.25">
      <c r="B64" s="1" t="s">
        <v>3293</v>
      </c>
      <c r="C64" s="1" t="str">
        <f>_xlfn.XLOOKUP(B64,[6]cmmiAnalysis!$A$4:$A$579,[6]cmmiAnalysis!$D$4:$D$579,0,0,1)</f>
        <v>Testing &amp; Drills</v>
      </c>
      <c r="D64" s="19">
        <v>3</v>
      </c>
      <c r="E64" s="32" t="str">
        <f>IFERROR(SUM(Table8[[#This Row],[Implementation]:[Reporting]]),"N/A")</f>
        <v>N/A</v>
      </c>
      <c r="F64" s="32" t="e">
        <f>SUM(Table8[[#This Row],[Operating Capability]:[Adaptability]])</f>
        <v>#REF!</v>
      </c>
      <c r="G64" s="32" t="e">
        <f>SUM(Table8[[#This Row],[Reliability]:[Transparency]])</f>
        <v>#REF!</v>
      </c>
      <c r="H64" s="1" t="e" cm="1">
        <f t="array" ref="H64">_xlfn.XLOOKUP(B64,[6]!Table10[Control ID],[6]cmmiAnalysis!AV$4:AV$579,0,0,1)</f>
        <v>#REF!</v>
      </c>
      <c r="I64" s="1" t="e" cm="1">
        <f t="array" ref="I64">_xlfn.XLOOKUP(B64,[6]!Table10[Control ID], [6]cmmiAnalysis!AW$4:AW$579,0,0,1)+(_xlfn.XLOOKUP(B64,[6]!Table10[Control ID], [6]cmmiAnalysis!AX$4:AX$579,0,0,1)+(_xlfn.XLOOKUP(B64,[6]!Table10[Control ID], [6]cmmiAnalysis!AY$4:AY$579,0,0,1)))</f>
        <v>#REF!</v>
      </c>
      <c r="J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4" s="1" t="e">
        <f>SUM(_xlfn.XLOOKUP(Table8[[#This Row],[Control ID]],[6]!Table10[Control ID],[6]cmmiAnalysis!BE$4:BE$579),_xlfn.XLOOKUP(Table8[[#This Row],[Control ID]],[6]!Table10[Control ID],[6]cmmiAnalysis!BF$4:BF$579))</f>
        <v>#REF!</v>
      </c>
      <c r="L64" s="1" t="e">
        <f>SUM(_xlfn.XLOOKUP(Table8[[#This Row],[Control ID]],[6]!Table10[Control ID],[6]cmmiAnalysis!BG$4:BG$579))</f>
        <v>#REF!</v>
      </c>
      <c r="M64" s="1" t="e">
        <f>SUM(_xlfn.XLOOKUP(Table8[[#This Row],[Control ID]],[6]!Table10[Control ID],[6]cmmiAnalysis!BH$4:BH$579))</f>
        <v>#REF!</v>
      </c>
      <c r="N64" s="1" t="e">
        <f>SUM(_xlfn.XLOOKUP(Table8[[#This Row],[Control ID]],[6]!Table10[Control ID],[6]cmmiAnalysis!BI$4:BI$579))</f>
        <v>#REF!</v>
      </c>
      <c r="O64" s="1" t="e">
        <f>SUM(_xlfn.XLOOKUP(Table8[[#This Row],[Control ID]],[6]!Table10[Control ID],[6]cmmiAnalysis!BJ$4:BJ$579),_xlfn.XLOOKUP(Table8[[#This Row],[Control ID]],[6]!Table10[Control ID],[6]cmmiAnalysis!BK$4:BK$579))</f>
        <v>#REF!</v>
      </c>
      <c r="P64" s="1" t="e">
        <f>SUM(_xlfn.XLOOKUP(Table8[[#This Row],[Control ID]],[6]!Table10[Control ID],[6]cmmiAnalysis!BL$4:BL$579))</f>
        <v>#REF!</v>
      </c>
      <c r="Q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4" s="1" t="e">
        <f>SUM(_xlfn.XLOOKUP(Table8[[#This Row],[Control ID]],[6]!Table10[Control ID],[6]cmmiAnalysis!BQ$4:BQ$579),_xlfn.XLOOKUP(Table8[[#This Row],[Control ID]],[6]!Table10[Control ID],[6]cmmiAnalysis!BR$4:BR$579))</f>
        <v>#REF!</v>
      </c>
      <c r="S64" s="1" t="e">
        <f>SUM(_xlfn.XLOOKUP(Table8[[#This Row],[Control ID]],[6]!Table10[Control ID],[6]cmmiAnalysis!BA$4:BA$579),_xlfn.XLOOKUP(Table8[[#This Row],[Control ID]],[6]!Table10[Control ID],[6]cmmiAnalysis!BB$4:BB$579),_xlfn.XLOOKUP(Table8[[#This Row],[Control ID]],[6]!Table10[Control ID],[6]cmmiAnalysis!BC$4:BC$579))</f>
        <v>#REF!</v>
      </c>
      <c r="T64" s="1" t="e">
        <f>SUM(_xlfn.XLOOKUP(Table8[[#This Row],[Control ID]],[6]!Table10[Control ID],[6]cmmiAnalysis!BV$4:BV$579))</f>
        <v>#REF!</v>
      </c>
      <c r="U64" s="1" t="e">
        <f>SUM(_xlfn.XLOOKUP(Table8[[#This Row],[Control ID]],[6]!Table10[Control ID],[6]cmmiAnalysis!BW$4:BW$579))</f>
        <v>#REF!</v>
      </c>
      <c r="V64" s="1" t="e">
        <f>SUM(_xlfn.XLOOKUP(Table8[[#This Row],[Control ID]],[6]!Table10[Control ID],[6]cmmiAnalysis!BX$4:BX$579))</f>
        <v>#REF!</v>
      </c>
      <c r="W64" s="1" t="e">
        <f>SUM(_xlfn.XLOOKUP(Table8[[#This Row],[Control ID]],[6]!Table10[Control ID],[6]cmmiAnalysis!BY$4:BY$579))</f>
        <v>#REF!</v>
      </c>
      <c r="X64" s="1" t="e">
        <f>SUM(_xlfn.XLOOKUP(Table8[[#This Row],[Control ID]],[6]!Table10[Control ID],[6]cmmiAnalysis!BZ$4:BZ$579))</f>
        <v>#REF!</v>
      </c>
      <c r="Y64" s="1" t="e">
        <f>SUM(_xlfn.XLOOKUP(Table8[[#This Row],[Control ID]],[6]!Table10[Control ID],[6]cmmiAnalysis!CA$4:CA$579),_xlfn.XLOOKUP(Table8[[#This Row],[Control ID]],[6]!Table10[Control ID],[6]cmmiAnalysis!CB$4:CB$579))</f>
        <v>#REF!</v>
      </c>
      <c r="Z64" s="1" t="e">
        <f>SUM(_xlfn.XLOOKUP(Table8[[#This Row],[Control ID]],[6]!Table10[Control ID],[6]cmmiAnalysis!CC$4:CC$579),_xlfn.XLOOKUP(Table8[[#This Row],[Control ID]],[6]!Table10[Control ID],[6]cmmiAnalysis!CD$4:CD$579),_xlfn.XLOOKUP(Table8[[#This Row],[Control ID]],[6]!Table10[Control ID],[6]cmmiAnalysis!CE$4:CE$579))</f>
        <v>#REF!</v>
      </c>
    </row>
    <row r="65" spans="2:26" x14ac:dyDescent="0.25">
      <c r="B65" s="1" t="s">
        <v>3295</v>
      </c>
      <c r="C65" s="1" t="str">
        <f>_xlfn.XLOOKUP(B65,[6]cmmiAnalysis!$A$4:$A$579,[6]cmmiAnalysis!$D$4:$D$579,0,0,1)</f>
        <v>Hardware Redundancy</v>
      </c>
      <c r="D65" s="19">
        <v>4</v>
      </c>
      <c r="E65" s="32" t="str">
        <f>IFERROR(SUM(Table8[[#This Row],[Implementation]:[Reporting]]),"N/A")</f>
        <v>N/A</v>
      </c>
      <c r="F65" s="32" t="e">
        <f>SUM(Table8[[#This Row],[Operating Capability]:[Adaptability]])</f>
        <v>#REF!</v>
      </c>
      <c r="G65" s="32" t="e">
        <f>SUM(Table8[[#This Row],[Reliability]:[Transparency]])</f>
        <v>#REF!</v>
      </c>
      <c r="H65" s="1" t="e" cm="1">
        <f t="array" ref="H65">_xlfn.XLOOKUP(B65,[6]!Table10[Control ID],[6]cmmiAnalysis!AV$4:AV$579,0,0,1)</f>
        <v>#REF!</v>
      </c>
      <c r="I65" s="1" t="e" cm="1">
        <f t="array" ref="I65">_xlfn.XLOOKUP(B65,[6]!Table10[Control ID], [6]cmmiAnalysis!AW$4:AW$579,0,0,1)+(_xlfn.XLOOKUP(B65,[6]!Table10[Control ID], [6]cmmiAnalysis!AX$4:AX$579,0,0,1)+(_xlfn.XLOOKUP(B65,[6]!Table10[Control ID], [6]cmmiAnalysis!AY$4:AY$579,0,0,1)))</f>
        <v>#REF!</v>
      </c>
      <c r="J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5" s="1" t="e">
        <f>SUM(_xlfn.XLOOKUP(Table8[[#This Row],[Control ID]],[6]!Table10[Control ID],[6]cmmiAnalysis!BE$4:BE$579),_xlfn.XLOOKUP(Table8[[#This Row],[Control ID]],[6]!Table10[Control ID],[6]cmmiAnalysis!BF$4:BF$579))</f>
        <v>#REF!</v>
      </c>
      <c r="L65" s="1" t="e">
        <f>SUM(_xlfn.XLOOKUP(Table8[[#This Row],[Control ID]],[6]!Table10[Control ID],[6]cmmiAnalysis!BG$4:BG$579))</f>
        <v>#REF!</v>
      </c>
      <c r="M65" s="1" t="e">
        <f>SUM(_xlfn.XLOOKUP(Table8[[#This Row],[Control ID]],[6]!Table10[Control ID],[6]cmmiAnalysis!BH$4:BH$579))</f>
        <v>#REF!</v>
      </c>
      <c r="N65" s="1" t="e">
        <f>SUM(_xlfn.XLOOKUP(Table8[[#This Row],[Control ID]],[6]!Table10[Control ID],[6]cmmiAnalysis!BI$4:BI$579))</f>
        <v>#REF!</v>
      </c>
      <c r="O65" s="1" t="e">
        <f>SUM(_xlfn.XLOOKUP(Table8[[#This Row],[Control ID]],[6]!Table10[Control ID],[6]cmmiAnalysis!BJ$4:BJ$579),_xlfn.XLOOKUP(Table8[[#This Row],[Control ID]],[6]!Table10[Control ID],[6]cmmiAnalysis!BK$4:BK$579))</f>
        <v>#REF!</v>
      </c>
      <c r="P65" s="1" t="e">
        <f>SUM(_xlfn.XLOOKUP(Table8[[#This Row],[Control ID]],[6]!Table10[Control ID],[6]cmmiAnalysis!BL$4:BL$579))</f>
        <v>#REF!</v>
      </c>
      <c r="Q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5" s="1" t="e">
        <f>SUM(_xlfn.XLOOKUP(Table8[[#This Row],[Control ID]],[6]!Table10[Control ID],[6]cmmiAnalysis!BQ$4:BQ$579),_xlfn.XLOOKUP(Table8[[#This Row],[Control ID]],[6]!Table10[Control ID],[6]cmmiAnalysis!BR$4:BR$579))</f>
        <v>#REF!</v>
      </c>
      <c r="S65" s="1" t="e">
        <f>SUM(_xlfn.XLOOKUP(Table8[[#This Row],[Control ID]],[6]!Table10[Control ID],[6]cmmiAnalysis!BA$4:BA$579),_xlfn.XLOOKUP(Table8[[#This Row],[Control ID]],[6]!Table10[Control ID],[6]cmmiAnalysis!BB$4:BB$579),_xlfn.XLOOKUP(Table8[[#This Row],[Control ID]],[6]!Table10[Control ID],[6]cmmiAnalysis!BC$4:BC$579))</f>
        <v>#REF!</v>
      </c>
      <c r="T65" s="1" t="e">
        <f>SUM(_xlfn.XLOOKUP(Table8[[#This Row],[Control ID]],[6]!Table10[Control ID],[6]cmmiAnalysis!BV$4:BV$579))</f>
        <v>#REF!</v>
      </c>
      <c r="U65" s="1" t="e">
        <f>SUM(_xlfn.XLOOKUP(Table8[[#This Row],[Control ID]],[6]!Table10[Control ID],[6]cmmiAnalysis!BW$4:BW$579))</f>
        <v>#REF!</v>
      </c>
      <c r="V65" s="1" t="e">
        <f>SUM(_xlfn.XLOOKUP(Table8[[#This Row],[Control ID]],[6]!Table10[Control ID],[6]cmmiAnalysis!BX$4:BX$579))</f>
        <v>#REF!</v>
      </c>
      <c r="W65" s="1" t="e">
        <f>SUM(_xlfn.XLOOKUP(Table8[[#This Row],[Control ID]],[6]!Table10[Control ID],[6]cmmiAnalysis!BY$4:BY$579))</f>
        <v>#REF!</v>
      </c>
      <c r="X65" s="1" t="e">
        <f>SUM(_xlfn.XLOOKUP(Table8[[#This Row],[Control ID]],[6]!Table10[Control ID],[6]cmmiAnalysis!BZ$4:BZ$579))</f>
        <v>#REF!</v>
      </c>
      <c r="Y65" s="1" t="e">
        <f>SUM(_xlfn.XLOOKUP(Table8[[#This Row],[Control ID]],[6]!Table10[Control ID],[6]cmmiAnalysis!CA$4:CA$579),_xlfn.XLOOKUP(Table8[[#This Row],[Control ID]],[6]!Table10[Control ID],[6]cmmiAnalysis!CB$4:CB$579))</f>
        <v>#REF!</v>
      </c>
      <c r="Z65" s="1" t="e">
        <f>SUM(_xlfn.XLOOKUP(Table8[[#This Row],[Control ID]],[6]!Table10[Control ID],[6]cmmiAnalysis!CC$4:CC$579),_xlfn.XLOOKUP(Table8[[#This Row],[Control ID]],[6]!Table10[Control ID],[6]cmmiAnalysis!CD$4:CD$579),_xlfn.XLOOKUP(Table8[[#This Row],[Control ID]],[6]!Table10[Control ID],[6]cmmiAnalysis!CE$4:CE$579))</f>
        <v>#REF!</v>
      </c>
    </row>
    <row r="66" spans="2:26" x14ac:dyDescent="0.25">
      <c r="B66" s="1" t="s">
        <v>3297</v>
      </c>
      <c r="C66" s="1" t="str">
        <f>_xlfn.XLOOKUP(B66,[6]cmmiAnalysis!$A$4:$A$579,[6]cmmiAnalysis!$D$4:$D$579,0,0,1)</f>
        <v>Geographic Redundancy</v>
      </c>
      <c r="D66" s="19">
        <v>4</v>
      </c>
      <c r="E66" s="32" t="str">
        <f>IFERROR(SUM(Table8[[#This Row],[Implementation]:[Reporting]]),"N/A")</f>
        <v>N/A</v>
      </c>
      <c r="F66" s="32" t="e">
        <f>SUM(Table8[[#This Row],[Operating Capability]:[Adaptability]])</f>
        <v>#REF!</v>
      </c>
      <c r="G66" s="32" t="e">
        <f>SUM(Table8[[#This Row],[Reliability]:[Transparency]])</f>
        <v>#REF!</v>
      </c>
      <c r="H66" s="1" t="e" cm="1">
        <f t="array" ref="H66">_xlfn.XLOOKUP(B66,[6]!Table10[Control ID],[6]cmmiAnalysis!AV$4:AV$579,0,0,1)</f>
        <v>#REF!</v>
      </c>
      <c r="I66" s="1" t="e" cm="1">
        <f t="array" ref="I66">_xlfn.XLOOKUP(B66,[6]!Table10[Control ID], [6]cmmiAnalysis!AW$4:AW$579,0,0,1)+(_xlfn.XLOOKUP(B66,[6]!Table10[Control ID], [6]cmmiAnalysis!AX$4:AX$579,0,0,1)+(_xlfn.XLOOKUP(B66,[6]!Table10[Control ID], [6]cmmiAnalysis!AY$4:AY$579,0,0,1)))</f>
        <v>#REF!</v>
      </c>
      <c r="J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6" s="1" t="e">
        <f>SUM(_xlfn.XLOOKUP(Table8[[#This Row],[Control ID]],[6]!Table10[Control ID],[6]cmmiAnalysis!BE$4:BE$579),_xlfn.XLOOKUP(Table8[[#This Row],[Control ID]],[6]!Table10[Control ID],[6]cmmiAnalysis!BF$4:BF$579))</f>
        <v>#REF!</v>
      </c>
      <c r="L66" s="1" t="e">
        <f>SUM(_xlfn.XLOOKUP(Table8[[#This Row],[Control ID]],[6]!Table10[Control ID],[6]cmmiAnalysis!BG$4:BG$579))</f>
        <v>#REF!</v>
      </c>
      <c r="M66" s="1" t="e">
        <f>SUM(_xlfn.XLOOKUP(Table8[[#This Row],[Control ID]],[6]!Table10[Control ID],[6]cmmiAnalysis!BH$4:BH$579))</f>
        <v>#REF!</v>
      </c>
      <c r="N66" s="1" t="e">
        <f>SUM(_xlfn.XLOOKUP(Table8[[#This Row],[Control ID]],[6]!Table10[Control ID],[6]cmmiAnalysis!BI$4:BI$579))</f>
        <v>#REF!</v>
      </c>
      <c r="O66" s="1" t="e">
        <f>SUM(_xlfn.XLOOKUP(Table8[[#This Row],[Control ID]],[6]!Table10[Control ID],[6]cmmiAnalysis!BJ$4:BJ$579),_xlfn.XLOOKUP(Table8[[#This Row],[Control ID]],[6]!Table10[Control ID],[6]cmmiAnalysis!BK$4:BK$579))</f>
        <v>#REF!</v>
      </c>
      <c r="P66" s="1" t="e">
        <f>SUM(_xlfn.XLOOKUP(Table8[[#This Row],[Control ID]],[6]!Table10[Control ID],[6]cmmiAnalysis!BL$4:BL$579))</f>
        <v>#REF!</v>
      </c>
      <c r="Q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6" s="1" t="e">
        <f>SUM(_xlfn.XLOOKUP(Table8[[#This Row],[Control ID]],[6]!Table10[Control ID],[6]cmmiAnalysis!BQ$4:BQ$579),_xlfn.XLOOKUP(Table8[[#This Row],[Control ID]],[6]!Table10[Control ID],[6]cmmiAnalysis!BR$4:BR$579))</f>
        <v>#REF!</v>
      </c>
      <c r="S66" s="1" t="e">
        <f>SUM(_xlfn.XLOOKUP(Table8[[#This Row],[Control ID]],[6]!Table10[Control ID],[6]cmmiAnalysis!BA$4:BA$579),_xlfn.XLOOKUP(Table8[[#This Row],[Control ID]],[6]!Table10[Control ID],[6]cmmiAnalysis!BB$4:BB$579),_xlfn.XLOOKUP(Table8[[#This Row],[Control ID]],[6]!Table10[Control ID],[6]cmmiAnalysis!BC$4:BC$579))</f>
        <v>#REF!</v>
      </c>
      <c r="T66" s="1" t="e">
        <f>SUM(_xlfn.XLOOKUP(Table8[[#This Row],[Control ID]],[6]!Table10[Control ID],[6]cmmiAnalysis!BV$4:BV$579))</f>
        <v>#REF!</v>
      </c>
      <c r="U66" s="1" t="e">
        <f>SUM(_xlfn.XLOOKUP(Table8[[#This Row],[Control ID]],[6]!Table10[Control ID],[6]cmmiAnalysis!BW$4:BW$579))</f>
        <v>#REF!</v>
      </c>
      <c r="V66" s="1" t="e">
        <f>SUM(_xlfn.XLOOKUP(Table8[[#This Row],[Control ID]],[6]!Table10[Control ID],[6]cmmiAnalysis!BX$4:BX$579))</f>
        <v>#REF!</v>
      </c>
      <c r="W66" s="1" t="e">
        <f>SUM(_xlfn.XLOOKUP(Table8[[#This Row],[Control ID]],[6]!Table10[Control ID],[6]cmmiAnalysis!BY$4:BY$579))</f>
        <v>#REF!</v>
      </c>
      <c r="X66" s="1" t="e">
        <f>SUM(_xlfn.XLOOKUP(Table8[[#This Row],[Control ID]],[6]!Table10[Control ID],[6]cmmiAnalysis!BZ$4:BZ$579))</f>
        <v>#REF!</v>
      </c>
      <c r="Y66" s="1" t="e">
        <f>SUM(_xlfn.XLOOKUP(Table8[[#This Row],[Control ID]],[6]!Table10[Control ID],[6]cmmiAnalysis!CA$4:CA$579),_xlfn.XLOOKUP(Table8[[#This Row],[Control ID]],[6]!Table10[Control ID],[6]cmmiAnalysis!CB$4:CB$579))</f>
        <v>#REF!</v>
      </c>
      <c r="Z66" s="1" t="e">
        <f>SUM(_xlfn.XLOOKUP(Table8[[#This Row],[Control ID]],[6]!Table10[Control ID],[6]cmmiAnalysis!CC$4:CC$579),_xlfn.XLOOKUP(Table8[[#This Row],[Control ID]],[6]!Table10[Control ID],[6]cmmiAnalysis!CD$4:CD$579),_xlfn.XLOOKUP(Table8[[#This Row],[Control ID]],[6]!Table10[Control ID],[6]cmmiAnalysis!CE$4:CE$579))</f>
        <v>#REF!</v>
      </c>
    </row>
    <row r="67" spans="2:26" x14ac:dyDescent="0.25">
      <c r="B67" s="1" t="s">
        <v>3298</v>
      </c>
      <c r="C67" s="1" t="str">
        <f>_xlfn.XLOOKUP(B67,[6]cmmiAnalysis!$A$4:$A$579,[6]cmmiAnalysis!$D$4:$D$579,0,0,1)</f>
        <v>Data Backup Solutions</v>
      </c>
      <c r="D67" s="19">
        <v>4</v>
      </c>
      <c r="E67" s="32" t="str">
        <f>IFERROR(SUM(Table8[[#This Row],[Implementation]:[Reporting]]),"N/A")</f>
        <v>N/A</v>
      </c>
      <c r="F67" s="32" t="e">
        <f>SUM(Table8[[#This Row],[Operating Capability]:[Adaptability]])</f>
        <v>#REF!</v>
      </c>
      <c r="G67" s="32" t="e">
        <f>SUM(Table8[[#This Row],[Reliability]:[Transparency]])</f>
        <v>#REF!</v>
      </c>
      <c r="H67" s="1" t="e" cm="1">
        <f t="array" ref="H67">_xlfn.XLOOKUP(B67,[6]!Table10[Control ID],[6]cmmiAnalysis!AV$4:AV$579,0,0,1)</f>
        <v>#REF!</v>
      </c>
      <c r="I67" s="1" t="e" cm="1">
        <f t="array" ref="I67">_xlfn.XLOOKUP(B67,[6]!Table10[Control ID], [6]cmmiAnalysis!AW$4:AW$579,0,0,1)+(_xlfn.XLOOKUP(B67,[6]!Table10[Control ID], [6]cmmiAnalysis!AX$4:AX$579,0,0,1)+(_xlfn.XLOOKUP(B67,[6]!Table10[Control ID], [6]cmmiAnalysis!AY$4:AY$579,0,0,1)))</f>
        <v>#REF!</v>
      </c>
      <c r="J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7" s="1" t="e">
        <f>SUM(_xlfn.XLOOKUP(Table8[[#This Row],[Control ID]],[6]!Table10[Control ID],[6]cmmiAnalysis!BE$4:BE$579),_xlfn.XLOOKUP(Table8[[#This Row],[Control ID]],[6]!Table10[Control ID],[6]cmmiAnalysis!BF$4:BF$579))</f>
        <v>#REF!</v>
      </c>
      <c r="L67" s="1" t="e">
        <f>SUM(_xlfn.XLOOKUP(Table8[[#This Row],[Control ID]],[6]!Table10[Control ID],[6]cmmiAnalysis!BG$4:BG$579))</f>
        <v>#REF!</v>
      </c>
      <c r="M67" s="1" t="e">
        <f>SUM(_xlfn.XLOOKUP(Table8[[#This Row],[Control ID]],[6]!Table10[Control ID],[6]cmmiAnalysis!BH$4:BH$579))</f>
        <v>#REF!</v>
      </c>
      <c r="N67" s="1" t="e">
        <f>SUM(_xlfn.XLOOKUP(Table8[[#This Row],[Control ID]],[6]!Table10[Control ID],[6]cmmiAnalysis!BI$4:BI$579))</f>
        <v>#REF!</v>
      </c>
      <c r="O67" s="1" t="e">
        <f>SUM(_xlfn.XLOOKUP(Table8[[#This Row],[Control ID]],[6]!Table10[Control ID],[6]cmmiAnalysis!BJ$4:BJ$579),_xlfn.XLOOKUP(Table8[[#This Row],[Control ID]],[6]!Table10[Control ID],[6]cmmiAnalysis!BK$4:BK$579))</f>
        <v>#REF!</v>
      </c>
      <c r="P67" s="1" t="e">
        <f>SUM(_xlfn.XLOOKUP(Table8[[#This Row],[Control ID]],[6]!Table10[Control ID],[6]cmmiAnalysis!BL$4:BL$579))</f>
        <v>#REF!</v>
      </c>
      <c r="Q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7" s="1" t="e">
        <f>SUM(_xlfn.XLOOKUP(Table8[[#This Row],[Control ID]],[6]!Table10[Control ID],[6]cmmiAnalysis!BQ$4:BQ$579),_xlfn.XLOOKUP(Table8[[#This Row],[Control ID]],[6]!Table10[Control ID],[6]cmmiAnalysis!BR$4:BR$579))</f>
        <v>#REF!</v>
      </c>
      <c r="S67" s="1" t="e">
        <f>SUM(_xlfn.XLOOKUP(Table8[[#This Row],[Control ID]],[6]!Table10[Control ID],[6]cmmiAnalysis!BA$4:BA$579),_xlfn.XLOOKUP(Table8[[#This Row],[Control ID]],[6]!Table10[Control ID],[6]cmmiAnalysis!BB$4:BB$579),_xlfn.XLOOKUP(Table8[[#This Row],[Control ID]],[6]!Table10[Control ID],[6]cmmiAnalysis!BC$4:BC$579))</f>
        <v>#REF!</v>
      </c>
      <c r="T67" s="1" t="e">
        <f>SUM(_xlfn.XLOOKUP(Table8[[#This Row],[Control ID]],[6]!Table10[Control ID],[6]cmmiAnalysis!BV$4:BV$579))</f>
        <v>#REF!</v>
      </c>
      <c r="U67" s="1" t="e">
        <f>SUM(_xlfn.XLOOKUP(Table8[[#This Row],[Control ID]],[6]!Table10[Control ID],[6]cmmiAnalysis!BW$4:BW$579))</f>
        <v>#REF!</v>
      </c>
      <c r="V67" s="1" t="e">
        <f>SUM(_xlfn.XLOOKUP(Table8[[#This Row],[Control ID]],[6]!Table10[Control ID],[6]cmmiAnalysis!BX$4:BX$579))</f>
        <v>#REF!</v>
      </c>
      <c r="W67" s="1" t="e">
        <f>SUM(_xlfn.XLOOKUP(Table8[[#This Row],[Control ID]],[6]!Table10[Control ID],[6]cmmiAnalysis!BY$4:BY$579))</f>
        <v>#REF!</v>
      </c>
      <c r="X67" s="1" t="e">
        <f>SUM(_xlfn.XLOOKUP(Table8[[#This Row],[Control ID]],[6]!Table10[Control ID],[6]cmmiAnalysis!BZ$4:BZ$579))</f>
        <v>#REF!</v>
      </c>
      <c r="Y67" s="1" t="e">
        <f>SUM(_xlfn.XLOOKUP(Table8[[#This Row],[Control ID]],[6]!Table10[Control ID],[6]cmmiAnalysis!CA$4:CA$579),_xlfn.XLOOKUP(Table8[[#This Row],[Control ID]],[6]!Table10[Control ID],[6]cmmiAnalysis!CB$4:CB$579))</f>
        <v>#REF!</v>
      </c>
      <c r="Z67" s="1" t="e">
        <f>SUM(_xlfn.XLOOKUP(Table8[[#This Row],[Control ID]],[6]!Table10[Control ID],[6]cmmiAnalysis!CC$4:CC$579),_xlfn.XLOOKUP(Table8[[#This Row],[Control ID]],[6]!Table10[Control ID],[6]cmmiAnalysis!CD$4:CD$579),_xlfn.XLOOKUP(Table8[[#This Row],[Control ID]],[6]!Table10[Control ID],[6]cmmiAnalysis!CE$4:CE$579))</f>
        <v>#REF!</v>
      </c>
    </row>
    <row r="68" spans="2:26" x14ac:dyDescent="0.25">
      <c r="B68" s="1" t="s">
        <v>3299</v>
      </c>
      <c r="C68" s="1" t="str">
        <f>_xlfn.XLOOKUP(B68,[6]cmmiAnalysis!$A$4:$A$579,[6]cmmiAnalysis!$D$4:$D$579,0,0,1)</f>
        <v>Data Recovery Strategies</v>
      </c>
      <c r="D68" s="19">
        <v>3</v>
      </c>
      <c r="E68" s="32" t="str">
        <f>IFERROR(SUM(Table8[[#This Row],[Implementation]:[Reporting]]),"N/A")</f>
        <v>N/A</v>
      </c>
      <c r="F68" s="32" t="e">
        <f>SUM(Table8[[#This Row],[Operating Capability]:[Adaptability]])</f>
        <v>#REF!</v>
      </c>
      <c r="G68" s="32" t="e">
        <f>SUM(Table8[[#This Row],[Reliability]:[Transparency]])</f>
        <v>#REF!</v>
      </c>
      <c r="H68" s="1" t="e" cm="1">
        <f t="array" ref="H68">_xlfn.XLOOKUP(B68,[6]!Table10[Control ID],[6]cmmiAnalysis!AV$4:AV$579,0,0,1)</f>
        <v>#REF!</v>
      </c>
      <c r="I68" s="1" t="e" cm="1">
        <f t="array" ref="I68">_xlfn.XLOOKUP(B68,[6]!Table10[Control ID], [6]cmmiAnalysis!AW$4:AW$579,0,0,1)+(_xlfn.XLOOKUP(B68,[6]!Table10[Control ID], [6]cmmiAnalysis!AX$4:AX$579,0,0,1)+(_xlfn.XLOOKUP(B68,[6]!Table10[Control ID], [6]cmmiAnalysis!AY$4:AY$579,0,0,1)))</f>
        <v>#REF!</v>
      </c>
      <c r="J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8" s="1" t="e">
        <f>SUM(_xlfn.XLOOKUP(Table8[[#This Row],[Control ID]],[6]!Table10[Control ID],[6]cmmiAnalysis!BE$4:BE$579),_xlfn.XLOOKUP(Table8[[#This Row],[Control ID]],[6]!Table10[Control ID],[6]cmmiAnalysis!BF$4:BF$579))</f>
        <v>#REF!</v>
      </c>
      <c r="L68" s="1" t="e">
        <f>SUM(_xlfn.XLOOKUP(Table8[[#This Row],[Control ID]],[6]!Table10[Control ID],[6]cmmiAnalysis!BG$4:BG$579))</f>
        <v>#REF!</v>
      </c>
      <c r="M68" s="1" t="e">
        <f>SUM(_xlfn.XLOOKUP(Table8[[#This Row],[Control ID]],[6]!Table10[Control ID],[6]cmmiAnalysis!BH$4:BH$579))</f>
        <v>#REF!</v>
      </c>
      <c r="N68" s="1" t="e">
        <f>SUM(_xlfn.XLOOKUP(Table8[[#This Row],[Control ID]],[6]!Table10[Control ID],[6]cmmiAnalysis!BI$4:BI$579))</f>
        <v>#REF!</v>
      </c>
      <c r="O68" s="1" t="e">
        <f>SUM(_xlfn.XLOOKUP(Table8[[#This Row],[Control ID]],[6]!Table10[Control ID],[6]cmmiAnalysis!BJ$4:BJ$579),_xlfn.XLOOKUP(Table8[[#This Row],[Control ID]],[6]!Table10[Control ID],[6]cmmiAnalysis!BK$4:BK$579))</f>
        <v>#REF!</v>
      </c>
      <c r="P68" s="1" t="e">
        <f>SUM(_xlfn.XLOOKUP(Table8[[#This Row],[Control ID]],[6]!Table10[Control ID],[6]cmmiAnalysis!BL$4:BL$579))</f>
        <v>#REF!</v>
      </c>
      <c r="Q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8" s="1" t="e">
        <f>SUM(_xlfn.XLOOKUP(Table8[[#This Row],[Control ID]],[6]!Table10[Control ID],[6]cmmiAnalysis!BQ$4:BQ$579),_xlfn.XLOOKUP(Table8[[#This Row],[Control ID]],[6]!Table10[Control ID],[6]cmmiAnalysis!BR$4:BR$579))</f>
        <v>#REF!</v>
      </c>
      <c r="S68" s="1" t="e">
        <f>SUM(_xlfn.XLOOKUP(Table8[[#This Row],[Control ID]],[6]!Table10[Control ID],[6]cmmiAnalysis!BA$4:BA$579),_xlfn.XLOOKUP(Table8[[#This Row],[Control ID]],[6]!Table10[Control ID],[6]cmmiAnalysis!BB$4:BB$579),_xlfn.XLOOKUP(Table8[[#This Row],[Control ID]],[6]!Table10[Control ID],[6]cmmiAnalysis!BC$4:BC$579))</f>
        <v>#REF!</v>
      </c>
      <c r="T68" s="1" t="e">
        <f>SUM(_xlfn.XLOOKUP(Table8[[#This Row],[Control ID]],[6]!Table10[Control ID],[6]cmmiAnalysis!BV$4:BV$579))</f>
        <v>#REF!</v>
      </c>
      <c r="U68" s="1" t="e">
        <f>SUM(_xlfn.XLOOKUP(Table8[[#This Row],[Control ID]],[6]!Table10[Control ID],[6]cmmiAnalysis!BW$4:BW$579))</f>
        <v>#REF!</v>
      </c>
      <c r="V68" s="1" t="e">
        <f>SUM(_xlfn.XLOOKUP(Table8[[#This Row],[Control ID]],[6]!Table10[Control ID],[6]cmmiAnalysis!BX$4:BX$579))</f>
        <v>#REF!</v>
      </c>
      <c r="W68" s="1" t="e">
        <f>SUM(_xlfn.XLOOKUP(Table8[[#This Row],[Control ID]],[6]!Table10[Control ID],[6]cmmiAnalysis!BY$4:BY$579))</f>
        <v>#REF!</v>
      </c>
      <c r="X68" s="1" t="e">
        <f>SUM(_xlfn.XLOOKUP(Table8[[#This Row],[Control ID]],[6]!Table10[Control ID],[6]cmmiAnalysis!BZ$4:BZ$579))</f>
        <v>#REF!</v>
      </c>
      <c r="Y68" s="1" t="e">
        <f>SUM(_xlfn.XLOOKUP(Table8[[#This Row],[Control ID]],[6]!Table10[Control ID],[6]cmmiAnalysis!CA$4:CA$579),_xlfn.XLOOKUP(Table8[[#This Row],[Control ID]],[6]!Table10[Control ID],[6]cmmiAnalysis!CB$4:CB$579))</f>
        <v>#REF!</v>
      </c>
      <c r="Z68" s="1" t="e">
        <f>SUM(_xlfn.XLOOKUP(Table8[[#This Row],[Control ID]],[6]!Table10[Control ID],[6]cmmiAnalysis!CC$4:CC$579),_xlfn.XLOOKUP(Table8[[#This Row],[Control ID]],[6]!Table10[Control ID],[6]cmmiAnalysis!CD$4:CD$579),_xlfn.XLOOKUP(Table8[[#This Row],[Control ID]],[6]!Table10[Control ID],[6]cmmiAnalysis!CE$4:CE$579))</f>
        <v>#REF!</v>
      </c>
    </row>
    <row r="69" spans="2:26" x14ac:dyDescent="0.25">
      <c r="B69" s="1" t="s">
        <v>3301</v>
      </c>
      <c r="C69" s="1" t="str">
        <f>_xlfn.XLOOKUP(B69,[6]cmmiAnalysis!$A$4:$A$579,[6]cmmiAnalysis!$D$4:$D$579,0,0,1)</f>
        <v>Incident Management</v>
      </c>
      <c r="D69" s="19">
        <v>4</v>
      </c>
      <c r="E69" s="32" t="str">
        <f>IFERROR(SUM(Table8[[#This Row],[Implementation]:[Reporting]]),"N/A")</f>
        <v>N/A</v>
      </c>
      <c r="F69" s="32" t="e">
        <f>SUM(Table8[[#This Row],[Operating Capability]:[Adaptability]])</f>
        <v>#REF!</v>
      </c>
      <c r="G69" s="32" t="e">
        <f>SUM(Table8[[#This Row],[Reliability]:[Transparency]])</f>
        <v>#REF!</v>
      </c>
      <c r="H69" s="1" t="e" cm="1">
        <f t="array" ref="H69">_xlfn.XLOOKUP(B69,[6]!Table10[Control ID],[6]cmmiAnalysis!AV$4:AV$579,0,0,1)</f>
        <v>#REF!</v>
      </c>
      <c r="I69" s="1" t="e" cm="1">
        <f t="array" ref="I69">_xlfn.XLOOKUP(B69,[6]!Table10[Control ID], [6]cmmiAnalysis!AW$4:AW$579,0,0,1)+(_xlfn.XLOOKUP(B69,[6]!Table10[Control ID], [6]cmmiAnalysis!AX$4:AX$579,0,0,1)+(_xlfn.XLOOKUP(B69,[6]!Table10[Control ID], [6]cmmiAnalysis!AY$4:AY$579,0,0,1)))</f>
        <v>#REF!</v>
      </c>
      <c r="J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69" s="1" t="e">
        <f>SUM(_xlfn.XLOOKUP(Table8[[#This Row],[Control ID]],[6]!Table10[Control ID],[6]cmmiAnalysis!BE$4:BE$579),_xlfn.XLOOKUP(Table8[[#This Row],[Control ID]],[6]!Table10[Control ID],[6]cmmiAnalysis!BF$4:BF$579))</f>
        <v>#REF!</v>
      </c>
      <c r="L69" s="1" t="e">
        <f>SUM(_xlfn.XLOOKUP(Table8[[#This Row],[Control ID]],[6]!Table10[Control ID],[6]cmmiAnalysis!BG$4:BG$579))</f>
        <v>#REF!</v>
      </c>
      <c r="M69" s="1" t="e">
        <f>SUM(_xlfn.XLOOKUP(Table8[[#This Row],[Control ID]],[6]!Table10[Control ID],[6]cmmiAnalysis!BH$4:BH$579))</f>
        <v>#REF!</v>
      </c>
      <c r="N69" s="1" t="e">
        <f>SUM(_xlfn.XLOOKUP(Table8[[#This Row],[Control ID]],[6]!Table10[Control ID],[6]cmmiAnalysis!BI$4:BI$579))</f>
        <v>#REF!</v>
      </c>
      <c r="O69" s="1" t="e">
        <f>SUM(_xlfn.XLOOKUP(Table8[[#This Row],[Control ID]],[6]!Table10[Control ID],[6]cmmiAnalysis!BJ$4:BJ$579),_xlfn.XLOOKUP(Table8[[#This Row],[Control ID]],[6]!Table10[Control ID],[6]cmmiAnalysis!BK$4:BK$579))</f>
        <v>#REF!</v>
      </c>
      <c r="P69" s="1" t="e">
        <f>SUM(_xlfn.XLOOKUP(Table8[[#This Row],[Control ID]],[6]!Table10[Control ID],[6]cmmiAnalysis!BL$4:BL$579))</f>
        <v>#REF!</v>
      </c>
      <c r="Q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69" s="1" t="e">
        <f>SUM(_xlfn.XLOOKUP(Table8[[#This Row],[Control ID]],[6]!Table10[Control ID],[6]cmmiAnalysis!BQ$4:BQ$579),_xlfn.XLOOKUP(Table8[[#This Row],[Control ID]],[6]!Table10[Control ID],[6]cmmiAnalysis!BR$4:BR$579))</f>
        <v>#REF!</v>
      </c>
      <c r="S69" s="1" t="e">
        <f>SUM(_xlfn.XLOOKUP(Table8[[#This Row],[Control ID]],[6]!Table10[Control ID],[6]cmmiAnalysis!BA$4:BA$579),_xlfn.XLOOKUP(Table8[[#This Row],[Control ID]],[6]!Table10[Control ID],[6]cmmiAnalysis!BB$4:BB$579),_xlfn.XLOOKUP(Table8[[#This Row],[Control ID]],[6]!Table10[Control ID],[6]cmmiAnalysis!BC$4:BC$579))</f>
        <v>#REF!</v>
      </c>
      <c r="T69" s="1" t="e">
        <f>SUM(_xlfn.XLOOKUP(Table8[[#This Row],[Control ID]],[6]!Table10[Control ID],[6]cmmiAnalysis!BV$4:BV$579))</f>
        <v>#REF!</v>
      </c>
      <c r="U69" s="1" t="e">
        <f>SUM(_xlfn.XLOOKUP(Table8[[#This Row],[Control ID]],[6]!Table10[Control ID],[6]cmmiAnalysis!BW$4:BW$579))</f>
        <v>#REF!</v>
      </c>
      <c r="V69" s="1" t="e">
        <f>SUM(_xlfn.XLOOKUP(Table8[[#This Row],[Control ID]],[6]!Table10[Control ID],[6]cmmiAnalysis!BX$4:BX$579))</f>
        <v>#REF!</v>
      </c>
      <c r="W69" s="1" t="e">
        <f>SUM(_xlfn.XLOOKUP(Table8[[#This Row],[Control ID]],[6]!Table10[Control ID],[6]cmmiAnalysis!BY$4:BY$579))</f>
        <v>#REF!</v>
      </c>
      <c r="X69" s="1" t="e">
        <f>SUM(_xlfn.XLOOKUP(Table8[[#This Row],[Control ID]],[6]!Table10[Control ID],[6]cmmiAnalysis!BZ$4:BZ$579))</f>
        <v>#REF!</v>
      </c>
      <c r="Y69" s="1" t="e">
        <f>SUM(_xlfn.XLOOKUP(Table8[[#This Row],[Control ID]],[6]!Table10[Control ID],[6]cmmiAnalysis!CA$4:CA$579),_xlfn.XLOOKUP(Table8[[#This Row],[Control ID]],[6]!Table10[Control ID],[6]cmmiAnalysis!CB$4:CB$579))</f>
        <v>#REF!</v>
      </c>
      <c r="Z69" s="1" t="e">
        <f>SUM(_xlfn.XLOOKUP(Table8[[#This Row],[Control ID]],[6]!Table10[Control ID],[6]cmmiAnalysis!CC$4:CC$579),_xlfn.XLOOKUP(Table8[[#This Row],[Control ID]],[6]!Table10[Control ID],[6]cmmiAnalysis!CD$4:CD$579),_xlfn.XLOOKUP(Table8[[#This Row],[Control ID]],[6]!Table10[Control ID],[6]cmmiAnalysis!CE$4:CE$579))</f>
        <v>#REF!</v>
      </c>
    </row>
    <row r="70" spans="2:26" x14ac:dyDescent="0.25">
      <c r="B70" s="1" t="s">
        <v>3303</v>
      </c>
      <c r="C70" s="1" t="str">
        <f>_xlfn.XLOOKUP(B70,[6]cmmiAnalysis!$A$4:$A$579,[6]cmmiAnalysis!$D$4:$D$579,0,0,1)</f>
        <v>Incident Communication</v>
      </c>
      <c r="D70" s="19">
        <v>4</v>
      </c>
      <c r="E70" s="32" t="str">
        <f>IFERROR(SUM(Table8[[#This Row],[Implementation]:[Reporting]]),"N/A")</f>
        <v>N/A</v>
      </c>
      <c r="F70" s="32" t="e">
        <f>SUM(Table8[[#This Row],[Operating Capability]:[Adaptability]])</f>
        <v>#REF!</v>
      </c>
      <c r="G70" s="32" t="e">
        <f>SUM(Table8[[#This Row],[Reliability]:[Transparency]])</f>
        <v>#REF!</v>
      </c>
      <c r="H70" s="1" t="e" cm="1">
        <f t="array" ref="H70">_xlfn.XLOOKUP(B70,[6]!Table10[Control ID],[6]cmmiAnalysis!AV$4:AV$579,0,0,1)</f>
        <v>#REF!</v>
      </c>
      <c r="I70" s="1" t="e" cm="1">
        <f t="array" ref="I70">_xlfn.XLOOKUP(B70,[6]!Table10[Control ID], [6]cmmiAnalysis!AW$4:AW$579,0,0,1)+(_xlfn.XLOOKUP(B70,[6]!Table10[Control ID], [6]cmmiAnalysis!AX$4:AX$579,0,0,1)+(_xlfn.XLOOKUP(B70,[6]!Table10[Control ID], [6]cmmiAnalysis!AY$4:AY$579,0,0,1)))</f>
        <v>#REF!</v>
      </c>
      <c r="J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0" s="1" t="e">
        <f>SUM(_xlfn.XLOOKUP(Table8[[#This Row],[Control ID]],[6]!Table10[Control ID],[6]cmmiAnalysis!BE$4:BE$579),_xlfn.XLOOKUP(Table8[[#This Row],[Control ID]],[6]!Table10[Control ID],[6]cmmiAnalysis!BF$4:BF$579))</f>
        <v>#REF!</v>
      </c>
      <c r="L70" s="1" t="e">
        <f>SUM(_xlfn.XLOOKUP(Table8[[#This Row],[Control ID]],[6]!Table10[Control ID],[6]cmmiAnalysis!BG$4:BG$579))</f>
        <v>#REF!</v>
      </c>
      <c r="M70" s="1" t="e">
        <f>SUM(_xlfn.XLOOKUP(Table8[[#This Row],[Control ID]],[6]!Table10[Control ID],[6]cmmiAnalysis!BH$4:BH$579))</f>
        <v>#REF!</v>
      </c>
      <c r="N70" s="1" t="e">
        <f>SUM(_xlfn.XLOOKUP(Table8[[#This Row],[Control ID]],[6]!Table10[Control ID],[6]cmmiAnalysis!BI$4:BI$579))</f>
        <v>#REF!</v>
      </c>
      <c r="O70" s="1" t="e">
        <f>SUM(_xlfn.XLOOKUP(Table8[[#This Row],[Control ID]],[6]!Table10[Control ID],[6]cmmiAnalysis!BJ$4:BJ$579),_xlfn.XLOOKUP(Table8[[#This Row],[Control ID]],[6]!Table10[Control ID],[6]cmmiAnalysis!BK$4:BK$579))</f>
        <v>#REF!</v>
      </c>
      <c r="P70" s="1" t="e">
        <f>SUM(_xlfn.XLOOKUP(Table8[[#This Row],[Control ID]],[6]!Table10[Control ID],[6]cmmiAnalysis!BL$4:BL$579))</f>
        <v>#REF!</v>
      </c>
      <c r="Q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0" s="1" t="e">
        <f>SUM(_xlfn.XLOOKUP(Table8[[#This Row],[Control ID]],[6]!Table10[Control ID],[6]cmmiAnalysis!BQ$4:BQ$579),_xlfn.XLOOKUP(Table8[[#This Row],[Control ID]],[6]!Table10[Control ID],[6]cmmiAnalysis!BR$4:BR$579))</f>
        <v>#REF!</v>
      </c>
      <c r="S70" s="1" t="e">
        <f>SUM(_xlfn.XLOOKUP(Table8[[#This Row],[Control ID]],[6]!Table10[Control ID],[6]cmmiAnalysis!BA$4:BA$579),_xlfn.XLOOKUP(Table8[[#This Row],[Control ID]],[6]!Table10[Control ID],[6]cmmiAnalysis!BB$4:BB$579),_xlfn.XLOOKUP(Table8[[#This Row],[Control ID]],[6]!Table10[Control ID],[6]cmmiAnalysis!BC$4:BC$579))</f>
        <v>#REF!</v>
      </c>
      <c r="T70" s="1" t="e">
        <f>SUM(_xlfn.XLOOKUP(Table8[[#This Row],[Control ID]],[6]!Table10[Control ID],[6]cmmiAnalysis!BV$4:BV$579))</f>
        <v>#REF!</v>
      </c>
      <c r="U70" s="1" t="e">
        <f>SUM(_xlfn.XLOOKUP(Table8[[#This Row],[Control ID]],[6]!Table10[Control ID],[6]cmmiAnalysis!BW$4:BW$579))</f>
        <v>#REF!</v>
      </c>
      <c r="V70" s="1" t="e">
        <f>SUM(_xlfn.XLOOKUP(Table8[[#This Row],[Control ID]],[6]!Table10[Control ID],[6]cmmiAnalysis!BX$4:BX$579))</f>
        <v>#REF!</v>
      </c>
      <c r="W70" s="1" t="e">
        <f>SUM(_xlfn.XLOOKUP(Table8[[#This Row],[Control ID]],[6]!Table10[Control ID],[6]cmmiAnalysis!BY$4:BY$579))</f>
        <v>#REF!</v>
      </c>
      <c r="X70" s="1" t="e">
        <f>SUM(_xlfn.XLOOKUP(Table8[[#This Row],[Control ID]],[6]!Table10[Control ID],[6]cmmiAnalysis!BZ$4:BZ$579))</f>
        <v>#REF!</v>
      </c>
      <c r="Y70" s="1" t="e">
        <f>SUM(_xlfn.XLOOKUP(Table8[[#This Row],[Control ID]],[6]!Table10[Control ID],[6]cmmiAnalysis!CA$4:CA$579),_xlfn.XLOOKUP(Table8[[#This Row],[Control ID]],[6]!Table10[Control ID],[6]cmmiAnalysis!CB$4:CB$579))</f>
        <v>#REF!</v>
      </c>
      <c r="Z70" s="1" t="e">
        <f>SUM(_xlfn.XLOOKUP(Table8[[#This Row],[Control ID]],[6]!Table10[Control ID],[6]cmmiAnalysis!CC$4:CC$579),_xlfn.XLOOKUP(Table8[[#This Row],[Control ID]],[6]!Table10[Control ID],[6]cmmiAnalysis!CD$4:CD$579),_xlfn.XLOOKUP(Table8[[#This Row],[Control ID]],[6]!Table10[Control ID],[6]cmmiAnalysis!CE$4:CE$579))</f>
        <v>#REF!</v>
      </c>
    </row>
    <row r="71" spans="2:26" x14ac:dyDescent="0.25">
      <c r="B71" s="1" t="s">
        <v>3305</v>
      </c>
      <c r="C71" s="1" t="str">
        <f>_xlfn.XLOOKUP(B71,[6]cmmiAnalysis!$A$4:$A$579,[6]cmmiAnalysis!$D$4:$D$579,0,0,1)</f>
        <v>RTO Planning</v>
      </c>
      <c r="D71" s="19">
        <v>3</v>
      </c>
      <c r="E71" s="32" t="str">
        <f>IFERROR(SUM(Table8[[#This Row],[Implementation]:[Reporting]]),"N/A")</f>
        <v>N/A</v>
      </c>
      <c r="F71" s="32" t="e">
        <f>SUM(Table8[[#This Row],[Operating Capability]:[Adaptability]])</f>
        <v>#REF!</v>
      </c>
      <c r="G71" s="32" t="e">
        <f>SUM(Table8[[#This Row],[Reliability]:[Transparency]])</f>
        <v>#REF!</v>
      </c>
      <c r="H71" s="1" t="e" cm="1">
        <f t="array" ref="H71">_xlfn.XLOOKUP(B71,[6]!Table10[Control ID],[6]cmmiAnalysis!AV$4:AV$579,0,0,1)</f>
        <v>#REF!</v>
      </c>
      <c r="I71" s="1" t="e" cm="1">
        <f t="array" ref="I71">_xlfn.XLOOKUP(B71,[6]!Table10[Control ID], [6]cmmiAnalysis!AW$4:AW$579,0,0,1)+(_xlfn.XLOOKUP(B71,[6]!Table10[Control ID], [6]cmmiAnalysis!AX$4:AX$579,0,0,1)+(_xlfn.XLOOKUP(B71,[6]!Table10[Control ID], [6]cmmiAnalysis!AY$4:AY$579,0,0,1)))</f>
        <v>#REF!</v>
      </c>
      <c r="J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1" s="1" t="e">
        <f>SUM(_xlfn.XLOOKUP(Table8[[#This Row],[Control ID]],[6]!Table10[Control ID],[6]cmmiAnalysis!BE$4:BE$579),_xlfn.XLOOKUP(Table8[[#This Row],[Control ID]],[6]!Table10[Control ID],[6]cmmiAnalysis!BF$4:BF$579))</f>
        <v>#REF!</v>
      </c>
      <c r="L71" s="1" t="e">
        <f>SUM(_xlfn.XLOOKUP(Table8[[#This Row],[Control ID]],[6]!Table10[Control ID],[6]cmmiAnalysis!BG$4:BG$579))</f>
        <v>#REF!</v>
      </c>
      <c r="M71" s="1" t="e">
        <f>SUM(_xlfn.XLOOKUP(Table8[[#This Row],[Control ID]],[6]!Table10[Control ID],[6]cmmiAnalysis!BH$4:BH$579))</f>
        <v>#REF!</v>
      </c>
      <c r="N71" s="1" t="e">
        <f>SUM(_xlfn.XLOOKUP(Table8[[#This Row],[Control ID]],[6]!Table10[Control ID],[6]cmmiAnalysis!BI$4:BI$579))</f>
        <v>#REF!</v>
      </c>
      <c r="O71" s="1" t="e">
        <f>SUM(_xlfn.XLOOKUP(Table8[[#This Row],[Control ID]],[6]!Table10[Control ID],[6]cmmiAnalysis!BJ$4:BJ$579),_xlfn.XLOOKUP(Table8[[#This Row],[Control ID]],[6]!Table10[Control ID],[6]cmmiAnalysis!BK$4:BK$579))</f>
        <v>#REF!</v>
      </c>
      <c r="P71" s="1" t="e">
        <f>SUM(_xlfn.XLOOKUP(Table8[[#This Row],[Control ID]],[6]!Table10[Control ID],[6]cmmiAnalysis!BL$4:BL$579))</f>
        <v>#REF!</v>
      </c>
      <c r="Q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1" s="1" t="e">
        <f>SUM(_xlfn.XLOOKUP(Table8[[#This Row],[Control ID]],[6]!Table10[Control ID],[6]cmmiAnalysis!BQ$4:BQ$579),_xlfn.XLOOKUP(Table8[[#This Row],[Control ID]],[6]!Table10[Control ID],[6]cmmiAnalysis!BR$4:BR$579))</f>
        <v>#REF!</v>
      </c>
      <c r="S71" s="1" t="e">
        <f>SUM(_xlfn.XLOOKUP(Table8[[#This Row],[Control ID]],[6]!Table10[Control ID],[6]cmmiAnalysis!BA$4:BA$579),_xlfn.XLOOKUP(Table8[[#This Row],[Control ID]],[6]!Table10[Control ID],[6]cmmiAnalysis!BB$4:BB$579),_xlfn.XLOOKUP(Table8[[#This Row],[Control ID]],[6]!Table10[Control ID],[6]cmmiAnalysis!BC$4:BC$579))</f>
        <v>#REF!</v>
      </c>
      <c r="T71" s="1" t="e">
        <f>SUM(_xlfn.XLOOKUP(Table8[[#This Row],[Control ID]],[6]!Table10[Control ID],[6]cmmiAnalysis!BV$4:BV$579))</f>
        <v>#REF!</v>
      </c>
      <c r="U71" s="1" t="e">
        <f>SUM(_xlfn.XLOOKUP(Table8[[#This Row],[Control ID]],[6]!Table10[Control ID],[6]cmmiAnalysis!BW$4:BW$579))</f>
        <v>#REF!</v>
      </c>
      <c r="V71" s="1" t="e">
        <f>SUM(_xlfn.XLOOKUP(Table8[[#This Row],[Control ID]],[6]!Table10[Control ID],[6]cmmiAnalysis!BX$4:BX$579))</f>
        <v>#REF!</v>
      </c>
      <c r="W71" s="1" t="e">
        <f>SUM(_xlfn.XLOOKUP(Table8[[#This Row],[Control ID]],[6]!Table10[Control ID],[6]cmmiAnalysis!BY$4:BY$579))</f>
        <v>#REF!</v>
      </c>
      <c r="X71" s="1" t="e">
        <f>SUM(_xlfn.XLOOKUP(Table8[[#This Row],[Control ID]],[6]!Table10[Control ID],[6]cmmiAnalysis!BZ$4:BZ$579))</f>
        <v>#REF!</v>
      </c>
      <c r="Y71" s="1" t="e">
        <f>SUM(_xlfn.XLOOKUP(Table8[[#This Row],[Control ID]],[6]!Table10[Control ID],[6]cmmiAnalysis!CA$4:CA$579),_xlfn.XLOOKUP(Table8[[#This Row],[Control ID]],[6]!Table10[Control ID],[6]cmmiAnalysis!CB$4:CB$579))</f>
        <v>#REF!</v>
      </c>
      <c r="Z71" s="1" t="e">
        <f>SUM(_xlfn.XLOOKUP(Table8[[#This Row],[Control ID]],[6]!Table10[Control ID],[6]cmmiAnalysis!CC$4:CC$579),_xlfn.XLOOKUP(Table8[[#This Row],[Control ID]],[6]!Table10[Control ID],[6]cmmiAnalysis!CD$4:CD$579),_xlfn.XLOOKUP(Table8[[#This Row],[Control ID]],[6]!Table10[Control ID],[6]cmmiAnalysis!CE$4:CE$579))</f>
        <v>#REF!</v>
      </c>
    </row>
    <row r="72" spans="2:26" x14ac:dyDescent="0.25">
      <c r="B72" s="1" t="s">
        <v>3308</v>
      </c>
      <c r="C72" s="1" t="str">
        <f>_xlfn.XLOOKUP(B72,[6]cmmiAnalysis!$A$4:$A$579,[6]cmmiAnalysis!$D$4:$D$579,0,0,1)</f>
        <v>Technology Stack Analysis</v>
      </c>
      <c r="D72" s="19">
        <v>4</v>
      </c>
      <c r="E72" s="32" t="str">
        <f>IFERROR(SUM(Table8[[#This Row],[Implementation]:[Reporting]]),"N/A")</f>
        <v>N/A</v>
      </c>
      <c r="F72" s="32" t="e">
        <f>SUM(Table8[[#This Row],[Operating Capability]:[Adaptability]])</f>
        <v>#REF!</v>
      </c>
      <c r="G72" s="32" t="e">
        <f>SUM(Table8[[#This Row],[Reliability]:[Transparency]])</f>
        <v>#REF!</v>
      </c>
      <c r="H72" s="1" t="e" cm="1">
        <f t="array" ref="H72">_xlfn.XLOOKUP(B72,[6]!Table10[Control ID],[6]cmmiAnalysis!AV$4:AV$579,0,0,1)</f>
        <v>#REF!</v>
      </c>
      <c r="I72" s="1" t="e" cm="1">
        <f t="array" ref="I72">_xlfn.XLOOKUP(B72,[6]!Table10[Control ID], [6]cmmiAnalysis!AW$4:AW$579,0,0,1)+(_xlfn.XLOOKUP(B72,[6]!Table10[Control ID], [6]cmmiAnalysis!AX$4:AX$579,0,0,1)+(_xlfn.XLOOKUP(B72,[6]!Table10[Control ID], [6]cmmiAnalysis!AY$4:AY$579,0,0,1)))</f>
        <v>#REF!</v>
      </c>
      <c r="J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2" s="1" t="e">
        <f>SUM(_xlfn.XLOOKUP(Table8[[#This Row],[Control ID]],[6]!Table10[Control ID],[6]cmmiAnalysis!BE$4:BE$579),_xlfn.XLOOKUP(Table8[[#This Row],[Control ID]],[6]!Table10[Control ID],[6]cmmiAnalysis!BF$4:BF$579))</f>
        <v>#REF!</v>
      </c>
      <c r="L72" s="1" t="e">
        <f>SUM(_xlfn.XLOOKUP(Table8[[#This Row],[Control ID]],[6]!Table10[Control ID],[6]cmmiAnalysis!BG$4:BG$579))</f>
        <v>#REF!</v>
      </c>
      <c r="M72" s="1" t="e">
        <f>SUM(_xlfn.XLOOKUP(Table8[[#This Row],[Control ID]],[6]!Table10[Control ID],[6]cmmiAnalysis!BH$4:BH$579))</f>
        <v>#REF!</v>
      </c>
      <c r="N72" s="1" t="e">
        <f>SUM(_xlfn.XLOOKUP(Table8[[#This Row],[Control ID]],[6]!Table10[Control ID],[6]cmmiAnalysis!BI$4:BI$579))</f>
        <v>#REF!</v>
      </c>
      <c r="O72" s="1" t="e">
        <f>SUM(_xlfn.XLOOKUP(Table8[[#This Row],[Control ID]],[6]!Table10[Control ID],[6]cmmiAnalysis!BJ$4:BJ$579),_xlfn.XLOOKUP(Table8[[#This Row],[Control ID]],[6]!Table10[Control ID],[6]cmmiAnalysis!BK$4:BK$579))</f>
        <v>#REF!</v>
      </c>
      <c r="P72" s="1" t="e">
        <f>SUM(_xlfn.XLOOKUP(Table8[[#This Row],[Control ID]],[6]!Table10[Control ID],[6]cmmiAnalysis!BL$4:BL$579))</f>
        <v>#REF!</v>
      </c>
      <c r="Q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2" s="1" t="e">
        <f>SUM(_xlfn.XLOOKUP(Table8[[#This Row],[Control ID]],[6]!Table10[Control ID],[6]cmmiAnalysis!BQ$4:BQ$579),_xlfn.XLOOKUP(Table8[[#This Row],[Control ID]],[6]!Table10[Control ID],[6]cmmiAnalysis!BR$4:BR$579))</f>
        <v>#REF!</v>
      </c>
      <c r="S72" s="1" t="e">
        <f>SUM(_xlfn.XLOOKUP(Table8[[#This Row],[Control ID]],[6]!Table10[Control ID],[6]cmmiAnalysis!BA$4:BA$579),_xlfn.XLOOKUP(Table8[[#This Row],[Control ID]],[6]!Table10[Control ID],[6]cmmiAnalysis!BB$4:BB$579),_xlfn.XLOOKUP(Table8[[#This Row],[Control ID]],[6]!Table10[Control ID],[6]cmmiAnalysis!BC$4:BC$579))</f>
        <v>#REF!</v>
      </c>
      <c r="T72" s="1" t="e">
        <f>SUM(_xlfn.XLOOKUP(Table8[[#This Row],[Control ID]],[6]!Table10[Control ID],[6]cmmiAnalysis!BV$4:BV$579))</f>
        <v>#REF!</v>
      </c>
      <c r="U72" s="1" t="e">
        <f>SUM(_xlfn.XLOOKUP(Table8[[#This Row],[Control ID]],[6]!Table10[Control ID],[6]cmmiAnalysis!BW$4:BW$579))</f>
        <v>#REF!</v>
      </c>
      <c r="V72" s="1" t="e">
        <f>SUM(_xlfn.XLOOKUP(Table8[[#This Row],[Control ID]],[6]!Table10[Control ID],[6]cmmiAnalysis!BX$4:BX$579))</f>
        <v>#REF!</v>
      </c>
      <c r="W72" s="1" t="e">
        <f>SUM(_xlfn.XLOOKUP(Table8[[#This Row],[Control ID]],[6]!Table10[Control ID],[6]cmmiAnalysis!BY$4:BY$579))</f>
        <v>#REF!</v>
      </c>
      <c r="X72" s="1" t="e">
        <f>SUM(_xlfn.XLOOKUP(Table8[[#This Row],[Control ID]],[6]!Table10[Control ID],[6]cmmiAnalysis!BZ$4:BZ$579))</f>
        <v>#REF!</v>
      </c>
      <c r="Y72" s="1" t="e">
        <f>SUM(_xlfn.XLOOKUP(Table8[[#This Row],[Control ID]],[6]!Table10[Control ID],[6]cmmiAnalysis!CA$4:CA$579),_xlfn.XLOOKUP(Table8[[#This Row],[Control ID]],[6]!Table10[Control ID],[6]cmmiAnalysis!CB$4:CB$579))</f>
        <v>#REF!</v>
      </c>
      <c r="Z72" s="1" t="e">
        <f>SUM(_xlfn.XLOOKUP(Table8[[#This Row],[Control ID]],[6]!Table10[Control ID],[6]cmmiAnalysis!CC$4:CC$579),_xlfn.XLOOKUP(Table8[[#This Row],[Control ID]],[6]!Table10[Control ID],[6]cmmiAnalysis!CD$4:CD$579),_xlfn.XLOOKUP(Table8[[#This Row],[Control ID]],[6]!Table10[Control ID],[6]cmmiAnalysis!CE$4:CE$579))</f>
        <v>#REF!</v>
      </c>
    </row>
    <row r="73" spans="2:26" x14ac:dyDescent="0.25">
      <c r="B73" s="1" t="s">
        <v>3309</v>
      </c>
      <c r="C73" s="1" t="str">
        <f>_xlfn.XLOOKUP(B73,[6]cmmiAnalysis!$A$4:$A$579,[6]cmmiAnalysis!$D$4:$D$579,0,0,1)</f>
        <v>Resource Allocation</v>
      </c>
      <c r="D73" s="19">
        <v>4</v>
      </c>
      <c r="E73" s="32" t="str">
        <f>IFERROR(SUM(Table8[[#This Row],[Implementation]:[Reporting]]),"N/A")</f>
        <v>N/A</v>
      </c>
      <c r="F73" s="32" t="e">
        <f>SUM(Table8[[#This Row],[Operating Capability]:[Adaptability]])</f>
        <v>#REF!</v>
      </c>
      <c r="G73" s="32" t="e">
        <f>SUM(Table8[[#This Row],[Reliability]:[Transparency]])</f>
        <v>#REF!</v>
      </c>
      <c r="H73" s="1" t="e" cm="1">
        <f t="array" ref="H73">_xlfn.XLOOKUP(B73,[6]!Table10[Control ID],[6]cmmiAnalysis!AV$4:AV$579,0,0,1)</f>
        <v>#REF!</v>
      </c>
      <c r="I73" s="1" t="e" cm="1">
        <f t="array" ref="I73">_xlfn.XLOOKUP(B73,[6]!Table10[Control ID], [6]cmmiAnalysis!AW$4:AW$579,0,0,1)+(_xlfn.XLOOKUP(B73,[6]!Table10[Control ID], [6]cmmiAnalysis!AX$4:AX$579,0,0,1)+(_xlfn.XLOOKUP(B73,[6]!Table10[Control ID], [6]cmmiAnalysis!AY$4:AY$579,0,0,1)))</f>
        <v>#REF!</v>
      </c>
      <c r="J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3" s="1" t="e">
        <f>SUM(_xlfn.XLOOKUP(Table8[[#This Row],[Control ID]],[6]!Table10[Control ID],[6]cmmiAnalysis!BE$4:BE$579),_xlfn.XLOOKUP(Table8[[#This Row],[Control ID]],[6]!Table10[Control ID],[6]cmmiAnalysis!BF$4:BF$579))</f>
        <v>#REF!</v>
      </c>
      <c r="L73" s="1" t="e">
        <f>SUM(_xlfn.XLOOKUP(Table8[[#This Row],[Control ID]],[6]!Table10[Control ID],[6]cmmiAnalysis!BG$4:BG$579))</f>
        <v>#REF!</v>
      </c>
      <c r="M73" s="1" t="e">
        <f>SUM(_xlfn.XLOOKUP(Table8[[#This Row],[Control ID]],[6]!Table10[Control ID],[6]cmmiAnalysis!BH$4:BH$579))</f>
        <v>#REF!</v>
      </c>
      <c r="N73" s="1" t="e">
        <f>SUM(_xlfn.XLOOKUP(Table8[[#This Row],[Control ID]],[6]!Table10[Control ID],[6]cmmiAnalysis!BI$4:BI$579))</f>
        <v>#REF!</v>
      </c>
      <c r="O73" s="1" t="e">
        <f>SUM(_xlfn.XLOOKUP(Table8[[#This Row],[Control ID]],[6]!Table10[Control ID],[6]cmmiAnalysis!BJ$4:BJ$579),_xlfn.XLOOKUP(Table8[[#This Row],[Control ID]],[6]!Table10[Control ID],[6]cmmiAnalysis!BK$4:BK$579))</f>
        <v>#REF!</v>
      </c>
      <c r="P73" s="1" t="e">
        <f>SUM(_xlfn.XLOOKUP(Table8[[#This Row],[Control ID]],[6]!Table10[Control ID],[6]cmmiAnalysis!BL$4:BL$579))</f>
        <v>#REF!</v>
      </c>
      <c r="Q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3" s="1" t="e">
        <f>SUM(_xlfn.XLOOKUP(Table8[[#This Row],[Control ID]],[6]!Table10[Control ID],[6]cmmiAnalysis!BQ$4:BQ$579),_xlfn.XLOOKUP(Table8[[#This Row],[Control ID]],[6]!Table10[Control ID],[6]cmmiAnalysis!BR$4:BR$579))</f>
        <v>#REF!</v>
      </c>
      <c r="S73" s="1" t="e">
        <f>SUM(_xlfn.XLOOKUP(Table8[[#This Row],[Control ID]],[6]!Table10[Control ID],[6]cmmiAnalysis!BA$4:BA$579),_xlfn.XLOOKUP(Table8[[#This Row],[Control ID]],[6]!Table10[Control ID],[6]cmmiAnalysis!BB$4:BB$579),_xlfn.XLOOKUP(Table8[[#This Row],[Control ID]],[6]!Table10[Control ID],[6]cmmiAnalysis!BC$4:BC$579))</f>
        <v>#REF!</v>
      </c>
      <c r="T73" s="1" t="e">
        <f>SUM(_xlfn.XLOOKUP(Table8[[#This Row],[Control ID]],[6]!Table10[Control ID],[6]cmmiAnalysis!BV$4:BV$579))</f>
        <v>#REF!</v>
      </c>
      <c r="U73" s="1" t="e">
        <f>SUM(_xlfn.XLOOKUP(Table8[[#This Row],[Control ID]],[6]!Table10[Control ID],[6]cmmiAnalysis!BW$4:BW$579))</f>
        <v>#REF!</v>
      </c>
      <c r="V73" s="1" t="e">
        <f>SUM(_xlfn.XLOOKUP(Table8[[#This Row],[Control ID]],[6]!Table10[Control ID],[6]cmmiAnalysis!BX$4:BX$579))</f>
        <v>#REF!</v>
      </c>
      <c r="W73" s="1" t="e">
        <f>SUM(_xlfn.XLOOKUP(Table8[[#This Row],[Control ID]],[6]!Table10[Control ID],[6]cmmiAnalysis!BY$4:BY$579))</f>
        <v>#REF!</v>
      </c>
      <c r="X73" s="1" t="e">
        <f>SUM(_xlfn.XLOOKUP(Table8[[#This Row],[Control ID]],[6]!Table10[Control ID],[6]cmmiAnalysis!BZ$4:BZ$579))</f>
        <v>#REF!</v>
      </c>
      <c r="Y73" s="1" t="e">
        <f>SUM(_xlfn.XLOOKUP(Table8[[#This Row],[Control ID]],[6]!Table10[Control ID],[6]cmmiAnalysis!CA$4:CA$579),_xlfn.XLOOKUP(Table8[[#This Row],[Control ID]],[6]!Table10[Control ID],[6]cmmiAnalysis!CB$4:CB$579))</f>
        <v>#REF!</v>
      </c>
      <c r="Z73" s="1" t="e">
        <f>SUM(_xlfn.XLOOKUP(Table8[[#This Row],[Control ID]],[6]!Table10[Control ID],[6]cmmiAnalysis!CC$4:CC$579),_xlfn.XLOOKUP(Table8[[#This Row],[Control ID]],[6]!Table10[Control ID],[6]cmmiAnalysis!CD$4:CD$579),_xlfn.XLOOKUP(Table8[[#This Row],[Control ID]],[6]!Table10[Control ID],[6]cmmiAnalysis!CE$4:CE$579))</f>
        <v>#REF!</v>
      </c>
    </row>
    <row r="74" spans="2:26" x14ac:dyDescent="0.25">
      <c r="B74" s="1" t="s">
        <v>3310</v>
      </c>
      <c r="C74" s="1" t="str">
        <f>_xlfn.XLOOKUP(B74,[6]cmmiAnalysis!$A$4:$A$579,[6]cmmiAnalysis!$D$4:$D$579,0,0,1)</f>
        <v>Vendor Continuity Planning</v>
      </c>
      <c r="D74" s="19">
        <v>3</v>
      </c>
      <c r="E74" s="32" t="str">
        <f>IFERROR(SUM(Table8[[#This Row],[Implementation]:[Reporting]]),"N/A")</f>
        <v>N/A</v>
      </c>
      <c r="F74" s="32" t="e">
        <f>SUM(Table8[[#This Row],[Operating Capability]:[Adaptability]])</f>
        <v>#REF!</v>
      </c>
      <c r="G74" s="32" t="e">
        <f>SUM(Table8[[#This Row],[Reliability]:[Transparency]])</f>
        <v>#REF!</v>
      </c>
      <c r="H74" s="1" t="e" cm="1">
        <f t="array" ref="H74">_xlfn.XLOOKUP(B74,[6]!Table10[Control ID],[6]cmmiAnalysis!AV$4:AV$579,0,0,1)</f>
        <v>#REF!</v>
      </c>
      <c r="I74" s="1" t="e" cm="1">
        <f t="array" ref="I74">_xlfn.XLOOKUP(B74,[6]!Table10[Control ID], [6]cmmiAnalysis!AW$4:AW$579,0,0,1)+(_xlfn.XLOOKUP(B74,[6]!Table10[Control ID], [6]cmmiAnalysis!AX$4:AX$579,0,0,1)+(_xlfn.XLOOKUP(B74,[6]!Table10[Control ID], [6]cmmiAnalysis!AY$4:AY$579,0,0,1)))</f>
        <v>#REF!</v>
      </c>
      <c r="J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4" s="1" t="e">
        <f>SUM(_xlfn.XLOOKUP(Table8[[#This Row],[Control ID]],[6]!Table10[Control ID],[6]cmmiAnalysis!BE$4:BE$579),_xlfn.XLOOKUP(Table8[[#This Row],[Control ID]],[6]!Table10[Control ID],[6]cmmiAnalysis!BF$4:BF$579))</f>
        <v>#REF!</v>
      </c>
      <c r="L74" s="1" t="e">
        <f>SUM(_xlfn.XLOOKUP(Table8[[#This Row],[Control ID]],[6]!Table10[Control ID],[6]cmmiAnalysis!BG$4:BG$579))</f>
        <v>#REF!</v>
      </c>
      <c r="M74" s="1" t="e">
        <f>SUM(_xlfn.XLOOKUP(Table8[[#This Row],[Control ID]],[6]!Table10[Control ID],[6]cmmiAnalysis!BH$4:BH$579))</f>
        <v>#REF!</v>
      </c>
      <c r="N74" s="1" t="e">
        <f>SUM(_xlfn.XLOOKUP(Table8[[#This Row],[Control ID]],[6]!Table10[Control ID],[6]cmmiAnalysis!BI$4:BI$579))</f>
        <v>#REF!</v>
      </c>
      <c r="O74" s="1" t="e">
        <f>SUM(_xlfn.XLOOKUP(Table8[[#This Row],[Control ID]],[6]!Table10[Control ID],[6]cmmiAnalysis!BJ$4:BJ$579),_xlfn.XLOOKUP(Table8[[#This Row],[Control ID]],[6]!Table10[Control ID],[6]cmmiAnalysis!BK$4:BK$579))</f>
        <v>#REF!</v>
      </c>
      <c r="P74" s="1" t="e">
        <f>SUM(_xlfn.XLOOKUP(Table8[[#This Row],[Control ID]],[6]!Table10[Control ID],[6]cmmiAnalysis!BL$4:BL$579))</f>
        <v>#REF!</v>
      </c>
      <c r="Q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4" s="1" t="e">
        <f>SUM(_xlfn.XLOOKUP(Table8[[#This Row],[Control ID]],[6]!Table10[Control ID],[6]cmmiAnalysis!BQ$4:BQ$579),_xlfn.XLOOKUP(Table8[[#This Row],[Control ID]],[6]!Table10[Control ID],[6]cmmiAnalysis!BR$4:BR$579))</f>
        <v>#REF!</v>
      </c>
      <c r="S74" s="1" t="e">
        <f>SUM(_xlfn.XLOOKUP(Table8[[#This Row],[Control ID]],[6]!Table10[Control ID],[6]cmmiAnalysis!BA$4:BA$579),_xlfn.XLOOKUP(Table8[[#This Row],[Control ID]],[6]!Table10[Control ID],[6]cmmiAnalysis!BB$4:BB$579),_xlfn.XLOOKUP(Table8[[#This Row],[Control ID]],[6]!Table10[Control ID],[6]cmmiAnalysis!BC$4:BC$579))</f>
        <v>#REF!</v>
      </c>
      <c r="T74" s="1" t="e">
        <f>SUM(_xlfn.XLOOKUP(Table8[[#This Row],[Control ID]],[6]!Table10[Control ID],[6]cmmiAnalysis!BV$4:BV$579))</f>
        <v>#REF!</v>
      </c>
      <c r="U74" s="1" t="e">
        <f>SUM(_xlfn.XLOOKUP(Table8[[#This Row],[Control ID]],[6]!Table10[Control ID],[6]cmmiAnalysis!BW$4:BW$579))</f>
        <v>#REF!</v>
      </c>
      <c r="V74" s="1" t="e">
        <f>SUM(_xlfn.XLOOKUP(Table8[[#This Row],[Control ID]],[6]!Table10[Control ID],[6]cmmiAnalysis!BX$4:BX$579))</f>
        <v>#REF!</v>
      </c>
      <c r="W74" s="1" t="e">
        <f>SUM(_xlfn.XLOOKUP(Table8[[#This Row],[Control ID]],[6]!Table10[Control ID],[6]cmmiAnalysis!BY$4:BY$579))</f>
        <v>#REF!</v>
      </c>
      <c r="X74" s="1" t="e">
        <f>SUM(_xlfn.XLOOKUP(Table8[[#This Row],[Control ID]],[6]!Table10[Control ID],[6]cmmiAnalysis!BZ$4:BZ$579))</f>
        <v>#REF!</v>
      </c>
      <c r="Y74" s="1" t="e">
        <f>SUM(_xlfn.XLOOKUP(Table8[[#This Row],[Control ID]],[6]!Table10[Control ID],[6]cmmiAnalysis!CA$4:CA$579),_xlfn.XLOOKUP(Table8[[#This Row],[Control ID]],[6]!Table10[Control ID],[6]cmmiAnalysis!CB$4:CB$579))</f>
        <v>#REF!</v>
      </c>
      <c r="Z74" s="1" t="e">
        <f>SUM(_xlfn.XLOOKUP(Table8[[#This Row],[Control ID]],[6]!Table10[Control ID],[6]cmmiAnalysis!CC$4:CC$579),_xlfn.XLOOKUP(Table8[[#This Row],[Control ID]],[6]!Table10[Control ID],[6]cmmiAnalysis!CD$4:CD$579),_xlfn.XLOOKUP(Table8[[#This Row],[Control ID]],[6]!Table10[Control ID],[6]cmmiAnalysis!CE$4:CE$579))</f>
        <v>#REF!</v>
      </c>
    </row>
    <row r="75" spans="2:26" x14ac:dyDescent="0.25">
      <c r="B75" s="1" t="s">
        <v>3313</v>
      </c>
      <c r="C75" s="1" t="str">
        <f>_xlfn.XLOOKUP(B75,[6]cmmiAnalysis!$A$4:$A$579,[6]cmmiAnalysis!$D$4:$D$579,0,0,1)</f>
        <v>Recovery Time Objectives (RTO)</v>
      </c>
      <c r="D75" s="19">
        <v>3</v>
      </c>
      <c r="E75" s="32" t="str">
        <f>IFERROR(SUM(Table8[[#This Row],[Implementation]:[Reporting]]),"N/A")</f>
        <v>N/A</v>
      </c>
      <c r="F75" s="32" t="e">
        <f>SUM(Table8[[#This Row],[Operating Capability]:[Adaptability]])</f>
        <v>#REF!</v>
      </c>
      <c r="G75" s="32" t="e">
        <f>SUM(Table8[[#This Row],[Reliability]:[Transparency]])</f>
        <v>#REF!</v>
      </c>
      <c r="H75" s="1" t="e" cm="1">
        <f t="array" ref="H75">_xlfn.XLOOKUP(B75,[6]!Table10[Control ID],[6]cmmiAnalysis!AV$4:AV$579,0,0,1)</f>
        <v>#REF!</v>
      </c>
      <c r="I75" s="1" t="e" cm="1">
        <f t="array" ref="I75">_xlfn.XLOOKUP(B75,[6]!Table10[Control ID], [6]cmmiAnalysis!AW$4:AW$579,0,0,1)+(_xlfn.XLOOKUP(B75,[6]!Table10[Control ID], [6]cmmiAnalysis!AX$4:AX$579,0,0,1)+(_xlfn.XLOOKUP(B75,[6]!Table10[Control ID], [6]cmmiAnalysis!AY$4:AY$579,0,0,1)))</f>
        <v>#REF!</v>
      </c>
      <c r="J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5" s="1" t="e">
        <f>SUM(_xlfn.XLOOKUP(Table8[[#This Row],[Control ID]],[6]!Table10[Control ID],[6]cmmiAnalysis!BE$4:BE$579),_xlfn.XLOOKUP(Table8[[#This Row],[Control ID]],[6]!Table10[Control ID],[6]cmmiAnalysis!BF$4:BF$579))</f>
        <v>#REF!</v>
      </c>
      <c r="L75" s="1" t="e">
        <f>SUM(_xlfn.XLOOKUP(Table8[[#This Row],[Control ID]],[6]!Table10[Control ID],[6]cmmiAnalysis!BG$4:BG$579))</f>
        <v>#REF!</v>
      </c>
      <c r="M75" s="1" t="e">
        <f>SUM(_xlfn.XLOOKUP(Table8[[#This Row],[Control ID]],[6]!Table10[Control ID],[6]cmmiAnalysis!BH$4:BH$579))</f>
        <v>#REF!</v>
      </c>
      <c r="N75" s="1" t="e">
        <f>SUM(_xlfn.XLOOKUP(Table8[[#This Row],[Control ID]],[6]!Table10[Control ID],[6]cmmiAnalysis!BI$4:BI$579))</f>
        <v>#REF!</v>
      </c>
      <c r="O75" s="1" t="e">
        <f>SUM(_xlfn.XLOOKUP(Table8[[#This Row],[Control ID]],[6]!Table10[Control ID],[6]cmmiAnalysis!BJ$4:BJ$579),_xlfn.XLOOKUP(Table8[[#This Row],[Control ID]],[6]!Table10[Control ID],[6]cmmiAnalysis!BK$4:BK$579))</f>
        <v>#REF!</v>
      </c>
      <c r="P75" s="1" t="e">
        <f>SUM(_xlfn.XLOOKUP(Table8[[#This Row],[Control ID]],[6]!Table10[Control ID],[6]cmmiAnalysis!BL$4:BL$579))</f>
        <v>#REF!</v>
      </c>
      <c r="Q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5" s="1" t="e">
        <f>SUM(_xlfn.XLOOKUP(Table8[[#This Row],[Control ID]],[6]!Table10[Control ID],[6]cmmiAnalysis!BQ$4:BQ$579),_xlfn.XLOOKUP(Table8[[#This Row],[Control ID]],[6]!Table10[Control ID],[6]cmmiAnalysis!BR$4:BR$579))</f>
        <v>#REF!</v>
      </c>
      <c r="S75" s="1" t="e">
        <f>SUM(_xlfn.XLOOKUP(Table8[[#This Row],[Control ID]],[6]!Table10[Control ID],[6]cmmiAnalysis!BA$4:BA$579),_xlfn.XLOOKUP(Table8[[#This Row],[Control ID]],[6]!Table10[Control ID],[6]cmmiAnalysis!BB$4:BB$579),_xlfn.XLOOKUP(Table8[[#This Row],[Control ID]],[6]!Table10[Control ID],[6]cmmiAnalysis!BC$4:BC$579))</f>
        <v>#REF!</v>
      </c>
      <c r="T75" s="1" t="e">
        <f>SUM(_xlfn.XLOOKUP(Table8[[#This Row],[Control ID]],[6]!Table10[Control ID],[6]cmmiAnalysis!BV$4:BV$579))</f>
        <v>#REF!</v>
      </c>
      <c r="U75" s="1" t="e">
        <f>SUM(_xlfn.XLOOKUP(Table8[[#This Row],[Control ID]],[6]!Table10[Control ID],[6]cmmiAnalysis!BW$4:BW$579))</f>
        <v>#REF!</v>
      </c>
      <c r="V75" s="1" t="e">
        <f>SUM(_xlfn.XLOOKUP(Table8[[#This Row],[Control ID]],[6]!Table10[Control ID],[6]cmmiAnalysis!BX$4:BX$579))</f>
        <v>#REF!</v>
      </c>
      <c r="W75" s="1" t="e">
        <f>SUM(_xlfn.XLOOKUP(Table8[[#This Row],[Control ID]],[6]!Table10[Control ID],[6]cmmiAnalysis!BY$4:BY$579))</f>
        <v>#REF!</v>
      </c>
      <c r="X75" s="1" t="e">
        <f>SUM(_xlfn.XLOOKUP(Table8[[#This Row],[Control ID]],[6]!Table10[Control ID],[6]cmmiAnalysis!BZ$4:BZ$579))</f>
        <v>#REF!</v>
      </c>
      <c r="Y75" s="1" t="e">
        <f>SUM(_xlfn.XLOOKUP(Table8[[#This Row],[Control ID]],[6]!Table10[Control ID],[6]cmmiAnalysis!CA$4:CA$579),_xlfn.XLOOKUP(Table8[[#This Row],[Control ID]],[6]!Table10[Control ID],[6]cmmiAnalysis!CB$4:CB$579))</f>
        <v>#REF!</v>
      </c>
      <c r="Z75" s="1" t="e">
        <f>SUM(_xlfn.XLOOKUP(Table8[[#This Row],[Control ID]],[6]!Table10[Control ID],[6]cmmiAnalysis!CC$4:CC$579),_xlfn.XLOOKUP(Table8[[#This Row],[Control ID]],[6]!Table10[Control ID],[6]cmmiAnalysis!CD$4:CD$579),_xlfn.XLOOKUP(Table8[[#This Row],[Control ID]],[6]!Table10[Control ID],[6]cmmiAnalysis!CE$4:CE$579))</f>
        <v>#REF!</v>
      </c>
    </row>
    <row r="76" spans="2:26" x14ac:dyDescent="0.25">
      <c r="B76" s="1" t="s">
        <v>3315</v>
      </c>
      <c r="C76" s="1" t="str">
        <f>_xlfn.XLOOKUP(B76,[6]cmmiAnalysis!$A$4:$A$579,[6]cmmiAnalysis!$D$4:$D$579,0,0,1)</f>
        <v>Recovery Point Objectives (RPO)</v>
      </c>
      <c r="D76" s="19">
        <v>4</v>
      </c>
      <c r="E76" s="32" t="str">
        <f>IFERROR(SUM(Table8[[#This Row],[Implementation]:[Reporting]]),"N/A")</f>
        <v>N/A</v>
      </c>
      <c r="F76" s="32" t="e">
        <f>SUM(Table8[[#This Row],[Operating Capability]:[Adaptability]])</f>
        <v>#REF!</v>
      </c>
      <c r="G76" s="32" t="e">
        <f>SUM(Table8[[#This Row],[Reliability]:[Transparency]])</f>
        <v>#REF!</v>
      </c>
      <c r="H76" s="1" t="e" cm="1">
        <f t="array" ref="H76">_xlfn.XLOOKUP(B76,[6]!Table10[Control ID],[6]cmmiAnalysis!AV$4:AV$579,0,0,1)</f>
        <v>#REF!</v>
      </c>
      <c r="I76" s="1" t="e" cm="1">
        <f t="array" ref="I76">_xlfn.XLOOKUP(B76,[6]!Table10[Control ID], [6]cmmiAnalysis!AW$4:AW$579,0,0,1)+(_xlfn.XLOOKUP(B76,[6]!Table10[Control ID], [6]cmmiAnalysis!AX$4:AX$579,0,0,1)+(_xlfn.XLOOKUP(B76,[6]!Table10[Control ID], [6]cmmiAnalysis!AY$4:AY$579,0,0,1)))</f>
        <v>#REF!</v>
      </c>
      <c r="J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6" s="1" t="e">
        <f>SUM(_xlfn.XLOOKUP(Table8[[#This Row],[Control ID]],[6]!Table10[Control ID],[6]cmmiAnalysis!BE$4:BE$579),_xlfn.XLOOKUP(Table8[[#This Row],[Control ID]],[6]!Table10[Control ID],[6]cmmiAnalysis!BF$4:BF$579))</f>
        <v>#REF!</v>
      </c>
      <c r="L76" s="1" t="e">
        <f>SUM(_xlfn.XLOOKUP(Table8[[#This Row],[Control ID]],[6]!Table10[Control ID],[6]cmmiAnalysis!BG$4:BG$579))</f>
        <v>#REF!</v>
      </c>
      <c r="M76" s="1" t="e">
        <f>SUM(_xlfn.XLOOKUP(Table8[[#This Row],[Control ID]],[6]!Table10[Control ID],[6]cmmiAnalysis!BH$4:BH$579))</f>
        <v>#REF!</v>
      </c>
      <c r="N76" s="1" t="e">
        <f>SUM(_xlfn.XLOOKUP(Table8[[#This Row],[Control ID]],[6]!Table10[Control ID],[6]cmmiAnalysis!BI$4:BI$579))</f>
        <v>#REF!</v>
      </c>
      <c r="O76" s="1" t="e">
        <f>SUM(_xlfn.XLOOKUP(Table8[[#This Row],[Control ID]],[6]!Table10[Control ID],[6]cmmiAnalysis!BJ$4:BJ$579),_xlfn.XLOOKUP(Table8[[#This Row],[Control ID]],[6]!Table10[Control ID],[6]cmmiAnalysis!BK$4:BK$579))</f>
        <v>#REF!</v>
      </c>
      <c r="P76" s="1" t="e">
        <f>SUM(_xlfn.XLOOKUP(Table8[[#This Row],[Control ID]],[6]!Table10[Control ID],[6]cmmiAnalysis!BL$4:BL$579))</f>
        <v>#REF!</v>
      </c>
      <c r="Q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6" s="1" t="e">
        <f>SUM(_xlfn.XLOOKUP(Table8[[#This Row],[Control ID]],[6]!Table10[Control ID],[6]cmmiAnalysis!BQ$4:BQ$579),_xlfn.XLOOKUP(Table8[[#This Row],[Control ID]],[6]!Table10[Control ID],[6]cmmiAnalysis!BR$4:BR$579))</f>
        <v>#REF!</v>
      </c>
      <c r="S76" s="1" t="e">
        <f>SUM(_xlfn.XLOOKUP(Table8[[#This Row],[Control ID]],[6]!Table10[Control ID],[6]cmmiAnalysis!BA$4:BA$579),_xlfn.XLOOKUP(Table8[[#This Row],[Control ID]],[6]!Table10[Control ID],[6]cmmiAnalysis!BB$4:BB$579),_xlfn.XLOOKUP(Table8[[#This Row],[Control ID]],[6]!Table10[Control ID],[6]cmmiAnalysis!BC$4:BC$579))</f>
        <v>#REF!</v>
      </c>
      <c r="T76" s="1" t="e">
        <f>SUM(_xlfn.XLOOKUP(Table8[[#This Row],[Control ID]],[6]!Table10[Control ID],[6]cmmiAnalysis!BV$4:BV$579))</f>
        <v>#REF!</v>
      </c>
      <c r="U76" s="1" t="e">
        <f>SUM(_xlfn.XLOOKUP(Table8[[#This Row],[Control ID]],[6]!Table10[Control ID],[6]cmmiAnalysis!BW$4:BW$579))</f>
        <v>#REF!</v>
      </c>
      <c r="V76" s="1" t="e">
        <f>SUM(_xlfn.XLOOKUP(Table8[[#This Row],[Control ID]],[6]!Table10[Control ID],[6]cmmiAnalysis!BX$4:BX$579))</f>
        <v>#REF!</v>
      </c>
      <c r="W76" s="1" t="e">
        <f>SUM(_xlfn.XLOOKUP(Table8[[#This Row],[Control ID]],[6]!Table10[Control ID],[6]cmmiAnalysis!BY$4:BY$579))</f>
        <v>#REF!</v>
      </c>
      <c r="X76" s="1" t="e">
        <f>SUM(_xlfn.XLOOKUP(Table8[[#This Row],[Control ID]],[6]!Table10[Control ID],[6]cmmiAnalysis!BZ$4:BZ$579))</f>
        <v>#REF!</v>
      </c>
      <c r="Y76" s="1" t="e">
        <f>SUM(_xlfn.XLOOKUP(Table8[[#This Row],[Control ID]],[6]!Table10[Control ID],[6]cmmiAnalysis!CA$4:CA$579),_xlfn.XLOOKUP(Table8[[#This Row],[Control ID]],[6]!Table10[Control ID],[6]cmmiAnalysis!CB$4:CB$579))</f>
        <v>#REF!</v>
      </c>
      <c r="Z76" s="1" t="e">
        <f>SUM(_xlfn.XLOOKUP(Table8[[#This Row],[Control ID]],[6]!Table10[Control ID],[6]cmmiAnalysis!CC$4:CC$579),_xlfn.XLOOKUP(Table8[[#This Row],[Control ID]],[6]!Table10[Control ID],[6]cmmiAnalysis!CD$4:CD$579),_xlfn.XLOOKUP(Table8[[#This Row],[Control ID]],[6]!Table10[Control ID],[6]cmmiAnalysis!CE$4:CE$579))</f>
        <v>#REF!</v>
      </c>
    </row>
    <row r="77" spans="2:26" x14ac:dyDescent="0.25">
      <c r="B77" s="1" t="s">
        <v>3317</v>
      </c>
      <c r="C77" s="1" t="str">
        <f>_xlfn.XLOOKUP(B77,[6]cmmiAnalysis!$A$4:$A$579,[6]cmmiAnalysis!$D$4:$D$579,0,0,1)</f>
        <v>Recovery Time Objectives (RTO)</v>
      </c>
      <c r="D77" s="19">
        <v>4</v>
      </c>
      <c r="E77" s="32" t="str">
        <f>IFERROR(SUM(Table8[[#This Row],[Implementation]:[Reporting]]),"N/A")</f>
        <v>N/A</v>
      </c>
      <c r="F77" s="32" t="e">
        <f>SUM(Table8[[#This Row],[Operating Capability]:[Adaptability]])</f>
        <v>#REF!</v>
      </c>
      <c r="G77" s="32" t="e">
        <f>SUM(Table8[[#This Row],[Reliability]:[Transparency]])</f>
        <v>#REF!</v>
      </c>
      <c r="H77" s="1" t="e" cm="1">
        <f t="array" ref="H77">_xlfn.XLOOKUP(B77,[6]!Table10[Control ID],[6]cmmiAnalysis!AV$4:AV$579,0,0,1)</f>
        <v>#REF!</v>
      </c>
      <c r="I77" s="1" t="e" cm="1">
        <f t="array" ref="I77">_xlfn.XLOOKUP(B77,[6]!Table10[Control ID], [6]cmmiAnalysis!AW$4:AW$579,0,0,1)+(_xlfn.XLOOKUP(B77,[6]!Table10[Control ID], [6]cmmiAnalysis!AX$4:AX$579,0,0,1)+(_xlfn.XLOOKUP(B77,[6]!Table10[Control ID], [6]cmmiAnalysis!AY$4:AY$579,0,0,1)))</f>
        <v>#REF!</v>
      </c>
      <c r="J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7" s="1" t="e">
        <f>SUM(_xlfn.XLOOKUP(Table8[[#This Row],[Control ID]],[6]!Table10[Control ID],[6]cmmiAnalysis!BE$4:BE$579),_xlfn.XLOOKUP(Table8[[#This Row],[Control ID]],[6]!Table10[Control ID],[6]cmmiAnalysis!BF$4:BF$579))</f>
        <v>#REF!</v>
      </c>
      <c r="L77" s="1" t="e">
        <f>SUM(_xlfn.XLOOKUP(Table8[[#This Row],[Control ID]],[6]!Table10[Control ID],[6]cmmiAnalysis!BG$4:BG$579))</f>
        <v>#REF!</v>
      </c>
      <c r="M77" s="1" t="e">
        <f>SUM(_xlfn.XLOOKUP(Table8[[#This Row],[Control ID]],[6]!Table10[Control ID],[6]cmmiAnalysis!BH$4:BH$579))</f>
        <v>#REF!</v>
      </c>
      <c r="N77" s="1" t="e">
        <f>SUM(_xlfn.XLOOKUP(Table8[[#This Row],[Control ID]],[6]!Table10[Control ID],[6]cmmiAnalysis!BI$4:BI$579))</f>
        <v>#REF!</v>
      </c>
      <c r="O77" s="1" t="e">
        <f>SUM(_xlfn.XLOOKUP(Table8[[#This Row],[Control ID]],[6]!Table10[Control ID],[6]cmmiAnalysis!BJ$4:BJ$579),_xlfn.XLOOKUP(Table8[[#This Row],[Control ID]],[6]!Table10[Control ID],[6]cmmiAnalysis!BK$4:BK$579))</f>
        <v>#REF!</v>
      </c>
      <c r="P77" s="1" t="e">
        <f>SUM(_xlfn.XLOOKUP(Table8[[#This Row],[Control ID]],[6]!Table10[Control ID],[6]cmmiAnalysis!BL$4:BL$579))</f>
        <v>#REF!</v>
      </c>
      <c r="Q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7" s="1" t="e">
        <f>SUM(_xlfn.XLOOKUP(Table8[[#This Row],[Control ID]],[6]!Table10[Control ID],[6]cmmiAnalysis!BQ$4:BQ$579),_xlfn.XLOOKUP(Table8[[#This Row],[Control ID]],[6]!Table10[Control ID],[6]cmmiAnalysis!BR$4:BR$579))</f>
        <v>#REF!</v>
      </c>
      <c r="S77" s="1" t="e">
        <f>SUM(_xlfn.XLOOKUP(Table8[[#This Row],[Control ID]],[6]!Table10[Control ID],[6]cmmiAnalysis!BA$4:BA$579),_xlfn.XLOOKUP(Table8[[#This Row],[Control ID]],[6]!Table10[Control ID],[6]cmmiAnalysis!BB$4:BB$579),_xlfn.XLOOKUP(Table8[[#This Row],[Control ID]],[6]!Table10[Control ID],[6]cmmiAnalysis!BC$4:BC$579))</f>
        <v>#REF!</v>
      </c>
      <c r="T77" s="1" t="e">
        <f>SUM(_xlfn.XLOOKUP(Table8[[#This Row],[Control ID]],[6]!Table10[Control ID],[6]cmmiAnalysis!BV$4:BV$579))</f>
        <v>#REF!</v>
      </c>
      <c r="U77" s="1" t="e">
        <f>SUM(_xlfn.XLOOKUP(Table8[[#This Row],[Control ID]],[6]!Table10[Control ID],[6]cmmiAnalysis!BW$4:BW$579))</f>
        <v>#REF!</v>
      </c>
      <c r="V77" s="1" t="e">
        <f>SUM(_xlfn.XLOOKUP(Table8[[#This Row],[Control ID]],[6]!Table10[Control ID],[6]cmmiAnalysis!BX$4:BX$579))</f>
        <v>#REF!</v>
      </c>
      <c r="W77" s="1" t="e">
        <f>SUM(_xlfn.XLOOKUP(Table8[[#This Row],[Control ID]],[6]!Table10[Control ID],[6]cmmiAnalysis!BY$4:BY$579))</f>
        <v>#REF!</v>
      </c>
      <c r="X77" s="1" t="e">
        <f>SUM(_xlfn.XLOOKUP(Table8[[#This Row],[Control ID]],[6]!Table10[Control ID],[6]cmmiAnalysis!BZ$4:BZ$579))</f>
        <v>#REF!</v>
      </c>
      <c r="Y77" s="1" t="e">
        <f>SUM(_xlfn.XLOOKUP(Table8[[#This Row],[Control ID]],[6]!Table10[Control ID],[6]cmmiAnalysis!CA$4:CA$579),_xlfn.XLOOKUP(Table8[[#This Row],[Control ID]],[6]!Table10[Control ID],[6]cmmiAnalysis!CB$4:CB$579))</f>
        <v>#REF!</v>
      </c>
      <c r="Z77" s="1" t="e">
        <f>SUM(_xlfn.XLOOKUP(Table8[[#This Row],[Control ID]],[6]!Table10[Control ID],[6]cmmiAnalysis!CC$4:CC$579),_xlfn.XLOOKUP(Table8[[#This Row],[Control ID]],[6]!Table10[Control ID],[6]cmmiAnalysis!CD$4:CD$579),_xlfn.XLOOKUP(Table8[[#This Row],[Control ID]],[6]!Table10[Control ID],[6]cmmiAnalysis!CE$4:CE$579))</f>
        <v>#REF!</v>
      </c>
    </row>
    <row r="78" spans="2:26" x14ac:dyDescent="0.25">
      <c r="B78" s="1" t="s">
        <v>3318</v>
      </c>
      <c r="C78" s="1" t="str">
        <f>_xlfn.XLOOKUP(B78,[6]cmmiAnalysis!$A$4:$A$579,[6]cmmiAnalysis!$D$4:$D$579,0,0,1)</f>
        <v>Load Balancing</v>
      </c>
      <c r="D78" s="19">
        <v>4</v>
      </c>
      <c r="E78" s="32" t="str">
        <f>IFERROR(SUM(Table8[[#This Row],[Implementation]:[Reporting]]),"N/A")</f>
        <v>N/A</v>
      </c>
      <c r="F78" s="32" t="e">
        <f>SUM(Table8[[#This Row],[Operating Capability]:[Adaptability]])</f>
        <v>#REF!</v>
      </c>
      <c r="G78" s="32" t="e">
        <f>SUM(Table8[[#This Row],[Reliability]:[Transparency]])</f>
        <v>#REF!</v>
      </c>
      <c r="H78" s="1" t="e" cm="1">
        <f t="array" ref="H78">_xlfn.XLOOKUP(B78,[6]!Table10[Control ID],[6]cmmiAnalysis!AV$4:AV$579,0,0,1)</f>
        <v>#REF!</v>
      </c>
      <c r="I78" s="1" t="e" cm="1">
        <f t="array" ref="I78">_xlfn.XLOOKUP(B78,[6]!Table10[Control ID], [6]cmmiAnalysis!AW$4:AW$579,0,0,1)+(_xlfn.XLOOKUP(B78,[6]!Table10[Control ID], [6]cmmiAnalysis!AX$4:AX$579,0,0,1)+(_xlfn.XLOOKUP(B78,[6]!Table10[Control ID], [6]cmmiAnalysis!AY$4:AY$579,0,0,1)))</f>
        <v>#REF!</v>
      </c>
      <c r="J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8" s="1" t="e">
        <f>SUM(_xlfn.XLOOKUP(Table8[[#This Row],[Control ID]],[6]!Table10[Control ID],[6]cmmiAnalysis!BE$4:BE$579),_xlfn.XLOOKUP(Table8[[#This Row],[Control ID]],[6]!Table10[Control ID],[6]cmmiAnalysis!BF$4:BF$579))</f>
        <v>#REF!</v>
      </c>
      <c r="L78" s="1" t="e">
        <f>SUM(_xlfn.XLOOKUP(Table8[[#This Row],[Control ID]],[6]!Table10[Control ID],[6]cmmiAnalysis!BG$4:BG$579))</f>
        <v>#REF!</v>
      </c>
      <c r="M78" s="1" t="e">
        <f>SUM(_xlfn.XLOOKUP(Table8[[#This Row],[Control ID]],[6]!Table10[Control ID],[6]cmmiAnalysis!BH$4:BH$579))</f>
        <v>#REF!</v>
      </c>
      <c r="N78" s="1" t="e">
        <f>SUM(_xlfn.XLOOKUP(Table8[[#This Row],[Control ID]],[6]!Table10[Control ID],[6]cmmiAnalysis!BI$4:BI$579))</f>
        <v>#REF!</v>
      </c>
      <c r="O78" s="1" t="e">
        <f>SUM(_xlfn.XLOOKUP(Table8[[#This Row],[Control ID]],[6]!Table10[Control ID],[6]cmmiAnalysis!BJ$4:BJ$579),_xlfn.XLOOKUP(Table8[[#This Row],[Control ID]],[6]!Table10[Control ID],[6]cmmiAnalysis!BK$4:BK$579))</f>
        <v>#REF!</v>
      </c>
      <c r="P78" s="1" t="e">
        <f>SUM(_xlfn.XLOOKUP(Table8[[#This Row],[Control ID]],[6]!Table10[Control ID],[6]cmmiAnalysis!BL$4:BL$579))</f>
        <v>#REF!</v>
      </c>
      <c r="Q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8" s="1" t="e">
        <f>SUM(_xlfn.XLOOKUP(Table8[[#This Row],[Control ID]],[6]!Table10[Control ID],[6]cmmiAnalysis!BQ$4:BQ$579),_xlfn.XLOOKUP(Table8[[#This Row],[Control ID]],[6]!Table10[Control ID],[6]cmmiAnalysis!BR$4:BR$579))</f>
        <v>#REF!</v>
      </c>
      <c r="S78" s="1" t="e">
        <f>SUM(_xlfn.XLOOKUP(Table8[[#This Row],[Control ID]],[6]!Table10[Control ID],[6]cmmiAnalysis!BA$4:BA$579),_xlfn.XLOOKUP(Table8[[#This Row],[Control ID]],[6]!Table10[Control ID],[6]cmmiAnalysis!BB$4:BB$579),_xlfn.XLOOKUP(Table8[[#This Row],[Control ID]],[6]!Table10[Control ID],[6]cmmiAnalysis!BC$4:BC$579))</f>
        <v>#REF!</v>
      </c>
      <c r="T78" s="1" t="e">
        <f>SUM(_xlfn.XLOOKUP(Table8[[#This Row],[Control ID]],[6]!Table10[Control ID],[6]cmmiAnalysis!BV$4:BV$579))</f>
        <v>#REF!</v>
      </c>
      <c r="U78" s="1" t="e">
        <f>SUM(_xlfn.XLOOKUP(Table8[[#This Row],[Control ID]],[6]!Table10[Control ID],[6]cmmiAnalysis!BW$4:BW$579))</f>
        <v>#REF!</v>
      </c>
      <c r="V78" s="1" t="e">
        <f>SUM(_xlfn.XLOOKUP(Table8[[#This Row],[Control ID]],[6]!Table10[Control ID],[6]cmmiAnalysis!BX$4:BX$579))</f>
        <v>#REF!</v>
      </c>
      <c r="W78" s="1" t="e">
        <f>SUM(_xlfn.XLOOKUP(Table8[[#This Row],[Control ID]],[6]!Table10[Control ID],[6]cmmiAnalysis!BY$4:BY$579))</f>
        <v>#REF!</v>
      </c>
      <c r="X78" s="1" t="e">
        <f>SUM(_xlfn.XLOOKUP(Table8[[#This Row],[Control ID]],[6]!Table10[Control ID],[6]cmmiAnalysis!BZ$4:BZ$579))</f>
        <v>#REF!</v>
      </c>
      <c r="Y78" s="1" t="e">
        <f>SUM(_xlfn.XLOOKUP(Table8[[#This Row],[Control ID]],[6]!Table10[Control ID],[6]cmmiAnalysis!CA$4:CA$579),_xlfn.XLOOKUP(Table8[[#This Row],[Control ID]],[6]!Table10[Control ID],[6]cmmiAnalysis!CB$4:CB$579))</f>
        <v>#REF!</v>
      </c>
      <c r="Z78" s="1" t="e">
        <f>SUM(_xlfn.XLOOKUP(Table8[[#This Row],[Control ID]],[6]!Table10[Control ID],[6]cmmiAnalysis!CC$4:CC$579),_xlfn.XLOOKUP(Table8[[#This Row],[Control ID]],[6]!Table10[Control ID],[6]cmmiAnalysis!CD$4:CD$579),_xlfn.XLOOKUP(Table8[[#This Row],[Control ID]],[6]!Table10[Control ID],[6]cmmiAnalysis!CE$4:CE$579))</f>
        <v>#REF!</v>
      </c>
    </row>
    <row r="79" spans="2:26" x14ac:dyDescent="0.25">
      <c r="B79" s="1" t="s">
        <v>3319</v>
      </c>
      <c r="C79" s="1" t="str">
        <f>_xlfn.XLOOKUP(B79,[6]cmmiAnalysis!$A$4:$A$579,[6]cmmiAnalysis!$D$4:$D$579,0,0,1)</f>
        <v>Resource Allocation</v>
      </c>
      <c r="D79" s="19">
        <v>4</v>
      </c>
      <c r="E79" s="32" t="str">
        <f>IFERROR(SUM(Table8[[#This Row],[Implementation]:[Reporting]]),"N/A")</f>
        <v>N/A</v>
      </c>
      <c r="F79" s="32" t="e">
        <f>SUM(Table8[[#This Row],[Operating Capability]:[Adaptability]])</f>
        <v>#REF!</v>
      </c>
      <c r="G79" s="32" t="e">
        <f>SUM(Table8[[#This Row],[Reliability]:[Transparency]])</f>
        <v>#REF!</v>
      </c>
      <c r="H79" s="1" t="e" cm="1">
        <f t="array" ref="H79">_xlfn.XLOOKUP(B79,[6]!Table10[Control ID],[6]cmmiAnalysis!AV$4:AV$579,0,0,1)</f>
        <v>#REF!</v>
      </c>
      <c r="I79" s="1" t="e" cm="1">
        <f t="array" ref="I79">_xlfn.XLOOKUP(B79,[6]!Table10[Control ID], [6]cmmiAnalysis!AW$4:AW$579,0,0,1)+(_xlfn.XLOOKUP(B79,[6]!Table10[Control ID], [6]cmmiAnalysis!AX$4:AX$579,0,0,1)+(_xlfn.XLOOKUP(B79,[6]!Table10[Control ID], [6]cmmiAnalysis!AY$4:AY$579,0,0,1)))</f>
        <v>#REF!</v>
      </c>
      <c r="J7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79" s="1" t="e">
        <f>SUM(_xlfn.XLOOKUP(Table8[[#This Row],[Control ID]],[6]!Table10[Control ID],[6]cmmiAnalysis!BE$4:BE$579),_xlfn.XLOOKUP(Table8[[#This Row],[Control ID]],[6]!Table10[Control ID],[6]cmmiAnalysis!BF$4:BF$579))</f>
        <v>#REF!</v>
      </c>
      <c r="L79" s="1" t="e">
        <f>SUM(_xlfn.XLOOKUP(Table8[[#This Row],[Control ID]],[6]!Table10[Control ID],[6]cmmiAnalysis!BG$4:BG$579))</f>
        <v>#REF!</v>
      </c>
      <c r="M79" s="1" t="e">
        <f>SUM(_xlfn.XLOOKUP(Table8[[#This Row],[Control ID]],[6]!Table10[Control ID],[6]cmmiAnalysis!BH$4:BH$579))</f>
        <v>#REF!</v>
      </c>
      <c r="N79" s="1" t="e">
        <f>SUM(_xlfn.XLOOKUP(Table8[[#This Row],[Control ID]],[6]!Table10[Control ID],[6]cmmiAnalysis!BI$4:BI$579))</f>
        <v>#REF!</v>
      </c>
      <c r="O79" s="1" t="e">
        <f>SUM(_xlfn.XLOOKUP(Table8[[#This Row],[Control ID]],[6]!Table10[Control ID],[6]cmmiAnalysis!BJ$4:BJ$579),_xlfn.XLOOKUP(Table8[[#This Row],[Control ID]],[6]!Table10[Control ID],[6]cmmiAnalysis!BK$4:BK$579))</f>
        <v>#REF!</v>
      </c>
      <c r="P79" s="1" t="e">
        <f>SUM(_xlfn.XLOOKUP(Table8[[#This Row],[Control ID]],[6]!Table10[Control ID],[6]cmmiAnalysis!BL$4:BL$579))</f>
        <v>#REF!</v>
      </c>
      <c r="Q7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79" s="1" t="e">
        <f>SUM(_xlfn.XLOOKUP(Table8[[#This Row],[Control ID]],[6]!Table10[Control ID],[6]cmmiAnalysis!BQ$4:BQ$579),_xlfn.XLOOKUP(Table8[[#This Row],[Control ID]],[6]!Table10[Control ID],[6]cmmiAnalysis!BR$4:BR$579))</f>
        <v>#REF!</v>
      </c>
      <c r="S79" s="1" t="e">
        <f>SUM(_xlfn.XLOOKUP(Table8[[#This Row],[Control ID]],[6]!Table10[Control ID],[6]cmmiAnalysis!BA$4:BA$579),_xlfn.XLOOKUP(Table8[[#This Row],[Control ID]],[6]!Table10[Control ID],[6]cmmiAnalysis!BB$4:BB$579),_xlfn.XLOOKUP(Table8[[#This Row],[Control ID]],[6]!Table10[Control ID],[6]cmmiAnalysis!BC$4:BC$579))</f>
        <v>#REF!</v>
      </c>
      <c r="T79" s="1" t="e">
        <f>SUM(_xlfn.XLOOKUP(Table8[[#This Row],[Control ID]],[6]!Table10[Control ID],[6]cmmiAnalysis!BV$4:BV$579))</f>
        <v>#REF!</v>
      </c>
      <c r="U79" s="1" t="e">
        <f>SUM(_xlfn.XLOOKUP(Table8[[#This Row],[Control ID]],[6]!Table10[Control ID],[6]cmmiAnalysis!BW$4:BW$579))</f>
        <v>#REF!</v>
      </c>
      <c r="V79" s="1" t="e">
        <f>SUM(_xlfn.XLOOKUP(Table8[[#This Row],[Control ID]],[6]!Table10[Control ID],[6]cmmiAnalysis!BX$4:BX$579))</f>
        <v>#REF!</v>
      </c>
      <c r="W79" s="1" t="e">
        <f>SUM(_xlfn.XLOOKUP(Table8[[#This Row],[Control ID]],[6]!Table10[Control ID],[6]cmmiAnalysis!BY$4:BY$579))</f>
        <v>#REF!</v>
      </c>
      <c r="X79" s="1" t="e">
        <f>SUM(_xlfn.XLOOKUP(Table8[[#This Row],[Control ID]],[6]!Table10[Control ID],[6]cmmiAnalysis!BZ$4:BZ$579))</f>
        <v>#REF!</v>
      </c>
      <c r="Y79" s="1" t="e">
        <f>SUM(_xlfn.XLOOKUP(Table8[[#This Row],[Control ID]],[6]!Table10[Control ID],[6]cmmiAnalysis!CA$4:CA$579),_xlfn.XLOOKUP(Table8[[#This Row],[Control ID]],[6]!Table10[Control ID],[6]cmmiAnalysis!CB$4:CB$579))</f>
        <v>#REF!</v>
      </c>
      <c r="Z79" s="1" t="e">
        <f>SUM(_xlfn.XLOOKUP(Table8[[#This Row],[Control ID]],[6]!Table10[Control ID],[6]cmmiAnalysis!CC$4:CC$579),_xlfn.XLOOKUP(Table8[[#This Row],[Control ID]],[6]!Table10[Control ID],[6]cmmiAnalysis!CD$4:CD$579),_xlfn.XLOOKUP(Table8[[#This Row],[Control ID]],[6]!Table10[Control ID],[6]cmmiAnalysis!CE$4:CE$579))</f>
        <v>#REF!</v>
      </c>
    </row>
    <row r="80" spans="2:26" x14ac:dyDescent="0.25">
      <c r="B80" s="1" t="s">
        <v>3320</v>
      </c>
      <c r="C80" s="1" t="str">
        <f>_xlfn.XLOOKUP(B80,[6]cmmiAnalysis!$A$4:$A$579,[6]cmmiAnalysis!$D$4:$D$579,0,0,1)</f>
        <v>Virtualization</v>
      </c>
      <c r="D80" s="19">
        <v>4</v>
      </c>
      <c r="E80" s="32" t="str">
        <f>IFERROR(SUM(Table8[[#This Row],[Implementation]:[Reporting]]),"N/A")</f>
        <v>N/A</v>
      </c>
      <c r="F80" s="32" t="e">
        <f>SUM(Table8[[#This Row],[Operating Capability]:[Adaptability]])</f>
        <v>#REF!</v>
      </c>
      <c r="G80" s="32" t="e">
        <f>SUM(Table8[[#This Row],[Reliability]:[Transparency]])</f>
        <v>#REF!</v>
      </c>
      <c r="H80" s="1" t="e" cm="1">
        <f t="array" ref="H80">_xlfn.XLOOKUP(B80,[6]!Table10[Control ID],[6]cmmiAnalysis!AV$4:AV$579,0,0,1)</f>
        <v>#REF!</v>
      </c>
      <c r="I80" s="1" t="e" cm="1">
        <f t="array" ref="I80">_xlfn.XLOOKUP(B80,[6]!Table10[Control ID], [6]cmmiAnalysis!AW$4:AW$579,0,0,1)+(_xlfn.XLOOKUP(B80,[6]!Table10[Control ID], [6]cmmiAnalysis!AX$4:AX$579,0,0,1)+(_xlfn.XLOOKUP(B80,[6]!Table10[Control ID], [6]cmmiAnalysis!AY$4:AY$579,0,0,1)))</f>
        <v>#REF!</v>
      </c>
      <c r="J8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0" s="1" t="e">
        <f>SUM(_xlfn.XLOOKUP(Table8[[#This Row],[Control ID]],[6]!Table10[Control ID],[6]cmmiAnalysis!BE$4:BE$579),_xlfn.XLOOKUP(Table8[[#This Row],[Control ID]],[6]!Table10[Control ID],[6]cmmiAnalysis!BF$4:BF$579))</f>
        <v>#REF!</v>
      </c>
      <c r="L80" s="1" t="e">
        <f>SUM(_xlfn.XLOOKUP(Table8[[#This Row],[Control ID]],[6]!Table10[Control ID],[6]cmmiAnalysis!BG$4:BG$579))</f>
        <v>#REF!</v>
      </c>
      <c r="M80" s="1" t="e">
        <f>SUM(_xlfn.XLOOKUP(Table8[[#This Row],[Control ID]],[6]!Table10[Control ID],[6]cmmiAnalysis!BH$4:BH$579))</f>
        <v>#REF!</v>
      </c>
      <c r="N80" s="1" t="e">
        <f>SUM(_xlfn.XLOOKUP(Table8[[#This Row],[Control ID]],[6]!Table10[Control ID],[6]cmmiAnalysis!BI$4:BI$579))</f>
        <v>#REF!</v>
      </c>
      <c r="O80" s="1" t="e">
        <f>SUM(_xlfn.XLOOKUP(Table8[[#This Row],[Control ID]],[6]!Table10[Control ID],[6]cmmiAnalysis!BJ$4:BJ$579),_xlfn.XLOOKUP(Table8[[#This Row],[Control ID]],[6]!Table10[Control ID],[6]cmmiAnalysis!BK$4:BK$579))</f>
        <v>#REF!</v>
      </c>
      <c r="P80" s="1" t="e">
        <f>SUM(_xlfn.XLOOKUP(Table8[[#This Row],[Control ID]],[6]!Table10[Control ID],[6]cmmiAnalysis!BL$4:BL$579))</f>
        <v>#REF!</v>
      </c>
      <c r="Q8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0" s="1" t="e">
        <f>SUM(_xlfn.XLOOKUP(Table8[[#This Row],[Control ID]],[6]!Table10[Control ID],[6]cmmiAnalysis!BQ$4:BQ$579),_xlfn.XLOOKUP(Table8[[#This Row],[Control ID]],[6]!Table10[Control ID],[6]cmmiAnalysis!BR$4:BR$579))</f>
        <v>#REF!</v>
      </c>
      <c r="S80" s="1" t="e">
        <f>SUM(_xlfn.XLOOKUP(Table8[[#This Row],[Control ID]],[6]!Table10[Control ID],[6]cmmiAnalysis!BA$4:BA$579),_xlfn.XLOOKUP(Table8[[#This Row],[Control ID]],[6]!Table10[Control ID],[6]cmmiAnalysis!BB$4:BB$579),_xlfn.XLOOKUP(Table8[[#This Row],[Control ID]],[6]!Table10[Control ID],[6]cmmiAnalysis!BC$4:BC$579))</f>
        <v>#REF!</v>
      </c>
      <c r="T80" s="1" t="e">
        <f>SUM(_xlfn.XLOOKUP(Table8[[#This Row],[Control ID]],[6]!Table10[Control ID],[6]cmmiAnalysis!BV$4:BV$579))</f>
        <v>#REF!</v>
      </c>
      <c r="U80" s="1" t="e">
        <f>SUM(_xlfn.XLOOKUP(Table8[[#This Row],[Control ID]],[6]!Table10[Control ID],[6]cmmiAnalysis!BW$4:BW$579))</f>
        <v>#REF!</v>
      </c>
      <c r="V80" s="1" t="e">
        <f>SUM(_xlfn.XLOOKUP(Table8[[#This Row],[Control ID]],[6]!Table10[Control ID],[6]cmmiAnalysis!BX$4:BX$579))</f>
        <v>#REF!</v>
      </c>
      <c r="W80" s="1" t="e">
        <f>SUM(_xlfn.XLOOKUP(Table8[[#This Row],[Control ID]],[6]!Table10[Control ID],[6]cmmiAnalysis!BY$4:BY$579))</f>
        <v>#REF!</v>
      </c>
      <c r="X80" s="1" t="e">
        <f>SUM(_xlfn.XLOOKUP(Table8[[#This Row],[Control ID]],[6]!Table10[Control ID],[6]cmmiAnalysis!BZ$4:BZ$579))</f>
        <v>#REF!</v>
      </c>
      <c r="Y80" s="1" t="e">
        <f>SUM(_xlfn.XLOOKUP(Table8[[#This Row],[Control ID]],[6]!Table10[Control ID],[6]cmmiAnalysis!CA$4:CA$579),_xlfn.XLOOKUP(Table8[[#This Row],[Control ID]],[6]!Table10[Control ID],[6]cmmiAnalysis!CB$4:CB$579))</f>
        <v>#REF!</v>
      </c>
      <c r="Z80" s="1" t="e">
        <f>SUM(_xlfn.XLOOKUP(Table8[[#This Row],[Control ID]],[6]!Table10[Control ID],[6]cmmiAnalysis!CC$4:CC$579),_xlfn.XLOOKUP(Table8[[#This Row],[Control ID]],[6]!Table10[Control ID],[6]cmmiAnalysis!CD$4:CD$579),_xlfn.XLOOKUP(Table8[[#This Row],[Control ID]],[6]!Table10[Control ID],[6]cmmiAnalysis!CE$4:CE$579))</f>
        <v>#REF!</v>
      </c>
    </row>
    <row r="81" spans="2:26" x14ac:dyDescent="0.25">
      <c r="B81" s="1" t="s">
        <v>3322</v>
      </c>
      <c r="C81" s="1" t="str">
        <f>_xlfn.XLOOKUP(B81,[6]cmmiAnalysis!$A$4:$A$579,[6]cmmiAnalysis!$D$4:$D$579,0,0,1)</f>
        <v>Auto-Scaling</v>
      </c>
      <c r="D81" s="19">
        <v>5</v>
      </c>
      <c r="E81" s="32" t="str">
        <f>IFERROR(SUM(Table8[[#This Row],[Implementation]:[Reporting]]),"N/A")</f>
        <v>N/A</v>
      </c>
      <c r="F81" s="32" t="e">
        <f>SUM(Table8[[#This Row],[Operating Capability]:[Adaptability]])</f>
        <v>#REF!</v>
      </c>
      <c r="G81" s="32" t="e">
        <f>SUM(Table8[[#This Row],[Reliability]:[Transparency]])</f>
        <v>#REF!</v>
      </c>
      <c r="H81" s="1" t="e" cm="1">
        <f t="array" ref="H81">_xlfn.XLOOKUP(B81,[6]!Table10[Control ID],[6]cmmiAnalysis!AV$4:AV$579,0,0,1)</f>
        <v>#REF!</v>
      </c>
      <c r="I81" s="1" t="e" cm="1">
        <f t="array" ref="I81">_xlfn.XLOOKUP(B81,[6]!Table10[Control ID], [6]cmmiAnalysis!AW$4:AW$579,0,0,1)+(_xlfn.XLOOKUP(B81,[6]!Table10[Control ID], [6]cmmiAnalysis!AX$4:AX$579,0,0,1)+(_xlfn.XLOOKUP(B81,[6]!Table10[Control ID], [6]cmmiAnalysis!AY$4:AY$579,0,0,1)))</f>
        <v>#REF!</v>
      </c>
      <c r="J8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1" s="1" t="e">
        <f>SUM(_xlfn.XLOOKUP(Table8[[#This Row],[Control ID]],[6]!Table10[Control ID],[6]cmmiAnalysis!BE$4:BE$579),_xlfn.XLOOKUP(Table8[[#This Row],[Control ID]],[6]!Table10[Control ID],[6]cmmiAnalysis!BF$4:BF$579))</f>
        <v>#REF!</v>
      </c>
      <c r="L81" s="1" t="e">
        <f>SUM(_xlfn.XLOOKUP(Table8[[#This Row],[Control ID]],[6]!Table10[Control ID],[6]cmmiAnalysis!BG$4:BG$579))</f>
        <v>#REF!</v>
      </c>
      <c r="M81" s="1" t="e">
        <f>SUM(_xlfn.XLOOKUP(Table8[[#This Row],[Control ID]],[6]!Table10[Control ID],[6]cmmiAnalysis!BH$4:BH$579))</f>
        <v>#REF!</v>
      </c>
      <c r="N81" s="1" t="e">
        <f>SUM(_xlfn.XLOOKUP(Table8[[#This Row],[Control ID]],[6]!Table10[Control ID],[6]cmmiAnalysis!BI$4:BI$579))</f>
        <v>#REF!</v>
      </c>
      <c r="O81" s="1" t="e">
        <f>SUM(_xlfn.XLOOKUP(Table8[[#This Row],[Control ID]],[6]!Table10[Control ID],[6]cmmiAnalysis!BJ$4:BJ$579),_xlfn.XLOOKUP(Table8[[#This Row],[Control ID]],[6]!Table10[Control ID],[6]cmmiAnalysis!BK$4:BK$579))</f>
        <v>#REF!</v>
      </c>
      <c r="P81" s="1" t="e">
        <f>SUM(_xlfn.XLOOKUP(Table8[[#This Row],[Control ID]],[6]!Table10[Control ID],[6]cmmiAnalysis!BL$4:BL$579))</f>
        <v>#REF!</v>
      </c>
      <c r="Q8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1" s="1" t="e">
        <f>SUM(_xlfn.XLOOKUP(Table8[[#This Row],[Control ID]],[6]!Table10[Control ID],[6]cmmiAnalysis!BQ$4:BQ$579),_xlfn.XLOOKUP(Table8[[#This Row],[Control ID]],[6]!Table10[Control ID],[6]cmmiAnalysis!BR$4:BR$579))</f>
        <v>#REF!</v>
      </c>
      <c r="S81" s="1" t="e">
        <f>SUM(_xlfn.XLOOKUP(Table8[[#This Row],[Control ID]],[6]!Table10[Control ID],[6]cmmiAnalysis!BA$4:BA$579),_xlfn.XLOOKUP(Table8[[#This Row],[Control ID]],[6]!Table10[Control ID],[6]cmmiAnalysis!BB$4:BB$579),_xlfn.XLOOKUP(Table8[[#This Row],[Control ID]],[6]!Table10[Control ID],[6]cmmiAnalysis!BC$4:BC$579))</f>
        <v>#REF!</v>
      </c>
      <c r="T81" s="1" t="e">
        <f>SUM(_xlfn.XLOOKUP(Table8[[#This Row],[Control ID]],[6]!Table10[Control ID],[6]cmmiAnalysis!BV$4:BV$579))</f>
        <v>#REF!</v>
      </c>
      <c r="U81" s="1" t="e">
        <f>SUM(_xlfn.XLOOKUP(Table8[[#This Row],[Control ID]],[6]!Table10[Control ID],[6]cmmiAnalysis!BW$4:BW$579))</f>
        <v>#REF!</v>
      </c>
      <c r="V81" s="1" t="e">
        <f>SUM(_xlfn.XLOOKUP(Table8[[#This Row],[Control ID]],[6]!Table10[Control ID],[6]cmmiAnalysis!BX$4:BX$579))</f>
        <v>#REF!</v>
      </c>
      <c r="W81" s="1" t="e">
        <f>SUM(_xlfn.XLOOKUP(Table8[[#This Row],[Control ID]],[6]!Table10[Control ID],[6]cmmiAnalysis!BY$4:BY$579))</f>
        <v>#REF!</v>
      </c>
      <c r="X81" s="1" t="e">
        <f>SUM(_xlfn.XLOOKUP(Table8[[#This Row],[Control ID]],[6]!Table10[Control ID],[6]cmmiAnalysis!BZ$4:BZ$579))</f>
        <v>#REF!</v>
      </c>
      <c r="Y81" s="1" t="e">
        <f>SUM(_xlfn.XLOOKUP(Table8[[#This Row],[Control ID]],[6]!Table10[Control ID],[6]cmmiAnalysis!CA$4:CA$579),_xlfn.XLOOKUP(Table8[[#This Row],[Control ID]],[6]!Table10[Control ID],[6]cmmiAnalysis!CB$4:CB$579))</f>
        <v>#REF!</v>
      </c>
      <c r="Z81" s="1" t="e">
        <f>SUM(_xlfn.XLOOKUP(Table8[[#This Row],[Control ID]],[6]!Table10[Control ID],[6]cmmiAnalysis!CC$4:CC$579),_xlfn.XLOOKUP(Table8[[#This Row],[Control ID]],[6]!Table10[Control ID],[6]cmmiAnalysis!CD$4:CD$579),_xlfn.XLOOKUP(Table8[[#This Row],[Control ID]],[6]!Table10[Control ID],[6]cmmiAnalysis!CE$4:CE$579))</f>
        <v>#REF!</v>
      </c>
    </row>
    <row r="82" spans="2:26" x14ac:dyDescent="0.25">
      <c r="B82" s="1" t="s">
        <v>3323</v>
      </c>
      <c r="C82" s="1" t="str">
        <f>_xlfn.XLOOKUP(B82,[6]cmmiAnalysis!$A$4:$A$579,[6]cmmiAnalysis!$D$4:$D$579,0,0,1)</f>
        <v>Elasticity</v>
      </c>
      <c r="D82" s="19">
        <v>5</v>
      </c>
      <c r="E82" s="32" t="str">
        <f>IFERROR(SUM(Table8[[#This Row],[Implementation]:[Reporting]]),"N/A")</f>
        <v>N/A</v>
      </c>
      <c r="F82" s="32" t="e">
        <f>SUM(Table8[[#This Row],[Operating Capability]:[Adaptability]])</f>
        <v>#REF!</v>
      </c>
      <c r="G82" s="32" t="e">
        <f>SUM(Table8[[#This Row],[Reliability]:[Transparency]])</f>
        <v>#REF!</v>
      </c>
      <c r="H82" s="1" t="e" cm="1">
        <f t="array" ref="H82">_xlfn.XLOOKUP(B82,[6]!Table10[Control ID],[6]cmmiAnalysis!AV$4:AV$579,0,0,1)</f>
        <v>#REF!</v>
      </c>
      <c r="I82" s="1" t="e" cm="1">
        <f t="array" ref="I82">_xlfn.XLOOKUP(B82,[6]!Table10[Control ID], [6]cmmiAnalysis!AW$4:AW$579,0,0,1)+(_xlfn.XLOOKUP(B82,[6]!Table10[Control ID], [6]cmmiAnalysis!AX$4:AX$579,0,0,1)+(_xlfn.XLOOKUP(B82,[6]!Table10[Control ID], [6]cmmiAnalysis!AY$4:AY$579,0,0,1)))</f>
        <v>#REF!</v>
      </c>
      <c r="J8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2" s="1" t="e">
        <f>SUM(_xlfn.XLOOKUP(Table8[[#This Row],[Control ID]],[6]!Table10[Control ID],[6]cmmiAnalysis!BE$4:BE$579),_xlfn.XLOOKUP(Table8[[#This Row],[Control ID]],[6]!Table10[Control ID],[6]cmmiAnalysis!BF$4:BF$579))</f>
        <v>#REF!</v>
      </c>
      <c r="L82" s="1" t="e">
        <f>SUM(_xlfn.XLOOKUP(Table8[[#This Row],[Control ID]],[6]!Table10[Control ID],[6]cmmiAnalysis!BG$4:BG$579))</f>
        <v>#REF!</v>
      </c>
      <c r="M82" s="1" t="e">
        <f>SUM(_xlfn.XLOOKUP(Table8[[#This Row],[Control ID]],[6]!Table10[Control ID],[6]cmmiAnalysis!BH$4:BH$579))</f>
        <v>#REF!</v>
      </c>
      <c r="N82" s="1" t="e">
        <f>SUM(_xlfn.XLOOKUP(Table8[[#This Row],[Control ID]],[6]!Table10[Control ID],[6]cmmiAnalysis!BI$4:BI$579))</f>
        <v>#REF!</v>
      </c>
      <c r="O82" s="1" t="e">
        <f>SUM(_xlfn.XLOOKUP(Table8[[#This Row],[Control ID]],[6]!Table10[Control ID],[6]cmmiAnalysis!BJ$4:BJ$579),_xlfn.XLOOKUP(Table8[[#This Row],[Control ID]],[6]!Table10[Control ID],[6]cmmiAnalysis!BK$4:BK$579))</f>
        <v>#REF!</v>
      </c>
      <c r="P82" s="1" t="e">
        <f>SUM(_xlfn.XLOOKUP(Table8[[#This Row],[Control ID]],[6]!Table10[Control ID],[6]cmmiAnalysis!BL$4:BL$579))</f>
        <v>#REF!</v>
      </c>
      <c r="Q8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2" s="1" t="e">
        <f>SUM(_xlfn.XLOOKUP(Table8[[#This Row],[Control ID]],[6]!Table10[Control ID],[6]cmmiAnalysis!BQ$4:BQ$579),_xlfn.XLOOKUP(Table8[[#This Row],[Control ID]],[6]!Table10[Control ID],[6]cmmiAnalysis!BR$4:BR$579))</f>
        <v>#REF!</v>
      </c>
      <c r="S82" s="1" t="e">
        <f>SUM(_xlfn.XLOOKUP(Table8[[#This Row],[Control ID]],[6]!Table10[Control ID],[6]cmmiAnalysis!BA$4:BA$579),_xlfn.XLOOKUP(Table8[[#This Row],[Control ID]],[6]!Table10[Control ID],[6]cmmiAnalysis!BB$4:BB$579),_xlfn.XLOOKUP(Table8[[#This Row],[Control ID]],[6]!Table10[Control ID],[6]cmmiAnalysis!BC$4:BC$579))</f>
        <v>#REF!</v>
      </c>
      <c r="T82" s="1" t="e">
        <f>SUM(_xlfn.XLOOKUP(Table8[[#This Row],[Control ID]],[6]!Table10[Control ID],[6]cmmiAnalysis!BV$4:BV$579))</f>
        <v>#REF!</v>
      </c>
      <c r="U82" s="1" t="e">
        <f>SUM(_xlfn.XLOOKUP(Table8[[#This Row],[Control ID]],[6]!Table10[Control ID],[6]cmmiAnalysis!BW$4:BW$579))</f>
        <v>#REF!</v>
      </c>
      <c r="V82" s="1" t="e">
        <f>SUM(_xlfn.XLOOKUP(Table8[[#This Row],[Control ID]],[6]!Table10[Control ID],[6]cmmiAnalysis!BX$4:BX$579))</f>
        <v>#REF!</v>
      </c>
      <c r="W82" s="1" t="e">
        <f>SUM(_xlfn.XLOOKUP(Table8[[#This Row],[Control ID]],[6]!Table10[Control ID],[6]cmmiAnalysis!BY$4:BY$579))</f>
        <v>#REF!</v>
      </c>
      <c r="X82" s="1" t="e">
        <f>SUM(_xlfn.XLOOKUP(Table8[[#This Row],[Control ID]],[6]!Table10[Control ID],[6]cmmiAnalysis!BZ$4:BZ$579))</f>
        <v>#REF!</v>
      </c>
      <c r="Y82" s="1" t="e">
        <f>SUM(_xlfn.XLOOKUP(Table8[[#This Row],[Control ID]],[6]!Table10[Control ID],[6]cmmiAnalysis!CA$4:CA$579),_xlfn.XLOOKUP(Table8[[#This Row],[Control ID]],[6]!Table10[Control ID],[6]cmmiAnalysis!CB$4:CB$579))</f>
        <v>#REF!</v>
      </c>
      <c r="Z82" s="1" t="e">
        <f>SUM(_xlfn.XLOOKUP(Table8[[#This Row],[Control ID]],[6]!Table10[Control ID],[6]cmmiAnalysis!CC$4:CC$579),_xlfn.XLOOKUP(Table8[[#This Row],[Control ID]],[6]!Table10[Control ID],[6]cmmiAnalysis!CD$4:CD$579),_xlfn.XLOOKUP(Table8[[#This Row],[Control ID]],[6]!Table10[Control ID],[6]cmmiAnalysis!CE$4:CE$579))</f>
        <v>#REF!</v>
      </c>
    </row>
    <row r="83" spans="2:26" x14ac:dyDescent="0.25">
      <c r="B83" s="1" t="s">
        <v>3324</v>
      </c>
      <c r="C83" s="1" t="str">
        <f>_xlfn.XLOOKUP(B83,[6]cmmiAnalysis!$A$4:$A$579,[6]cmmiAnalysis!$D$4:$D$579,0,0,1)</f>
        <v>Bandwidth Monitoring</v>
      </c>
      <c r="D83" s="19">
        <v>5</v>
      </c>
      <c r="E83" s="32" t="str">
        <f>IFERROR(SUM(Table8[[#This Row],[Implementation]:[Reporting]]),"N/A")</f>
        <v>N/A</v>
      </c>
      <c r="F83" s="32" t="e">
        <f>SUM(Table8[[#This Row],[Operating Capability]:[Adaptability]])</f>
        <v>#REF!</v>
      </c>
      <c r="G83" s="32" t="e">
        <f>SUM(Table8[[#This Row],[Reliability]:[Transparency]])</f>
        <v>#REF!</v>
      </c>
      <c r="H83" s="1" t="e" cm="1">
        <f t="array" ref="H83">_xlfn.XLOOKUP(B83,[6]!Table10[Control ID],[6]cmmiAnalysis!AV$4:AV$579,0,0,1)</f>
        <v>#REF!</v>
      </c>
      <c r="I83" s="1" t="e" cm="1">
        <f t="array" ref="I83">_xlfn.XLOOKUP(B83,[6]!Table10[Control ID], [6]cmmiAnalysis!AW$4:AW$579,0,0,1)+(_xlfn.XLOOKUP(B83,[6]!Table10[Control ID], [6]cmmiAnalysis!AX$4:AX$579,0,0,1)+(_xlfn.XLOOKUP(B83,[6]!Table10[Control ID], [6]cmmiAnalysis!AY$4:AY$579,0,0,1)))</f>
        <v>#REF!</v>
      </c>
      <c r="J8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3" s="1" t="e">
        <f>SUM(_xlfn.XLOOKUP(Table8[[#This Row],[Control ID]],[6]!Table10[Control ID],[6]cmmiAnalysis!BE$4:BE$579),_xlfn.XLOOKUP(Table8[[#This Row],[Control ID]],[6]!Table10[Control ID],[6]cmmiAnalysis!BF$4:BF$579))</f>
        <v>#REF!</v>
      </c>
      <c r="L83" s="1" t="e">
        <f>SUM(_xlfn.XLOOKUP(Table8[[#This Row],[Control ID]],[6]!Table10[Control ID],[6]cmmiAnalysis!BG$4:BG$579))</f>
        <v>#REF!</v>
      </c>
      <c r="M83" s="1" t="e">
        <f>SUM(_xlfn.XLOOKUP(Table8[[#This Row],[Control ID]],[6]!Table10[Control ID],[6]cmmiAnalysis!BH$4:BH$579))</f>
        <v>#REF!</v>
      </c>
      <c r="N83" s="1" t="e">
        <f>SUM(_xlfn.XLOOKUP(Table8[[#This Row],[Control ID]],[6]!Table10[Control ID],[6]cmmiAnalysis!BI$4:BI$579))</f>
        <v>#REF!</v>
      </c>
      <c r="O83" s="1" t="e">
        <f>SUM(_xlfn.XLOOKUP(Table8[[#This Row],[Control ID]],[6]!Table10[Control ID],[6]cmmiAnalysis!BJ$4:BJ$579),_xlfn.XLOOKUP(Table8[[#This Row],[Control ID]],[6]!Table10[Control ID],[6]cmmiAnalysis!BK$4:BK$579))</f>
        <v>#REF!</v>
      </c>
      <c r="P83" s="1" t="e">
        <f>SUM(_xlfn.XLOOKUP(Table8[[#This Row],[Control ID]],[6]!Table10[Control ID],[6]cmmiAnalysis!BL$4:BL$579))</f>
        <v>#REF!</v>
      </c>
      <c r="Q8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3" s="1" t="e">
        <f>SUM(_xlfn.XLOOKUP(Table8[[#This Row],[Control ID]],[6]!Table10[Control ID],[6]cmmiAnalysis!BQ$4:BQ$579),_xlfn.XLOOKUP(Table8[[#This Row],[Control ID]],[6]!Table10[Control ID],[6]cmmiAnalysis!BR$4:BR$579))</f>
        <v>#REF!</v>
      </c>
      <c r="S83" s="1" t="e">
        <f>SUM(_xlfn.XLOOKUP(Table8[[#This Row],[Control ID]],[6]!Table10[Control ID],[6]cmmiAnalysis!BA$4:BA$579),_xlfn.XLOOKUP(Table8[[#This Row],[Control ID]],[6]!Table10[Control ID],[6]cmmiAnalysis!BB$4:BB$579),_xlfn.XLOOKUP(Table8[[#This Row],[Control ID]],[6]!Table10[Control ID],[6]cmmiAnalysis!BC$4:BC$579))</f>
        <v>#REF!</v>
      </c>
      <c r="T83" s="1" t="e">
        <f>SUM(_xlfn.XLOOKUP(Table8[[#This Row],[Control ID]],[6]!Table10[Control ID],[6]cmmiAnalysis!BV$4:BV$579))</f>
        <v>#REF!</v>
      </c>
      <c r="U83" s="1" t="e">
        <f>SUM(_xlfn.XLOOKUP(Table8[[#This Row],[Control ID]],[6]!Table10[Control ID],[6]cmmiAnalysis!BW$4:BW$579))</f>
        <v>#REF!</v>
      </c>
      <c r="V83" s="1" t="e">
        <f>SUM(_xlfn.XLOOKUP(Table8[[#This Row],[Control ID]],[6]!Table10[Control ID],[6]cmmiAnalysis!BX$4:BX$579))</f>
        <v>#REF!</v>
      </c>
      <c r="W83" s="1" t="e">
        <f>SUM(_xlfn.XLOOKUP(Table8[[#This Row],[Control ID]],[6]!Table10[Control ID],[6]cmmiAnalysis!BY$4:BY$579))</f>
        <v>#REF!</v>
      </c>
      <c r="X83" s="1" t="e">
        <f>SUM(_xlfn.XLOOKUP(Table8[[#This Row],[Control ID]],[6]!Table10[Control ID],[6]cmmiAnalysis!BZ$4:BZ$579))</f>
        <v>#REF!</v>
      </c>
      <c r="Y83" s="1" t="e">
        <f>SUM(_xlfn.XLOOKUP(Table8[[#This Row],[Control ID]],[6]!Table10[Control ID],[6]cmmiAnalysis!CA$4:CA$579),_xlfn.XLOOKUP(Table8[[#This Row],[Control ID]],[6]!Table10[Control ID],[6]cmmiAnalysis!CB$4:CB$579))</f>
        <v>#REF!</v>
      </c>
      <c r="Z83" s="1" t="e">
        <f>SUM(_xlfn.XLOOKUP(Table8[[#This Row],[Control ID]],[6]!Table10[Control ID],[6]cmmiAnalysis!CC$4:CC$579),_xlfn.XLOOKUP(Table8[[#This Row],[Control ID]],[6]!Table10[Control ID],[6]cmmiAnalysis!CD$4:CD$579),_xlfn.XLOOKUP(Table8[[#This Row],[Control ID]],[6]!Table10[Control ID],[6]cmmiAnalysis!CE$4:CE$579))</f>
        <v>#REF!</v>
      </c>
    </row>
    <row r="84" spans="2:26" x14ac:dyDescent="0.25">
      <c r="B84" s="1" t="s">
        <v>3325</v>
      </c>
      <c r="C84" s="1" t="str">
        <f>_xlfn.XLOOKUP(B84,[6]cmmiAnalysis!$A$4:$A$579,[6]cmmiAnalysis!$D$4:$D$579,0,0,1)</f>
        <v>Latency Monitoring</v>
      </c>
      <c r="D84" s="19">
        <v>5</v>
      </c>
      <c r="E84" s="32" t="str">
        <f>IFERROR(SUM(Table8[[#This Row],[Implementation]:[Reporting]]),"N/A")</f>
        <v>N/A</v>
      </c>
      <c r="F84" s="32" t="e">
        <f>SUM(Table8[[#This Row],[Operating Capability]:[Adaptability]])</f>
        <v>#REF!</v>
      </c>
      <c r="G84" s="32" t="e">
        <f>SUM(Table8[[#This Row],[Reliability]:[Transparency]])</f>
        <v>#REF!</v>
      </c>
      <c r="H84" s="1" t="e" cm="1">
        <f t="array" ref="H84">_xlfn.XLOOKUP(B84,[6]!Table10[Control ID],[6]cmmiAnalysis!AV$4:AV$579,0,0,1)</f>
        <v>#REF!</v>
      </c>
      <c r="I84" s="1" t="e" cm="1">
        <f t="array" ref="I84">_xlfn.XLOOKUP(B84,[6]!Table10[Control ID], [6]cmmiAnalysis!AW$4:AW$579,0,0,1)+(_xlfn.XLOOKUP(B84,[6]!Table10[Control ID], [6]cmmiAnalysis!AX$4:AX$579,0,0,1)+(_xlfn.XLOOKUP(B84,[6]!Table10[Control ID], [6]cmmiAnalysis!AY$4:AY$579,0,0,1)))</f>
        <v>#REF!</v>
      </c>
      <c r="J8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4" s="1" t="e">
        <f>SUM(_xlfn.XLOOKUP(Table8[[#This Row],[Control ID]],[6]!Table10[Control ID],[6]cmmiAnalysis!BE$4:BE$579),_xlfn.XLOOKUP(Table8[[#This Row],[Control ID]],[6]!Table10[Control ID],[6]cmmiAnalysis!BF$4:BF$579))</f>
        <v>#REF!</v>
      </c>
      <c r="L84" s="1" t="e">
        <f>SUM(_xlfn.XLOOKUP(Table8[[#This Row],[Control ID]],[6]!Table10[Control ID],[6]cmmiAnalysis!BG$4:BG$579))</f>
        <v>#REF!</v>
      </c>
      <c r="M84" s="1" t="e">
        <f>SUM(_xlfn.XLOOKUP(Table8[[#This Row],[Control ID]],[6]!Table10[Control ID],[6]cmmiAnalysis!BH$4:BH$579))</f>
        <v>#REF!</v>
      </c>
      <c r="N84" s="1" t="e">
        <f>SUM(_xlfn.XLOOKUP(Table8[[#This Row],[Control ID]],[6]!Table10[Control ID],[6]cmmiAnalysis!BI$4:BI$579))</f>
        <v>#REF!</v>
      </c>
      <c r="O84" s="1" t="e">
        <f>SUM(_xlfn.XLOOKUP(Table8[[#This Row],[Control ID]],[6]!Table10[Control ID],[6]cmmiAnalysis!BJ$4:BJ$579),_xlfn.XLOOKUP(Table8[[#This Row],[Control ID]],[6]!Table10[Control ID],[6]cmmiAnalysis!BK$4:BK$579))</f>
        <v>#REF!</v>
      </c>
      <c r="P84" s="1" t="e">
        <f>SUM(_xlfn.XLOOKUP(Table8[[#This Row],[Control ID]],[6]!Table10[Control ID],[6]cmmiAnalysis!BL$4:BL$579))</f>
        <v>#REF!</v>
      </c>
      <c r="Q8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4" s="1" t="e">
        <f>SUM(_xlfn.XLOOKUP(Table8[[#This Row],[Control ID]],[6]!Table10[Control ID],[6]cmmiAnalysis!BQ$4:BQ$579),_xlfn.XLOOKUP(Table8[[#This Row],[Control ID]],[6]!Table10[Control ID],[6]cmmiAnalysis!BR$4:BR$579))</f>
        <v>#REF!</v>
      </c>
      <c r="S84" s="1" t="e">
        <f>SUM(_xlfn.XLOOKUP(Table8[[#This Row],[Control ID]],[6]!Table10[Control ID],[6]cmmiAnalysis!BA$4:BA$579),_xlfn.XLOOKUP(Table8[[#This Row],[Control ID]],[6]!Table10[Control ID],[6]cmmiAnalysis!BB$4:BB$579),_xlfn.XLOOKUP(Table8[[#This Row],[Control ID]],[6]!Table10[Control ID],[6]cmmiAnalysis!BC$4:BC$579))</f>
        <v>#REF!</v>
      </c>
      <c r="T84" s="1" t="e">
        <f>SUM(_xlfn.XLOOKUP(Table8[[#This Row],[Control ID]],[6]!Table10[Control ID],[6]cmmiAnalysis!BV$4:BV$579))</f>
        <v>#REF!</v>
      </c>
      <c r="U84" s="1" t="e">
        <f>SUM(_xlfn.XLOOKUP(Table8[[#This Row],[Control ID]],[6]!Table10[Control ID],[6]cmmiAnalysis!BW$4:BW$579))</f>
        <v>#REF!</v>
      </c>
      <c r="V84" s="1" t="e">
        <f>SUM(_xlfn.XLOOKUP(Table8[[#This Row],[Control ID]],[6]!Table10[Control ID],[6]cmmiAnalysis!BX$4:BX$579))</f>
        <v>#REF!</v>
      </c>
      <c r="W84" s="1" t="e">
        <f>SUM(_xlfn.XLOOKUP(Table8[[#This Row],[Control ID]],[6]!Table10[Control ID],[6]cmmiAnalysis!BY$4:BY$579))</f>
        <v>#REF!</v>
      </c>
      <c r="X84" s="1" t="e">
        <f>SUM(_xlfn.XLOOKUP(Table8[[#This Row],[Control ID]],[6]!Table10[Control ID],[6]cmmiAnalysis!BZ$4:BZ$579))</f>
        <v>#REF!</v>
      </c>
      <c r="Y84" s="1" t="e">
        <f>SUM(_xlfn.XLOOKUP(Table8[[#This Row],[Control ID]],[6]!Table10[Control ID],[6]cmmiAnalysis!CA$4:CA$579),_xlfn.XLOOKUP(Table8[[#This Row],[Control ID]],[6]!Table10[Control ID],[6]cmmiAnalysis!CB$4:CB$579))</f>
        <v>#REF!</v>
      </c>
      <c r="Z84" s="1" t="e">
        <f>SUM(_xlfn.XLOOKUP(Table8[[#This Row],[Control ID]],[6]!Table10[Control ID],[6]cmmiAnalysis!CC$4:CC$579),_xlfn.XLOOKUP(Table8[[#This Row],[Control ID]],[6]!Table10[Control ID],[6]cmmiAnalysis!CD$4:CD$579),_xlfn.XLOOKUP(Table8[[#This Row],[Control ID]],[6]!Table10[Control ID],[6]cmmiAnalysis!CE$4:CE$579))</f>
        <v>#REF!</v>
      </c>
    </row>
    <row r="85" spans="2:26" x14ac:dyDescent="0.25">
      <c r="B85" s="1" t="s">
        <v>3326</v>
      </c>
      <c r="C85" s="1" t="str">
        <f>_xlfn.XLOOKUP(B85,[6]cmmiAnalysis!$A$4:$A$579,[6]cmmiAnalysis!$D$4:$D$579,0,0,1)</f>
        <v>High Availability</v>
      </c>
      <c r="D85" s="19">
        <v>4</v>
      </c>
      <c r="E85" s="32" t="str">
        <f>IFERROR(SUM(Table8[[#This Row],[Implementation]:[Reporting]]),"N/A")</f>
        <v>N/A</v>
      </c>
      <c r="F85" s="32" t="e">
        <f>SUM(Table8[[#This Row],[Operating Capability]:[Adaptability]])</f>
        <v>#REF!</v>
      </c>
      <c r="G85" s="32" t="e">
        <f>SUM(Table8[[#This Row],[Reliability]:[Transparency]])</f>
        <v>#REF!</v>
      </c>
      <c r="H85" s="1" t="e" cm="1">
        <f t="array" ref="H85">_xlfn.XLOOKUP(B85,[6]!Table10[Control ID],[6]cmmiAnalysis!AV$4:AV$579,0,0,1)</f>
        <v>#REF!</v>
      </c>
      <c r="I85" s="1" t="e" cm="1">
        <f t="array" ref="I85">_xlfn.XLOOKUP(B85,[6]!Table10[Control ID], [6]cmmiAnalysis!AW$4:AW$579,0,0,1)+(_xlfn.XLOOKUP(B85,[6]!Table10[Control ID], [6]cmmiAnalysis!AX$4:AX$579,0,0,1)+(_xlfn.XLOOKUP(B85,[6]!Table10[Control ID], [6]cmmiAnalysis!AY$4:AY$579,0,0,1)))</f>
        <v>#REF!</v>
      </c>
      <c r="J8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5" s="1" t="e">
        <f>SUM(_xlfn.XLOOKUP(Table8[[#This Row],[Control ID]],[6]!Table10[Control ID],[6]cmmiAnalysis!BE$4:BE$579),_xlfn.XLOOKUP(Table8[[#This Row],[Control ID]],[6]!Table10[Control ID],[6]cmmiAnalysis!BF$4:BF$579))</f>
        <v>#REF!</v>
      </c>
      <c r="L85" s="1" t="e">
        <f>SUM(_xlfn.XLOOKUP(Table8[[#This Row],[Control ID]],[6]!Table10[Control ID],[6]cmmiAnalysis!BG$4:BG$579))</f>
        <v>#REF!</v>
      </c>
      <c r="M85" s="1" t="e">
        <f>SUM(_xlfn.XLOOKUP(Table8[[#This Row],[Control ID]],[6]!Table10[Control ID],[6]cmmiAnalysis!BH$4:BH$579))</f>
        <v>#REF!</v>
      </c>
      <c r="N85" s="1" t="e">
        <f>SUM(_xlfn.XLOOKUP(Table8[[#This Row],[Control ID]],[6]!Table10[Control ID],[6]cmmiAnalysis!BI$4:BI$579))</f>
        <v>#REF!</v>
      </c>
      <c r="O85" s="1" t="e">
        <f>SUM(_xlfn.XLOOKUP(Table8[[#This Row],[Control ID]],[6]!Table10[Control ID],[6]cmmiAnalysis!BJ$4:BJ$579),_xlfn.XLOOKUP(Table8[[#This Row],[Control ID]],[6]!Table10[Control ID],[6]cmmiAnalysis!BK$4:BK$579))</f>
        <v>#REF!</v>
      </c>
      <c r="P85" s="1" t="e">
        <f>SUM(_xlfn.XLOOKUP(Table8[[#This Row],[Control ID]],[6]!Table10[Control ID],[6]cmmiAnalysis!BL$4:BL$579))</f>
        <v>#REF!</v>
      </c>
      <c r="Q8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5" s="1" t="e">
        <f>SUM(_xlfn.XLOOKUP(Table8[[#This Row],[Control ID]],[6]!Table10[Control ID],[6]cmmiAnalysis!BQ$4:BQ$579),_xlfn.XLOOKUP(Table8[[#This Row],[Control ID]],[6]!Table10[Control ID],[6]cmmiAnalysis!BR$4:BR$579))</f>
        <v>#REF!</v>
      </c>
      <c r="S85" s="1" t="e">
        <f>SUM(_xlfn.XLOOKUP(Table8[[#This Row],[Control ID]],[6]!Table10[Control ID],[6]cmmiAnalysis!BA$4:BA$579),_xlfn.XLOOKUP(Table8[[#This Row],[Control ID]],[6]!Table10[Control ID],[6]cmmiAnalysis!BB$4:BB$579),_xlfn.XLOOKUP(Table8[[#This Row],[Control ID]],[6]!Table10[Control ID],[6]cmmiAnalysis!BC$4:BC$579))</f>
        <v>#REF!</v>
      </c>
      <c r="T85" s="1" t="e">
        <f>SUM(_xlfn.XLOOKUP(Table8[[#This Row],[Control ID]],[6]!Table10[Control ID],[6]cmmiAnalysis!BV$4:BV$579))</f>
        <v>#REF!</v>
      </c>
      <c r="U85" s="1" t="e">
        <f>SUM(_xlfn.XLOOKUP(Table8[[#This Row],[Control ID]],[6]!Table10[Control ID],[6]cmmiAnalysis!BW$4:BW$579))</f>
        <v>#REF!</v>
      </c>
      <c r="V85" s="1" t="e">
        <f>SUM(_xlfn.XLOOKUP(Table8[[#This Row],[Control ID]],[6]!Table10[Control ID],[6]cmmiAnalysis!BX$4:BX$579))</f>
        <v>#REF!</v>
      </c>
      <c r="W85" s="1" t="e">
        <f>SUM(_xlfn.XLOOKUP(Table8[[#This Row],[Control ID]],[6]!Table10[Control ID],[6]cmmiAnalysis!BY$4:BY$579))</f>
        <v>#REF!</v>
      </c>
      <c r="X85" s="1" t="e">
        <f>SUM(_xlfn.XLOOKUP(Table8[[#This Row],[Control ID]],[6]!Table10[Control ID],[6]cmmiAnalysis!BZ$4:BZ$579))</f>
        <v>#REF!</v>
      </c>
      <c r="Y85" s="1" t="e">
        <f>SUM(_xlfn.XLOOKUP(Table8[[#This Row],[Control ID]],[6]!Table10[Control ID],[6]cmmiAnalysis!CA$4:CA$579),_xlfn.XLOOKUP(Table8[[#This Row],[Control ID]],[6]!Table10[Control ID],[6]cmmiAnalysis!CB$4:CB$579))</f>
        <v>#REF!</v>
      </c>
      <c r="Z85" s="1" t="e">
        <f>SUM(_xlfn.XLOOKUP(Table8[[#This Row],[Control ID]],[6]!Table10[Control ID],[6]cmmiAnalysis!CC$4:CC$579),_xlfn.XLOOKUP(Table8[[#This Row],[Control ID]],[6]!Table10[Control ID],[6]cmmiAnalysis!CD$4:CD$579),_xlfn.XLOOKUP(Table8[[#This Row],[Control ID]],[6]!Table10[Control ID],[6]cmmiAnalysis!CE$4:CE$579))</f>
        <v>#REF!</v>
      </c>
    </row>
    <row r="86" spans="2:26" x14ac:dyDescent="0.25">
      <c r="B86" s="1" t="s">
        <v>3327</v>
      </c>
      <c r="C86" s="1" t="str">
        <f>_xlfn.XLOOKUP(B86,[6]cmmiAnalysis!$A$4:$A$579,[6]cmmiAnalysis!$D$4:$D$579,0,0,1)</f>
        <v>Disaster Recovery</v>
      </c>
      <c r="D86" s="19">
        <v>3</v>
      </c>
      <c r="E86" s="32" t="str">
        <f>IFERROR(SUM(Table8[[#This Row],[Implementation]:[Reporting]]),"N/A")</f>
        <v>N/A</v>
      </c>
      <c r="F86" s="32" t="e">
        <f>SUM(Table8[[#This Row],[Operating Capability]:[Adaptability]])</f>
        <v>#REF!</v>
      </c>
      <c r="G86" s="32" t="e">
        <f>SUM(Table8[[#This Row],[Reliability]:[Transparency]])</f>
        <v>#REF!</v>
      </c>
      <c r="H86" s="1" t="e" cm="1">
        <f t="array" ref="H86">_xlfn.XLOOKUP(B86,[6]!Table10[Control ID],[6]cmmiAnalysis!AV$4:AV$579,0,0,1)</f>
        <v>#REF!</v>
      </c>
      <c r="I86" s="1" t="e" cm="1">
        <f t="array" ref="I86">_xlfn.XLOOKUP(B86,[6]!Table10[Control ID], [6]cmmiAnalysis!AW$4:AW$579,0,0,1)+(_xlfn.XLOOKUP(B86,[6]!Table10[Control ID], [6]cmmiAnalysis!AX$4:AX$579,0,0,1)+(_xlfn.XLOOKUP(B86,[6]!Table10[Control ID], [6]cmmiAnalysis!AY$4:AY$579,0,0,1)))</f>
        <v>#REF!</v>
      </c>
      <c r="J8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6" s="1" t="e">
        <f>SUM(_xlfn.XLOOKUP(Table8[[#This Row],[Control ID]],[6]!Table10[Control ID],[6]cmmiAnalysis!BE$4:BE$579),_xlfn.XLOOKUP(Table8[[#This Row],[Control ID]],[6]!Table10[Control ID],[6]cmmiAnalysis!BF$4:BF$579))</f>
        <v>#REF!</v>
      </c>
      <c r="L86" s="1" t="e">
        <f>SUM(_xlfn.XLOOKUP(Table8[[#This Row],[Control ID]],[6]!Table10[Control ID],[6]cmmiAnalysis!BG$4:BG$579))</f>
        <v>#REF!</v>
      </c>
      <c r="M86" s="1" t="e">
        <f>SUM(_xlfn.XLOOKUP(Table8[[#This Row],[Control ID]],[6]!Table10[Control ID],[6]cmmiAnalysis!BH$4:BH$579))</f>
        <v>#REF!</v>
      </c>
      <c r="N86" s="1" t="e">
        <f>SUM(_xlfn.XLOOKUP(Table8[[#This Row],[Control ID]],[6]!Table10[Control ID],[6]cmmiAnalysis!BI$4:BI$579))</f>
        <v>#REF!</v>
      </c>
      <c r="O86" s="1" t="e">
        <f>SUM(_xlfn.XLOOKUP(Table8[[#This Row],[Control ID]],[6]!Table10[Control ID],[6]cmmiAnalysis!BJ$4:BJ$579),_xlfn.XLOOKUP(Table8[[#This Row],[Control ID]],[6]!Table10[Control ID],[6]cmmiAnalysis!BK$4:BK$579))</f>
        <v>#REF!</v>
      </c>
      <c r="P86" s="1" t="e">
        <f>SUM(_xlfn.XLOOKUP(Table8[[#This Row],[Control ID]],[6]!Table10[Control ID],[6]cmmiAnalysis!BL$4:BL$579))</f>
        <v>#REF!</v>
      </c>
      <c r="Q8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6" s="1" t="e">
        <f>SUM(_xlfn.XLOOKUP(Table8[[#This Row],[Control ID]],[6]!Table10[Control ID],[6]cmmiAnalysis!BQ$4:BQ$579),_xlfn.XLOOKUP(Table8[[#This Row],[Control ID]],[6]!Table10[Control ID],[6]cmmiAnalysis!BR$4:BR$579))</f>
        <v>#REF!</v>
      </c>
      <c r="S86" s="1" t="e">
        <f>SUM(_xlfn.XLOOKUP(Table8[[#This Row],[Control ID]],[6]!Table10[Control ID],[6]cmmiAnalysis!BA$4:BA$579),_xlfn.XLOOKUP(Table8[[#This Row],[Control ID]],[6]!Table10[Control ID],[6]cmmiAnalysis!BB$4:BB$579),_xlfn.XLOOKUP(Table8[[#This Row],[Control ID]],[6]!Table10[Control ID],[6]cmmiAnalysis!BC$4:BC$579))</f>
        <v>#REF!</v>
      </c>
      <c r="T86" s="1" t="e">
        <f>SUM(_xlfn.XLOOKUP(Table8[[#This Row],[Control ID]],[6]!Table10[Control ID],[6]cmmiAnalysis!BV$4:BV$579))</f>
        <v>#REF!</v>
      </c>
      <c r="U86" s="1" t="e">
        <f>SUM(_xlfn.XLOOKUP(Table8[[#This Row],[Control ID]],[6]!Table10[Control ID],[6]cmmiAnalysis!BW$4:BW$579))</f>
        <v>#REF!</v>
      </c>
      <c r="V86" s="1" t="e">
        <f>SUM(_xlfn.XLOOKUP(Table8[[#This Row],[Control ID]],[6]!Table10[Control ID],[6]cmmiAnalysis!BX$4:BX$579))</f>
        <v>#REF!</v>
      </c>
      <c r="W86" s="1" t="e">
        <f>SUM(_xlfn.XLOOKUP(Table8[[#This Row],[Control ID]],[6]!Table10[Control ID],[6]cmmiAnalysis!BY$4:BY$579))</f>
        <v>#REF!</v>
      </c>
      <c r="X86" s="1" t="e">
        <f>SUM(_xlfn.XLOOKUP(Table8[[#This Row],[Control ID]],[6]!Table10[Control ID],[6]cmmiAnalysis!BZ$4:BZ$579))</f>
        <v>#REF!</v>
      </c>
      <c r="Y86" s="1" t="e">
        <f>SUM(_xlfn.XLOOKUP(Table8[[#This Row],[Control ID]],[6]!Table10[Control ID],[6]cmmiAnalysis!CA$4:CA$579),_xlfn.XLOOKUP(Table8[[#This Row],[Control ID]],[6]!Table10[Control ID],[6]cmmiAnalysis!CB$4:CB$579))</f>
        <v>#REF!</v>
      </c>
      <c r="Z86" s="1" t="e">
        <f>SUM(_xlfn.XLOOKUP(Table8[[#This Row],[Control ID]],[6]!Table10[Control ID],[6]cmmiAnalysis!CC$4:CC$579),_xlfn.XLOOKUP(Table8[[#This Row],[Control ID]],[6]!Table10[Control ID],[6]cmmiAnalysis!CD$4:CD$579),_xlfn.XLOOKUP(Table8[[#This Row],[Control ID]],[6]!Table10[Control ID],[6]cmmiAnalysis!CE$4:CE$579))</f>
        <v>#REF!</v>
      </c>
    </row>
    <row r="87" spans="2:26" x14ac:dyDescent="0.25">
      <c r="B87" s="1" t="s">
        <v>3330</v>
      </c>
      <c r="C87" s="1" t="str">
        <f>_xlfn.XLOOKUP(B87,[6]cmmiAnalysis!$A$4:$A$579,[6]cmmiAnalysis!$D$4:$D$579,0,0,1)</f>
        <v>Traffic Shaping</v>
      </c>
      <c r="D87" s="19">
        <v>5</v>
      </c>
      <c r="E87" s="32" t="str">
        <f>IFERROR(SUM(Table8[[#This Row],[Implementation]:[Reporting]]),"N/A")</f>
        <v>N/A</v>
      </c>
      <c r="F87" s="32" t="e">
        <f>SUM(Table8[[#This Row],[Operating Capability]:[Adaptability]])</f>
        <v>#REF!</v>
      </c>
      <c r="G87" s="32" t="e">
        <f>SUM(Table8[[#This Row],[Reliability]:[Transparency]])</f>
        <v>#REF!</v>
      </c>
      <c r="H87" s="1" t="e" cm="1">
        <f t="array" ref="H87">_xlfn.XLOOKUP(B87,[6]!Table10[Control ID],[6]cmmiAnalysis!AV$4:AV$579,0,0,1)</f>
        <v>#REF!</v>
      </c>
      <c r="I87" s="1" t="e" cm="1">
        <f t="array" ref="I87">_xlfn.XLOOKUP(B87,[6]!Table10[Control ID], [6]cmmiAnalysis!AW$4:AW$579,0,0,1)+(_xlfn.XLOOKUP(B87,[6]!Table10[Control ID], [6]cmmiAnalysis!AX$4:AX$579,0,0,1)+(_xlfn.XLOOKUP(B87,[6]!Table10[Control ID], [6]cmmiAnalysis!AY$4:AY$579,0,0,1)))</f>
        <v>#REF!</v>
      </c>
      <c r="J8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7" s="1" t="e">
        <f>SUM(_xlfn.XLOOKUP(Table8[[#This Row],[Control ID]],[6]!Table10[Control ID],[6]cmmiAnalysis!BE$4:BE$579),_xlfn.XLOOKUP(Table8[[#This Row],[Control ID]],[6]!Table10[Control ID],[6]cmmiAnalysis!BF$4:BF$579))</f>
        <v>#REF!</v>
      </c>
      <c r="L87" s="1" t="e">
        <f>SUM(_xlfn.XLOOKUP(Table8[[#This Row],[Control ID]],[6]!Table10[Control ID],[6]cmmiAnalysis!BG$4:BG$579))</f>
        <v>#REF!</v>
      </c>
      <c r="M87" s="1" t="e">
        <f>SUM(_xlfn.XLOOKUP(Table8[[#This Row],[Control ID]],[6]!Table10[Control ID],[6]cmmiAnalysis!BH$4:BH$579))</f>
        <v>#REF!</v>
      </c>
      <c r="N87" s="1" t="e">
        <f>SUM(_xlfn.XLOOKUP(Table8[[#This Row],[Control ID]],[6]!Table10[Control ID],[6]cmmiAnalysis!BI$4:BI$579))</f>
        <v>#REF!</v>
      </c>
      <c r="O87" s="1" t="e">
        <f>SUM(_xlfn.XLOOKUP(Table8[[#This Row],[Control ID]],[6]!Table10[Control ID],[6]cmmiAnalysis!BJ$4:BJ$579),_xlfn.XLOOKUP(Table8[[#This Row],[Control ID]],[6]!Table10[Control ID],[6]cmmiAnalysis!BK$4:BK$579))</f>
        <v>#REF!</v>
      </c>
      <c r="P87" s="1" t="e">
        <f>SUM(_xlfn.XLOOKUP(Table8[[#This Row],[Control ID]],[6]!Table10[Control ID],[6]cmmiAnalysis!BL$4:BL$579))</f>
        <v>#REF!</v>
      </c>
      <c r="Q8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7" s="1" t="e">
        <f>SUM(_xlfn.XLOOKUP(Table8[[#This Row],[Control ID]],[6]!Table10[Control ID],[6]cmmiAnalysis!BQ$4:BQ$579),_xlfn.XLOOKUP(Table8[[#This Row],[Control ID]],[6]!Table10[Control ID],[6]cmmiAnalysis!BR$4:BR$579))</f>
        <v>#REF!</v>
      </c>
      <c r="S87" s="1" t="e">
        <f>SUM(_xlfn.XLOOKUP(Table8[[#This Row],[Control ID]],[6]!Table10[Control ID],[6]cmmiAnalysis!BA$4:BA$579),_xlfn.XLOOKUP(Table8[[#This Row],[Control ID]],[6]!Table10[Control ID],[6]cmmiAnalysis!BB$4:BB$579),_xlfn.XLOOKUP(Table8[[#This Row],[Control ID]],[6]!Table10[Control ID],[6]cmmiAnalysis!BC$4:BC$579))</f>
        <v>#REF!</v>
      </c>
      <c r="T87" s="1" t="e">
        <f>SUM(_xlfn.XLOOKUP(Table8[[#This Row],[Control ID]],[6]!Table10[Control ID],[6]cmmiAnalysis!BV$4:BV$579))</f>
        <v>#REF!</v>
      </c>
      <c r="U87" s="1" t="e">
        <f>SUM(_xlfn.XLOOKUP(Table8[[#This Row],[Control ID]],[6]!Table10[Control ID],[6]cmmiAnalysis!BW$4:BW$579))</f>
        <v>#REF!</v>
      </c>
      <c r="V87" s="1" t="e">
        <f>SUM(_xlfn.XLOOKUP(Table8[[#This Row],[Control ID]],[6]!Table10[Control ID],[6]cmmiAnalysis!BX$4:BX$579))</f>
        <v>#REF!</v>
      </c>
      <c r="W87" s="1" t="e">
        <f>SUM(_xlfn.XLOOKUP(Table8[[#This Row],[Control ID]],[6]!Table10[Control ID],[6]cmmiAnalysis!BY$4:BY$579))</f>
        <v>#REF!</v>
      </c>
      <c r="X87" s="1" t="e">
        <f>SUM(_xlfn.XLOOKUP(Table8[[#This Row],[Control ID]],[6]!Table10[Control ID],[6]cmmiAnalysis!BZ$4:BZ$579))</f>
        <v>#REF!</v>
      </c>
      <c r="Y87" s="1" t="e">
        <f>SUM(_xlfn.XLOOKUP(Table8[[#This Row],[Control ID]],[6]!Table10[Control ID],[6]cmmiAnalysis!CA$4:CA$579),_xlfn.XLOOKUP(Table8[[#This Row],[Control ID]],[6]!Table10[Control ID],[6]cmmiAnalysis!CB$4:CB$579))</f>
        <v>#REF!</v>
      </c>
      <c r="Z87" s="1" t="e">
        <f>SUM(_xlfn.XLOOKUP(Table8[[#This Row],[Control ID]],[6]!Table10[Control ID],[6]cmmiAnalysis!CC$4:CC$579),_xlfn.XLOOKUP(Table8[[#This Row],[Control ID]],[6]!Table10[Control ID],[6]cmmiAnalysis!CD$4:CD$579),_xlfn.XLOOKUP(Table8[[#This Row],[Control ID]],[6]!Table10[Control ID],[6]cmmiAnalysis!CE$4:CE$579))</f>
        <v>#REF!</v>
      </c>
    </row>
    <row r="88" spans="2:26" x14ac:dyDescent="0.25">
      <c r="B88" s="1" t="s">
        <v>3331</v>
      </c>
      <c r="C88" s="1" t="str">
        <f>_xlfn.XLOOKUP(B88,[6]cmmiAnalysis!$A$4:$A$579,[6]cmmiAnalysis!$D$4:$D$579,0,0,1)</f>
        <v>DDoS Mitigation</v>
      </c>
      <c r="D88" s="19">
        <v>5</v>
      </c>
      <c r="E88" s="32" t="str">
        <f>IFERROR(SUM(Table8[[#This Row],[Implementation]:[Reporting]]),"N/A")</f>
        <v>N/A</v>
      </c>
      <c r="F88" s="32" t="e">
        <f>SUM(Table8[[#This Row],[Operating Capability]:[Adaptability]])</f>
        <v>#REF!</v>
      </c>
      <c r="G88" s="32" t="e">
        <f>SUM(Table8[[#This Row],[Reliability]:[Transparency]])</f>
        <v>#REF!</v>
      </c>
      <c r="H88" s="1" t="e" cm="1">
        <f t="array" ref="H88">_xlfn.XLOOKUP(B88,[6]!Table10[Control ID],[6]cmmiAnalysis!AV$4:AV$579,0,0,1)</f>
        <v>#REF!</v>
      </c>
      <c r="I88" s="1" t="e" cm="1">
        <f t="array" ref="I88">_xlfn.XLOOKUP(B88,[6]!Table10[Control ID], [6]cmmiAnalysis!AW$4:AW$579,0,0,1)+(_xlfn.XLOOKUP(B88,[6]!Table10[Control ID], [6]cmmiAnalysis!AX$4:AX$579,0,0,1)+(_xlfn.XLOOKUP(B88,[6]!Table10[Control ID], [6]cmmiAnalysis!AY$4:AY$579,0,0,1)))</f>
        <v>#REF!</v>
      </c>
      <c r="J8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8" s="1" t="e">
        <f>SUM(_xlfn.XLOOKUP(Table8[[#This Row],[Control ID]],[6]!Table10[Control ID],[6]cmmiAnalysis!BE$4:BE$579),_xlfn.XLOOKUP(Table8[[#This Row],[Control ID]],[6]!Table10[Control ID],[6]cmmiAnalysis!BF$4:BF$579))</f>
        <v>#REF!</v>
      </c>
      <c r="L88" s="1" t="e">
        <f>SUM(_xlfn.XLOOKUP(Table8[[#This Row],[Control ID]],[6]!Table10[Control ID],[6]cmmiAnalysis!BG$4:BG$579))</f>
        <v>#REF!</v>
      </c>
      <c r="M88" s="1" t="e">
        <f>SUM(_xlfn.XLOOKUP(Table8[[#This Row],[Control ID]],[6]!Table10[Control ID],[6]cmmiAnalysis!BH$4:BH$579))</f>
        <v>#REF!</v>
      </c>
      <c r="N88" s="1" t="e">
        <f>SUM(_xlfn.XLOOKUP(Table8[[#This Row],[Control ID]],[6]!Table10[Control ID],[6]cmmiAnalysis!BI$4:BI$579))</f>
        <v>#REF!</v>
      </c>
      <c r="O88" s="1" t="e">
        <f>SUM(_xlfn.XLOOKUP(Table8[[#This Row],[Control ID]],[6]!Table10[Control ID],[6]cmmiAnalysis!BJ$4:BJ$579),_xlfn.XLOOKUP(Table8[[#This Row],[Control ID]],[6]!Table10[Control ID],[6]cmmiAnalysis!BK$4:BK$579))</f>
        <v>#REF!</v>
      </c>
      <c r="P88" s="1" t="e">
        <f>SUM(_xlfn.XLOOKUP(Table8[[#This Row],[Control ID]],[6]!Table10[Control ID],[6]cmmiAnalysis!BL$4:BL$579))</f>
        <v>#REF!</v>
      </c>
      <c r="Q8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8" s="1" t="e">
        <f>SUM(_xlfn.XLOOKUP(Table8[[#This Row],[Control ID]],[6]!Table10[Control ID],[6]cmmiAnalysis!BQ$4:BQ$579),_xlfn.XLOOKUP(Table8[[#This Row],[Control ID]],[6]!Table10[Control ID],[6]cmmiAnalysis!BR$4:BR$579))</f>
        <v>#REF!</v>
      </c>
      <c r="S88" s="1" t="e">
        <f>SUM(_xlfn.XLOOKUP(Table8[[#This Row],[Control ID]],[6]!Table10[Control ID],[6]cmmiAnalysis!BA$4:BA$579),_xlfn.XLOOKUP(Table8[[#This Row],[Control ID]],[6]!Table10[Control ID],[6]cmmiAnalysis!BB$4:BB$579),_xlfn.XLOOKUP(Table8[[#This Row],[Control ID]],[6]!Table10[Control ID],[6]cmmiAnalysis!BC$4:BC$579))</f>
        <v>#REF!</v>
      </c>
      <c r="T88" s="1" t="e">
        <f>SUM(_xlfn.XLOOKUP(Table8[[#This Row],[Control ID]],[6]!Table10[Control ID],[6]cmmiAnalysis!BV$4:BV$579))</f>
        <v>#REF!</v>
      </c>
      <c r="U88" s="1" t="e">
        <f>SUM(_xlfn.XLOOKUP(Table8[[#This Row],[Control ID]],[6]!Table10[Control ID],[6]cmmiAnalysis!BW$4:BW$579))</f>
        <v>#REF!</v>
      </c>
      <c r="V88" s="1" t="e">
        <f>SUM(_xlfn.XLOOKUP(Table8[[#This Row],[Control ID]],[6]!Table10[Control ID],[6]cmmiAnalysis!BX$4:BX$579))</f>
        <v>#REF!</v>
      </c>
      <c r="W88" s="1" t="e">
        <f>SUM(_xlfn.XLOOKUP(Table8[[#This Row],[Control ID]],[6]!Table10[Control ID],[6]cmmiAnalysis!BY$4:BY$579))</f>
        <v>#REF!</v>
      </c>
      <c r="X88" s="1" t="e">
        <f>SUM(_xlfn.XLOOKUP(Table8[[#This Row],[Control ID]],[6]!Table10[Control ID],[6]cmmiAnalysis!BZ$4:BZ$579))</f>
        <v>#REF!</v>
      </c>
      <c r="Y88" s="1" t="e">
        <f>SUM(_xlfn.XLOOKUP(Table8[[#This Row],[Control ID]],[6]!Table10[Control ID],[6]cmmiAnalysis!CA$4:CA$579),_xlfn.XLOOKUP(Table8[[#This Row],[Control ID]],[6]!Table10[Control ID],[6]cmmiAnalysis!CB$4:CB$579))</f>
        <v>#REF!</v>
      </c>
      <c r="Z88" s="1" t="e">
        <f>SUM(_xlfn.XLOOKUP(Table8[[#This Row],[Control ID]],[6]!Table10[Control ID],[6]cmmiAnalysis!CC$4:CC$579),_xlfn.XLOOKUP(Table8[[#This Row],[Control ID]],[6]!Table10[Control ID],[6]cmmiAnalysis!CD$4:CD$579),_xlfn.XLOOKUP(Table8[[#This Row],[Control ID]],[6]!Table10[Control ID],[6]cmmiAnalysis!CE$4:CE$579))</f>
        <v>#REF!</v>
      </c>
    </row>
    <row r="89" spans="2:26" x14ac:dyDescent="0.25">
      <c r="B89" s="1" t="s">
        <v>3332</v>
      </c>
      <c r="C89" s="1" t="str">
        <f>_xlfn.XLOOKUP(B89,[6]cmmiAnalysis!$A$4:$A$579,[6]cmmiAnalysis!$D$4:$D$579,0,0,1)</f>
        <v>Secure Configuration</v>
      </c>
      <c r="D89" s="19">
        <v>4</v>
      </c>
      <c r="E89" s="32" t="str">
        <f>IFERROR(SUM(Table8[[#This Row],[Implementation]:[Reporting]]),"N/A")</f>
        <v>N/A</v>
      </c>
      <c r="F89" s="32" t="e">
        <f>SUM(Table8[[#This Row],[Operating Capability]:[Adaptability]])</f>
        <v>#REF!</v>
      </c>
      <c r="G89" s="32" t="e">
        <f>SUM(Table8[[#This Row],[Reliability]:[Transparency]])</f>
        <v>#REF!</v>
      </c>
      <c r="H89" s="1" t="e" cm="1">
        <f t="array" ref="H89">_xlfn.XLOOKUP(B89,[6]!Table10[Control ID],[6]cmmiAnalysis!AV$4:AV$579,0,0,1)</f>
        <v>#REF!</v>
      </c>
      <c r="I89" s="1" t="e" cm="1">
        <f t="array" ref="I89">_xlfn.XLOOKUP(B89,[6]!Table10[Control ID], [6]cmmiAnalysis!AW$4:AW$579,0,0,1)+(_xlfn.XLOOKUP(B89,[6]!Table10[Control ID], [6]cmmiAnalysis!AX$4:AX$579,0,0,1)+(_xlfn.XLOOKUP(B89,[6]!Table10[Control ID], [6]cmmiAnalysis!AY$4:AY$579,0,0,1)))</f>
        <v>#REF!</v>
      </c>
      <c r="J8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89" s="1" t="e">
        <f>SUM(_xlfn.XLOOKUP(Table8[[#This Row],[Control ID]],[6]!Table10[Control ID],[6]cmmiAnalysis!BE$4:BE$579),_xlfn.XLOOKUP(Table8[[#This Row],[Control ID]],[6]!Table10[Control ID],[6]cmmiAnalysis!BF$4:BF$579))</f>
        <v>#REF!</v>
      </c>
      <c r="L89" s="1" t="e">
        <f>SUM(_xlfn.XLOOKUP(Table8[[#This Row],[Control ID]],[6]!Table10[Control ID],[6]cmmiAnalysis!BG$4:BG$579))</f>
        <v>#REF!</v>
      </c>
      <c r="M89" s="1" t="e">
        <f>SUM(_xlfn.XLOOKUP(Table8[[#This Row],[Control ID]],[6]!Table10[Control ID],[6]cmmiAnalysis!BH$4:BH$579))</f>
        <v>#REF!</v>
      </c>
      <c r="N89" s="1" t="e">
        <f>SUM(_xlfn.XLOOKUP(Table8[[#This Row],[Control ID]],[6]!Table10[Control ID],[6]cmmiAnalysis!BI$4:BI$579))</f>
        <v>#REF!</v>
      </c>
      <c r="O89" s="1" t="e">
        <f>SUM(_xlfn.XLOOKUP(Table8[[#This Row],[Control ID]],[6]!Table10[Control ID],[6]cmmiAnalysis!BJ$4:BJ$579),_xlfn.XLOOKUP(Table8[[#This Row],[Control ID]],[6]!Table10[Control ID],[6]cmmiAnalysis!BK$4:BK$579))</f>
        <v>#REF!</v>
      </c>
      <c r="P89" s="1" t="e">
        <f>SUM(_xlfn.XLOOKUP(Table8[[#This Row],[Control ID]],[6]!Table10[Control ID],[6]cmmiAnalysis!BL$4:BL$579))</f>
        <v>#REF!</v>
      </c>
      <c r="Q8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89" s="1" t="e">
        <f>SUM(_xlfn.XLOOKUP(Table8[[#This Row],[Control ID]],[6]!Table10[Control ID],[6]cmmiAnalysis!BQ$4:BQ$579),_xlfn.XLOOKUP(Table8[[#This Row],[Control ID]],[6]!Table10[Control ID],[6]cmmiAnalysis!BR$4:BR$579))</f>
        <v>#REF!</v>
      </c>
      <c r="S89" s="1" t="e">
        <f>SUM(_xlfn.XLOOKUP(Table8[[#This Row],[Control ID]],[6]!Table10[Control ID],[6]cmmiAnalysis!BA$4:BA$579),_xlfn.XLOOKUP(Table8[[#This Row],[Control ID]],[6]!Table10[Control ID],[6]cmmiAnalysis!BB$4:BB$579),_xlfn.XLOOKUP(Table8[[#This Row],[Control ID]],[6]!Table10[Control ID],[6]cmmiAnalysis!BC$4:BC$579))</f>
        <v>#REF!</v>
      </c>
      <c r="T89" s="1" t="e">
        <f>SUM(_xlfn.XLOOKUP(Table8[[#This Row],[Control ID]],[6]!Table10[Control ID],[6]cmmiAnalysis!BV$4:BV$579))</f>
        <v>#REF!</v>
      </c>
      <c r="U89" s="1" t="e">
        <f>SUM(_xlfn.XLOOKUP(Table8[[#This Row],[Control ID]],[6]!Table10[Control ID],[6]cmmiAnalysis!BW$4:BW$579))</f>
        <v>#REF!</v>
      </c>
      <c r="V89" s="1" t="e">
        <f>SUM(_xlfn.XLOOKUP(Table8[[#This Row],[Control ID]],[6]!Table10[Control ID],[6]cmmiAnalysis!BX$4:BX$579))</f>
        <v>#REF!</v>
      </c>
      <c r="W89" s="1" t="e">
        <f>SUM(_xlfn.XLOOKUP(Table8[[#This Row],[Control ID]],[6]!Table10[Control ID],[6]cmmiAnalysis!BY$4:BY$579))</f>
        <v>#REF!</v>
      </c>
      <c r="X89" s="1" t="e">
        <f>SUM(_xlfn.XLOOKUP(Table8[[#This Row],[Control ID]],[6]!Table10[Control ID],[6]cmmiAnalysis!BZ$4:BZ$579))</f>
        <v>#REF!</v>
      </c>
      <c r="Y89" s="1" t="e">
        <f>SUM(_xlfn.XLOOKUP(Table8[[#This Row],[Control ID]],[6]!Table10[Control ID],[6]cmmiAnalysis!CA$4:CA$579),_xlfn.XLOOKUP(Table8[[#This Row],[Control ID]],[6]!Table10[Control ID],[6]cmmiAnalysis!CB$4:CB$579))</f>
        <v>#REF!</v>
      </c>
      <c r="Z89" s="1" t="e">
        <f>SUM(_xlfn.XLOOKUP(Table8[[#This Row],[Control ID]],[6]!Table10[Control ID],[6]cmmiAnalysis!CC$4:CC$579),_xlfn.XLOOKUP(Table8[[#This Row],[Control ID]],[6]!Table10[Control ID],[6]cmmiAnalysis!CD$4:CD$579),_xlfn.XLOOKUP(Table8[[#This Row],[Control ID]],[6]!Table10[Control ID],[6]cmmiAnalysis!CE$4:CE$579))</f>
        <v>#REF!</v>
      </c>
    </row>
    <row r="90" spans="2:26" x14ac:dyDescent="0.25">
      <c r="B90" s="1" t="s">
        <v>3334</v>
      </c>
      <c r="C90" s="1" t="str">
        <f>_xlfn.XLOOKUP(B90,[6]cmmiAnalysis!$A$4:$A$579,[6]cmmiAnalysis!$D$4:$D$579,0,0,1)</f>
        <v>Performance Testing</v>
      </c>
      <c r="D90" s="19">
        <v>4</v>
      </c>
      <c r="E90" s="32" t="str">
        <f>IFERROR(SUM(Table8[[#This Row],[Implementation]:[Reporting]]),"N/A")</f>
        <v>N/A</v>
      </c>
      <c r="F90" s="32" t="e">
        <f>SUM(Table8[[#This Row],[Operating Capability]:[Adaptability]])</f>
        <v>#REF!</v>
      </c>
      <c r="G90" s="32" t="e">
        <f>SUM(Table8[[#This Row],[Reliability]:[Transparency]])</f>
        <v>#REF!</v>
      </c>
      <c r="H90" s="1" t="e" cm="1">
        <f t="array" ref="H90">_xlfn.XLOOKUP(B90,[6]!Table10[Control ID],[6]cmmiAnalysis!AV$4:AV$579,0,0,1)</f>
        <v>#REF!</v>
      </c>
      <c r="I90" s="1" t="e" cm="1">
        <f t="array" ref="I90">_xlfn.XLOOKUP(B90,[6]!Table10[Control ID], [6]cmmiAnalysis!AW$4:AW$579,0,0,1)+(_xlfn.XLOOKUP(B90,[6]!Table10[Control ID], [6]cmmiAnalysis!AX$4:AX$579,0,0,1)+(_xlfn.XLOOKUP(B90,[6]!Table10[Control ID], [6]cmmiAnalysis!AY$4:AY$579,0,0,1)))</f>
        <v>#REF!</v>
      </c>
      <c r="J9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0" s="1" t="e">
        <f>SUM(_xlfn.XLOOKUP(Table8[[#This Row],[Control ID]],[6]!Table10[Control ID],[6]cmmiAnalysis!BE$4:BE$579),_xlfn.XLOOKUP(Table8[[#This Row],[Control ID]],[6]!Table10[Control ID],[6]cmmiAnalysis!BF$4:BF$579))</f>
        <v>#REF!</v>
      </c>
      <c r="L90" s="1" t="e">
        <f>SUM(_xlfn.XLOOKUP(Table8[[#This Row],[Control ID]],[6]!Table10[Control ID],[6]cmmiAnalysis!BG$4:BG$579))</f>
        <v>#REF!</v>
      </c>
      <c r="M90" s="1" t="e">
        <f>SUM(_xlfn.XLOOKUP(Table8[[#This Row],[Control ID]],[6]!Table10[Control ID],[6]cmmiAnalysis!BH$4:BH$579))</f>
        <v>#REF!</v>
      </c>
      <c r="N90" s="1" t="e">
        <f>SUM(_xlfn.XLOOKUP(Table8[[#This Row],[Control ID]],[6]!Table10[Control ID],[6]cmmiAnalysis!BI$4:BI$579))</f>
        <v>#REF!</v>
      </c>
      <c r="O90" s="1" t="e">
        <f>SUM(_xlfn.XLOOKUP(Table8[[#This Row],[Control ID]],[6]!Table10[Control ID],[6]cmmiAnalysis!BJ$4:BJ$579),_xlfn.XLOOKUP(Table8[[#This Row],[Control ID]],[6]!Table10[Control ID],[6]cmmiAnalysis!BK$4:BK$579))</f>
        <v>#REF!</v>
      </c>
      <c r="P90" s="1" t="e">
        <f>SUM(_xlfn.XLOOKUP(Table8[[#This Row],[Control ID]],[6]!Table10[Control ID],[6]cmmiAnalysis!BL$4:BL$579))</f>
        <v>#REF!</v>
      </c>
      <c r="Q9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0" s="1" t="e">
        <f>SUM(_xlfn.XLOOKUP(Table8[[#This Row],[Control ID]],[6]!Table10[Control ID],[6]cmmiAnalysis!BQ$4:BQ$579),_xlfn.XLOOKUP(Table8[[#This Row],[Control ID]],[6]!Table10[Control ID],[6]cmmiAnalysis!BR$4:BR$579))</f>
        <v>#REF!</v>
      </c>
      <c r="S90" s="1" t="e">
        <f>SUM(_xlfn.XLOOKUP(Table8[[#This Row],[Control ID]],[6]!Table10[Control ID],[6]cmmiAnalysis!BA$4:BA$579),_xlfn.XLOOKUP(Table8[[#This Row],[Control ID]],[6]!Table10[Control ID],[6]cmmiAnalysis!BB$4:BB$579),_xlfn.XLOOKUP(Table8[[#This Row],[Control ID]],[6]!Table10[Control ID],[6]cmmiAnalysis!BC$4:BC$579))</f>
        <v>#REF!</v>
      </c>
      <c r="T90" s="1" t="e">
        <f>SUM(_xlfn.XLOOKUP(Table8[[#This Row],[Control ID]],[6]!Table10[Control ID],[6]cmmiAnalysis!BV$4:BV$579))</f>
        <v>#REF!</v>
      </c>
      <c r="U90" s="1" t="e">
        <f>SUM(_xlfn.XLOOKUP(Table8[[#This Row],[Control ID]],[6]!Table10[Control ID],[6]cmmiAnalysis!BW$4:BW$579))</f>
        <v>#REF!</v>
      </c>
      <c r="V90" s="1" t="e">
        <f>SUM(_xlfn.XLOOKUP(Table8[[#This Row],[Control ID]],[6]!Table10[Control ID],[6]cmmiAnalysis!BX$4:BX$579))</f>
        <v>#REF!</v>
      </c>
      <c r="W90" s="1" t="e">
        <f>SUM(_xlfn.XLOOKUP(Table8[[#This Row],[Control ID]],[6]!Table10[Control ID],[6]cmmiAnalysis!BY$4:BY$579))</f>
        <v>#REF!</v>
      </c>
      <c r="X90" s="1" t="e">
        <f>SUM(_xlfn.XLOOKUP(Table8[[#This Row],[Control ID]],[6]!Table10[Control ID],[6]cmmiAnalysis!BZ$4:BZ$579))</f>
        <v>#REF!</v>
      </c>
      <c r="Y90" s="1" t="e">
        <f>SUM(_xlfn.XLOOKUP(Table8[[#This Row],[Control ID]],[6]!Table10[Control ID],[6]cmmiAnalysis!CA$4:CA$579),_xlfn.XLOOKUP(Table8[[#This Row],[Control ID]],[6]!Table10[Control ID],[6]cmmiAnalysis!CB$4:CB$579))</f>
        <v>#REF!</v>
      </c>
      <c r="Z90" s="1" t="e">
        <f>SUM(_xlfn.XLOOKUP(Table8[[#This Row],[Control ID]],[6]!Table10[Control ID],[6]cmmiAnalysis!CC$4:CC$579),_xlfn.XLOOKUP(Table8[[#This Row],[Control ID]],[6]!Table10[Control ID],[6]cmmiAnalysis!CD$4:CD$579),_xlfn.XLOOKUP(Table8[[#This Row],[Control ID]],[6]!Table10[Control ID],[6]cmmiAnalysis!CE$4:CE$579))</f>
        <v>#REF!</v>
      </c>
    </row>
    <row r="91" spans="2:26" x14ac:dyDescent="0.25">
      <c r="B91" s="1" t="s">
        <v>3336</v>
      </c>
      <c r="C91" s="1" t="str">
        <f>_xlfn.XLOOKUP(B91,[6]cmmiAnalysis!$A$4:$A$579,[6]cmmiAnalysis!$D$4:$D$579,0,0,1)</f>
        <v>Code Review</v>
      </c>
      <c r="D91" s="19">
        <v>5</v>
      </c>
      <c r="E91" s="32" t="str">
        <f>IFERROR(SUM(Table8[[#This Row],[Implementation]:[Reporting]]),"N/A")</f>
        <v>N/A</v>
      </c>
      <c r="F91" s="32" t="e">
        <f>SUM(Table8[[#This Row],[Operating Capability]:[Adaptability]])</f>
        <v>#REF!</v>
      </c>
      <c r="G91" s="32" t="e">
        <f>SUM(Table8[[#This Row],[Reliability]:[Transparency]])</f>
        <v>#REF!</v>
      </c>
      <c r="H91" s="1" t="e" cm="1">
        <f t="array" ref="H91">_xlfn.XLOOKUP(B91,[6]!Table10[Control ID],[6]cmmiAnalysis!AV$4:AV$579,0,0,1)</f>
        <v>#REF!</v>
      </c>
      <c r="I91" s="1" t="e" cm="1">
        <f t="array" ref="I91">_xlfn.XLOOKUP(B91,[6]!Table10[Control ID], [6]cmmiAnalysis!AW$4:AW$579,0,0,1)+(_xlfn.XLOOKUP(B91,[6]!Table10[Control ID], [6]cmmiAnalysis!AX$4:AX$579,0,0,1)+(_xlfn.XLOOKUP(B91,[6]!Table10[Control ID], [6]cmmiAnalysis!AY$4:AY$579,0,0,1)))</f>
        <v>#REF!</v>
      </c>
      <c r="J9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1" s="1" t="e">
        <f>SUM(_xlfn.XLOOKUP(Table8[[#This Row],[Control ID]],[6]!Table10[Control ID],[6]cmmiAnalysis!BE$4:BE$579),_xlfn.XLOOKUP(Table8[[#This Row],[Control ID]],[6]!Table10[Control ID],[6]cmmiAnalysis!BF$4:BF$579))</f>
        <v>#REF!</v>
      </c>
      <c r="L91" s="1" t="e">
        <f>SUM(_xlfn.XLOOKUP(Table8[[#This Row],[Control ID]],[6]!Table10[Control ID],[6]cmmiAnalysis!BG$4:BG$579))</f>
        <v>#REF!</v>
      </c>
      <c r="M91" s="1" t="e">
        <f>SUM(_xlfn.XLOOKUP(Table8[[#This Row],[Control ID]],[6]!Table10[Control ID],[6]cmmiAnalysis!BH$4:BH$579))</f>
        <v>#REF!</v>
      </c>
      <c r="N91" s="1" t="e">
        <f>SUM(_xlfn.XLOOKUP(Table8[[#This Row],[Control ID]],[6]!Table10[Control ID],[6]cmmiAnalysis!BI$4:BI$579))</f>
        <v>#REF!</v>
      </c>
      <c r="O91" s="1" t="e">
        <f>SUM(_xlfn.XLOOKUP(Table8[[#This Row],[Control ID]],[6]!Table10[Control ID],[6]cmmiAnalysis!BJ$4:BJ$579),_xlfn.XLOOKUP(Table8[[#This Row],[Control ID]],[6]!Table10[Control ID],[6]cmmiAnalysis!BK$4:BK$579))</f>
        <v>#REF!</v>
      </c>
      <c r="P91" s="1" t="e">
        <f>SUM(_xlfn.XLOOKUP(Table8[[#This Row],[Control ID]],[6]!Table10[Control ID],[6]cmmiAnalysis!BL$4:BL$579))</f>
        <v>#REF!</v>
      </c>
      <c r="Q9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1" s="1" t="e">
        <f>SUM(_xlfn.XLOOKUP(Table8[[#This Row],[Control ID]],[6]!Table10[Control ID],[6]cmmiAnalysis!BQ$4:BQ$579),_xlfn.XLOOKUP(Table8[[#This Row],[Control ID]],[6]!Table10[Control ID],[6]cmmiAnalysis!BR$4:BR$579))</f>
        <v>#REF!</v>
      </c>
      <c r="S91" s="1" t="e">
        <f>SUM(_xlfn.XLOOKUP(Table8[[#This Row],[Control ID]],[6]!Table10[Control ID],[6]cmmiAnalysis!BA$4:BA$579),_xlfn.XLOOKUP(Table8[[#This Row],[Control ID]],[6]!Table10[Control ID],[6]cmmiAnalysis!BB$4:BB$579),_xlfn.XLOOKUP(Table8[[#This Row],[Control ID]],[6]!Table10[Control ID],[6]cmmiAnalysis!BC$4:BC$579))</f>
        <v>#REF!</v>
      </c>
      <c r="T91" s="1" t="e">
        <f>SUM(_xlfn.XLOOKUP(Table8[[#This Row],[Control ID]],[6]!Table10[Control ID],[6]cmmiAnalysis!BV$4:BV$579))</f>
        <v>#REF!</v>
      </c>
      <c r="U91" s="1" t="e">
        <f>SUM(_xlfn.XLOOKUP(Table8[[#This Row],[Control ID]],[6]!Table10[Control ID],[6]cmmiAnalysis!BW$4:BW$579))</f>
        <v>#REF!</v>
      </c>
      <c r="V91" s="1" t="e">
        <f>SUM(_xlfn.XLOOKUP(Table8[[#This Row],[Control ID]],[6]!Table10[Control ID],[6]cmmiAnalysis!BX$4:BX$579))</f>
        <v>#REF!</v>
      </c>
      <c r="W91" s="1" t="e">
        <f>SUM(_xlfn.XLOOKUP(Table8[[#This Row],[Control ID]],[6]!Table10[Control ID],[6]cmmiAnalysis!BY$4:BY$579))</f>
        <v>#REF!</v>
      </c>
      <c r="X91" s="1" t="e">
        <f>SUM(_xlfn.XLOOKUP(Table8[[#This Row],[Control ID]],[6]!Table10[Control ID],[6]cmmiAnalysis!BZ$4:BZ$579))</f>
        <v>#REF!</v>
      </c>
      <c r="Y91" s="1" t="e">
        <f>SUM(_xlfn.XLOOKUP(Table8[[#This Row],[Control ID]],[6]!Table10[Control ID],[6]cmmiAnalysis!CA$4:CA$579),_xlfn.XLOOKUP(Table8[[#This Row],[Control ID]],[6]!Table10[Control ID],[6]cmmiAnalysis!CB$4:CB$579))</f>
        <v>#REF!</v>
      </c>
      <c r="Z91" s="1" t="e">
        <f>SUM(_xlfn.XLOOKUP(Table8[[#This Row],[Control ID]],[6]!Table10[Control ID],[6]cmmiAnalysis!CC$4:CC$579),_xlfn.XLOOKUP(Table8[[#This Row],[Control ID]],[6]!Table10[Control ID],[6]cmmiAnalysis!CD$4:CD$579),_xlfn.XLOOKUP(Table8[[#This Row],[Control ID]],[6]!Table10[Control ID],[6]cmmiAnalysis!CE$4:CE$579))</f>
        <v>#REF!</v>
      </c>
    </row>
    <row r="92" spans="2:26" x14ac:dyDescent="0.25">
      <c r="B92" s="1" t="s">
        <v>3338</v>
      </c>
      <c r="C92" s="1" t="str">
        <f>_xlfn.XLOOKUP(B92,[6]cmmiAnalysis!$A$4:$A$579,[6]cmmiAnalysis!$D$4:$D$579,0,0,1)</f>
        <v>Change Approval Process</v>
      </c>
      <c r="D92" s="19">
        <v>4</v>
      </c>
      <c r="E92" s="32" t="str">
        <f>IFERROR(SUM(Table8[[#This Row],[Implementation]:[Reporting]]),"N/A")</f>
        <v>N/A</v>
      </c>
      <c r="F92" s="32" t="e">
        <f>SUM(Table8[[#This Row],[Operating Capability]:[Adaptability]])</f>
        <v>#REF!</v>
      </c>
      <c r="G92" s="32" t="e">
        <f>SUM(Table8[[#This Row],[Reliability]:[Transparency]])</f>
        <v>#REF!</v>
      </c>
      <c r="H92" s="1" t="e" cm="1">
        <f t="array" ref="H92">_xlfn.XLOOKUP(B92,[6]!Table10[Control ID],[6]cmmiAnalysis!AV$4:AV$579,0,0,1)</f>
        <v>#REF!</v>
      </c>
      <c r="I92" s="1" t="e" cm="1">
        <f t="array" ref="I92">_xlfn.XLOOKUP(B92,[6]!Table10[Control ID], [6]cmmiAnalysis!AW$4:AW$579,0,0,1)+(_xlfn.XLOOKUP(B92,[6]!Table10[Control ID], [6]cmmiAnalysis!AX$4:AX$579,0,0,1)+(_xlfn.XLOOKUP(B92,[6]!Table10[Control ID], [6]cmmiAnalysis!AY$4:AY$579,0,0,1)))</f>
        <v>#REF!</v>
      </c>
      <c r="J9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2" s="1" t="e">
        <f>SUM(_xlfn.XLOOKUP(Table8[[#This Row],[Control ID]],[6]!Table10[Control ID],[6]cmmiAnalysis!BE$4:BE$579),_xlfn.XLOOKUP(Table8[[#This Row],[Control ID]],[6]!Table10[Control ID],[6]cmmiAnalysis!BF$4:BF$579))</f>
        <v>#REF!</v>
      </c>
      <c r="L92" s="1" t="e">
        <f>SUM(_xlfn.XLOOKUP(Table8[[#This Row],[Control ID]],[6]!Table10[Control ID],[6]cmmiAnalysis!BG$4:BG$579))</f>
        <v>#REF!</v>
      </c>
      <c r="M92" s="1" t="e">
        <f>SUM(_xlfn.XLOOKUP(Table8[[#This Row],[Control ID]],[6]!Table10[Control ID],[6]cmmiAnalysis!BH$4:BH$579))</f>
        <v>#REF!</v>
      </c>
      <c r="N92" s="1" t="e">
        <f>SUM(_xlfn.XLOOKUP(Table8[[#This Row],[Control ID]],[6]!Table10[Control ID],[6]cmmiAnalysis!BI$4:BI$579))</f>
        <v>#REF!</v>
      </c>
      <c r="O92" s="1" t="e">
        <f>SUM(_xlfn.XLOOKUP(Table8[[#This Row],[Control ID]],[6]!Table10[Control ID],[6]cmmiAnalysis!BJ$4:BJ$579),_xlfn.XLOOKUP(Table8[[#This Row],[Control ID]],[6]!Table10[Control ID],[6]cmmiAnalysis!BK$4:BK$579))</f>
        <v>#REF!</v>
      </c>
      <c r="P92" s="1" t="e">
        <f>SUM(_xlfn.XLOOKUP(Table8[[#This Row],[Control ID]],[6]!Table10[Control ID],[6]cmmiAnalysis!BL$4:BL$579))</f>
        <v>#REF!</v>
      </c>
      <c r="Q9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2" s="1" t="e">
        <f>SUM(_xlfn.XLOOKUP(Table8[[#This Row],[Control ID]],[6]!Table10[Control ID],[6]cmmiAnalysis!BQ$4:BQ$579),_xlfn.XLOOKUP(Table8[[#This Row],[Control ID]],[6]!Table10[Control ID],[6]cmmiAnalysis!BR$4:BR$579))</f>
        <v>#REF!</v>
      </c>
      <c r="S92" s="1" t="e">
        <f>SUM(_xlfn.XLOOKUP(Table8[[#This Row],[Control ID]],[6]!Table10[Control ID],[6]cmmiAnalysis!BA$4:BA$579),_xlfn.XLOOKUP(Table8[[#This Row],[Control ID]],[6]!Table10[Control ID],[6]cmmiAnalysis!BB$4:BB$579),_xlfn.XLOOKUP(Table8[[#This Row],[Control ID]],[6]!Table10[Control ID],[6]cmmiAnalysis!BC$4:BC$579))</f>
        <v>#REF!</v>
      </c>
      <c r="T92" s="1" t="e">
        <f>SUM(_xlfn.XLOOKUP(Table8[[#This Row],[Control ID]],[6]!Table10[Control ID],[6]cmmiAnalysis!BV$4:BV$579))</f>
        <v>#REF!</v>
      </c>
      <c r="U92" s="1" t="e">
        <f>SUM(_xlfn.XLOOKUP(Table8[[#This Row],[Control ID]],[6]!Table10[Control ID],[6]cmmiAnalysis!BW$4:BW$579))</f>
        <v>#REF!</v>
      </c>
      <c r="V92" s="1" t="e">
        <f>SUM(_xlfn.XLOOKUP(Table8[[#This Row],[Control ID]],[6]!Table10[Control ID],[6]cmmiAnalysis!BX$4:BX$579))</f>
        <v>#REF!</v>
      </c>
      <c r="W92" s="1" t="e">
        <f>SUM(_xlfn.XLOOKUP(Table8[[#This Row],[Control ID]],[6]!Table10[Control ID],[6]cmmiAnalysis!BY$4:BY$579))</f>
        <v>#REF!</v>
      </c>
      <c r="X92" s="1" t="e">
        <f>SUM(_xlfn.XLOOKUP(Table8[[#This Row],[Control ID]],[6]!Table10[Control ID],[6]cmmiAnalysis!BZ$4:BZ$579))</f>
        <v>#REF!</v>
      </c>
      <c r="Y92" s="1" t="e">
        <f>SUM(_xlfn.XLOOKUP(Table8[[#This Row],[Control ID]],[6]!Table10[Control ID],[6]cmmiAnalysis!CA$4:CA$579),_xlfn.XLOOKUP(Table8[[#This Row],[Control ID]],[6]!Table10[Control ID],[6]cmmiAnalysis!CB$4:CB$579))</f>
        <v>#REF!</v>
      </c>
      <c r="Z92" s="1" t="e">
        <f>SUM(_xlfn.XLOOKUP(Table8[[#This Row],[Control ID]],[6]!Table10[Control ID],[6]cmmiAnalysis!CC$4:CC$579),_xlfn.XLOOKUP(Table8[[#This Row],[Control ID]],[6]!Table10[Control ID],[6]cmmiAnalysis!CD$4:CD$579),_xlfn.XLOOKUP(Table8[[#This Row],[Control ID]],[6]!Table10[Control ID],[6]cmmiAnalysis!CE$4:CE$579))</f>
        <v>#REF!</v>
      </c>
    </row>
    <row r="93" spans="2:26" x14ac:dyDescent="0.25">
      <c r="B93" s="1" t="s">
        <v>3339</v>
      </c>
      <c r="C93" s="1" t="str">
        <f>_xlfn.XLOOKUP(B93,[6]cmmiAnalysis!$A$4:$A$579,[6]cmmiAnalysis!$D$4:$D$579,0,0,1)</f>
        <v>Change Auditing</v>
      </c>
      <c r="D93" s="19">
        <v>4</v>
      </c>
      <c r="E93" s="32" t="str">
        <f>IFERROR(SUM(Table8[[#This Row],[Implementation]:[Reporting]]),"N/A")</f>
        <v>N/A</v>
      </c>
      <c r="F93" s="32" t="e">
        <f>SUM(Table8[[#This Row],[Operating Capability]:[Adaptability]])</f>
        <v>#REF!</v>
      </c>
      <c r="G93" s="32" t="e">
        <f>SUM(Table8[[#This Row],[Reliability]:[Transparency]])</f>
        <v>#REF!</v>
      </c>
      <c r="H93" s="1" t="e" cm="1">
        <f t="array" ref="H93">_xlfn.XLOOKUP(B93,[6]!Table10[Control ID],[6]cmmiAnalysis!AV$4:AV$579,0,0,1)</f>
        <v>#REF!</v>
      </c>
      <c r="I93" s="1" t="e" cm="1">
        <f t="array" ref="I93">_xlfn.XLOOKUP(B93,[6]!Table10[Control ID], [6]cmmiAnalysis!AW$4:AW$579,0,0,1)+(_xlfn.XLOOKUP(B93,[6]!Table10[Control ID], [6]cmmiAnalysis!AX$4:AX$579,0,0,1)+(_xlfn.XLOOKUP(B93,[6]!Table10[Control ID], [6]cmmiAnalysis!AY$4:AY$579,0,0,1)))</f>
        <v>#REF!</v>
      </c>
      <c r="J9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3" s="1" t="e">
        <f>SUM(_xlfn.XLOOKUP(Table8[[#This Row],[Control ID]],[6]!Table10[Control ID],[6]cmmiAnalysis!BE$4:BE$579),_xlfn.XLOOKUP(Table8[[#This Row],[Control ID]],[6]!Table10[Control ID],[6]cmmiAnalysis!BF$4:BF$579))</f>
        <v>#REF!</v>
      </c>
      <c r="L93" s="1" t="e">
        <f>SUM(_xlfn.XLOOKUP(Table8[[#This Row],[Control ID]],[6]!Table10[Control ID],[6]cmmiAnalysis!BG$4:BG$579))</f>
        <v>#REF!</v>
      </c>
      <c r="M93" s="1" t="e">
        <f>SUM(_xlfn.XLOOKUP(Table8[[#This Row],[Control ID]],[6]!Table10[Control ID],[6]cmmiAnalysis!BH$4:BH$579))</f>
        <v>#REF!</v>
      </c>
      <c r="N93" s="1" t="e">
        <f>SUM(_xlfn.XLOOKUP(Table8[[#This Row],[Control ID]],[6]!Table10[Control ID],[6]cmmiAnalysis!BI$4:BI$579))</f>
        <v>#REF!</v>
      </c>
      <c r="O93" s="1" t="e">
        <f>SUM(_xlfn.XLOOKUP(Table8[[#This Row],[Control ID]],[6]!Table10[Control ID],[6]cmmiAnalysis!BJ$4:BJ$579),_xlfn.XLOOKUP(Table8[[#This Row],[Control ID]],[6]!Table10[Control ID],[6]cmmiAnalysis!BK$4:BK$579))</f>
        <v>#REF!</v>
      </c>
      <c r="P93" s="1" t="e">
        <f>SUM(_xlfn.XLOOKUP(Table8[[#This Row],[Control ID]],[6]!Table10[Control ID],[6]cmmiAnalysis!BL$4:BL$579))</f>
        <v>#REF!</v>
      </c>
      <c r="Q9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3" s="1" t="e">
        <f>SUM(_xlfn.XLOOKUP(Table8[[#This Row],[Control ID]],[6]!Table10[Control ID],[6]cmmiAnalysis!BQ$4:BQ$579),_xlfn.XLOOKUP(Table8[[#This Row],[Control ID]],[6]!Table10[Control ID],[6]cmmiAnalysis!BR$4:BR$579))</f>
        <v>#REF!</v>
      </c>
      <c r="S93" s="1" t="e">
        <f>SUM(_xlfn.XLOOKUP(Table8[[#This Row],[Control ID]],[6]!Table10[Control ID],[6]cmmiAnalysis!BA$4:BA$579),_xlfn.XLOOKUP(Table8[[#This Row],[Control ID]],[6]!Table10[Control ID],[6]cmmiAnalysis!BB$4:BB$579),_xlfn.XLOOKUP(Table8[[#This Row],[Control ID]],[6]!Table10[Control ID],[6]cmmiAnalysis!BC$4:BC$579))</f>
        <v>#REF!</v>
      </c>
      <c r="T93" s="1" t="e">
        <f>SUM(_xlfn.XLOOKUP(Table8[[#This Row],[Control ID]],[6]!Table10[Control ID],[6]cmmiAnalysis!BV$4:BV$579))</f>
        <v>#REF!</v>
      </c>
      <c r="U93" s="1" t="e">
        <f>SUM(_xlfn.XLOOKUP(Table8[[#This Row],[Control ID]],[6]!Table10[Control ID],[6]cmmiAnalysis!BW$4:BW$579))</f>
        <v>#REF!</v>
      </c>
      <c r="V93" s="1" t="e">
        <f>SUM(_xlfn.XLOOKUP(Table8[[#This Row],[Control ID]],[6]!Table10[Control ID],[6]cmmiAnalysis!BX$4:BX$579))</f>
        <v>#REF!</v>
      </c>
      <c r="W93" s="1" t="e">
        <f>SUM(_xlfn.XLOOKUP(Table8[[#This Row],[Control ID]],[6]!Table10[Control ID],[6]cmmiAnalysis!BY$4:BY$579))</f>
        <v>#REF!</v>
      </c>
      <c r="X93" s="1" t="e">
        <f>SUM(_xlfn.XLOOKUP(Table8[[#This Row],[Control ID]],[6]!Table10[Control ID],[6]cmmiAnalysis!BZ$4:BZ$579))</f>
        <v>#REF!</v>
      </c>
      <c r="Y93" s="1" t="e">
        <f>SUM(_xlfn.XLOOKUP(Table8[[#This Row],[Control ID]],[6]!Table10[Control ID],[6]cmmiAnalysis!CA$4:CA$579),_xlfn.XLOOKUP(Table8[[#This Row],[Control ID]],[6]!Table10[Control ID],[6]cmmiAnalysis!CB$4:CB$579))</f>
        <v>#REF!</v>
      </c>
      <c r="Z93" s="1" t="e">
        <f>SUM(_xlfn.XLOOKUP(Table8[[#This Row],[Control ID]],[6]!Table10[Control ID],[6]cmmiAnalysis!CC$4:CC$579),_xlfn.XLOOKUP(Table8[[#This Row],[Control ID]],[6]!Table10[Control ID],[6]cmmiAnalysis!CD$4:CD$579),_xlfn.XLOOKUP(Table8[[#This Row],[Control ID]],[6]!Table10[Control ID],[6]cmmiAnalysis!CE$4:CE$579))</f>
        <v>#REF!</v>
      </c>
    </row>
    <row r="94" spans="2:26" x14ac:dyDescent="0.25">
      <c r="B94" s="1" t="s">
        <v>3340</v>
      </c>
      <c r="C94" s="1" t="str">
        <f>_xlfn.XLOOKUP(B94,[6]cmmiAnalysis!$A$4:$A$579,[6]cmmiAnalysis!$D$4:$D$579,0,0,1)</f>
        <v>Regression Testing</v>
      </c>
      <c r="D94" s="19">
        <v>4</v>
      </c>
      <c r="E94" s="32" t="str">
        <f>IFERROR(SUM(Table8[[#This Row],[Implementation]:[Reporting]]),"N/A")</f>
        <v>N/A</v>
      </c>
      <c r="F94" s="32" t="e">
        <f>SUM(Table8[[#This Row],[Operating Capability]:[Adaptability]])</f>
        <v>#REF!</v>
      </c>
      <c r="G94" s="32" t="e">
        <f>SUM(Table8[[#This Row],[Reliability]:[Transparency]])</f>
        <v>#REF!</v>
      </c>
      <c r="H94" s="1" t="e" cm="1">
        <f t="array" ref="H94">_xlfn.XLOOKUP(B94,[6]!Table10[Control ID],[6]cmmiAnalysis!AV$4:AV$579,0,0,1)</f>
        <v>#REF!</v>
      </c>
      <c r="I94" s="1" t="e" cm="1">
        <f t="array" ref="I94">_xlfn.XLOOKUP(B94,[6]!Table10[Control ID], [6]cmmiAnalysis!AW$4:AW$579,0,0,1)+(_xlfn.XLOOKUP(B94,[6]!Table10[Control ID], [6]cmmiAnalysis!AX$4:AX$579,0,0,1)+(_xlfn.XLOOKUP(B94,[6]!Table10[Control ID], [6]cmmiAnalysis!AY$4:AY$579,0,0,1)))</f>
        <v>#REF!</v>
      </c>
      <c r="J9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4" s="1" t="e">
        <f>SUM(_xlfn.XLOOKUP(Table8[[#This Row],[Control ID]],[6]!Table10[Control ID],[6]cmmiAnalysis!BE$4:BE$579),_xlfn.XLOOKUP(Table8[[#This Row],[Control ID]],[6]!Table10[Control ID],[6]cmmiAnalysis!BF$4:BF$579))</f>
        <v>#REF!</v>
      </c>
      <c r="L94" s="1" t="e">
        <f>SUM(_xlfn.XLOOKUP(Table8[[#This Row],[Control ID]],[6]!Table10[Control ID],[6]cmmiAnalysis!BG$4:BG$579))</f>
        <v>#REF!</v>
      </c>
      <c r="M94" s="1" t="e">
        <f>SUM(_xlfn.XLOOKUP(Table8[[#This Row],[Control ID]],[6]!Table10[Control ID],[6]cmmiAnalysis!BH$4:BH$579))</f>
        <v>#REF!</v>
      </c>
      <c r="N94" s="1" t="e">
        <f>SUM(_xlfn.XLOOKUP(Table8[[#This Row],[Control ID]],[6]!Table10[Control ID],[6]cmmiAnalysis!BI$4:BI$579))</f>
        <v>#REF!</v>
      </c>
      <c r="O94" s="1" t="e">
        <f>SUM(_xlfn.XLOOKUP(Table8[[#This Row],[Control ID]],[6]!Table10[Control ID],[6]cmmiAnalysis!BJ$4:BJ$579),_xlfn.XLOOKUP(Table8[[#This Row],[Control ID]],[6]!Table10[Control ID],[6]cmmiAnalysis!BK$4:BK$579))</f>
        <v>#REF!</v>
      </c>
      <c r="P94" s="1" t="e">
        <f>SUM(_xlfn.XLOOKUP(Table8[[#This Row],[Control ID]],[6]!Table10[Control ID],[6]cmmiAnalysis!BL$4:BL$579))</f>
        <v>#REF!</v>
      </c>
      <c r="Q9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4" s="1" t="e">
        <f>SUM(_xlfn.XLOOKUP(Table8[[#This Row],[Control ID]],[6]!Table10[Control ID],[6]cmmiAnalysis!BQ$4:BQ$579),_xlfn.XLOOKUP(Table8[[#This Row],[Control ID]],[6]!Table10[Control ID],[6]cmmiAnalysis!BR$4:BR$579))</f>
        <v>#REF!</v>
      </c>
      <c r="S94" s="1" t="e">
        <f>SUM(_xlfn.XLOOKUP(Table8[[#This Row],[Control ID]],[6]!Table10[Control ID],[6]cmmiAnalysis!BA$4:BA$579),_xlfn.XLOOKUP(Table8[[#This Row],[Control ID]],[6]!Table10[Control ID],[6]cmmiAnalysis!BB$4:BB$579),_xlfn.XLOOKUP(Table8[[#This Row],[Control ID]],[6]!Table10[Control ID],[6]cmmiAnalysis!BC$4:BC$579))</f>
        <v>#REF!</v>
      </c>
      <c r="T94" s="1" t="e">
        <f>SUM(_xlfn.XLOOKUP(Table8[[#This Row],[Control ID]],[6]!Table10[Control ID],[6]cmmiAnalysis!BV$4:BV$579))</f>
        <v>#REF!</v>
      </c>
      <c r="U94" s="1" t="e">
        <f>SUM(_xlfn.XLOOKUP(Table8[[#This Row],[Control ID]],[6]!Table10[Control ID],[6]cmmiAnalysis!BW$4:BW$579))</f>
        <v>#REF!</v>
      </c>
      <c r="V94" s="1" t="e">
        <f>SUM(_xlfn.XLOOKUP(Table8[[#This Row],[Control ID]],[6]!Table10[Control ID],[6]cmmiAnalysis!BX$4:BX$579))</f>
        <v>#REF!</v>
      </c>
      <c r="W94" s="1" t="e">
        <f>SUM(_xlfn.XLOOKUP(Table8[[#This Row],[Control ID]],[6]!Table10[Control ID],[6]cmmiAnalysis!BY$4:BY$579))</f>
        <v>#REF!</v>
      </c>
      <c r="X94" s="1" t="e">
        <f>SUM(_xlfn.XLOOKUP(Table8[[#This Row],[Control ID]],[6]!Table10[Control ID],[6]cmmiAnalysis!BZ$4:BZ$579))</f>
        <v>#REF!</v>
      </c>
      <c r="Y94" s="1" t="e">
        <f>SUM(_xlfn.XLOOKUP(Table8[[#This Row],[Control ID]],[6]!Table10[Control ID],[6]cmmiAnalysis!CA$4:CA$579),_xlfn.XLOOKUP(Table8[[#This Row],[Control ID]],[6]!Table10[Control ID],[6]cmmiAnalysis!CB$4:CB$579))</f>
        <v>#REF!</v>
      </c>
      <c r="Z94" s="1" t="e">
        <f>SUM(_xlfn.XLOOKUP(Table8[[#This Row],[Control ID]],[6]!Table10[Control ID],[6]cmmiAnalysis!CC$4:CC$579),_xlfn.XLOOKUP(Table8[[#This Row],[Control ID]],[6]!Table10[Control ID],[6]cmmiAnalysis!CD$4:CD$579),_xlfn.XLOOKUP(Table8[[#This Row],[Control ID]],[6]!Table10[Control ID],[6]cmmiAnalysis!CE$4:CE$579))</f>
        <v>#REF!</v>
      </c>
    </row>
    <row r="95" spans="2:26" x14ac:dyDescent="0.25">
      <c r="B95" s="1" t="s">
        <v>3342</v>
      </c>
      <c r="C95" s="1" t="str">
        <f>_xlfn.XLOOKUP(B95,[6]cmmiAnalysis!$A$4:$A$579,[6]cmmiAnalysis!$D$4:$D$579,0,0,1)</f>
        <v>Rollback Mechanism</v>
      </c>
      <c r="D95" s="19">
        <v>4</v>
      </c>
      <c r="E95" s="32" t="str">
        <f>IFERROR(SUM(Table8[[#This Row],[Implementation]:[Reporting]]),"N/A")</f>
        <v>N/A</v>
      </c>
      <c r="F95" s="32" t="e">
        <f>SUM(Table8[[#This Row],[Operating Capability]:[Adaptability]])</f>
        <v>#REF!</v>
      </c>
      <c r="G95" s="32" t="e">
        <f>SUM(Table8[[#This Row],[Reliability]:[Transparency]])</f>
        <v>#REF!</v>
      </c>
      <c r="H95" s="1" t="e" cm="1">
        <f t="array" ref="H95">_xlfn.XLOOKUP(B95,[6]!Table10[Control ID],[6]cmmiAnalysis!AV$4:AV$579,0,0,1)</f>
        <v>#REF!</v>
      </c>
      <c r="I95" s="1" t="e" cm="1">
        <f t="array" ref="I95">_xlfn.XLOOKUP(B95,[6]!Table10[Control ID], [6]cmmiAnalysis!AW$4:AW$579,0,0,1)+(_xlfn.XLOOKUP(B95,[6]!Table10[Control ID], [6]cmmiAnalysis!AX$4:AX$579,0,0,1)+(_xlfn.XLOOKUP(B95,[6]!Table10[Control ID], [6]cmmiAnalysis!AY$4:AY$579,0,0,1)))</f>
        <v>#REF!</v>
      </c>
      <c r="J9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5" s="1" t="e">
        <f>SUM(_xlfn.XLOOKUP(Table8[[#This Row],[Control ID]],[6]!Table10[Control ID],[6]cmmiAnalysis!BE$4:BE$579),_xlfn.XLOOKUP(Table8[[#This Row],[Control ID]],[6]!Table10[Control ID],[6]cmmiAnalysis!BF$4:BF$579))</f>
        <v>#REF!</v>
      </c>
      <c r="L95" s="1" t="e">
        <f>SUM(_xlfn.XLOOKUP(Table8[[#This Row],[Control ID]],[6]!Table10[Control ID],[6]cmmiAnalysis!BG$4:BG$579))</f>
        <v>#REF!</v>
      </c>
      <c r="M95" s="1" t="e">
        <f>SUM(_xlfn.XLOOKUP(Table8[[#This Row],[Control ID]],[6]!Table10[Control ID],[6]cmmiAnalysis!BH$4:BH$579))</f>
        <v>#REF!</v>
      </c>
      <c r="N95" s="1" t="e">
        <f>SUM(_xlfn.XLOOKUP(Table8[[#This Row],[Control ID]],[6]!Table10[Control ID],[6]cmmiAnalysis!BI$4:BI$579))</f>
        <v>#REF!</v>
      </c>
      <c r="O95" s="1" t="e">
        <f>SUM(_xlfn.XLOOKUP(Table8[[#This Row],[Control ID]],[6]!Table10[Control ID],[6]cmmiAnalysis!BJ$4:BJ$579),_xlfn.XLOOKUP(Table8[[#This Row],[Control ID]],[6]!Table10[Control ID],[6]cmmiAnalysis!BK$4:BK$579))</f>
        <v>#REF!</v>
      </c>
      <c r="P95" s="1" t="e">
        <f>SUM(_xlfn.XLOOKUP(Table8[[#This Row],[Control ID]],[6]!Table10[Control ID],[6]cmmiAnalysis!BL$4:BL$579))</f>
        <v>#REF!</v>
      </c>
      <c r="Q9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5" s="1" t="e">
        <f>SUM(_xlfn.XLOOKUP(Table8[[#This Row],[Control ID]],[6]!Table10[Control ID],[6]cmmiAnalysis!BQ$4:BQ$579),_xlfn.XLOOKUP(Table8[[#This Row],[Control ID]],[6]!Table10[Control ID],[6]cmmiAnalysis!BR$4:BR$579))</f>
        <v>#REF!</v>
      </c>
      <c r="S95" s="1" t="e">
        <f>SUM(_xlfn.XLOOKUP(Table8[[#This Row],[Control ID]],[6]!Table10[Control ID],[6]cmmiAnalysis!BA$4:BA$579),_xlfn.XLOOKUP(Table8[[#This Row],[Control ID]],[6]!Table10[Control ID],[6]cmmiAnalysis!BB$4:BB$579),_xlfn.XLOOKUP(Table8[[#This Row],[Control ID]],[6]!Table10[Control ID],[6]cmmiAnalysis!BC$4:BC$579))</f>
        <v>#REF!</v>
      </c>
      <c r="T95" s="1" t="e">
        <f>SUM(_xlfn.XLOOKUP(Table8[[#This Row],[Control ID]],[6]!Table10[Control ID],[6]cmmiAnalysis!BV$4:BV$579))</f>
        <v>#REF!</v>
      </c>
      <c r="U95" s="1" t="e">
        <f>SUM(_xlfn.XLOOKUP(Table8[[#This Row],[Control ID]],[6]!Table10[Control ID],[6]cmmiAnalysis!BW$4:BW$579))</f>
        <v>#REF!</v>
      </c>
      <c r="V95" s="1" t="e">
        <f>SUM(_xlfn.XLOOKUP(Table8[[#This Row],[Control ID]],[6]!Table10[Control ID],[6]cmmiAnalysis!BX$4:BX$579))</f>
        <v>#REF!</v>
      </c>
      <c r="W95" s="1" t="e">
        <f>SUM(_xlfn.XLOOKUP(Table8[[#This Row],[Control ID]],[6]!Table10[Control ID],[6]cmmiAnalysis!BY$4:BY$579))</f>
        <v>#REF!</v>
      </c>
      <c r="X95" s="1" t="e">
        <f>SUM(_xlfn.XLOOKUP(Table8[[#This Row],[Control ID]],[6]!Table10[Control ID],[6]cmmiAnalysis!BZ$4:BZ$579))</f>
        <v>#REF!</v>
      </c>
      <c r="Y95" s="1" t="e">
        <f>SUM(_xlfn.XLOOKUP(Table8[[#This Row],[Control ID]],[6]!Table10[Control ID],[6]cmmiAnalysis!CA$4:CA$579),_xlfn.XLOOKUP(Table8[[#This Row],[Control ID]],[6]!Table10[Control ID],[6]cmmiAnalysis!CB$4:CB$579))</f>
        <v>#REF!</v>
      </c>
      <c r="Z95" s="1" t="e">
        <f>SUM(_xlfn.XLOOKUP(Table8[[#This Row],[Control ID]],[6]!Table10[Control ID],[6]cmmiAnalysis!CC$4:CC$579),_xlfn.XLOOKUP(Table8[[#This Row],[Control ID]],[6]!Table10[Control ID],[6]cmmiAnalysis!CD$4:CD$579),_xlfn.XLOOKUP(Table8[[#This Row],[Control ID]],[6]!Table10[Control ID],[6]cmmiAnalysis!CE$4:CE$579))</f>
        <v>#REF!</v>
      </c>
    </row>
    <row r="96" spans="2:26" x14ac:dyDescent="0.25">
      <c r="B96" s="1" t="s">
        <v>3343</v>
      </c>
      <c r="C96" s="1" t="str">
        <f>_xlfn.XLOOKUP(B96,[6]cmmiAnalysis!$A$4:$A$579,[6]cmmiAnalysis!$D$4:$D$579,0,0,1)</f>
        <v>Least Privilege</v>
      </c>
      <c r="D96" s="19">
        <v>5</v>
      </c>
      <c r="E96" s="32" t="str">
        <f>IFERROR(SUM(Table8[[#This Row],[Implementation]:[Reporting]]),"N/A")</f>
        <v>N/A</v>
      </c>
      <c r="F96" s="32" t="e">
        <f>SUM(Table8[[#This Row],[Operating Capability]:[Adaptability]])</f>
        <v>#REF!</v>
      </c>
      <c r="G96" s="32" t="e">
        <f>SUM(Table8[[#This Row],[Reliability]:[Transparency]])</f>
        <v>#REF!</v>
      </c>
      <c r="H96" s="1" t="e" cm="1">
        <f t="array" ref="H96">_xlfn.XLOOKUP(B96,[6]!Table10[Control ID],[6]cmmiAnalysis!AV$4:AV$579,0,0,1)</f>
        <v>#REF!</v>
      </c>
      <c r="I96" s="1" t="e" cm="1">
        <f t="array" ref="I96">_xlfn.XLOOKUP(B96,[6]!Table10[Control ID], [6]cmmiAnalysis!AW$4:AW$579,0,0,1)+(_xlfn.XLOOKUP(B96,[6]!Table10[Control ID], [6]cmmiAnalysis!AX$4:AX$579,0,0,1)+(_xlfn.XLOOKUP(B96,[6]!Table10[Control ID], [6]cmmiAnalysis!AY$4:AY$579,0,0,1)))</f>
        <v>#REF!</v>
      </c>
      <c r="J9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6" s="1" t="e">
        <f>SUM(_xlfn.XLOOKUP(Table8[[#This Row],[Control ID]],[6]!Table10[Control ID],[6]cmmiAnalysis!BE$4:BE$579),_xlfn.XLOOKUP(Table8[[#This Row],[Control ID]],[6]!Table10[Control ID],[6]cmmiAnalysis!BF$4:BF$579))</f>
        <v>#REF!</v>
      </c>
      <c r="L96" s="1" t="e">
        <f>SUM(_xlfn.XLOOKUP(Table8[[#This Row],[Control ID]],[6]!Table10[Control ID],[6]cmmiAnalysis!BG$4:BG$579))</f>
        <v>#REF!</v>
      </c>
      <c r="M96" s="1" t="e">
        <f>SUM(_xlfn.XLOOKUP(Table8[[#This Row],[Control ID]],[6]!Table10[Control ID],[6]cmmiAnalysis!BH$4:BH$579))</f>
        <v>#REF!</v>
      </c>
      <c r="N96" s="1" t="e">
        <f>SUM(_xlfn.XLOOKUP(Table8[[#This Row],[Control ID]],[6]!Table10[Control ID],[6]cmmiAnalysis!BI$4:BI$579))</f>
        <v>#REF!</v>
      </c>
      <c r="O96" s="1" t="e">
        <f>SUM(_xlfn.XLOOKUP(Table8[[#This Row],[Control ID]],[6]!Table10[Control ID],[6]cmmiAnalysis!BJ$4:BJ$579),_xlfn.XLOOKUP(Table8[[#This Row],[Control ID]],[6]!Table10[Control ID],[6]cmmiAnalysis!BK$4:BK$579))</f>
        <v>#REF!</v>
      </c>
      <c r="P96" s="1" t="e">
        <f>SUM(_xlfn.XLOOKUP(Table8[[#This Row],[Control ID]],[6]!Table10[Control ID],[6]cmmiAnalysis!BL$4:BL$579))</f>
        <v>#REF!</v>
      </c>
      <c r="Q9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6" s="1" t="e">
        <f>SUM(_xlfn.XLOOKUP(Table8[[#This Row],[Control ID]],[6]!Table10[Control ID],[6]cmmiAnalysis!BQ$4:BQ$579),_xlfn.XLOOKUP(Table8[[#This Row],[Control ID]],[6]!Table10[Control ID],[6]cmmiAnalysis!BR$4:BR$579))</f>
        <v>#REF!</v>
      </c>
      <c r="S96" s="1" t="e">
        <f>SUM(_xlfn.XLOOKUP(Table8[[#This Row],[Control ID]],[6]!Table10[Control ID],[6]cmmiAnalysis!BA$4:BA$579),_xlfn.XLOOKUP(Table8[[#This Row],[Control ID]],[6]!Table10[Control ID],[6]cmmiAnalysis!BB$4:BB$579),_xlfn.XLOOKUP(Table8[[#This Row],[Control ID]],[6]!Table10[Control ID],[6]cmmiAnalysis!BC$4:BC$579))</f>
        <v>#REF!</v>
      </c>
      <c r="T96" s="1" t="e">
        <f>SUM(_xlfn.XLOOKUP(Table8[[#This Row],[Control ID]],[6]!Table10[Control ID],[6]cmmiAnalysis!BV$4:BV$579))</f>
        <v>#REF!</v>
      </c>
      <c r="U96" s="1" t="e">
        <f>SUM(_xlfn.XLOOKUP(Table8[[#This Row],[Control ID]],[6]!Table10[Control ID],[6]cmmiAnalysis!BW$4:BW$579))</f>
        <v>#REF!</v>
      </c>
      <c r="V96" s="1" t="e">
        <f>SUM(_xlfn.XLOOKUP(Table8[[#This Row],[Control ID]],[6]!Table10[Control ID],[6]cmmiAnalysis!BX$4:BX$579))</f>
        <v>#REF!</v>
      </c>
      <c r="W96" s="1" t="e">
        <f>SUM(_xlfn.XLOOKUP(Table8[[#This Row],[Control ID]],[6]!Table10[Control ID],[6]cmmiAnalysis!BY$4:BY$579))</f>
        <v>#REF!</v>
      </c>
      <c r="X96" s="1" t="e">
        <f>SUM(_xlfn.XLOOKUP(Table8[[#This Row],[Control ID]],[6]!Table10[Control ID],[6]cmmiAnalysis!BZ$4:BZ$579))</f>
        <v>#REF!</v>
      </c>
      <c r="Y96" s="1" t="e">
        <f>SUM(_xlfn.XLOOKUP(Table8[[#This Row],[Control ID]],[6]!Table10[Control ID],[6]cmmiAnalysis!CA$4:CA$579),_xlfn.XLOOKUP(Table8[[#This Row],[Control ID]],[6]!Table10[Control ID],[6]cmmiAnalysis!CB$4:CB$579))</f>
        <v>#REF!</v>
      </c>
      <c r="Z96" s="1" t="e">
        <f>SUM(_xlfn.XLOOKUP(Table8[[#This Row],[Control ID]],[6]!Table10[Control ID],[6]cmmiAnalysis!CC$4:CC$579),_xlfn.XLOOKUP(Table8[[#This Row],[Control ID]],[6]!Table10[Control ID],[6]cmmiAnalysis!CD$4:CD$579),_xlfn.XLOOKUP(Table8[[#This Row],[Control ID]],[6]!Table10[Control ID],[6]cmmiAnalysis!CE$4:CE$579))</f>
        <v>#REF!</v>
      </c>
    </row>
    <row r="97" spans="2:26" x14ac:dyDescent="0.25">
      <c r="B97" s="1" t="s">
        <v>3344</v>
      </c>
      <c r="C97" s="1" t="str">
        <f>_xlfn.XLOOKUP(B97,[6]cmmiAnalysis!$A$4:$A$579,[6]cmmiAnalysis!$D$4:$D$579,0,0,1)</f>
        <v>Real-Time Alerting</v>
      </c>
      <c r="D97" s="19">
        <v>4</v>
      </c>
      <c r="E97" s="32" t="str">
        <f>IFERROR(SUM(Table8[[#This Row],[Implementation]:[Reporting]]),"N/A")</f>
        <v>N/A</v>
      </c>
      <c r="F97" s="32" t="e">
        <f>SUM(Table8[[#This Row],[Operating Capability]:[Adaptability]])</f>
        <v>#REF!</v>
      </c>
      <c r="G97" s="32" t="e">
        <f>SUM(Table8[[#This Row],[Reliability]:[Transparency]])</f>
        <v>#REF!</v>
      </c>
      <c r="H97" s="1" t="e" cm="1">
        <f t="array" ref="H97">_xlfn.XLOOKUP(B97,[6]!Table10[Control ID],[6]cmmiAnalysis!AV$4:AV$579,0,0,1)</f>
        <v>#REF!</v>
      </c>
      <c r="I97" s="1" t="e" cm="1">
        <f t="array" ref="I97">_xlfn.XLOOKUP(B97,[6]!Table10[Control ID], [6]cmmiAnalysis!AW$4:AW$579,0,0,1)+(_xlfn.XLOOKUP(B97,[6]!Table10[Control ID], [6]cmmiAnalysis!AX$4:AX$579,0,0,1)+(_xlfn.XLOOKUP(B97,[6]!Table10[Control ID], [6]cmmiAnalysis!AY$4:AY$579,0,0,1)))</f>
        <v>#REF!</v>
      </c>
      <c r="J9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7" s="1" t="e">
        <f>SUM(_xlfn.XLOOKUP(Table8[[#This Row],[Control ID]],[6]!Table10[Control ID],[6]cmmiAnalysis!BE$4:BE$579),_xlfn.XLOOKUP(Table8[[#This Row],[Control ID]],[6]!Table10[Control ID],[6]cmmiAnalysis!BF$4:BF$579))</f>
        <v>#REF!</v>
      </c>
      <c r="L97" s="1" t="e">
        <f>SUM(_xlfn.XLOOKUP(Table8[[#This Row],[Control ID]],[6]!Table10[Control ID],[6]cmmiAnalysis!BG$4:BG$579))</f>
        <v>#REF!</v>
      </c>
      <c r="M97" s="1" t="e">
        <f>SUM(_xlfn.XLOOKUP(Table8[[#This Row],[Control ID]],[6]!Table10[Control ID],[6]cmmiAnalysis!BH$4:BH$579))</f>
        <v>#REF!</v>
      </c>
      <c r="N97" s="1" t="e">
        <f>SUM(_xlfn.XLOOKUP(Table8[[#This Row],[Control ID]],[6]!Table10[Control ID],[6]cmmiAnalysis!BI$4:BI$579))</f>
        <v>#REF!</v>
      </c>
      <c r="O97" s="1" t="e">
        <f>SUM(_xlfn.XLOOKUP(Table8[[#This Row],[Control ID]],[6]!Table10[Control ID],[6]cmmiAnalysis!BJ$4:BJ$579),_xlfn.XLOOKUP(Table8[[#This Row],[Control ID]],[6]!Table10[Control ID],[6]cmmiAnalysis!BK$4:BK$579))</f>
        <v>#REF!</v>
      </c>
      <c r="P97" s="1" t="e">
        <f>SUM(_xlfn.XLOOKUP(Table8[[#This Row],[Control ID]],[6]!Table10[Control ID],[6]cmmiAnalysis!BL$4:BL$579))</f>
        <v>#REF!</v>
      </c>
      <c r="Q9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7" s="1" t="e">
        <f>SUM(_xlfn.XLOOKUP(Table8[[#This Row],[Control ID]],[6]!Table10[Control ID],[6]cmmiAnalysis!BQ$4:BQ$579),_xlfn.XLOOKUP(Table8[[#This Row],[Control ID]],[6]!Table10[Control ID],[6]cmmiAnalysis!BR$4:BR$579))</f>
        <v>#REF!</v>
      </c>
      <c r="S97" s="1" t="e">
        <f>SUM(_xlfn.XLOOKUP(Table8[[#This Row],[Control ID]],[6]!Table10[Control ID],[6]cmmiAnalysis!BA$4:BA$579),_xlfn.XLOOKUP(Table8[[#This Row],[Control ID]],[6]!Table10[Control ID],[6]cmmiAnalysis!BB$4:BB$579),_xlfn.XLOOKUP(Table8[[#This Row],[Control ID]],[6]!Table10[Control ID],[6]cmmiAnalysis!BC$4:BC$579))</f>
        <v>#REF!</v>
      </c>
      <c r="T97" s="1" t="e">
        <f>SUM(_xlfn.XLOOKUP(Table8[[#This Row],[Control ID]],[6]!Table10[Control ID],[6]cmmiAnalysis!BV$4:BV$579))</f>
        <v>#REF!</v>
      </c>
      <c r="U97" s="1" t="e">
        <f>SUM(_xlfn.XLOOKUP(Table8[[#This Row],[Control ID]],[6]!Table10[Control ID],[6]cmmiAnalysis!BW$4:BW$579))</f>
        <v>#REF!</v>
      </c>
      <c r="V97" s="1" t="e">
        <f>SUM(_xlfn.XLOOKUP(Table8[[#This Row],[Control ID]],[6]!Table10[Control ID],[6]cmmiAnalysis!BX$4:BX$579))</f>
        <v>#REF!</v>
      </c>
      <c r="W97" s="1" t="e">
        <f>SUM(_xlfn.XLOOKUP(Table8[[#This Row],[Control ID]],[6]!Table10[Control ID],[6]cmmiAnalysis!BY$4:BY$579))</f>
        <v>#REF!</v>
      </c>
      <c r="X97" s="1" t="e">
        <f>SUM(_xlfn.XLOOKUP(Table8[[#This Row],[Control ID]],[6]!Table10[Control ID],[6]cmmiAnalysis!BZ$4:BZ$579))</f>
        <v>#REF!</v>
      </c>
      <c r="Y97" s="1" t="e">
        <f>SUM(_xlfn.XLOOKUP(Table8[[#This Row],[Control ID]],[6]!Table10[Control ID],[6]cmmiAnalysis!CA$4:CA$579),_xlfn.XLOOKUP(Table8[[#This Row],[Control ID]],[6]!Table10[Control ID],[6]cmmiAnalysis!CB$4:CB$579))</f>
        <v>#REF!</v>
      </c>
      <c r="Z97" s="1" t="e">
        <f>SUM(_xlfn.XLOOKUP(Table8[[#This Row],[Control ID]],[6]!Table10[Control ID],[6]cmmiAnalysis!CC$4:CC$579),_xlfn.XLOOKUP(Table8[[#This Row],[Control ID]],[6]!Table10[Control ID],[6]cmmiAnalysis!CD$4:CD$579),_xlfn.XLOOKUP(Table8[[#This Row],[Control ID]],[6]!Table10[Control ID],[6]cmmiAnalysis!CE$4:CE$579))</f>
        <v>#REF!</v>
      </c>
    </row>
    <row r="98" spans="2:26" x14ac:dyDescent="0.25">
      <c r="B98" s="1" t="s">
        <v>3345</v>
      </c>
      <c r="C98" s="1" t="str">
        <f>_xlfn.XLOOKUP(B98,[6]cmmiAnalysis!$A$4:$A$579,[6]cmmiAnalysis!$D$4:$D$579,0,0,1)</f>
        <v>Post-Change Validation</v>
      </c>
      <c r="D98" s="19">
        <v>4</v>
      </c>
      <c r="E98" s="32" t="str">
        <f>IFERROR(SUM(Table8[[#This Row],[Implementation]:[Reporting]]),"N/A")</f>
        <v>N/A</v>
      </c>
      <c r="F98" s="32" t="e">
        <f>SUM(Table8[[#This Row],[Operating Capability]:[Adaptability]])</f>
        <v>#REF!</v>
      </c>
      <c r="G98" s="32" t="e">
        <f>SUM(Table8[[#This Row],[Reliability]:[Transparency]])</f>
        <v>#REF!</v>
      </c>
      <c r="H98" s="1" t="e" cm="1">
        <f t="array" ref="H98">_xlfn.XLOOKUP(B98,[6]!Table10[Control ID],[6]cmmiAnalysis!AV$4:AV$579,0,0,1)</f>
        <v>#REF!</v>
      </c>
      <c r="I98" s="1" t="e" cm="1">
        <f t="array" ref="I98">_xlfn.XLOOKUP(B98,[6]!Table10[Control ID], [6]cmmiAnalysis!AW$4:AW$579,0,0,1)+(_xlfn.XLOOKUP(B98,[6]!Table10[Control ID], [6]cmmiAnalysis!AX$4:AX$579,0,0,1)+(_xlfn.XLOOKUP(B98,[6]!Table10[Control ID], [6]cmmiAnalysis!AY$4:AY$579,0,0,1)))</f>
        <v>#REF!</v>
      </c>
      <c r="J9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8" s="1" t="e">
        <f>SUM(_xlfn.XLOOKUP(Table8[[#This Row],[Control ID]],[6]!Table10[Control ID],[6]cmmiAnalysis!BE$4:BE$579),_xlfn.XLOOKUP(Table8[[#This Row],[Control ID]],[6]!Table10[Control ID],[6]cmmiAnalysis!BF$4:BF$579))</f>
        <v>#REF!</v>
      </c>
      <c r="L98" s="1" t="e">
        <f>SUM(_xlfn.XLOOKUP(Table8[[#This Row],[Control ID]],[6]!Table10[Control ID],[6]cmmiAnalysis!BG$4:BG$579))</f>
        <v>#REF!</v>
      </c>
      <c r="M98" s="1" t="e">
        <f>SUM(_xlfn.XLOOKUP(Table8[[#This Row],[Control ID]],[6]!Table10[Control ID],[6]cmmiAnalysis!BH$4:BH$579))</f>
        <v>#REF!</v>
      </c>
      <c r="N98" s="1" t="e">
        <f>SUM(_xlfn.XLOOKUP(Table8[[#This Row],[Control ID]],[6]!Table10[Control ID],[6]cmmiAnalysis!BI$4:BI$579))</f>
        <v>#REF!</v>
      </c>
      <c r="O98" s="1" t="e">
        <f>SUM(_xlfn.XLOOKUP(Table8[[#This Row],[Control ID]],[6]!Table10[Control ID],[6]cmmiAnalysis!BJ$4:BJ$579),_xlfn.XLOOKUP(Table8[[#This Row],[Control ID]],[6]!Table10[Control ID],[6]cmmiAnalysis!BK$4:BK$579))</f>
        <v>#REF!</v>
      </c>
      <c r="P98" s="1" t="e">
        <f>SUM(_xlfn.XLOOKUP(Table8[[#This Row],[Control ID]],[6]!Table10[Control ID],[6]cmmiAnalysis!BL$4:BL$579))</f>
        <v>#REF!</v>
      </c>
      <c r="Q9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8" s="1" t="e">
        <f>SUM(_xlfn.XLOOKUP(Table8[[#This Row],[Control ID]],[6]!Table10[Control ID],[6]cmmiAnalysis!BQ$4:BQ$579),_xlfn.XLOOKUP(Table8[[#This Row],[Control ID]],[6]!Table10[Control ID],[6]cmmiAnalysis!BR$4:BR$579))</f>
        <v>#REF!</v>
      </c>
      <c r="S98" s="1" t="e">
        <f>SUM(_xlfn.XLOOKUP(Table8[[#This Row],[Control ID]],[6]!Table10[Control ID],[6]cmmiAnalysis!BA$4:BA$579),_xlfn.XLOOKUP(Table8[[#This Row],[Control ID]],[6]!Table10[Control ID],[6]cmmiAnalysis!BB$4:BB$579),_xlfn.XLOOKUP(Table8[[#This Row],[Control ID]],[6]!Table10[Control ID],[6]cmmiAnalysis!BC$4:BC$579))</f>
        <v>#REF!</v>
      </c>
      <c r="T98" s="1" t="e">
        <f>SUM(_xlfn.XLOOKUP(Table8[[#This Row],[Control ID]],[6]!Table10[Control ID],[6]cmmiAnalysis!BV$4:BV$579))</f>
        <v>#REF!</v>
      </c>
      <c r="U98" s="1" t="e">
        <f>SUM(_xlfn.XLOOKUP(Table8[[#This Row],[Control ID]],[6]!Table10[Control ID],[6]cmmiAnalysis!BW$4:BW$579))</f>
        <v>#REF!</v>
      </c>
      <c r="V98" s="1" t="e">
        <f>SUM(_xlfn.XLOOKUP(Table8[[#This Row],[Control ID]],[6]!Table10[Control ID],[6]cmmiAnalysis!BX$4:BX$579))</f>
        <v>#REF!</v>
      </c>
      <c r="W98" s="1" t="e">
        <f>SUM(_xlfn.XLOOKUP(Table8[[#This Row],[Control ID]],[6]!Table10[Control ID],[6]cmmiAnalysis!BY$4:BY$579))</f>
        <v>#REF!</v>
      </c>
      <c r="X98" s="1" t="e">
        <f>SUM(_xlfn.XLOOKUP(Table8[[#This Row],[Control ID]],[6]!Table10[Control ID],[6]cmmiAnalysis!BZ$4:BZ$579))</f>
        <v>#REF!</v>
      </c>
      <c r="Y98" s="1" t="e">
        <f>SUM(_xlfn.XLOOKUP(Table8[[#This Row],[Control ID]],[6]!Table10[Control ID],[6]cmmiAnalysis!CA$4:CA$579),_xlfn.XLOOKUP(Table8[[#This Row],[Control ID]],[6]!Table10[Control ID],[6]cmmiAnalysis!CB$4:CB$579))</f>
        <v>#REF!</v>
      </c>
      <c r="Z98" s="1" t="e">
        <f>SUM(_xlfn.XLOOKUP(Table8[[#This Row],[Control ID]],[6]!Table10[Control ID],[6]cmmiAnalysis!CC$4:CC$579),_xlfn.XLOOKUP(Table8[[#This Row],[Control ID]],[6]!Table10[Control ID],[6]cmmiAnalysis!CD$4:CD$579),_xlfn.XLOOKUP(Table8[[#This Row],[Control ID]],[6]!Table10[Control ID],[6]cmmiAnalysis!CE$4:CE$579))</f>
        <v>#REF!</v>
      </c>
    </row>
    <row r="99" spans="2:26" x14ac:dyDescent="0.25">
      <c r="B99" s="1" t="s">
        <v>3346</v>
      </c>
      <c r="C99" s="1" t="str">
        <f>_xlfn.XLOOKUP(B99,[6]cmmiAnalysis!$A$4:$A$579,[6]cmmiAnalysis!$D$4:$D$579,0,0,1)</f>
        <v>Change Documentation</v>
      </c>
      <c r="D99" s="19">
        <v>4</v>
      </c>
      <c r="E99" s="32" t="str">
        <f>IFERROR(SUM(Table8[[#This Row],[Implementation]:[Reporting]]),"N/A")</f>
        <v>N/A</v>
      </c>
      <c r="F99" s="32" t="e">
        <f>SUM(Table8[[#This Row],[Operating Capability]:[Adaptability]])</f>
        <v>#REF!</v>
      </c>
      <c r="G99" s="32" t="e">
        <f>SUM(Table8[[#This Row],[Reliability]:[Transparency]])</f>
        <v>#REF!</v>
      </c>
      <c r="H99" s="1" t="e" cm="1">
        <f t="array" ref="H99">_xlfn.XLOOKUP(B99,[6]!Table10[Control ID],[6]cmmiAnalysis!AV$4:AV$579,0,0,1)</f>
        <v>#REF!</v>
      </c>
      <c r="I99" s="1" t="e" cm="1">
        <f t="array" ref="I99">_xlfn.XLOOKUP(B99,[6]!Table10[Control ID], [6]cmmiAnalysis!AW$4:AW$579,0,0,1)+(_xlfn.XLOOKUP(B99,[6]!Table10[Control ID], [6]cmmiAnalysis!AX$4:AX$579,0,0,1)+(_xlfn.XLOOKUP(B99,[6]!Table10[Control ID], [6]cmmiAnalysis!AY$4:AY$579,0,0,1)))</f>
        <v>#REF!</v>
      </c>
      <c r="J9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99" s="1" t="e">
        <f>SUM(_xlfn.XLOOKUP(Table8[[#This Row],[Control ID]],[6]!Table10[Control ID],[6]cmmiAnalysis!BE$4:BE$579),_xlfn.XLOOKUP(Table8[[#This Row],[Control ID]],[6]!Table10[Control ID],[6]cmmiAnalysis!BF$4:BF$579))</f>
        <v>#REF!</v>
      </c>
      <c r="L99" s="1" t="e">
        <f>SUM(_xlfn.XLOOKUP(Table8[[#This Row],[Control ID]],[6]!Table10[Control ID],[6]cmmiAnalysis!BG$4:BG$579))</f>
        <v>#REF!</v>
      </c>
      <c r="M99" s="1" t="e">
        <f>SUM(_xlfn.XLOOKUP(Table8[[#This Row],[Control ID]],[6]!Table10[Control ID],[6]cmmiAnalysis!BH$4:BH$579))</f>
        <v>#REF!</v>
      </c>
      <c r="N99" s="1" t="e">
        <f>SUM(_xlfn.XLOOKUP(Table8[[#This Row],[Control ID]],[6]!Table10[Control ID],[6]cmmiAnalysis!BI$4:BI$579))</f>
        <v>#REF!</v>
      </c>
      <c r="O99" s="1" t="e">
        <f>SUM(_xlfn.XLOOKUP(Table8[[#This Row],[Control ID]],[6]!Table10[Control ID],[6]cmmiAnalysis!BJ$4:BJ$579),_xlfn.XLOOKUP(Table8[[#This Row],[Control ID]],[6]!Table10[Control ID],[6]cmmiAnalysis!BK$4:BK$579))</f>
        <v>#REF!</v>
      </c>
      <c r="P99" s="1" t="e">
        <f>SUM(_xlfn.XLOOKUP(Table8[[#This Row],[Control ID]],[6]!Table10[Control ID],[6]cmmiAnalysis!BL$4:BL$579))</f>
        <v>#REF!</v>
      </c>
      <c r="Q9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99" s="1" t="e">
        <f>SUM(_xlfn.XLOOKUP(Table8[[#This Row],[Control ID]],[6]!Table10[Control ID],[6]cmmiAnalysis!BQ$4:BQ$579),_xlfn.XLOOKUP(Table8[[#This Row],[Control ID]],[6]!Table10[Control ID],[6]cmmiAnalysis!BR$4:BR$579))</f>
        <v>#REF!</v>
      </c>
      <c r="S99" s="1" t="e">
        <f>SUM(_xlfn.XLOOKUP(Table8[[#This Row],[Control ID]],[6]!Table10[Control ID],[6]cmmiAnalysis!BA$4:BA$579),_xlfn.XLOOKUP(Table8[[#This Row],[Control ID]],[6]!Table10[Control ID],[6]cmmiAnalysis!BB$4:BB$579),_xlfn.XLOOKUP(Table8[[#This Row],[Control ID]],[6]!Table10[Control ID],[6]cmmiAnalysis!BC$4:BC$579))</f>
        <v>#REF!</v>
      </c>
      <c r="T99" s="1" t="e">
        <f>SUM(_xlfn.XLOOKUP(Table8[[#This Row],[Control ID]],[6]!Table10[Control ID],[6]cmmiAnalysis!BV$4:BV$579))</f>
        <v>#REF!</v>
      </c>
      <c r="U99" s="1" t="e">
        <f>SUM(_xlfn.XLOOKUP(Table8[[#This Row],[Control ID]],[6]!Table10[Control ID],[6]cmmiAnalysis!BW$4:BW$579))</f>
        <v>#REF!</v>
      </c>
      <c r="V99" s="1" t="e">
        <f>SUM(_xlfn.XLOOKUP(Table8[[#This Row],[Control ID]],[6]!Table10[Control ID],[6]cmmiAnalysis!BX$4:BX$579))</f>
        <v>#REF!</v>
      </c>
      <c r="W99" s="1" t="e">
        <f>SUM(_xlfn.XLOOKUP(Table8[[#This Row],[Control ID]],[6]!Table10[Control ID],[6]cmmiAnalysis!BY$4:BY$579))</f>
        <v>#REF!</v>
      </c>
      <c r="X99" s="1" t="e">
        <f>SUM(_xlfn.XLOOKUP(Table8[[#This Row],[Control ID]],[6]!Table10[Control ID],[6]cmmiAnalysis!BZ$4:BZ$579))</f>
        <v>#REF!</v>
      </c>
      <c r="Y99" s="1" t="e">
        <f>SUM(_xlfn.XLOOKUP(Table8[[#This Row],[Control ID]],[6]!Table10[Control ID],[6]cmmiAnalysis!CA$4:CA$579),_xlfn.XLOOKUP(Table8[[#This Row],[Control ID]],[6]!Table10[Control ID],[6]cmmiAnalysis!CB$4:CB$579))</f>
        <v>#REF!</v>
      </c>
      <c r="Z99" s="1" t="e">
        <f>SUM(_xlfn.XLOOKUP(Table8[[#This Row],[Control ID]],[6]!Table10[Control ID],[6]cmmiAnalysis!CC$4:CC$579),_xlfn.XLOOKUP(Table8[[#This Row],[Control ID]],[6]!Table10[Control ID],[6]cmmiAnalysis!CD$4:CD$579),_xlfn.XLOOKUP(Table8[[#This Row],[Control ID]],[6]!Table10[Control ID],[6]cmmiAnalysis!CE$4:CE$579))</f>
        <v>#REF!</v>
      </c>
    </row>
    <row r="100" spans="2:26" x14ac:dyDescent="0.25">
      <c r="B100" s="1" t="s">
        <v>3347</v>
      </c>
      <c r="C100" s="1" t="str">
        <f>_xlfn.XLOOKUP(B100,[6]cmmiAnalysis!$A$4:$A$579,[6]cmmiAnalysis!$D$4:$D$579,0,0,1)</f>
        <v>Change Automation</v>
      </c>
      <c r="D100" s="19">
        <v>3</v>
      </c>
      <c r="E100" s="32" t="str">
        <f>IFERROR(SUM(Table8[[#This Row],[Implementation]:[Reporting]]),"N/A")</f>
        <v>N/A</v>
      </c>
      <c r="F100" s="32" t="e">
        <f>SUM(Table8[[#This Row],[Operating Capability]:[Adaptability]])</f>
        <v>#REF!</v>
      </c>
      <c r="G100" s="32" t="e">
        <f>SUM(Table8[[#This Row],[Reliability]:[Transparency]])</f>
        <v>#REF!</v>
      </c>
      <c r="H100" s="1" t="e" cm="1">
        <f t="array" ref="H100">_xlfn.XLOOKUP(B100,[6]!Table10[Control ID],[6]cmmiAnalysis!AV$4:AV$579,0,0,1)</f>
        <v>#REF!</v>
      </c>
      <c r="I100" s="1" t="e" cm="1">
        <f t="array" ref="I100">_xlfn.XLOOKUP(B100,[6]!Table10[Control ID], [6]cmmiAnalysis!AW$4:AW$579,0,0,1)+(_xlfn.XLOOKUP(B100,[6]!Table10[Control ID], [6]cmmiAnalysis!AX$4:AX$579,0,0,1)+(_xlfn.XLOOKUP(B100,[6]!Table10[Control ID], [6]cmmiAnalysis!AY$4:AY$579,0,0,1)))</f>
        <v>#REF!</v>
      </c>
      <c r="J10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0" s="1" t="e">
        <f>SUM(_xlfn.XLOOKUP(Table8[[#This Row],[Control ID]],[6]!Table10[Control ID],[6]cmmiAnalysis!BE$4:BE$579),_xlfn.XLOOKUP(Table8[[#This Row],[Control ID]],[6]!Table10[Control ID],[6]cmmiAnalysis!BF$4:BF$579))</f>
        <v>#REF!</v>
      </c>
      <c r="L100" s="1" t="e">
        <f>SUM(_xlfn.XLOOKUP(Table8[[#This Row],[Control ID]],[6]!Table10[Control ID],[6]cmmiAnalysis!BG$4:BG$579))</f>
        <v>#REF!</v>
      </c>
      <c r="M100" s="1" t="e">
        <f>SUM(_xlfn.XLOOKUP(Table8[[#This Row],[Control ID]],[6]!Table10[Control ID],[6]cmmiAnalysis!BH$4:BH$579))</f>
        <v>#REF!</v>
      </c>
      <c r="N100" s="1" t="e">
        <f>SUM(_xlfn.XLOOKUP(Table8[[#This Row],[Control ID]],[6]!Table10[Control ID],[6]cmmiAnalysis!BI$4:BI$579))</f>
        <v>#REF!</v>
      </c>
      <c r="O100" s="1" t="e">
        <f>SUM(_xlfn.XLOOKUP(Table8[[#This Row],[Control ID]],[6]!Table10[Control ID],[6]cmmiAnalysis!BJ$4:BJ$579),_xlfn.XLOOKUP(Table8[[#This Row],[Control ID]],[6]!Table10[Control ID],[6]cmmiAnalysis!BK$4:BK$579))</f>
        <v>#REF!</v>
      </c>
      <c r="P100" s="1" t="e">
        <f>SUM(_xlfn.XLOOKUP(Table8[[#This Row],[Control ID]],[6]!Table10[Control ID],[6]cmmiAnalysis!BL$4:BL$579))</f>
        <v>#REF!</v>
      </c>
      <c r="Q10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0" s="1" t="e">
        <f>SUM(_xlfn.XLOOKUP(Table8[[#This Row],[Control ID]],[6]!Table10[Control ID],[6]cmmiAnalysis!BQ$4:BQ$579),_xlfn.XLOOKUP(Table8[[#This Row],[Control ID]],[6]!Table10[Control ID],[6]cmmiAnalysis!BR$4:BR$579))</f>
        <v>#REF!</v>
      </c>
      <c r="S100" s="1" t="e">
        <f>SUM(_xlfn.XLOOKUP(Table8[[#This Row],[Control ID]],[6]!Table10[Control ID],[6]cmmiAnalysis!BA$4:BA$579),_xlfn.XLOOKUP(Table8[[#This Row],[Control ID]],[6]!Table10[Control ID],[6]cmmiAnalysis!BB$4:BB$579),_xlfn.XLOOKUP(Table8[[#This Row],[Control ID]],[6]!Table10[Control ID],[6]cmmiAnalysis!BC$4:BC$579))</f>
        <v>#REF!</v>
      </c>
      <c r="T100" s="1" t="e">
        <f>SUM(_xlfn.XLOOKUP(Table8[[#This Row],[Control ID]],[6]!Table10[Control ID],[6]cmmiAnalysis!BV$4:BV$579))</f>
        <v>#REF!</v>
      </c>
      <c r="U100" s="1" t="e">
        <f>SUM(_xlfn.XLOOKUP(Table8[[#This Row],[Control ID]],[6]!Table10[Control ID],[6]cmmiAnalysis!BW$4:BW$579))</f>
        <v>#REF!</v>
      </c>
      <c r="V100" s="1" t="e">
        <f>SUM(_xlfn.XLOOKUP(Table8[[#This Row],[Control ID]],[6]!Table10[Control ID],[6]cmmiAnalysis!BX$4:BX$579))</f>
        <v>#REF!</v>
      </c>
      <c r="W100" s="1" t="e">
        <f>SUM(_xlfn.XLOOKUP(Table8[[#This Row],[Control ID]],[6]!Table10[Control ID],[6]cmmiAnalysis!BY$4:BY$579))</f>
        <v>#REF!</v>
      </c>
      <c r="X100" s="1" t="e">
        <f>SUM(_xlfn.XLOOKUP(Table8[[#This Row],[Control ID]],[6]!Table10[Control ID],[6]cmmiAnalysis!BZ$4:BZ$579))</f>
        <v>#REF!</v>
      </c>
      <c r="Y100" s="1" t="e">
        <f>SUM(_xlfn.XLOOKUP(Table8[[#This Row],[Control ID]],[6]!Table10[Control ID],[6]cmmiAnalysis!CA$4:CA$579),_xlfn.XLOOKUP(Table8[[#This Row],[Control ID]],[6]!Table10[Control ID],[6]cmmiAnalysis!CB$4:CB$579))</f>
        <v>#REF!</v>
      </c>
      <c r="Z100" s="1" t="e">
        <f>SUM(_xlfn.XLOOKUP(Table8[[#This Row],[Control ID]],[6]!Table10[Control ID],[6]cmmiAnalysis!CC$4:CC$579),_xlfn.XLOOKUP(Table8[[#This Row],[Control ID]],[6]!Table10[Control ID],[6]cmmiAnalysis!CD$4:CD$579),_xlfn.XLOOKUP(Table8[[#This Row],[Control ID]],[6]!Table10[Control ID],[6]cmmiAnalysis!CE$4:CE$579))</f>
        <v>#REF!</v>
      </c>
    </row>
    <row r="101" spans="2:26" x14ac:dyDescent="0.25">
      <c r="B101" s="1" t="s">
        <v>3349</v>
      </c>
      <c r="C101" s="1" t="str">
        <f>_xlfn.XLOOKUP(B101,[6]cmmiAnalysis!$A$4:$A$579,[6]cmmiAnalysis!$D$4:$D$579,0,0,1)</f>
        <v>Staff Training</v>
      </c>
      <c r="D101" s="19">
        <v>5</v>
      </c>
      <c r="E101" s="32" t="str">
        <f>IFERROR(SUM(Table8[[#This Row],[Implementation]:[Reporting]]),"N/A")</f>
        <v>N/A</v>
      </c>
      <c r="F101" s="32" t="e">
        <f>SUM(Table8[[#This Row],[Operating Capability]:[Adaptability]])</f>
        <v>#REF!</v>
      </c>
      <c r="G101" s="32" t="e">
        <f>SUM(Table8[[#This Row],[Reliability]:[Transparency]])</f>
        <v>#REF!</v>
      </c>
      <c r="H101" s="1" t="e" cm="1">
        <f t="array" ref="H101">_xlfn.XLOOKUP(B101,[6]!Table10[Control ID],[6]cmmiAnalysis!AV$4:AV$579,0,0,1)</f>
        <v>#REF!</v>
      </c>
      <c r="I101" s="1" t="e" cm="1">
        <f t="array" ref="I101">_xlfn.XLOOKUP(B101,[6]!Table10[Control ID], [6]cmmiAnalysis!AW$4:AW$579,0,0,1)+(_xlfn.XLOOKUP(B101,[6]!Table10[Control ID], [6]cmmiAnalysis!AX$4:AX$579,0,0,1)+(_xlfn.XLOOKUP(B101,[6]!Table10[Control ID], [6]cmmiAnalysis!AY$4:AY$579,0,0,1)))</f>
        <v>#REF!</v>
      </c>
      <c r="J10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1" s="1" t="e">
        <f>SUM(_xlfn.XLOOKUP(Table8[[#This Row],[Control ID]],[6]!Table10[Control ID],[6]cmmiAnalysis!BE$4:BE$579),_xlfn.XLOOKUP(Table8[[#This Row],[Control ID]],[6]!Table10[Control ID],[6]cmmiAnalysis!BF$4:BF$579))</f>
        <v>#REF!</v>
      </c>
      <c r="L101" s="1" t="e">
        <f>SUM(_xlfn.XLOOKUP(Table8[[#This Row],[Control ID]],[6]!Table10[Control ID],[6]cmmiAnalysis!BG$4:BG$579))</f>
        <v>#REF!</v>
      </c>
      <c r="M101" s="1" t="e">
        <f>SUM(_xlfn.XLOOKUP(Table8[[#This Row],[Control ID]],[6]!Table10[Control ID],[6]cmmiAnalysis!BH$4:BH$579))</f>
        <v>#REF!</v>
      </c>
      <c r="N101" s="1" t="e">
        <f>SUM(_xlfn.XLOOKUP(Table8[[#This Row],[Control ID]],[6]!Table10[Control ID],[6]cmmiAnalysis!BI$4:BI$579))</f>
        <v>#REF!</v>
      </c>
      <c r="O101" s="1" t="e">
        <f>SUM(_xlfn.XLOOKUP(Table8[[#This Row],[Control ID]],[6]!Table10[Control ID],[6]cmmiAnalysis!BJ$4:BJ$579),_xlfn.XLOOKUP(Table8[[#This Row],[Control ID]],[6]!Table10[Control ID],[6]cmmiAnalysis!BK$4:BK$579))</f>
        <v>#REF!</v>
      </c>
      <c r="P101" s="1" t="e">
        <f>SUM(_xlfn.XLOOKUP(Table8[[#This Row],[Control ID]],[6]!Table10[Control ID],[6]cmmiAnalysis!BL$4:BL$579))</f>
        <v>#REF!</v>
      </c>
      <c r="Q10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1" s="1" t="e">
        <f>SUM(_xlfn.XLOOKUP(Table8[[#This Row],[Control ID]],[6]!Table10[Control ID],[6]cmmiAnalysis!BQ$4:BQ$579),_xlfn.XLOOKUP(Table8[[#This Row],[Control ID]],[6]!Table10[Control ID],[6]cmmiAnalysis!BR$4:BR$579))</f>
        <v>#REF!</v>
      </c>
      <c r="S101" s="1" t="e">
        <f>SUM(_xlfn.XLOOKUP(Table8[[#This Row],[Control ID]],[6]!Table10[Control ID],[6]cmmiAnalysis!BA$4:BA$579),_xlfn.XLOOKUP(Table8[[#This Row],[Control ID]],[6]!Table10[Control ID],[6]cmmiAnalysis!BB$4:BB$579),_xlfn.XLOOKUP(Table8[[#This Row],[Control ID]],[6]!Table10[Control ID],[6]cmmiAnalysis!BC$4:BC$579))</f>
        <v>#REF!</v>
      </c>
      <c r="T101" s="1" t="e">
        <f>SUM(_xlfn.XLOOKUP(Table8[[#This Row],[Control ID]],[6]!Table10[Control ID],[6]cmmiAnalysis!BV$4:BV$579))</f>
        <v>#REF!</v>
      </c>
      <c r="U101" s="1" t="e">
        <f>SUM(_xlfn.XLOOKUP(Table8[[#This Row],[Control ID]],[6]!Table10[Control ID],[6]cmmiAnalysis!BW$4:BW$579))</f>
        <v>#REF!</v>
      </c>
      <c r="V101" s="1" t="e">
        <f>SUM(_xlfn.XLOOKUP(Table8[[#This Row],[Control ID]],[6]!Table10[Control ID],[6]cmmiAnalysis!BX$4:BX$579))</f>
        <v>#REF!</v>
      </c>
      <c r="W101" s="1" t="e">
        <f>SUM(_xlfn.XLOOKUP(Table8[[#This Row],[Control ID]],[6]!Table10[Control ID],[6]cmmiAnalysis!BY$4:BY$579))</f>
        <v>#REF!</v>
      </c>
      <c r="X101" s="1" t="e">
        <f>SUM(_xlfn.XLOOKUP(Table8[[#This Row],[Control ID]],[6]!Table10[Control ID],[6]cmmiAnalysis!BZ$4:BZ$579))</f>
        <v>#REF!</v>
      </c>
      <c r="Y101" s="1" t="e">
        <f>SUM(_xlfn.XLOOKUP(Table8[[#This Row],[Control ID]],[6]!Table10[Control ID],[6]cmmiAnalysis!CA$4:CA$579),_xlfn.XLOOKUP(Table8[[#This Row],[Control ID]],[6]!Table10[Control ID],[6]cmmiAnalysis!CB$4:CB$579))</f>
        <v>#REF!</v>
      </c>
      <c r="Z101" s="1" t="e">
        <f>SUM(_xlfn.XLOOKUP(Table8[[#This Row],[Control ID]],[6]!Table10[Control ID],[6]cmmiAnalysis!CC$4:CC$579),_xlfn.XLOOKUP(Table8[[#This Row],[Control ID]],[6]!Table10[Control ID],[6]cmmiAnalysis!CD$4:CD$579),_xlfn.XLOOKUP(Table8[[#This Row],[Control ID]],[6]!Table10[Control ID],[6]cmmiAnalysis!CE$4:CE$579))</f>
        <v>#REF!</v>
      </c>
    </row>
    <row r="102" spans="2:26" x14ac:dyDescent="0.25">
      <c r="B102" s="1" t="s">
        <v>3350</v>
      </c>
      <c r="C102" s="1" t="str">
        <f>_xlfn.XLOOKUP(B102,[6]cmmiAnalysis!$A$4:$A$579,[6]cmmiAnalysis!$D$4:$D$579,0,0,1)</f>
        <v>Configuration Monitoring</v>
      </c>
      <c r="D102" s="19">
        <v>5</v>
      </c>
      <c r="E102" s="32" t="str">
        <f>IFERROR(SUM(Table8[[#This Row],[Implementation]:[Reporting]]),"N/A")</f>
        <v>N/A</v>
      </c>
      <c r="F102" s="32" t="e">
        <f>SUM(Table8[[#This Row],[Operating Capability]:[Adaptability]])</f>
        <v>#REF!</v>
      </c>
      <c r="G102" s="32" t="e">
        <f>SUM(Table8[[#This Row],[Reliability]:[Transparency]])</f>
        <v>#REF!</v>
      </c>
      <c r="H102" s="1" t="e" cm="1">
        <f t="array" ref="H102">_xlfn.XLOOKUP(B102,[6]!Table10[Control ID],[6]cmmiAnalysis!AV$4:AV$579,0,0,1)</f>
        <v>#REF!</v>
      </c>
      <c r="I102" s="1" t="e" cm="1">
        <f t="array" ref="I102">_xlfn.XLOOKUP(B102,[6]!Table10[Control ID], [6]cmmiAnalysis!AW$4:AW$579,0,0,1)+(_xlfn.XLOOKUP(B102,[6]!Table10[Control ID], [6]cmmiAnalysis!AX$4:AX$579,0,0,1)+(_xlfn.XLOOKUP(B102,[6]!Table10[Control ID], [6]cmmiAnalysis!AY$4:AY$579,0,0,1)))</f>
        <v>#REF!</v>
      </c>
      <c r="J10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2" s="1" t="e">
        <f>SUM(_xlfn.XLOOKUP(Table8[[#This Row],[Control ID]],[6]!Table10[Control ID],[6]cmmiAnalysis!BE$4:BE$579),_xlfn.XLOOKUP(Table8[[#This Row],[Control ID]],[6]!Table10[Control ID],[6]cmmiAnalysis!BF$4:BF$579))</f>
        <v>#REF!</v>
      </c>
      <c r="L102" s="1" t="e">
        <f>SUM(_xlfn.XLOOKUP(Table8[[#This Row],[Control ID]],[6]!Table10[Control ID],[6]cmmiAnalysis!BG$4:BG$579))</f>
        <v>#REF!</v>
      </c>
      <c r="M102" s="1" t="e">
        <f>SUM(_xlfn.XLOOKUP(Table8[[#This Row],[Control ID]],[6]!Table10[Control ID],[6]cmmiAnalysis!BH$4:BH$579))</f>
        <v>#REF!</v>
      </c>
      <c r="N102" s="1" t="e">
        <f>SUM(_xlfn.XLOOKUP(Table8[[#This Row],[Control ID]],[6]!Table10[Control ID],[6]cmmiAnalysis!BI$4:BI$579))</f>
        <v>#REF!</v>
      </c>
      <c r="O102" s="1" t="e">
        <f>SUM(_xlfn.XLOOKUP(Table8[[#This Row],[Control ID]],[6]!Table10[Control ID],[6]cmmiAnalysis!BJ$4:BJ$579),_xlfn.XLOOKUP(Table8[[#This Row],[Control ID]],[6]!Table10[Control ID],[6]cmmiAnalysis!BK$4:BK$579))</f>
        <v>#REF!</v>
      </c>
      <c r="P102" s="1" t="e">
        <f>SUM(_xlfn.XLOOKUP(Table8[[#This Row],[Control ID]],[6]!Table10[Control ID],[6]cmmiAnalysis!BL$4:BL$579))</f>
        <v>#REF!</v>
      </c>
      <c r="Q10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2" s="1" t="e">
        <f>SUM(_xlfn.XLOOKUP(Table8[[#This Row],[Control ID]],[6]!Table10[Control ID],[6]cmmiAnalysis!BQ$4:BQ$579),_xlfn.XLOOKUP(Table8[[#This Row],[Control ID]],[6]!Table10[Control ID],[6]cmmiAnalysis!BR$4:BR$579))</f>
        <v>#REF!</v>
      </c>
      <c r="S102" s="1" t="e">
        <f>SUM(_xlfn.XLOOKUP(Table8[[#This Row],[Control ID]],[6]!Table10[Control ID],[6]cmmiAnalysis!BA$4:BA$579),_xlfn.XLOOKUP(Table8[[#This Row],[Control ID]],[6]!Table10[Control ID],[6]cmmiAnalysis!BB$4:BB$579),_xlfn.XLOOKUP(Table8[[#This Row],[Control ID]],[6]!Table10[Control ID],[6]cmmiAnalysis!BC$4:BC$579))</f>
        <v>#REF!</v>
      </c>
      <c r="T102" s="1" t="e">
        <f>SUM(_xlfn.XLOOKUP(Table8[[#This Row],[Control ID]],[6]!Table10[Control ID],[6]cmmiAnalysis!BV$4:BV$579))</f>
        <v>#REF!</v>
      </c>
      <c r="U102" s="1" t="e">
        <f>SUM(_xlfn.XLOOKUP(Table8[[#This Row],[Control ID]],[6]!Table10[Control ID],[6]cmmiAnalysis!BW$4:BW$579))</f>
        <v>#REF!</v>
      </c>
      <c r="V102" s="1" t="e">
        <f>SUM(_xlfn.XLOOKUP(Table8[[#This Row],[Control ID]],[6]!Table10[Control ID],[6]cmmiAnalysis!BX$4:BX$579))</f>
        <v>#REF!</v>
      </c>
      <c r="W102" s="1" t="e">
        <f>SUM(_xlfn.XLOOKUP(Table8[[#This Row],[Control ID]],[6]!Table10[Control ID],[6]cmmiAnalysis!BY$4:BY$579))</f>
        <v>#REF!</v>
      </c>
      <c r="X102" s="1" t="e">
        <f>SUM(_xlfn.XLOOKUP(Table8[[#This Row],[Control ID]],[6]!Table10[Control ID],[6]cmmiAnalysis!BZ$4:BZ$579))</f>
        <v>#REF!</v>
      </c>
      <c r="Y102" s="1" t="e">
        <f>SUM(_xlfn.XLOOKUP(Table8[[#This Row],[Control ID]],[6]!Table10[Control ID],[6]cmmiAnalysis!CA$4:CA$579),_xlfn.XLOOKUP(Table8[[#This Row],[Control ID]],[6]!Table10[Control ID],[6]cmmiAnalysis!CB$4:CB$579))</f>
        <v>#REF!</v>
      </c>
      <c r="Z102" s="1" t="e">
        <f>SUM(_xlfn.XLOOKUP(Table8[[#This Row],[Control ID]],[6]!Table10[Control ID],[6]cmmiAnalysis!CC$4:CC$579),_xlfn.XLOOKUP(Table8[[#This Row],[Control ID]],[6]!Table10[Control ID],[6]cmmiAnalysis!CD$4:CD$579),_xlfn.XLOOKUP(Table8[[#This Row],[Control ID]],[6]!Table10[Control ID],[6]cmmiAnalysis!CE$4:CE$579))</f>
        <v>#REF!</v>
      </c>
    </row>
    <row r="103" spans="2:26" x14ac:dyDescent="0.25">
      <c r="B103" s="1" t="s">
        <v>3351</v>
      </c>
      <c r="C103" s="1" t="str">
        <f>_xlfn.XLOOKUP(B103,[6]cmmiAnalysis!$A$4:$A$579,[6]cmmiAnalysis!$D$4:$D$579,0,0,1)</f>
        <v>Security Newsletters</v>
      </c>
      <c r="D103" s="19">
        <v>4</v>
      </c>
      <c r="E103" s="32" t="str">
        <f>IFERROR(SUM(Table8[[#This Row],[Implementation]:[Reporting]]),"N/A")</f>
        <v>N/A</v>
      </c>
      <c r="F103" s="32" t="e">
        <f>SUM(Table8[[#This Row],[Operating Capability]:[Adaptability]])</f>
        <v>#REF!</v>
      </c>
      <c r="G103" s="32" t="e">
        <f>SUM(Table8[[#This Row],[Reliability]:[Transparency]])</f>
        <v>#REF!</v>
      </c>
      <c r="H103" s="1" t="e" cm="1">
        <f t="array" ref="H103">_xlfn.XLOOKUP(B103,[6]!Table10[Control ID],[6]cmmiAnalysis!AV$4:AV$579,0,0,1)</f>
        <v>#REF!</v>
      </c>
      <c r="I103" s="1" t="e" cm="1">
        <f t="array" ref="I103">_xlfn.XLOOKUP(B103,[6]!Table10[Control ID], [6]cmmiAnalysis!AW$4:AW$579,0,0,1)+(_xlfn.XLOOKUP(B103,[6]!Table10[Control ID], [6]cmmiAnalysis!AX$4:AX$579,0,0,1)+(_xlfn.XLOOKUP(B103,[6]!Table10[Control ID], [6]cmmiAnalysis!AY$4:AY$579,0,0,1)))</f>
        <v>#REF!</v>
      </c>
      <c r="J10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3" s="1" t="e">
        <f>SUM(_xlfn.XLOOKUP(Table8[[#This Row],[Control ID]],[6]!Table10[Control ID],[6]cmmiAnalysis!BE$4:BE$579),_xlfn.XLOOKUP(Table8[[#This Row],[Control ID]],[6]!Table10[Control ID],[6]cmmiAnalysis!BF$4:BF$579))</f>
        <v>#REF!</v>
      </c>
      <c r="L103" s="1" t="e">
        <f>SUM(_xlfn.XLOOKUP(Table8[[#This Row],[Control ID]],[6]!Table10[Control ID],[6]cmmiAnalysis!BG$4:BG$579))</f>
        <v>#REF!</v>
      </c>
      <c r="M103" s="1" t="e">
        <f>SUM(_xlfn.XLOOKUP(Table8[[#This Row],[Control ID]],[6]!Table10[Control ID],[6]cmmiAnalysis!BH$4:BH$579))</f>
        <v>#REF!</v>
      </c>
      <c r="N103" s="1" t="e">
        <f>SUM(_xlfn.XLOOKUP(Table8[[#This Row],[Control ID]],[6]!Table10[Control ID],[6]cmmiAnalysis!BI$4:BI$579))</f>
        <v>#REF!</v>
      </c>
      <c r="O103" s="1" t="e">
        <f>SUM(_xlfn.XLOOKUP(Table8[[#This Row],[Control ID]],[6]!Table10[Control ID],[6]cmmiAnalysis!BJ$4:BJ$579),_xlfn.XLOOKUP(Table8[[#This Row],[Control ID]],[6]!Table10[Control ID],[6]cmmiAnalysis!BK$4:BK$579))</f>
        <v>#REF!</v>
      </c>
      <c r="P103" s="1" t="e">
        <f>SUM(_xlfn.XLOOKUP(Table8[[#This Row],[Control ID]],[6]!Table10[Control ID],[6]cmmiAnalysis!BL$4:BL$579))</f>
        <v>#REF!</v>
      </c>
      <c r="Q10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3" s="1" t="e">
        <f>SUM(_xlfn.XLOOKUP(Table8[[#This Row],[Control ID]],[6]!Table10[Control ID],[6]cmmiAnalysis!BQ$4:BQ$579),_xlfn.XLOOKUP(Table8[[#This Row],[Control ID]],[6]!Table10[Control ID],[6]cmmiAnalysis!BR$4:BR$579))</f>
        <v>#REF!</v>
      </c>
      <c r="S103" s="1" t="e">
        <f>SUM(_xlfn.XLOOKUP(Table8[[#This Row],[Control ID]],[6]!Table10[Control ID],[6]cmmiAnalysis!BA$4:BA$579),_xlfn.XLOOKUP(Table8[[#This Row],[Control ID]],[6]!Table10[Control ID],[6]cmmiAnalysis!BB$4:BB$579),_xlfn.XLOOKUP(Table8[[#This Row],[Control ID]],[6]!Table10[Control ID],[6]cmmiAnalysis!BC$4:BC$579))</f>
        <v>#REF!</v>
      </c>
      <c r="T103" s="1" t="e">
        <f>SUM(_xlfn.XLOOKUP(Table8[[#This Row],[Control ID]],[6]!Table10[Control ID],[6]cmmiAnalysis!BV$4:BV$579))</f>
        <v>#REF!</v>
      </c>
      <c r="U103" s="1" t="e">
        <f>SUM(_xlfn.XLOOKUP(Table8[[#This Row],[Control ID]],[6]!Table10[Control ID],[6]cmmiAnalysis!BW$4:BW$579))</f>
        <v>#REF!</v>
      </c>
      <c r="V103" s="1" t="e">
        <f>SUM(_xlfn.XLOOKUP(Table8[[#This Row],[Control ID]],[6]!Table10[Control ID],[6]cmmiAnalysis!BX$4:BX$579))</f>
        <v>#REF!</v>
      </c>
      <c r="W103" s="1" t="e">
        <f>SUM(_xlfn.XLOOKUP(Table8[[#This Row],[Control ID]],[6]!Table10[Control ID],[6]cmmiAnalysis!BY$4:BY$579))</f>
        <v>#REF!</v>
      </c>
      <c r="X103" s="1" t="e">
        <f>SUM(_xlfn.XLOOKUP(Table8[[#This Row],[Control ID]],[6]!Table10[Control ID],[6]cmmiAnalysis!BZ$4:BZ$579))</f>
        <v>#REF!</v>
      </c>
      <c r="Y103" s="1" t="e">
        <f>SUM(_xlfn.XLOOKUP(Table8[[#This Row],[Control ID]],[6]!Table10[Control ID],[6]cmmiAnalysis!CA$4:CA$579),_xlfn.XLOOKUP(Table8[[#This Row],[Control ID]],[6]!Table10[Control ID],[6]cmmiAnalysis!CB$4:CB$579))</f>
        <v>#REF!</v>
      </c>
      <c r="Z103" s="1" t="e">
        <f>SUM(_xlfn.XLOOKUP(Table8[[#This Row],[Control ID]],[6]!Table10[Control ID],[6]cmmiAnalysis!CC$4:CC$579),_xlfn.XLOOKUP(Table8[[#This Row],[Control ID]],[6]!Table10[Control ID],[6]cmmiAnalysis!CD$4:CD$579),_xlfn.XLOOKUP(Table8[[#This Row],[Control ID]],[6]!Table10[Control ID],[6]cmmiAnalysis!CE$4:CE$579))</f>
        <v>#REF!</v>
      </c>
    </row>
    <row r="104" spans="2:26" x14ac:dyDescent="0.25">
      <c r="B104" s="1" t="s">
        <v>3352</v>
      </c>
      <c r="C104" s="1" t="str">
        <f>_xlfn.XLOOKUP(B104,[6]cmmiAnalysis!$A$4:$A$579,[6]cmmiAnalysis!$D$4:$D$579,0,0,1)</f>
        <v>Vulnerability Patching</v>
      </c>
      <c r="D104" s="19">
        <v>4</v>
      </c>
      <c r="E104" s="32" t="str">
        <f>IFERROR(SUM(Table8[[#This Row],[Implementation]:[Reporting]]),"N/A")</f>
        <v>N/A</v>
      </c>
      <c r="F104" s="32" t="e">
        <f>SUM(Table8[[#This Row],[Operating Capability]:[Adaptability]])</f>
        <v>#REF!</v>
      </c>
      <c r="G104" s="32" t="e">
        <f>SUM(Table8[[#This Row],[Reliability]:[Transparency]])</f>
        <v>#REF!</v>
      </c>
      <c r="H104" s="1" t="e" cm="1">
        <f t="array" ref="H104">_xlfn.XLOOKUP(B104,[6]!Table10[Control ID],[6]cmmiAnalysis!AV$4:AV$579,0,0,1)</f>
        <v>#REF!</v>
      </c>
      <c r="I104" s="1" t="e" cm="1">
        <f t="array" ref="I104">_xlfn.XLOOKUP(B104,[6]!Table10[Control ID], [6]cmmiAnalysis!AW$4:AW$579,0,0,1)+(_xlfn.XLOOKUP(B104,[6]!Table10[Control ID], [6]cmmiAnalysis!AX$4:AX$579,0,0,1)+(_xlfn.XLOOKUP(B104,[6]!Table10[Control ID], [6]cmmiAnalysis!AY$4:AY$579,0,0,1)))</f>
        <v>#REF!</v>
      </c>
      <c r="J10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4" s="1" t="e">
        <f>SUM(_xlfn.XLOOKUP(Table8[[#This Row],[Control ID]],[6]!Table10[Control ID],[6]cmmiAnalysis!BE$4:BE$579),_xlfn.XLOOKUP(Table8[[#This Row],[Control ID]],[6]!Table10[Control ID],[6]cmmiAnalysis!BF$4:BF$579))</f>
        <v>#REF!</v>
      </c>
      <c r="L104" s="1" t="e">
        <f>SUM(_xlfn.XLOOKUP(Table8[[#This Row],[Control ID]],[6]!Table10[Control ID],[6]cmmiAnalysis!BG$4:BG$579))</f>
        <v>#REF!</v>
      </c>
      <c r="M104" s="1" t="e">
        <f>SUM(_xlfn.XLOOKUP(Table8[[#This Row],[Control ID]],[6]!Table10[Control ID],[6]cmmiAnalysis!BH$4:BH$579))</f>
        <v>#REF!</v>
      </c>
      <c r="N104" s="1" t="e">
        <f>SUM(_xlfn.XLOOKUP(Table8[[#This Row],[Control ID]],[6]!Table10[Control ID],[6]cmmiAnalysis!BI$4:BI$579))</f>
        <v>#REF!</v>
      </c>
      <c r="O104" s="1" t="e">
        <f>SUM(_xlfn.XLOOKUP(Table8[[#This Row],[Control ID]],[6]!Table10[Control ID],[6]cmmiAnalysis!BJ$4:BJ$579),_xlfn.XLOOKUP(Table8[[#This Row],[Control ID]],[6]!Table10[Control ID],[6]cmmiAnalysis!BK$4:BK$579))</f>
        <v>#REF!</v>
      </c>
      <c r="P104" s="1" t="e">
        <f>SUM(_xlfn.XLOOKUP(Table8[[#This Row],[Control ID]],[6]!Table10[Control ID],[6]cmmiAnalysis!BL$4:BL$579))</f>
        <v>#REF!</v>
      </c>
      <c r="Q10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4" s="1" t="e">
        <f>SUM(_xlfn.XLOOKUP(Table8[[#This Row],[Control ID]],[6]!Table10[Control ID],[6]cmmiAnalysis!BQ$4:BQ$579),_xlfn.XLOOKUP(Table8[[#This Row],[Control ID]],[6]!Table10[Control ID],[6]cmmiAnalysis!BR$4:BR$579))</f>
        <v>#REF!</v>
      </c>
      <c r="S104" s="1" t="e">
        <f>SUM(_xlfn.XLOOKUP(Table8[[#This Row],[Control ID]],[6]!Table10[Control ID],[6]cmmiAnalysis!BA$4:BA$579),_xlfn.XLOOKUP(Table8[[#This Row],[Control ID]],[6]!Table10[Control ID],[6]cmmiAnalysis!BB$4:BB$579),_xlfn.XLOOKUP(Table8[[#This Row],[Control ID]],[6]!Table10[Control ID],[6]cmmiAnalysis!BC$4:BC$579))</f>
        <v>#REF!</v>
      </c>
      <c r="T104" s="1" t="e">
        <f>SUM(_xlfn.XLOOKUP(Table8[[#This Row],[Control ID]],[6]!Table10[Control ID],[6]cmmiAnalysis!BV$4:BV$579))</f>
        <v>#REF!</v>
      </c>
      <c r="U104" s="1" t="e">
        <f>SUM(_xlfn.XLOOKUP(Table8[[#This Row],[Control ID]],[6]!Table10[Control ID],[6]cmmiAnalysis!BW$4:BW$579))</f>
        <v>#REF!</v>
      </c>
      <c r="V104" s="1" t="e">
        <f>SUM(_xlfn.XLOOKUP(Table8[[#This Row],[Control ID]],[6]!Table10[Control ID],[6]cmmiAnalysis!BX$4:BX$579))</f>
        <v>#REF!</v>
      </c>
      <c r="W104" s="1" t="e">
        <f>SUM(_xlfn.XLOOKUP(Table8[[#This Row],[Control ID]],[6]!Table10[Control ID],[6]cmmiAnalysis!BY$4:BY$579))</f>
        <v>#REF!</v>
      </c>
      <c r="X104" s="1" t="e">
        <f>SUM(_xlfn.XLOOKUP(Table8[[#This Row],[Control ID]],[6]!Table10[Control ID],[6]cmmiAnalysis!BZ$4:BZ$579))</f>
        <v>#REF!</v>
      </c>
      <c r="Y104" s="1" t="e">
        <f>SUM(_xlfn.XLOOKUP(Table8[[#This Row],[Control ID]],[6]!Table10[Control ID],[6]cmmiAnalysis!CA$4:CA$579),_xlfn.XLOOKUP(Table8[[#This Row],[Control ID]],[6]!Table10[Control ID],[6]cmmiAnalysis!CB$4:CB$579))</f>
        <v>#REF!</v>
      </c>
      <c r="Z104" s="1" t="e">
        <f>SUM(_xlfn.XLOOKUP(Table8[[#This Row],[Control ID]],[6]!Table10[Control ID],[6]cmmiAnalysis!CC$4:CC$579),_xlfn.XLOOKUP(Table8[[#This Row],[Control ID]],[6]!Table10[Control ID],[6]cmmiAnalysis!CD$4:CD$579),_xlfn.XLOOKUP(Table8[[#This Row],[Control ID]],[6]!Table10[Control ID],[6]cmmiAnalysis!CE$4:CE$579))</f>
        <v>#REF!</v>
      </c>
    </row>
    <row r="105" spans="2:26" x14ac:dyDescent="0.25">
      <c r="B105" s="1" t="s">
        <v>3353</v>
      </c>
      <c r="C105" s="1" t="str">
        <f>_xlfn.XLOOKUP(B105,[6]cmmiAnalysis!$A$4:$A$579,[6]cmmiAnalysis!$D$4:$D$579,0,0,1)</f>
        <v>IAM Policies</v>
      </c>
      <c r="D105" s="19">
        <v>4</v>
      </c>
      <c r="E105" s="32" t="str">
        <f>IFERROR(SUM(Table8[[#This Row],[Implementation]:[Reporting]]),"N/A")</f>
        <v>N/A</v>
      </c>
      <c r="F105" s="32" t="e">
        <f>SUM(Table8[[#This Row],[Operating Capability]:[Adaptability]])</f>
        <v>#REF!</v>
      </c>
      <c r="G105" s="32" t="e">
        <f>SUM(Table8[[#This Row],[Reliability]:[Transparency]])</f>
        <v>#REF!</v>
      </c>
      <c r="H105" s="1" t="e" cm="1">
        <f t="array" ref="H105">_xlfn.XLOOKUP(B105,[6]!Table10[Control ID],[6]cmmiAnalysis!AV$4:AV$579,0,0,1)</f>
        <v>#REF!</v>
      </c>
      <c r="I105" s="1" t="e" cm="1">
        <f t="array" ref="I105">_xlfn.XLOOKUP(B105,[6]!Table10[Control ID], [6]cmmiAnalysis!AW$4:AW$579,0,0,1)+(_xlfn.XLOOKUP(B105,[6]!Table10[Control ID], [6]cmmiAnalysis!AX$4:AX$579,0,0,1)+(_xlfn.XLOOKUP(B105,[6]!Table10[Control ID], [6]cmmiAnalysis!AY$4:AY$579,0,0,1)))</f>
        <v>#REF!</v>
      </c>
      <c r="J10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5" s="1" t="e">
        <f>SUM(_xlfn.XLOOKUP(Table8[[#This Row],[Control ID]],[6]!Table10[Control ID],[6]cmmiAnalysis!BE$4:BE$579),_xlfn.XLOOKUP(Table8[[#This Row],[Control ID]],[6]!Table10[Control ID],[6]cmmiAnalysis!BF$4:BF$579))</f>
        <v>#REF!</v>
      </c>
      <c r="L105" s="1" t="e">
        <f>SUM(_xlfn.XLOOKUP(Table8[[#This Row],[Control ID]],[6]!Table10[Control ID],[6]cmmiAnalysis!BG$4:BG$579))</f>
        <v>#REF!</v>
      </c>
      <c r="M105" s="1" t="e">
        <f>SUM(_xlfn.XLOOKUP(Table8[[#This Row],[Control ID]],[6]!Table10[Control ID],[6]cmmiAnalysis!BH$4:BH$579))</f>
        <v>#REF!</v>
      </c>
      <c r="N105" s="1" t="e">
        <f>SUM(_xlfn.XLOOKUP(Table8[[#This Row],[Control ID]],[6]!Table10[Control ID],[6]cmmiAnalysis!BI$4:BI$579))</f>
        <v>#REF!</v>
      </c>
      <c r="O105" s="1" t="e">
        <f>SUM(_xlfn.XLOOKUP(Table8[[#This Row],[Control ID]],[6]!Table10[Control ID],[6]cmmiAnalysis!BJ$4:BJ$579),_xlfn.XLOOKUP(Table8[[#This Row],[Control ID]],[6]!Table10[Control ID],[6]cmmiAnalysis!BK$4:BK$579))</f>
        <v>#REF!</v>
      </c>
      <c r="P105" s="1" t="e">
        <f>SUM(_xlfn.XLOOKUP(Table8[[#This Row],[Control ID]],[6]!Table10[Control ID],[6]cmmiAnalysis!BL$4:BL$579))</f>
        <v>#REF!</v>
      </c>
      <c r="Q10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5" s="1" t="e">
        <f>SUM(_xlfn.XLOOKUP(Table8[[#This Row],[Control ID]],[6]!Table10[Control ID],[6]cmmiAnalysis!BQ$4:BQ$579),_xlfn.XLOOKUP(Table8[[#This Row],[Control ID]],[6]!Table10[Control ID],[6]cmmiAnalysis!BR$4:BR$579))</f>
        <v>#REF!</v>
      </c>
      <c r="S105" s="1" t="e">
        <f>SUM(_xlfn.XLOOKUP(Table8[[#This Row],[Control ID]],[6]!Table10[Control ID],[6]cmmiAnalysis!BA$4:BA$579),_xlfn.XLOOKUP(Table8[[#This Row],[Control ID]],[6]!Table10[Control ID],[6]cmmiAnalysis!BB$4:BB$579),_xlfn.XLOOKUP(Table8[[#This Row],[Control ID]],[6]!Table10[Control ID],[6]cmmiAnalysis!BC$4:BC$579))</f>
        <v>#REF!</v>
      </c>
      <c r="T105" s="1" t="e">
        <f>SUM(_xlfn.XLOOKUP(Table8[[#This Row],[Control ID]],[6]!Table10[Control ID],[6]cmmiAnalysis!BV$4:BV$579))</f>
        <v>#REF!</v>
      </c>
      <c r="U105" s="1" t="e">
        <f>SUM(_xlfn.XLOOKUP(Table8[[#This Row],[Control ID]],[6]!Table10[Control ID],[6]cmmiAnalysis!BW$4:BW$579))</f>
        <v>#REF!</v>
      </c>
      <c r="V105" s="1" t="e">
        <f>SUM(_xlfn.XLOOKUP(Table8[[#This Row],[Control ID]],[6]!Table10[Control ID],[6]cmmiAnalysis!BX$4:BX$579))</f>
        <v>#REF!</v>
      </c>
      <c r="W105" s="1" t="e">
        <f>SUM(_xlfn.XLOOKUP(Table8[[#This Row],[Control ID]],[6]!Table10[Control ID],[6]cmmiAnalysis!BY$4:BY$579))</f>
        <v>#REF!</v>
      </c>
      <c r="X105" s="1" t="e">
        <f>SUM(_xlfn.XLOOKUP(Table8[[#This Row],[Control ID]],[6]!Table10[Control ID],[6]cmmiAnalysis!BZ$4:BZ$579))</f>
        <v>#REF!</v>
      </c>
      <c r="Y105" s="1" t="e">
        <f>SUM(_xlfn.XLOOKUP(Table8[[#This Row],[Control ID]],[6]!Table10[Control ID],[6]cmmiAnalysis!CA$4:CA$579),_xlfn.XLOOKUP(Table8[[#This Row],[Control ID]],[6]!Table10[Control ID],[6]cmmiAnalysis!CB$4:CB$579))</f>
        <v>#REF!</v>
      </c>
      <c r="Z105" s="1" t="e">
        <f>SUM(_xlfn.XLOOKUP(Table8[[#This Row],[Control ID]],[6]!Table10[Control ID],[6]cmmiAnalysis!CC$4:CC$579),_xlfn.XLOOKUP(Table8[[#This Row],[Control ID]],[6]!Table10[Control ID],[6]cmmiAnalysis!CD$4:CD$579),_xlfn.XLOOKUP(Table8[[#This Row],[Control ID]],[6]!Table10[Control ID],[6]cmmiAnalysis!CE$4:CE$579))</f>
        <v>#REF!</v>
      </c>
    </row>
    <row r="106" spans="2:26" x14ac:dyDescent="0.25">
      <c r="B106" s="1" t="s">
        <v>3354</v>
      </c>
      <c r="C106" s="1" t="str">
        <f>_xlfn.XLOOKUP(B106,[6]cmmiAnalysis!$A$4:$A$579,[6]cmmiAnalysis!$D$4:$D$579,0,0,1)</f>
        <v>Multi-Factor Authentication</v>
      </c>
      <c r="D106" s="19">
        <v>5</v>
      </c>
      <c r="E106" s="32" t="str">
        <f>IFERROR(SUM(Table8[[#This Row],[Implementation]:[Reporting]]),"N/A")</f>
        <v>N/A</v>
      </c>
      <c r="F106" s="32" t="e">
        <f>SUM(Table8[[#This Row],[Operating Capability]:[Adaptability]])</f>
        <v>#REF!</v>
      </c>
      <c r="G106" s="32" t="e">
        <f>SUM(Table8[[#This Row],[Reliability]:[Transparency]])</f>
        <v>#REF!</v>
      </c>
      <c r="H106" s="1" t="e" cm="1">
        <f t="array" ref="H106">_xlfn.XLOOKUP(B106,[6]!Table10[Control ID],[6]cmmiAnalysis!AV$4:AV$579,0,0,1)</f>
        <v>#REF!</v>
      </c>
      <c r="I106" s="1" t="e" cm="1">
        <f t="array" ref="I106">_xlfn.XLOOKUP(B106,[6]!Table10[Control ID], [6]cmmiAnalysis!AW$4:AW$579,0,0,1)+(_xlfn.XLOOKUP(B106,[6]!Table10[Control ID], [6]cmmiAnalysis!AX$4:AX$579,0,0,1)+(_xlfn.XLOOKUP(B106,[6]!Table10[Control ID], [6]cmmiAnalysis!AY$4:AY$579,0,0,1)))</f>
        <v>#REF!</v>
      </c>
      <c r="J10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6" s="1" t="e">
        <f>SUM(_xlfn.XLOOKUP(Table8[[#This Row],[Control ID]],[6]!Table10[Control ID],[6]cmmiAnalysis!BE$4:BE$579),_xlfn.XLOOKUP(Table8[[#This Row],[Control ID]],[6]!Table10[Control ID],[6]cmmiAnalysis!BF$4:BF$579))</f>
        <v>#REF!</v>
      </c>
      <c r="L106" s="1" t="e">
        <f>SUM(_xlfn.XLOOKUP(Table8[[#This Row],[Control ID]],[6]!Table10[Control ID],[6]cmmiAnalysis!BG$4:BG$579))</f>
        <v>#REF!</v>
      </c>
      <c r="M106" s="1" t="e">
        <f>SUM(_xlfn.XLOOKUP(Table8[[#This Row],[Control ID]],[6]!Table10[Control ID],[6]cmmiAnalysis!BH$4:BH$579))</f>
        <v>#REF!</v>
      </c>
      <c r="N106" s="1" t="e">
        <f>SUM(_xlfn.XLOOKUP(Table8[[#This Row],[Control ID]],[6]!Table10[Control ID],[6]cmmiAnalysis!BI$4:BI$579))</f>
        <v>#REF!</v>
      </c>
      <c r="O106" s="1" t="e">
        <f>SUM(_xlfn.XLOOKUP(Table8[[#This Row],[Control ID]],[6]!Table10[Control ID],[6]cmmiAnalysis!BJ$4:BJ$579),_xlfn.XLOOKUP(Table8[[#This Row],[Control ID]],[6]!Table10[Control ID],[6]cmmiAnalysis!BK$4:BK$579))</f>
        <v>#REF!</v>
      </c>
      <c r="P106" s="1" t="e">
        <f>SUM(_xlfn.XLOOKUP(Table8[[#This Row],[Control ID]],[6]!Table10[Control ID],[6]cmmiAnalysis!BL$4:BL$579))</f>
        <v>#REF!</v>
      </c>
      <c r="Q10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6" s="1" t="e">
        <f>SUM(_xlfn.XLOOKUP(Table8[[#This Row],[Control ID]],[6]!Table10[Control ID],[6]cmmiAnalysis!BQ$4:BQ$579),_xlfn.XLOOKUP(Table8[[#This Row],[Control ID]],[6]!Table10[Control ID],[6]cmmiAnalysis!BR$4:BR$579))</f>
        <v>#REF!</v>
      </c>
      <c r="S106" s="1" t="e">
        <f>SUM(_xlfn.XLOOKUP(Table8[[#This Row],[Control ID]],[6]!Table10[Control ID],[6]cmmiAnalysis!BA$4:BA$579),_xlfn.XLOOKUP(Table8[[#This Row],[Control ID]],[6]!Table10[Control ID],[6]cmmiAnalysis!BB$4:BB$579),_xlfn.XLOOKUP(Table8[[#This Row],[Control ID]],[6]!Table10[Control ID],[6]cmmiAnalysis!BC$4:BC$579))</f>
        <v>#REF!</v>
      </c>
      <c r="T106" s="1" t="e">
        <f>SUM(_xlfn.XLOOKUP(Table8[[#This Row],[Control ID]],[6]!Table10[Control ID],[6]cmmiAnalysis!BV$4:BV$579))</f>
        <v>#REF!</v>
      </c>
      <c r="U106" s="1" t="e">
        <f>SUM(_xlfn.XLOOKUP(Table8[[#This Row],[Control ID]],[6]!Table10[Control ID],[6]cmmiAnalysis!BW$4:BW$579))</f>
        <v>#REF!</v>
      </c>
      <c r="V106" s="1" t="e">
        <f>SUM(_xlfn.XLOOKUP(Table8[[#This Row],[Control ID]],[6]!Table10[Control ID],[6]cmmiAnalysis!BX$4:BX$579))</f>
        <v>#REF!</v>
      </c>
      <c r="W106" s="1" t="e">
        <f>SUM(_xlfn.XLOOKUP(Table8[[#This Row],[Control ID]],[6]!Table10[Control ID],[6]cmmiAnalysis!BY$4:BY$579))</f>
        <v>#REF!</v>
      </c>
      <c r="X106" s="1" t="e">
        <f>SUM(_xlfn.XLOOKUP(Table8[[#This Row],[Control ID]],[6]!Table10[Control ID],[6]cmmiAnalysis!BZ$4:BZ$579))</f>
        <v>#REF!</v>
      </c>
      <c r="Y106" s="1" t="e">
        <f>SUM(_xlfn.XLOOKUP(Table8[[#This Row],[Control ID]],[6]!Table10[Control ID],[6]cmmiAnalysis!CA$4:CA$579),_xlfn.XLOOKUP(Table8[[#This Row],[Control ID]],[6]!Table10[Control ID],[6]cmmiAnalysis!CB$4:CB$579))</f>
        <v>#REF!</v>
      </c>
      <c r="Z106" s="1" t="e">
        <f>SUM(_xlfn.XLOOKUP(Table8[[#This Row],[Control ID]],[6]!Table10[Control ID],[6]cmmiAnalysis!CC$4:CC$579),_xlfn.XLOOKUP(Table8[[#This Row],[Control ID]],[6]!Table10[Control ID],[6]cmmiAnalysis!CD$4:CD$579),_xlfn.XLOOKUP(Table8[[#This Row],[Control ID]],[6]!Table10[Control ID],[6]cmmiAnalysis!CE$4:CE$579))</f>
        <v>#REF!</v>
      </c>
    </row>
    <row r="107" spans="2:26" x14ac:dyDescent="0.25">
      <c r="B107" s="1" t="s">
        <v>3356</v>
      </c>
      <c r="C107" s="1" t="str">
        <f>_xlfn.XLOOKUP(B107,[6]cmmiAnalysis!$A$4:$A$579,[6]cmmiAnalysis!$D$4:$D$579,0,0,1)</f>
        <v>Encryption at Rest</v>
      </c>
      <c r="D107" s="19">
        <v>5</v>
      </c>
      <c r="E107" s="32" t="str">
        <f>IFERROR(SUM(Table8[[#This Row],[Implementation]:[Reporting]]),"N/A")</f>
        <v>N/A</v>
      </c>
      <c r="F107" s="32" t="e">
        <f>SUM(Table8[[#This Row],[Operating Capability]:[Adaptability]])</f>
        <v>#REF!</v>
      </c>
      <c r="G107" s="32" t="e">
        <f>SUM(Table8[[#This Row],[Reliability]:[Transparency]])</f>
        <v>#REF!</v>
      </c>
      <c r="H107" s="1" t="e" cm="1">
        <f t="array" ref="H107">_xlfn.XLOOKUP(B107,[6]!Table10[Control ID],[6]cmmiAnalysis!AV$4:AV$579,0,0,1)</f>
        <v>#REF!</v>
      </c>
      <c r="I107" s="1" t="e" cm="1">
        <f t="array" ref="I107">_xlfn.XLOOKUP(B107,[6]!Table10[Control ID], [6]cmmiAnalysis!AW$4:AW$579,0,0,1)+(_xlfn.XLOOKUP(B107,[6]!Table10[Control ID], [6]cmmiAnalysis!AX$4:AX$579,0,0,1)+(_xlfn.XLOOKUP(B107,[6]!Table10[Control ID], [6]cmmiAnalysis!AY$4:AY$579,0,0,1)))</f>
        <v>#REF!</v>
      </c>
      <c r="J10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7" s="1" t="e">
        <f>SUM(_xlfn.XLOOKUP(Table8[[#This Row],[Control ID]],[6]!Table10[Control ID],[6]cmmiAnalysis!BE$4:BE$579),_xlfn.XLOOKUP(Table8[[#This Row],[Control ID]],[6]!Table10[Control ID],[6]cmmiAnalysis!BF$4:BF$579))</f>
        <v>#REF!</v>
      </c>
      <c r="L107" s="1" t="e">
        <f>SUM(_xlfn.XLOOKUP(Table8[[#This Row],[Control ID]],[6]!Table10[Control ID],[6]cmmiAnalysis!BG$4:BG$579))</f>
        <v>#REF!</v>
      </c>
      <c r="M107" s="1" t="e">
        <f>SUM(_xlfn.XLOOKUP(Table8[[#This Row],[Control ID]],[6]!Table10[Control ID],[6]cmmiAnalysis!BH$4:BH$579))</f>
        <v>#REF!</v>
      </c>
      <c r="N107" s="1" t="e">
        <f>SUM(_xlfn.XLOOKUP(Table8[[#This Row],[Control ID]],[6]!Table10[Control ID],[6]cmmiAnalysis!BI$4:BI$579))</f>
        <v>#REF!</v>
      </c>
      <c r="O107" s="1" t="e">
        <f>SUM(_xlfn.XLOOKUP(Table8[[#This Row],[Control ID]],[6]!Table10[Control ID],[6]cmmiAnalysis!BJ$4:BJ$579),_xlfn.XLOOKUP(Table8[[#This Row],[Control ID]],[6]!Table10[Control ID],[6]cmmiAnalysis!BK$4:BK$579))</f>
        <v>#REF!</v>
      </c>
      <c r="P107" s="1" t="e">
        <f>SUM(_xlfn.XLOOKUP(Table8[[#This Row],[Control ID]],[6]!Table10[Control ID],[6]cmmiAnalysis!BL$4:BL$579))</f>
        <v>#REF!</v>
      </c>
      <c r="Q10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7" s="1" t="e">
        <f>SUM(_xlfn.XLOOKUP(Table8[[#This Row],[Control ID]],[6]!Table10[Control ID],[6]cmmiAnalysis!BQ$4:BQ$579),_xlfn.XLOOKUP(Table8[[#This Row],[Control ID]],[6]!Table10[Control ID],[6]cmmiAnalysis!BR$4:BR$579))</f>
        <v>#REF!</v>
      </c>
      <c r="S107" s="1" t="e">
        <f>SUM(_xlfn.XLOOKUP(Table8[[#This Row],[Control ID]],[6]!Table10[Control ID],[6]cmmiAnalysis!BA$4:BA$579),_xlfn.XLOOKUP(Table8[[#This Row],[Control ID]],[6]!Table10[Control ID],[6]cmmiAnalysis!BB$4:BB$579),_xlfn.XLOOKUP(Table8[[#This Row],[Control ID]],[6]!Table10[Control ID],[6]cmmiAnalysis!BC$4:BC$579))</f>
        <v>#REF!</v>
      </c>
      <c r="T107" s="1" t="e">
        <f>SUM(_xlfn.XLOOKUP(Table8[[#This Row],[Control ID]],[6]!Table10[Control ID],[6]cmmiAnalysis!BV$4:BV$579))</f>
        <v>#REF!</v>
      </c>
      <c r="U107" s="1" t="e">
        <f>SUM(_xlfn.XLOOKUP(Table8[[#This Row],[Control ID]],[6]!Table10[Control ID],[6]cmmiAnalysis!BW$4:BW$579))</f>
        <v>#REF!</v>
      </c>
      <c r="V107" s="1" t="e">
        <f>SUM(_xlfn.XLOOKUP(Table8[[#This Row],[Control ID]],[6]!Table10[Control ID],[6]cmmiAnalysis!BX$4:BX$579))</f>
        <v>#REF!</v>
      </c>
      <c r="W107" s="1" t="e">
        <f>SUM(_xlfn.XLOOKUP(Table8[[#This Row],[Control ID]],[6]!Table10[Control ID],[6]cmmiAnalysis!BY$4:BY$579))</f>
        <v>#REF!</v>
      </c>
      <c r="X107" s="1" t="e">
        <f>SUM(_xlfn.XLOOKUP(Table8[[#This Row],[Control ID]],[6]!Table10[Control ID],[6]cmmiAnalysis!BZ$4:BZ$579))</f>
        <v>#REF!</v>
      </c>
      <c r="Y107" s="1" t="e">
        <f>SUM(_xlfn.XLOOKUP(Table8[[#This Row],[Control ID]],[6]!Table10[Control ID],[6]cmmiAnalysis!CA$4:CA$579),_xlfn.XLOOKUP(Table8[[#This Row],[Control ID]],[6]!Table10[Control ID],[6]cmmiAnalysis!CB$4:CB$579))</f>
        <v>#REF!</v>
      </c>
      <c r="Z107" s="1" t="e">
        <f>SUM(_xlfn.XLOOKUP(Table8[[#This Row],[Control ID]],[6]!Table10[Control ID],[6]cmmiAnalysis!CC$4:CC$579),_xlfn.XLOOKUP(Table8[[#This Row],[Control ID]],[6]!Table10[Control ID],[6]cmmiAnalysis!CD$4:CD$579),_xlfn.XLOOKUP(Table8[[#This Row],[Control ID]],[6]!Table10[Control ID],[6]cmmiAnalysis!CE$4:CE$579))</f>
        <v>#REF!</v>
      </c>
    </row>
    <row r="108" spans="2:26" x14ac:dyDescent="0.25">
      <c r="B108" s="1" t="s">
        <v>3357</v>
      </c>
      <c r="C108" s="1" t="str">
        <f>_xlfn.XLOOKUP(B108,[6]cmmiAnalysis!$A$4:$A$579,[6]cmmiAnalysis!$D$4:$D$579,0,0,1)</f>
        <v>Encryption in Transit</v>
      </c>
      <c r="D108" s="19">
        <v>5</v>
      </c>
      <c r="E108" s="32" t="str">
        <f>IFERROR(SUM(Table8[[#This Row],[Implementation]:[Reporting]]),"N/A")</f>
        <v>N/A</v>
      </c>
      <c r="F108" s="32" t="e">
        <f>SUM(Table8[[#This Row],[Operating Capability]:[Adaptability]])</f>
        <v>#REF!</v>
      </c>
      <c r="G108" s="32" t="e">
        <f>SUM(Table8[[#This Row],[Reliability]:[Transparency]])</f>
        <v>#REF!</v>
      </c>
      <c r="H108" s="1" t="e" cm="1">
        <f t="array" ref="H108">_xlfn.XLOOKUP(B108,[6]!Table10[Control ID],[6]cmmiAnalysis!AV$4:AV$579,0,0,1)</f>
        <v>#REF!</v>
      </c>
      <c r="I108" s="1" t="e" cm="1">
        <f t="array" ref="I108">_xlfn.XLOOKUP(B108,[6]!Table10[Control ID], [6]cmmiAnalysis!AW$4:AW$579,0,0,1)+(_xlfn.XLOOKUP(B108,[6]!Table10[Control ID], [6]cmmiAnalysis!AX$4:AX$579,0,0,1)+(_xlfn.XLOOKUP(B108,[6]!Table10[Control ID], [6]cmmiAnalysis!AY$4:AY$579,0,0,1)))</f>
        <v>#REF!</v>
      </c>
      <c r="J10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8" s="1" t="e">
        <f>SUM(_xlfn.XLOOKUP(Table8[[#This Row],[Control ID]],[6]!Table10[Control ID],[6]cmmiAnalysis!BE$4:BE$579),_xlfn.XLOOKUP(Table8[[#This Row],[Control ID]],[6]!Table10[Control ID],[6]cmmiAnalysis!BF$4:BF$579))</f>
        <v>#REF!</v>
      </c>
      <c r="L108" s="1" t="e">
        <f>SUM(_xlfn.XLOOKUP(Table8[[#This Row],[Control ID]],[6]!Table10[Control ID],[6]cmmiAnalysis!BG$4:BG$579))</f>
        <v>#REF!</v>
      </c>
      <c r="M108" s="1" t="e">
        <f>SUM(_xlfn.XLOOKUP(Table8[[#This Row],[Control ID]],[6]!Table10[Control ID],[6]cmmiAnalysis!BH$4:BH$579))</f>
        <v>#REF!</v>
      </c>
      <c r="N108" s="1" t="e">
        <f>SUM(_xlfn.XLOOKUP(Table8[[#This Row],[Control ID]],[6]!Table10[Control ID],[6]cmmiAnalysis!BI$4:BI$579))</f>
        <v>#REF!</v>
      </c>
      <c r="O108" s="1" t="e">
        <f>SUM(_xlfn.XLOOKUP(Table8[[#This Row],[Control ID]],[6]!Table10[Control ID],[6]cmmiAnalysis!BJ$4:BJ$579),_xlfn.XLOOKUP(Table8[[#This Row],[Control ID]],[6]!Table10[Control ID],[6]cmmiAnalysis!BK$4:BK$579))</f>
        <v>#REF!</v>
      </c>
      <c r="P108" s="1" t="e">
        <f>SUM(_xlfn.XLOOKUP(Table8[[#This Row],[Control ID]],[6]!Table10[Control ID],[6]cmmiAnalysis!BL$4:BL$579))</f>
        <v>#REF!</v>
      </c>
      <c r="Q10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8" s="1" t="e">
        <f>SUM(_xlfn.XLOOKUP(Table8[[#This Row],[Control ID]],[6]!Table10[Control ID],[6]cmmiAnalysis!BQ$4:BQ$579),_xlfn.XLOOKUP(Table8[[#This Row],[Control ID]],[6]!Table10[Control ID],[6]cmmiAnalysis!BR$4:BR$579))</f>
        <v>#REF!</v>
      </c>
      <c r="S108" s="1" t="e">
        <f>SUM(_xlfn.XLOOKUP(Table8[[#This Row],[Control ID]],[6]!Table10[Control ID],[6]cmmiAnalysis!BA$4:BA$579),_xlfn.XLOOKUP(Table8[[#This Row],[Control ID]],[6]!Table10[Control ID],[6]cmmiAnalysis!BB$4:BB$579),_xlfn.XLOOKUP(Table8[[#This Row],[Control ID]],[6]!Table10[Control ID],[6]cmmiAnalysis!BC$4:BC$579))</f>
        <v>#REF!</v>
      </c>
      <c r="T108" s="1" t="e">
        <f>SUM(_xlfn.XLOOKUP(Table8[[#This Row],[Control ID]],[6]!Table10[Control ID],[6]cmmiAnalysis!BV$4:BV$579))</f>
        <v>#REF!</v>
      </c>
      <c r="U108" s="1" t="e">
        <f>SUM(_xlfn.XLOOKUP(Table8[[#This Row],[Control ID]],[6]!Table10[Control ID],[6]cmmiAnalysis!BW$4:BW$579))</f>
        <v>#REF!</v>
      </c>
      <c r="V108" s="1" t="e">
        <f>SUM(_xlfn.XLOOKUP(Table8[[#This Row],[Control ID]],[6]!Table10[Control ID],[6]cmmiAnalysis!BX$4:BX$579))</f>
        <v>#REF!</v>
      </c>
      <c r="W108" s="1" t="e">
        <f>SUM(_xlfn.XLOOKUP(Table8[[#This Row],[Control ID]],[6]!Table10[Control ID],[6]cmmiAnalysis!BY$4:BY$579))</f>
        <v>#REF!</v>
      </c>
      <c r="X108" s="1" t="e">
        <f>SUM(_xlfn.XLOOKUP(Table8[[#This Row],[Control ID]],[6]!Table10[Control ID],[6]cmmiAnalysis!BZ$4:BZ$579))</f>
        <v>#REF!</v>
      </c>
      <c r="Y108" s="1" t="e">
        <f>SUM(_xlfn.XLOOKUP(Table8[[#This Row],[Control ID]],[6]!Table10[Control ID],[6]cmmiAnalysis!CA$4:CA$579),_xlfn.XLOOKUP(Table8[[#This Row],[Control ID]],[6]!Table10[Control ID],[6]cmmiAnalysis!CB$4:CB$579))</f>
        <v>#REF!</v>
      </c>
      <c r="Z108" s="1" t="e">
        <f>SUM(_xlfn.XLOOKUP(Table8[[#This Row],[Control ID]],[6]!Table10[Control ID],[6]cmmiAnalysis!CC$4:CC$579),_xlfn.XLOOKUP(Table8[[#This Row],[Control ID]],[6]!Table10[Control ID],[6]cmmiAnalysis!CD$4:CD$579),_xlfn.XLOOKUP(Table8[[#This Row],[Control ID]],[6]!Table10[Control ID],[6]cmmiAnalysis!CE$4:CE$579))</f>
        <v>#REF!</v>
      </c>
    </row>
    <row r="109" spans="2:26" x14ac:dyDescent="0.25">
      <c r="B109" s="1" t="s">
        <v>3358</v>
      </c>
      <c r="C109" s="1" t="str">
        <f>_xlfn.XLOOKUP(B109,[6]cmmiAnalysis!$A$4:$A$579,[6]cmmiAnalysis!$D$4:$D$579,0,0,1)</f>
        <v>CloudTrail/Activity Logs</v>
      </c>
      <c r="D109" s="19">
        <v>5</v>
      </c>
      <c r="E109" s="32" t="str">
        <f>IFERROR(SUM(Table8[[#This Row],[Implementation]:[Reporting]]),"N/A")</f>
        <v>N/A</v>
      </c>
      <c r="F109" s="32" t="e">
        <f>SUM(Table8[[#This Row],[Operating Capability]:[Adaptability]])</f>
        <v>#REF!</v>
      </c>
      <c r="G109" s="32" t="e">
        <f>SUM(Table8[[#This Row],[Reliability]:[Transparency]])</f>
        <v>#REF!</v>
      </c>
      <c r="H109" s="1" t="e" cm="1">
        <f t="array" ref="H109">_xlfn.XLOOKUP(B109,[6]!Table10[Control ID],[6]cmmiAnalysis!AV$4:AV$579,0,0,1)</f>
        <v>#REF!</v>
      </c>
      <c r="I109" s="1" t="e" cm="1">
        <f t="array" ref="I109">_xlfn.XLOOKUP(B109,[6]!Table10[Control ID], [6]cmmiAnalysis!AW$4:AW$579,0,0,1)+(_xlfn.XLOOKUP(B109,[6]!Table10[Control ID], [6]cmmiAnalysis!AX$4:AX$579,0,0,1)+(_xlfn.XLOOKUP(B109,[6]!Table10[Control ID], [6]cmmiAnalysis!AY$4:AY$579,0,0,1)))</f>
        <v>#REF!</v>
      </c>
      <c r="J10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09" s="1" t="e">
        <f>SUM(_xlfn.XLOOKUP(Table8[[#This Row],[Control ID]],[6]!Table10[Control ID],[6]cmmiAnalysis!BE$4:BE$579),_xlfn.XLOOKUP(Table8[[#This Row],[Control ID]],[6]!Table10[Control ID],[6]cmmiAnalysis!BF$4:BF$579))</f>
        <v>#REF!</v>
      </c>
      <c r="L109" s="1" t="e">
        <f>SUM(_xlfn.XLOOKUP(Table8[[#This Row],[Control ID]],[6]!Table10[Control ID],[6]cmmiAnalysis!BG$4:BG$579))</f>
        <v>#REF!</v>
      </c>
      <c r="M109" s="1" t="e">
        <f>SUM(_xlfn.XLOOKUP(Table8[[#This Row],[Control ID]],[6]!Table10[Control ID],[6]cmmiAnalysis!BH$4:BH$579))</f>
        <v>#REF!</v>
      </c>
      <c r="N109" s="1" t="e">
        <f>SUM(_xlfn.XLOOKUP(Table8[[#This Row],[Control ID]],[6]!Table10[Control ID],[6]cmmiAnalysis!BI$4:BI$579))</f>
        <v>#REF!</v>
      </c>
      <c r="O109" s="1" t="e">
        <f>SUM(_xlfn.XLOOKUP(Table8[[#This Row],[Control ID]],[6]!Table10[Control ID],[6]cmmiAnalysis!BJ$4:BJ$579),_xlfn.XLOOKUP(Table8[[#This Row],[Control ID]],[6]!Table10[Control ID],[6]cmmiAnalysis!BK$4:BK$579))</f>
        <v>#REF!</v>
      </c>
      <c r="P109" s="1" t="e">
        <f>SUM(_xlfn.XLOOKUP(Table8[[#This Row],[Control ID]],[6]!Table10[Control ID],[6]cmmiAnalysis!BL$4:BL$579))</f>
        <v>#REF!</v>
      </c>
      <c r="Q10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09" s="1" t="e">
        <f>SUM(_xlfn.XLOOKUP(Table8[[#This Row],[Control ID]],[6]!Table10[Control ID],[6]cmmiAnalysis!BQ$4:BQ$579),_xlfn.XLOOKUP(Table8[[#This Row],[Control ID]],[6]!Table10[Control ID],[6]cmmiAnalysis!BR$4:BR$579))</f>
        <v>#REF!</v>
      </c>
      <c r="S109" s="1" t="e">
        <f>SUM(_xlfn.XLOOKUP(Table8[[#This Row],[Control ID]],[6]!Table10[Control ID],[6]cmmiAnalysis!BA$4:BA$579),_xlfn.XLOOKUP(Table8[[#This Row],[Control ID]],[6]!Table10[Control ID],[6]cmmiAnalysis!BB$4:BB$579),_xlfn.XLOOKUP(Table8[[#This Row],[Control ID]],[6]!Table10[Control ID],[6]cmmiAnalysis!BC$4:BC$579))</f>
        <v>#REF!</v>
      </c>
      <c r="T109" s="1" t="e">
        <f>SUM(_xlfn.XLOOKUP(Table8[[#This Row],[Control ID]],[6]!Table10[Control ID],[6]cmmiAnalysis!BV$4:BV$579))</f>
        <v>#REF!</v>
      </c>
      <c r="U109" s="1" t="e">
        <f>SUM(_xlfn.XLOOKUP(Table8[[#This Row],[Control ID]],[6]!Table10[Control ID],[6]cmmiAnalysis!BW$4:BW$579))</f>
        <v>#REF!</v>
      </c>
      <c r="V109" s="1" t="e">
        <f>SUM(_xlfn.XLOOKUP(Table8[[#This Row],[Control ID]],[6]!Table10[Control ID],[6]cmmiAnalysis!BX$4:BX$579))</f>
        <v>#REF!</v>
      </c>
      <c r="W109" s="1" t="e">
        <f>SUM(_xlfn.XLOOKUP(Table8[[#This Row],[Control ID]],[6]!Table10[Control ID],[6]cmmiAnalysis!BY$4:BY$579))</f>
        <v>#REF!</v>
      </c>
      <c r="X109" s="1" t="e">
        <f>SUM(_xlfn.XLOOKUP(Table8[[#This Row],[Control ID]],[6]!Table10[Control ID],[6]cmmiAnalysis!BZ$4:BZ$579))</f>
        <v>#REF!</v>
      </c>
      <c r="Y109" s="1" t="e">
        <f>SUM(_xlfn.XLOOKUP(Table8[[#This Row],[Control ID]],[6]!Table10[Control ID],[6]cmmiAnalysis!CA$4:CA$579),_xlfn.XLOOKUP(Table8[[#This Row],[Control ID]],[6]!Table10[Control ID],[6]cmmiAnalysis!CB$4:CB$579))</f>
        <v>#REF!</v>
      </c>
      <c r="Z109" s="1" t="e">
        <f>SUM(_xlfn.XLOOKUP(Table8[[#This Row],[Control ID]],[6]!Table10[Control ID],[6]cmmiAnalysis!CC$4:CC$579),_xlfn.XLOOKUP(Table8[[#This Row],[Control ID]],[6]!Table10[Control ID],[6]cmmiAnalysis!CD$4:CD$579),_xlfn.XLOOKUP(Table8[[#This Row],[Control ID]],[6]!Table10[Control ID],[6]cmmiAnalysis!CE$4:CE$579))</f>
        <v>#REF!</v>
      </c>
    </row>
    <row r="110" spans="2:26" x14ac:dyDescent="0.25">
      <c r="B110" s="1" t="s">
        <v>3359</v>
      </c>
      <c r="C110" s="1" t="str">
        <f>_xlfn.XLOOKUP(B110,[6]cmmiAnalysis!$A$4:$A$579,[6]cmmiAnalysis!$D$4:$D$579,0,0,1)</f>
        <v>Anomaly Detection</v>
      </c>
      <c r="D110" s="19">
        <v>4</v>
      </c>
      <c r="E110" s="32" t="str">
        <f>IFERROR(SUM(Table8[[#This Row],[Implementation]:[Reporting]]),"N/A")</f>
        <v>N/A</v>
      </c>
      <c r="F110" s="32" t="e">
        <f>SUM(Table8[[#This Row],[Operating Capability]:[Adaptability]])</f>
        <v>#REF!</v>
      </c>
      <c r="G110" s="32" t="e">
        <f>SUM(Table8[[#This Row],[Reliability]:[Transparency]])</f>
        <v>#REF!</v>
      </c>
      <c r="H110" s="1" t="e" cm="1">
        <f t="array" ref="H110">_xlfn.XLOOKUP(B110,[6]!Table10[Control ID],[6]cmmiAnalysis!AV$4:AV$579,0,0,1)</f>
        <v>#REF!</v>
      </c>
      <c r="I110" s="1" t="e" cm="1">
        <f t="array" ref="I110">_xlfn.XLOOKUP(B110,[6]!Table10[Control ID], [6]cmmiAnalysis!AW$4:AW$579,0,0,1)+(_xlfn.XLOOKUP(B110,[6]!Table10[Control ID], [6]cmmiAnalysis!AX$4:AX$579,0,0,1)+(_xlfn.XLOOKUP(B110,[6]!Table10[Control ID], [6]cmmiAnalysis!AY$4:AY$579,0,0,1)))</f>
        <v>#REF!</v>
      </c>
      <c r="J1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0" s="1" t="e">
        <f>SUM(_xlfn.XLOOKUP(Table8[[#This Row],[Control ID]],[6]!Table10[Control ID],[6]cmmiAnalysis!BE$4:BE$579),_xlfn.XLOOKUP(Table8[[#This Row],[Control ID]],[6]!Table10[Control ID],[6]cmmiAnalysis!BF$4:BF$579))</f>
        <v>#REF!</v>
      </c>
      <c r="L110" s="1" t="e">
        <f>SUM(_xlfn.XLOOKUP(Table8[[#This Row],[Control ID]],[6]!Table10[Control ID],[6]cmmiAnalysis!BG$4:BG$579))</f>
        <v>#REF!</v>
      </c>
      <c r="M110" s="1" t="e">
        <f>SUM(_xlfn.XLOOKUP(Table8[[#This Row],[Control ID]],[6]!Table10[Control ID],[6]cmmiAnalysis!BH$4:BH$579))</f>
        <v>#REF!</v>
      </c>
      <c r="N110" s="1" t="e">
        <f>SUM(_xlfn.XLOOKUP(Table8[[#This Row],[Control ID]],[6]!Table10[Control ID],[6]cmmiAnalysis!BI$4:BI$579))</f>
        <v>#REF!</v>
      </c>
      <c r="O110" s="1" t="e">
        <f>SUM(_xlfn.XLOOKUP(Table8[[#This Row],[Control ID]],[6]!Table10[Control ID],[6]cmmiAnalysis!BJ$4:BJ$579),_xlfn.XLOOKUP(Table8[[#This Row],[Control ID]],[6]!Table10[Control ID],[6]cmmiAnalysis!BK$4:BK$579))</f>
        <v>#REF!</v>
      </c>
      <c r="P110" s="1" t="e">
        <f>SUM(_xlfn.XLOOKUP(Table8[[#This Row],[Control ID]],[6]!Table10[Control ID],[6]cmmiAnalysis!BL$4:BL$579))</f>
        <v>#REF!</v>
      </c>
      <c r="Q1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0" s="1" t="e">
        <f>SUM(_xlfn.XLOOKUP(Table8[[#This Row],[Control ID]],[6]!Table10[Control ID],[6]cmmiAnalysis!BQ$4:BQ$579),_xlfn.XLOOKUP(Table8[[#This Row],[Control ID]],[6]!Table10[Control ID],[6]cmmiAnalysis!BR$4:BR$579))</f>
        <v>#REF!</v>
      </c>
      <c r="S110" s="1" t="e">
        <f>SUM(_xlfn.XLOOKUP(Table8[[#This Row],[Control ID]],[6]!Table10[Control ID],[6]cmmiAnalysis!BA$4:BA$579),_xlfn.XLOOKUP(Table8[[#This Row],[Control ID]],[6]!Table10[Control ID],[6]cmmiAnalysis!BB$4:BB$579),_xlfn.XLOOKUP(Table8[[#This Row],[Control ID]],[6]!Table10[Control ID],[6]cmmiAnalysis!BC$4:BC$579))</f>
        <v>#REF!</v>
      </c>
      <c r="T110" s="1" t="e">
        <f>SUM(_xlfn.XLOOKUP(Table8[[#This Row],[Control ID]],[6]!Table10[Control ID],[6]cmmiAnalysis!BV$4:BV$579))</f>
        <v>#REF!</v>
      </c>
      <c r="U110" s="1" t="e">
        <f>SUM(_xlfn.XLOOKUP(Table8[[#This Row],[Control ID]],[6]!Table10[Control ID],[6]cmmiAnalysis!BW$4:BW$579))</f>
        <v>#REF!</v>
      </c>
      <c r="V110" s="1" t="e">
        <f>SUM(_xlfn.XLOOKUP(Table8[[#This Row],[Control ID]],[6]!Table10[Control ID],[6]cmmiAnalysis!BX$4:BX$579))</f>
        <v>#REF!</v>
      </c>
      <c r="W110" s="1" t="e">
        <f>SUM(_xlfn.XLOOKUP(Table8[[#This Row],[Control ID]],[6]!Table10[Control ID],[6]cmmiAnalysis!BY$4:BY$579))</f>
        <v>#REF!</v>
      </c>
      <c r="X110" s="1" t="e">
        <f>SUM(_xlfn.XLOOKUP(Table8[[#This Row],[Control ID]],[6]!Table10[Control ID],[6]cmmiAnalysis!BZ$4:BZ$579))</f>
        <v>#REF!</v>
      </c>
      <c r="Y110" s="1" t="e">
        <f>SUM(_xlfn.XLOOKUP(Table8[[#This Row],[Control ID]],[6]!Table10[Control ID],[6]cmmiAnalysis!CA$4:CA$579),_xlfn.XLOOKUP(Table8[[#This Row],[Control ID]],[6]!Table10[Control ID],[6]cmmiAnalysis!CB$4:CB$579))</f>
        <v>#REF!</v>
      </c>
      <c r="Z110" s="1" t="e">
        <f>SUM(_xlfn.XLOOKUP(Table8[[#This Row],[Control ID]],[6]!Table10[Control ID],[6]cmmiAnalysis!CC$4:CC$579),_xlfn.XLOOKUP(Table8[[#This Row],[Control ID]],[6]!Table10[Control ID],[6]cmmiAnalysis!CD$4:CD$579),_xlfn.XLOOKUP(Table8[[#This Row],[Control ID]],[6]!Table10[Control ID],[6]cmmiAnalysis!CE$4:CE$579))</f>
        <v>#REF!</v>
      </c>
    </row>
    <row r="111" spans="2:26" x14ac:dyDescent="0.25">
      <c r="B111" s="1" t="s">
        <v>3361</v>
      </c>
      <c r="C111" s="1" t="str">
        <f>_xlfn.XLOOKUP(B111,[6]cmmiAnalysis!$A$4:$A$579,[6]cmmiAnalysis!$D$4:$D$579,0,0,1)</f>
        <v>Security Groups/VPC</v>
      </c>
      <c r="D111" s="19">
        <v>5</v>
      </c>
      <c r="E111" s="32" t="str">
        <f>IFERROR(SUM(Table8[[#This Row],[Implementation]:[Reporting]]),"N/A")</f>
        <v>N/A</v>
      </c>
      <c r="F111" s="32" t="e">
        <f>SUM(Table8[[#This Row],[Operating Capability]:[Adaptability]])</f>
        <v>#REF!</v>
      </c>
      <c r="G111" s="32" t="e">
        <f>SUM(Table8[[#This Row],[Reliability]:[Transparency]])</f>
        <v>#REF!</v>
      </c>
      <c r="H111" s="1" t="e" cm="1">
        <f t="array" ref="H111">_xlfn.XLOOKUP(B111,[6]!Table10[Control ID],[6]cmmiAnalysis!AV$4:AV$579,0,0,1)</f>
        <v>#REF!</v>
      </c>
      <c r="I111" s="1" t="e" cm="1">
        <f t="array" ref="I111">_xlfn.XLOOKUP(B111,[6]!Table10[Control ID], [6]cmmiAnalysis!AW$4:AW$579,0,0,1)+(_xlfn.XLOOKUP(B111,[6]!Table10[Control ID], [6]cmmiAnalysis!AX$4:AX$579,0,0,1)+(_xlfn.XLOOKUP(B111,[6]!Table10[Control ID], [6]cmmiAnalysis!AY$4:AY$579,0,0,1)))</f>
        <v>#REF!</v>
      </c>
      <c r="J1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1" s="1" t="e">
        <f>SUM(_xlfn.XLOOKUP(Table8[[#This Row],[Control ID]],[6]!Table10[Control ID],[6]cmmiAnalysis!BE$4:BE$579),_xlfn.XLOOKUP(Table8[[#This Row],[Control ID]],[6]!Table10[Control ID],[6]cmmiAnalysis!BF$4:BF$579))</f>
        <v>#REF!</v>
      </c>
      <c r="L111" s="1" t="e">
        <f>SUM(_xlfn.XLOOKUP(Table8[[#This Row],[Control ID]],[6]!Table10[Control ID],[6]cmmiAnalysis!BG$4:BG$579))</f>
        <v>#REF!</v>
      </c>
      <c r="M111" s="1" t="e">
        <f>SUM(_xlfn.XLOOKUP(Table8[[#This Row],[Control ID]],[6]!Table10[Control ID],[6]cmmiAnalysis!BH$4:BH$579))</f>
        <v>#REF!</v>
      </c>
      <c r="N111" s="1" t="e">
        <f>SUM(_xlfn.XLOOKUP(Table8[[#This Row],[Control ID]],[6]!Table10[Control ID],[6]cmmiAnalysis!BI$4:BI$579))</f>
        <v>#REF!</v>
      </c>
      <c r="O111" s="1" t="e">
        <f>SUM(_xlfn.XLOOKUP(Table8[[#This Row],[Control ID]],[6]!Table10[Control ID],[6]cmmiAnalysis!BJ$4:BJ$579),_xlfn.XLOOKUP(Table8[[#This Row],[Control ID]],[6]!Table10[Control ID],[6]cmmiAnalysis!BK$4:BK$579))</f>
        <v>#REF!</v>
      </c>
      <c r="P111" s="1" t="e">
        <f>SUM(_xlfn.XLOOKUP(Table8[[#This Row],[Control ID]],[6]!Table10[Control ID],[6]cmmiAnalysis!BL$4:BL$579))</f>
        <v>#REF!</v>
      </c>
      <c r="Q1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1" s="1" t="e">
        <f>SUM(_xlfn.XLOOKUP(Table8[[#This Row],[Control ID]],[6]!Table10[Control ID],[6]cmmiAnalysis!BQ$4:BQ$579),_xlfn.XLOOKUP(Table8[[#This Row],[Control ID]],[6]!Table10[Control ID],[6]cmmiAnalysis!BR$4:BR$579))</f>
        <v>#REF!</v>
      </c>
      <c r="S111" s="1" t="e">
        <f>SUM(_xlfn.XLOOKUP(Table8[[#This Row],[Control ID]],[6]!Table10[Control ID],[6]cmmiAnalysis!BA$4:BA$579),_xlfn.XLOOKUP(Table8[[#This Row],[Control ID]],[6]!Table10[Control ID],[6]cmmiAnalysis!BB$4:BB$579),_xlfn.XLOOKUP(Table8[[#This Row],[Control ID]],[6]!Table10[Control ID],[6]cmmiAnalysis!BC$4:BC$579))</f>
        <v>#REF!</v>
      </c>
      <c r="T111" s="1" t="e">
        <f>SUM(_xlfn.XLOOKUP(Table8[[#This Row],[Control ID]],[6]!Table10[Control ID],[6]cmmiAnalysis!BV$4:BV$579))</f>
        <v>#REF!</v>
      </c>
      <c r="U111" s="1" t="e">
        <f>SUM(_xlfn.XLOOKUP(Table8[[#This Row],[Control ID]],[6]!Table10[Control ID],[6]cmmiAnalysis!BW$4:BW$579))</f>
        <v>#REF!</v>
      </c>
      <c r="V111" s="1" t="e">
        <f>SUM(_xlfn.XLOOKUP(Table8[[#This Row],[Control ID]],[6]!Table10[Control ID],[6]cmmiAnalysis!BX$4:BX$579))</f>
        <v>#REF!</v>
      </c>
      <c r="W111" s="1" t="e">
        <f>SUM(_xlfn.XLOOKUP(Table8[[#This Row],[Control ID]],[6]!Table10[Control ID],[6]cmmiAnalysis!BY$4:BY$579))</f>
        <v>#REF!</v>
      </c>
      <c r="X111" s="1" t="e">
        <f>SUM(_xlfn.XLOOKUP(Table8[[#This Row],[Control ID]],[6]!Table10[Control ID],[6]cmmiAnalysis!BZ$4:BZ$579))</f>
        <v>#REF!</v>
      </c>
      <c r="Y111" s="1" t="e">
        <f>SUM(_xlfn.XLOOKUP(Table8[[#This Row],[Control ID]],[6]!Table10[Control ID],[6]cmmiAnalysis!CA$4:CA$579),_xlfn.XLOOKUP(Table8[[#This Row],[Control ID]],[6]!Table10[Control ID],[6]cmmiAnalysis!CB$4:CB$579))</f>
        <v>#REF!</v>
      </c>
      <c r="Z111" s="1" t="e">
        <f>SUM(_xlfn.XLOOKUP(Table8[[#This Row],[Control ID]],[6]!Table10[Control ID],[6]cmmiAnalysis!CC$4:CC$579),_xlfn.XLOOKUP(Table8[[#This Row],[Control ID]],[6]!Table10[Control ID],[6]cmmiAnalysis!CD$4:CD$579),_xlfn.XLOOKUP(Table8[[#This Row],[Control ID]],[6]!Table10[Control ID],[6]cmmiAnalysis!CE$4:CE$579))</f>
        <v>#REF!</v>
      </c>
    </row>
    <row r="112" spans="2:26" x14ac:dyDescent="0.25">
      <c r="B112" s="1" t="s">
        <v>3362</v>
      </c>
      <c r="C112" s="1" t="str">
        <f>_xlfn.XLOOKUP(B112,[6]cmmiAnalysis!$A$4:$A$579,[6]cmmiAnalysis!$D$4:$D$579,0,0,1)</f>
        <v>Zero Trust Architecture</v>
      </c>
      <c r="D112" s="19">
        <v>3</v>
      </c>
      <c r="E112" s="32" t="str">
        <f>IFERROR(SUM(Table8[[#This Row],[Implementation]:[Reporting]]),"N/A")</f>
        <v>N/A</v>
      </c>
      <c r="F112" s="32" t="e">
        <f>SUM(Table8[[#This Row],[Operating Capability]:[Adaptability]])</f>
        <v>#REF!</v>
      </c>
      <c r="G112" s="32" t="e">
        <f>SUM(Table8[[#This Row],[Reliability]:[Transparency]])</f>
        <v>#REF!</v>
      </c>
      <c r="H112" s="1" t="e" cm="1">
        <f t="array" ref="H112">_xlfn.XLOOKUP(B112,[6]!Table10[Control ID],[6]cmmiAnalysis!AV$4:AV$579,0,0,1)</f>
        <v>#REF!</v>
      </c>
      <c r="I112" s="1" t="e" cm="1">
        <f t="array" ref="I112">_xlfn.XLOOKUP(B112,[6]!Table10[Control ID], [6]cmmiAnalysis!AW$4:AW$579,0,0,1)+(_xlfn.XLOOKUP(B112,[6]!Table10[Control ID], [6]cmmiAnalysis!AX$4:AX$579,0,0,1)+(_xlfn.XLOOKUP(B112,[6]!Table10[Control ID], [6]cmmiAnalysis!AY$4:AY$579,0,0,1)))</f>
        <v>#REF!</v>
      </c>
      <c r="J1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2" s="1" t="e">
        <f>SUM(_xlfn.XLOOKUP(Table8[[#This Row],[Control ID]],[6]!Table10[Control ID],[6]cmmiAnalysis!BE$4:BE$579),_xlfn.XLOOKUP(Table8[[#This Row],[Control ID]],[6]!Table10[Control ID],[6]cmmiAnalysis!BF$4:BF$579))</f>
        <v>#REF!</v>
      </c>
      <c r="L112" s="1" t="e">
        <f>SUM(_xlfn.XLOOKUP(Table8[[#This Row],[Control ID]],[6]!Table10[Control ID],[6]cmmiAnalysis!BG$4:BG$579))</f>
        <v>#REF!</v>
      </c>
      <c r="M112" s="1" t="e">
        <f>SUM(_xlfn.XLOOKUP(Table8[[#This Row],[Control ID]],[6]!Table10[Control ID],[6]cmmiAnalysis!BH$4:BH$579))</f>
        <v>#REF!</v>
      </c>
      <c r="N112" s="1" t="e">
        <f>SUM(_xlfn.XLOOKUP(Table8[[#This Row],[Control ID]],[6]!Table10[Control ID],[6]cmmiAnalysis!BI$4:BI$579))</f>
        <v>#REF!</v>
      </c>
      <c r="O112" s="1" t="e">
        <f>SUM(_xlfn.XLOOKUP(Table8[[#This Row],[Control ID]],[6]!Table10[Control ID],[6]cmmiAnalysis!BJ$4:BJ$579),_xlfn.XLOOKUP(Table8[[#This Row],[Control ID]],[6]!Table10[Control ID],[6]cmmiAnalysis!BK$4:BK$579))</f>
        <v>#REF!</v>
      </c>
      <c r="P112" s="1" t="e">
        <f>SUM(_xlfn.XLOOKUP(Table8[[#This Row],[Control ID]],[6]!Table10[Control ID],[6]cmmiAnalysis!BL$4:BL$579))</f>
        <v>#REF!</v>
      </c>
      <c r="Q1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2" s="1" t="e">
        <f>SUM(_xlfn.XLOOKUP(Table8[[#This Row],[Control ID]],[6]!Table10[Control ID],[6]cmmiAnalysis!BQ$4:BQ$579),_xlfn.XLOOKUP(Table8[[#This Row],[Control ID]],[6]!Table10[Control ID],[6]cmmiAnalysis!BR$4:BR$579))</f>
        <v>#REF!</v>
      </c>
      <c r="S112" s="1" t="e">
        <f>SUM(_xlfn.XLOOKUP(Table8[[#This Row],[Control ID]],[6]!Table10[Control ID],[6]cmmiAnalysis!BA$4:BA$579),_xlfn.XLOOKUP(Table8[[#This Row],[Control ID]],[6]!Table10[Control ID],[6]cmmiAnalysis!BB$4:BB$579),_xlfn.XLOOKUP(Table8[[#This Row],[Control ID]],[6]!Table10[Control ID],[6]cmmiAnalysis!BC$4:BC$579))</f>
        <v>#REF!</v>
      </c>
      <c r="T112" s="1" t="e">
        <f>SUM(_xlfn.XLOOKUP(Table8[[#This Row],[Control ID]],[6]!Table10[Control ID],[6]cmmiAnalysis!BV$4:BV$579))</f>
        <v>#REF!</v>
      </c>
      <c r="U112" s="1" t="e">
        <f>SUM(_xlfn.XLOOKUP(Table8[[#This Row],[Control ID]],[6]!Table10[Control ID],[6]cmmiAnalysis!BW$4:BW$579))</f>
        <v>#REF!</v>
      </c>
      <c r="V112" s="1" t="e">
        <f>SUM(_xlfn.XLOOKUP(Table8[[#This Row],[Control ID]],[6]!Table10[Control ID],[6]cmmiAnalysis!BX$4:BX$579))</f>
        <v>#REF!</v>
      </c>
      <c r="W112" s="1" t="e">
        <f>SUM(_xlfn.XLOOKUP(Table8[[#This Row],[Control ID]],[6]!Table10[Control ID],[6]cmmiAnalysis!BY$4:BY$579))</f>
        <v>#REF!</v>
      </c>
      <c r="X112" s="1" t="e">
        <f>SUM(_xlfn.XLOOKUP(Table8[[#This Row],[Control ID]],[6]!Table10[Control ID],[6]cmmiAnalysis!BZ$4:BZ$579))</f>
        <v>#REF!</v>
      </c>
      <c r="Y112" s="1" t="e">
        <f>SUM(_xlfn.XLOOKUP(Table8[[#This Row],[Control ID]],[6]!Table10[Control ID],[6]cmmiAnalysis!CA$4:CA$579),_xlfn.XLOOKUP(Table8[[#This Row],[Control ID]],[6]!Table10[Control ID],[6]cmmiAnalysis!CB$4:CB$579))</f>
        <v>#REF!</v>
      </c>
      <c r="Z112" s="1" t="e">
        <f>SUM(_xlfn.XLOOKUP(Table8[[#This Row],[Control ID]],[6]!Table10[Control ID],[6]cmmiAnalysis!CC$4:CC$579),_xlfn.XLOOKUP(Table8[[#This Row],[Control ID]],[6]!Table10[Control ID],[6]cmmiAnalysis!CD$4:CD$579),_xlfn.XLOOKUP(Table8[[#This Row],[Control ID]],[6]!Table10[Control ID],[6]cmmiAnalysis!CE$4:CE$579))</f>
        <v>#REF!</v>
      </c>
    </row>
    <row r="113" spans="2:26" x14ac:dyDescent="0.25">
      <c r="B113" s="1" t="s">
        <v>3364</v>
      </c>
      <c r="C113" s="1" t="str">
        <f>_xlfn.XLOOKUP(B113,[6]cmmiAnalysis!$A$4:$A$579,[6]cmmiAnalysis!$D$4:$D$579,0,0,1)</f>
        <v>Cloud Compliance Scanning</v>
      </c>
      <c r="D113" s="19">
        <v>5</v>
      </c>
      <c r="E113" s="32" t="str">
        <f>IFERROR(SUM(Table8[[#This Row],[Implementation]:[Reporting]]),"N/A")</f>
        <v>N/A</v>
      </c>
      <c r="F113" s="32" t="e">
        <f>SUM(Table8[[#This Row],[Operating Capability]:[Adaptability]])</f>
        <v>#REF!</v>
      </c>
      <c r="G113" s="32" t="e">
        <f>SUM(Table8[[#This Row],[Reliability]:[Transparency]])</f>
        <v>#REF!</v>
      </c>
      <c r="H113" s="1" t="e" cm="1">
        <f t="array" ref="H113">_xlfn.XLOOKUP(B113,[6]!Table10[Control ID],[6]cmmiAnalysis!AV$4:AV$579,0,0,1)</f>
        <v>#REF!</v>
      </c>
      <c r="I113" s="1" t="e" cm="1">
        <f t="array" ref="I113">_xlfn.XLOOKUP(B113,[6]!Table10[Control ID], [6]cmmiAnalysis!AW$4:AW$579,0,0,1)+(_xlfn.XLOOKUP(B113,[6]!Table10[Control ID], [6]cmmiAnalysis!AX$4:AX$579,0,0,1)+(_xlfn.XLOOKUP(B113,[6]!Table10[Control ID], [6]cmmiAnalysis!AY$4:AY$579,0,0,1)))</f>
        <v>#REF!</v>
      </c>
      <c r="J1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3" s="1" t="e">
        <f>SUM(_xlfn.XLOOKUP(Table8[[#This Row],[Control ID]],[6]!Table10[Control ID],[6]cmmiAnalysis!BE$4:BE$579),_xlfn.XLOOKUP(Table8[[#This Row],[Control ID]],[6]!Table10[Control ID],[6]cmmiAnalysis!BF$4:BF$579))</f>
        <v>#REF!</v>
      </c>
      <c r="L113" s="1" t="e">
        <f>SUM(_xlfn.XLOOKUP(Table8[[#This Row],[Control ID]],[6]!Table10[Control ID],[6]cmmiAnalysis!BG$4:BG$579))</f>
        <v>#REF!</v>
      </c>
      <c r="M113" s="1" t="e">
        <f>SUM(_xlfn.XLOOKUP(Table8[[#This Row],[Control ID]],[6]!Table10[Control ID],[6]cmmiAnalysis!BH$4:BH$579))</f>
        <v>#REF!</v>
      </c>
      <c r="N113" s="1" t="e">
        <f>SUM(_xlfn.XLOOKUP(Table8[[#This Row],[Control ID]],[6]!Table10[Control ID],[6]cmmiAnalysis!BI$4:BI$579))</f>
        <v>#REF!</v>
      </c>
      <c r="O113" s="1" t="e">
        <f>SUM(_xlfn.XLOOKUP(Table8[[#This Row],[Control ID]],[6]!Table10[Control ID],[6]cmmiAnalysis!BJ$4:BJ$579),_xlfn.XLOOKUP(Table8[[#This Row],[Control ID]],[6]!Table10[Control ID],[6]cmmiAnalysis!BK$4:BK$579))</f>
        <v>#REF!</v>
      </c>
      <c r="P113" s="1" t="e">
        <f>SUM(_xlfn.XLOOKUP(Table8[[#This Row],[Control ID]],[6]!Table10[Control ID],[6]cmmiAnalysis!BL$4:BL$579))</f>
        <v>#REF!</v>
      </c>
      <c r="Q1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3" s="1" t="e">
        <f>SUM(_xlfn.XLOOKUP(Table8[[#This Row],[Control ID]],[6]!Table10[Control ID],[6]cmmiAnalysis!BQ$4:BQ$579),_xlfn.XLOOKUP(Table8[[#This Row],[Control ID]],[6]!Table10[Control ID],[6]cmmiAnalysis!BR$4:BR$579))</f>
        <v>#REF!</v>
      </c>
      <c r="S113" s="1" t="e">
        <f>SUM(_xlfn.XLOOKUP(Table8[[#This Row],[Control ID]],[6]!Table10[Control ID],[6]cmmiAnalysis!BA$4:BA$579),_xlfn.XLOOKUP(Table8[[#This Row],[Control ID]],[6]!Table10[Control ID],[6]cmmiAnalysis!BB$4:BB$579),_xlfn.XLOOKUP(Table8[[#This Row],[Control ID]],[6]!Table10[Control ID],[6]cmmiAnalysis!BC$4:BC$579))</f>
        <v>#REF!</v>
      </c>
      <c r="T113" s="1" t="e">
        <f>SUM(_xlfn.XLOOKUP(Table8[[#This Row],[Control ID]],[6]!Table10[Control ID],[6]cmmiAnalysis!BV$4:BV$579))</f>
        <v>#REF!</v>
      </c>
      <c r="U113" s="1" t="e">
        <f>SUM(_xlfn.XLOOKUP(Table8[[#This Row],[Control ID]],[6]!Table10[Control ID],[6]cmmiAnalysis!BW$4:BW$579))</f>
        <v>#REF!</v>
      </c>
      <c r="V113" s="1" t="e">
        <f>SUM(_xlfn.XLOOKUP(Table8[[#This Row],[Control ID]],[6]!Table10[Control ID],[6]cmmiAnalysis!BX$4:BX$579))</f>
        <v>#REF!</v>
      </c>
      <c r="W113" s="1" t="e">
        <f>SUM(_xlfn.XLOOKUP(Table8[[#This Row],[Control ID]],[6]!Table10[Control ID],[6]cmmiAnalysis!BY$4:BY$579))</f>
        <v>#REF!</v>
      </c>
      <c r="X113" s="1" t="e">
        <f>SUM(_xlfn.XLOOKUP(Table8[[#This Row],[Control ID]],[6]!Table10[Control ID],[6]cmmiAnalysis!BZ$4:BZ$579))</f>
        <v>#REF!</v>
      </c>
      <c r="Y113" s="1" t="e">
        <f>SUM(_xlfn.XLOOKUP(Table8[[#This Row],[Control ID]],[6]!Table10[Control ID],[6]cmmiAnalysis!CA$4:CA$579),_xlfn.XLOOKUP(Table8[[#This Row],[Control ID]],[6]!Table10[Control ID],[6]cmmiAnalysis!CB$4:CB$579))</f>
        <v>#REF!</v>
      </c>
      <c r="Z113" s="1" t="e">
        <f>SUM(_xlfn.XLOOKUP(Table8[[#This Row],[Control ID]],[6]!Table10[Control ID],[6]cmmiAnalysis!CC$4:CC$579),_xlfn.XLOOKUP(Table8[[#This Row],[Control ID]],[6]!Table10[Control ID],[6]cmmiAnalysis!CD$4:CD$579),_xlfn.XLOOKUP(Table8[[#This Row],[Control ID]],[6]!Table10[Control ID],[6]cmmiAnalysis!CE$4:CE$579))</f>
        <v>#REF!</v>
      </c>
    </row>
    <row r="114" spans="2:26" x14ac:dyDescent="0.25">
      <c r="B114" s="1" t="s">
        <v>3365</v>
      </c>
      <c r="C114" s="1" t="str">
        <f>_xlfn.XLOOKUP(B114,[6]cmmiAnalysis!$A$4:$A$579,[6]cmmiAnalysis!$D$4:$D$579,0,0,1)</f>
        <v>Data Sovereignty</v>
      </c>
      <c r="D114" s="19">
        <v>4</v>
      </c>
      <c r="E114" s="32" t="str">
        <f>IFERROR(SUM(Table8[[#This Row],[Implementation]:[Reporting]]),"N/A")</f>
        <v>N/A</v>
      </c>
      <c r="F114" s="32" t="e">
        <f>SUM(Table8[[#This Row],[Operating Capability]:[Adaptability]])</f>
        <v>#REF!</v>
      </c>
      <c r="G114" s="32" t="e">
        <f>SUM(Table8[[#This Row],[Reliability]:[Transparency]])</f>
        <v>#REF!</v>
      </c>
      <c r="H114" s="1" t="e" cm="1">
        <f t="array" ref="H114">_xlfn.XLOOKUP(B114,[6]!Table10[Control ID],[6]cmmiAnalysis!AV$4:AV$579,0,0,1)</f>
        <v>#REF!</v>
      </c>
      <c r="I114" s="1" t="e" cm="1">
        <f t="array" ref="I114">_xlfn.XLOOKUP(B114,[6]!Table10[Control ID], [6]cmmiAnalysis!AW$4:AW$579,0,0,1)+(_xlfn.XLOOKUP(B114,[6]!Table10[Control ID], [6]cmmiAnalysis!AX$4:AX$579,0,0,1)+(_xlfn.XLOOKUP(B114,[6]!Table10[Control ID], [6]cmmiAnalysis!AY$4:AY$579,0,0,1)))</f>
        <v>#REF!</v>
      </c>
      <c r="J1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4" s="1" t="e">
        <f>SUM(_xlfn.XLOOKUP(Table8[[#This Row],[Control ID]],[6]!Table10[Control ID],[6]cmmiAnalysis!BE$4:BE$579),_xlfn.XLOOKUP(Table8[[#This Row],[Control ID]],[6]!Table10[Control ID],[6]cmmiAnalysis!BF$4:BF$579))</f>
        <v>#REF!</v>
      </c>
      <c r="L114" s="1" t="e">
        <f>SUM(_xlfn.XLOOKUP(Table8[[#This Row],[Control ID]],[6]!Table10[Control ID],[6]cmmiAnalysis!BG$4:BG$579))</f>
        <v>#REF!</v>
      </c>
      <c r="M114" s="1" t="e">
        <f>SUM(_xlfn.XLOOKUP(Table8[[#This Row],[Control ID]],[6]!Table10[Control ID],[6]cmmiAnalysis!BH$4:BH$579))</f>
        <v>#REF!</v>
      </c>
      <c r="N114" s="1" t="e">
        <f>SUM(_xlfn.XLOOKUP(Table8[[#This Row],[Control ID]],[6]!Table10[Control ID],[6]cmmiAnalysis!BI$4:BI$579))</f>
        <v>#REF!</v>
      </c>
      <c r="O114" s="1" t="e">
        <f>SUM(_xlfn.XLOOKUP(Table8[[#This Row],[Control ID]],[6]!Table10[Control ID],[6]cmmiAnalysis!BJ$4:BJ$579),_xlfn.XLOOKUP(Table8[[#This Row],[Control ID]],[6]!Table10[Control ID],[6]cmmiAnalysis!BK$4:BK$579))</f>
        <v>#REF!</v>
      </c>
      <c r="P114" s="1" t="e">
        <f>SUM(_xlfn.XLOOKUP(Table8[[#This Row],[Control ID]],[6]!Table10[Control ID],[6]cmmiAnalysis!BL$4:BL$579))</f>
        <v>#REF!</v>
      </c>
      <c r="Q1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4" s="1" t="e">
        <f>SUM(_xlfn.XLOOKUP(Table8[[#This Row],[Control ID]],[6]!Table10[Control ID],[6]cmmiAnalysis!BQ$4:BQ$579),_xlfn.XLOOKUP(Table8[[#This Row],[Control ID]],[6]!Table10[Control ID],[6]cmmiAnalysis!BR$4:BR$579))</f>
        <v>#REF!</v>
      </c>
      <c r="S114" s="1" t="e">
        <f>SUM(_xlfn.XLOOKUP(Table8[[#This Row],[Control ID]],[6]!Table10[Control ID],[6]cmmiAnalysis!BA$4:BA$579),_xlfn.XLOOKUP(Table8[[#This Row],[Control ID]],[6]!Table10[Control ID],[6]cmmiAnalysis!BB$4:BB$579),_xlfn.XLOOKUP(Table8[[#This Row],[Control ID]],[6]!Table10[Control ID],[6]cmmiAnalysis!BC$4:BC$579))</f>
        <v>#REF!</v>
      </c>
      <c r="T114" s="1" t="e">
        <f>SUM(_xlfn.XLOOKUP(Table8[[#This Row],[Control ID]],[6]!Table10[Control ID],[6]cmmiAnalysis!BV$4:BV$579))</f>
        <v>#REF!</v>
      </c>
      <c r="U114" s="1" t="e">
        <f>SUM(_xlfn.XLOOKUP(Table8[[#This Row],[Control ID]],[6]!Table10[Control ID],[6]cmmiAnalysis!BW$4:BW$579))</f>
        <v>#REF!</v>
      </c>
      <c r="V114" s="1" t="e">
        <f>SUM(_xlfn.XLOOKUP(Table8[[#This Row],[Control ID]],[6]!Table10[Control ID],[6]cmmiAnalysis!BX$4:BX$579))</f>
        <v>#REF!</v>
      </c>
      <c r="W114" s="1" t="e">
        <f>SUM(_xlfn.XLOOKUP(Table8[[#This Row],[Control ID]],[6]!Table10[Control ID],[6]cmmiAnalysis!BY$4:BY$579))</f>
        <v>#REF!</v>
      </c>
      <c r="X114" s="1" t="e">
        <f>SUM(_xlfn.XLOOKUP(Table8[[#This Row],[Control ID]],[6]!Table10[Control ID],[6]cmmiAnalysis!BZ$4:BZ$579))</f>
        <v>#REF!</v>
      </c>
      <c r="Y114" s="1" t="e">
        <f>SUM(_xlfn.XLOOKUP(Table8[[#This Row],[Control ID]],[6]!Table10[Control ID],[6]cmmiAnalysis!CA$4:CA$579),_xlfn.XLOOKUP(Table8[[#This Row],[Control ID]],[6]!Table10[Control ID],[6]cmmiAnalysis!CB$4:CB$579))</f>
        <v>#REF!</v>
      </c>
      <c r="Z114" s="1" t="e">
        <f>SUM(_xlfn.XLOOKUP(Table8[[#This Row],[Control ID]],[6]!Table10[Control ID],[6]cmmiAnalysis!CC$4:CC$579),_xlfn.XLOOKUP(Table8[[#This Row],[Control ID]],[6]!Table10[Control ID],[6]cmmiAnalysis!CD$4:CD$579),_xlfn.XLOOKUP(Table8[[#This Row],[Control ID]],[6]!Table10[Control ID],[6]cmmiAnalysis!CE$4:CE$579))</f>
        <v>#REF!</v>
      </c>
    </row>
    <row r="115" spans="2:26" x14ac:dyDescent="0.25">
      <c r="B115" s="1" t="s">
        <v>3367</v>
      </c>
      <c r="C115" s="1" t="str">
        <f>_xlfn.XLOOKUP(B115,[6]cmmiAnalysis!$A$4:$A$579,[6]cmmiAnalysis!$D$4:$D$579,0,0,1)</f>
        <v>DLP Solutions</v>
      </c>
      <c r="D115" s="19">
        <v>3</v>
      </c>
      <c r="E115" s="32" t="str">
        <f>IFERROR(SUM(Table8[[#This Row],[Implementation]:[Reporting]]),"N/A")</f>
        <v>N/A</v>
      </c>
      <c r="F115" s="32" t="e">
        <f>SUM(Table8[[#This Row],[Operating Capability]:[Adaptability]])</f>
        <v>#REF!</v>
      </c>
      <c r="G115" s="32" t="e">
        <f>SUM(Table8[[#This Row],[Reliability]:[Transparency]])</f>
        <v>#REF!</v>
      </c>
      <c r="H115" s="1" t="e" cm="1">
        <f t="array" ref="H115">_xlfn.XLOOKUP(B115,[6]!Table10[Control ID],[6]cmmiAnalysis!AV$4:AV$579,0,0,1)</f>
        <v>#REF!</v>
      </c>
      <c r="I115" s="1" t="e" cm="1">
        <f t="array" ref="I115">_xlfn.XLOOKUP(B115,[6]!Table10[Control ID], [6]cmmiAnalysis!AW$4:AW$579,0,0,1)+(_xlfn.XLOOKUP(B115,[6]!Table10[Control ID], [6]cmmiAnalysis!AX$4:AX$579,0,0,1)+(_xlfn.XLOOKUP(B115,[6]!Table10[Control ID], [6]cmmiAnalysis!AY$4:AY$579,0,0,1)))</f>
        <v>#REF!</v>
      </c>
      <c r="J1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5" s="1" t="e">
        <f>SUM(_xlfn.XLOOKUP(Table8[[#This Row],[Control ID]],[6]!Table10[Control ID],[6]cmmiAnalysis!BE$4:BE$579),_xlfn.XLOOKUP(Table8[[#This Row],[Control ID]],[6]!Table10[Control ID],[6]cmmiAnalysis!BF$4:BF$579))</f>
        <v>#REF!</v>
      </c>
      <c r="L115" s="1" t="e">
        <f>SUM(_xlfn.XLOOKUP(Table8[[#This Row],[Control ID]],[6]!Table10[Control ID],[6]cmmiAnalysis!BG$4:BG$579))</f>
        <v>#REF!</v>
      </c>
      <c r="M115" s="1" t="e">
        <f>SUM(_xlfn.XLOOKUP(Table8[[#This Row],[Control ID]],[6]!Table10[Control ID],[6]cmmiAnalysis!BH$4:BH$579))</f>
        <v>#REF!</v>
      </c>
      <c r="N115" s="1" t="e">
        <f>SUM(_xlfn.XLOOKUP(Table8[[#This Row],[Control ID]],[6]!Table10[Control ID],[6]cmmiAnalysis!BI$4:BI$579))</f>
        <v>#REF!</v>
      </c>
      <c r="O115" s="1" t="e">
        <f>SUM(_xlfn.XLOOKUP(Table8[[#This Row],[Control ID]],[6]!Table10[Control ID],[6]cmmiAnalysis!BJ$4:BJ$579),_xlfn.XLOOKUP(Table8[[#This Row],[Control ID]],[6]!Table10[Control ID],[6]cmmiAnalysis!BK$4:BK$579))</f>
        <v>#REF!</v>
      </c>
      <c r="P115" s="1" t="e">
        <f>SUM(_xlfn.XLOOKUP(Table8[[#This Row],[Control ID]],[6]!Table10[Control ID],[6]cmmiAnalysis!BL$4:BL$579))</f>
        <v>#REF!</v>
      </c>
      <c r="Q1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5" s="1" t="e">
        <f>SUM(_xlfn.XLOOKUP(Table8[[#This Row],[Control ID]],[6]!Table10[Control ID],[6]cmmiAnalysis!BQ$4:BQ$579),_xlfn.XLOOKUP(Table8[[#This Row],[Control ID]],[6]!Table10[Control ID],[6]cmmiAnalysis!BR$4:BR$579))</f>
        <v>#REF!</v>
      </c>
      <c r="S115" s="1" t="e">
        <f>SUM(_xlfn.XLOOKUP(Table8[[#This Row],[Control ID]],[6]!Table10[Control ID],[6]cmmiAnalysis!BA$4:BA$579),_xlfn.XLOOKUP(Table8[[#This Row],[Control ID]],[6]!Table10[Control ID],[6]cmmiAnalysis!BB$4:BB$579),_xlfn.XLOOKUP(Table8[[#This Row],[Control ID]],[6]!Table10[Control ID],[6]cmmiAnalysis!BC$4:BC$579))</f>
        <v>#REF!</v>
      </c>
      <c r="T115" s="1" t="e">
        <f>SUM(_xlfn.XLOOKUP(Table8[[#This Row],[Control ID]],[6]!Table10[Control ID],[6]cmmiAnalysis!BV$4:BV$579))</f>
        <v>#REF!</v>
      </c>
      <c r="U115" s="1" t="e">
        <f>SUM(_xlfn.XLOOKUP(Table8[[#This Row],[Control ID]],[6]!Table10[Control ID],[6]cmmiAnalysis!BW$4:BW$579))</f>
        <v>#REF!</v>
      </c>
      <c r="V115" s="1" t="e">
        <f>SUM(_xlfn.XLOOKUP(Table8[[#This Row],[Control ID]],[6]!Table10[Control ID],[6]cmmiAnalysis!BX$4:BX$579))</f>
        <v>#REF!</v>
      </c>
      <c r="W115" s="1" t="e">
        <f>SUM(_xlfn.XLOOKUP(Table8[[#This Row],[Control ID]],[6]!Table10[Control ID],[6]cmmiAnalysis!BY$4:BY$579))</f>
        <v>#REF!</v>
      </c>
      <c r="X115" s="1" t="e">
        <f>SUM(_xlfn.XLOOKUP(Table8[[#This Row],[Control ID]],[6]!Table10[Control ID],[6]cmmiAnalysis!BZ$4:BZ$579))</f>
        <v>#REF!</v>
      </c>
      <c r="Y115" s="1" t="e">
        <f>SUM(_xlfn.XLOOKUP(Table8[[#This Row],[Control ID]],[6]!Table10[Control ID],[6]cmmiAnalysis!CA$4:CA$579),_xlfn.XLOOKUP(Table8[[#This Row],[Control ID]],[6]!Table10[Control ID],[6]cmmiAnalysis!CB$4:CB$579))</f>
        <v>#REF!</v>
      </c>
      <c r="Z115" s="1" t="e">
        <f>SUM(_xlfn.XLOOKUP(Table8[[#This Row],[Control ID]],[6]!Table10[Control ID],[6]cmmiAnalysis!CC$4:CC$579),_xlfn.XLOOKUP(Table8[[#This Row],[Control ID]],[6]!Table10[Control ID],[6]cmmiAnalysis!CD$4:CD$579),_xlfn.XLOOKUP(Table8[[#This Row],[Control ID]],[6]!Table10[Control ID],[6]cmmiAnalysis!CE$4:CE$579))</f>
        <v>#REF!</v>
      </c>
    </row>
    <row r="116" spans="2:26" x14ac:dyDescent="0.25">
      <c r="B116" s="1" t="s">
        <v>3368</v>
      </c>
      <c r="C116" s="1" t="str">
        <f>_xlfn.XLOOKUP(B116,[6]cmmiAnalysis!$A$4:$A$579,[6]cmmiAnalysis!$D$4:$D$579,0,0,1)</f>
        <v>Backup &amp; Recovery</v>
      </c>
      <c r="D116" s="19">
        <v>4</v>
      </c>
      <c r="E116" s="32" t="str">
        <f>IFERROR(SUM(Table8[[#This Row],[Implementation]:[Reporting]]),"N/A")</f>
        <v>N/A</v>
      </c>
      <c r="F116" s="32" t="e">
        <f>SUM(Table8[[#This Row],[Operating Capability]:[Adaptability]])</f>
        <v>#REF!</v>
      </c>
      <c r="G116" s="32" t="e">
        <f>SUM(Table8[[#This Row],[Reliability]:[Transparency]])</f>
        <v>#REF!</v>
      </c>
      <c r="H116" s="1" t="e" cm="1">
        <f t="array" ref="H116">_xlfn.XLOOKUP(B116,[6]!Table10[Control ID],[6]cmmiAnalysis!AV$4:AV$579,0,0,1)</f>
        <v>#REF!</v>
      </c>
      <c r="I116" s="1" t="e" cm="1">
        <f t="array" ref="I116">_xlfn.XLOOKUP(B116,[6]!Table10[Control ID], [6]cmmiAnalysis!AW$4:AW$579,0,0,1)+(_xlfn.XLOOKUP(B116,[6]!Table10[Control ID], [6]cmmiAnalysis!AX$4:AX$579,0,0,1)+(_xlfn.XLOOKUP(B116,[6]!Table10[Control ID], [6]cmmiAnalysis!AY$4:AY$579,0,0,1)))</f>
        <v>#REF!</v>
      </c>
      <c r="J1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6" s="1" t="e">
        <f>SUM(_xlfn.XLOOKUP(Table8[[#This Row],[Control ID]],[6]!Table10[Control ID],[6]cmmiAnalysis!BE$4:BE$579),_xlfn.XLOOKUP(Table8[[#This Row],[Control ID]],[6]!Table10[Control ID],[6]cmmiAnalysis!BF$4:BF$579))</f>
        <v>#REF!</v>
      </c>
      <c r="L116" s="1" t="e">
        <f>SUM(_xlfn.XLOOKUP(Table8[[#This Row],[Control ID]],[6]!Table10[Control ID],[6]cmmiAnalysis!BG$4:BG$579))</f>
        <v>#REF!</v>
      </c>
      <c r="M116" s="1" t="e">
        <f>SUM(_xlfn.XLOOKUP(Table8[[#This Row],[Control ID]],[6]!Table10[Control ID],[6]cmmiAnalysis!BH$4:BH$579))</f>
        <v>#REF!</v>
      </c>
      <c r="N116" s="1" t="e">
        <f>SUM(_xlfn.XLOOKUP(Table8[[#This Row],[Control ID]],[6]!Table10[Control ID],[6]cmmiAnalysis!BI$4:BI$579))</f>
        <v>#REF!</v>
      </c>
      <c r="O116" s="1" t="e">
        <f>SUM(_xlfn.XLOOKUP(Table8[[#This Row],[Control ID]],[6]!Table10[Control ID],[6]cmmiAnalysis!BJ$4:BJ$579),_xlfn.XLOOKUP(Table8[[#This Row],[Control ID]],[6]!Table10[Control ID],[6]cmmiAnalysis!BK$4:BK$579))</f>
        <v>#REF!</v>
      </c>
      <c r="P116" s="1" t="e">
        <f>SUM(_xlfn.XLOOKUP(Table8[[#This Row],[Control ID]],[6]!Table10[Control ID],[6]cmmiAnalysis!BL$4:BL$579))</f>
        <v>#REF!</v>
      </c>
      <c r="Q1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6" s="1" t="e">
        <f>SUM(_xlfn.XLOOKUP(Table8[[#This Row],[Control ID]],[6]!Table10[Control ID],[6]cmmiAnalysis!BQ$4:BQ$579),_xlfn.XLOOKUP(Table8[[#This Row],[Control ID]],[6]!Table10[Control ID],[6]cmmiAnalysis!BR$4:BR$579))</f>
        <v>#REF!</v>
      </c>
      <c r="S116" s="1" t="e">
        <f>SUM(_xlfn.XLOOKUP(Table8[[#This Row],[Control ID]],[6]!Table10[Control ID],[6]cmmiAnalysis!BA$4:BA$579),_xlfn.XLOOKUP(Table8[[#This Row],[Control ID]],[6]!Table10[Control ID],[6]cmmiAnalysis!BB$4:BB$579),_xlfn.XLOOKUP(Table8[[#This Row],[Control ID]],[6]!Table10[Control ID],[6]cmmiAnalysis!BC$4:BC$579))</f>
        <v>#REF!</v>
      </c>
      <c r="T116" s="1" t="e">
        <f>SUM(_xlfn.XLOOKUP(Table8[[#This Row],[Control ID]],[6]!Table10[Control ID],[6]cmmiAnalysis!BV$4:BV$579))</f>
        <v>#REF!</v>
      </c>
      <c r="U116" s="1" t="e">
        <f>SUM(_xlfn.XLOOKUP(Table8[[#This Row],[Control ID]],[6]!Table10[Control ID],[6]cmmiAnalysis!BW$4:BW$579))</f>
        <v>#REF!</v>
      </c>
      <c r="V116" s="1" t="e">
        <f>SUM(_xlfn.XLOOKUP(Table8[[#This Row],[Control ID]],[6]!Table10[Control ID],[6]cmmiAnalysis!BX$4:BX$579))</f>
        <v>#REF!</v>
      </c>
      <c r="W116" s="1" t="e">
        <f>SUM(_xlfn.XLOOKUP(Table8[[#This Row],[Control ID]],[6]!Table10[Control ID],[6]cmmiAnalysis!BY$4:BY$579))</f>
        <v>#REF!</v>
      </c>
      <c r="X116" s="1" t="e">
        <f>SUM(_xlfn.XLOOKUP(Table8[[#This Row],[Control ID]],[6]!Table10[Control ID],[6]cmmiAnalysis!BZ$4:BZ$579))</f>
        <v>#REF!</v>
      </c>
      <c r="Y116" s="1" t="e">
        <f>SUM(_xlfn.XLOOKUP(Table8[[#This Row],[Control ID]],[6]!Table10[Control ID],[6]cmmiAnalysis!CA$4:CA$579),_xlfn.XLOOKUP(Table8[[#This Row],[Control ID]],[6]!Table10[Control ID],[6]cmmiAnalysis!CB$4:CB$579))</f>
        <v>#REF!</v>
      </c>
      <c r="Z116" s="1" t="e">
        <f>SUM(_xlfn.XLOOKUP(Table8[[#This Row],[Control ID]],[6]!Table10[Control ID],[6]cmmiAnalysis!CC$4:CC$579),_xlfn.XLOOKUP(Table8[[#This Row],[Control ID]],[6]!Table10[Control ID],[6]cmmiAnalysis!CD$4:CD$579),_xlfn.XLOOKUP(Table8[[#This Row],[Control ID]],[6]!Table10[Control ID],[6]cmmiAnalysis!CE$4:CE$579))</f>
        <v>#REF!</v>
      </c>
    </row>
    <row r="117" spans="2:26" x14ac:dyDescent="0.25">
      <c r="B117" s="1" t="s">
        <v>3370</v>
      </c>
      <c r="C117" s="1" t="str">
        <f>_xlfn.XLOOKUP(B117,[6]cmmiAnalysis!$A$4:$A$579,[6]cmmiAnalysis!$D$4:$D$579,0,0,1)</f>
        <v>Cloud Native WAF</v>
      </c>
      <c r="D117" s="19">
        <v>5</v>
      </c>
      <c r="E117" s="32" t="str">
        <f>IFERROR(SUM(Table8[[#This Row],[Implementation]:[Reporting]]),"N/A")</f>
        <v>N/A</v>
      </c>
      <c r="F117" s="32" t="e">
        <f>SUM(Table8[[#This Row],[Operating Capability]:[Adaptability]])</f>
        <v>#REF!</v>
      </c>
      <c r="G117" s="32" t="e">
        <f>SUM(Table8[[#This Row],[Reliability]:[Transparency]])</f>
        <v>#REF!</v>
      </c>
      <c r="H117" s="1" t="e" cm="1">
        <f t="array" ref="H117">_xlfn.XLOOKUP(B117,[6]!Table10[Control ID],[6]cmmiAnalysis!AV$4:AV$579,0,0,1)</f>
        <v>#REF!</v>
      </c>
      <c r="I117" s="1" t="e" cm="1">
        <f t="array" ref="I117">_xlfn.XLOOKUP(B117,[6]!Table10[Control ID], [6]cmmiAnalysis!AW$4:AW$579,0,0,1)+(_xlfn.XLOOKUP(B117,[6]!Table10[Control ID], [6]cmmiAnalysis!AX$4:AX$579,0,0,1)+(_xlfn.XLOOKUP(B117,[6]!Table10[Control ID], [6]cmmiAnalysis!AY$4:AY$579,0,0,1)))</f>
        <v>#REF!</v>
      </c>
      <c r="J1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7" s="1" t="e">
        <f>SUM(_xlfn.XLOOKUP(Table8[[#This Row],[Control ID]],[6]!Table10[Control ID],[6]cmmiAnalysis!BE$4:BE$579),_xlfn.XLOOKUP(Table8[[#This Row],[Control ID]],[6]!Table10[Control ID],[6]cmmiAnalysis!BF$4:BF$579))</f>
        <v>#REF!</v>
      </c>
      <c r="L117" s="1" t="e">
        <f>SUM(_xlfn.XLOOKUP(Table8[[#This Row],[Control ID]],[6]!Table10[Control ID],[6]cmmiAnalysis!BG$4:BG$579))</f>
        <v>#REF!</v>
      </c>
      <c r="M117" s="1" t="e">
        <f>SUM(_xlfn.XLOOKUP(Table8[[#This Row],[Control ID]],[6]!Table10[Control ID],[6]cmmiAnalysis!BH$4:BH$579))</f>
        <v>#REF!</v>
      </c>
      <c r="N117" s="1" t="e">
        <f>SUM(_xlfn.XLOOKUP(Table8[[#This Row],[Control ID]],[6]!Table10[Control ID],[6]cmmiAnalysis!BI$4:BI$579))</f>
        <v>#REF!</v>
      </c>
      <c r="O117" s="1" t="e">
        <f>SUM(_xlfn.XLOOKUP(Table8[[#This Row],[Control ID]],[6]!Table10[Control ID],[6]cmmiAnalysis!BJ$4:BJ$579),_xlfn.XLOOKUP(Table8[[#This Row],[Control ID]],[6]!Table10[Control ID],[6]cmmiAnalysis!BK$4:BK$579))</f>
        <v>#REF!</v>
      </c>
      <c r="P117" s="1" t="e">
        <f>SUM(_xlfn.XLOOKUP(Table8[[#This Row],[Control ID]],[6]!Table10[Control ID],[6]cmmiAnalysis!BL$4:BL$579))</f>
        <v>#REF!</v>
      </c>
      <c r="Q1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7" s="1" t="e">
        <f>SUM(_xlfn.XLOOKUP(Table8[[#This Row],[Control ID]],[6]!Table10[Control ID],[6]cmmiAnalysis!BQ$4:BQ$579),_xlfn.XLOOKUP(Table8[[#This Row],[Control ID]],[6]!Table10[Control ID],[6]cmmiAnalysis!BR$4:BR$579))</f>
        <v>#REF!</v>
      </c>
      <c r="S117" s="1" t="e">
        <f>SUM(_xlfn.XLOOKUP(Table8[[#This Row],[Control ID]],[6]!Table10[Control ID],[6]cmmiAnalysis!BA$4:BA$579),_xlfn.XLOOKUP(Table8[[#This Row],[Control ID]],[6]!Table10[Control ID],[6]cmmiAnalysis!BB$4:BB$579),_xlfn.XLOOKUP(Table8[[#This Row],[Control ID]],[6]!Table10[Control ID],[6]cmmiAnalysis!BC$4:BC$579))</f>
        <v>#REF!</v>
      </c>
      <c r="T117" s="1" t="e">
        <f>SUM(_xlfn.XLOOKUP(Table8[[#This Row],[Control ID]],[6]!Table10[Control ID],[6]cmmiAnalysis!BV$4:BV$579))</f>
        <v>#REF!</v>
      </c>
      <c r="U117" s="1" t="e">
        <f>SUM(_xlfn.XLOOKUP(Table8[[#This Row],[Control ID]],[6]!Table10[Control ID],[6]cmmiAnalysis!BW$4:BW$579))</f>
        <v>#REF!</v>
      </c>
      <c r="V117" s="1" t="e">
        <f>SUM(_xlfn.XLOOKUP(Table8[[#This Row],[Control ID]],[6]!Table10[Control ID],[6]cmmiAnalysis!BX$4:BX$579))</f>
        <v>#REF!</v>
      </c>
      <c r="W117" s="1" t="e">
        <f>SUM(_xlfn.XLOOKUP(Table8[[#This Row],[Control ID]],[6]!Table10[Control ID],[6]cmmiAnalysis!BY$4:BY$579))</f>
        <v>#REF!</v>
      </c>
      <c r="X117" s="1" t="e">
        <f>SUM(_xlfn.XLOOKUP(Table8[[#This Row],[Control ID]],[6]!Table10[Control ID],[6]cmmiAnalysis!BZ$4:BZ$579))</f>
        <v>#REF!</v>
      </c>
      <c r="Y117" s="1" t="e">
        <f>SUM(_xlfn.XLOOKUP(Table8[[#This Row],[Control ID]],[6]!Table10[Control ID],[6]cmmiAnalysis!CA$4:CA$579),_xlfn.XLOOKUP(Table8[[#This Row],[Control ID]],[6]!Table10[Control ID],[6]cmmiAnalysis!CB$4:CB$579))</f>
        <v>#REF!</v>
      </c>
      <c r="Z117" s="1" t="e">
        <f>SUM(_xlfn.XLOOKUP(Table8[[#This Row],[Control ID]],[6]!Table10[Control ID],[6]cmmiAnalysis!CC$4:CC$579),_xlfn.XLOOKUP(Table8[[#This Row],[Control ID]],[6]!Table10[Control ID],[6]cmmiAnalysis!CD$4:CD$579),_xlfn.XLOOKUP(Table8[[#This Row],[Control ID]],[6]!Table10[Control ID],[6]cmmiAnalysis!CE$4:CE$579))</f>
        <v>#REF!</v>
      </c>
    </row>
    <row r="118" spans="2:26" x14ac:dyDescent="0.25">
      <c r="B118" s="1" t="s">
        <v>3371</v>
      </c>
      <c r="C118" s="1" t="str">
        <f>_xlfn.XLOOKUP(B118,[6]cmmiAnalysis!$A$4:$A$579,[6]cmmiAnalysis!$D$4:$D$579,0,0,1)</f>
        <v>Endpoint Security</v>
      </c>
      <c r="D118" s="19">
        <v>4</v>
      </c>
      <c r="E118" s="32" t="str">
        <f>IFERROR(SUM(Table8[[#This Row],[Implementation]:[Reporting]]),"N/A")</f>
        <v>N/A</v>
      </c>
      <c r="F118" s="32" t="e">
        <f>SUM(Table8[[#This Row],[Operating Capability]:[Adaptability]])</f>
        <v>#REF!</v>
      </c>
      <c r="G118" s="32" t="e">
        <f>SUM(Table8[[#This Row],[Reliability]:[Transparency]])</f>
        <v>#REF!</v>
      </c>
      <c r="H118" s="1" t="e" cm="1">
        <f t="array" ref="H118">_xlfn.XLOOKUP(B118,[6]!Table10[Control ID],[6]cmmiAnalysis!AV$4:AV$579,0,0,1)</f>
        <v>#REF!</v>
      </c>
      <c r="I118" s="1" t="e" cm="1">
        <f t="array" ref="I118">_xlfn.XLOOKUP(B118,[6]!Table10[Control ID], [6]cmmiAnalysis!AW$4:AW$579,0,0,1)+(_xlfn.XLOOKUP(B118,[6]!Table10[Control ID], [6]cmmiAnalysis!AX$4:AX$579,0,0,1)+(_xlfn.XLOOKUP(B118,[6]!Table10[Control ID], [6]cmmiAnalysis!AY$4:AY$579,0,0,1)))</f>
        <v>#REF!</v>
      </c>
      <c r="J1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8" s="1" t="e">
        <f>SUM(_xlfn.XLOOKUP(Table8[[#This Row],[Control ID]],[6]!Table10[Control ID],[6]cmmiAnalysis!BE$4:BE$579),_xlfn.XLOOKUP(Table8[[#This Row],[Control ID]],[6]!Table10[Control ID],[6]cmmiAnalysis!BF$4:BF$579))</f>
        <v>#REF!</v>
      </c>
      <c r="L118" s="1" t="e">
        <f>SUM(_xlfn.XLOOKUP(Table8[[#This Row],[Control ID]],[6]!Table10[Control ID],[6]cmmiAnalysis!BG$4:BG$579))</f>
        <v>#REF!</v>
      </c>
      <c r="M118" s="1" t="e">
        <f>SUM(_xlfn.XLOOKUP(Table8[[#This Row],[Control ID]],[6]!Table10[Control ID],[6]cmmiAnalysis!BH$4:BH$579))</f>
        <v>#REF!</v>
      </c>
      <c r="N118" s="1" t="e">
        <f>SUM(_xlfn.XLOOKUP(Table8[[#This Row],[Control ID]],[6]!Table10[Control ID],[6]cmmiAnalysis!BI$4:BI$579))</f>
        <v>#REF!</v>
      </c>
      <c r="O118" s="1" t="e">
        <f>SUM(_xlfn.XLOOKUP(Table8[[#This Row],[Control ID]],[6]!Table10[Control ID],[6]cmmiAnalysis!BJ$4:BJ$579),_xlfn.XLOOKUP(Table8[[#This Row],[Control ID]],[6]!Table10[Control ID],[6]cmmiAnalysis!BK$4:BK$579))</f>
        <v>#REF!</v>
      </c>
      <c r="P118" s="1" t="e">
        <f>SUM(_xlfn.XLOOKUP(Table8[[#This Row],[Control ID]],[6]!Table10[Control ID],[6]cmmiAnalysis!BL$4:BL$579))</f>
        <v>#REF!</v>
      </c>
      <c r="Q1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8" s="1" t="e">
        <f>SUM(_xlfn.XLOOKUP(Table8[[#This Row],[Control ID]],[6]!Table10[Control ID],[6]cmmiAnalysis!BQ$4:BQ$579),_xlfn.XLOOKUP(Table8[[#This Row],[Control ID]],[6]!Table10[Control ID],[6]cmmiAnalysis!BR$4:BR$579))</f>
        <v>#REF!</v>
      </c>
      <c r="S118" s="1" t="e">
        <f>SUM(_xlfn.XLOOKUP(Table8[[#This Row],[Control ID]],[6]!Table10[Control ID],[6]cmmiAnalysis!BA$4:BA$579),_xlfn.XLOOKUP(Table8[[#This Row],[Control ID]],[6]!Table10[Control ID],[6]cmmiAnalysis!BB$4:BB$579),_xlfn.XLOOKUP(Table8[[#This Row],[Control ID]],[6]!Table10[Control ID],[6]cmmiAnalysis!BC$4:BC$579))</f>
        <v>#REF!</v>
      </c>
      <c r="T118" s="1" t="e">
        <f>SUM(_xlfn.XLOOKUP(Table8[[#This Row],[Control ID]],[6]!Table10[Control ID],[6]cmmiAnalysis!BV$4:BV$579))</f>
        <v>#REF!</v>
      </c>
      <c r="U118" s="1" t="e">
        <f>SUM(_xlfn.XLOOKUP(Table8[[#This Row],[Control ID]],[6]!Table10[Control ID],[6]cmmiAnalysis!BW$4:BW$579))</f>
        <v>#REF!</v>
      </c>
      <c r="V118" s="1" t="e">
        <f>SUM(_xlfn.XLOOKUP(Table8[[#This Row],[Control ID]],[6]!Table10[Control ID],[6]cmmiAnalysis!BX$4:BX$579))</f>
        <v>#REF!</v>
      </c>
      <c r="W118" s="1" t="e">
        <f>SUM(_xlfn.XLOOKUP(Table8[[#This Row],[Control ID]],[6]!Table10[Control ID],[6]cmmiAnalysis!BY$4:BY$579))</f>
        <v>#REF!</v>
      </c>
      <c r="X118" s="1" t="e">
        <f>SUM(_xlfn.XLOOKUP(Table8[[#This Row],[Control ID]],[6]!Table10[Control ID],[6]cmmiAnalysis!BZ$4:BZ$579))</f>
        <v>#REF!</v>
      </c>
      <c r="Y118" s="1" t="e">
        <f>SUM(_xlfn.XLOOKUP(Table8[[#This Row],[Control ID]],[6]!Table10[Control ID],[6]cmmiAnalysis!CA$4:CA$579),_xlfn.XLOOKUP(Table8[[#This Row],[Control ID]],[6]!Table10[Control ID],[6]cmmiAnalysis!CB$4:CB$579))</f>
        <v>#REF!</v>
      </c>
      <c r="Z118" s="1" t="e">
        <f>SUM(_xlfn.XLOOKUP(Table8[[#This Row],[Control ID]],[6]!Table10[Control ID],[6]cmmiAnalysis!CC$4:CC$579),_xlfn.XLOOKUP(Table8[[#This Row],[Control ID]],[6]!Table10[Control ID],[6]cmmiAnalysis!CD$4:CD$579),_xlfn.XLOOKUP(Table8[[#This Row],[Control ID]],[6]!Table10[Control ID],[6]cmmiAnalysis!CE$4:CE$579))</f>
        <v>#REF!</v>
      </c>
    </row>
    <row r="119" spans="2:26" x14ac:dyDescent="0.25">
      <c r="B119" s="1" t="s">
        <v>3373</v>
      </c>
      <c r="C119" s="1" t="str">
        <f>_xlfn.XLOOKUP(B119,[6]cmmiAnalysis!$A$4:$A$579,[6]cmmiAnalysis!$D$4:$D$579,0,0,1)</f>
        <v>API Gateway Security</v>
      </c>
      <c r="D119" s="19">
        <v>3</v>
      </c>
      <c r="E119" s="32" t="str">
        <f>IFERROR(SUM(Table8[[#This Row],[Implementation]:[Reporting]]),"N/A")</f>
        <v>N/A</v>
      </c>
      <c r="F119" s="32" t="e">
        <f>SUM(Table8[[#This Row],[Operating Capability]:[Adaptability]])</f>
        <v>#REF!</v>
      </c>
      <c r="G119" s="32" t="e">
        <f>SUM(Table8[[#This Row],[Reliability]:[Transparency]])</f>
        <v>#REF!</v>
      </c>
      <c r="H119" s="1" t="e" cm="1">
        <f t="array" ref="H119">_xlfn.XLOOKUP(B119,[6]!Table10[Control ID],[6]cmmiAnalysis!AV$4:AV$579,0,0,1)</f>
        <v>#REF!</v>
      </c>
      <c r="I119" s="1" t="e" cm="1">
        <f t="array" ref="I119">_xlfn.XLOOKUP(B119,[6]!Table10[Control ID], [6]cmmiAnalysis!AW$4:AW$579,0,0,1)+(_xlfn.XLOOKUP(B119,[6]!Table10[Control ID], [6]cmmiAnalysis!AX$4:AX$579,0,0,1)+(_xlfn.XLOOKUP(B119,[6]!Table10[Control ID], [6]cmmiAnalysis!AY$4:AY$579,0,0,1)))</f>
        <v>#REF!</v>
      </c>
      <c r="J1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19" s="1" t="e">
        <f>SUM(_xlfn.XLOOKUP(Table8[[#This Row],[Control ID]],[6]!Table10[Control ID],[6]cmmiAnalysis!BE$4:BE$579),_xlfn.XLOOKUP(Table8[[#This Row],[Control ID]],[6]!Table10[Control ID],[6]cmmiAnalysis!BF$4:BF$579))</f>
        <v>#REF!</v>
      </c>
      <c r="L119" s="1" t="e">
        <f>SUM(_xlfn.XLOOKUP(Table8[[#This Row],[Control ID]],[6]!Table10[Control ID],[6]cmmiAnalysis!BG$4:BG$579))</f>
        <v>#REF!</v>
      </c>
      <c r="M119" s="1" t="e">
        <f>SUM(_xlfn.XLOOKUP(Table8[[#This Row],[Control ID]],[6]!Table10[Control ID],[6]cmmiAnalysis!BH$4:BH$579))</f>
        <v>#REF!</v>
      </c>
      <c r="N119" s="1" t="e">
        <f>SUM(_xlfn.XLOOKUP(Table8[[#This Row],[Control ID]],[6]!Table10[Control ID],[6]cmmiAnalysis!BI$4:BI$579))</f>
        <v>#REF!</v>
      </c>
      <c r="O119" s="1" t="e">
        <f>SUM(_xlfn.XLOOKUP(Table8[[#This Row],[Control ID]],[6]!Table10[Control ID],[6]cmmiAnalysis!BJ$4:BJ$579),_xlfn.XLOOKUP(Table8[[#This Row],[Control ID]],[6]!Table10[Control ID],[6]cmmiAnalysis!BK$4:BK$579))</f>
        <v>#REF!</v>
      </c>
      <c r="P119" s="1" t="e">
        <f>SUM(_xlfn.XLOOKUP(Table8[[#This Row],[Control ID]],[6]!Table10[Control ID],[6]cmmiAnalysis!BL$4:BL$579))</f>
        <v>#REF!</v>
      </c>
      <c r="Q1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19" s="1" t="e">
        <f>SUM(_xlfn.XLOOKUP(Table8[[#This Row],[Control ID]],[6]!Table10[Control ID],[6]cmmiAnalysis!BQ$4:BQ$579),_xlfn.XLOOKUP(Table8[[#This Row],[Control ID]],[6]!Table10[Control ID],[6]cmmiAnalysis!BR$4:BR$579))</f>
        <v>#REF!</v>
      </c>
      <c r="S119" s="1" t="e">
        <f>SUM(_xlfn.XLOOKUP(Table8[[#This Row],[Control ID]],[6]!Table10[Control ID],[6]cmmiAnalysis!BA$4:BA$579),_xlfn.XLOOKUP(Table8[[#This Row],[Control ID]],[6]!Table10[Control ID],[6]cmmiAnalysis!BB$4:BB$579),_xlfn.XLOOKUP(Table8[[#This Row],[Control ID]],[6]!Table10[Control ID],[6]cmmiAnalysis!BC$4:BC$579))</f>
        <v>#REF!</v>
      </c>
      <c r="T119" s="1" t="e">
        <f>SUM(_xlfn.XLOOKUP(Table8[[#This Row],[Control ID]],[6]!Table10[Control ID],[6]cmmiAnalysis!BV$4:BV$579))</f>
        <v>#REF!</v>
      </c>
      <c r="U119" s="1" t="e">
        <f>SUM(_xlfn.XLOOKUP(Table8[[#This Row],[Control ID]],[6]!Table10[Control ID],[6]cmmiAnalysis!BW$4:BW$579))</f>
        <v>#REF!</v>
      </c>
      <c r="V119" s="1" t="e">
        <f>SUM(_xlfn.XLOOKUP(Table8[[#This Row],[Control ID]],[6]!Table10[Control ID],[6]cmmiAnalysis!BX$4:BX$579))</f>
        <v>#REF!</v>
      </c>
      <c r="W119" s="1" t="e">
        <f>SUM(_xlfn.XLOOKUP(Table8[[#This Row],[Control ID]],[6]!Table10[Control ID],[6]cmmiAnalysis!BY$4:BY$579))</f>
        <v>#REF!</v>
      </c>
      <c r="X119" s="1" t="e">
        <f>SUM(_xlfn.XLOOKUP(Table8[[#This Row],[Control ID]],[6]!Table10[Control ID],[6]cmmiAnalysis!BZ$4:BZ$579))</f>
        <v>#REF!</v>
      </c>
      <c r="Y119" s="1" t="e">
        <f>SUM(_xlfn.XLOOKUP(Table8[[#This Row],[Control ID]],[6]!Table10[Control ID],[6]cmmiAnalysis!CA$4:CA$579),_xlfn.XLOOKUP(Table8[[#This Row],[Control ID]],[6]!Table10[Control ID],[6]cmmiAnalysis!CB$4:CB$579))</f>
        <v>#REF!</v>
      </c>
      <c r="Z119" s="1" t="e">
        <f>SUM(_xlfn.XLOOKUP(Table8[[#This Row],[Control ID]],[6]!Table10[Control ID],[6]cmmiAnalysis!CC$4:CC$579),_xlfn.XLOOKUP(Table8[[#This Row],[Control ID]],[6]!Table10[Control ID],[6]cmmiAnalysis!CD$4:CD$579),_xlfn.XLOOKUP(Table8[[#This Row],[Control ID]],[6]!Table10[Control ID],[6]cmmiAnalysis!CE$4:CE$579))</f>
        <v>#REF!</v>
      </c>
    </row>
    <row r="120" spans="2:26" x14ac:dyDescent="0.25">
      <c r="B120" s="1" t="s">
        <v>3374</v>
      </c>
      <c r="C120" s="1" t="str">
        <f>_xlfn.XLOOKUP(B120,[6]cmmiAnalysis!$A$4:$A$579,[6]cmmiAnalysis!$D$4:$D$579,0,0,1)</f>
        <v>API Encryption &amp; Signing</v>
      </c>
      <c r="D120" s="19">
        <v>3</v>
      </c>
      <c r="E120" s="32" t="str">
        <f>IFERROR(SUM(Table8[[#This Row],[Implementation]:[Reporting]]),"N/A")</f>
        <v>N/A</v>
      </c>
      <c r="F120" s="32" t="e">
        <f>SUM(Table8[[#This Row],[Operating Capability]:[Adaptability]])</f>
        <v>#REF!</v>
      </c>
      <c r="G120" s="32" t="e">
        <f>SUM(Table8[[#This Row],[Reliability]:[Transparency]])</f>
        <v>#REF!</v>
      </c>
      <c r="H120" s="1" t="e" cm="1">
        <f t="array" ref="H120">_xlfn.XLOOKUP(B120,[6]!Table10[Control ID],[6]cmmiAnalysis!AV$4:AV$579,0,0,1)</f>
        <v>#REF!</v>
      </c>
      <c r="I120" s="1" t="e" cm="1">
        <f t="array" ref="I120">_xlfn.XLOOKUP(B120,[6]!Table10[Control ID], [6]cmmiAnalysis!AW$4:AW$579,0,0,1)+(_xlfn.XLOOKUP(B120,[6]!Table10[Control ID], [6]cmmiAnalysis!AX$4:AX$579,0,0,1)+(_xlfn.XLOOKUP(B120,[6]!Table10[Control ID], [6]cmmiAnalysis!AY$4:AY$579,0,0,1)))</f>
        <v>#REF!</v>
      </c>
      <c r="J1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0" s="1" t="e">
        <f>SUM(_xlfn.XLOOKUP(Table8[[#This Row],[Control ID]],[6]!Table10[Control ID],[6]cmmiAnalysis!BE$4:BE$579),_xlfn.XLOOKUP(Table8[[#This Row],[Control ID]],[6]!Table10[Control ID],[6]cmmiAnalysis!BF$4:BF$579))</f>
        <v>#REF!</v>
      </c>
      <c r="L120" s="1" t="e">
        <f>SUM(_xlfn.XLOOKUP(Table8[[#This Row],[Control ID]],[6]!Table10[Control ID],[6]cmmiAnalysis!BG$4:BG$579))</f>
        <v>#REF!</v>
      </c>
      <c r="M120" s="1" t="e">
        <f>SUM(_xlfn.XLOOKUP(Table8[[#This Row],[Control ID]],[6]!Table10[Control ID],[6]cmmiAnalysis!BH$4:BH$579))</f>
        <v>#REF!</v>
      </c>
      <c r="N120" s="1" t="e">
        <f>SUM(_xlfn.XLOOKUP(Table8[[#This Row],[Control ID]],[6]!Table10[Control ID],[6]cmmiAnalysis!BI$4:BI$579))</f>
        <v>#REF!</v>
      </c>
      <c r="O120" s="1" t="e">
        <f>SUM(_xlfn.XLOOKUP(Table8[[#This Row],[Control ID]],[6]!Table10[Control ID],[6]cmmiAnalysis!BJ$4:BJ$579),_xlfn.XLOOKUP(Table8[[#This Row],[Control ID]],[6]!Table10[Control ID],[6]cmmiAnalysis!BK$4:BK$579))</f>
        <v>#REF!</v>
      </c>
      <c r="P120" s="1" t="e">
        <f>SUM(_xlfn.XLOOKUP(Table8[[#This Row],[Control ID]],[6]!Table10[Control ID],[6]cmmiAnalysis!BL$4:BL$579))</f>
        <v>#REF!</v>
      </c>
      <c r="Q1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0" s="1" t="e">
        <f>SUM(_xlfn.XLOOKUP(Table8[[#This Row],[Control ID]],[6]!Table10[Control ID],[6]cmmiAnalysis!BQ$4:BQ$579),_xlfn.XLOOKUP(Table8[[#This Row],[Control ID]],[6]!Table10[Control ID],[6]cmmiAnalysis!BR$4:BR$579))</f>
        <v>#REF!</v>
      </c>
      <c r="S120" s="1" t="e">
        <f>SUM(_xlfn.XLOOKUP(Table8[[#This Row],[Control ID]],[6]!Table10[Control ID],[6]cmmiAnalysis!BA$4:BA$579),_xlfn.XLOOKUP(Table8[[#This Row],[Control ID]],[6]!Table10[Control ID],[6]cmmiAnalysis!BB$4:BB$579),_xlfn.XLOOKUP(Table8[[#This Row],[Control ID]],[6]!Table10[Control ID],[6]cmmiAnalysis!BC$4:BC$579))</f>
        <v>#REF!</v>
      </c>
      <c r="T120" s="1" t="e">
        <f>SUM(_xlfn.XLOOKUP(Table8[[#This Row],[Control ID]],[6]!Table10[Control ID],[6]cmmiAnalysis!BV$4:BV$579))</f>
        <v>#REF!</v>
      </c>
      <c r="U120" s="1" t="e">
        <f>SUM(_xlfn.XLOOKUP(Table8[[#This Row],[Control ID]],[6]!Table10[Control ID],[6]cmmiAnalysis!BW$4:BW$579))</f>
        <v>#REF!</v>
      </c>
      <c r="V120" s="1" t="e">
        <f>SUM(_xlfn.XLOOKUP(Table8[[#This Row],[Control ID]],[6]!Table10[Control ID],[6]cmmiAnalysis!BX$4:BX$579))</f>
        <v>#REF!</v>
      </c>
      <c r="W120" s="1" t="e">
        <f>SUM(_xlfn.XLOOKUP(Table8[[#This Row],[Control ID]],[6]!Table10[Control ID],[6]cmmiAnalysis!BY$4:BY$579))</f>
        <v>#REF!</v>
      </c>
      <c r="X120" s="1" t="e">
        <f>SUM(_xlfn.XLOOKUP(Table8[[#This Row],[Control ID]],[6]!Table10[Control ID],[6]cmmiAnalysis!BZ$4:BZ$579))</f>
        <v>#REF!</v>
      </c>
      <c r="Y120" s="1" t="e">
        <f>SUM(_xlfn.XLOOKUP(Table8[[#This Row],[Control ID]],[6]!Table10[Control ID],[6]cmmiAnalysis!CA$4:CA$579),_xlfn.XLOOKUP(Table8[[#This Row],[Control ID]],[6]!Table10[Control ID],[6]cmmiAnalysis!CB$4:CB$579))</f>
        <v>#REF!</v>
      </c>
      <c r="Z120" s="1" t="e">
        <f>SUM(_xlfn.XLOOKUP(Table8[[#This Row],[Control ID]],[6]!Table10[Control ID],[6]cmmiAnalysis!CC$4:CC$579),_xlfn.XLOOKUP(Table8[[#This Row],[Control ID]],[6]!Table10[Control ID],[6]cmmiAnalysis!CD$4:CD$579),_xlfn.XLOOKUP(Table8[[#This Row],[Control ID]],[6]!Table10[Control ID],[6]cmmiAnalysis!CE$4:CE$579))</f>
        <v>#REF!</v>
      </c>
    </row>
    <row r="121" spans="2:26" x14ac:dyDescent="0.25">
      <c r="B121" s="1" t="s">
        <v>3375</v>
      </c>
      <c r="C121" s="1" t="str">
        <f>_xlfn.XLOOKUP(B121,[6]cmmiAnalysis!$A$4:$A$579,[6]cmmiAnalysis!$D$4:$D$579,0,0,1)</f>
        <v>Cloud Access Security Brokers</v>
      </c>
      <c r="D121" s="19">
        <v>5</v>
      </c>
      <c r="E121" s="32" t="str">
        <f>IFERROR(SUM(Table8[[#This Row],[Implementation]:[Reporting]]),"N/A")</f>
        <v>N/A</v>
      </c>
      <c r="F121" s="32" t="e">
        <f>SUM(Table8[[#This Row],[Operating Capability]:[Adaptability]])</f>
        <v>#REF!</v>
      </c>
      <c r="G121" s="32" t="e">
        <f>SUM(Table8[[#This Row],[Reliability]:[Transparency]])</f>
        <v>#REF!</v>
      </c>
      <c r="H121" s="1" t="e" cm="1">
        <f t="array" ref="H121">_xlfn.XLOOKUP(B121,[6]!Table10[Control ID],[6]cmmiAnalysis!AV$4:AV$579,0,0,1)</f>
        <v>#REF!</v>
      </c>
      <c r="I121" s="1" t="e" cm="1">
        <f t="array" ref="I121">_xlfn.XLOOKUP(B121,[6]!Table10[Control ID], [6]cmmiAnalysis!AW$4:AW$579,0,0,1)+(_xlfn.XLOOKUP(B121,[6]!Table10[Control ID], [6]cmmiAnalysis!AX$4:AX$579,0,0,1)+(_xlfn.XLOOKUP(B121,[6]!Table10[Control ID], [6]cmmiAnalysis!AY$4:AY$579,0,0,1)))</f>
        <v>#REF!</v>
      </c>
      <c r="J1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1" s="1" t="e">
        <f>SUM(_xlfn.XLOOKUP(Table8[[#This Row],[Control ID]],[6]!Table10[Control ID],[6]cmmiAnalysis!BE$4:BE$579),_xlfn.XLOOKUP(Table8[[#This Row],[Control ID]],[6]!Table10[Control ID],[6]cmmiAnalysis!BF$4:BF$579))</f>
        <v>#REF!</v>
      </c>
      <c r="L121" s="1" t="e">
        <f>SUM(_xlfn.XLOOKUP(Table8[[#This Row],[Control ID]],[6]!Table10[Control ID],[6]cmmiAnalysis!BG$4:BG$579))</f>
        <v>#REF!</v>
      </c>
      <c r="M121" s="1" t="e">
        <f>SUM(_xlfn.XLOOKUP(Table8[[#This Row],[Control ID]],[6]!Table10[Control ID],[6]cmmiAnalysis!BH$4:BH$579))</f>
        <v>#REF!</v>
      </c>
      <c r="N121" s="1" t="e">
        <f>SUM(_xlfn.XLOOKUP(Table8[[#This Row],[Control ID]],[6]!Table10[Control ID],[6]cmmiAnalysis!BI$4:BI$579))</f>
        <v>#REF!</v>
      </c>
      <c r="O121" s="1" t="e">
        <f>SUM(_xlfn.XLOOKUP(Table8[[#This Row],[Control ID]],[6]!Table10[Control ID],[6]cmmiAnalysis!BJ$4:BJ$579),_xlfn.XLOOKUP(Table8[[#This Row],[Control ID]],[6]!Table10[Control ID],[6]cmmiAnalysis!BK$4:BK$579))</f>
        <v>#REF!</v>
      </c>
      <c r="P121" s="1" t="e">
        <f>SUM(_xlfn.XLOOKUP(Table8[[#This Row],[Control ID]],[6]!Table10[Control ID],[6]cmmiAnalysis!BL$4:BL$579))</f>
        <v>#REF!</v>
      </c>
      <c r="Q1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1" s="1" t="e">
        <f>SUM(_xlfn.XLOOKUP(Table8[[#This Row],[Control ID]],[6]!Table10[Control ID],[6]cmmiAnalysis!BQ$4:BQ$579),_xlfn.XLOOKUP(Table8[[#This Row],[Control ID]],[6]!Table10[Control ID],[6]cmmiAnalysis!BR$4:BR$579))</f>
        <v>#REF!</v>
      </c>
      <c r="S121" s="1" t="e">
        <f>SUM(_xlfn.XLOOKUP(Table8[[#This Row],[Control ID]],[6]!Table10[Control ID],[6]cmmiAnalysis!BA$4:BA$579),_xlfn.XLOOKUP(Table8[[#This Row],[Control ID]],[6]!Table10[Control ID],[6]cmmiAnalysis!BB$4:BB$579),_xlfn.XLOOKUP(Table8[[#This Row],[Control ID]],[6]!Table10[Control ID],[6]cmmiAnalysis!BC$4:BC$579))</f>
        <v>#REF!</v>
      </c>
      <c r="T121" s="1" t="e">
        <f>SUM(_xlfn.XLOOKUP(Table8[[#This Row],[Control ID]],[6]!Table10[Control ID],[6]cmmiAnalysis!BV$4:BV$579))</f>
        <v>#REF!</v>
      </c>
      <c r="U121" s="1" t="e">
        <f>SUM(_xlfn.XLOOKUP(Table8[[#This Row],[Control ID]],[6]!Table10[Control ID],[6]cmmiAnalysis!BW$4:BW$579))</f>
        <v>#REF!</v>
      </c>
      <c r="V121" s="1" t="e">
        <f>SUM(_xlfn.XLOOKUP(Table8[[#This Row],[Control ID]],[6]!Table10[Control ID],[6]cmmiAnalysis!BX$4:BX$579))</f>
        <v>#REF!</v>
      </c>
      <c r="W121" s="1" t="e">
        <f>SUM(_xlfn.XLOOKUP(Table8[[#This Row],[Control ID]],[6]!Table10[Control ID],[6]cmmiAnalysis!BY$4:BY$579))</f>
        <v>#REF!</v>
      </c>
      <c r="X121" s="1" t="e">
        <f>SUM(_xlfn.XLOOKUP(Table8[[#This Row],[Control ID]],[6]!Table10[Control ID],[6]cmmiAnalysis!BZ$4:BZ$579))</f>
        <v>#REF!</v>
      </c>
      <c r="Y121" s="1" t="e">
        <f>SUM(_xlfn.XLOOKUP(Table8[[#This Row],[Control ID]],[6]!Table10[Control ID],[6]cmmiAnalysis!CA$4:CA$579),_xlfn.XLOOKUP(Table8[[#This Row],[Control ID]],[6]!Table10[Control ID],[6]cmmiAnalysis!CB$4:CB$579))</f>
        <v>#REF!</v>
      </c>
      <c r="Z121" s="1" t="e">
        <f>SUM(_xlfn.XLOOKUP(Table8[[#This Row],[Control ID]],[6]!Table10[Control ID],[6]cmmiAnalysis!CC$4:CC$579),_xlfn.XLOOKUP(Table8[[#This Row],[Control ID]],[6]!Table10[Control ID],[6]cmmiAnalysis!CD$4:CD$579),_xlfn.XLOOKUP(Table8[[#This Row],[Control ID]],[6]!Table10[Control ID],[6]cmmiAnalysis!CE$4:CE$579))</f>
        <v>#REF!</v>
      </c>
    </row>
    <row r="122" spans="2:26" x14ac:dyDescent="0.25">
      <c r="B122" s="1" t="s">
        <v>3376</v>
      </c>
      <c r="C122" s="1" t="str">
        <f>_xlfn.XLOOKUP(B122,[6]cmmiAnalysis!$A$4:$A$579,[6]cmmiAnalysis!$D$4:$D$579,0,0,1)</f>
        <v>Shadow IT Detection</v>
      </c>
      <c r="D122" s="19">
        <v>3</v>
      </c>
      <c r="E122" s="32" t="str">
        <f>IFERROR(SUM(Table8[[#This Row],[Implementation]:[Reporting]]),"N/A")</f>
        <v>N/A</v>
      </c>
      <c r="F122" s="32" t="e">
        <f>SUM(Table8[[#This Row],[Operating Capability]:[Adaptability]])</f>
        <v>#REF!</v>
      </c>
      <c r="G122" s="32" t="e">
        <f>SUM(Table8[[#This Row],[Reliability]:[Transparency]])</f>
        <v>#REF!</v>
      </c>
      <c r="H122" s="1" t="e" cm="1">
        <f t="array" ref="H122">_xlfn.XLOOKUP(B122,[6]!Table10[Control ID],[6]cmmiAnalysis!AV$4:AV$579,0,0,1)</f>
        <v>#REF!</v>
      </c>
      <c r="I122" s="1" t="e" cm="1">
        <f t="array" ref="I122">_xlfn.XLOOKUP(B122,[6]!Table10[Control ID], [6]cmmiAnalysis!AW$4:AW$579,0,0,1)+(_xlfn.XLOOKUP(B122,[6]!Table10[Control ID], [6]cmmiAnalysis!AX$4:AX$579,0,0,1)+(_xlfn.XLOOKUP(B122,[6]!Table10[Control ID], [6]cmmiAnalysis!AY$4:AY$579,0,0,1)))</f>
        <v>#REF!</v>
      </c>
      <c r="J1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2" s="1" t="e">
        <f>SUM(_xlfn.XLOOKUP(Table8[[#This Row],[Control ID]],[6]!Table10[Control ID],[6]cmmiAnalysis!BE$4:BE$579),_xlfn.XLOOKUP(Table8[[#This Row],[Control ID]],[6]!Table10[Control ID],[6]cmmiAnalysis!BF$4:BF$579))</f>
        <v>#REF!</v>
      </c>
      <c r="L122" s="1" t="e">
        <f>SUM(_xlfn.XLOOKUP(Table8[[#This Row],[Control ID]],[6]!Table10[Control ID],[6]cmmiAnalysis!BG$4:BG$579))</f>
        <v>#REF!</v>
      </c>
      <c r="M122" s="1" t="e">
        <f>SUM(_xlfn.XLOOKUP(Table8[[#This Row],[Control ID]],[6]!Table10[Control ID],[6]cmmiAnalysis!BH$4:BH$579))</f>
        <v>#REF!</v>
      </c>
      <c r="N122" s="1" t="e">
        <f>SUM(_xlfn.XLOOKUP(Table8[[#This Row],[Control ID]],[6]!Table10[Control ID],[6]cmmiAnalysis!BI$4:BI$579))</f>
        <v>#REF!</v>
      </c>
      <c r="O122" s="1" t="e">
        <f>SUM(_xlfn.XLOOKUP(Table8[[#This Row],[Control ID]],[6]!Table10[Control ID],[6]cmmiAnalysis!BJ$4:BJ$579),_xlfn.XLOOKUP(Table8[[#This Row],[Control ID]],[6]!Table10[Control ID],[6]cmmiAnalysis!BK$4:BK$579))</f>
        <v>#REF!</v>
      </c>
      <c r="P122" s="1" t="e">
        <f>SUM(_xlfn.XLOOKUP(Table8[[#This Row],[Control ID]],[6]!Table10[Control ID],[6]cmmiAnalysis!BL$4:BL$579))</f>
        <v>#REF!</v>
      </c>
      <c r="Q1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2" s="1" t="e">
        <f>SUM(_xlfn.XLOOKUP(Table8[[#This Row],[Control ID]],[6]!Table10[Control ID],[6]cmmiAnalysis!BQ$4:BQ$579),_xlfn.XLOOKUP(Table8[[#This Row],[Control ID]],[6]!Table10[Control ID],[6]cmmiAnalysis!BR$4:BR$579))</f>
        <v>#REF!</v>
      </c>
      <c r="S122" s="1" t="e">
        <f>SUM(_xlfn.XLOOKUP(Table8[[#This Row],[Control ID]],[6]!Table10[Control ID],[6]cmmiAnalysis!BA$4:BA$579),_xlfn.XLOOKUP(Table8[[#This Row],[Control ID]],[6]!Table10[Control ID],[6]cmmiAnalysis!BB$4:BB$579),_xlfn.XLOOKUP(Table8[[#This Row],[Control ID]],[6]!Table10[Control ID],[6]cmmiAnalysis!BC$4:BC$579))</f>
        <v>#REF!</v>
      </c>
      <c r="T122" s="1" t="e">
        <f>SUM(_xlfn.XLOOKUP(Table8[[#This Row],[Control ID]],[6]!Table10[Control ID],[6]cmmiAnalysis!BV$4:BV$579))</f>
        <v>#REF!</v>
      </c>
      <c r="U122" s="1" t="e">
        <f>SUM(_xlfn.XLOOKUP(Table8[[#This Row],[Control ID]],[6]!Table10[Control ID],[6]cmmiAnalysis!BW$4:BW$579))</f>
        <v>#REF!</v>
      </c>
      <c r="V122" s="1" t="e">
        <f>SUM(_xlfn.XLOOKUP(Table8[[#This Row],[Control ID]],[6]!Table10[Control ID],[6]cmmiAnalysis!BX$4:BX$579))</f>
        <v>#REF!</v>
      </c>
      <c r="W122" s="1" t="e">
        <f>SUM(_xlfn.XLOOKUP(Table8[[#This Row],[Control ID]],[6]!Table10[Control ID],[6]cmmiAnalysis!BY$4:BY$579))</f>
        <v>#REF!</v>
      </c>
      <c r="X122" s="1" t="e">
        <f>SUM(_xlfn.XLOOKUP(Table8[[#This Row],[Control ID]],[6]!Table10[Control ID],[6]cmmiAnalysis!BZ$4:BZ$579))</f>
        <v>#REF!</v>
      </c>
      <c r="Y122" s="1" t="e">
        <f>SUM(_xlfn.XLOOKUP(Table8[[#This Row],[Control ID]],[6]!Table10[Control ID],[6]cmmiAnalysis!CA$4:CA$579),_xlfn.XLOOKUP(Table8[[#This Row],[Control ID]],[6]!Table10[Control ID],[6]cmmiAnalysis!CB$4:CB$579))</f>
        <v>#REF!</v>
      </c>
      <c r="Z122" s="1" t="e">
        <f>SUM(_xlfn.XLOOKUP(Table8[[#This Row],[Control ID]],[6]!Table10[Control ID],[6]cmmiAnalysis!CC$4:CC$579),_xlfn.XLOOKUP(Table8[[#This Row],[Control ID]],[6]!Table10[Control ID],[6]cmmiAnalysis!CD$4:CD$579),_xlfn.XLOOKUP(Table8[[#This Row],[Control ID]],[6]!Table10[Control ID],[6]cmmiAnalysis!CE$4:CE$579))</f>
        <v>#REF!</v>
      </c>
    </row>
    <row r="123" spans="2:26" x14ac:dyDescent="0.25">
      <c r="B123" s="1" t="s">
        <v>3377</v>
      </c>
      <c r="C123" s="1" t="str">
        <f>_xlfn.XLOOKUP(B123,[6]cmmiAnalysis!$A$4:$A$579,[6]cmmiAnalysis!$D$4:$D$579,0,0,1)</f>
        <v>Infrastructure as Code</v>
      </c>
      <c r="D123" s="19">
        <v>5</v>
      </c>
      <c r="E123" s="32" t="str">
        <f>IFERROR(SUM(Table8[[#This Row],[Implementation]:[Reporting]]),"N/A")</f>
        <v>N/A</v>
      </c>
      <c r="F123" s="32" t="e">
        <f>SUM(Table8[[#This Row],[Operating Capability]:[Adaptability]])</f>
        <v>#REF!</v>
      </c>
      <c r="G123" s="32" t="e">
        <f>SUM(Table8[[#This Row],[Reliability]:[Transparency]])</f>
        <v>#REF!</v>
      </c>
      <c r="H123" s="1" t="e" cm="1">
        <f t="array" ref="H123">_xlfn.XLOOKUP(B123,[6]!Table10[Control ID],[6]cmmiAnalysis!AV$4:AV$579,0,0,1)</f>
        <v>#REF!</v>
      </c>
      <c r="I123" s="1" t="e" cm="1">
        <f t="array" ref="I123">_xlfn.XLOOKUP(B123,[6]!Table10[Control ID], [6]cmmiAnalysis!AW$4:AW$579,0,0,1)+(_xlfn.XLOOKUP(B123,[6]!Table10[Control ID], [6]cmmiAnalysis!AX$4:AX$579,0,0,1)+(_xlfn.XLOOKUP(B123,[6]!Table10[Control ID], [6]cmmiAnalysis!AY$4:AY$579,0,0,1)))</f>
        <v>#REF!</v>
      </c>
      <c r="J1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3" s="1" t="e">
        <f>SUM(_xlfn.XLOOKUP(Table8[[#This Row],[Control ID]],[6]!Table10[Control ID],[6]cmmiAnalysis!BE$4:BE$579),_xlfn.XLOOKUP(Table8[[#This Row],[Control ID]],[6]!Table10[Control ID],[6]cmmiAnalysis!BF$4:BF$579))</f>
        <v>#REF!</v>
      </c>
      <c r="L123" s="1" t="e">
        <f>SUM(_xlfn.XLOOKUP(Table8[[#This Row],[Control ID]],[6]!Table10[Control ID],[6]cmmiAnalysis!BG$4:BG$579))</f>
        <v>#REF!</v>
      </c>
      <c r="M123" s="1" t="e">
        <f>SUM(_xlfn.XLOOKUP(Table8[[#This Row],[Control ID]],[6]!Table10[Control ID],[6]cmmiAnalysis!BH$4:BH$579))</f>
        <v>#REF!</v>
      </c>
      <c r="N123" s="1" t="e">
        <f>SUM(_xlfn.XLOOKUP(Table8[[#This Row],[Control ID]],[6]!Table10[Control ID],[6]cmmiAnalysis!BI$4:BI$579))</f>
        <v>#REF!</v>
      </c>
      <c r="O123" s="1" t="e">
        <f>SUM(_xlfn.XLOOKUP(Table8[[#This Row],[Control ID]],[6]!Table10[Control ID],[6]cmmiAnalysis!BJ$4:BJ$579),_xlfn.XLOOKUP(Table8[[#This Row],[Control ID]],[6]!Table10[Control ID],[6]cmmiAnalysis!BK$4:BK$579))</f>
        <v>#REF!</v>
      </c>
      <c r="P123" s="1" t="e">
        <f>SUM(_xlfn.XLOOKUP(Table8[[#This Row],[Control ID]],[6]!Table10[Control ID],[6]cmmiAnalysis!BL$4:BL$579))</f>
        <v>#REF!</v>
      </c>
      <c r="Q1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3" s="1" t="e">
        <f>SUM(_xlfn.XLOOKUP(Table8[[#This Row],[Control ID]],[6]!Table10[Control ID],[6]cmmiAnalysis!BQ$4:BQ$579),_xlfn.XLOOKUP(Table8[[#This Row],[Control ID]],[6]!Table10[Control ID],[6]cmmiAnalysis!BR$4:BR$579))</f>
        <v>#REF!</v>
      </c>
      <c r="S123" s="1" t="e">
        <f>SUM(_xlfn.XLOOKUP(Table8[[#This Row],[Control ID]],[6]!Table10[Control ID],[6]cmmiAnalysis!BA$4:BA$579),_xlfn.XLOOKUP(Table8[[#This Row],[Control ID]],[6]!Table10[Control ID],[6]cmmiAnalysis!BB$4:BB$579),_xlfn.XLOOKUP(Table8[[#This Row],[Control ID]],[6]!Table10[Control ID],[6]cmmiAnalysis!BC$4:BC$579))</f>
        <v>#REF!</v>
      </c>
      <c r="T123" s="1" t="e">
        <f>SUM(_xlfn.XLOOKUP(Table8[[#This Row],[Control ID]],[6]!Table10[Control ID],[6]cmmiAnalysis!BV$4:BV$579))</f>
        <v>#REF!</v>
      </c>
      <c r="U123" s="1" t="e">
        <f>SUM(_xlfn.XLOOKUP(Table8[[#This Row],[Control ID]],[6]!Table10[Control ID],[6]cmmiAnalysis!BW$4:BW$579))</f>
        <v>#REF!</v>
      </c>
      <c r="V123" s="1" t="e">
        <f>SUM(_xlfn.XLOOKUP(Table8[[#This Row],[Control ID]],[6]!Table10[Control ID],[6]cmmiAnalysis!BX$4:BX$579))</f>
        <v>#REF!</v>
      </c>
      <c r="W123" s="1" t="e">
        <f>SUM(_xlfn.XLOOKUP(Table8[[#This Row],[Control ID]],[6]!Table10[Control ID],[6]cmmiAnalysis!BY$4:BY$579))</f>
        <v>#REF!</v>
      </c>
      <c r="X123" s="1" t="e">
        <f>SUM(_xlfn.XLOOKUP(Table8[[#This Row],[Control ID]],[6]!Table10[Control ID],[6]cmmiAnalysis!BZ$4:BZ$579))</f>
        <v>#REF!</v>
      </c>
      <c r="Y123" s="1" t="e">
        <f>SUM(_xlfn.XLOOKUP(Table8[[#This Row],[Control ID]],[6]!Table10[Control ID],[6]cmmiAnalysis!CA$4:CA$579),_xlfn.XLOOKUP(Table8[[#This Row],[Control ID]],[6]!Table10[Control ID],[6]cmmiAnalysis!CB$4:CB$579))</f>
        <v>#REF!</v>
      </c>
      <c r="Z123" s="1" t="e">
        <f>SUM(_xlfn.XLOOKUP(Table8[[#This Row],[Control ID]],[6]!Table10[Control ID],[6]cmmiAnalysis!CC$4:CC$579),_xlfn.XLOOKUP(Table8[[#This Row],[Control ID]],[6]!Table10[Control ID],[6]cmmiAnalysis!CD$4:CD$579),_xlfn.XLOOKUP(Table8[[#This Row],[Control ID]],[6]!Table10[Control ID],[6]cmmiAnalysis!CE$4:CE$579))</f>
        <v>#REF!</v>
      </c>
    </row>
    <row r="124" spans="2:26" x14ac:dyDescent="0.25">
      <c r="B124" s="1" t="s">
        <v>3378</v>
      </c>
      <c r="C124" s="1" t="str">
        <f>_xlfn.XLOOKUP(B124,[6]cmmiAnalysis!$A$4:$A$579,[6]cmmiAnalysis!$D$4:$D$579,0,0,1)</f>
        <v>Container Security</v>
      </c>
      <c r="D124" s="19">
        <v>5</v>
      </c>
      <c r="E124" s="32" t="str">
        <f>IFERROR(SUM(Table8[[#This Row],[Implementation]:[Reporting]]),"N/A")</f>
        <v>N/A</v>
      </c>
      <c r="F124" s="32" t="e">
        <f>SUM(Table8[[#This Row],[Operating Capability]:[Adaptability]])</f>
        <v>#REF!</v>
      </c>
      <c r="G124" s="32" t="e">
        <f>SUM(Table8[[#This Row],[Reliability]:[Transparency]])</f>
        <v>#REF!</v>
      </c>
      <c r="H124" s="1" t="e" cm="1">
        <f t="array" ref="H124">_xlfn.XLOOKUP(B124,[6]!Table10[Control ID],[6]cmmiAnalysis!AV$4:AV$579,0,0,1)</f>
        <v>#REF!</v>
      </c>
      <c r="I124" s="1" t="e" cm="1">
        <f t="array" ref="I124">_xlfn.XLOOKUP(B124,[6]!Table10[Control ID], [6]cmmiAnalysis!AW$4:AW$579,0,0,1)+(_xlfn.XLOOKUP(B124,[6]!Table10[Control ID], [6]cmmiAnalysis!AX$4:AX$579,0,0,1)+(_xlfn.XLOOKUP(B124,[6]!Table10[Control ID], [6]cmmiAnalysis!AY$4:AY$579,0,0,1)))</f>
        <v>#REF!</v>
      </c>
      <c r="J1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4" s="1" t="e">
        <f>SUM(_xlfn.XLOOKUP(Table8[[#This Row],[Control ID]],[6]!Table10[Control ID],[6]cmmiAnalysis!BE$4:BE$579),_xlfn.XLOOKUP(Table8[[#This Row],[Control ID]],[6]!Table10[Control ID],[6]cmmiAnalysis!BF$4:BF$579))</f>
        <v>#REF!</v>
      </c>
      <c r="L124" s="1" t="e">
        <f>SUM(_xlfn.XLOOKUP(Table8[[#This Row],[Control ID]],[6]!Table10[Control ID],[6]cmmiAnalysis!BG$4:BG$579))</f>
        <v>#REF!</v>
      </c>
      <c r="M124" s="1" t="e">
        <f>SUM(_xlfn.XLOOKUP(Table8[[#This Row],[Control ID]],[6]!Table10[Control ID],[6]cmmiAnalysis!BH$4:BH$579))</f>
        <v>#REF!</v>
      </c>
      <c r="N124" s="1" t="e">
        <f>SUM(_xlfn.XLOOKUP(Table8[[#This Row],[Control ID]],[6]!Table10[Control ID],[6]cmmiAnalysis!BI$4:BI$579))</f>
        <v>#REF!</v>
      </c>
      <c r="O124" s="1" t="e">
        <f>SUM(_xlfn.XLOOKUP(Table8[[#This Row],[Control ID]],[6]!Table10[Control ID],[6]cmmiAnalysis!BJ$4:BJ$579),_xlfn.XLOOKUP(Table8[[#This Row],[Control ID]],[6]!Table10[Control ID],[6]cmmiAnalysis!BK$4:BK$579))</f>
        <v>#REF!</v>
      </c>
      <c r="P124" s="1" t="e">
        <f>SUM(_xlfn.XLOOKUP(Table8[[#This Row],[Control ID]],[6]!Table10[Control ID],[6]cmmiAnalysis!BL$4:BL$579))</f>
        <v>#REF!</v>
      </c>
      <c r="Q1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4" s="1" t="e">
        <f>SUM(_xlfn.XLOOKUP(Table8[[#This Row],[Control ID]],[6]!Table10[Control ID],[6]cmmiAnalysis!BQ$4:BQ$579),_xlfn.XLOOKUP(Table8[[#This Row],[Control ID]],[6]!Table10[Control ID],[6]cmmiAnalysis!BR$4:BR$579))</f>
        <v>#REF!</v>
      </c>
      <c r="S124" s="1" t="e">
        <f>SUM(_xlfn.XLOOKUP(Table8[[#This Row],[Control ID]],[6]!Table10[Control ID],[6]cmmiAnalysis!BA$4:BA$579),_xlfn.XLOOKUP(Table8[[#This Row],[Control ID]],[6]!Table10[Control ID],[6]cmmiAnalysis!BB$4:BB$579),_xlfn.XLOOKUP(Table8[[#This Row],[Control ID]],[6]!Table10[Control ID],[6]cmmiAnalysis!BC$4:BC$579))</f>
        <v>#REF!</v>
      </c>
      <c r="T124" s="1" t="e">
        <f>SUM(_xlfn.XLOOKUP(Table8[[#This Row],[Control ID]],[6]!Table10[Control ID],[6]cmmiAnalysis!BV$4:BV$579))</f>
        <v>#REF!</v>
      </c>
      <c r="U124" s="1" t="e">
        <f>SUM(_xlfn.XLOOKUP(Table8[[#This Row],[Control ID]],[6]!Table10[Control ID],[6]cmmiAnalysis!BW$4:BW$579))</f>
        <v>#REF!</v>
      </c>
      <c r="V124" s="1" t="e">
        <f>SUM(_xlfn.XLOOKUP(Table8[[#This Row],[Control ID]],[6]!Table10[Control ID],[6]cmmiAnalysis!BX$4:BX$579))</f>
        <v>#REF!</v>
      </c>
      <c r="W124" s="1" t="e">
        <f>SUM(_xlfn.XLOOKUP(Table8[[#This Row],[Control ID]],[6]!Table10[Control ID],[6]cmmiAnalysis!BY$4:BY$579))</f>
        <v>#REF!</v>
      </c>
      <c r="X124" s="1" t="e">
        <f>SUM(_xlfn.XLOOKUP(Table8[[#This Row],[Control ID]],[6]!Table10[Control ID],[6]cmmiAnalysis!BZ$4:BZ$579))</f>
        <v>#REF!</v>
      </c>
      <c r="Y124" s="1" t="e">
        <f>SUM(_xlfn.XLOOKUP(Table8[[#This Row],[Control ID]],[6]!Table10[Control ID],[6]cmmiAnalysis!CA$4:CA$579),_xlfn.XLOOKUP(Table8[[#This Row],[Control ID]],[6]!Table10[Control ID],[6]cmmiAnalysis!CB$4:CB$579))</f>
        <v>#REF!</v>
      </c>
      <c r="Z124" s="1" t="e">
        <f>SUM(_xlfn.XLOOKUP(Table8[[#This Row],[Control ID]],[6]!Table10[Control ID],[6]cmmiAnalysis!CC$4:CC$579),_xlfn.XLOOKUP(Table8[[#This Row],[Control ID]],[6]!Table10[Control ID],[6]cmmiAnalysis!CD$4:CD$579),_xlfn.XLOOKUP(Table8[[#This Row],[Control ID]],[6]!Table10[Control ID],[6]cmmiAnalysis!CE$4:CE$579))</f>
        <v>#REF!</v>
      </c>
    </row>
    <row r="125" spans="2:26" x14ac:dyDescent="0.25">
      <c r="B125" s="1" t="s">
        <v>3379</v>
      </c>
      <c r="C125" s="1" t="str">
        <f>_xlfn.XLOOKUP(B125,[6]cmmiAnalysis!$A$4:$A$579,[6]cmmiAnalysis!$D$4:$D$579,0,0,1)</f>
        <v>Shadow IT Detection</v>
      </c>
      <c r="D125" s="19">
        <v>3</v>
      </c>
      <c r="E125" s="32" t="str">
        <f>IFERROR(SUM(Table8[[#This Row],[Implementation]:[Reporting]]),"N/A")</f>
        <v>N/A</v>
      </c>
      <c r="F125" s="32" t="e">
        <f>SUM(Table8[[#This Row],[Operating Capability]:[Adaptability]])</f>
        <v>#REF!</v>
      </c>
      <c r="G125" s="32" t="e">
        <f>SUM(Table8[[#This Row],[Reliability]:[Transparency]])</f>
        <v>#REF!</v>
      </c>
      <c r="H125" s="1" t="e" cm="1">
        <f t="array" ref="H125">_xlfn.XLOOKUP(B125,[6]!Table10[Control ID],[6]cmmiAnalysis!AV$4:AV$579,0,0,1)</f>
        <v>#REF!</v>
      </c>
      <c r="I125" s="1" t="e" cm="1">
        <f t="array" ref="I125">_xlfn.XLOOKUP(B125,[6]!Table10[Control ID], [6]cmmiAnalysis!AW$4:AW$579,0,0,1)+(_xlfn.XLOOKUP(B125,[6]!Table10[Control ID], [6]cmmiAnalysis!AX$4:AX$579,0,0,1)+(_xlfn.XLOOKUP(B125,[6]!Table10[Control ID], [6]cmmiAnalysis!AY$4:AY$579,0,0,1)))</f>
        <v>#REF!</v>
      </c>
      <c r="J1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5" s="1" t="e">
        <f>SUM(_xlfn.XLOOKUP(Table8[[#This Row],[Control ID]],[6]!Table10[Control ID],[6]cmmiAnalysis!BE$4:BE$579),_xlfn.XLOOKUP(Table8[[#This Row],[Control ID]],[6]!Table10[Control ID],[6]cmmiAnalysis!BF$4:BF$579))</f>
        <v>#REF!</v>
      </c>
      <c r="L125" s="1" t="e">
        <f>SUM(_xlfn.XLOOKUP(Table8[[#This Row],[Control ID]],[6]!Table10[Control ID],[6]cmmiAnalysis!BG$4:BG$579))</f>
        <v>#REF!</v>
      </c>
      <c r="M125" s="1" t="e">
        <f>SUM(_xlfn.XLOOKUP(Table8[[#This Row],[Control ID]],[6]!Table10[Control ID],[6]cmmiAnalysis!BH$4:BH$579))</f>
        <v>#REF!</v>
      </c>
      <c r="N125" s="1" t="e">
        <f>SUM(_xlfn.XLOOKUP(Table8[[#This Row],[Control ID]],[6]!Table10[Control ID],[6]cmmiAnalysis!BI$4:BI$579))</f>
        <v>#REF!</v>
      </c>
      <c r="O125" s="1" t="e">
        <f>SUM(_xlfn.XLOOKUP(Table8[[#This Row],[Control ID]],[6]!Table10[Control ID],[6]cmmiAnalysis!BJ$4:BJ$579),_xlfn.XLOOKUP(Table8[[#This Row],[Control ID]],[6]!Table10[Control ID],[6]cmmiAnalysis!BK$4:BK$579))</f>
        <v>#REF!</v>
      </c>
      <c r="P125" s="1" t="e">
        <f>SUM(_xlfn.XLOOKUP(Table8[[#This Row],[Control ID]],[6]!Table10[Control ID],[6]cmmiAnalysis!BL$4:BL$579))</f>
        <v>#REF!</v>
      </c>
      <c r="Q1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5" s="1" t="e">
        <f>SUM(_xlfn.XLOOKUP(Table8[[#This Row],[Control ID]],[6]!Table10[Control ID],[6]cmmiAnalysis!BQ$4:BQ$579),_xlfn.XLOOKUP(Table8[[#This Row],[Control ID]],[6]!Table10[Control ID],[6]cmmiAnalysis!BR$4:BR$579))</f>
        <v>#REF!</v>
      </c>
      <c r="S125" s="1" t="e">
        <f>SUM(_xlfn.XLOOKUP(Table8[[#This Row],[Control ID]],[6]!Table10[Control ID],[6]cmmiAnalysis!BA$4:BA$579),_xlfn.XLOOKUP(Table8[[#This Row],[Control ID]],[6]!Table10[Control ID],[6]cmmiAnalysis!BB$4:BB$579),_xlfn.XLOOKUP(Table8[[#This Row],[Control ID]],[6]!Table10[Control ID],[6]cmmiAnalysis!BC$4:BC$579))</f>
        <v>#REF!</v>
      </c>
      <c r="T125" s="1" t="e">
        <f>SUM(_xlfn.XLOOKUP(Table8[[#This Row],[Control ID]],[6]!Table10[Control ID],[6]cmmiAnalysis!BV$4:BV$579))</f>
        <v>#REF!</v>
      </c>
      <c r="U125" s="1" t="e">
        <f>SUM(_xlfn.XLOOKUP(Table8[[#This Row],[Control ID]],[6]!Table10[Control ID],[6]cmmiAnalysis!BW$4:BW$579))</f>
        <v>#REF!</v>
      </c>
      <c r="V125" s="1" t="e">
        <f>SUM(_xlfn.XLOOKUP(Table8[[#This Row],[Control ID]],[6]!Table10[Control ID],[6]cmmiAnalysis!BX$4:BX$579))</f>
        <v>#REF!</v>
      </c>
      <c r="W125" s="1" t="e">
        <f>SUM(_xlfn.XLOOKUP(Table8[[#This Row],[Control ID]],[6]!Table10[Control ID],[6]cmmiAnalysis!BY$4:BY$579))</f>
        <v>#REF!</v>
      </c>
      <c r="X125" s="1" t="e">
        <f>SUM(_xlfn.XLOOKUP(Table8[[#This Row],[Control ID]],[6]!Table10[Control ID],[6]cmmiAnalysis!BZ$4:BZ$579))</f>
        <v>#REF!</v>
      </c>
      <c r="Y125" s="1" t="e">
        <f>SUM(_xlfn.XLOOKUP(Table8[[#This Row],[Control ID]],[6]!Table10[Control ID],[6]cmmiAnalysis!CA$4:CA$579),_xlfn.XLOOKUP(Table8[[#This Row],[Control ID]],[6]!Table10[Control ID],[6]cmmiAnalysis!CB$4:CB$579))</f>
        <v>#REF!</v>
      </c>
      <c r="Z125" s="1" t="e">
        <f>SUM(_xlfn.XLOOKUP(Table8[[#This Row],[Control ID]],[6]!Table10[Control ID],[6]cmmiAnalysis!CC$4:CC$579),_xlfn.XLOOKUP(Table8[[#This Row],[Control ID]],[6]!Table10[Control ID],[6]cmmiAnalysis!CD$4:CD$579),_xlfn.XLOOKUP(Table8[[#This Row],[Control ID]],[6]!Table10[Control ID],[6]cmmiAnalysis!CE$4:CE$579))</f>
        <v>#REF!</v>
      </c>
    </row>
    <row r="126" spans="2:26" x14ac:dyDescent="0.25">
      <c r="B126" s="1" t="s">
        <v>3380</v>
      </c>
      <c r="C126" s="1" t="str">
        <f>_xlfn.XLOOKUP(B126,[6]cmmiAnalysis!$A$4:$A$579,[6]cmmiAnalysis!$D$4:$D$579,0,0,1)</f>
        <v>Cloud Access Security Brokers</v>
      </c>
      <c r="D126" s="19">
        <v>5</v>
      </c>
      <c r="E126" s="32" t="str">
        <f>IFERROR(SUM(Table8[[#This Row],[Implementation]:[Reporting]]),"N/A")</f>
        <v>N/A</v>
      </c>
      <c r="F126" s="32" t="e">
        <f>SUM(Table8[[#This Row],[Operating Capability]:[Adaptability]])</f>
        <v>#REF!</v>
      </c>
      <c r="G126" s="32" t="e">
        <f>SUM(Table8[[#This Row],[Reliability]:[Transparency]])</f>
        <v>#REF!</v>
      </c>
      <c r="H126" s="1" t="e" cm="1">
        <f t="array" ref="H126">_xlfn.XLOOKUP(B126,[6]!Table10[Control ID],[6]cmmiAnalysis!AV$4:AV$579,0,0,1)</f>
        <v>#REF!</v>
      </c>
      <c r="I126" s="1" t="e" cm="1">
        <f t="array" ref="I126">_xlfn.XLOOKUP(B126,[6]!Table10[Control ID], [6]cmmiAnalysis!AW$4:AW$579,0,0,1)+(_xlfn.XLOOKUP(B126,[6]!Table10[Control ID], [6]cmmiAnalysis!AX$4:AX$579,0,0,1)+(_xlfn.XLOOKUP(B126,[6]!Table10[Control ID], [6]cmmiAnalysis!AY$4:AY$579,0,0,1)))</f>
        <v>#REF!</v>
      </c>
      <c r="J1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6" s="1" t="e">
        <f>SUM(_xlfn.XLOOKUP(Table8[[#This Row],[Control ID]],[6]!Table10[Control ID],[6]cmmiAnalysis!BE$4:BE$579),_xlfn.XLOOKUP(Table8[[#This Row],[Control ID]],[6]!Table10[Control ID],[6]cmmiAnalysis!BF$4:BF$579))</f>
        <v>#REF!</v>
      </c>
      <c r="L126" s="1" t="e">
        <f>SUM(_xlfn.XLOOKUP(Table8[[#This Row],[Control ID]],[6]!Table10[Control ID],[6]cmmiAnalysis!BG$4:BG$579))</f>
        <v>#REF!</v>
      </c>
      <c r="M126" s="1" t="e">
        <f>SUM(_xlfn.XLOOKUP(Table8[[#This Row],[Control ID]],[6]!Table10[Control ID],[6]cmmiAnalysis!BH$4:BH$579))</f>
        <v>#REF!</v>
      </c>
      <c r="N126" s="1" t="e">
        <f>SUM(_xlfn.XLOOKUP(Table8[[#This Row],[Control ID]],[6]!Table10[Control ID],[6]cmmiAnalysis!BI$4:BI$579))</f>
        <v>#REF!</v>
      </c>
      <c r="O126" s="1" t="e">
        <f>SUM(_xlfn.XLOOKUP(Table8[[#This Row],[Control ID]],[6]!Table10[Control ID],[6]cmmiAnalysis!BJ$4:BJ$579),_xlfn.XLOOKUP(Table8[[#This Row],[Control ID]],[6]!Table10[Control ID],[6]cmmiAnalysis!BK$4:BK$579))</f>
        <v>#REF!</v>
      </c>
      <c r="P126" s="1" t="e">
        <f>SUM(_xlfn.XLOOKUP(Table8[[#This Row],[Control ID]],[6]!Table10[Control ID],[6]cmmiAnalysis!BL$4:BL$579))</f>
        <v>#REF!</v>
      </c>
      <c r="Q1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6" s="1" t="e">
        <f>SUM(_xlfn.XLOOKUP(Table8[[#This Row],[Control ID]],[6]!Table10[Control ID],[6]cmmiAnalysis!BQ$4:BQ$579),_xlfn.XLOOKUP(Table8[[#This Row],[Control ID]],[6]!Table10[Control ID],[6]cmmiAnalysis!BR$4:BR$579))</f>
        <v>#REF!</v>
      </c>
      <c r="S126" s="1" t="e">
        <f>SUM(_xlfn.XLOOKUP(Table8[[#This Row],[Control ID]],[6]!Table10[Control ID],[6]cmmiAnalysis!BA$4:BA$579),_xlfn.XLOOKUP(Table8[[#This Row],[Control ID]],[6]!Table10[Control ID],[6]cmmiAnalysis!BB$4:BB$579),_xlfn.XLOOKUP(Table8[[#This Row],[Control ID]],[6]!Table10[Control ID],[6]cmmiAnalysis!BC$4:BC$579))</f>
        <v>#REF!</v>
      </c>
      <c r="T126" s="1" t="e">
        <f>SUM(_xlfn.XLOOKUP(Table8[[#This Row],[Control ID]],[6]!Table10[Control ID],[6]cmmiAnalysis!BV$4:BV$579))</f>
        <v>#REF!</v>
      </c>
      <c r="U126" s="1" t="e">
        <f>SUM(_xlfn.XLOOKUP(Table8[[#This Row],[Control ID]],[6]!Table10[Control ID],[6]cmmiAnalysis!BW$4:BW$579))</f>
        <v>#REF!</v>
      </c>
      <c r="V126" s="1" t="e">
        <f>SUM(_xlfn.XLOOKUP(Table8[[#This Row],[Control ID]],[6]!Table10[Control ID],[6]cmmiAnalysis!BX$4:BX$579))</f>
        <v>#REF!</v>
      </c>
      <c r="W126" s="1" t="e">
        <f>SUM(_xlfn.XLOOKUP(Table8[[#This Row],[Control ID]],[6]!Table10[Control ID],[6]cmmiAnalysis!BY$4:BY$579))</f>
        <v>#REF!</v>
      </c>
      <c r="X126" s="1" t="e">
        <f>SUM(_xlfn.XLOOKUP(Table8[[#This Row],[Control ID]],[6]!Table10[Control ID],[6]cmmiAnalysis!BZ$4:BZ$579))</f>
        <v>#REF!</v>
      </c>
      <c r="Y126" s="1" t="e">
        <f>SUM(_xlfn.XLOOKUP(Table8[[#This Row],[Control ID]],[6]!Table10[Control ID],[6]cmmiAnalysis!CA$4:CA$579),_xlfn.XLOOKUP(Table8[[#This Row],[Control ID]],[6]!Table10[Control ID],[6]cmmiAnalysis!CB$4:CB$579))</f>
        <v>#REF!</v>
      </c>
      <c r="Z126" s="1" t="e">
        <f>SUM(_xlfn.XLOOKUP(Table8[[#This Row],[Control ID]],[6]!Table10[Control ID],[6]cmmiAnalysis!CC$4:CC$579),_xlfn.XLOOKUP(Table8[[#This Row],[Control ID]],[6]!Table10[Control ID],[6]cmmiAnalysis!CD$4:CD$579),_xlfn.XLOOKUP(Table8[[#This Row],[Control ID]],[6]!Table10[Control ID],[6]cmmiAnalysis!CE$4:CE$579))</f>
        <v>#REF!</v>
      </c>
    </row>
    <row r="127" spans="2:26" x14ac:dyDescent="0.25">
      <c r="B127" s="1" t="s">
        <v>3381</v>
      </c>
      <c r="C127" s="1" t="str">
        <f>_xlfn.XLOOKUP(B127,[6]cmmiAnalysis!$A$4:$A$579,[6]cmmiAnalysis!$D$4:$D$579,0,0,1)</f>
        <v>Compliance Policy</v>
      </c>
      <c r="D127" s="19">
        <v>4</v>
      </c>
      <c r="E127" s="32" t="str">
        <f>IFERROR(SUM(Table8[[#This Row],[Implementation]:[Reporting]]),"N/A")</f>
        <v>N/A</v>
      </c>
      <c r="F127" s="32" t="e">
        <f>SUM(Table8[[#This Row],[Operating Capability]:[Adaptability]])</f>
        <v>#REF!</v>
      </c>
      <c r="G127" s="32" t="e">
        <f>SUM(Table8[[#This Row],[Reliability]:[Transparency]])</f>
        <v>#REF!</v>
      </c>
      <c r="H127" s="1" t="e" cm="1">
        <f t="array" ref="H127">_xlfn.XLOOKUP(B127,[6]!Table10[Control ID],[6]cmmiAnalysis!AV$4:AV$579,0,0,1)</f>
        <v>#REF!</v>
      </c>
      <c r="I127" s="1" t="e" cm="1">
        <f t="array" ref="I127">_xlfn.XLOOKUP(B127,[6]!Table10[Control ID], [6]cmmiAnalysis!AW$4:AW$579,0,0,1)+(_xlfn.XLOOKUP(B127,[6]!Table10[Control ID], [6]cmmiAnalysis!AX$4:AX$579,0,0,1)+(_xlfn.XLOOKUP(B127,[6]!Table10[Control ID], [6]cmmiAnalysis!AY$4:AY$579,0,0,1)))</f>
        <v>#REF!</v>
      </c>
      <c r="J1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7" s="1" t="e">
        <f>SUM(_xlfn.XLOOKUP(Table8[[#This Row],[Control ID]],[6]!Table10[Control ID],[6]cmmiAnalysis!BE$4:BE$579),_xlfn.XLOOKUP(Table8[[#This Row],[Control ID]],[6]!Table10[Control ID],[6]cmmiAnalysis!BF$4:BF$579))</f>
        <v>#REF!</v>
      </c>
      <c r="L127" s="1" t="e">
        <f>SUM(_xlfn.XLOOKUP(Table8[[#This Row],[Control ID]],[6]!Table10[Control ID],[6]cmmiAnalysis!BG$4:BG$579))</f>
        <v>#REF!</v>
      </c>
      <c r="M127" s="1" t="e">
        <f>SUM(_xlfn.XLOOKUP(Table8[[#This Row],[Control ID]],[6]!Table10[Control ID],[6]cmmiAnalysis!BH$4:BH$579))</f>
        <v>#REF!</v>
      </c>
      <c r="N127" s="1" t="e">
        <f>SUM(_xlfn.XLOOKUP(Table8[[#This Row],[Control ID]],[6]!Table10[Control ID],[6]cmmiAnalysis!BI$4:BI$579))</f>
        <v>#REF!</v>
      </c>
      <c r="O127" s="1" t="e">
        <f>SUM(_xlfn.XLOOKUP(Table8[[#This Row],[Control ID]],[6]!Table10[Control ID],[6]cmmiAnalysis!BJ$4:BJ$579),_xlfn.XLOOKUP(Table8[[#This Row],[Control ID]],[6]!Table10[Control ID],[6]cmmiAnalysis!BK$4:BK$579))</f>
        <v>#REF!</v>
      </c>
      <c r="P127" s="1" t="e">
        <f>SUM(_xlfn.XLOOKUP(Table8[[#This Row],[Control ID]],[6]!Table10[Control ID],[6]cmmiAnalysis!BL$4:BL$579))</f>
        <v>#REF!</v>
      </c>
      <c r="Q1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7" s="1" t="e">
        <f>SUM(_xlfn.XLOOKUP(Table8[[#This Row],[Control ID]],[6]!Table10[Control ID],[6]cmmiAnalysis!BQ$4:BQ$579),_xlfn.XLOOKUP(Table8[[#This Row],[Control ID]],[6]!Table10[Control ID],[6]cmmiAnalysis!BR$4:BR$579))</f>
        <v>#REF!</v>
      </c>
      <c r="S127" s="1" t="e">
        <f>SUM(_xlfn.XLOOKUP(Table8[[#This Row],[Control ID]],[6]!Table10[Control ID],[6]cmmiAnalysis!BA$4:BA$579),_xlfn.XLOOKUP(Table8[[#This Row],[Control ID]],[6]!Table10[Control ID],[6]cmmiAnalysis!BB$4:BB$579),_xlfn.XLOOKUP(Table8[[#This Row],[Control ID]],[6]!Table10[Control ID],[6]cmmiAnalysis!BC$4:BC$579))</f>
        <v>#REF!</v>
      </c>
      <c r="T127" s="1" t="e">
        <f>SUM(_xlfn.XLOOKUP(Table8[[#This Row],[Control ID]],[6]!Table10[Control ID],[6]cmmiAnalysis!BV$4:BV$579))</f>
        <v>#REF!</v>
      </c>
      <c r="U127" s="1" t="e">
        <f>SUM(_xlfn.XLOOKUP(Table8[[#This Row],[Control ID]],[6]!Table10[Control ID],[6]cmmiAnalysis!BW$4:BW$579))</f>
        <v>#REF!</v>
      </c>
      <c r="V127" s="1" t="e">
        <f>SUM(_xlfn.XLOOKUP(Table8[[#This Row],[Control ID]],[6]!Table10[Control ID],[6]cmmiAnalysis!BX$4:BX$579))</f>
        <v>#REF!</v>
      </c>
      <c r="W127" s="1" t="e">
        <f>SUM(_xlfn.XLOOKUP(Table8[[#This Row],[Control ID]],[6]!Table10[Control ID],[6]cmmiAnalysis!BY$4:BY$579))</f>
        <v>#REF!</v>
      </c>
      <c r="X127" s="1" t="e">
        <f>SUM(_xlfn.XLOOKUP(Table8[[#This Row],[Control ID]],[6]!Table10[Control ID],[6]cmmiAnalysis!BZ$4:BZ$579))</f>
        <v>#REF!</v>
      </c>
      <c r="Y127" s="1" t="e">
        <f>SUM(_xlfn.XLOOKUP(Table8[[#This Row],[Control ID]],[6]!Table10[Control ID],[6]cmmiAnalysis!CA$4:CA$579),_xlfn.XLOOKUP(Table8[[#This Row],[Control ID]],[6]!Table10[Control ID],[6]cmmiAnalysis!CB$4:CB$579))</f>
        <v>#REF!</v>
      </c>
      <c r="Z127" s="1" t="e">
        <f>SUM(_xlfn.XLOOKUP(Table8[[#This Row],[Control ID]],[6]!Table10[Control ID],[6]cmmiAnalysis!CC$4:CC$579),_xlfn.XLOOKUP(Table8[[#This Row],[Control ID]],[6]!Table10[Control ID],[6]cmmiAnalysis!CD$4:CD$579),_xlfn.XLOOKUP(Table8[[#This Row],[Control ID]],[6]!Table10[Control ID],[6]cmmiAnalysis!CE$4:CE$579))</f>
        <v>#REF!</v>
      </c>
    </row>
    <row r="128" spans="2:26" x14ac:dyDescent="0.25">
      <c r="B128" s="1" t="s">
        <v>3382</v>
      </c>
      <c r="C128" s="1" t="str">
        <f>_xlfn.XLOOKUP(B128,[6]cmmiAnalysis!$A$4:$A$579,[6]cmmiAnalysis!$D$4:$D$579,0,0,1)</f>
        <v>Regulatory Mapping</v>
      </c>
      <c r="D128" s="19">
        <v>4</v>
      </c>
      <c r="E128" s="32" t="str">
        <f>IFERROR(SUM(Table8[[#This Row],[Implementation]:[Reporting]]),"N/A")</f>
        <v>N/A</v>
      </c>
      <c r="F128" s="32" t="e">
        <f>SUM(Table8[[#This Row],[Operating Capability]:[Adaptability]])</f>
        <v>#REF!</v>
      </c>
      <c r="G128" s="32" t="e">
        <f>SUM(Table8[[#This Row],[Reliability]:[Transparency]])</f>
        <v>#REF!</v>
      </c>
      <c r="H128" s="1" t="e" cm="1">
        <f t="array" ref="H128">_xlfn.XLOOKUP(B128,[6]!Table10[Control ID],[6]cmmiAnalysis!AV$4:AV$579,0,0,1)</f>
        <v>#REF!</v>
      </c>
      <c r="I128" s="1" t="e" cm="1">
        <f t="array" ref="I128">_xlfn.XLOOKUP(B128,[6]!Table10[Control ID], [6]cmmiAnalysis!AW$4:AW$579,0,0,1)+(_xlfn.XLOOKUP(B128,[6]!Table10[Control ID], [6]cmmiAnalysis!AX$4:AX$579,0,0,1)+(_xlfn.XLOOKUP(B128,[6]!Table10[Control ID], [6]cmmiAnalysis!AY$4:AY$579,0,0,1)))</f>
        <v>#REF!</v>
      </c>
      <c r="J1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8" s="1" t="e">
        <f>SUM(_xlfn.XLOOKUP(Table8[[#This Row],[Control ID]],[6]!Table10[Control ID],[6]cmmiAnalysis!BE$4:BE$579),_xlfn.XLOOKUP(Table8[[#This Row],[Control ID]],[6]!Table10[Control ID],[6]cmmiAnalysis!BF$4:BF$579))</f>
        <v>#REF!</v>
      </c>
      <c r="L128" s="1" t="e">
        <f>SUM(_xlfn.XLOOKUP(Table8[[#This Row],[Control ID]],[6]!Table10[Control ID],[6]cmmiAnalysis!BG$4:BG$579))</f>
        <v>#REF!</v>
      </c>
      <c r="M128" s="1" t="e">
        <f>SUM(_xlfn.XLOOKUP(Table8[[#This Row],[Control ID]],[6]!Table10[Control ID],[6]cmmiAnalysis!BH$4:BH$579))</f>
        <v>#REF!</v>
      </c>
      <c r="N128" s="1" t="e">
        <f>SUM(_xlfn.XLOOKUP(Table8[[#This Row],[Control ID]],[6]!Table10[Control ID],[6]cmmiAnalysis!BI$4:BI$579))</f>
        <v>#REF!</v>
      </c>
      <c r="O128" s="1" t="e">
        <f>SUM(_xlfn.XLOOKUP(Table8[[#This Row],[Control ID]],[6]!Table10[Control ID],[6]cmmiAnalysis!BJ$4:BJ$579),_xlfn.XLOOKUP(Table8[[#This Row],[Control ID]],[6]!Table10[Control ID],[6]cmmiAnalysis!BK$4:BK$579))</f>
        <v>#REF!</v>
      </c>
      <c r="P128" s="1" t="e">
        <f>SUM(_xlfn.XLOOKUP(Table8[[#This Row],[Control ID]],[6]!Table10[Control ID],[6]cmmiAnalysis!BL$4:BL$579))</f>
        <v>#REF!</v>
      </c>
      <c r="Q1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8" s="1" t="e">
        <f>SUM(_xlfn.XLOOKUP(Table8[[#This Row],[Control ID]],[6]!Table10[Control ID],[6]cmmiAnalysis!BQ$4:BQ$579),_xlfn.XLOOKUP(Table8[[#This Row],[Control ID]],[6]!Table10[Control ID],[6]cmmiAnalysis!BR$4:BR$579))</f>
        <v>#REF!</v>
      </c>
      <c r="S128" s="1" t="e">
        <f>SUM(_xlfn.XLOOKUP(Table8[[#This Row],[Control ID]],[6]!Table10[Control ID],[6]cmmiAnalysis!BA$4:BA$579),_xlfn.XLOOKUP(Table8[[#This Row],[Control ID]],[6]!Table10[Control ID],[6]cmmiAnalysis!BB$4:BB$579),_xlfn.XLOOKUP(Table8[[#This Row],[Control ID]],[6]!Table10[Control ID],[6]cmmiAnalysis!BC$4:BC$579))</f>
        <v>#REF!</v>
      </c>
      <c r="T128" s="1" t="e">
        <f>SUM(_xlfn.XLOOKUP(Table8[[#This Row],[Control ID]],[6]!Table10[Control ID],[6]cmmiAnalysis!BV$4:BV$579))</f>
        <v>#REF!</v>
      </c>
      <c r="U128" s="1" t="e">
        <f>SUM(_xlfn.XLOOKUP(Table8[[#This Row],[Control ID]],[6]!Table10[Control ID],[6]cmmiAnalysis!BW$4:BW$579))</f>
        <v>#REF!</v>
      </c>
      <c r="V128" s="1" t="e">
        <f>SUM(_xlfn.XLOOKUP(Table8[[#This Row],[Control ID]],[6]!Table10[Control ID],[6]cmmiAnalysis!BX$4:BX$579))</f>
        <v>#REF!</v>
      </c>
      <c r="W128" s="1" t="e">
        <f>SUM(_xlfn.XLOOKUP(Table8[[#This Row],[Control ID]],[6]!Table10[Control ID],[6]cmmiAnalysis!BY$4:BY$579))</f>
        <v>#REF!</v>
      </c>
      <c r="X128" s="1" t="e">
        <f>SUM(_xlfn.XLOOKUP(Table8[[#This Row],[Control ID]],[6]!Table10[Control ID],[6]cmmiAnalysis!BZ$4:BZ$579))</f>
        <v>#REF!</v>
      </c>
      <c r="Y128" s="1" t="e">
        <f>SUM(_xlfn.XLOOKUP(Table8[[#This Row],[Control ID]],[6]!Table10[Control ID],[6]cmmiAnalysis!CA$4:CA$579),_xlfn.XLOOKUP(Table8[[#This Row],[Control ID]],[6]!Table10[Control ID],[6]cmmiAnalysis!CB$4:CB$579))</f>
        <v>#REF!</v>
      </c>
      <c r="Z128" s="1" t="e">
        <f>SUM(_xlfn.XLOOKUP(Table8[[#This Row],[Control ID]],[6]!Table10[Control ID],[6]cmmiAnalysis!CC$4:CC$579),_xlfn.XLOOKUP(Table8[[#This Row],[Control ID]],[6]!Table10[Control ID],[6]cmmiAnalysis!CD$4:CD$579),_xlfn.XLOOKUP(Table8[[#This Row],[Control ID]],[6]!Table10[Control ID],[6]cmmiAnalysis!CE$4:CE$579))</f>
        <v>#REF!</v>
      </c>
    </row>
    <row r="129" spans="2:26" x14ac:dyDescent="0.25">
      <c r="B129" s="1" t="s">
        <v>3384</v>
      </c>
      <c r="C129" s="1" t="str">
        <f>_xlfn.XLOOKUP(B129,[6]cmmiAnalysis!$A$4:$A$579,[6]cmmiAnalysis!$D$4:$D$579,0,0,1)</f>
        <v>Compliance Risk Assessment</v>
      </c>
      <c r="D129" s="19">
        <v>4</v>
      </c>
      <c r="E129" s="32" t="str">
        <f>IFERROR(SUM(Table8[[#This Row],[Implementation]:[Reporting]]),"N/A")</f>
        <v>N/A</v>
      </c>
      <c r="F129" s="32" t="e">
        <f>SUM(Table8[[#This Row],[Operating Capability]:[Adaptability]])</f>
        <v>#REF!</v>
      </c>
      <c r="G129" s="32" t="e">
        <f>SUM(Table8[[#This Row],[Reliability]:[Transparency]])</f>
        <v>#REF!</v>
      </c>
      <c r="H129" s="1" t="e" cm="1">
        <f t="array" ref="H129">_xlfn.XLOOKUP(B129,[6]!Table10[Control ID],[6]cmmiAnalysis!AV$4:AV$579,0,0,1)</f>
        <v>#REF!</v>
      </c>
      <c r="I129" s="1" t="e" cm="1">
        <f t="array" ref="I129">_xlfn.XLOOKUP(B129,[6]!Table10[Control ID], [6]cmmiAnalysis!AW$4:AW$579,0,0,1)+(_xlfn.XLOOKUP(B129,[6]!Table10[Control ID], [6]cmmiAnalysis!AX$4:AX$579,0,0,1)+(_xlfn.XLOOKUP(B129,[6]!Table10[Control ID], [6]cmmiAnalysis!AY$4:AY$579,0,0,1)))</f>
        <v>#REF!</v>
      </c>
      <c r="J1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29" s="1" t="e">
        <f>SUM(_xlfn.XLOOKUP(Table8[[#This Row],[Control ID]],[6]!Table10[Control ID],[6]cmmiAnalysis!BE$4:BE$579),_xlfn.XLOOKUP(Table8[[#This Row],[Control ID]],[6]!Table10[Control ID],[6]cmmiAnalysis!BF$4:BF$579))</f>
        <v>#REF!</v>
      </c>
      <c r="L129" s="1" t="e">
        <f>SUM(_xlfn.XLOOKUP(Table8[[#This Row],[Control ID]],[6]!Table10[Control ID],[6]cmmiAnalysis!BG$4:BG$579))</f>
        <v>#REF!</v>
      </c>
      <c r="M129" s="1" t="e">
        <f>SUM(_xlfn.XLOOKUP(Table8[[#This Row],[Control ID]],[6]!Table10[Control ID],[6]cmmiAnalysis!BH$4:BH$579))</f>
        <v>#REF!</v>
      </c>
      <c r="N129" s="1" t="e">
        <f>SUM(_xlfn.XLOOKUP(Table8[[#This Row],[Control ID]],[6]!Table10[Control ID],[6]cmmiAnalysis!BI$4:BI$579))</f>
        <v>#REF!</v>
      </c>
      <c r="O129" s="1" t="e">
        <f>SUM(_xlfn.XLOOKUP(Table8[[#This Row],[Control ID]],[6]!Table10[Control ID],[6]cmmiAnalysis!BJ$4:BJ$579),_xlfn.XLOOKUP(Table8[[#This Row],[Control ID]],[6]!Table10[Control ID],[6]cmmiAnalysis!BK$4:BK$579))</f>
        <v>#REF!</v>
      </c>
      <c r="P129" s="1" t="e">
        <f>SUM(_xlfn.XLOOKUP(Table8[[#This Row],[Control ID]],[6]!Table10[Control ID],[6]cmmiAnalysis!BL$4:BL$579))</f>
        <v>#REF!</v>
      </c>
      <c r="Q1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29" s="1" t="e">
        <f>SUM(_xlfn.XLOOKUP(Table8[[#This Row],[Control ID]],[6]!Table10[Control ID],[6]cmmiAnalysis!BQ$4:BQ$579),_xlfn.XLOOKUP(Table8[[#This Row],[Control ID]],[6]!Table10[Control ID],[6]cmmiAnalysis!BR$4:BR$579))</f>
        <v>#REF!</v>
      </c>
      <c r="S129" s="1" t="e">
        <f>SUM(_xlfn.XLOOKUP(Table8[[#This Row],[Control ID]],[6]!Table10[Control ID],[6]cmmiAnalysis!BA$4:BA$579),_xlfn.XLOOKUP(Table8[[#This Row],[Control ID]],[6]!Table10[Control ID],[6]cmmiAnalysis!BB$4:BB$579),_xlfn.XLOOKUP(Table8[[#This Row],[Control ID]],[6]!Table10[Control ID],[6]cmmiAnalysis!BC$4:BC$579))</f>
        <v>#REF!</v>
      </c>
      <c r="T129" s="1" t="e">
        <f>SUM(_xlfn.XLOOKUP(Table8[[#This Row],[Control ID]],[6]!Table10[Control ID],[6]cmmiAnalysis!BV$4:BV$579))</f>
        <v>#REF!</v>
      </c>
      <c r="U129" s="1" t="e">
        <f>SUM(_xlfn.XLOOKUP(Table8[[#This Row],[Control ID]],[6]!Table10[Control ID],[6]cmmiAnalysis!BW$4:BW$579))</f>
        <v>#REF!</v>
      </c>
      <c r="V129" s="1" t="e">
        <f>SUM(_xlfn.XLOOKUP(Table8[[#This Row],[Control ID]],[6]!Table10[Control ID],[6]cmmiAnalysis!BX$4:BX$579))</f>
        <v>#REF!</v>
      </c>
      <c r="W129" s="1" t="e">
        <f>SUM(_xlfn.XLOOKUP(Table8[[#This Row],[Control ID]],[6]!Table10[Control ID],[6]cmmiAnalysis!BY$4:BY$579))</f>
        <v>#REF!</v>
      </c>
      <c r="X129" s="1" t="e">
        <f>SUM(_xlfn.XLOOKUP(Table8[[#This Row],[Control ID]],[6]!Table10[Control ID],[6]cmmiAnalysis!BZ$4:BZ$579))</f>
        <v>#REF!</v>
      </c>
      <c r="Y129" s="1" t="e">
        <f>SUM(_xlfn.XLOOKUP(Table8[[#This Row],[Control ID]],[6]!Table10[Control ID],[6]cmmiAnalysis!CA$4:CA$579),_xlfn.XLOOKUP(Table8[[#This Row],[Control ID]],[6]!Table10[Control ID],[6]cmmiAnalysis!CB$4:CB$579))</f>
        <v>#REF!</v>
      </c>
      <c r="Z129" s="1" t="e">
        <f>SUM(_xlfn.XLOOKUP(Table8[[#This Row],[Control ID]],[6]!Table10[Control ID],[6]cmmiAnalysis!CC$4:CC$579),_xlfn.XLOOKUP(Table8[[#This Row],[Control ID]],[6]!Table10[Control ID],[6]cmmiAnalysis!CD$4:CD$579),_xlfn.XLOOKUP(Table8[[#This Row],[Control ID]],[6]!Table10[Control ID],[6]cmmiAnalysis!CE$4:CE$579))</f>
        <v>#REF!</v>
      </c>
    </row>
    <row r="130" spans="2:26" x14ac:dyDescent="0.25">
      <c r="B130" s="1" t="s">
        <v>3385</v>
      </c>
      <c r="C130" s="1" t="str">
        <f>_xlfn.XLOOKUP(B130,[6]cmmiAnalysis!$A$4:$A$579,[6]cmmiAnalysis!$D$4:$D$579,0,0,1)</f>
        <v>Data Classification</v>
      </c>
      <c r="D130" s="19">
        <v>3</v>
      </c>
      <c r="E130" s="32" t="str">
        <f>IFERROR(SUM(Table8[[#This Row],[Implementation]:[Reporting]]),"N/A")</f>
        <v>N/A</v>
      </c>
      <c r="F130" s="32" t="e">
        <f>SUM(Table8[[#This Row],[Operating Capability]:[Adaptability]])</f>
        <v>#REF!</v>
      </c>
      <c r="G130" s="32" t="e">
        <f>SUM(Table8[[#This Row],[Reliability]:[Transparency]])</f>
        <v>#REF!</v>
      </c>
      <c r="H130" s="1" t="e" cm="1">
        <f t="array" ref="H130">_xlfn.XLOOKUP(B130,[6]!Table10[Control ID],[6]cmmiAnalysis!AV$4:AV$579,0,0,1)</f>
        <v>#REF!</v>
      </c>
      <c r="I130" s="1" t="e" cm="1">
        <f t="array" ref="I130">_xlfn.XLOOKUP(B130,[6]!Table10[Control ID], [6]cmmiAnalysis!AW$4:AW$579,0,0,1)+(_xlfn.XLOOKUP(B130,[6]!Table10[Control ID], [6]cmmiAnalysis!AX$4:AX$579,0,0,1)+(_xlfn.XLOOKUP(B130,[6]!Table10[Control ID], [6]cmmiAnalysis!AY$4:AY$579,0,0,1)))</f>
        <v>#REF!</v>
      </c>
      <c r="J1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0" s="1" t="e">
        <f>SUM(_xlfn.XLOOKUP(Table8[[#This Row],[Control ID]],[6]!Table10[Control ID],[6]cmmiAnalysis!BE$4:BE$579),_xlfn.XLOOKUP(Table8[[#This Row],[Control ID]],[6]!Table10[Control ID],[6]cmmiAnalysis!BF$4:BF$579))</f>
        <v>#REF!</v>
      </c>
      <c r="L130" s="1" t="e">
        <f>SUM(_xlfn.XLOOKUP(Table8[[#This Row],[Control ID]],[6]!Table10[Control ID],[6]cmmiAnalysis!BG$4:BG$579))</f>
        <v>#REF!</v>
      </c>
      <c r="M130" s="1" t="e">
        <f>SUM(_xlfn.XLOOKUP(Table8[[#This Row],[Control ID]],[6]!Table10[Control ID],[6]cmmiAnalysis!BH$4:BH$579))</f>
        <v>#REF!</v>
      </c>
      <c r="N130" s="1" t="e">
        <f>SUM(_xlfn.XLOOKUP(Table8[[#This Row],[Control ID]],[6]!Table10[Control ID],[6]cmmiAnalysis!BI$4:BI$579))</f>
        <v>#REF!</v>
      </c>
      <c r="O130" s="1" t="e">
        <f>SUM(_xlfn.XLOOKUP(Table8[[#This Row],[Control ID]],[6]!Table10[Control ID],[6]cmmiAnalysis!BJ$4:BJ$579),_xlfn.XLOOKUP(Table8[[#This Row],[Control ID]],[6]!Table10[Control ID],[6]cmmiAnalysis!BK$4:BK$579))</f>
        <v>#REF!</v>
      </c>
      <c r="P130" s="1" t="e">
        <f>SUM(_xlfn.XLOOKUP(Table8[[#This Row],[Control ID]],[6]!Table10[Control ID],[6]cmmiAnalysis!BL$4:BL$579))</f>
        <v>#REF!</v>
      </c>
      <c r="Q1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0" s="1" t="e">
        <f>SUM(_xlfn.XLOOKUP(Table8[[#This Row],[Control ID]],[6]!Table10[Control ID],[6]cmmiAnalysis!BQ$4:BQ$579),_xlfn.XLOOKUP(Table8[[#This Row],[Control ID]],[6]!Table10[Control ID],[6]cmmiAnalysis!BR$4:BR$579))</f>
        <v>#REF!</v>
      </c>
      <c r="S130" s="1" t="e">
        <f>SUM(_xlfn.XLOOKUP(Table8[[#This Row],[Control ID]],[6]!Table10[Control ID],[6]cmmiAnalysis!BA$4:BA$579),_xlfn.XLOOKUP(Table8[[#This Row],[Control ID]],[6]!Table10[Control ID],[6]cmmiAnalysis!BB$4:BB$579),_xlfn.XLOOKUP(Table8[[#This Row],[Control ID]],[6]!Table10[Control ID],[6]cmmiAnalysis!BC$4:BC$579))</f>
        <v>#REF!</v>
      </c>
      <c r="T130" s="1" t="e">
        <f>SUM(_xlfn.XLOOKUP(Table8[[#This Row],[Control ID]],[6]!Table10[Control ID],[6]cmmiAnalysis!BV$4:BV$579))</f>
        <v>#REF!</v>
      </c>
      <c r="U130" s="1" t="e">
        <f>SUM(_xlfn.XLOOKUP(Table8[[#This Row],[Control ID]],[6]!Table10[Control ID],[6]cmmiAnalysis!BW$4:BW$579))</f>
        <v>#REF!</v>
      </c>
      <c r="V130" s="1" t="e">
        <f>SUM(_xlfn.XLOOKUP(Table8[[#This Row],[Control ID]],[6]!Table10[Control ID],[6]cmmiAnalysis!BX$4:BX$579))</f>
        <v>#REF!</v>
      </c>
      <c r="W130" s="1" t="e">
        <f>SUM(_xlfn.XLOOKUP(Table8[[#This Row],[Control ID]],[6]!Table10[Control ID],[6]cmmiAnalysis!BY$4:BY$579))</f>
        <v>#REF!</v>
      </c>
      <c r="X130" s="1" t="e">
        <f>SUM(_xlfn.XLOOKUP(Table8[[#This Row],[Control ID]],[6]!Table10[Control ID],[6]cmmiAnalysis!BZ$4:BZ$579))</f>
        <v>#REF!</v>
      </c>
      <c r="Y130" s="1" t="e">
        <f>SUM(_xlfn.XLOOKUP(Table8[[#This Row],[Control ID]],[6]!Table10[Control ID],[6]cmmiAnalysis!CA$4:CA$579),_xlfn.XLOOKUP(Table8[[#This Row],[Control ID]],[6]!Table10[Control ID],[6]cmmiAnalysis!CB$4:CB$579))</f>
        <v>#REF!</v>
      </c>
      <c r="Z130" s="1" t="e">
        <f>SUM(_xlfn.XLOOKUP(Table8[[#This Row],[Control ID]],[6]!Table10[Control ID],[6]cmmiAnalysis!CC$4:CC$579),_xlfn.XLOOKUP(Table8[[#This Row],[Control ID]],[6]!Table10[Control ID],[6]cmmiAnalysis!CD$4:CD$579),_xlfn.XLOOKUP(Table8[[#This Row],[Control ID]],[6]!Table10[Control ID],[6]cmmiAnalysis!CE$4:CE$579))</f>
        <v>#REF!</v>
      </c>
    </row>
    <row r="131" spans="2:26" x14ac:dyDescent="0.25">
      <c r="B131" s="1" t="s">
        <v>3386</v>
      </c>
      <c r="C131" s="1" t="str">
        <f>_xlfn.XLOOKUP(B131,[6]cmmiAnalysis!$A$4:$A$579,[6]cmmiAnalysis!$D$4:$D$579,0,0,1)</f>
        <v>Compliance Auditing</v>
      </c>
      <c r="D131" s="19">
        <v>4</v>
      </c>
      <c r="E131" s="32" t="str">
        <f>IFERROR(SUM(Table8[[#This Row],[Implementation]:[Reporting]]),"N/A")</f>
        <v>N/A</v>
      </c>
      <c r="F131" s="32" t="e">
        <f>SUM(Table8[[#This Row],[Operating Capability]:[Adaptability]])</f>
        <v>#REF!</v>
      </c>
      <c r="G131" s="32" t="e">
        <f>SUM(Table8[[#This Row],[Reliability]:[Transparency]])</f>
        <v>#REF!</v>
      </c>
      <c r="H131" s="1" t="e" cm="1">
        <f t="array" ref="H131">_xlfn.XLOOKUP(B131,[6]!Table10[Control ID],[6]cmmiAnalysis!AV$4:AV$579,0,0,1)</f>
        <v>#REF!</v>
      </c>
      <c r="I131" s="1" t="e" cm="1">
        <f t="array" ref="I131">_xlfn.XLOOKUP(B131,[6]!Table10[Control ID], [6]cmmiAnalysis!AW$4:AW$579,0,0,1)+(_xlfn.XLOOKUP(B131,[6]!Table10[Control ID], [6]cmmiAnalysis!AX$4:AX$579,0,0,1)+(_xlfn.XLOOKUP(B131,[6]!Table10[Control ID], [6]cmmiAnalysis!AY$4:AY$579,0,0,1)))</f>
        <v>#REF!</v>
      </c>
      <c r="J1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1" s="1" t="e">
        <f>SUM(_xlfn.XLOOKUP(Table8[[#This Row],[Control ID]],[6]!Table10[Control ID],[6]cmmiAnalysis!BE$4:BE$579),_xlfn.XLOOKUP(Table8[[#This Row],[Control ID]],[6]!Table10[Control ID],[6]cmmiAnalysis!BF$4:BF$579))</f>
        <v>#REF!</v>
      </c>
      <c r="L131" s="1" t="e">
        <f>SUM(_xlfn.XLOOKUP(Table8[[#This Row],[Control ID]],[6]!Table10[Control ID],[6]cmmiAnalysis!BG$4:BG$579))</f>
        <v>#REF!</v>
      </c>
      <c r="M131" s="1" t="e">
        <f>SUM(_xlfn.XLOOKUP(Table8[[#This Row],[Control ID]],[6]!Table10[Control ID],[6]cmmiAnalysis!BH$4:BH$579))</f>
        <v>#REF!</v>
      </c>
      <c r="N131" s="1" t="e">
        <f>SUM(_xlfn.XLOOKUP(Table8[[#This Row],[Control ID]],[6]!Table10[Control ID],[6]cmmiAnalysis!BI$4:BI$579))</f>
        <v>#REF!</v>
      </c>
      <c r="O131" s="1" t="e">
        <f>SUM(_xlfn.XLOOKUP(Table8[[#This Row],[Control ID]],[6]!Table10[Control ID],[6]cmmiAnalysis!BJ$4:BJ$579),_xlfn.XLOOKUP(Table8[[#This Row],[Control ID]],[6]!Table10[Control ID],[6]cmmiAnalysis!BK$4:BK$579))</f>
        <v>#REF!</v>
      </c>
      <c r="P131" s="1" t="e">
        <f>SUM(_xlfn.XLOOKUP(Table8[[#This Row],[Control ID]],[6]!Table10[Control ID],[6]cmmiAnalysis!BL$4:BL$579))</f>
        <v>#REF!</v>
      </c>
      <c r="Q1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1" s="1" t="e">
        <f>SUM(_xlfn.XLOOKUP(Table8[[#This Row],[Control ID]],[6]!Table10[Control ID],[6]cmmiAnalysis!BQ$4:BQ$579),_xlfn.XLOOKUP(Table8[[#This Row],[Control ID]],[6]!Table10[Control ID],[6]cmmiAnalysis!BR$4:BR$579))</f>
        <v>#REF!</v>
      </c>
      <c r="S131" s="1" t="e">
        <f>SUM(_xlfn.XLOOKUP(Table8[[#This Row],[Control ID]],[6]!Table10[Control ID],[6]cmmiAnalysis!BA$4:BA$579),_xlfn.XLOOKUP(Table8[[#This Row],[Control ID]],[6]!Table10[Control ID],[6]cmmiAnalysis!BB$4:BB$579),_xlfn.XLOOKUP(Table8[[#This Row],[Control ID]],[6]!Table10[Control ID],[6]cmmiAnalysis!BC$4:BC$579))</f>
        <v>#REF!</v>
      </c>
      <c r="T131" s="1" t="e">
        <f>SUM(_xlfn.XLOOKUP(Table8[[#This Row],[Control ID]],[6]!Table10[Control ID],[6]cmmiAnalysis!BV$4:BV$579))</f>
        <v>#REF!</v>
      </c>
      <c r="U131" s="1" t="e">
        <f>SUM(_xlfn.XLOOKUP(Table8[[#This Row],[Control ID]],[6]!Table10[Control ID],[6]cmmiAnalysis!BW$4:BW$579))</f>
        <v>#REF!</v>
      </c>
      <c r="V131" s="1" t="e">
        <f>SUM(_xlfn.XLOOKUP(Table8[[#This Row],[Control ID]],[6]!Table10[Control ID],[6]cmmiAnalysis!BX$4:BX$579))</f>
        <v>#REF!</v>
      </c>
      <c r="W131" s="1" t="e">
        <f>SUM(_xlfn.XLOOKUP(Table8[[#This Row],[Control ID]],[6]!Table10[Control ID],[6]cmmiAnalysis!BY$4:BY$579))</f>
        <v>#REF!</v>
      </c>
      <c r="X131" s="1" t="e">
        <f>SUM(_xlfn.XLOOKUP(Table8[[#This Row],[Control ID]],[6]!Table10[Control ID],[6]cmmiAnalysis!BZ$4:BZ$579))</f>
        <v>#REF!</v>
      </c>
      <c r="Y131" s="1" t="e">
        <f>SUM(_xlfn.XLOOKUP(Table8[[#This Row],[Control ID]],[6]!Table10[Control ID],[6]cmmiAnalysis!CA$4:CA$579),_xlfn.XLOOKUP(Table8[[#This Row],[Control ID]],[6]!Table10[Control ID],[6]cmmiAnalysis!CB$4:CB$579))</f>
        <v>#REF!</v>
      </c>
      <c r="Z131" s="1" t="e">
        <f>SUM(_xlfn.XLOOKUP(Table8[[#This Row],[Control ID]],[6]!Table10[Control ID],[6]cmmiAnalysis!CC$4:CC$579),_xlfn.XLOOKUP(Table8[[#This Row],[Control ID]],[6]!Table10[Control ID],[6]cmmiAnalysis!CD$4:CD$579),_xlfn.XLOOKUP(Table8[[#This Row],[Control ID]],[6]!Table10[Control ID],[6]cmmiAnalysis!CE$4:CE$579))</f>
        <v>#REF!</v>
      </c>
    </row>
    <row r="132" spans="2:26" x14ac:dyDescent="0.25">
      <c r="B132" s="1" t="s">
        <v>3387</v>
      </c>
      <c r="C132" s="1" t="str">
        <f>_xlfn.XLOOKUP(B132,[6]cmmiAnalysis!$A$4:$A$579,[6]cmmiAnalysis!$D$4:$D$579,0,0,1)</f>
        <v>Role-Based Access Control</v>
      </c>
      <c r="D132" s="19">
        <v>4</v>
      </c>
      <c r="E132" s="32" t="str">
        <f>IFERROR(SUM(Table8[[#This Row],[Implementation]:[Reporting]]),"N/A")</f>
        <v>N/A</v>
      </c>
      <c r="F132" s="32" t="e">
        <f>SUM(Table8[[#This Row],[Operating Capability]:[Adaptability]])</f>
        <v>#REF!</v>
      </c>
      <c r="G132" s="32" t="e">
        <f>SUM(Table8[[#This Row],[Reliability]:[Transparency]])</f>
        <v>#REF!</v>
      </c>
      <c r="H132" s="1" t="e" cm="1">
        <f t="array" ref="H132">_xlfn.XLOOKUP(B132,[6]!Table10[Control ID],[6]cmmiAnalysis!AV$4:AV$579,0,0,1)</f>
        <v>#REF!</v>
      </c>
      <c r="I132" s="1" t="e" cm="1">
        <f t="array" ref="I132">_xlfn.XLOOKUP(B132,[6]!Table10[Control ID], [6]cmmiAnalysis!AW$4:AW$579,0,0,1)+(_xlfn.XLOOKUP(B132,[6]!Table10[Control ID], [6]cmmiAnalysis!AX$4:AX$579,0,0,1)+(_xlfn.XLOOKUP(B132,[6]!Table10[Control ID], [6]cmmiAnalysis!AY$4:AY$579,0,0,1)))</f>
        <v>#REF!</v>
      </c>
      <c r="J1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2" s="1" t="e">
        <f>SUM(_xlfn.XLOOKUP(Table8[[#This Row],[Control ID]],[6]!Table10[Control ID],[6]cmmiAnalysis!BE$4:BE$579),_xlfn.XLOOKUP(Table8[[#This Row],[Control ID]],[6]!Table10[Control ID],[6]cmmiAnalysis!BF$4:BF$579))</f>
        <v>#REF!</v>
      </c>
      <c r="L132" s="1" t="e">
        <f>SUM(_xlfn.XLOOKUP(Table8[[#This Row],[Control ID]],[6]!Table10[Control ID],[6]cmmiAnalysis!BG$4:BG$579))</f>
        <v>#REF!</v>
      </c>
      <c r="M132" s="1" t="e">
        <f>SUM(_xlfn.XLOOKUP(Table8[[#This Row],[Control ID]],[6]!Table10[Control ID],[6]cmmiAnalysis!BH$4:BH$579))</f>
        <v>#REF!</v>
      </c>
      <c r="N132" s="1" t="e">
        <f>SUM(_xlfn.XLOOKUP(Table8[[#This Row],[Control ID]],[6]!Table10[Control ID],[6]cmmiAnalysis!BI$4:BI$579))</f>
        <v>#REF!</v>
      </c>
      <c r="O132" s="1" t="e">
        <f>SUM(_xlfn.XLOOKUP(Table8[[#This Row],[Control ID]],[6]!Table10[Control ID],[6]cmmiAnalysis!BJ$4:BJ$579),_xlfn.XLOOKUP(Table8[[#This Row],[Control ID]],[6]!Table10[Control ID],[6]cmmiAnalysis!BK$4:BK$579))</f>
        <v>#REF!</v>
      </c>
      <c r="P132" s="1" t="e">
        <f>SUM(_xlfn.XLOOKUP(Table8[[#This Row],[Control ID]],[6]!Table10[Control ID],[6]cmmiAnalysis!BL$4:BL$579))</f>
        <v>#REF!</v>
      </c>
      <c r="Q1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2" s="1" t="e">
        <f>SUM(_xlfn.XLOOKUP(Table8[[#This Row],[Control ID]],[6]!Table10[Control ID],[6]cmmiAnalysis!BQ$4:BQ$579),_xlfn.XLOOKUP(Table8[[#This Row],[Control ID]],[6]!Table10[Control ID],[6]cmmiAnalysis!BR$4:BR$579))</f>
        <v>#REF!</v>
      </c>
      <c r="S132" s="1" t="e">
        <f>SUM(_xlfn.XLOOKUP(Table8[[#This Row],[Control ID]],[6]!Table10[Control ID],[6]cmmiAnalysis!BA$4:BA$579),_xlfn.XLOOKUP(Table8[[#This Row],[Control ID]],[6]!Table10[Control ID],[6]cmmiAnalysis!BB$4:BB$579),_xlfn.XLOOKUP(Table8[[#This Row],[Control ID]],[6]!Table10[Control ID],[6]cmmiAnalysis!BC$4:BC$579))</f>
        <v>#REF!</v>
      </c>
      <c r="T132" s="1" t="e">
        <f>SUM(_xlfn.XLOOKUP(Table8[[#This Row],[Control ID]],[6]!Table10[Control ID],[6]cmmiAnalysis!BV$4:BV$579))</f>
        <v>#REF!</v>
      </c>
      <c r="U132" s="1" t="e">
        <f>SUM(_xlfn.XLOOKUP(Table8[[#This Row],[Control ID]],[6]!Table10[Control ID],[6]cmmiAnalysis!BW$4:BW$579))</f>
        <v>#REF!</v>
      </c>
      <c r="V132" s="1" t="e">
        <f>SUM(_xlfn.XLOOKUP(Table8[[#This Row],[Control ID]],[6]!Table10[Control ID],[6]cmmiAnalysis!BX$4:BX$579))</f>
        <v>#REF!</v>
      </c>
      <c r="W132" s="1" t="e">
        <f>SUM(_xlfn.XLOOKUP(Table8[[#This Row],[Control ID]],[6]!Table10[Control ID],[6]cmmiAnalysis!BY$4:BY$579))</f>
        <v>#REF!</v>
      </c>
      <c r="X132" s="1" t="e">
        <f>SUM(_xlfn.XLOOKUP(Table8[[#This Row],[Control ID]],[6]!Table10[Control ID],[6]cmmiAnalysis!BZ$4:BZ$579))</f>
        <v>#REF!</v>
      </c>
      <c r="Y132" s="1" t="e">
        <f>SUM(_xlfn.XLOOKUP(Table8[[#This Row],[Control ID]],[6]!Table10[Control ID],[6]cmmiAnalysis!CA$4:CA$579),_xlfn.XLOOKUP(Table8[[#This Row],[Control ID]],[6]!Table10[Control ID],[6]cmmiAnalysis!CB$4:CB$579))</f>
        <v>#REF!</v>
      </c>
      <c r="Z132" s="1" t="e">
        <f>SUM(_xlfn.XLOOKUP(Table8[[#This Row],[Control ID]],[6]!Table10[Control ID],[6]cmmiAnalysis!CC$4:CC$579),_xlfn.XLOOKUP(Table8[[#This Row],[Control ID]],[6]!Table10[Control ID],[6]cmmiAnalysis!CD$4:CD$579),_xlfn.XLOOKUP(Table8[[#This Row],[Control ID]],[6]!Table10[Control ID],[6]cmmiAnalysis!CE$4:CE$579))</f>
        <v>#REF!</v>
      </c>
    </row>
    <row r="133" spans="2:26" x14ac:dyDescent="0.25">
      <c r="B133" s="1" t="s">
        <v>3389</v>
      </c>
      <c r="C133" s="1" t="str">
        <f>_xlfn.XLOOKUP(B133,[6]cmmiAnalysis!$A$4:$A$579,[6]cmmiAnalysis!$D$4:$D$579,0,0,1)</f>
        <v>Incident Response Plan</v>
      </c>
      <c r="D133" s="19">
        <v>3</v>
      </c>
      <c r="E133" s="32" t="str">
        <f>IFERROR(SUM(Table8[[#This Row],[Implementation]:[Reporting]]),"N/A")</f>
        <v>N/A</v>
      </c>
      <c r="F133" s="32" t="e">
        <f>SUM(Table8[[#This Row],[Operating Capability]:[Adaptability]])</f>
        <v>#REF!</v>
      </c>
      <c r="G133" s="32" t="e">
        <f>SUM(Table8[[#This Row],[Reliability]:[Transparency]])</f>
        <v>#REF!</v>
      </c>
      <c r="H133" s="1" t="e" cm="1">
        <f t="array" ref="H133">_xlfn.XLOOKUP(B133,[6]!Table10[Control ID],[6]cmmiAnalysis!AV$4:AV$579,0,0,1)</f>
        <v>#REF!</v>
      </c>
      <c r="I133" s="1" t="e" cm="1">
        <f t="array" ref="I133">_xlfn.XLOOKUP(B133,[6]!Table10[Control ID], [6]cmmiAnalysis!AW$4:AW$579,0,0,1)+(_xlfn.XLOOKUP(B133,[6]!Table10[Control ID], [6]cmmiAnalysis!AX$4:AX$579,0,0,1)+(_xlfn.XLOOKUP(B133,[6]!Table10[Control ID], [6]cmmiAnalysis!AY$4:AY$579,0,0,1)))</f>
        <v>#REF!</v>
      </c>
      <c r="J1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3" s="1" t="e">
        <f>SUM(_xlfn.XLOOKUP(Table8[[#This Row],[Control ID]],[6]!Table10[Control ID],[6]cmmiAnalysis!BE$4:BE$579),_xlfn.XLOOKUP(Table8[[#This Row],[Control ID]],[6]!Table10[Control ID],[6]cmmiAnalysis!BF$4:BF$579))</f>
        <v>#REF!</v>
      </c>
      <c r="L133" s="1" t="e">
        <f>SUM(_xlfn.XLOOKUP(Table8[[#This Row],[Control ID]],[6]!Table10[Control ID],[6]cmmiAnalysis!BG$4:BG$579))</f>
        <v>#REF!</v>
      </c>
      <c r="M133" s="1" t="e">
        <f>SUM(_xlfn.XLOOKUP(Table8[[#This Row],[Control ID]],[6]!Table10[Control ID],[6]cmmiAnalysis!BH$4:BH$579))</f>
        <v>#REF!</v>
      </c>
      <c r="N133" s="1" t="e">
        <f>SUM(_xlfn.XLOOKUP(Table8[[#This Row],[Control ID]],[6]!Table10[Control ID],[6]cmmiAnalysis!BI$4:BI$579))</f>
        <v>#REF!</v>
      </c>
      <c r="O133" s="1" t="e">
        <f>SUM(_xlfn.XLOOKUP(Table8[[#This Row],[Control ID]],[6]!Table10[Control ID],[6]cmmiAnalysis!BJ$4:BJ$579),_xlfn.XLOOKUP(Table8[[#This Row],[Control ID]],[6]!Table10[Control ID],[6]cmmiAnalysis!BK$4:BK$579))</f>
        <v>#REF!</v>
      </c>
      <c r="P133" s="1" t="e">
        <f>SUM(_xlfn.XLOOKUP(Table8[[#This Row],[Control ID]],[6]!Table10[Control ID],[6]cmmiAnalysis!BL$4:BL$579))</f>
        <v>#REF!</v>
      </c>
      <c r="Q1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3" s="1" t="e">
        <f>SUM(_xlfn.XLOOKUP(Table8[[#This Row],[Control ID]],[6]!Table10[Control ID],[6]cmmiAnalysis!BQ$4:BQ$579),_xlfn.XLOOKUP(Table8[[#This Row],[Control ID]],[6]!Table10[Control ID],[6]cmmiAnalysis!BR$4:BR$579))</f>
        <v>#REF!</v>
      </c>
      <c r="S133" s="1" t="e">
        <f>SUM(_xlfn.XLOOKUP(Table8[[#This Row],[Control ID]],[6]!Table10[Control ID],[6]cmmiAnalysis!BA$4:BA$579),_xlfn.XLOOKUP(Table8[[#This Row],[Control ID]],[6]!Table10[Control ID],[6]cmmiAnalysis!BB$4:BB$579),_xlfn.XLOOKUP(Table8[[#This Row],[Control ID]],[6]!Table10[Control ID],[6]cmmiAnalysis!BC$4:BC$579))</f>
        <v>#REF!</v>
      </c>
      <c r="T133" s="1" t="e">
        <f>SUM(_xlfn.XLOOKUP(Table8[[#This Row],[Control ID]],[6]!Table10[Control ID],[6]cmmiAnalysis!BV$4:BV$579))</f>
        <v>#REF!</v>
      </c>
      <c r="U133" s="1" t="e">
        <f>SUM(_xlfn.XLOOKUP(Table8[[#This Row],[Control ID]],[6]!Table10[Control ID],[6]cmmiAnalysis!BW$4:BW$579))</f>
        <v>#REF!</v>
      </c>
      <c r="V133" s="1" t="e">
        <f>SUM(_xlfn.XLOOKUP(Table8[[#This Row],[Control ID]],[6]!Table10[Control ID],[6]cmmiAnalysis!BX$4:BX$579))</f>
        <v>#REF!</v>
      </c>
      <c r="W133" s="1" t="e">
        <f>SUM(_xlfn.XLOOKUP(Table8[[#This Row],[Control ID]],[6]!Table10[Control ID],[6]cmmiAnalysis!BY$4:BY$579))</f>
        <v>#REF!</v>
      </c>
      <c r="X133" s="1" t="e">
        <f>SUM(_xlfn.XLOOKUP(Table8[[#This Row],[Control ID]],[6]!Table10[Control ID],[6]cmmiAnalysis!BZ$4:BZ$579))</f>
        <v>#REF!</v>
      </c>
      <c r="Y133" s="1" t="e">
        <f>SUM(_xlfn.XLOOKUP(Table8[[#This Row],[Control ID]],[6]!Table10[Control ID],[6]cmmiAnalysis!CA$4:CA$579),_xlfn.XLOOKUP(Table8[[#This Row],[Control ID]],[6]!Table10[Control ID],[6]cmmiAnalysis!CB$4:CB$579))</f>
        <v>#REF!</v>
      </c>
      <c r="Z133" s="1" t="e">
        <f>SUM(_xlfn.XLOOKUP(Table8[[#This Row],[Control ID]],[6]!Table10[Control ID],[6]cmmiAnalysis!CC$4:CC$579),_xlfn.XLOOKUP(Table8[[#This Row],[Control ID]],[6]!Table10[Control ID],[6]cmmiAnalysis!CD$4:CD$579),_xlfn.XLOOKUP(Table8[[#This Row],[Control ID]],[6]!Table10[Control ID],[6]cmmiAnalysis!CE$4:CE$579))</f>
        <v>#REF!</v>
      </c>
    </row>
    <row r="134" spans="2:26" x14ac:dyDescent="0.25">
      <c r="B134" s="1" t="s">
        <v>3392</v>
      </c>
      <c r="C134" s="1" t="str">
        <f>_xlfn.XLOOKUP(B134,[6]cmmiAnalysis!$A$4:$A$579,[6]cmmiAnalysis!$D$4:$D$579,0,0,1)</f>
        <v>Compliance Training</v>
      </c>
      <c r="D134" s="19">
        <v>5</v>
      </c>
      <c r="E134" s="32" t="str">
        <f>IFERROR(SUM(Table8[[#This Row],[Implementation]:[Reporting]]),"N/A")</f>
        <v>N/A</v>
      </c>
      <c r="F134" s="32" t="e">
        <f>SUM(Table8[[#This Row],[Operating Capability]:[Adaptability]])</f>
        <v>#REF!</v>
      </c>
      <c r="G134" s="32" t="e">
        <f>SUM(Table8[[#This Row],[Reliability]:[Transparency]])</f>
        <v>#REF!</v>
      </c>
      <c r="H134" s="1" t="e" cm="1">
        <f t="array" ref="H134">_xlfn.XLOOKUP(B134,[6]!Table10[Control ID],[6]cmmiAnalysis!AV$4:AV$579,0,0,1)</f>
        <v>#REF!</v>
      </c>
      <c r="I134" s="1" t="e" cm="1">
        <f t="array" ref="I134">_xlfn.XLOOKUP(B134,[6]!Table10[Control ID], [6]cmmiAnalysis!AW$4:AW$579,0,0,1)+(_xlfn.XLOOKUP(B134,[6]!Table10[Control ID], [6]cmmiAnalysis!AX$4:AX$579,0,0,1)+(_xlfn.XLOOKUP(B134,[6]!Table10[Control ID], [6]cmmiAnalysis!AY$4:AY$579,0,0,1)))</f>
        <v>#REF!</v>
      </c>
      <c r="J1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4" s="1" t="e">
        <f>SUM(_xlfn.XLOOKUP(Table8[[#This Row],[Control ID]],[6]!Table10[Control ID],[6]cmmiAnalysis!BE$4:BE$579),_xlfn.XLOOKUP(Table8[[#This Row],[Control ID]],[6]!Table10[Control ID],[6]cmmiAnalysis!BF$4:BF$579))</f>
        <v>#REF!</v>
      </c>
      <c r="L134" s="1" t="e">
        <f>SUM(_xlfn.XLOOKUP(Table8[[#This Row],[Control ID]],[6]!Table10[Control ID],[6]cmmiAnalysis!BG$4:BG$579))</f>
        <v>#REF!</v>
      </c>
      <c r="M134" s="1" t="e">
        <f>SUM(_xlfn.XLOOKUP(Table8[[#This Row],[Control ID]],[6]!Table10[Control ID],[6]cmmiAnalysis!BH$4:BH$579))</f>
        <v>#REF!</v>
      </c>
      <c r="N134" s="1" t="e">
        <f>SUM(_xlfn.XLOOKUP(Table8[[#This Row],[Control ID]],[6]!Table10[Control ID],[6]cmmiAnalysis!BI$4:BI$579))</f>
        <v>#REF!</v>
      </c>
      <c r="O134" s="1" t="e">
        <f>SUM(_xlfn.XLOOKUP(Table8[[#This Row],[Control ID]],[6]!Table10[Control ID],[6]cmmiAnalysis!BJ$4:BJ$579),_xlfn.XLOOKUP(Table8[[#This Row],[Control ID]],[6]!Table10[Control ID],[6]cmmiAnalysis!BK$4:BK$579))</f>
        <v>#REF!</v>
      </c>
      <c r="P134" s="1" t="e">
        <f>SUM(_xlfn.XLOOKUP(Table8[[#This Row],[Control ID]],[6]!Table10[Control ID],[6]cmmiAnalysis!BL$4:BL$579))</f>
        <v>#REF!</v>
      </c>
      <c r="Q1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4" s="1" t="e">
        <f>SUM(_xlfn.XLOOKUP(Table8[[#This Row],[Control ID]],[6]!Table10[Control ID],[6]cmmiAnalysis!BQ$4:BQ$579),_xlfn.XLOOKUP(Table8[[#This Row],[Control ID]],[6]!Table10[Control ID],[6]cmmiAnalysis!BR$4:BR$579))</f>
        <v>#REF!</v>
      </c>
      <c r="S134" s="1" t="e">
        <f>SUM(_xlfn.XLOOKUP(Table8[[#This Row],[Control ID]],[6]!Table10[Control ID],[6]cmmiAnalysis!BA$4:BA$579),_xlfn.XLOOKUP(Table8[[#This Row],[Control ID]],[6]!Table10[Control ID],[6]cmmiAnalysis!BB$4:BB$579),_xlfn.XLOOKUP(Table8[[#This Row],[Control ID]],[6]!Table10[Control ID],[6]cmmiAnalysis!BC$4:BC$579))</f>
        <v>#REF!</v>
      </c>
      <c r="T134" s="1" t="e">
        <f>SUM(_xlfn.XLOOKUP(Table8[[#This Row],[Control ID]],[6]!Table10[Control ID],[6]cmmiAnalysis!BV$4:BV$579))</f>
        <v>#REF!</v>
      </c>
      <c r="U134" s="1" t="e">
        <f>SUM(_xlfn.XLOOKUP(Table8[[#This Row],[Control ID]],[6]!Table10[Control ID],[6]cmmiAnalysis!BW$4:BW$579))</f>
        <v>#REF!</v>
      </c>
      <c r="V134" s="1" t="e">
        <f>SUM(_xlfn.XLOOKUP(Table8[[#This Row],[Control ID]],[6]!Table10[Control ID],[6]cmmiAnalysis!BX$4:BX$579))</f>
        <v>#REF!</v>
      </c>
      <c r="W134" s="1" t="e">
        <f>SUM(_xlfn.XLOOKUP(Table8[[#This Row],[Control ID]],[6]!Table10[Control ID],[6]cmmiAnalysis!BY$4:BY$579))</f>
        <v>#REF!</v>
      </c>
      <c r="X134" s="1" t="e">
        <f>SUM(_xlfn.XLOOKUP(Table8[[#This Row],[Control ID]],[6]!Table10[Control ID],[6]cmmiAnalysis!BZ$4:BZ$579))</f>
        <v>#REF!</v>
      </c>
      <c r="Y134" s="1" t="e">
        <f>SUM(_xlfn.XLOOKUP(Table8[[#This Row],[Control ID]],[6]!Table10[Control ID],[6]cmmiAnalysis!CA$4:CA$579),_xlfn.XLOOKUP(Table8[[#This Row],[Control ID]],[6]!Table10[Control ID],[6]cmmiAnalysis!CB$4:CB$579))</f>
        <v>#REF!</v>
      </c>
      <c r="Z134" s="1" t="e">
        <f>SUM(_xlfn.XLOOKUP(Table8[[#This Row],[Control ID]],[6]!Table10[Control ID],[6]cmmiAnalysis!CC$4:CC$579),_xlfn.XLOOKUP(Table8[[#This Row],[Control ID]],[6]!Table10[Control ID],[6]cmmiAnalysis!CD$4:CD$579),_xlfn.XLOOKUP(Table8[[#This Row],[Control ID]],[6]!Table10[Control ID],[6]cmmiAnalysis!CE$4:CE$579))</f>
        <v>#REF!</v>
      </c>
    </row>
    <row r="135" spans="2:26" x14ac:dyDescent="0.25">
      <c r="B135" s="1" t="s">
        <v>3393</v>
      </c>
      <c r="C135" s="1" t="str">
        <f>_xlfn.XLOOKUP(B135,[6]cmmiAnalysis!$A$4:$A$579,[6]cmmiAnalysis!$D$4:$D$579,0,0,1)</f>
        <v>Secure Logging</v>
      </c>
      <c r="D135" s="19">
        <v>5</v>
      </c>
      <c r="E135" s="32" t="str">
        <f>IFERROR(SUM(Table8[[#This Row],[Implementation]:[Reporting]]),"N/A")</f>
        <v>N/A</v>
      </c>
      <c r="F135" s="32" t="e">
        <f>SUM(Table8[[#This Row],[Operating Capability]:[Adaptability]])</f>
        <v>#REF!</v>
      </c>
      <c r="G135" s="32" t="e">
        <f>SUM(Table8[[#This Row],[Reliability]:[Transparency]])</f>
        <v>#REF!</v>
      </c>
      <c r="H135" s="1" t="e" cm="1">
        <f t="array" ref="H135">_xlfn.XLOOKUP(B135,[6]!Table10[Control ID],[6]cmmiAnalysis!AV$4:AV$579,0,0,1)</f>
        <v>#REF!</v>
      </c>
      <c r="I135" s="1" t="e" cm="1">
        <f t="array" ref="I135">_xlfn.XLOOKUP(B135,[6]!Table10[Control ID], [6]cmmiAnalysis!AW$4:AW$579,0,0,1)+(_xlfn.XLOOKUP(B135,[6]!Table10[Control ID], [6]cmmiAnalysis!AX$4:AX$579,0,0,1)+(_xlfn.XLOOKUP(B135,[6]!Table10[Control ID], [6]cmmiAnalysis!AY$4:AY$579,0,0,1)))</f>
        <v>#REF!</v>
      </c>
      <c r="J1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5" s="1" t="e">
        <f>SUM(_xlfn.XLOOKUP(Table8[[#This Row],[Control ID]],[6]!Table10[Control ID],[6]cmmiAnalysis!BE$4:BE$579),_xlfn.XLOOKUP(Table8[[#This Row],[Control ID]],[6]!Table10[Control ID],[6]cmmiAnalysis!BF$4:BF$579))</f>
        <v>#REF!</v>
      </c>
      <c r="L135" s="1" t="e">
        <f>SUM(_xlfn.XLOOKUP(Table8[[#This Row],[Control ID]],[6]!Table10[Control ID],[6]cmmiAnalysis!BG$4:BG$579))</f>
        <v>#REF!</v>
      </c>
      <c r="M135" s="1" t="e">
        <f>SUM(_xlfn.XLOOKUP(Table8[[#This Row],[Control ID]],[6]!Table10[Control ID],[6]cmmiAnalysis!BH$4:BH$579))</f>
        <v>#REF!</v>
      </c>
      <c r="N135" s="1" t="e">
        <f>SUM(_xlfn.XLOOKUP(Table8[[#This Row],[Control ID]],[6]!Table10[Control ID],[6]cmmiAnalysis!BI$4:BI$579))</f>
        <v>#REF!</v>
      </c>
      <c r="O135" s="1" t="e">
        <f>SUM(_xlfn.XLOOKUP(Table8[[#This Row],[Control ID]],[6]!Table10[Control ID],[6]cmmiAnalysis!BJ$4:BJ$579),_xlfn.XLOOKUP(Table8[[#This Row],[Control ID]],[6]!Table10[Control ID],[6]cmmiAnalysis!BK$4:BK$579))</f>
        <v>#REF!</v>
      </c>
      <c r="P135" s="1" t="e">
        <f>SUM(_xlfn.XLOOKUP(Table8[[#This Row],[Control ID]],[6]!Table10[Control ID],[6]cmmiAnalysis!BL$4:BL$579))</f>
        <v>#REF!</v>
      </c>
      <c r="Q1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5" s="1" t="e">
        <f>SUM(_xlfn.XLOOKUP(Table8[[#This Row],[Control ID]],[6]!Table10[Control ID],[6]cmmiAnalysis!BQ$4:BQ$579),_xlfn.XLOOKUP(Table8[[#This Row],[Control ID]],[6]!Table10[Control ID],[6]cmmiAnalysis!BR$4:BR$579))</f>
        <v>#REF!</v>
      </c>
      <c r="S135" s="1" t="e">
        <f>SUM(_xlfn.XLOOKUP(Table8[[#This Row],[Control ID]],[6]!Table10[Control ID],[6]cmmiAnalysis!BA$4:BA$579),_xlfn.XLOOKUP(Table8[[#This Row],[Control ID]],[6]!Table10[Control ID],[6]cmmiAnalysis!BB$4:BB$579),_xlfn.XLOOKUP(Table8[[#This Row],[Control ID]],[6]!Table10[Control ID],[6]cmmiAnalysis!BC$4:BC$579))</f>
        <v>#REF!</v>
      </c>
      <c r="T135" s="1" t="e">
        <f>SUM(_xlfn.XLOOKUP(Table8[[#This Row],[Control ID]],[6]!Table10[Control ID],[6]cmmiAnalysis!BV$4:BV$579))</f>
        <v>#REF!</v>
      </c>
      <c r="U135" s="1" t="e">
        <f>SUM(_xlfn.XLOOKUP(Table8[[#This Row],[Control ID]],[6]!Table10[Control ID],[6]cmmiAnalysis!BW$4:BW$579))</f>
        <v>#REF!</v>
      </c>
      <c r="V135" s="1" t="e">
        <f>SUM(_xlfn.XLOOKUP(Table8[[#This Row],[Control ID]],[6]!Table10[Control ID],[6]cmmiAnalysis!BX$4:BX$579))</f>
        <v>#REF!</v>
      </c>
      <c r="W135" s="1" t="e">
        <f>SUM(_xlfn.XLOOKUP(Table8[[#This Row],[Control ID]],[6]!Table10[Control ID],[6]cmmiAnalysis!BY$4:BY$579))</f>
        <v>#REF!</v>
      </c>
      <c r="X135" s="1" t="e">
        <f>SUM(_xlfn.XLOOKUP(Table8[[#This Row],[Control ID]],[6]!Table10[Control ID],[6]cmmiAnalysis!BZ$4:BZ$579))</f>
        <v>#REF!</v>
      </c>
      <c r="Y135" s="1" t="e">
        <f>SUM(_xlfn.XLOOKUP(Table8[[#This Row],[Control ID]],[6]!Table10[Control ID],[6]cmmiAnalysis!CA$4:CA$579),_xlfn.XLOOKUP(Table8[[#This Row],[Control ID]],[6]!Table10[Control ID],[6]cmmiAnalysis!CB$4:CB$579))</f>
        <v>#REF!</v>
      </c>
      <c r="Z135" s="1" t="e">
        <f>SUM(_xlfn.XLOOKUP(Table8[[#This Row],[Control ID]],[6]!Table10[Control ID],[6]cmmiAnalysis!CC$4:CC$579),_xlfn.XLOOKUP(Table8[[#This Row],[Control ID]],[6]!Table10[Control ID],[6]cmmiAnalysis!CD$4:CD$579),_xlfn.XLOOKUP(Table8[[#This Row],[Control ID]],[6]!Table10[Control ID],[6]cmmiAnalysis!CE$4:CE$579))</f>
        <v>#REF!</v>
      </c>
    </row>
    <row r="136" spans="2:26" x14ac:dyDescent="0.25">
      <c r="B136" s="1" t="s">
        <v>3394</v>
      </c>
      <c r="C136" s="1" t="str">
        <f>_xlfn.XLOOKUP(B136,[6]cmmiAnalysis!$A$4:$A$579,[6]cmmiAnalysis!$D$4:$D$579,0,0,1)</f>
        <v>Documentation Management</v>
      </c>
      <c r="D136" s="19">
        <v>4</v>
      </c>
      <c r="E136" s="32" t="str">
        <f>IFERROR(SUM(Table8[[#This Row],[Implementation]:[Reporting]]),"N/A")</f>
        <v>N/A</v>
      </c>
      <c r="F136" s="32" t="e">
        <f>SUM(Table8[[#This Row],[Operating Capability]:[Adaptability]])</f>
        <v>#REF!</v>
      </c>
      <c r="G136" s="32" t="e">
        <f>SUM(Table8[[#This Row],[Reliability]:[Transparency]])</f>
        <v>#REF!</v>
      </c>
      <c r="H136" s="1" t="e" cm="1">
        <f t="array" ref="H136">_xlfn.XLOOKUP(B136,[6]!Table10[Control ID],[6]cmmiAnalysis!AV$4:AV$579,0,0,1)</f>
        <v>#REF!</v>
      </c>
      <c r="I136" s="1" t="e" cm="1">
        <f t="array" ref="I136">_xlfn.XLOOKUP(B136,[6]!Table10[Control ID], [6]cmmiAnalysis!AW$4:AW$579,0,0,1)+(_xlfn.XLOOKUP(B136,[6]!Table10[Control ID], [6]cmmiAnalysis!AX$4:AX$579,0,0,1)+(_xlfn.XLOOKUP(B136,[6]!Table10[Control ID], [6]cmmiAnalysis!AY$4:AY$579,0,0,1)))</f>
        <v>#REF!</v>
      </c>
      <c r="J1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6" s="1" t="e">
        <f>SUM(_xlfn.XLOOKUP(Table8[[#This Row],[Control ID]],[6]!Table10[Control ID],[6]cmmiAnalysis!BE$4:BE$579),_xlfn.XLOOKUP(Table8[[#This Row],[Control ID]],[6]!Table10[Control ID],[6]cmmiAnalysis!BF$4:BF$579))</f>
        <v>#REF!</v>
      </c>
      <c r="L136" s="1" t="e">
        <f>SUM(_xlfn.XLOOKUP(Table8[[#This Row],[Control ID]],[6]!Table10[Control ID],[6]cmmiAnalysis!BG$4:BG$579))</f>
        <v>#REF!</v>
      </c>
      <c r="M136" s="1" t="e">
        <f>SUM(_xlfn.XLOOKUP(Table8[[#This Row],[Control ID]],[6]!Table10[Control ID],[6]cmmiAnalysis!BH$4:BH$579))</f>
        <v>#REF!</v>
      </c>
      <c r="N136" s="1" t="e">
        <f>SUM(_xlfn.XLOOKUP(Table8[[#This Row],[Control ID]],[6]!Table10[Control ID],[6]cmmiAnalysis!BI$4:BI$579))</f>
        <v>#REF!</v>
      </c>
      <c r="O136" s="1" t="e">
        <f>SUM(_xlfn.XLOOKUP(Table8[[#This Row],[Control ID]],[6]!Table10[Control ID],[6]cmmiAnalysis!BJ$4:BJ$579),_xlfn.XLOOKUP(Table8[[#This Row],[Control ID]],[6]!Table10[Control ID],[6]cmmiAnalysis!BK$4:BK$579))</f>
        <v>#REF!</v>
      </c>
      <c r="P136" s="1" t="e">
        <f>SUM(_xlfn.XLOOKUP(Table8[[#This Row],[Control ID]],[6]!Table10[Control ID],[6]cmmiAnalysis!BL$4:BL$579))</f>
        <v>#REF!</v>
      </c>
      <c r="Q1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6" s="1" t="e">
        <f>SUM(_xlfn.XLOOKUP(Table8[[#This Row],[Control ID]],[6]!Table10[Control ID],[6]cmmiAnalysis!BQ$4:BQ$579),_xlfn.XLOOKUP(Table8[[#This Row],[Control ID]],[6]!Table10[Control ID],[6]cmmiAnalysis!BR$4:BR$579))</f>
        <v>#REF!</v>
      </c>
      <c r="S136" s="1" t="e">
        <f>SUM(_xlfn.XLOOKUP(Table8[[#This Row],[Control ID]],[6]!Table10[Control ID],[6]cmmiAnalysis!BA$4:BA$579),_xlfn.XLOOKUP(Table8[[#This Row],[Control ID]],[6]!Table10[Control ID],[6]cmmiAnalysis!BB$4:BB$579),_xlfn.XLOOKUP(Table8[[#This Row],[Control ID]],[6]!Table10[Control ID],[6]cmmiAnalysis!BC$4:BC$579))</f>
        <v>#REF!</v>
      </c>
      <c r="T136" s="1" t="e">
        <f>SUM(_xlfn.XLOOKUP(Table8[[#This Row],[Control ID]],[6]!Table10[Control ID],[6]cmmiAnalysis!BV$4:BV$579))</f>
        <v>#REF!</v>
      </c>
      <c r="U136" s="1" t="e">
        <f>SUM(_xlfn.XLOOKUP(Table8[[#This Row],[Control ID]],[6]!Table10[Control ID],[6]cmmiAnalysis!BW$4:BW$579))</f>
        <v>#REF!</v>
      </c>
      <c r="V136" s="1" t="e">
        <f>SUM(_xlfn.XLOOKUP(Table8[[#This Row],[Control ID]],[6]!Table10[Control ID],[6]cmmiAnalysis!BX$4:BX$579))</f>
        <v>#REF!</v>
      </c>
      <c r="W136" s="1" t="e">
        <f>SUM(_xlfn.XLOOKUP(Table8[[#This Row],[Control ID]],[6]!Table10[Control ID],[6]cmmiAnalysis!BY$4:BY$579))</f>
        <v>#REF!</v>
      </c>
      <c r="X136" s="1" t="e">
        <f>SUM(_xlfn.XLOOKUP(Table8[[#This Row],[Control ID]],[6]!Table10[Control ID],[6]cmmiAnalysis!BZ$4:BZ$579))</f>
        <v>#REF!</v>
      </c>
      <c r="Y136" s="1" t="e">
        <f>SUM(_xlfn.XLOOKUP(Table8[[#This Row],[Control ID]],[6]!Table10[Control ID],[6]cmmiAnalysis!CA$4:CA$579),_xlfn.XLOOKUP(Table8[[#This Row],[Control ID]],[6]!Table10[Control ID],[6]cmmiAnalysis!CB$4:CB$579))</f>
        <v>#REF!</v>
      </c>
      <c r="Z136" s="1" t="e">
        <f>SUM(_xlfn.XLOOKUP(Table8[[#This Row],[Control ID]],[6]!Table10[Control ID],[6]cmmiAnalysis!CC$4:CC$579),_xlfn.XLOOKUP(Table8[[#This Row],[Control ID]],[6]!Table10[Control ID],[6]cmmiAnalysis!CD$4:CD$579),_xlfn.XLOOKUP(Table8[[#This Row],[Control ID]],[6]!Table10[Control ID],[6]cmmiAnalysis!CE$4:CE$579))</f>
        <v>#REF!</v>
      </c>
    </row>
    <row r="137" spans="2:26" x14ac:dyDescent="0.25">
      <c r="B137" s="1" t="s">
        <v>3395</v>
      </c>
      <c r="C137" s="1" t="str">
        <f>_xlfn.XLOOKUP(B137,[6]cmmiAnalysis!$A$4:$A$579,[6]cmmiAnalysis!$D$4:$D$579,0,0,1)</f>
        <v>Vendor Risk Assessment</v>
      </c>
      <c r="D137" s="19">
        <v>3</v>
      </c>
      <c r="E137" s="32" t="str">
        <f>IFERROR(SUM(Table8[[#This Row],[Implementation]:[Reporting]]),"N/A")</f>
        <v>N/A</v>
      </c>
      <c r="F137" s="32" t="e">
        <f>SUM(Table8[[#This Row],[Operating Capability]:[Adaptability]])</f>
        <v>#REF!</v>
      </c>
      <c r="G137" s="32" t="e">
        <f>SUM(Table8[[#This Row],[Reliability]:[Transparency]])</f>
        <v>#REF!</v>
      </c>
      <c r="H137" s="1" t="e" cm="1">
        <f t="array" ref="H137">_xlfn.XLOOKUP(B137,[6]!Table10[Control ID],[6]cmmiAnalysis!AV$4:AV$579,0,0,1)</f>
        <v>#REF!</v>
      </c>
      <c r="I137" s="1" t="e" cm="1">
        <f t="array" ref="I137">_xlfn.XLOOKUP(B137,[6]!Table10[Control ID], [6]cmmiAnalysis!AW$4:AW$579,0,0,1)+(_xlfn.XLOOKUP(B137,[6]!Table10[Control ID], [6]cmmiAnalysis!AX$4:AX$579,0,0,1)+(_xlfn.XLOOKUP(B137,[6]!Table10[Control ID], [6]cmmiAnalysis!AY$4:AY$579,0,0,1)))</f>
        <v>#REF!</v>
      </c>
      <c r="J1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7" s="1" t="e">
        <f>SUM(_xlfn.XLOOKUP(Table8[[#This Row],[Control ID]],[6]!Table10[Control ID],[6]cmmiAnalysis!BE$4:BE$579),_xlfn.XLOOKUP(Table8[[#This Row],[Control ID]],[6]!Table10[Control ID],[6]cmmiAnalysis!BF$4:BF$579))</f>
        <v>#REF!</v>
      </c>
      <c r="L137" s="1" t="e">
        <f>SUM(_xlfn.XLOOKUP(Table8[[#This Row],[Control ID]],[6]!Table10[Control ID],[6]cmmiAnalysis!BG$4:BG$579))</f>
        <v>#REF!</v>
      </c>
      <c r="M137" s="1" t="e">
        <f>SUM(_xlfn.XLOOKUP(Table8[[#This Row],[Control ID]],[6]!Table10[Control ID],[6]cmmiAnalysis!BH$4:BH$579))</f>
        <v>#REF!</v>
      </c>
      <c r="N137" s="1" t="e">
        <f>SUM(_xlfn.XLOOKUP(Table8[[#This Row],[Control ID]],[6]!Table10[Control ID],[6]cmmiAnalysis!BI$4:BI$579))</f>
        <v>#REF!</v>
      </c>
      <c r="O137" s="1" t="e">
        <f>SUM(_xlfn.XLOOKUP(Table8[[#This Row],[Control ID]],[6]!Table10[Control ID],[6]cmmiAnalysis!BJ$4:BJ$579),_xlfn.XLOOKUP(Table8[[#This Row],[Control ID]],[6]!Table10[Control ID],[6]cmmiAnalysis!BK$4:BK$579))</f>
        <v>#REF!</v>
      </c>
      <c r="P137" s="1" t="e">
        <f>SUM(_xlfn.XLOOKUP(Table8[[#This Row],[Control ID]],[6]!Table10[Control ID],[6]cmmiAnalysis!BL$4:BL$579))</f>
        <v>#REF!</v>
      </c>
      <c r="Q1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7" s="1" t="e">
        <f>SUM(_xlfn.XLOOKUP(Table8[[#This Row],[Control ID]],[6]!Table10[Control ID],[6]cmmiAnalysis!BQ$4:BQ$579),_xlfn.XLOOKUP(Table8[[#This Row],[Control ID]],[6]!Table10[Control ID],[6]cmmiAnalysis!BR$4:BR$579))</f>
        <v>#REF!</v>
      </c>
      <c r="S137" s="1" t="e">
        <f>SUM(_xlfn.XLOOKUP(Table8[[#This Row],[Control ID]],[6]!Table10[Control ID],[6]cmmiAnalysis!BA$4:BA$579),_xlfn.XLOOKUP(Table8[[#This Row],[Control ID]],[6]!Table10[Control ID],[6]cmmiAnalysis!BB$4:BB$579),_xlfn.XLOOKUP(Table8[[#This Row],[Control ID]],[6]!Table10[Control ID],[6]cmmiAnalysis!BC$4:BC$579))</f>
        <v>#REF!</v>
      </c>
      <c r="T137" s="1" t="e">
        <f>SUM(_xlfn.XLOOKUP(Table8[[#This Row],[Control ID]],[6]!Table10[Control ID],[6]cmmiAnalysis!BV$4:BV$579))</f>
        <v>#REF!</v>
      </c>
      <c r="U137" s="1" t="e">
        <f>SUM(_xlfn.XLOOKUP(Table8[[#This Row],[Control ID]],[6]!Table10[Control ID],[6]cmmiAnalysis!BW$4:BW$579))</f>
        <v>#REF!</v>
      </c>
      <c r="V137" s="1" t="e">
        <f>SUM(_xlfn.XLOOKUP(Table8[[#This Row],[Control ID]],[6]!Table10[Control ID],[6]cmmiAnalysis!BX$4:BX$579))</f>
        <v>#REF!</v>
      </c>
      <c r="W137" s="1" t="e">
        <f>SUM(_xlfn.XLOOKUP(Table8[[#This Row],[Control ID]],[6]!Table10[Control ID],[6]cmmiAnalysis!BY$4:BY$579))</f>
        <v>#REF!</v>
      </c>
      <c r="X137" s="1" t="e">
        <f>SUM(_xlfn.XLOOKUP(Table8[[#This Row],[Control ID]],[6]!Table10[Control ID],[6]cmmiAnalysis!BZ$4:BZ$579))</f>
        <v>#REF!</v>
      </c>
      <c r="Y137" s="1" t="e">
        <f>SUM(_xlfn.XLOOKUP(Table8[[#This Row],[Control ID]],[6]!Table10[Control ID],[6]cmmiAnalysis!CA$4:CA$579),_xlfn.XLOOKUP(Table8[[#This Row],[Control ID]],[6]!Table10[Control ID],[6]cmmiAnalysis!CB$4:CB$579))</f>
        <v>#REF!</v>
      </c>
      <c r="Z137" s="1" t="e">
        <f>SUM(_xlfn.XLOOKUP(Table8[[#This Row],[Control ID]],[6]!Table10[Control ID],[6]cmmiAnalysis!CC$4:CC$579),_xlfn.XLOOKUP(Table8[[#This Row],[Control ID]],[6]!Table10[Control ID],[6]cmmiAnalysis!CD$4:CD$579),_xlfn.XLOOKUP(Table8[[#This Row],[Control ID]],[6]!Table10[Control ID],[6]cmmiAnalysis!CE$4:CE$579))</f>
        <v>#REF!</v>
      </c>
    </row>
    <row r="138" spans="2:26" x14ac:dyDescent="0.25">
      <c r="B138" s="1" t="s">
        <v>3397</v>
      </c>
      <c r="C138" s="1" t="str">
        <f>_xlfn.XLOOKUP(B138,[6]cmmiAnalysis!$A$4:$A$579,[6]cmmiAnalysis!$D$4:$D$579,0,0,1)</f>
        <v>Data Encryption</v>
      </c>
      <c r="D138" s="19">
        <v>5</v>
      </c>
      <c r="E138" s="32" t="str">
        <f>IFERROR(SUM(Table8[[#This Row],[Implementation]:[Reporting]]),"N/A")</f>
        <v>N/A</v>
      </c>
      <c r="F138" s="32" t="e">
        <f>SUM(Table8[[#This Row],[Operating Capability]:[Adaptability]])</f>
        <v>#REF!</v>
      </c>
      <c r="G138" s="32" t="e">
        <f>SUM(Table8[[#This Row],[Reliability]:[Transparency]])</f>
        <v>#REF!</v>
      </c>
      <c r="H138" s="1" t="e" cm="1">
        <f t="array" ref="H138">_xlfn.XLOOKUP(B138,[6]!Table10[Control ID],[6]cmmiAnalysis!AV$4:AV$579,0,0,1)</f>
        <v>#REF!</v>
      </c>
      <c r="I138" s="1" t="e" cm="1">
        <f t="array" ref="I138">_xlfn.XLOOKUP(B138,[6]!Table10[Control ID], [6]cmmiAnalysis!AW$4:AW$579,0,0,1)+(_xlfn.XLOOKUP(B138,[6]!Table10[Control ID], [6]cmmiAnalysis!AX$4:AX$579,0,0,1)+(_xlfn.XLOOKUP(B138,[6]!Table10[Control ID], [6]cmmiAnalysis!AY$4:AY$579,0,0,1)))</f>
        <v>#REF!</v>
      </c>
      <c r="J1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8" s="1" t="e">
        <f>SUM(_xlfn.XLOOKUP(Table8[[#This Row],[Control ID]],[6]!Table10[Control ID],[6]cmmiAnalysis!BE$4:BE$579),_xlfn.XLOOKUP(Table8[[#This Row],[Control ID]],[6]!Table10[Control ID],[6]cmmiAnalysis!BF$4:BF$579))</f>
        <v>#REF!</v>
      </c>
      <c r="L138" s="1" t="e">
        <f>SUM(_xlfn.XLOOKUP(Table8[[#This Row],[Control ID]],[6]!Table10[Control ID],[6]cmmiAnalysis!BG$4:BG$579))</f>
        <v>#REF!</v>
      </c>
      <c r="M138" s="1" t="e">
        <f>SUM(_xlfn.XLOOKUP(Table8[[#This Row],[Control ID]],[6]!Table10[Control ID],[6]cmmiAnalysis!BH$4:BH$579))</f>
        <v>#REF!</v>
      </c>
      <c r="N138" s="1" t="e">
        <f>SUM(_xlfn.XLOOKUP(Table8[[#This Row],[Control ID]],[6]!Table10[Control ID],[6]cmmiAnalysis!BI$4:BI$579))</f>
        <v>#REF!</v>
      </c>
      <c r="O138" s="1" t="e">
        <f>SUM(_xlfn.XLOOKUP(Table8[[#This Row],[Control ID]],[6]!Table10[Control ID],[6]cmmiAnalysis!BJ$4:BJ$579),_xlfn.XLOOKUP(Table8[[#This Row],[Control ID]],[6]!Table10[Control ID],[6]cmmiAnalysis!BK$4:BK$579))</f>
        <v>#REF!</v>
      </c>
      <c r="P138" s="1" t="e">
        <f>SUM(_xlfn.XLOOKUP(Table8[[#This Row],[Control ID]],[6]!Table10[Control ID],[6]cmmiAnalysis!BL$4:BL$579))</f>
        <v>#REF!</v>
      </c>
      <c r="Q1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8" s="1" t="e">
        <f>SUM(_xlfn.XLOOKUP(Table8[[#This Row],[Control ID]],[6]!Table10[Control ID],[6]cmmiAnalysis!BQ$4:BQ$579),_xlfn.XLOOKUP(Table8[[#This Row],[Control ID]],[6]!Table10[Control ID],[6]cmmiAnalysis!BR$4:BR$579))</f>
        <v>#REF!</v>
      </c>
      <c r="S138" s="1" t="e">
        <f>SUM(_xlfn.XLOOKUP(Table8[[#This Row],[Control ID]],[6]!Table10[Control ID],[6]cmmiAnalysis!BA$4:BA$579),_xlfn.XLOOKUP(Table8[[#This Row],[Control ID]],[6]!Table10[Control ID],[6]cmmiAnalysis!BB$4:BB$579),_xlfn.XLOOKUP(Table8[[#This Row],[Control ID]],[6]!Table10[Control ID],[6]cmmiAnalysis!BC$4:BC$579))</f>
        <v>#REF!</v>
      </c>
      <c r="T138" s="1" t="e">
        <f>SUM(_xlfn.XLOOKUP(Table8[[#This Row],[Control ID]],[6]!Table10[Control ID],[6]cmmiAnalysis!BV$4:BV$579))</f>
        <v>#REF!</v>
      </c>
      <c r="U138" s="1" t="e">
        <f>SUM(_xlfn.XLOOKUP(Table8[[#This Row],[Control ID]],[6]!Table10[Control ID],[6]cmmiAnalysis!BW$4:BW$579))</f>
        <v>#REF!</v>
      </c>
      <c r="V138" s="1" t="e">
        <f>SUM(_xlfn.XLOOKUP(Table8[[#This Row],[Control ID]],[6]!Table10[Control ID],[6]cmmiAnalysis!BX$4:BX$579))</f>
        <v>#REF!</v>
      </c>
      <c r="W138" s="1" t="e">
        <f>SUM(_xlfn.XLOOKUP(Table8[[#This Row],[Control ID]],[6]!Table10[Control ID],[6]cmmiAnalysis!BY$4:BY$579))</f>
        <v>#REF!</v>
      </c>
      <c r="X138" s="1" t="e">
        <f>SUM(_xlfn.XLOOKUP(Table8[[#This Row],[Control ID]],[6]!Table10[Control ID],[6]cmmiAnalysis!BZ$4:BZ$579))</f>
        <v>#REF!</v>
      </c>
      <c r="Y138" s="1" t="e">
        <f>SUM(_xlfn.XLOOKUP(Table8[[#This Row],[Control ID]],[6]!Table10[Control ID],[6]cmmiAnalysis!CA$4:CA$579),_xlfn.XLOOKUP(Table8[[#This Row],[Control ID]],[6]!Table10[Control ID],[6]cmmiAnalysis!CB$4:CB$579))</f>
        <v>#REF!</v>
      </c>
      <c r="Z138" s="1" t="e">
        <f>SUM(_xlfn.XLOOKUP(Table8[[#This Row],[Control ID]],[6]!Table10[Control ID],[6]cmmiAnalysis!CC$4:CC$579),_xlfn.XLOOKUP(Table8[[#This Row],[Control ID]],[6]!Table10[Control ID],[6]cmmiAnalysis!CD$4:CD$579),_xlfn.XLOOKUP(Table8[[#This Row],[Control ID]],[6]!Table10[Control ID],[6]cmmiAnalysis!CE$4:CE$579))</f>
        <v>#REF!</v>
      </c>
    </row>
    <row r="139" spans="2:26" x14ac:dyDescent="0.25">
      <c r="B139" s="1" t="s">
        <v>3399</v>
      </c>
      <c r="C139" s="1" t="str">
        <f>_xlfn.XLOOKUP(B139,[6]cmmiAnalysis!$A$4:$A$579,[6]cmmiAnalysis!$D$4:$D$579,0,0,1)</f>
        <v>Compliance Auditing</v>
      </c>
      <c r="D139" s="19">
        <v>4</v>
      </c>
      <c r="E139" s="32" t="str">
        <f>IFERROR(SUM(Table8[[#This Row],[Implementation]:[Reporting]]),"N/A")</f>
        <v>N/A</v>
      </c>
      <c r="F139" s="32" t="e">
        <f>SUM(Table8[[#This Row],[Operating Capability]:[Adaptability]])</f>
        <v>#REF!</v>
      </c>
      <c r="G139" s="32" t="e">
        <f>SUM(Table8[[#This Row],[Reliability]:[Transparency]])</f>
        <v>#REF!</v>
      </c>
      <c r="H139" s="1" t="e" cm="1">
        <f t="array" ref="H139">_xlfn.XLOOKUP(B139,[6]!Table10[Control ID],[6]cmmiAnalysis!AV$4:AV$579,0,0,1)</f>
        <v>#REF!</v>
      </c>
      <c r="I139" s="1" t="e" cm="1">
        <f t="array" ref="I139">_xlfn.XLOOKUP(B139,[6]!Table10[Control ID], [6]cmmiAnalysis!AW$4:AW$579,0,0,1)+(_xlfn.XLOOKUP(B139,[6]!Table10[Control ID], [6]cmmiAnalysis!AX$4:AX$579,0,0,1)+(_xlfn.XLOOKUP(B139,[6]!Table10[Control ID], [6]cmmiAnalysis!AY$4:AY$579,0,0,1)))</f>
        <v>#REF!</v>
      </c>
      <c r="J1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39" s="1" t="e">
        <f>SUM(_xlfn.XLOOKUP(Table8[[#This Row],[Control ID]],[6]!Table10[Control ID],[6]cmmiAnalysis!BE$4:BE$579),_xlfn.XLOOKUP(Table8[[#This Row],[Control ID]],[6]!Table10[Control ID],[6]cmmiAnalysis!BF$4:BF$579))</f>
        <v>#REF!</v>
      </c>
      <c r="L139" s="1" t="e">
        <f>SUM(_xlfn.XLOOKUP(Table8[[#This Row],[Control ID]],[6]!Table10[Control ID],[6]cmmiAnalysis!BG$4:BG$579))</f>
        <v>#REF!</v>
      </c>
      <c r="M139" s="1" t="e">
        <f>SUM(_xlfn.XLOOKUP(Table8[[#This Row],[Control ID]],[6]!Table10[Control ID],[6]cmmiAnalysis!BH$4:BH$579))</f>
        <v>#REF!</v>
      </c>
      <c r="N139" s="1" t="e">
        <f>SUM(_xlfn.XLOOKUP(Table8[[#This Row],[Control ID]],[6]!Table10[Control ID],[6]cmmiAnalysis!BI$4:BI$579))</f>
        <v>#REF!</v>
      </c>
      <c r="O139" s="1" t="e">
        <f>SUM(_xlfn.XLOOKUP(Table8[[#This Row],[Control ID]],[6]!Table10[Control ID],[6]cmmiAnalysis!BJ$4:BJ$579),_xlfn.XLOOKUP(Table8[[#This Row],[Control ID]],[6]!Table10[Control ID],[6]cmmiAnalysis!BK$4:BK$579))</f>
        <v>#REF!</v>
      </c>
      <c r="P139" s="1" t="e">
        <f>SUM(_xlfn.XLOOKUP(Table8[[#This Row],[Control ID]],[6]!Table10[Control ID],[6]cmmiAnalysis!BL$4:BL$579))</f>
        <v>#REF!</v>
      </c>
      <c r="Q1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39" s="1" t="e">
        <f>SUM(_xlfn.XLOOKUP(Table8[[#This Row],[Control ID]],[6]!Table10[Control ID],[6]cmmiAnalysis!BQ$4:BQ$579),_xlfn.XLOOKUP(Table8[[#This Row],[Control ID]],[6]!Table10[Control ID],[6]cmmiAnalysis!BR$4:BR$579))</f>
        <v>#REF!</v>
      </c>
      <c r="S139" s="1" t="e">
        <f>SUM(_xlfn.XLOOKUP(Table8[[#This Row],[Control ID]],[6]!Table10[Control ID],[6]cmmiAnalysis!BA$4:BA$579),_xlfn.XLOOKUP(Table8[[#This Row],[Control ID]],[6]!Table10[Control ID],[6]cmmiAnalysis!BB$4:BB$579),_xlfn.XLOOKUP(Table8[[#This Row],[Control ID]],[6]!Table10[Control ID],[6]cmmiAnalysis!BC$4:BC$579))</f>
        <v>#REF!</v>
      </c>
      <c r="T139" s="1" t="e">
        <f>SUM(_xlfn.XLOOKUP(Table8[[#This Row],[Control ID]],[6]!Table10[Control ID],[6]cmmiAnalysis!BV$4:BV$579))</f>
        <v>#REF!</v>
      </c>
      <c r="U139" s="1" t="e">
        <f>SUM(_xlfn.XLOOKUP(Table8[[#This Row],[Control ID]],[6]!Table10[Control ID],[6]cmmiAnalysis!BW$4:BW$579))</f>
        <v>#REF!</v>
      </c>
      <c r="V139" s="1" t="e">
        <f>SUM(_xlfn.XLOOKUP(Table8[[#This Row],[Control ID]],[6]!Table10[Control ID],[6]cmmiAnalysis!BX$4:BX$579))</f>
        <v>#REF!</v>
      </c>
      <c r="W139" s="1" t="e">
        <f>SUM(_xlfn.XLOOKUP(Table8[[#This Row],[Control ID]],[6]!Table10[Control ID],[6]cmmiAnalysis!BY$4:BY$579))</f>
        <v>#REF!</v>
      </c>
      <c r="X139" s="1" t="e">
        <f>SUM(_xlfn.XLOOKUP(Table8[[#This Row],[Control ID]],[6]!Table10[Control ID],[6]cmmiAnalysis!BZ$4:BZ$579))</f>
        <v>#REF!</v>
      </c>
      <c r="Y139" s="1" t="e">
        <f>SUM(_xlfn.XLOOKUP(Table8[[#This Row],[Control ID]],[6]!Table10[Control ID],[6]cmmiAnalysis!CA$4:CA$579),_xlfn.XLOOKUP(Table8[[#This Row],[Control ID]],[6]!Table10[Control ID],[6]cmmiAnalysis!CB$4:CB$579))</f>
        <v>#REF!</v>
      </c>
      <c r="Z139" s="1" t="e">
        <f>SUM(_xlfn.XLOOKUP(Table8[[#This Row],[Control ID]],[6]!Table10[Control ID],[6]cmmiAnalysis!CC$4:CC$579),_xlfn.XLOOKUP(Table8[[#This Row],[Control ID]],[6]!Table10[Control ID],[6]cmmiAnalysis!CD$4:CD$579),_xlfn.XLOOKUP(Table8[[#This Row],[Control ID]],[6]!Table10[Control ID],[6]cmmiAnalysis!CE$4:CE$579))</f>
        <v>#REF!</v>
      </c>
    </row>
    <row r="140" spans="2:26" x14ac:dyDescent="0.25">
      <c r="B140" s="1" t="s">
        <v>3400</v>
      </c>
      <c r="C140" s="1" t="str">
        <f>_xlfn.XLOOKUP(B140,[6]cmmiAnalysis!$A$4:$A$579,[6]cmmiAnalysis!$D$4:$D$579,0,0,1)</f>
        <v>Compliance Auditing</v>
      </c>
      <c r="D140" s="19">
        <v>4</v>
      </c>
      <c r="E140" s="32" t="str">
        <f>IFERROR(SUM(Table8[[#This Row],[Implementation]:[Reporting]]),"N/A")</f>
        <v>N/A</v>
      </c>
      <c r="F140" s="32" t="e">
        <f>SUM(Table8[[#This Row],[Operating Capability]:[Adaptability]])</f>
        <v>#REF!</v>
      </c>
      <c r="G140" s="32" t="e">
        <f>SUM(Table8[[#This Row],[Reliability]:[Transparency]])</f>
        <v>#REF!</v>
      </c>
      <c r="H140" s="1" t="e" cm="1">
        <f t="array" ref="H140">_xlfn.XLOOKUP(B140,[6]!Table10[Control ID],[6]cmmiAnalysis!AV$4:AV$579,0,0,1)</f>
        <v>#REF!</v>
      </c>
      <c r="I140" s="1" t="e" cm="1">
        <f t="array" ref="I140">_xlfn.XLOOKUP(B140,[6]!Table10[Control ID], [6]cmmiAnalysis!AW$4:AW$579,0,0,1)+(_xlfn.XLOOKUP(B140,[6]!Table10[Control ID], [6]cmmiAnalysis!AX$4:AX$579,0,0,1)+(_xlfn.XLOOKUP(B140,[6]!Table10[Control ID], [6]cmmiAnalysis!AY$4:AY$579,0,0,1)))</f>
        <v>#REF!</v>
      </c>
      <c r="J1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0" s="1" t="e">
        <f>SUM(_xlfn.XLOOKUP(Table8[[#This Row],[Control ID]],[6]!Table10[Control ID],[6]cmmiAnalysis!BE$4:BE$579),_xlfn.XLOOKUP(Table8[[#This Row],[Control ID]],[6]!Table10[Control ID],[6]cmmiAnalysis!BF$4:BF$579))</f>
        <v>#REF!</v>
      </c>
      <c r="L140" s="1" t="e">
        <f>SUM(_xlfn.XLOOKUP(Table8[[#This Row],[Control ID]],[6]!Table10[Control ID],[6]cmmiAnalysis!BG$4:BG$579))</f>
        <v>#REF!</v>
      </c>
      <c r="M140" s="1" t="e">
        <f>SUM(_xlfn.XLOOKUP(Table8[[#This Row],[Control ID]],[6]!Table10[Control ID],[6]cmmiAnalysis!BH$4:BH$579))</f>
        <v>#REF!</v>
      </c>
      <c r="N140" s="1" t="e">
        <f>SUM(_xlfn.XLOOKUP(Table8[[#This Row],[Control ID]],[6]!Table10[Control ID],[6]cmmiAnalysis!BI$4:BI$579))</f>
        <v>#REF!</v>
      </c>
      <c r="O140" s="1" t="e">
        <f>SUM(_xlfn.XLOOKUP(Table8[[#This Row],[Control ID]],[6]!Table10[Control ID],[6]cmmiAnalysis!BJ$4:BJ$579),_xlfn.XLOOKUP(Table8[[#This Row],[Control ID]],[6]!Table10[Control ID],[6]cmmiAnalysis!BK$4:BK$579))</f>
        <v>#REF!</v>
      </c>
      <c r="P140" s="1" t="e">
        <f>SUM(_xlfn.XLOOKUP(Table8[[#This Row],[Control ID]],[6]!Table10[Control ID],[6]cmmiAnalysis!BL$4:BL$579))</f>
        <v>#REF!</v>
      </c>
      <c r="Q1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0" s="1" t="e">
        <f>SUM(_xlfn.XLOOKUP(Table8[[#This Row],[Control ID]],[6]!Table10[Control ID],[6]cmmiAnalysis!BQ$4:BQ$579),_xlfn.XLOOKUP(Table8[[#This Row],[Control ID]],[6]!Table10[Control ID],[6]cmmiAnalysis!BR$4:BR$579))</f>
        <v>#REF!</v>
      </c>
      <c r="S140" s="1" t="e">
        <f>SUM(_xlfn.XLOOKUP(Table8[[#This Row],[Control ID]],[6]!Table10[Control ID],[6]cmmiAnalysis!BA$4:BA$579),_xlfn.XLOOKUP(Table8[[#This Row],[Control ID]],[6]!Table10[Control ID],[6]cmmiAnalysis!BB$4:BB$579),_xlfn.XLOOKUP(Table8[[#This Row],[Control ID]],[6]!Table10[Control ID],[6]cmmiAnalysis!BC$4:BC$579))</f>
        <v>#REF!</v>
      </c>
      <c r="T140" s="1" t="e">
        <f>SUM(_xlfn.XLOOKUP(Table8[[#This Row],[Control ID]],[6]!Table10[Control ID],[6]cmmiAnalysis!BV$4:BV$579))</f>
        <v>#REF!</v>
      </c>
      <c r="U140" s="1" t="e">
        <f>SUM(_xlfn.XLOOKUP(Table8[[#This Row],[Control ID]],[6]!Table10[Control ID],[6]cmmiAnalysis!BW$4:BW$579))</f>
        <v>#REF!</v>
      </c>
      <c r="V140" s="1" t="e">
        <f>SUM(_xlfn.XLOOKUP(Table8[[#This Row],[Control ID]],[6]!Table10[Control ID],[6]cmmiAnalysis!BX$4:BX$579))</f>
        <v>#REF!</v>
      </c>
      <c r="W140" s="1" t="e">
        <f>SUM(_xlfn.XLOOKUP(Table8[[#This Row],[Control ID]],[6]!Table10[Control ID],[6]cmmiAnalysis!BY$4:BY$579))</f>
        <v>#REF!</v>
      </c>
      <c r="X140" s="1" t="e">
        <f>SUM(_xlfn.XLOOKUP(Table8[[#This Row],[Control ID]],[6]!Table10[Control ID],[6]cmmiAnalysis!BZ$4:BZ$579))</f>
        <v>#REF!</v>
      </c>
      <c r="Y140" s="1" t="e">
        <f>SUM(_xlfn.XLOOKUP(Table8[[#This Row],[Control ID]],[6]!Table10[Control ID],[6]cmmiAnalysis!CA$4:CA$579),_xlfn.XLOOKUP(Table8[[#This Row],[Control ID]],[6]!Table10[Control ID],[6]cmmiAnalysis!CB$4:CB$579))</f>
        <v>#REF!</v>
      </c>
      <c r="Z140" s="1" t="e">
        <f>SUM(_xlfn.XLOOKUP(Table8[[#This Row],[Control ID]],[6]!Table10[Control ID],[6]cmmiAnalysis!CC$4:CC$579),_xlfn.XLOOKUP(Table8[[#This Row],[Control ID]],[6]!Table10[Control ID],[6]cmmiAnalysis!CD$4:CD$579),_xlfn.XLOOKUP(Table8[[#This Row],[Control ID]],[6]!Table10[Control ID],[6]cmmiAnalysis!CE$4:CE$579))</f>
        <v>#REF!</v>
      </c>
    </row>
    <row r="141" spans="2:26" x14ac:dyDescent="0.25">
      <c r="B141" s="1" t="s">
        <v>3401</v>
      </c>
      <c r="C141" s="1" t="str">
        <f>_xlfn.XLOOKUP(B141,[6]cmmiAnalysis!$A$4:$A$579,[6]cmmiAnalysis!$D$4:$D$579,0,0,1)</f>
        <v>Configuration Baselines</v>
      </c>
      <c r="D141" s="19">
        <v>4</v>
      </c>
      <c r="E141" s="32" t="str">
        <f>IFERROR(SUM(Table8[[#This Row],[Implementation]:[Reporting]]),"N/A")</f>
        <v>N/A</v>
      </c>
      <c r="F141" s="32" t="e">
        <f>SUM(Table8[[#This Row],[Operating Capability]:[Adaptability]])</f>
        <v>#REF!</v>
      </c>
      <c r="G141" s="32" t="e">
        <f>SUM(Table8[[#This Row],[Reliability]:[Transparency]])</f>
        <v>#REF!</v>
      </c>
      <c r="H141" s="1" t="e" cm="1">
        <f t="array" ref="H141">_xlfn.XLOOKUP(B141,[6]!Table10[Control ID],[6]cmmiAnalysis!AV$4:AV$579,0,0,1)</f>
        <v>#REF!</v>
      </c>
      <c r="I141" s="1" t="e" cm="1">
        <f t="array" ref="I141">_xlfn.XLOOKUP(B141,[6]!Table10[Control ID], [6]cmmiAnalysis!AW$4:AW$579,0,0,1)+(_xlfn.XLOOKUP(B141,[6]!Table10[Control ID], [6]cmmiAnalysis!AX$4:AX$579,0,0,1)+(_xlfn.XLOOKUP(B141,[6]!Table10[Control ID], [6]cmmiAnalysis!AY$4:AY$579,0,0,1)))</f>
        <v>#REF!</v>
      </c>
      <c r="J1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1" s="1" t="e">
        <f>SUM(_xlfn.XLOOKUP(Table8[[#This Row],[Control ID]],[6]!Table10[Control ID],[6]cmmiAnalysis!BE$4:BE$579),_xlfn.XLOOKUP(Table8[[#This Row],[Control ID]],[6]!Table10[Control ID],[6]cmmiAnalysis!BF$4:BF$579))</f>
        <v>#REF!</v>
      </c>
      <c r="L141" s="1" t="e">
        <f>SUM(_xlfn.XLOOKUP(Table8[[#This Row],[Control ID]],[6]!Table10[Control ID],[6]cmmiAnalysis!BG$4:BG$579))</f>
        <v>#REF!</v>
      </c>
      <c r="M141" s="1" t="e">
        <f>SUM(_xlfn.XLOOKUP(Table8[[#This Row],[Control ID]],[6]!Table10[Control ID],[6]cmmiAnalysis!BH$4:BH$579))</f>
        <v>#REF!</v>
      </c>
      <c r="N141" s="1" t="e">
        <f>SUM(_xlfn.XLOOKUP(Table8[[#This Row],[Control ID]],[6]!Table10[Control ID],[6]cmmiAnalysis!BI$4:BI$579))</f>
        <v>#REF!</v>
      </c>
      <c r="O141" s="1" t="e">
        <f>SUM(_xlfn.XLOOKUP(Table8[[#This Row],[Control ID]],[6]!Table10[Control ID],[6]cmmiAnalysis!BJ$4:BJ$579),_xlfn.XLOOKUP(Table8[[#This Row],[Control ID]],[6]!Table10[Control ID],[6]cmmiAnalysis!BK$4:BK$579))</f>
        <v>#REF!</v>
      </c>
      <c r="P141" s="1" t="e">
        <f>SUM(_xlfn.XLOOKUP(Table8[[#This Row],[Control ID]],[6]!Table10[Control ID],[6]cmmiAnalysis!BL$4:BL$579))</f>
        <v>#REF!</v>
      </c>
      <c r="Q1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1" s="1" t="e">
        <f>SUM(_xlfn.XLOOKUP(Table8[[#This Row],[Control ID]],[6]!Table10[Control ID],[6]cmmiAnalysis!BQ$4:BQ$579),_xlfn.XLOOKUP(Table8[[#This Row],[Control ID]],[6]!Table10[Control ID],[6]cmmiAnalysis!BR$4:BR$579))</f>
        <v>#REF!</v>
      </c>
      <c r="S141" s="1" t="e">
        <f>SUM(_xlfn.XLOOKUP(Table8[[#This Row],[Control ID]],[6]!Table10[Control ID],[6]cmmiAnalysis!BA$4:BA$579),_xlfn.XLOOKUP(Table8[[#This Row],[Control ID]],[6]!Table10[Control ID],[6]cmmiAnalysis!BB$4:BB$579),_xlfn.XLOOKUP(Table8[[#This Row],[Control ID]],[6]!Table10[Control ID],[6]cmmiAnalysis!BC$4:BC$579))</f>
        <v>#REF!</v>
      </c>
      <c r="T141" s="1" t="e">
        <f>SUM(_xlfn.XLOOKUP(Table8[[#This Row],[Control ID]],[6]!Table10[Control ID],[6]cmmiAnalysis!BV$4:BV$579))</f>
        <v>#REF!</v>
      </c>
      <c r="U141" s="1" t="e">
        <f>SUM(_xlfn.XLOOKUP(Table8[[#This Row],[Control ID]],[6]!Table10[Control ID],[6]cmmiAnalysis!BW$4:BW$579))</f>
        <v>#REF!</v>
      </c>
      <c r="V141" s="1" t="e">
        <f>SUM(_xlfn.XLOOKUP(Table8[[#This Row],[Control ID]],[6]!Table10[Control ID],[6]cmmiAnalysis!BX$4:BX$579))</f>
        <v>#REF!</v>
      </c>
      <c r="W141" s="1" t="e">
        <f>SUM(_xlfn.XLOOKUP(Table8[[#This Row],[Control ID]],[6]!Table10[Control ID],[6]cmmiAnalysis!BY$4:BY$579))</f>
        <v>#REF!</v>
      </c>
      <c r="X141" s="1" t="e">
        <f>SUM(_xlfn.XLOOKUP(Table8[[#This Row],[Control ID]],[6]!Table10[Control ID],[6]cmmiAnalysis!BZ$4:BZ$579))</f>
        <v>#REF!</v>
      </c>
      <c r="Y141" s="1" t="e">
        <f>SUM(_xlfn.XLOOKUP(Table8[[#This Row],[Control ID]],[6]!Table10[Control ID],[6]cmmiAnalysis!CA$4:CA$579),_xlfn.XLOOKUP(Table8[[#This Row],[Control ID]],[6]!Table10[Control ID],[6]cmmiAnalysis!CB$4:CB$579))</f>
        <v>#REF!</v>
      </c>
      <c r="Z141" s="1" t="e">
        <f>SUM(_xlfn.XLOOKUP(Table8[[#This Row],[Control ID]],[6]!Table10[Control ID],[6]cmmiAnalysis!CC$4:CC$579),_xlfn.XLOOKUP(Table8[[#This Row],[Control ID]],[6]!Table10[Control ID],[6]cmmiAnalysis!CD$4:CD$579),_xlfn.XLOOKUP(Table8[[#This Row],[Control ID]],[6]!Table10[Control ID],[6]cmmiAnalysis!CE$4:CE$579))</f>
        <v>#REF!</v>
      </c>
    </row>
    <row r="142" spans="2:26" x14ac:dyDescent="0.25">
      <c r="B142" s="1" t="s">
        <v>3402</v>
      </c>
      <c r="C142" s="1" t="str">
        <f>_xlfn.XLOOKUP(B142,[6]cmmiAnalysis!$A$4:$A$579,[6]cmmiAnalysis!$D$4:$D$579,0,0,1)</f>
        <v>Compliance Risk Assessment</v>
      </c>
      <c r="D142" s="19">
        <v>4</v>
      </c>
      <c r="E142" s="32" t="str">
        <f>IFERROR(SUM(Table8[[#This Row],[Implementation]:[Reporting]]),"N/A")</f>
        <v>N/A</v>
      </c>
      <c r="F142" s="32" t="e">
        <f>SUM(Table8[[#This Row],[Operating Capability]:[Adaptability]])</f>
        <v>#REF!</v>
      </c>
      <c r="G142" s="32" t="e">
        <f>SUM(Table8[[#This Row],[Reliability]:[Transparency]])</f>
        <v>#REF!</v>
      </c>
      <c r="H142" s="1" t="e" cm="1">
        <f t="array" ref="H142">_xlfn.XLOOKUP(B142,[6]!Table10[Control ID],[6]cmmiAnalysis!AV$4:AV$579,0,0,1)</f>
        <v>#REF!</v>
      </c>
      <c r="I142" s="1" t="e" cm="1">
        <f t="array" ref="I142">_xlfn.XLOOKUP(B142,[6]!Table10[Control ID], [6]cmmiAnalysis!AW$4:AW$579,0,0,1)+(_xlfn.XLOOKUP(B142,[6]!Table10[Control ID], [6]cmmiAnalysis!AX$4:AX$579,0,0,1)+(_xlfn.XLOOKUP(B142,[6]!Table10[Control ID], [6]cmmiAnalysis!AY$4:AY$579,0,0,1)))</f>
        <v>#REF!</v>
      </c>
      <c r="J1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2" s="1" t="e">
        <f>SUM(_xlfn.XLOOKUP(Table8[[#This Row],[Control ID]],[6]!Table10[Control ID],[6]cmmiAnalysis!BE$4:BE$579),_xlfn.XLOOKUP(Table8[[#This Row],[Control ID]],[6]!Table10[Control ID],[6]cmmiAnalysis!BF$4:BF$579))</f>
        <v>#REF!</v>
      </c>
      <c r="L142" s="1" t="e">
        <f>SUM(_xlfn.XLOOKUP(Table8[[#This Row],[Control ID]],[6]!Table10[Control ID],[6]cmmiAnalysis!BG$4:BG$579))</f>
        <v>#REF!</v>
      </c>
      <c r="M142" s="1" t="e">
        <f>SUM(_xlfn.XLOOKUP(Table8[[#This Row],[Control ID]],[6]!Table10[Control ID],[6]cmmiAnalysis!BH$4:BH$579))</f>
        <v>#REF!</v>
      </c>
      <c r="N142" s="1" t="e">
        <f>SUM(_xlfn.XLOOKUP(Table8[[#This Row],[Control ID]],[6]!Table10[Control ID],[6]cmmiAnalysis!BI$4:BI$579))</f>
        <v>#REF!</v>
      </c>
      <c r="O142" s="1" t="e">
        <f>SUM(_xlfn.XLOOKUP(Table8[[#This Row],[Control ID]],[6]!Table10[Control ID],[6]cmmiAnalysis!BJ$4:BJ$579),_xlfn.XLOOKUP(Table8[[#This Row],[Control ID]],[6]!Table10[Control ID],[6]cmmiAnalysis!BK$4:BK$579))</f>
        <v>#REF!</v>
      </c>
      <c r="P142" s="1" t="e">
        <f>SUM(_xlfn.XLOOKUP(Table8[[#This Row],[Control ID]],[6]!Table10[Control ID],[6]cmmiAnalysis!BL$4:BL$579))</f>
        <v>#REF!</v>
      </c>
      <c r="Q1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2" s="1" t="e">
        <f>SUM(_xlfn.XLOOKUP(Table8[[#This Row],[Control ID]],[6]!Table10[Control ID],[6]cmmiAnalysis!BQ$4:BQ$579),_xlfn.XLOOKUP(Table8[[#This Row],[Control ID]],[6]!Table10[Control ID],[6]cmmiAnalysis!BR$4:BR$579))</f>
        <v>#REF!</v>
      </c>
      <c r="S142" s="1" t="e">
        <f>SUM(_xlfn.XLOOKUP(Table8[[#This Row],[Control ID]],[6]!Table10[Control ID],[6]cmmiAnalysis!BA$4:BA$579),_xlfn.XLOOKUP(Table8[[#This Row],[Control ID]],[6]!Table10[Control ID],[6]cmmiAnalysis!BB$4:BB$579),_xlfn.XLOOKUP(Table8[[#This Row],[Control ID]],[6]!Table10[Control ID],[6]cmmiAnalysis!BC$4:BC$579))</f>
        <v>#REF!</v>
      </c>
      <c r="T142" s="1" t="e">
        <f>SUM(_xlfn.XLOOKUP(Table8[[#This Row],[Control ID]],[6]!Table10[Control ID],[6]cmmiAnalysis!BV$4:BV$579))</f>
        <v>#REF!</v>
      </c>
      <c r="U142" s="1" t="e">
        <f>SUM(_xlfn.XLOOKUP(Table8[[#This Row],[Control ID]],[6]!Table10[Control ID],[6]cmmiAnalysis!BW$4:BW$579))</f>
        <v>#REF!</v>
      </c>
      <c r="V142" s="1" t="e">
        <f>SUM(_xlfn.XLOOKUP(Table8[[#This Row],[Control ID]],[6]!Table10[Control ID],[6]cmmiAnalysis!BX$4:BX$579))</f>
        <v>#REF!</v>
      </c>
      <c r="W142" s="1" t="e">
        <f>SUM(_xlfn.XLOOKUP(Table8[[#This Row],[Control ID]],[6]!Table10[Control ID],[6]cmmiAnalysis!BY$4:BY$579))</f>
        <v>#REF!</v>
      </c>
      <c r="X142" s="1" t="e">
        <f>SUM(_xlfn.XLOOKUP(Table8[[#This Row],[Control ID]],[6]!Table10[Control ID],[6]cmmiAnalysis!BZ$4:BZ$579))</f>
        <v>#REF!</v>
      </c>
      <c r="Y142" s="1" t="e">
        <f>SUM(_xlfn.XLOOKUP(Table8[[#This Row],[Control ID]],[6]!Table10[Control ID],[6]cmmiAnalysis!CA$4:CA$579),_xlfn.XLOOKUP(Table8[[#This Row],[Control ID]],[6]!Table10[Control ID],[6]cmmiAnalysis!CB$4:CB$579))</f>
        <v>#REF!</v>
      </c>
      <c r="Z142" s="1" t="e">
        <f>SUM(_xlfn.XLOOKUP(Table8[[#This Row],[Control ID]],[6]!Table10[Control ID],[6]cmmiAnalysis!CC$4:CC$579),_xlfn.XLOOKUP(Table8[[#This Row],[Control ID]],[6]!Table10[Control ID],[6]cmmiAnalysis!CD$4:CD$579),_xlfn.XLOOKUP(Table8[[#This Row],[Control ID]],[6]!Table10[Control ID],[6]cmmiAnalysis!CE$4:CE$579))</f>
        <v>#REF!</v>
      </c>
    </row>
    <row r="143" spans="2:26" x14ac:dyDescent="0.25">
      <c r="B143" s="1" t="s">
        <v>3403</v>
      </c>
      <c r="C143" s="1" t="str">
        <f>_xlfn.XLOOKUP(B143,[6]cmmiAnalysis!$A$4:$A$579,[6]cmmiAnalysis!$D$4:$D$579,0,0,1)</f>
        <v>Regulatory Mapping</v>
      </c>
      <c r="D143" s="19">
        <v>4</v>
      </c>
      <c r="E143" s="32" t="str">
        <f>IFERROR(SUM(Table8[[#This Row],[Implementation]:[Reporting]]),"N/A")</f>
        <v>N/A</v>
      </c>
      <c r="F143" s="32" t="e">
        <f>SUM(Table8[[#This Row],[Operating Capability]:[Adaptability]])</f>
        <v>#REF!</v>
      </c>
      <c r="G143" s="32" t="e">
        <f>SUM(Table8[[#This Row],[Reliability]:[Transparency]])</f>
        <v>#REF!</v>
      </c>
      <c r="H143" s="1" t="e" cm="1">
        <f t="array" ref="H143">_xlfn.XLOOKUP(B143,[6]!Table10[Control ID],[6]cmmiAnalysis!AV$4:AV$579,0,0,1)</f>
        <v>#REF!</v>
      </c>
      <c r="I143" s="1" t="e" cm="1">
        <f t="array" ref="I143">_xlfn.XLOOKUP(B143,[6]!Table10[Control ID], [6]cmmiAnalysis!AW$4:AW$579,0,0,1)+(_xlfn.XLOOKUP(B143,[6]!Table10[Control ID], [6]cmmiAnalysis!AX$4:AX$579,0,0,1)+(_xlfn.XLOOKUP(B143,[6]!Table10[Control ID], [6]cmmiAnalysis!AY$4:AY$579,0,0,1)))</f>
        <v>#REF!</v>
      </c>
      <c r="J1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3" s="1" t="e">
        <f>SUM(_xlfn.XLOOKUP(Table8[[#This Row],[Control ID]],[6]!Table10[Control ID],[6]cmmiAnalysis!BE$4:BE$579),_xlfn.XLOOKUP(Table8[[#This Row],[Control ID]],[6]!Table10[Control ID],[6]cmmiAnalysis!BF$4:BF$579))</f>
        <v>#REF!</v>
      </c>
      <c r="L143" s="1" t="e">
        <f>SUM(_xlfn.XLOOKUP(Table8[[#This Row],[Control ID]],[6]!Table10[Control ID],[6]cmmiAnalysis!BG$4:BG$579))</f>
        <v>#REF!</v>
      </c>
      <c r="M143" s="1" t="e">
        <f>SUM(_xlfn.XLOOKUP(Table8[[#This Row],[Control ID]],[6]!Table10[Control ID],[6]cmmiAnalysis!BH$4:BH$579))</f>
        <v>#REF!</v>
      </c>
      <c r="N143" s="1" t="e">
        <f>SUM(_xlfn.XLOOKUP(Table8[[#This Row],[Control ID]],[6]!Table10[Control ID],[6]cmmiAnalysis!BI$4:BI$579))</f>
        <v>#REF!</v>
      </c>
      <c r="O143" s="1" t="e">
        <f>SUM(_xlfn.XLOOKUP(Table8[[#This Row],[Control ID]],[6]!Table10[Control ID],[6]cmmiAnalysis!BJ$4:BJ$579),_xlfn.XLOOKUP(Table8[[#This Row],[Control ID]],[6]!Table10[Control ID],[6]cmmiAnalysis!BK$4:BK$579))</f>
        <v>#REF!</v>
      </c>
      <c r="P143" s="1" t="e">
        <f>SUM(_xlfn.XLOOKUP(Table8[[#This Row],[Control ID]],[6]!Table10[Control ID],[6]cmmiAnalysis!BL$4:BL$579))</f>
        <v>#REF!</v>
      </c>
      <c r="Q1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3" s="1" t="e">
        <f>SUM(_xlfn.XLOOKUP(Table8[[#This Row],[Control ID]],[6]!Table10[Control ID],[6]cmmiAnalysis!BQ$4:BQ$579),_xlfn.XLOOKUP(Table8[[#This Row],[Control ID]],[6]!Table10[Control ID],[6]cmmiAnalysis!BR$4:BR$579))</f>
        <v>#REF!</v>
      </c>
      <c r="S143" s="1" t="e">
        <f>SUM(_xlfn.XLOOKUP(Table8[[#This Row],[Control ID]],[6]!Table10[Control ID],[6]cmmiAnalysis!BA$4:BA$579),_xlfn.XLOOKUP(Table8[[#This Row],[Control ID]],[6]!Table10[Control ID],[6]cmmiAnalysis!BB$4:BB$579),_xlfn.XLOOKUP(Table8[[#This Row],[Control ID]],[6]!Table10[Control ID],[6]cmmiAnalysis!BC$4:BC$579))</f>
        <v>#REF!</v>
      </c>
      <c r="T143" s="1" t="e">
        <f>SUM(_xlfn.XLOOKUP(Table8[[#This Row],[Control ID]],[6]!Table10[Control ID],[6]cmmiAnalysis!BV$4:BV$579))</f>
        <v>#REF!</v>
      </c>
      <c r="U143" s="1" t="e">
        <f>SUM(_xlfn.XLOOKUP(Table8[[#This Row],[Control ID]],[6]!Table10[Control ID],[6]cmmiAnalysis!BW$4:BW$579))</f>
        <v>#REF!</v>
      </c>
      <c r="V143" s="1" t="e">
        <f>SUM(_xlfn.XLOOKUP(Table8[[#This Row],[Control ID]],[6]!Table10[Control ID],[6]cmmiAnalysis!BX$4:BX$579))</f>
        <v>#REF!</v>
      </c>
      <c r="W143" s="1" t="e">
        <f>SUM(_xlfn.XLOOKUP(Table8[[#This Row],[Control ID]],[6]!Table10[Control ID],[6]cmmiAnalysis!BY$4:BY$579))</f>
        <v>#REF!</v>
      </c>
      <c r="X143" s="1" t="e">
        <f>SUM(_xlfn.XLOOKUP(Table8[[#This Row],[Control ID]],[6]!Table10[Control ID],[6]cmmiAnalysis!BZ$4:BZ$579))</f>
        <v>#REF!</v>
      </c>
      <c r="Y143" s="1" t="e">
        <f>SUM(_xlfn.XLOOKUP(Table8[[#This Row],[Control ID]],[6]!Table10[Control ID],[6]cmmiAnalysis!CA$4:CA$579),_xlfn.XLOOKUP(Table8[[#This Row],[Control ID]],[6]!Table10[Control ID],[6]cmmiAnalysis!CB$4:CB$579))</f>
        <v>#REF!</v>
      </c>
      <c r="Z143" s="1" t="e">
        <f>SUM(_xlfn.XLOOKUP(Table8[[#This Row],[Control ID]],[6]!Table10[Control ID],[6]cmmiAnalysis!CC$4:CC$579),_xlfn.XLOOKUP(Table8[[#This Row],[Control ID]],[6]!Table10[Control ID],[6]cmmiAnalysis!CD$4:CD$579),_xlfn.XLOOKUP(Table8[[#This Row],[Control ID]],[6]!Table10[Control ID],[6]cmmiAnalysis!CE$4:CE$579))</f>
        <v>#REF!</v>
      </c>
    </row>
    <row r="144" spans="2:26" x14ac:dyDescent="0.25">
      <c r="B144" s="1" t="s">
        <v>3404</v>
      </c>
      <c r="C144" s="1" t="str">
        <f>_xlfn.XLOOKUP(B144,[6]cmmiAnalysis!$A$4:$A$579,[6]cmmiAnalysis!$D$4:$D$579,0,0,1)</f>
        <v>Vendor Risk Assessment</v>
      </c>
      <c r="D144" s="19">
        <v>3</v>
      </c>
      <c r="E144" s="32" t="str">
        <f>IFERROR(SUM(Table8[[#This Row],[Implementation]:[Reporting]]),"N/A")</f>
        <v>N/A</v>
      </c>
      <c r="F144" s="32" t="e">
        <f>SUM(Table8[[#This Row],[Operating Capability]:[Adaptability]])</f>
        <v>#REF!</v>
      </c>
      <c r="G144" s="32" t="e">
        <f>SUM(Table8[[#This Row],[Reliability]:[Transparency]])</f>
        <v>#REF!</v>
      </c>
      <c r="H144" s="1" t="e" cm="1">
        <f t="array" ref="H144">_xlfn.XLOOKUP(B144,[6]!Table10[Control ID],[6]cmmiAnalysis!AV$4:AV$579,0,0,1)</f>
        <v>#REF!</v>
      </c>
      <c r="I144" s="1" t="e" cm="1">
        <f t="array" ref="I144">_xlfn.XLOOKUP(B144,[6]!Table10[Control ID], [6]cmmiAnalysis!AW$4:AW$579,0,0,1)+(_xlfn.XLOOKUP(B144,[6]!Table10[Control ID], [6]cmmiAnalysis!AX$4:AX$579,0,0,1)+(_xlfn.XLOOKUP(B144,[6]!Table10[Control ID], [6]cmmiAnalysis!AY$4:AY$579,0,0,1)))</f>
        <v>#REF!</v>
      </c>
      <c r="J1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4" s="1" t="e">
        <f>SUM(_xlfn.XLOOKUP(Table8[[#This Row],[Control ID]],[6]!Table10[Control ID],[6]cmmiAnalysis!BE$4:BE$579),_xlfn.XLOOKUP(Table8[[#This Row],[Control ID]],[6]!Table10[Control ID],[6]cmmiAnalysis!BF$4:BF$579))</f>
        <v>#REF!</v>
      </c>
      <c r="L144" s="1" t="e">
        <f>SUM(_xlfn.XLOOKUP(Table8[[#This Row],[Control ID]],[6]!Table10[Control ID],[6]cmmiAnalysis!BG$4:BG$579))</f>
        <v>#REF!</v>
      </c>
      <c r="M144" s="1" t="e">
        <f>SUM(_xlfn.XLOOKUP(Table8[[#This Row],[Control ID]],[6]!Table10[Control ID],[6]cmmiAnalysis!BH$4:BH$579))</f>
        <v>#REF!</v>
      </c>
      <c r="N144" s="1" t="e">
        <f>SUM(_xlfn.XLOOKUP(Table8[[#This Row],[Control ID]],[6]!Table10[Control ID],[6]cmmiAnalysis!BI$4:BI$579))</f>
        <v>#REF!</v>
      </c>
      <c r="O144" s="1" t="e">
        <f>SUM(_xlfn.XLOOKUP(Table8[[#This Row],[Control ID]],[6]!Table10[Control ID],[6]cmmiAnalysis!BJ$4:BJ$579),_xlfn.XLOOKUP(Table8[[#This Row],[Control ID]],[6]!Table10[Control ID],[6]cmmiAnalysis!BK$4:BK$579))</f>
        <v>#REF!</v>
      </c>
      <c r="P144" s="1" t="e">
        <f>SUM(_xlfn.XLOOKUP(Table8[[#This Row],[Control ID]],[6]!Table10[Control ID],[6]cmmiAnalysis!BL$4:BL$579))</f>
        <v>#REF!</v>
      </c>
      <c r="Q1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4" s="1" t="e">
        <f>SUM(_xlfn.XLOOKUP(Table8[[#This Row],[Control ID]],[6]!Table10[Control ID],[6]cmmiAnalysis!BQ$4:BQ$579),_xlfn.XLOOKUP(Table8[[#This Row],[Control ID]],[6]!Table10[Control ID],[6]cmmiAnalysis!BR$4:BR$579))</f>
        <v>#REF!</v>
      </c>
      <c r="S144" s="1" t="e">
        <f>SUM(_xlfn.XLOOKUP(Table8[[#This Row],[Control ID]],[6]!Table10[Control ID],[6]cmmiAnalysis!BA$4:BA$579),_xlfn.XLOOKUP(Table8[[#This Row],[Control ID]],[6]!Table10[Control ID],[6]cmmiAnalysis!BB$4:BB$579),_xlfn.XLOOKUP(Table8[[#This Row],[Control ID]],[6]!Table10[Control ID],[6]cmmiAnalysis!BC$4:BC$579))</f>
        <v>#REF!</v>
      </c>
      <c r="T144" s="1" t="e">
        <f>SUM(_xlfn.XLOOKUP(Table8[[#This Row],[Control ID]],[6]!Table10[Control ID],[6]cmmiAnalysis!BV$4:BV$579))</f>
        <v>#REF!</v>
      </c>
      <c r="U144" s="1" t="e">
        <f>SUM(_xlfn.XLOOKUP(Table8[[#This Row],[Control ID]],[6]!Table10[Control ID],[6]cmmiAnalysis!BW$4:BW$579))</f>
        <v>#REF!</v>
      </c>
      <c r="V144" s="1" t="e">
        <f>SUM(_xlfn.XLOOKUP(Table8[[#This Row],[Control ID]],[6]!Table10[Control ID],[6]cmmiAnalysis!BX$4:BX$579))</f>
        <v>#REF!</v>
      </c>
      <c r="W144" s="1" t="e">
        <f>SUM(_xlfn.XLOOKUP(Table8[[#This Row],[Control ID]],[6]!Table10[Control ID],[6]cmmiAnalysis!BY$4:BY$579))</f>
        <v>#REF!</v>
      </c>
      <c r="X144" s="1" t="e">
        <f>SUM(_xlfn.XLOOKUP(Table8[[#This Row],[Control ID]],[6]!Table10[Control ID],[6]cmmiAnalysis!BZ$4:BZ$579))</f>
        <v>#REF!</v>
      </c>
      <c r="Y144" s="1" t="e">
        <f>SUM(_xlfn.XLOOKUP(Table8[[#This Row],[Control ID]],[6]!Table10[Control ID],[6]cmmiAnalysis!CA$4:CA$579),_xlfn.XLOOKUP(Table8[[#This Row],[Control ID]],[6]!Table10[Control ID],[6]cmmiAnalysis!CB$4:CB$579))</f>
        <v>#REF!</v>
      </c>
      <c r="Z144" s="1" t="e">
        <f>SUM(_xlfn.XLOOKUP(Table8[[#This Row],[Control ID]],[6]!Table10[Control ID],[6]cmmiAnalysis!CC$4:CC$579),_xlfn.XLOOKUP(Table8[[#This Row],[Control ID]],[6]!Table10[Control ID],[6]cmmiAnalysis!CD$4:CD$579),_xlfn.XLOOKUP(Table8[[#This Row],[Control ID]],[6]!Table10[Control ID],[6]cmmiAnalysis!CE$4:CE$579))</f>
        <v>#REF!</v>
      </c>
    </row>
    <row r="145" spans="2:26" x14ac:dyDescent="0.25">
      <c r="B145" s="1" t="s">
        <v>3406</v>
      </c>
      <c r="C145" s="1" t="str">
        <f>_xlfn.XLOOKUP(B145,[6]cmmiAnalysis!$A$4:$A$579,[6]cmmiAnalysis!$D$4:$D$579,0,0,1)</f>
        <v>Group Policies</v>
      </c>
      <c r="D145" s="19">
        <v>5</v>
      </c>
      <c r="E145" s="32" t="str">
        <f>IFERROR(SUM(Table8[[#This Row],[Implementation]:[Reporting]]),"N/A")</f>
        <v>N/A</v>
      </c>
      <c r="F145" s="32" t="e">
        <f>SUM(Table8[[#This Row],[Operating Capability]:[Adaptability]])</f>
        <v>#REF!</v>
      </c>
      <c r="G145" s="32" t="e">
        <f>SUM(Table8[[#This Row],[Reliability]:[Transparency]])</f>
        <v>#REF!</v>
      </c>
      <c r="H145" s="1" t="e" cm="1">
        <f t="array" ref="H145">_xlfn.XLOOKUP(B145,[6]!Table10[Control ID],[6]cmmiAnalysis!AV$4:AV$579,0,0,1)</f>
        <v>#REF!</v>
      </c>
      <c r="I145" s="1" t="e" cm="1">
        <f t="array" ref="I145">_xlfn.XLOOKUP(B145,[6]!Table10[Control ID], [6]cmmiAnalysis!AW$4:AW$579,0,0,1)+(_xlfn.XLOOKUP(B145,[6]!Table10[Control ID], [6]cmmiAnalysis!AX$4:AX$579,0,0,1)+(_xlfn.XLOOKUP(B145,[6]!Table10[Control ID], [6]cmmiAnalysis!AY$4:AY$579,0,0,1)))</f>
        <v>#REF!</v>
      </c>
      <c r="J1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5" s="1" t="e">
        <f>SUM(_xlfn.XLOOKUP(Table8[[#This Row],[Control ID]],[6]!Table10[Control ID],[6]cmmiAnalysis!BE$4:BE$579),_xlfn.XLOOKUP(Table8[[#This Row],[Control ID]],[6]!Table10[Control ID],[6]cmmiAnalysis!BF$4:BF$579))</f>
        <v>#REF!</v>
      </c>
      <c r="L145" s="1" t="e">
        <f>SUM(_xlfn.XLOOKUP(Table8[[#This Row],[Control ID]],[6]!Table10[Control ID],[6]cmmiAnalysis!BG$4:BG$579))</f>
        <v>#REF!</v>
      </c>
      <c r="M145" s="1" t="e">
        <f>SUM(_xlfn.XLOOKUP(Table8[[#This Row],[Control ID]],[6]!Table10[Control ID],[6]cmmiAnalysis!BH$4:BH$579))</f>
        <v>#REF!</v>
      </c>
      <c r="N145" s="1" t="e">
        <f>SUM(_xlfn.XLOOKUP(Table8[[#This Row],[Control ID]],[6]!Table10[Control ID],[6]cmmiAnalysis!BI$4:BI$579))</f>
        <v>#REF!</v>
      </c>
      <c r="O145" s="1" t="e">
        <f>SUM(_xlfn.XLOOKUP(Table8[[#This Row],[Control ID]],[6]!Table10[Control ID],[6]cmmiAnalysis!BJ$4:BJ$579),_xlfn.XLOOKUP(Table8[[#This Row],[Control ID]],[6]!Table10[Control ID],[6]cmmiAnalysis!BK$4:BK$579))</f>
        <v>#REF!</v>
      </c>
      <c r="P145" s="1" t="e">
        <f>SUM(_xlfn.XLOOKUP(Table8[[#This Row],[Control ID]],[6]!Table10[Control ID],[6]cmmiAnalysis!BL$4:BL$579))</f>
        <v>#REF!</v>
      </c>
      <c r="Q1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5" s="1" t="e">
        <f>SUM(_xlfn.XLOOKUP(Table8[[#This Row],[Control ID]],[6]!Table10[Control ID],[6]cmmiAnalysis!BQ$4:BQ$579),_xlfn.XLOOKUP(Table8[[#This Row],[Control ID]],[6]!Table10[Control ID],[6]cmmiAnalysis!BR$4:BR$579))</f>
        <v>#REF!</v>
      </c>
      <c r="S145" s="1" t="e">
        <f>SUM(_xlfn.XLOOKUP(Table8[[#This Row],[Control ID]],[6]!Table10[Control ID],[6]cmmiAnalysis!BA$4:BA$579),_xlfn.XLOOKUP(Table8[[#This Row],[Control ID]],[6]!Table10[Control ID],[6]cmmiAnalysis!BB$4:BB$579),_xlfn.XLOOKUP(Table8[[#This Row],[Control ID]],[6]!Table10[Control ID],[6]cmmiAnalysis!BC$4:BC$579))</f>
        <v>#REF!</v>
      </c>
      <c r="T145" s="1" t="e">
        <f>SUM(_xlfn.XLOOKUP(Table8[[#This Row],[Control ID]],[6]!Table10[Control ID],[6]cmmiAnalysis!BV$4:BV$579))</f>
        <v>#REF!</v>
      </c>
      <c r="U145" s="1" t="e">
        <f>SUM(_xlfn.XLOOKUP(Table8[[#This Row],[Control ID]],[6]!Table10[Control ID],[6]cmmiAnalysis!BW$4:BW$579))</f>
        <v>#REF!</v>
      </c>
      <c r="V145" s="1" t="e">
        <f>SUM(_xlfn.XLOOKUP(Table8[[#This Row],[Control ID]],[6]!Table10[Control ID],[6]cmmiAnalysis!BX$4:BX$579))</f>
        <v>#REF!</v>
      </c>
      <c r="W145" s="1" t="e">
        <f>SUM(_xlfn.XLOOKUP(Table8[[#This Row],[Control ID]],[6]!Table10[Control ID],[6]cmmiAnalysis!BY$4:BY$579))</f>
        <v>#REF!</v>
      </c>
      <c r="X145" s="1" t="e">
        <f>SUM(_xlfn.XLOOKUP(Table8[[#This Row],[Control ID]],[6]!Table10[Control ID],[6]cmmiAnalysis!BZ$4:BZ$579))</f>
        <v>#REF!</v>
      </c>
      <c r="Y145" s="1" t="e">
        <f>SUM(_xlfn.XLOOKUP(Table8[[#This Row],[Control ID]],[6]!Table10[Control ID],[6]cmmiAnalysis!CA$4:CA$579),_xlfn.XLOOKUP(Table8[[#This Row],[Control ID]],[6]!Table10[Control ID],[6]cmmiAnalysis!CB$4:CB$579))</f>
        <v>#REF!</v>
      </c>
      <c r="Z145" s="1" t="e">
        <f>SUM(_xlfn.XLOOKUP(Table8[[#This Row],[Control ID]],[6]!Table10[Control ID],[6]cmmiAnalysis!CC$4:CC$579),_xlfn.XLOOKUP(Table8[[#This Row],[Control ID]],[6]!Table10[Control ID],[6]cmmiAnalysis!CD$4:CD$579),_xlfn.XLOOKUP(Table8[[#This Row],[Control ID]],[6]!Table10[Control ID],[6]cmmiAnalysis!CE$4:CE$579))</f>
        <v>#REF!</v>
      </c>
    </row>
    <row r="146" spans="2:26" x14ac:dyDescent="0.25">
      <c r="B146" s="1" t="s">
        <v>3407</v>
      </c>
      <c r="C146" s="1" t="str">
        <f>_xlfn.XLOOKUP(B146,[6]cmmiAnalysis!$A$4:$A$579,[6]cmmiAnalysis!$D$4:$D$579,0,0,1)</f>
        <v>Supplier Security Standards</v>
      </c>
      <c r="D146" s="19">
        <v>3</v>
      </c>
      <c r="E146" s="32" t="str">
        <f>IFERROR(SUM(Table8[[#This Row],[Implementation]:[Reporting]]),"N/A")</f>
        <v>N/A</v>
      </c>
      <c r="F146" s="32" t="e">
        <f>SUM(Table8[[#This Row],[Operating Capability]:[Adaptability]])</f>
        <v>#REF!</v>
      </c>
      <c r="G146" s="32" t="e">
        <f>SUM(Table8[[#This Row],[Reliability]:[Transparency]])</f>
        <v>#REF!</v>
      </c>
      <c r="H146" s="1" t="e" cm="1">
        <f t="array" ref="H146">_xlfn.XLOOKUP(B146,[6]!Table10[Control ID],[6]cmmiAnalysis!AV$4:AV$579,0,0,1)</f>
        <v>#REF!</v>
      </c>
      <c r="I146" s="1" t="e" cm="1">
        <f t="array" ref="I146">_xlfn.XLOOKUP(B146,[6]!Table10[Control ID], [6]cmmiAnalysis!AW$4:AW$579,0,0,1)+(_xlfn.XLOOKUP(B146,[6]!Table10[Control ID], [6]cmmiAnalysis!AX$4:AX$579,0,0,1)+(_xlfn.XLOOKUP(B146,[6]!Table10[Control ID], [6]cmmiAnalysis!AY$4:AY$579,0,0,1)))</f>
        <v>#REF!</v>
      </c>
      <c r="J1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6" s="1" t="e">
        <f>SUM(_xlfn.XLOOKUP(Table8[[#This Row],[Control ID]],[6]!Table10[Control ID],[6]cmmiAnalysis!BE$4:BE$579),_xlfn.XLOOKUP(Table8[[#This Row],[Control ID]],[6]!Table10[Control ID],[6]cmmiAnalysis!BF$4:BF$579))</f>
        <v>#REF!</v>
      </c>
      <c r="L146" s="1" t="e">
        <f>SUM(_xlfn.XLOOKUP(Table8[[#This Row],[Control ID]],[6]!Table10[Control ID],[6]cmmiAnalysis!BG$4:BG$579))</f>
        <v>#REF!</v>
      </c>
      <c r="M146" s="1" t="e">
        <f>SUM(_xlfn.XLOOKUP(Table8[[#This Row],[Control ID]],[6]!Table10[Control ID],[6]cmmiAnalysis!BH$4:BH$579))</f>
        <v>#REF!</v>
      </c>
      <c r="N146" s="1" t="e">
        <f>SUM(_xlfn.XLOOKUP(Table8[[#This Row],[Control ID]],[6]!Table10[Control ID],[6]cmmiAnalysis!BI$4:BI$579))</f>
        <v>#REF!</v>
      </c>
      <c r="O146" s="1" t="e">
        <f>SUM(_xlfn.XLOOKUP(Table8[[#This Row],[Control ID]],[6]!Table10[Control ID],[6]cmmiAnalysis!BJ$4:BJ$579),_xlfn.XLOOKUP(Table8[[#This Row],[Control ID]],[6]!Table10[Control ID],[6]cmmiAnalysis!BK$4:BK$579))</f>
        <v>#REF!</v>
      </c>
      <c r="P146" s="1" t="e">
        <f>SUM(_xlfn.XLOOKUP(Table8[[#This Row],[Control ID]],[6]!Table10[Control ID],[6]cmmiAnalysis!BL$4:BL$579))</f>
        <v>#REF!</v>
      </c>
      <c r="Q1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6" s="1" t="e">
        <f>SUM(_xlfn.XLOOKUP(Table8[[#This Row],[Control ID]],[6]!Table10[Control ID],[6]cmmiAnalysis!BQ$4:BQ$579),_xlfn.XLOOKUP(Table8[[#This Row],[Control ID]],[6]!Table10[Control ID],[6]cmmiAnalysis!BR$4:BR$579))</f>
        <v>#REF!</v>
      </c>
      <c r="S146" s="1" t="e">
        <f>SUM(_xlfn.XLOOKUP(Table8[[#This Row],[Control ID]],[6]!Table10[Control ID],[6]cmmiAnalysis!BA$4:BA$579),_xlfn.XLOOKUP(Table8[[#This Row],[Control ID]],[6]!Table10[Control ID],[6]cmmiAnalysis!BB$4:BB$579),_xlfn.XLOOKUP(Table8[[#This Row],[Control ID]],[6]!Table10[Control ID],[6]cmmiAnalysis!BC$4:BC$579))</f>
        <v>#REF!</v>
      </c>
      <c r="T146" s="1" t="e">
        <f>SUM(_xlfn.XLOOKUP(Table8[[#This Row],[Control ID]],[6]!Table10[Control ID],[6]cmmiAnalysis!BV$4:BV$579))</f>
        <v>#REF!</v>
      </c>
      <c r="U146" s="1" t="e">
        <f>SUM(_xlfn.XLOOKUP(Table8[[#This Row],[Control ID]],[6]!Table10[Control ID],[6]cmmiAnalysis!BW$4:BW$579))</f>
        <v>#REF!</v>
      </c>
      <c r="V146" s="1" t="e">
        <f>SUM(_xlfn.XLOOKUP(Table8[[#This Row],[Control ID]],[6]!Table10[Control ID],[6]cmmiAnalysis!BX$4:BX$579))</f>
        <v>#REF!</v>
      </c>
      <c r="W146" s="1" t="e">
        <f>SUM(_xlfn.XLOOKUP(Table8[[#This Row],[Control ID]],[6]!Table10[Control ID],[6]cmmiAnalysis!BY$4:BY$579))</f>
        <v>#REF!</v>
      </c>
      <c r="X146" s="1" t="e">
        <f>SUM(_xlfn.XLOOKUP(Table8[[#This Row],[Control ID]],[6]!Table10[Control ID],[6]cmmiAnalysis!BZ$4:BZ$579))</f>
        <v>#REF!</v>
      </c>
      <c r="Y146" s="1" t="e">
        <f>SUM(_xlfn.XLOOKUP(Table8[[#This Row],[Control ID]],[6]!Table10[Control ID],[6]cmmiAnalysis!CA$4:CA$579),_xlfn.XLOOKUP(Table8[[#This Row],[Control ID]],[6]!Table10[Control ID],[6]cmmiAnalysis!CB$4:CB$579))</f>
        <v>#REF!</v>
      </c>
      <c r="Z146" s="1" t="e">
        <f>SUM(_xlfn.XLOOKUP(Table8[[#This Row],[Control ID]],[6]!Table10[Control ID],[6]cmmiAnalysis!CC$4:CC$579),_xlfn.XLOOKUP(Table8[[#This Row],[Control ID]],[6]!Table10[Control ID],[6]cmmiAnalysis!CD$4:CD$579),_xlfn.XLOOKUP(Table8[[#This Row],[Control ID]],[6]!Table10[Control ID],[6]cmmiAnalysis!CE$4:CE$579))</f>
        <v>#REF!</v>
      </c>
    </row>
    <row r="147" spans="2:26" x14ac:dyDescent="0.25">
      <c r="B147" s="1" t="s">
        <v>3408</v>
      </c>
      <c r="C147" s="1" t="str">
        <f>_xlfn.XLOOKUP(B147,[6]cmmiAnalysis!$A$4:$A$579,[6]cmmiAnalysis!$D$4:$D$579,0,0,1)</f>
        <v>Legal &amp; Regulatory Clauses</v>
      </c>
      <c r="D147" s="19">
        <v>3</v>
      </c>
      <c r="E147" s="32" t="str">
        <f>IFERROR(SUM(Table8[[#This Row],[Implementation]:[Reporting]]),"N/A")</f>
        <v>N/A</v>
      </c>
      <c r="F147" s="32" t="e">
        <f>SUM(Table8[[#This Row],[Operating Capability]:[Adaptability]])</f>
        <v>#REF!</v>
      </c>
      <c r="G147" s="32" t="e">
        <f>SUM(Table8[[#This Row],[Reliability]:[Transparency]])</f>
        <v>#REF!</v>
      </c>
      <c r="H147" s="1" t="e" cm="1">
        <f t="array" ref="H147">_xlfn.XLOOKUP(B147,[6]!Table10[Control ID],[6]cmmiAnalysis!AV$4:AV$579,0,0,1)</f>
        <v>#REF!</v>
      </c>
      <c r="I147" s="1" t="e" cm="1">
        <f t="array" ref="I147">_xlfn.XLOOKUP(B147,[6]!Table10[Control ID], [6]cmmiAnalysis!AW$4:AW$579,0,0,1)+(_xlfn.XLOOKUP(B147,[6]!Table10[Control ID], [6]cmmiAnalysis!AX$4:AX$579,0,0,1)+(_xlfn.XLOOKUP(B147,[6]!Table10[Control ID], [6]cmmiAnalysis!AY$4:AY$579,0,0,1)))</f>
        <v>#REF!</v>
      </c>
      <c r="J1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7" s="1" t="e">
        <f>SUM(_xlfn.XLOOKUP(Table8[[#This Row],[Control ID]],[6]!Table10[Control ID],[6]cmmiAnalysis!BE$4:BE$579),_xlfn.XLOOKUP(Table8[[#This Row],[Control ID]],[6]!Table10[Control ID],[6]cmmiAnalysis!BF$4:BF$579))</f>
        <v>#REF!</v>
      </c>
      <c r="L147" s="1" t="e">
        <f>SUM(_xlfn.XLOOKUP(Table8[[#This Row],[Control ID]],[6]!Table10[Control ID],[6]cmmiAnalysis!BG$4:BG$579))</f>
        <v>#REF!</v>
      </c>
      <c r="M147" s="1" t="e">
        <f>SUM(_xlfn.XLOOKUP(Table8[[#This Row],[Control ID]],[6]!Table10[Control ID],[6]cmmiAnalysis!BH$4:BH$579))</f>
        <v>#REF!</v>
      </c>
      <c r="N147" s="1" t="e">
        <f>SUM(_xlfn.XLOOKUP(Table8[[#This Row],[Control ID]],[6]!Table10[Control ID],[6]cmmiAnalysis!BI$4:BI$579))</f>
        <v>#REF!</v>
      </c>
      <c r="O147" s="1" t="e">
        <f>SUM(_xlfn.XLOOKUP(Table8[[#This Row],[Control ID]],[6]!Table10[Control ID],[6]cmmiAnalysis!BJ$4:BJ$579),_xlfn.XLOOKUP(Table8[[#This Row],[Control ID]],[6]!Table10[Control ID],[6]cmmiAnalysis!BK$4:BK$579))</f>
        <v>#REF!</v>
      </c>
      <c r="P147" s="1" t="e">
        <f>SUM(_xlfn.XLOOKUP(Table8[[#This Row],[Control ID]],[6]!Table10[Control ID],[6]cmmiAnalysis!BL$4:BL$579))</f>
        <v>#REF!</v>
      </c>
      <c r="Q1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7" s="1" t="e">
        <f>SUM(_xlfn.XLOOKUP(Table8[[#This Row],[Control ID]],[6]!Table10[Control ID],[6]cmmiAnalysis!BQ$4:BQ$579),_xlfn.XLOOKUP(Table8[[#This Row],[Control ID]],[6]!Table10[Control ID],[6]cmmiAnalysis!BR$4:BR$579))</f>
        <v>#REF!</v>
      </c>
      <c r="S147" s="1" t="e">
        <f>SUM(_xlfn.XLOOKUP(Table8[[#This Row],[Control ID]],[6]!Table10[Control ID],[6]cmmiAnalysis!BA$4:BA$579),_xlfn.XLOOKUP(Table8[[#This Row],[Control ID]],[6]!Table10[Control ID],[6]cmmiAnalysis!BB$4:BB$579),_xlfn.XLOOKUP(Table8[[#This Row],[Control ID]],[6]!Table10[Control ID],[6]cmmiAnalysis!BC$4:BC$579))</f>
        <v>#REF!</v>
      </c>
      <c r="T147" s="1" t="e">
        <f>SUM(_xlfn.XLOOKUP(Table8[[#This Row],[Control ID]],[6]!Table10[Control ID],[6]cmmiAnalysis!BV$4:BV$579))</f>
        <v>#REF!</v>
      </c>
      <c r="U147" s="1" t="e">
        <f>SUM(_xlfn.XLOOKUP(Table8[[#This Row],[Control ID]],[6]!Table10[Control ID],[6]cmmiAnalysis!BW$4:BW$579))</f>
        <v>#REF!</v>
      </c>
      <c r="V147" s="1" t="e">
        <f>SUM(_xlfn.XLOOKUP(Table8[[#This Row],[Control ID]],[6]!Table10[Control ID],[6]cmmiAnalysis!BX$4:BX$579))</f>
        <v>#REF!</v>
      </c>
      <c r="W147" s="1" t="e">
        <f>SUM(_xlfn.XLOOKUP(Table8[[#This Row],[Control ID]],[6]!Table10[Control ID],[6]cmmiAnalysis!BY$4:BY$579))</f>
        <v>#REF!</v>
      </c>
      <c r="X147" s="1" t="e">
        <f>SUM(_xlfn.XLOOKUP(Table8[[#This Row],[Control ID]],[6]!Table10[Control ID],[6]cmmiAnalysis!BZ$4:BZ$579))</f>
        <v>#REF!</v>
      </c>
      <c r="Y147" s="1" t="e">
        <f>SUM(_xlfn.XLOOKUP(Table8[[#This Row],[Control ID]],[6]!Table10[Control ID],[6]cmmiAnalysis!CA$4:CA$579),_xlfn.XLOOKUP(Table8[[#This Row],[Control ID]],[6]!Table10[Control ID],[6]cmmiAnalysis!CB$4:CB$579))</f>
        <v>#REF!</v>
      </c>
      <c r="Z147" s="1" t="e">
        <f>SUM(_xlfn.XLOOKUP(Table8[[#This Row],[Control ID]],[6]!Table10[Control ID],[6]cmmiAnalysis!CC$4:CC$579),_xlfn.XLOOKUP(Table8[[#This Row],[Control ID]],[6]!Table10[Control ID],[6]cmmiAnalysis!CD$4:CD$579),_xlfn.XLOOKUP(Table8[[#This Row],[Control ID]],[6]!Table10[Control ID],[6]cmmiAnalysis!CE$4:CE$579))</f>
        <v>#REF!</v>
      </c>
    </row>
    <row r="148" spans="2:26" x14ac:dyDescent="0.25">
      <c r="B148" s="1" t="s">
        <v>3410</v>
      </c>
      <c r="C148" s="1" t="str">
        <f>_xlfn.XLOOKUP(B148,[6]cmmiAnalysis!$A$4:$A$579,[6]cmmiAnalysis!$D$4:$D$579,0,0,1)</f>
        <v>Data Encryption</v>
      </c>
      <c r="D148" s="19">
        <v>5</v>
      </c>
      <c r="E148" s="32" t="str">
        <f>IFERROR(SUM(Table8[[#This Row],[Implementation]:[Reporting]]),"N/A")</f>
        <v>N/A</v>
      </c>
      <c r="F148" s="32" t="e">
        <f>SUM(Table8[[#This Row],[Operating Capability]:[Adaptability]])</f>
        <v>#REF!</v>
      </c>
      <c r="G148" s="32" t="e">
        <f>SUM(Table8[[#This Row],[Reliability]:[Transparency]])</f>
        <v>#REF!</v>
      </c>
      <c r="H148" s="1" t="e" cm="1">
        <f t="array" ref="H148">_xlfn.XLOOKUP(B148,[6]!Table10[Control ID],[6]cmmiAnalysis!AV$4:AV$579,0,0,1)</f>
        <v>#REF!</v>
      </c>
      <c r="I148" s="1" t="e" cm="1">
        <f t="array" ref="I148">_xlfn.XLOOKUP(B148,[6]!Table10[Control ID], [6]cmmiAnalysis!AW$4:AW$579,0,0,1)+(_xlfn.XLOOKUP(B148,[6]!Table10[Control ID], [6]cmmiAnalysis!AX$4:AX$579,0,0,1)+(_xlfn.XLOOKUP(B148,[6]!Table10[Control ID], [6]cmmiAnalysis!AY$4:AY$579,0,0,1)))</f>
        <v>#REF!</v>
      </c>
      <c r="J1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8" s="1" t="e">
        <f>SUM(_xlfn.XLOOKUP(Table8[[#This Row],[Control ID]],[6]!Table10[Control ID],[6]cmmiAnalysis!BE$4:BE$579),_xlfn.XLOOKUP(Table8[[#This Row],[Control ID]],[6]!Table10[Control ID],[6]cmmiAnalysis!BF$4:BF$579))</f>
        <v>#REF!</v>
      </c>
      <c r="L148" s="1" t="e">
        <f>SUM(_xlfn.XLOOKUP(Table8[[#This Row],[Control ID]],[6]!Table10[Control ID],[6]cmmiAnalysis!BG$4:BG$579))</f>
        <v>#REF!</v>
      </c>
      <c r="M148" s="1" t="e">
        <f>SUM(_xlfn.XLOOKUP(Table8[[#This Row],[Control ID]],[6]!Table10[Control ID],[6]cmmiAnalysis!BH$4:BH$579))</f>
        <v>#REF!</v>
      </c>
      <c r="N148" s="1" t="e">
        <f>SUM(_xlfn.XLOOKUP(Table8[[#This Row],[Control ID]],[6]!Table10[Control ID],[6]cmmiAnalysis!BI$4:BI$579))</f>
        <v>#REF!</v>
      </c>
      <c r="O148" s="1" t="e">
        <f>SUM(_xlfn.XLOOKUP(Table8[[#This Row],[Control ID]],[6]!Table10[Control ID],[6]cmmiAnalysis!BJ$4:BJ$579),_xlfn.XLOOKUP(Table8[[#This Row],[Control ID]],[6]!Table10[Control ID],[6]cmmiAnalysis!BK$4:BK$579))</f>
        <v>#REF!</v>
      </c>
      <c r="P148" s="1" t="e">
        <f>SUM(_xlfn.XLOOKUP(Table8[[#This Row],[Control ID]],[6]!Table10[Control ID],[6]cmmiAnalysis!BL$4:BL$579))</f>
        <v>#REF!</v>
      </c>
      <c r="Q1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8" s="1" t="e">
        <f>SUM(_xlfn.XLOOKUP(Table8[[#This Row],[Control ID]],[6]!Table10[Control ID],[6]cmmiAnalysis!BQ$4:BQ$579),_xlfn.XLOOKUP(Table8[[#This Row],[Control ID]],[6]!Table10[Control ID],[6]cmmiAnalysis!BR$4:BR$579))</f>
        <v>#REF!</v>
      </c>
      <c r="S148" s="1" t="e">
        <f>SUM(_xlfn.XLOOKUP(Table8[[#This Row],[Control ID]],[6]!Table10[Control ID],[6]cmmiAnalysis!BA$4:BA$579),_xlfn.XLOOKUP(Table8[[#This Row],[Control ID]],[6]!Table10[Control ID],[6]cmmiAnalysis!BB$4:BB$579),_xlfn.XLOOKUP(Table8[[#This Row],[Control ID]],[6]!Table10[Control ID],[6]cmmiAnalysis!BC$4:BC$579))</f>
        <v>#REF!</v>
      </c>
      <c r="T148" s="1" t="e">
        <f>SUM(_xlfn.XLOOKUP(Table8[[#This Row],[Control ID]],[6]!Table10[Control ID],[6]cmmiAnalysis!BV$4:BV$579))</f>
        <v>#REF!</v>
      </c>
      <c r="U148" s="1" t="e">
        <f>SUM(_xlfn.XLOOKUP(Table8[[#This Row],[Control ID]],[6]!Table10[Control ID],[6]cmmiAnalysis!BW$4:BW$579))</f>
        <v>#REF!</v>
      </c>
      <c r="V148" s="1" t="e">
        <f>SUM(_xlfn.XLOOKUP(Table8[[#This Row],[Control ID]],[6]!Table10[Control ID],[6]cmmiAnalysis!BX$4:BX$579))</f>
        <v>#REF!</v>
      </c>
      <c r="W148" s="1" t="e">
        <f>SUM(_xlfn.XLOOKUP(Table8[[#This Row],[Control ID]],[6]!Table10[Control ID],[6]cmmiAnalysis!BY$4:BY$579))</f>
        <v>#REF!</v>
      </c>
      <c r="X148" s="1" t="e">
        <f>SUM(_xlfn.XLOOKUP(Table8[[#This Row],[Control ID]],[6]!Table10[Control ID],[6]cmmiAnalysis!BZ$4:BZ$579))</f>
        <v>#REF!</v>
      </c>
      <c r="Y148" s="1" t="e">
        <f>SUM(_xlfn.XLOOKUP(Table8[[#This Row],[Control ID]],[6]!Table10[Control ID],[6]cmmiAnalysis!CA$4:CA$579),_xlfn.XLOOKUP(Table8[[#This Row],[Control ID]],[6]!Table10[Control ID],[6]cmmiAnalysis!CB$4:CB$579))</f>
        <v>#REF!</v>
      </c>
      <c r="Z148" s="1" t="e">
        <f>SUM(_xlfn.XLOOKUP(Table8[[#This Row],[Control ID]],[6]!Table10[Control ID],[6]cmmiAnalysis!CC$4:CC$579),_xlfn.XLOOKUP(Table8[[#This Row],[Control ID]],[6]!Table10[Control ID],[6]cmmiAnalysis!CD$4:CD$579),_xlfn.XLOOKUP(Table8[[#This Row],[Control ID]],[6]!Table10[Control ID],[6]cmmiAnalysis!CE$4:CE$579))</f>
        <v>#REF!</v>
      </c>
    </row>
    <row r="149" spans="2:26" x14ac:dyDescent="0.25">
      <c r="B149" s="1" t="s">
        <v>3411</v>
      </c>
      <c r="C149" s="1" t="str">
        <f>_xlfn.XLOOKUP(B149,[6]cmmiAnalysis!$A$4:$A$579,[6]cmmiAnalysis!$D$4:$D$579,0,0,1)</f>
        <v>Configuration Baselines</v>
      </c>
      <c r="D149" s="19">
        <v>4</v>
      </c>
      <c r="E149" s="32" t="str">
        <f>IFERROR(SUM(Table8[[#This Row],[Implementation]:[Reporting]]),"N/A")</f>
        <v>N/A</v>
      </c>
      <c r="F149" s="32" t="e">
        <f>SUM(Table8[[#This Row],[Operating Capability]:[Adaptability]])</f>
        <v>#REF!</v>
      </c>
      <c r="G149" s="32" t="e">
        <f>SUM(Table8[[#This Row],[Reliability]:[Transparency]])</f>
        <v>#REF!</v>
      </c>
      <c r="H149" s="1" t="e" cm="1">
        <f t="array" ref="H149">_xlfn.XLOOKUP(B149,[6]!Table10[Control ID],[6]cmmiAnalysis!AV$4:AV$579,0,0,1)</f>
        <v>#REF!</v>
      </c>
      <c r="I149" s="1" t="e" cm="1">
        <f t="array" ref="I149">_xlfn.XLOOKUP(B149,[6]!Table10[Control ID], [6]cmmiAnalysis!AW$4:AW$579,0,0,1)+(_xlfn.XLOOKUP(B149,[6]!Table10[Control ID], [6]cmmiAnalysis!AX$4:AX$579,0,0,1)+(_xlfn.XLOOKUP(B149,[6]!Table10[Control ID], [6]cmmiAnalysis!AY$4:AY$579,0,0,1)))</f>
        <v>#REF!</v>
      </c>
      <c r="J1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49" s="1" t="e">
        <f>SUM(_xlfn.XLOOKUP(Table8[[#This Row],[Control ID]],[6]!Table10[Control ID],[6]cmmiAnalysis!BE$4:BE$579),_xlfn.XLOOKUP(Table8[[#This Row],[Control ID]],[6]!Table10[Control ID],[6]cmmiAnalysis!BF$4:BF$579))</f>
        <v>#REF!</v>
      </c>
      <c r="L149" s="1" t="e">
        <f>SUM(_xlfn.XLOOKUP(Table8[[#This Row],[Control ID]],[6]!Table10[Control ID],[6]cmmiAnalysis!BG$4:BG$579))</f>
        <v>#REF!</v>
      </c>
      <c r="M149" s="1" t="e">
        <f>SUM(_xlfn.XLOOKUP(Table8[[#This Row],[Control ID]],[6]!Table10[Control ID],[6]cmmiAnalysis!BH$4:BH$579))</f>
        <v>#REF!</v>
      </c>
      <c r="N149" s="1" t="e">
        <f>SUM(_xlfn.XLOOKUP(Table8[[#This Row],[Control ID]],[6]!Table10[Control ID],[6]cmmiAnalysis!BI$4:BI$579))</f>
        <v>#REF!</v>
      </c>
      <c r="O149" s="1" t="e">
        <f>SUM(_xlfn.XLOOKUP(Table8[[#This Row],[Control ID]],[6]!Table10[Control ID],[6]cmmiAnalysis!BJ$4:BJ$579),_xlfn.XLOOKUP(Table8[[#This Row],[Control ID]],[6]!Table10[Control ID],[6]cmmiAnalysis!BK$4:BK$579))</f>
        <v>#REF!</v>
      </c>
      <c r="P149" s="1" t="e">
        <f>SUM(_xlfn.XLOOKUP(Table8[[#This Row],[Control ID]],[6]!Table10[Control ID],[6]cmmiAnalysis!BL$4:BL$579))</f>
        <v>#REF!</v>
      </c>
      <c r="Q1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49" s="1" t="e">
        <f>SUM(_xlfn.XLOOKUP(Table8[[#This Row],[Control ID]],[6]!Table10[Control ID],[6]cmmiAnalysis!BQ$4:BQ$579),_xlfn.XLOOKUP(Table8[[#This Row],[Control ID]],[6]!Table10[Control ID],[6]cmmiAnalysis!BR$4:BR$579))</f>
        <v>#REF!</v>
      </c>
      <c r="S149" s="1" t="e">
        <f>SUM(_xlfn.XLOOKUP(Table8[[#This Row],[Control ID]],[6]!Table10[Control ID],[6]cmmiAnalysis!BA$4:BA$579),_xlfn.XLOOKUP(Table8[[#This Row],[Control ID]],[6]!Table10[Control ID],[6]cmmiAnalysis!BB$4:BB$579),_xlfn.XLOOKUP(Table8[[#This Row],[Control ID]],[6]!Table10[Control ID],[6]cmmiAnalysis!BC$4:BC$579))</f>
        <v>#REF!</v>
      </c>
      <c r="T149" s="1" t="e">
        <f>SUM(_xlfn.XLOOKUP(Table8[[#This Row],[Control ID]],[6]!Table10[Control ID],[6]cmmiAnalysis!BV$4:BV$579))</f>
        <v>#REF!</v>
      </c>
      <c r="U149" s="1" t="e">
        <f>SUM(_xlfn.XLOOKUP(Table8[[#This Row],[Control ID]],[6]!Table10[Control ID],[6]cmmiAnalysis!BW$4:BW$579))</f>
        <v>#REF!</v>
      </c>
      <c r="V149" s="1" t="e">
        <f>SUM(_xlfn.XLOOKUP(Table8[[#This Row],[Control ID]],[6]!Table10[Control ID],[6]cmmiAnalysis!BX$4:BX$579))</f>
        <v>#REF!</v>
      </c>
      <c r="W149" s="1" t="e">
        <f>SUM(_xlfn.XLOOKUP(Table8[[#This Row],[Control ID]],[6]!Table10[Control ID],[6]cmmiAnalysis!BY$4:BY$579))</f>
        <v>#REF!</v>
      </c>
      <c r="X149" s="1" t="e">
        <f>SUM(_xlfn.XLOOKUP(Table8[[#This Row],[Control ID]],[6]!Table10[Control ID],[6]cmmiAnalysis!BZ$4:BZ$579))</f>
        <v>#REF!</v>
      </c>
      <c r="Y149" s="1" t="e">
        <f>SUM(_xlfn.XLOOKUP(Table8[[#This Row],[Control ID]],[6]!Table10[Control ID],[6]cmmiAnalysis!CA$4:CA$579),_xlfn.XLOOKUP(Table8[[#This Row],[Control ID]],[6]!Table10[Control ID],[6]cmmiAnalysis!CB$4:CB$579))</f>
        <v>#REF!</v>
      </c>
      <c r="Z149" s="1" t="e">
        <f>SUM(_xlfn.XLOOKUP(Table8[[#This Row],[Control ID]],[6]!Table10[Control ID],[6]cmmiAnalysis!CC$4:CC$579),_xlfn.XLOOKUP(Table8[[#This Row],[Control ID]],[6]!Table10[Control ID],[6]cmmiAnalysis!CD$4:CD$579),_xlfn.XLOOKUP(Table8[[#This Row],[Control ID]],[6]!Table10[Control ID],[6]cmmiAnalysis!CE$4:CE$579))</f>
        <v>#REF!</v>
      </c>
    </row>
    <row r="150" spans="2:26" x14ac:dyDescent="0.25">
      <c r="B150" s="1" t="s">
        <v>3414</v>
      </c>
      <c r="C150" s="1" t="str">
        <f>_xlfn.XLOOKUP(B150,[6]cmmiAnalysis!$A$4:$A$579,[6]cmmiAnalysis!$D$4:$D$579,0,0,1)</f>
        <v>Source Code Management</v>
      </c>
      <c r="D150" s="19">
        <v>4</v>
      </c>
      <c r="E150" s="32" t="str">
        <f>IFERROR(SUM(Table8[[#This Row],[Implementation]:[Reporting]]),"N/A")</f>
        <v>N/A</v>
      </c>
      <c r="F150" s="32" t="e">
        <f>SUM(Table8[[#This Row],[Operating Capability]:[Adaptability]])</f>
        <v>#REF!</v>
      </c>
      <c r="G150" s="32" t="e">
        <f>SUM(Table8[[#This Row],[Reliability]:[Transparency]])</f>
        <v>#REF!</v>
      </c>
      <c r="H150" s="1" t="e" cm="1">
        <f t="array" ref="H150">_xlfn.XLOOKUP(B150,[6]!Table10[Control ID],[6]cmmiAnalysis!AV$4:AV$579,0,0,1)</f>
        <v>#REF!</v>
      </c>
      <c r="I150" s="1" t="e" cm="1">
        <f t="array" ref="I150">_xlfn.XLOOKUP(B150,[6]!Table10[Control ID], [6]cmmiAnalysis!AW$4:AW$579,0,0,1)+(_xlfn.XLOOKUP(B150,[6]!Table10[Control ID], [6]cmmiAnalysis!AX$4:AX$579,0,0,1)+(_xlfn.XLOOKUP(B150,[6]!Table10[Control ID], [6]cmmiAnalysis!AY$4:AY$579,0,0,1)))</f>
        <v>#REF!</v>
      </c>
      <c r="J1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0" s="1" t="e">
        <f>SUM(_xlfn.XLOOKUP(Table8[[#This Row],[Control ID]],[6]!Table10[Control ID],[6]cmmiAnalysis!BE$4:BE$579),_xlfn.XLOOKUP(Table8[[#This Row],[Control ID]],[6]!Table10[Control ID],[6]cmmiAnalysis!BF$4:BF$579))</f>
        <v>#REF!</v>
      </c>
      <c r="L150" s="1" t="e">
        <f>SUM(_xlfn.XLOOKUP(Table8[[#This Row],[Control ID]],[6]!Table10[Control ID],[6]cmmiAnalysis!BG$4:BG$579))</f>
        <v>#REF!</v>
      </c>
      <c r="M150" s="1" t="e">
        <f>SUM(_xlfn.XLOOKUP(Table8[[#This Row],[Control ID]],[6]!Table10[Control ID],[6]cmmiAnalysis!BH$4:BH$579))</f>
        <v>#REF!</v>
      </c>
      <c r="N150" s="1" t="e">
        <f>SUM(_xlfn.XLOOKUP(Table8[[#This Row],[Control ID]],[6]!Table10[Control ID],[6]cmmiAnalysis!BI$4:BI$579))</f>
        <v>#REF!</v>
      </c>
      <c r="O150" s="1" t="e">
        <f>SUM(_xlfn.XLOOKUP(Table8[[#This Row],[Control ID]],[6]!Table10[Control ID],[6]cmmiAnalysis!BJ$4:BJ$579),_xlfn.XLOOKUP(Table8[[#This Row],[Control ID]],[6]!Table10[Control ID],[6]cmmiAnalysis!BK$4:BK$579))</f>
        <v>#REF!</v>
      </c>
      <c r="P150" s="1" t="e">
        <f>SUM(_xlfn.XLOOKUP(Table8[[#This Row],[Control ID]],[6]!Table10[Control ID],[6]cmmiAnalysis!BL$4:BL$579))</f>
        <v>#REF!</v>
      </c>
      <c r="Q1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0" s="1" t="e">
        <f>SUM(_xlfn.XLOOKUP(Table8[[#This Row],[Control ID]],[6]!Table10[Control ID],[6]cmmiAnalysis!BQ$4:BQ$579),_xlfn.XLOOKUP(Table8[[#This Row],[Control ID]],[6]!Table10[Control ID],[6]cmmiAnalysis!BR$4:BR$579))</f>
        <v>#REF!</v>
      </c>
      <c r="S150" s="1" t="e">
        <f>SUM(_xlfn.XLOOKUP(Table8[[#This Row],[Control ID]],[6]!Table10[Control ID],[6]cmmiAnalysis!BA$4:BA$579),_xlfn.XLOOKUP(Table8[[#This Row],[Control ID]],[6]!Table10[Control ID],[6]cmmiAnalysis!BB$4:BB$579),_xlfn.XLOOKUP(Table8[[#This Row],[Control ID]],[6]!Table10[Control ID],[6]cmmiAnalysis!BC$4:BC$579))</f>
        <v>#REF!</v>
      </c>
      <c r="T150" s="1" t="e">
        <f>SUM(_xlfn.XLOOKUP(Table8[[#This Row],[Control ID]],[6]!Table10[Control ID],[6]cmmiAnalysis!BV$4:BV$579))</f>
        <v>#REF!</v>
      </c>
      <c r="U150" s="1" t="e">
        <f>SUM(_xlfn.XLOOKUP(Table8[[#This Row],[Control ID]],[6]!Table10[Control ID],[6]cmmiAnalysis!BW$4:BW$579))</f>
        <v>#REF!</v>
      </c>
      <c r="V150" s="1" t="e">
        <f>SUM(_xlfn.XLOOKUP(Table8[[#This Row],[Control ID]],[6]!Table10[Control ID],[6]cmmiAnalysis!BX$4:BX$579))</f>
        <v>#REF!</v>
      </c>
      <c r="W150" s="1" t="e">
        <f>SUM(_xlfn.XLOOKUP(Table8[[#This Row],[Control ID]],[6]!Table10[Control ID],[6]cmmiAnalysis!BY$4:BY$579))</f>
        <v>#REF!</v>
      </c>
      <c r="X150" s="1" t="e">
        <f>SUM(_xlfn.XLOOKUP(Table8[[#This Row],[Control ID]],[6]!Table10[Control ID],[6]cmmiAnalysis!BZ$4:BZ$579))</f>
        <v>#REF!</v>
      </c>
      <c r="Y150" s="1" t="e">
        <f>SUM(_xlfn.XLOOKUP(Table8[[#This Row],[Control ID]],[6]!Table10[Control ID],[6]cmmiAnalysis!CA$4:CA$579),_xlfn.XLOOKUP(Table8[[#This Row],[Control ID]],[6]!Table10[Control ID],[6]cmmiAnalysis!CB$4:CB$579))</f>
        <v>#REF!</v>
      </c>
      <c r="Z150" s="1" t="e">
        <f>SUM(_xlfn.XLOOKUP(Table8[[#This Row],[Control ID]],[6]!Table10[Control ID],[6]cmmiAnalysis!CC$4:CC$579),_xlfn.XLOOKUP(Table8[[#This Row],[Control ID]],[6]!Table10[Control ID],[6]cmmiAnalysis!CD$4:CD$579),_xlfn.XLOOKUP(Table8[[#This Row],[Control ID]],[6]!Table10[Control ID],[6]cmmiAnalysis!CE$4:CE$579))</f>
        <v>#REF!</v>
      </c>
    </row>
    <row r="151" spans="2:26" x14ac:dyDescent="0.25">
      <c r="B151" s="1" t="s">
        <v>3415</v>
      </c>
      <c r="C151" s="1" t="str">
        <f>_xlfn.XLOOKUP(B151,[6]cmmiAnalysis!$A$4:$A$579,[6]cmmiAnalysis!$D$4:$D$579,0,0,1)</f>
        <v>Change Control Process</v>
      </c>
      <c r="D151" s="19">
        <v>4</v>
      </c>
      <c r="E151" s="32" t="str">
        <f>IFERROR(SUM(Table8[[#This Row],[Implementation]:[Reporting]]),"N/A")</f>
        <v>N/A</v>
      </c>
      <c r="F151" s="32" t="e">
        <f>SUM(Table8[[#This Row],[Operating Capability]:[Adaptability]])</f>
        <v>#REF!</v>
      </c>
      <c r="G151" s="32" t="e">
        <f>SUM(Table8[[#This Row],[Reliability]:[Transparency]])</f>
        <v>#REF!</v>
      </c>
      <c r="H151" s="1" t="e" cm="1">
        <f t="array" ref="H151">_xlfn.XLOOKUP(B151,[6]!Table10[Control ID],[6]cmmiAnalysis!AV$4:AV$579,0,0,1)</f>
        <v>#REF!</v>
      </c>
      <c r="I151" s="1" t="e" cm="1">
        <f t="array" ref="I151">_xlfn.XLOOKUP(B151,[6]!Table10[Control ID], [6]cmmiAnalysis!AW$4:AW$579,0,0,1)+(_xlfn.XLOOKUP(B151,[6]!Table10[Control ID], [6]cmmiAnalysis!AX$4:AX$579,0,0,1)+(_xlfn.XLOOKUP(B151,[6]!Table10[Control ID], [6]cmmiAnalysis!AY$4:AY$579,0,0,1)))</f>
        <v>#REF!</v>
      </c>
      <c r="J1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1" s="1" t="e">
        <f>SUM(_xlfn.XLOOKUP(Table8[[#This Row],[Control ID]],[6]!Table10[Control ID],[6]cmmiAnalysis!BE$4:BE$579),_xlfn.XLOOKUP(Table8[[#This Row],[Control ID]],[6]!Table10[Control ID],[6]cmmiAnalysis!BF$4:BF$579))</f>
        <v>#REF!</v>
      </c>
      <c r="L151" s="1" t="e">
        <f>SUM(_xlfn.XLOOKUP(Table8[[#This Row],[Control ID]],[6]!Table10[Control ID],[6]cmmiAnalysis!BG$4:BG$579))</f>
        <v>#REF!</v>
      </c>
      <c r="M151" s="1" t="e">
        <f>SUM(_xlfn.XLOOKUP(Table8[[#This Row],[Control ID]],[6]!Table10[Control ID],[6]cmmiAnalysis!BH$4:BH$579))</f>
        <v>#REF!</v>
      </c>
      <c r="N151" s="1" t="e">
        <f>SUM(_xlfn.XLOOKUP(Table8[[#This Row],[Control ID]],[6]!Table10[Control ID],[6]cmmiAnalysis!BI$4:BI$579))</f>
        <v>#REF!</v>
      </c>
      <c r="O151" s="1" t="e">
        <f>SUM(_xlfn.XLOOKUP(Table8[[#This Row],[Control ID]],[6]!Table10[Control ID],[6]cmmiAnalysis!BJ$4:BJ$579),_xlfn.XLOOKUP(Table8[[#This Row],[Control ID]],[6]!Table10[Control ID],[6]cmmiAnalysis!BK$4:BK$579))</f>
        <v>#REF!</v>
      </c>
      <c r="P151" s="1" t="e">
        <f>SUM(_xlfn.XLOOKUP(Table8[[#This Row],[Control ID]],[6]!Table10[Control ID],[6]cmmiAnalysis!BL$4:BL$579))</f>
        <v>#REF!</v>
      </c>
      <c r="Q1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1" s="1" t="e">
        <f>SUM(_xlfn.XLOOKUP(Table8[[#This Row],[Control ID]],[6]!Table10[Control ID],[6]cmmiAnalysis!BQ$4:BQ$579),_xlfn.XLOOKUP(Table8[[#This Row],[Control ID]],[6]!Table10[Control ID],[6]cmmiAnalysis!BR$4:BR$579))</f>
        <v>#REF!</v>
      </c>
      <c r="S151" s="1" t="e">
        <f>SUM(_xlfn.XLOOKUP(Table8[[#This Row],[Control ID]],[6]!Table10[Control ID],[6]cmmiAnalysis!BA$4:BA$579),_xlfn.XLOOKUP(Table8[[#This Row],[Control ID]],[6]!Table10[Control ID],[6]cmmiAnalysis!BB$4:BB$579),_xlfn.XLOOKUP(Table8[[#This Row],[Control ID]],[6]!Table10[Control ID],[6]cmmiAnalysis!BC$4:BC$579))</f>
        <v>#REF!</v>
      </c>
      <c r="T151" s="1" t="e">
        <f>SUM(_xlfn.XLOOKUP(Table8[[#This Row],[Control ID]],[6]!Table10[Control ID],[6]cmmiAnalysis!BV$4:BV$579))</f>
        <v>#REF!</v>
      </c>
      <c r="U151" s="1" t="e">
        <f>SUM(_xlfn.XLOOKUP(Table8[[#This Row],[Control ID]],[6]!Table10[Control ID],[6]cmmiAnalysis!BW$4:BW$579))</f>
        <v>#REF!</v>
      </c>
      <c r="V151" s="1" t="e">
        <f>SUM(_xlfn.XLOOKUP(Table8[[#This Row],[Control ID]],[6]!Table10[Control ID],[6]cmmiAnalysis!BX$4:BX$579))</f>
        <v>#REF!</v>
      </c>
      <c r="W151" s="1" t="e">
        <f>SUM(_xlfn.XLOOKUP(Table8[[#This Row],[Control ID]],[6]!Table10[Control ID],[6]cmmiAnalysis!BY$4:BY$579))</f>
        <v>#REF!</v>
      </c>
      <c r="X151" s="1" t="e">
        <f>SUM(_xlfn.XLOOKUP(Table8[[#This Row],[Control ID]],[6]!Table10[Control ID],[6]cmmiAnalysis!BZ$4:BZ$579))</f>
        <v>#REF!</v>
      </c>
      <c r="Y151" s="1" t="e">
        <f>SUM(_xlfn.XLOOKUP(Table8[[#This Row],[Control ID]],[6]!Table10[Control ID],[6]cmmiAnalysis!CA$4:CA$579),_xlfn.XLOOKUP(Table8[[#This Row],[Control ID]],[6]!Table10[Control ID],[6]cmmiAnalysis!CB$4:CB$579))</f>
        <v>#REF!</v>
      </c>
      <c r="Z151" s="1" t="e">
        <f>SUM(_xlfn.XLOOKUP(Table8[[#This Row],[Control ID]],[6]!Table10[Control ID],[6]cmmiAnalysis!CC$4:CC$579),_xlfn.XLOOKUP(Table8[[#This Row],[Control ID]],[6]!Table10[Control ID],[6]cmmiAnalysis!CD$4:CD$579),_xlfn.XLOOKUP(Table8[[#This Row],[Control ID]],[6]!Table10[Control ID],[6]cmmiAnalysis!CE$4:CE$579))</f>
        <v>#REF!</v>
      </c>
    </row>
    <row r="152" spans="2:26" x14ac:dyDescent="0.25">
      <c r="B152" s="1" t="s">
        <v>3417</v>
      </c>
      <c r="C152" s="1" t="str">
        <f>_xlfn.XLOOKUP(B152,[6]cmmiAnalysis!$A$4:$A$579,[6]cmmiAnalysis!$D$4:$D$579,0,0,1)</f>
        <v>Asset Inventory</v>
      </c>
      <c r="D152" s="19">
        <v>3</v>
      </c>
      <c r="E152" s="32" t="str">
        <f>IFERROR(SUM(Table8[[#This Row],[Implementation]:[Reporting]]),"N/A")</f>
        <v>N/A</v>
      </c>
      <c r="F152" s="32" t="e">
        <f>SUM(Table8[[#This Row],[Operating Capability]:[Adaptability]])</f>
        <v>#REF!</v>
      </c>
      <c r="G152" s="32" t="e">
        <f>SUM(Table8[[#This Row],[Reliability]:[Transparency]])</f>
        <v>#REF!</v>
      </c>
      <c r="H152" s="1" t="e" cm="1">
        <f t="array" ref="H152">_xlfn.XLOOKUP(B152,[6]!Table10[Control ID],[6]cmmiAnalysis!AV$4:AV$579,0,0,1)</f>
        <v>#REF!</v>
      </c>
      <c r="I152" s="1" t="e" cm="1">
        <f t="array" ref="I152">_xlfn.XLOOKUP(B152,[6]!Table10[Control ID], [6]cmmiAnalysis!AW$4:AW$579,0,0,1)+(_xlfn.XLOOKUP(B152,[6]!Table10[Control ID], [6]cmmiAnalysis!AX$4:AX$579,0,0,1)+(_xlfn.XLOOKUP(B152,[6]!Table10[Control ID], [6]cmmiAnalysis!AY$4:AY$579,0,0,1)))</f>
        <v>#REF!</v>
      </c>
      <c r="J1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2" s="1" t="e">
        <f>SUM(_xlfn.XLOOKUP(Table8[[#This Row],[Control ID]],[6]!Table10[Control ID],[6]cmmiAnalysis!BE$4:BE$579),_xlfn.XLOOKUP(Table8[[#This Row],[Control ID]],[6]!Table10[Control ID],[6]cmmiAnalysis!BF$4:BF$579))</f>
        <v>#REF!</v>
      </c>
      <c r="L152" s="1" t="e">
        <f>SUM(_xlfn.XLOOKUP(Table8[[#This Row],[Control ID]],[6]!Table10[Control ID],[6]cmmiAnalysis!BG$4:BG$579))</f>
        <v>#REF!</v>
      </c>
      <c r="M152" s="1" t="e">
        <f>SUM(_xlfn.XLOOKUP(Table8[[#This Row],[Control ID]],[6]!Table10[Control ID],[6]cmmiAnalysis!BH$4:BH$579))</f>
        <v>#REF!</v>
      </c>
      <c r="N152" s="1" t="e">
        <f>SUM(_xlfn.XLOOKUP(Table8[[#This Row],[Control ID]],[6]!Table10[Control ID],[6]cmmiAnalysis!BI$4:BI$579))</f>
        <v>#REF!</v>
      </c>
      <c r="O152" s="1" t="e">
        <f>SUM(_xlfn.XLOOKUP(Table8[[#This Row],[Control ID]],[6]!Table10[Control ID],[6]cmmiAnalysis!BJ$4:BJ$579),_xlfn.XLOOKUP(Table8[[#This Row],[Control ID]],[6]!Table10[Control ID],[6]cmmiAnalysis!BK$4:BK$579))</f>
        <v>#REF!</v>
      </c>
      <c r="P152" s="1" t="e">
        <f>SUM(_xlfn.XLOOKUP(Table8[[#This Row],[Control ID]],[6]!Table10[Control ID],[6]cmmiAnalysis!BL$4:BL$579))</f>
        <v>#REF!</v>
      </c>
      <c r="Q1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2" s="1" t="e">
        <f>SUM(_xlfn.XLOOKUP(Table8[[#This Row],[Control ID]],[6]!Table10[Control ID],[6]cmmiAnalysis!BQ$4:BQ$579),_xlfn.XLOOKUP(Table8[[#This Row],[Control ID]],[6]!Table10[Control ID],[6]cmmiAnalysis!BR$4:BR$579))</f>
        <v>#REF!</v>
      </c>
      <c r="S152" s="1" t="e">
        <f>SUM(_xlfn.XLOOKUP(Table8[[#This Row],[Control ID]],[6]!Table10[Control ID],[6]cmmiAnalysis!BA$4:BA$579),_xlfn.XLOOKUP(Table8[[#This Row],[Control ID]],[6]!Table10[Control ID],[6]cmmiAnalysis!BB$4:BB$579),_xlfn.XLOOKUP(Table8[[#This Row],[Control ID]],[6]!Table10[Control ID],[6]cmmiAnalysis!BC$4:BC$579))</f>
        <v>#REF!</v>
      </c>
      <c r="T152" s="1" t="e">
        <f>SUM(_xlfn.XLOOKUP(Table8[[#This Row],[Control ID]],[6]!Table10[Control ID],[6]cmmiAnalysis!BV$4:BV$579))</f>
        <v>#REF!</v>
      </c>
      <c r="U152" s="1" t="e">
        <f>SUM(_xlfn.XLOOKUP(Table8[[#This Row],[Control ID]],[6]!Table10[Control ID],[6]cmmiAnalysis!BW$4:BW$579))</f>
        <v>#REF!</v>
      </c>
      <c r="V152" s="1" t="e">
        <f>SUM(_xlfn.XLOOKUP(Table8[[#This Row],[Control ID]],[6]!Table10[Control ID],[6]cmmiAnalysis!BX$4:BX$579))</f>
        <v>#REF!</v>
      </c>
      <c r="W152" s="1" t="e">
        <f>SUM(_xlfn.XLOOKUP(Table8[[#This Row],[Control ID]],[6]!Table10[Control ID],[6]cmmiAnalysis!BY$4:BY$579))</f>
        <v>#REF!</v>
      </c>
      <c r="X152" s="1" t="e">
        <f>SUM(_xlfn.XLOOKUP(Table8[[#This Row],[Control ID]],[6]!Table10[Control ID],[6]cmmiAnalysis!BZ$4:BZ$579))</f>
        <v>#REF!</v>
      </c>
      <c r="Y152" s="1" t="e">
        <f>SUM(_xlfn.XLOOKUP(Table8[[#This Row],[Control ID]],[6]!Table10[Control ID],[6]cmmiAnalysis!CA$4:CA$579),_xlfn.XLOOKUP(Table8[[#This Row],[Control ID]],[6]!Table10[Control ID],[6]cmmiAnalysis!CB$4:CB$579))</f>
        <v>#REF!</v>
      </c>
      <c r="Z152" s="1" t="e">
        <f>SUM(_xlfn.XLOOKUP(Table8[[#This Row],[Control ID]],[6]!Table10[Control ID],[6]cmmiAnalysis!CC$4:CC$579),_xlfn.XLOOKUP(Table8[[#This Row],[Control ID]],[6]!Table10[Control ID],[6]cmmiAnalysis!CD$4:CD$579),_xlfn.XLOOKUP(Table8[[#This Row],[Control ID]],[6]!Table10[Control ID],[6]cmmiAnalysis!CE$4:CE$579))</f>
        <v>#REF!</v>
      </c>
    </row>
    <row r="153" spans="2:26" x14ac:dyDescent="0.25">
      <c r="B153" s="1" t="s">
        <v>3419</v>
      </c>
      <c r="C153" s="1" t="str">
        <f>_xlfn.XLOOKUP(B153,[6]cmmiAnalysis!$A$4:$A$579,[6]cmmiAnalysis!$D$4:$D$579,0,0,1)</f>
        <v>Vulnerability Patching</v>
      </c>
      <c r="D153" s="19">
        <v>4</v>
      </c>
      <c r="E153" s="32" t="str">
        <f>IFERROR(SUM(Table8[[#This Row],[Implementation]:[Reporting]]),"N/A")</f>
        <v>N/A</v>
      </c>
      <c r="F153" s="32" t="e">
        <f>SUM(Table8[[#This Row],[Operating Capability]:[Adaptability]])</f>
        <v>#REF!</v>
      </c>
      <c r="G153" s="32" t="e">
        <f>SUM(Table8[[#This Row],[Reliability]:[Transparency]])</f>
        <v>#REF!</v>
      </c>
      <c r="H153" s="1" t="e" cm="1">
        <f t="array" ref="H153">_xlfn.XLOOKUP(B153,[6]!Table10[Control ID],[6]cmmiAnalysis!AV$4:AV$579,0,0,1)</f>
        <v>#REF!</v>
      </c>
      <c r="I153" s="1" t="e" cm="1">
        <f t="array" ref="I153">_xlfn.XLOOKUP(B153,[6]!Table10[Control ID], [6]cmmiAnalysis!AW$4:AW$579,0,0,1)+(_xlfn.XLOOKUP(B153,[6]!Table10[Control ID], [6]cmmiAnalysis!AX$4:AX$579,0,0,1)+(_xlfn.XLOOKUP(B153,[6]!Table10[Control ID], [6]cmmiAnalysis!AY$4:AY$579,0,0,1)))</f>
        <v>#REF!</v>
      </c>
      <c r="J1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3" s="1" t="e">
        <f>SUM(_xlfn.XLOOKUP(Table8[[#This Row],[Control ID]],[6]!Table10[Control ID],[6]cmmiAnalysis!BE$4:BE$579),_xlfn.XLOOKUP(Table8[[#This Row],[Control ID]],[6]!Table10[Control ID],[6]cmmiAnalysis!BF$4:BF$579))</f>
        <v>#REF!</v>
      </c>
      <c r="L153" s="1" t="e">
        <f>SUM(_xlfn.XLOOKUP(Table8[[#This Row],[Control ID]],[6]!Table10[Control ID],[6]cmmiAnalysis!BG$4:BG$579))</f>
        <v>#REF!</v>
      </c>
      <c r="M153" s="1" t="e">
        <f>SUM(_xlfn.XLOOKUP(Table8[[#This Row],[Control ID]],[6]!Table10[Control ID],[6]cmmiAnalysis!BH$4:BH$579))</f>
        <v>#REF!</v>
      </c>
      <c r="N153" s="1" t="e">
        <f>SUM(_xlfn.XLOOKUP(Table8[[#This Row],[Control ID]],[6]!Table10[Control ID],[6]cmmiAnalysis!BI$4:BI$579))</f>
        <v>#REF!</v>
      </c>
      <c r="O153" s="1" t="e">
        <f>SUM(_xlfn.XLOOKUP(Table8[[#This Row],[Control ID]],[6]!Table10[Control ID],[6]cmmiAnalysis!BJ$4:BJ$579),_xlfn.XLOOKUP(Table8[[#This Row],[Control ID]],[6]!Table10[Control ID],[6]cmmiAnalysis!BK$4:BK$579))</f>
        <v>#REF!</v>
      </c>
      <c r="P153" s="1" t="e">
        <f>SUM(_xlfn.XLOOKUP(Table8[[#This Row],[Control ID]],[6]!Table10[Control ID],[6]cmmiAnalysis!BL$4:BL$579))</f>
        <v>#REF!</v>
      </c>
      <c r="Q1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3" s="1" t="e">
        <f>SUM(_xlfn.XLOOKUP(Table8[[#This Row],[Control ID]],[6]!Table10[Control ID],[6]cmmiAnalysis!BQ$4:BQ$579),_xlfn.XLOOKUP(Table8[[#This Row],[Control ID]],[6]!Table10[Control ID],[6]cmmiAnalysis!BR$4:BR$579))</f>
        <v>#REF!</v>
      </c>
      <c r="S153" s="1" t="e">
        <f>SUM(_xlfn.XLOOKUP(Table8[[#This Row],[Control ID]],[6]!Table10[Control ID],[6]cmmiAnalysis!BA$4:BA$579),_xlfn.XLOOKUP(Table8[[#This Row],[Control ID]],[6]!Table10[Control ID],[6]cmmiAnalysis!BB$4:BB$579),_xlfn.XLOOKUP(Table8[[#This Row],[Control ID]],[6]!Table10[Control ID],[6]cmmiAnalysis!BC$4:BC$579))</f>
        <v>#REF!</v>
      </c>
      <c r="T153" s="1" t="e">
        <f>SUM(_xlfn.XLOOKUP(Table8[[#This Row],[Control ID]],[6]!Table10[Control ID],[6]cmmiAnalysis!BV$4:BV$579))</f>
        <v>#REF!</v>
      </c>
      <c r="U153" s="1" t="e">
        <f>SUM(_xlfn.XLOOKUP(Table8[[#This Row],[Control ID]],[6]!Table10[Control ID],[6]cmmiAnalysis!BW$4:BW$579))</f>
        <v>#REF!</v>
      </c>
      <c r="V153" s="1" t="e">
        <f>SUM(_xlfn.XLOOKUP(Table8[[#This Row],[Control ID]],[6]!Table10[Control ID],[6]cmmiAnalysis!BX$4:BX$579))</f>
        <v>#REF!</v>
      </c>
      <c r="W153" s="1" t="e">
        <f>SUM(_xlfn.XLOOKUP(Table8[[#This Row],[Control ID]],[6]!Table10[Control ID],[6]cmmiAnalysis!BY$4:BY$579))</f>
        <v>#REF!</v>
      </c>
      <c r="X153" s="1" t="e">
        <f>SUM(_xlfn.XLOOKUP(Table8[[#This Row],[Control ID]],[6]!Table10[Control ID],[6]cmmiAnalysis!BZ$4:BZ$579))</f>
        <v>#REF!</v>
      </c>
      <c r="Y153" s="1" t="e">
        <f>SUM(_xlfn.XLOOKUP(Table8[[#This Row],[Control ID]],[6]!Table10[Control ID],[6]cmmiAnalysis!CA$4:CA$579),_xlfn.XLOOKUP(Table8[[#This Row],[Control ID]],[6]!Table10[Control ID],[6]cmmiAnalysis!CB$4:CB$579))</f>
        <v>#REF!</v>
      </c>
      <c r="Z153" s="1" t="e">
        <f>SUM(_xlfn.XLOOKUP(Table8[[#This Row],[Control ID]],[6]!Table10[Control ID],[6]cmmiAnalysis!CC$4:CC$579),_xlfn.XLOOKUP(Table8[[#This Row],[Control ID]],[6]!Table10[Control ID],[6]cmmiAnalysis!CD$4:CD$579),_xlfn.XLOOKUP(Table8[[#This Row],[Control ID]],[6]!Table10[Control ID],[6]cmmiAnalysis!CE$4:CE$579))</f>
        <v>#REF!</v>
      </c>
    </row>
    <row r="154" spans="2:26" x14ac:dyDescent="0.25">
      <c r="B154" s="1" t="s">
        <v>3421</v>
      </c>
      <c r="C154" s="1" t="str">
        <f>_xlfn.XLOOKUP(B154,[6]cmmiAnalysis!$A$4:$A$579,[6]cmmiAnalysis!$D$4:$D$579,0,0,1)</f>
        <v>Configuration Monitoring</v>
      </c>
      <c r="D154" s="19">
        <v>5</v>
      </c>
      <c r="E154" s="32" t="str">
        <f>IFERROR(SUM(Table8[[#This Row],[Implementation]:[Reporting]]),"N/A")</f>
        <v>N/A</v>
      </c>
      <c r="F154" s="32" t="e">
        <f>SUM(Table8[[#This Row],[Operating Capability]:[Adaptability]])</f>
        <v>#REF!</v>
      </c>
      <c r="G154" s="32" t="e">
        <f>SUM(Table8[[#This Row],[Reliability]:[Transparency]])</f>
        <v>#REF!</v>
      </c>
      <c r="H154" s="1" t="e" cm="1">
        <f t="array" ref="H154">_xlfn.XLOOKUP(B154,[6]!Table10[Control ID],[6]cmmiAnalysis!AV$4:AV$579,0,0,1)</f>
        <v>#REF!</v>
      </c>
      <c r="I154" s="1" t="e" cm="1">
        <f t="array" ref="I154">_xlfn.XLOOKUP(B154,[6]!Table10[Control ID], [6]cmmiAnalysis!AW$4:AW$579,0,0,1)+(_xlfn.XLOOKUP(B154,[6]!Table10[Control ID], [6]cmmiAnalysis!AX$4:AX$579,0,0,1)+(_xlfn.XLOOKUP(B154,[6]!Table10[Control ID], [6]cmmiAnalysis!AY$4:AY$579,0,0,1)))</f>
        <v>#REF!</v>
      </c>
      <c r="J1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4" s="1" t="e">
        <f>SUM(_xlfn.XLOOKUP(Table8[[#This Row],[Control ID]],[6]!Table10[Control ID],[6]cmmiAnalysis!BE$4:BE$579),_xlfn.XLOOKUP(Table8[[#This Row],[Control ID]],[6]!Table10[Control ID],[6]cmmiAnalysis!BF$4:BF$579))</f>
        <v>#REF!</v>
      </c>
      <c r="L154" s="1" t="e">
        <f>SUM(_xlfn.XLOOKUP(Table8[[#This Row],[Control ID]],[6]!Table10[Control ID],[6]cmmiAnalysis!BG$4:BG$579))</f>
        <v>#REF!</v>
      </c>
      <c r="M154" s="1" t="e">
        <f>SUM(_xlfn.XLOOKUP(Table8[[#This Row],[Control ID]],[6]!Table10[Control ID],[6]cmmiAnalysis!BH$4:BH$579))</f>
        <v>#REF!</v>
      </c>
      <c r="N154" s="1" t="e">
        <f>SUM(_xlfn.XLOOKUP(Table8[[#This Row],[Control ID]],[6]!Table10[Control ID],[6]cmmiAnalysis!BI$4:BI$579))</f>
        <v>#REF!</v>
      </c>
      <c r="O154" s="1" t="e">
        <f>SUM(_xlfn.XLOOKUP(Table8[[#This Row],[Control ID]],[6]!Table10[Control ID],[6]cmmiAnalysis!BJ$4:BJ$579),_xlfn.XLOOKUP(Table8[[#This Row],[Control ID]],[6]!Table10[Control ID],[6]cmmiAnalysis!BK$4:BK$579))</f>
        <v>#REF!</v>
      </c>
      <c r="P154" s="1" t="e">
        <f>SUM(_xlfn.XLOOKUP(Table8[[#This Row],[Control ID]],[6]!Table10[Control ID],[6]cmmiAnalysis!BL$4:BL$579))</f>
        <v>#REF!</v>
      </c>
      <c r="Q1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4" s="1" t="e">
        <f>SUM(_xlfn.XLOOKUP(Table8[[#This Row],[Control ID]],[6]!Table10[Control ID],[6]cmmiAnalysis!BQ$4:BQ$579),_xlfn.XLOOKUP(Table8[[#This Row],[Control ID]],[6]!Table10[Control ID],[6]cmmiAnalysis!BR$4:BR$579))</f>
        <v>#REF!</v>
      </c>
      <c r="S154" s="1" t="e">
        <f>SUM(_xlfn.XLOOKUP(Table8[[#This Row],[Control ID]],[6]!Table10[Control ID],[6]cmmiAnalysis!BA$4:BA$579),_xlfn.XLOOKUP(Table8[[#This Row],[Control ID]],[6]!Table10[Control ID],[6]cmmiAnalysis!BB$4:BB$579),_xlfn.XLOOKUP(Table8[[#This Row],[Control ID]],[6]!Table10[Control ID],[6]cmmiAnalysis!BC$4:BC$579))</f>
        <v>#REF!</v>
      </c>
      <c r="T154" s="1" t="e">
        <f>SUM(_xlfn.XLOOKUP(Table8[[#This Row],[Control ID]],[6]!Table10[Control ID],[6]cmmiAnalysis!BV$4:BV$579))</f>
        <v>#REF!</v>
      </c>
      <c r="U154" s="1" t="e">
        <f>SUM(_xlfn.XLOOKUP(Table8[[#This Row],[Control ID]],[6]!Table10[Control ID],[6]cmmiAnalysis!BW$4:BW$579))</f>
        <v>#REF!</v>
      </c>
      <c r="V154" s="1" t="e">
        <f>SUM(_xlfn.XLOOKUP(Table8[[#This Row],[Control ID]],[6]!Table10[Control ID],[6]cmmiAnalysis!BX$4:BX$579))</f>
        <v>#REF!</v>
      </c>
      <c r="W154" s="1" t="e">
        <f>SUM(_xlfn.XLOOKUP(Table8[[#This Row],[Control ID]],[6]!Table10[Control ID],[6]cmmiAnalysis!BY$4:BY$579))</f>
        <v>#REF!</v>
      </c>
      <c r="X154" s="1" t="e">
        <f>SUM(_xlfn.XLOOKUP(Table8[[#This Row],[Control ID]],[6]!Table10[Control ID],[6]cmmiAnalysis!BZ$4:BZ$579))</f>
        <v>#REF!</v>
      </c>
      <c r="Y154" s="1" t="e">
        <f>SUM(_xlfn.XLOOKUP(Table8[[#This Row],[Control ID]],[6]!Table10[Control ID],[6]cmmiAnalysis!CA$4:CA$579),_xlfn.XLOOKUP(Table8[[#This Row],[Control ID]],[6]!Table10[Control ID],[6]cmmiAnalysis!CB$4:CB$579))</f>
        <v>#REF!</v>
      </c>
      <c r="Z154" s="1" t="e">
        <f>SUM(_xlfn.XLOOKUP(Table8[[#This Row],[Control ID]],[6]!Table10[Control ID],[6]cmmiAnalysis!CC$4:CC$579),_xlfn.XLOOKUP(Table8[[#This Row],[Control ID]],[6]!Table10[Control ID],[6]cmmiAnalysis!CD$4:CD$579),_xlfn.XLOOKUP(Table8[[#This Row],[Control ID]],[6]!Table10[Control ID],[6]cmmiAnalysis!CE$4:CE$579))</f>
        <v>#REF!</v>
      </c>
    </row>
    <row r="155" spans="2:26" x14ac:dyDescent="0.25">
      <c r="B155" s="1" t="s">
        <v>3422</v>
      </c>
      <c r="C155" s="1" t="str">
        <f>_xlfn.XLOOKUP(B155,[6]cmmiAnalysis!$A$4:$A$579,[6]cmmiAnalysis!$D$4:$D$579,0,0,1)</f>
        <v>Firewall Rules</v>
      </c>
      <c r="D155" s="19">
        <v>4</v>
      </c>
      <c r="E155" s="32" t="str">
        <f>IFERROR(SUM(Table8[[#This Row],[Implementation]:[Reporting]]),"N/A")</f>
        <v>N/A</v>
      </c>
      <c r="F155" s="32" t="e">
        <f>SUM(Table8[[#This Row],[Operating Capability]:[Adaptability]])</f>
        <v>#REF!</v>
      </c>
      <c r="G155" s="32" t="e">
        <f>SUM(Table8[[#This Row],[Reliability]:[Transparency]])</f>
        <v>#REF!</v>
      </c>
      <c r="H155" s="1" t="e" cm="1">
        <f t="array" ref="H155">_xlfn.XLOOKUP(B155,[6]!Table10[Control ID],[6]cmmiAnalysis!AV$4:AV$579,0,0,1)</f>
        <v>#REF!</v>
      </c>
      <c r="I155" s="1" t="e" cm="1">
        <f t="array" ref="I155">_xlfn.XLOOKUP(B155,[6]!Table10[Control ID], [6]cmmiAnalysis!AW$4:AW$579,0,0,1)+(_xlfn.XLOOKUP(B155,[6]!Table10[Control ID], [6]cmmiAnalysis!AX$4:AX$579,0,0,1)+(_xlfn.XLOOKUP(B155,[6]!Table10[Control ID], [6]cmmiAnalysis!AY$4:AY$579,0,0,1)))</f>
        <v>#REF!</v>
      </c>
      <c r="J1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5" s="1" t="e">
        <f>SUM(_xlfn.XLOOKUP(Table8[[#This Row],[Control ID]],[6]!Table10[Control ID],[6]cmmiAnalysis!BE$4:BE$579),_xlfn.XLOOKUP(Table8[[#This Row],[Control ID]],[6]!Table10[Control ID],[6]cmmiAnalysis!BF$4:BF$579))</f>
        <v>#REF!</v>
      </c>
      <c r="L155" s="1" t="e">
        <f>SUM(_xlfn.XLOOKUP(Table8[[#This Row],[Control ID]],[6]!Table10[Control ID],[6]cmmiAnalysis!BG$4:BG$579))</f>
        <v>#REF!</v>
      </c>
      <c r="M155" s="1" t="e">
        <f>SUM(_xlfn.XLOOKUP(Table8[[#This Row],[Control ID]],[6]!Table10[Control ID],[6]cmmiAnalysis!BH$4:BH$579))</f>
        <v>#REF!</v>
      </c>
      <c r="N155" s="1" t="e">
        <f>SUM(_xlfn.XLOOKUP(Table8[[#This Row],[Control ID]],[6]!Table10[Control ID],[6]cmmiAnalysis!BI$4:BI$579))</f>
        <v>#REF!</v>
      </c>
      <c r="O155" s="1" t="e">
        <f>SUM(_xlfn.XLOOKUP(Table8[[#This Row],[Control ID]],[6]!Table10[Control ID],[6]cmmiAnalysis!BJ$4:BJ$579),_xlfn.XLOOKUP(Table8[[#This Row],[Control ID]],[6]!Table10[Control ID],[6]cmmiAnalysis!BK$4:BK$579))</f>
        <v>#REF!</v>
      </c>
      <c r="P155" s="1" t="e">
        <f>SUM(_xlfn.XLOOKUP(Table8[[#This Row],[Control ID]],[6]!Table10[Control ID],[6]cmmiAnalysis!BL$4:BL$579))</f>
        <v>#REF!</v>
      </c>
      <c r="Q1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5" s="1" t="e">
        <f>SUM(_xlfn.XLOOKUP(Table8[[#This Row],[Control ID]],[6]!Table10[Control ID],[6]cmmiAnalysis!BQ$4:BQ$579),_xlfn.XLOOKUP(Table8[[#This Row],[Control ID]],[6]!Table10[Control ID],[6]cmmiAnalysis!BR$4:BR$579))</f>
        <v>#REF!</v>
      </c>
      <c r="S155" s="1" t="e">
        <f>SUM(_xlfn.XLOOKUP(Table8[[#This Row],[Control ID]],[6]!Table10[Control ID],[6]cmmiAnalysis!BA$4:BA$579),_xlfn.XLOOKUP(Table8[[#This Row],[Control ID]],[6]!Table10[Control ID],[6]cmmiAnalysis!BB$4:BB$579),_xlfn.XLOOKUP(Table8[[#This Row],[Control ID]],[6]!Table10[Control ID],[6]cmmiAnalysis!BC$4:BC$579))</f>
        <v>#REF!</v>
      </c>
      <c r="T155" s="1" t="e">
        <f>SUM(_xlfn.XLOOKUP(Table8[[#This Row],[Control ID]],[6]!Table10[Control ID],[6]cmmiAnalysis!BV$4:BV$579))</f>
        <v>#REF!</v>
      </c>
      <c r="U155" s="1" t="e">
        <f>SUM(_xlfn.XLOOKUP(Table8[[#This Row],[Control ID]],[6]!Table10[Control ID],[6]cmmiAnalysis!BW$4:BW$579))</f>
        <v>#REF!</v>
      </c>
      <c r="V155" s="1" t="e">
        <f>SUM(_xlfn.XLOOKUP(Table8[[#This Row],[Control ID]],[6]!Table10[Control ID],[6]cmmiAnalysis!BX$4:BX$579))</f>
        <v>#REF!</v>
      </c>
      <c r="W155" s="1" t="e">
        <f>SUM(_xlfn.XLOOKUP(Table8[[#This Row],[Control ID]],[6]!Table10[Control ID],[6]cmmiAnalysis!BY$4:BY$579))</f>
        <v>#REF!</v>
      </c>
      <c r="X155" s="1" t="e">
        <f>SUM(_xlfn.XLOOKUP(Table8[[#This Row],[Control ID]],[6]!Table10[Control ID],[6]cmmiAnalysis!BZ$4:BZ$579))</f>
        <v>#REF!</v>
      </c>
      <c r="Y155" s="1" t="e">
        <f>SUM(_xlfn.XLOOKUP(Table8[[#This Row],[Control ID]],[6]!Table10[Control ID],[6]cmmiAnalysis!CA$4:CA$579),_xlfn.XLOOKUP(Table8[[#This Row],[Control ID]],[6]!Table10[Control ID],[6]cmmiAnalysis!CB$4:CB$579))</f>
        <v>#REF!</v>
      </c>
      <c r="Z155" s="1" t="e">
        <f>SUM(_xlfn.XLOOKUP(Table8[[#This Row],[Control ID]],[6]!Table10[Control ID],[6]cmmiAnalysis!CC$4:CC$579),_xlfn.XLOOKUP(Table8[[#This Row],[Control ID]],[6]!Table10[Control ID],[6]cmmiAnalysis!CD$4:CD$579),_xlfn.XLOOKUP(Table8[[#This Row],[Control ID]],[6]!Table10[Control ID],[6]cmmiAnalysis!CE$4:CE$579))</f>
        <v>#REF!</v>
      </c>
    </row>
    <row r="156" spans="2:26" x14ac:dyDescent="0.25">
      <c r="B156" s="1" t="s">
        <v>3423</v>
      </c>
      <c r="C156" s="1" t="str">
        <f>_xlfn.XLOOKUP(B156,[6]cmmiAnalysis!$A$4:$A$579,[6]cmmiAnalysis!$D$4:$D$579,0,0,1)</f>
        <v>Backup Configuration</v>
      </c>
      <c r="D156" s="19">
        <v>4</v>
      </c>
      <c r="E156" s="32" t="str">
        <f>IFERROR(SUM(Table8[[#This Row],[Implementation]:[Reporting]]),"N/A")</f>
        <v>N/A</v>
      </c>
      <c r="F156" s="32" t="e">
        <f>SUM(Table8[[#This Row],[Operating Capability]:[Adaptability]])</f>
        <v>#REF!</v>
      </c>
      <c r="G156" s="32" t="e">
        <f>SUM(Table8[[#This Row],[Reliability]:[Transparency]])</f>
        <v>#REF!</v>
      </c>
      <c r="H156" s="1" t="e" cm="1">
        <f t="array" ref="H156">_xlfn.XLOOKUP(B156,[6]!Table10[Control ID],[6]cmmiAnalysis!AV$4:AV$579,0,0,1)</f>
        <v>#REF!</v>
      </c>
      <c r="I156" s="1" t="e" cm="1">
        <f t="array" ref="I156">_xlfn.XLOOKUP(B156,[6]!Table10[Control ID], [6]cmmiAnalysis!AW$4:AW$579,0,0,1)+(_xlfn.XLOOKUP(B156,[6]!Table10[Control ID], [6]cmmiAnalysis!AX$4:AX$579,0,0,1)+(_xlfn.XLOOKUP(B156,[6]!Table10[Control ID], [6]cmmiAnalysis!AY$4:AY$579,0,0,1)))</f>
        <v>#REF!</v>
      </c>
      <c r="J1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6" s="1" t="e">
        <f>SUM(_xlfn.XLOOKUP(Table8[[#This Row],[Control ID]],[6]!Table10[Control ID],[6]cmmiAnalysis!BE$4:BE$579),_xlfn.XLOOKUP(Table8[[#This Row],[Control ID]],[6]!Table10[Control ID],[6]cmmiAnalysis!BF$4:BF$579))</f>
        <v>#REF!</v>
      </c>
      <c r="L156" s="1" t="e">
        <f>SUM(_xlfn.XLOOKUP(Table8[[#This Row],[Control ID]],[6]!Table10[Control ID],[6]cmmiAnalysis!BG$4:BG$579))</f>
        <v>#REF!</v>
      </c>
      <c r="M156" s="1" t="e">
        <f>SUM(_xlfn.XLOOKUP(Table8[[#This Row],[Control ID]],[6]!Table10[Control ID],[6]cmmiAnalysis!BH$4:BH$579))</f>
        <v>#REF!</v>
      </c>
      <c r="N156" s="1" t="e">
        <f>SUM(_xlfn.XLOOKUP(Table8[[#This Row],[Control ID]],[6]!Table10[Control ID],[6]cmmiAnalysis!BI$4:BI$579))</f>
        <v>#REF!</v>
      </c>
      <c r="O156" s="1" t="e">
        <f>SUM(_xlfn.XLOOKUP(Table8[[#This Row],[Control ID]],[6]!Table10[Control ID],[6]cmmiAnalysis!BJ$4:BJ$579),_xlfn.XLOOKUP(Table8[[#This Row],[Control ID]],[6]!Table10[Control ID],[6]cmmiAnalysis!BK$4:BK$579))</f>
        <v>#REF!</v>
      </c>
      <c r="P156" s="1" t="e">
        <f>SUM(_xlfn.XLOOKUP(Table8[[#This Row],[Control ID]],[6]!Table10[Control ID],[6]cmmiAnalysis!BL$4:BL$579))</f>
        <v>#REF!</v>
      </c>
      <c r="Q1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6" s="1" t="e">
        <f>SUM(_xlfn.XLOOKUP(Table8[[#This Row],[Control ID]],[6]!Table10[Control ID],[6]cmmiAnalysis!BQ$4:BQ$579),_xlfn.XLOOKUP(Table8[[#This Row],[Control ID]],[6]!Table10[Control ID],[6]cmmiAnalysis!BR$4:BR$579))</f>
        <v>#REF!</v>
      </c>
      <c r="S156" s="1" t="e">
        <f>SUM(_xlfn.XLOOKUP(Table8[[#This Row],[Control ID]],[6]!Table10[Control ID],[6]cmmiAnalysis!BA$4:BA$579),_xlfn.XLOOKUP(Table8[[#This Row],[Control ID]],[6]!Table10[Control ID],[6]cmmiAnalysis!BB$4:BB$579),_xlfn.XLOOKUP(Table8[[#This Row],[Control ID]],[6]!Table10[Control ID],[6]cmmiAnalysis!BC$4:BC$579))</f>
        <v>#REF!</v>
      </c>
      <c r="T156" s="1" t="e">
        <f>SUM(_xlfn.XLOOKUP(Table8[[#This Row],[Control ID]],[6]!Table10[Control ID],[6]cmmiAnalysis!BV$4:BV$579))</f>
        <v>#REF!</v>
      </c>
      <c r="U156" s="1" t="e">
        <f>SUM(_xlfn.XLOOKUP(Table8[[#This Row],[Control ID]],[6]!Table10[Control ID],[6]cmmiAnalysis!BW$4:BW$579))</f>
        <v>#REF!</v>
      </c>
      <c r="V156" s="1" t="e">
        <f>SUM(_xlfn.XLOOKUP(Table8[[#This Row],[Control ID]],[6]!Table10[Control ID],[6]cmmiAnalysis!BX$4:BX$579))</f>
        <v>#REF!</v>
      </c>
      <c r="W156" s="1" t="e">
        <f>SUM(_xlfn.XLOOKUP(Table8[[#This Row],[Control ID]],[6]!Table10[Control ID],[6]cmmiAnalysis!BY$4:BY$579))</f>
        <v>#REF!</v>
      </c>
      <c r="X156" s="1" t="e">
        <f>SUM(_xlfn.XLOOKUP(Table8[[#This Row],[Control ID]],[6]!Table10[Control ID],[6]cmmiAnalysis!BZ$4:BZ$579))</f>
        <v>#REF!</v>
      </c>
      <c r="Y156" s="1" t="e">
        <f>SUM(_xlfn.XLOOKUP(Table8[[#This Row],[Control ID]],[6]!Table10[Control ID],[6]cmmiAnalysis!CA$4:CA$579),_xlfn.XLOOKUP(Table8[[#This Row],[Control ID]],[6]!Table10[Control ID],[6]cmmiAnalysis!CB$4:CB$579))</f>
        <v>#REF!</v>
      </c>
      <c r="Z156" s="1" t="e">
        <f>SUM(_xlfn.XLOOKUP(Table8[[#This Row],[Control ID]],[6]!Table10[Control ID],[6]cmmiAnalysis!CC$4:CC$579),_xlfn.XLOOKUP(Table8[[#This Row],[Control ID]],[6]!Table10[Control ID],[6]cmmiAnalysis!CD$4:CD$579),_xlfn.XLOOKUP(Table8[[#This Row],[Control ID]],[6]!Table10[Control ID],[6]cmmiAnalysis!CE$4:CE$579))</f>
        <v>#REF!</v>
      </c>
    </row>
    <row r="157" spans="2:26" x14ac:dyDescent="0.25">
      <c r="B157" s="1" t="s">
        <v>3426</v>
      </c>
      <c r="C157" s="1" t="str">
        <f>_xlfn.XLOOKUP(B157,[6]cmmiAnalysis!$A$4:$A$579,[6]cmmiAnalysis!$D$4:$D$579,0,0,1)</f>
        <v>Privilege Management</v>
      </c>
      <c r="D157" s="19">
        <v>5</v>
      </c>
      <c r="E157" s="32" t="str">
        <f>IFERROR(SUM(Table8[[#This Row],[Implementation]:[Reporting]]),"N/A")</f>
        <v>N/A</v>
      </c>
      <c r="F157" s="32" t="e">
        <f>SUM(Table8[[#This Row],[Operating Capability]:[Adaptability]])</f>
        <v>#REF!</v>
      </c>
      <c r="G157" s="32" t="e">
        <f>SUM(Table8[[#This Row],[Reliability]:[Transparency]])</f>
        <v>#REF!</v>
      </c>
      <c r="H157" s="1" t="e" cm="1">
        <f t="array" ref="H157">_xlfn.XLOOKUP(B157,[6]!Table10[Control ID],[6]cmmiAnalysis!AV$4:AV$579,0,0,1)</f>
        <v>#REF!</v>
      </c>
      <c r="I157" s="1" t="e" cm="1">
        <f t="array" ref="I157">_xlfn.XLOOKUP(B157,[6]!Table10[Control ID], [6]cmmiAnalysis!AW$4:AW$579,0,0,1)+(_xlfn.XLOOKUP(B157,[6]!Table10[Control ID], [6]cmmiAnalysis!AX$4:AX$579,0,0,1)+(_xlfn.XLOOKUP(B157,[6]!Table10[Control ID], [6]cmmiAnalysis!AY$4:AY$579,0,0,1)))</f>
        <v>#REF!</v>
      </c>
      <c r="J1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7" s="1" t="e">
        <f>SUM(_xlfn.XLOOKUP(Table8[[#This Row],[Control ID]],[6]!Table10[Control ID],[6]cmmiAnalysis!BE$4:BE$579),_xlfn.XLOOKUP(Table8[[#This Row],[Control ID]],[6]!Table10[Control ID],[6]cmmiAnalysis!BF$4:BF$579))</f>
        <v>#REF!</v>
      </c>
      <c r="L157" s="1" t="e">
        <f>SUM(_xlfn.XLOOKUP(Table8[[#This Row],[Control ID]],[6]!Table10[Control ID],[6]cmmiAnalysis!BG$4:BG$579))</f>
        <v>#REF!</v>
      </c>
      <c r="M157" s="1" t="e">
        <f>SUM(_xlfn.XLOOKUP(Table8[[#This Row],[Control ID]],[6]!Table10[Control ID],[6]cmmiAnalysis!BH$4:BH$579))</f>
        <v>#REF!</v>
      </c>
      <c r="N157" s="1" t="e">
        <f>SUM(_xlfn.XLOOKUP(Table8[[#This Row],[Control ID]],[6]!Table10[Control ID],[6]cmmiAnalysis!BI$4:BI$579))</f>
        <v>#REF!</v>
      </c>
      <c r="O157" s="1" t="e">
        <f>SUM(_xlfn.XLOOKUP(Table8[[#This Row],[Control ID]],[6]!Table10[Control ID],[6]cmmiAnalysis!BJ$4:BJ$579),_xlfn.XLOOKUP(Table8[[#This Row],[Control ID]],[6]!Table10[Control ID],[6]cmmiAnalysis!BK$4:BK$579))</f>
        <v>#REF!</v>
      </c>
      <c r="P157" s="1" t="e">
        <f>SUM(_xlfn.XLOOKUP(Table8[[#This Row],[Control ID]],[6]!Table10[Control ID],[6]cmmiAnalysis!BL$4:BL$579))</f>
        <v>#REF!</v>
      </c>
      <c r="Q1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7" s="1" t="e">
        <f>SUM(_xlfn.XLOOKUP(Table8[[#This Row],[Control ID]],[6]!Table10[Control ID],[6]cmmiAnalysis!BQ$4:BQ$579),_xlfn.XLOOKUP(Table8[[#This Row],[Control ID]],[6]!Table10[Control ID],[6]cmmiAnalysis!BR$4:BR$579))</f>
        <v>#REF!</v>
      </c>
      <c r="S157" s="1" t="e">
        <f>SUM(_xlfn.XLOOKUP(Table8[[#This Row],[Control ID]],[6]!Table10[Control ID],[6]cmmiAnalysis!BA$4:BA$579),_xlfn.XLOOKUP(Table8[[#This Row],[Control ID]],[6]!Table10[Control ID],[6]cmmiAnalysis!BB$4:BB$579),_xlfn.XLOOKUP(Table8[[#This Row],[Control ID]],[6]!Table10[Control ID],[6]cmmiAnalysis!BC$4:BC$579))</f>
        <v>#REF!</v>
      </c>
      <c r="T157" s="1" t="e">
        <f>SUM(_xlfn.XLOOKUP(Table8[[#This Row],[Control ID]],[6]!Table10[Control ID],[6]cmmiAnalysis!BV$4:BV$579))</f>
        <v>#REF!</v>
      </c>
      <c r="U157" s="1" t="e">
        <f>SUM(_xlfn.XLOOKUP(Table8[[#This Row],[Control ID]],[6]!Table10[Control ID],[6]cmmiAnalysis!BW$4:BW$579))</f>
        <v>#REF!</v>
      </c>
      <c r="V157" s="1" t="e">
        <f>SUM(_xlfn.XLOOKUP(Table8[[#This Row],[Control ID]],[6]!Table10[Control ID],[6]cmmiAnalysis!BX$4:BX$579))</f>
        <v>#REF!</v>
      </c>
      <c r="W157" s="1" t="e">
        <f>SUM(_xlfn.XLOOKUP(Table8[[#This Row],[Control ID]],[6]!Table10[Control ID],[6]cmmiAnalysis!BY$4:BY$579))</f>
        <v>#REF!</v>
      </c>
      <c r="X157" s="1" t="e">
        <f>SUM(_xlfn.XLOOKUP(Table8[[#This Row],[Control ID]],[6]!Table10[Control ID],[6]cmmiAnalysis!BZ$4:BZ$579))</f>
        <v>#REF!</v>
      </c>
      <c r="Y157" s="1" t="e">
        <f>SUM(_xlfn.XLOOKUP(Table8[[#This Row],[Control ID]],[6]!Table10[Control ID],[6]cmmiAnalysis!CA$4:CA$579),_xlfn.XLOOKUP(Table8[[#This Row],[Control ID]],[6]!Table10[Control ID],[6]cmmiAnalysis!CB$4:CB$579))</f>
        <v>#REF!</v>
      </c>
      <c r="Z157" s="1" t="e">
        <f>SUM(_xlfn.XLOOKUP(Table8[[#This Row],[Control ID]],[6]!Table10[Control ID],[6]cmmiAnalysis!CC$4:CC$579),_xlfn.XLOOKUP(Table8[[#This Row],[Control ID]],[6]!Table10[Control ID],[6]cmmiAnalysis!CD$4:CD$579),_xlfn.XLOOKUP(Table8[[#This Row],[Control ID]],[6]!Table10[Control ID],[6]cmmiAnalysis!CE$4:CE$579))</f>
        <v>#REF!</v>
      </c>
    </row>
    <row r="158" spans="2:26" x14ac:dyDescent="0.25">
      <c r="B158" s="1" t="s">
        <v>3427</v>
      </c>
      <c r="C158" s="1" t="str">
        <f>_xlfn.XLOOKUP(B158,[6]cmmiAnalysis!$A$4:$A$579,[6]cmmiAnalysis!$D$4:$D$579,0,0,1)</f>
        <v>Endpoint Security</v>
      </c>
      <c r="D158" s="19">
        <v>5</v>
      </c>
      <c r="E158" s="32" t="str">
        <f>IFERROR(SUM(Table8[[#This Row],[Implementation]:[Reporting]]),"N/A")</f>
        <v>N/A</v>
      </c>
      <c r="F158" s="32" t="e">
        <f>SUM(Table8[[#This Row],[Operating Capability]:[Adaptability]])</f>
        <v>#REF!</v>
      </c>
      <c r="G158" s="32" t="e">
        <f>SUM(Table8[[#This Row],[Reliability]:[Transparency]])</f>
        <v>#REF!</v>
      </c>
      <c r="H158" s="1" t="e" cm="1">
        <f t="array" ref="H158">_xlfn.XLOOKUP(B158,[6]!Table10[Control ID],[6]cmmiAnalysis!AV$4:AV$579,0,0,1)</f>
        <v>#REF!</v>
      </c>
      <c r="I158" s="1" t="e" cm="1">
        <f t="array" ref="I158">_xlfn.XLOOKUP(B158,[6]!Table10[Control ID], [6]cmmiAnalysis!AW$4:AW$579,0,0,1)+(_xlfn.XLOOKUP(B158,[6]!Table10[Control ID], [6]cmmiAnalysis!AX$4:AX$579,0,0,1)+(_xlfn.XLOOKUP(B158,[6]!Table10[Control ID], [6]cmmiAnalysis!AY$4:AY$579,0,0,1)))</f>
        <v>#REF!</v>
      </c>
      <c r="J1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8" s="1" t="e">
        <f>SUM(_xlfn.XLOOKUP(Table8[[#This Row],[Control ID]],[6]!Table10[Control ID],[6]cmmiAnalysis!BE$4:BE$579),_xlfn.XLOOKUP(Table8[[#This Row],[Control ID]],[6]!Table10[Control ID],[6]cmmiAnalysis!BF$4:BF$579))</f>
        <v>#REF!</v>
      </c>
      <c r="L158" s="1" t="e">
        <f>SUM(_xlfn.XLOOKUP(Table8[[#This Row],[Control ID]],[6]!Table10[Control ID],[6]cmmiAnalysis!BG$4:BG$579))</f>
        <v>#REF!</v>
      </c>
      <c r="M158" s="1" t="e">
        <f>SUM(_xlfn.XLOOKUP(Table8[[#This Row],[Control ID]],[6]!Table10[Control ID],[6]cmmiAnalysis!BH$4:BH$579))</f>
        <v>#REF!</v>
      </c>
      <c r="N158" s="1" t="e">
        <f>SUM(_xlfn.XLOOKUP(Table8[[#This Row],[Control ID]],[6]!Table10[Control ID],[6]cmmiAnalysis!BI$4:BI$579))</f>
        <v>#REF!</v>
      </c>
      <c r="O158" s="1" t="e">
        <f>SUM(_xlfn.XLOOKUP(Table8[[#This Row],[Control ID]],[6]!Table10[Control ID],[6]cmmiAnalysis!BJ$4:BJ$579),_xlfn.XLOOKUP(Table8[[#This Row],[Control ID]],[6]!Table10[Control ID],[6]cmmiAnalysis!BK$4:BK$579))</f>
        <v>#REF!</v>
      </c>
      <c r="P158" s="1" t="e">
        <f>SUM(_xlfn.XLOOKUP(Table8[[#This Row],[Control ID]],[6]!Table10[Control ID],[6]cmmiAnalysis!BL$4:BL$579))</f>
        <v>#REF!</v>
      </c>
      <c r="Q1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8" s="1" t="e">
        <f>SUM(_xlfn.XLOOKUP(Table8[[#This Row],[Control ID]],[6]!Table10[Control ID],[6]cmmiAnalysis!BQ$4:BQ$579),_xlfn.XLOOKUP(Table8[[#This Row],[Control ID]],[6]!Table10[Control ID],[6]cmmiAnalysis!BR$4:BR$579))</f>
        <v>#REF!</v>
      </c>
      <c r="S158" s="1" t="e">
        <f>SUM(_xlfn.XLOOKUP(Table8[[#This Row],[Control ID]],[6]!Table10[Control ID],[6]cmmiAnalysis!BA$4:BA$579),_xlfn.XLOOKUP(Table8[[#This Row],[Control ID]],[6]!Table10[Control ID],[6]cmmiAnalysis!BB$4:BB$579),_xlfn.XLOOKUP(Table8[[#This Row],[Control ID]],[6]!Table10[Control ID],[6]cmmiAnalysis!BC$4:BC$579))</f>
        <v>#REF!</v>
      </c>
      <c r="T158" s="1" t="e">
        <f>SUM(_xlfn.XLOOKUP(Table8[[#This Row],[Control ID]],[6]!Table10[Control ID],[6]cmmiAnalysis!BV$4:BV$579))</f>
        <v>#REF!</v>
      </c>
      <c r="U158" s="1" t="e">
        <f>SUM(_xlfn.XLOOKUP(Table8[[#This Row],[Control ID]],[6]!Table10[Control ID],[6]cmmiAnalysis!BW$4:BW$579))</f>
        <v>#REF!</v>
      </c>
      <c r="V158" s="1" t="e">
        <f>SUM(_xlfn.XLOOKUP(Table8[[#This Row],[Control ID]],[6]!Table10[Control ID],[6]cmmiAnalysis!BX$4:BX$579))</f>
        <v>#REF!</v>
      </c>
      <c r="W158" s="1" t="e">
        <f>SUM(_xlfn.XLOOKUP(Table8[[#This Row],[Control ID]],[6]!Table10[Control ID],[6]cmmiAnalysis!BY$4:BY$579))</f>
        <v>#REF!</v>
      </c>
      <c r="X158" s="1" t="e">
        <f>SUM(_xlfn.XLOOKUP(Table8[[#This Row],[Control ID]],[6]!Table10[Control ID],[6]cmmiAnalysis!BZ$4:BZ$579))</f>
        <v>#REF!</v>
      </c>
      <c r="Y158" s="1" t="e">
        <f>SUM(_xlfn.XLOOKUP(Table8[[#This Row],[Control ID]],[6]!Table10[Control ID],[6]cmmiAnalysis!CA$4:CA$579),_xlfn.XLOOKUP(Table8[[#This Row],[Control ID]],[6]!Table10[Control ID],[6]cmmiAnalysis!CB$4:CB$579))</f>
        <v>#REF!</v>
      </c>
      <c r="Z158" s="1" t="e">
        <f>SUM(_xlfn.XLOOKUP(Table8[[#This Row],[Control ID]],[6]!Table10[Control ID],[6]cmmiAnalysis!CC$4:CC$579),_xlfn.XLOOKUP(Table8[[#This Row],[Control ID]],[6]!Table10[Control ID],[6]cmmiAnalysis!CD$4:CD$579),_xlfn.XLOOKUP(Table8[[#This Row],[Control ID]],[6]!Table10[Control ID],[6]cmmiAnalysis!CE$4:CE$579))</f>
        <v>#REF!</v>
      </c>
    </row>
    <row r="159" spans="2:26" x14ac:dyDescent="0.25">
      <c r="B159" s="1" t="s">
        <v>3428</v>
      </c>
      <c r="C159" s="1" t="str">
        <f>_xlfn.XLOOKUP(B159,[6]cmmiAnalysis!$A$4:$A$579,[6]cmmiAnalysis!$D$4:$D$579,0,0,1)</f>
        <v>Configuration Documentation</v>
      </c>
      <c r="D159" s="19">
        <v>4</v>
      </c>
      <c r="E159" s="32" t="str">
        <f>IFERROR(SUM(Table8[[#This Row],[Implementation]:[Reporting]]),"N/A")</f>
        <v>N/A</v>
      </c>
      <c r="F159" s="32" t="e">
        <f>SUM(Table8[[#This Row],[Operating Capability]:[Adaptability]])</f>
        <v>#REF!</v>
      </c>
      <c r="G159" s="32" t="e">
        <f>SUM(Table8[[#This Row],[Reliability]:[Transparency]])</f>
        <v>#REF!</v>
      </c>
      <c r="H159" s="1" t="e" cm="1">
        <f t="array" ref="H159">_xlfn.XLOOKUP(B159,[6]!Table10[Control ID],[6]cmmiAnalysis!AV$4:AV$579,0,0,1)</f>
        <v>#REF!</v>
      </c>
      <c r="I159" s="1" t="e" cm="1">
        <f t="array" ref="I159">_xlfn.XLOOKUP(B159,[6]!Table10[Control ID], [6]cmmiAnalysis!AW$4:AW$579,0,0,1)+(_xlfn.XLOOKUP(B159,[6]!Table10[Control ID], [6]cmmiAnalysis!AX$4:AX$579,0,0,1)+(_xlfn.XLOOKUP(B159,[6]!Table10[Control ID], [6]cmmiAnalysis!AY$4:AY$579,0,0,1)))</f>
        <v>#REF!</v>
      </c>
      <c r="J1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59" s="1" t="e">
        <f>SUM(_xlfn.XLOOKUP(Table8[[#This Row],[Control ID]],[6]!Table10[Control ID],[6]cmmiAnalysis!BE$4:BE$579),_xlfn.XLOOKUP(Table8[[#This Row],[Control ID]],[6]!Table10[Control ID],[6]cmmiAnalysis!BF$4:BF$579))</f>
        <v>#REF!</v>
      </c>
      <c r="L159" s="1" t="e">
        <f>SUM(_xlfn.XLOOKUP(Table8[[#This Row],[Control ID]],[6]!Table10[Control ID],[6]cmmiAnalysis!BG$4:BG$579))</f>
        <v>#REF!</v>
      </c>
      <c r="M159" s="1" t="e">
        <f>SUM(_xlfn.XLOOKUP(Table8[[#This Row],[Control ID]],[6]!Table10[Control ID],[6]cmmiAnalysis!BH$4:BH$579))</f>
        <v>#REF!</v>
      </c>
      <c r="N159" s="1" t="e">
        <f>SUM(_xlfn.XLOOKUP(Table8[[#This Row],[Control ID]],[6]!Table10[Control ID],[6]cmmiAnalysis!BI$4:BI$579))</f>
        <v>#REF!</v>
      </c>
      <c r="O159" s="1" t="e">
        <f>SUM(_xlfn.XLOOKUP(Table8[[#This Row],[Control ID]],[6]!Table10[Control ID],[6]cmmiAnalysis!BJ$4:BJ$579),_xlfn.XLOOKUP(Table8[[#This Row],[Control ID]],[6]!Table10[Control ID],[6]cmmiAnalysis!BK$4:BK$579))</f>
        <v>#REF!</v>
      </c>
      <c r="P159" s="1" t="e">
        <f>SUM(_xlfn.XLOOKUP(Table8[[#This Row],[Control ID]],[6]!Table10[Control ID],[6]cmmiAnalysis!BL$4:BL$579))</f>
        <v>#REF!</v>
      </c>
      <c r="Q1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59" s="1" t="e">
        <f>SUM(_xlfn.XLOOKUP(Table8[[#This Row],[Control ID]],[6]!Table10[Control ID],[6]cmmiAnalysis!BQ$4:BQ$579),_xlfn.XLOOKUP(Table8[[#This Row],[Control ID]],[6]!Table10[Control ID],[6]cmmiAnalysis!BR$4:BR$579))</f>
        <v>#REF!</v>
      </c>
      <c r="S159" s="1" t="e">
        <f>SUM(_xlfn.XLOOKUP(Table8[[#This Row],[Control ID]],[6]!Table10[Control ID],[6]cmmiAnalysis!BA$4:BA$579),_xlfn.XLOOKUP(Table8[[#This Row],[Control ID]],[6]!Table10[Control ID],[6]cmmiAnalysis!BB$4:BB$579),_xlfn.XLOOKUP(Table8[[#This Row],[Control ID]],[6]!Table10[Control ID],[6]cmmiAnalysis!BC$4:BC$579))</f>
        <v>#REF!</v>
      </c>
      <c r="T159" s="1" t="e">
        <f>SUM(_xlfn.XLOOKUP(Table8[[#This Row],[Control ID]],[6]!Table10[Control ID],[6]cmmiAnalysis!BV$4:BV$579))</f>
        <v>#REF!</v>
      </c>
      <c r="U159" s="1" t="e">
        <f>SUM(_xlfn.XLOOKUP(Table8[[#This Row],[Control ID]],[6]!Table10[Control ID],[6]cmmiAnalysis!BW$4:BW$579))</f>
        <v>#REF!</v>
      </c>
      <c r="V159" s="1" t="e">
        <f>SUM(_xlfn.XLOOKUP(Table8[[#This Row],[Control ID]],[6]!Table10[Control ID],[6]cmmiAnalysis!BX$4:BX$579))</f>
        <v>#REF!</v>
      </c>
      <c r="W159" s="1" t="e">
        <f>SUM(_xlfn.XLOOKUP(Table8[[#This Row],[Control ID]],[6]!Table10[Control ID],[6]cmmiAnalysis!BY$4:BY$579))</f>
        <v>#REF!</v>
      </c>
      <c r="X159" s="1" t="e">
        <f>SUM(_xlfn.XLOOKUP(Table8[[#This Row],[Control ID]],[6]!Table10[Control ID],[6]cmmiAnalysis!BZ$4:BZ$579))</f>
        <v>#REF!</v>
      </c>
      <c r="Y159" s="1" t="e">
        <f>SUM(_xlfn.XLOOKUP(Table8[[#This Row],[Control ID]],[6]!Table10[Control ID],[6]cmmiAnalysis!CA$4:CA$579),_xlfn.XLOOKUP(Table8[[#This Row],[Control ID]],[6]!Table10[Control ID],[6]cmmiAnalysis!CB$4:CB$579))</f>
        <v>#REF!</v>
      </c>
      <c r="Z159" s="1" t="e">
        <f>SUM(_xlfn.XLOOKUP(Table8[[#This Row],[Control ID]],[6]!Table10[Control ID],[6]cmmiAnalysis!CC$4:CC$579),_xlfn.XLOOKUP(Table8[[#This Row],[Control ID]],[6]!Table10[Control ID],[6]cmmiAnalysis!CD$4:CD$579),_xlfn.XLOOKUP(Table8[[#This Row],[Control ID]],[6]!Table10[Control ID],[6]cmmiAnalysis!CE$4:CE$579))</f>
        <v>#REF!</v>
      </c>
    </row>
    <row r="160" spans="2:26" x14ac:dyDescent="0.25">
      <c r="B160" s="1" t="s">
        <v>3429</v>
      </c>
      <c r="C160" s="1" t="str">
        <f>_xlfn.XLOOKUP(B160,[6]cmmiAnalysis!$A$4:$A$579,[6]cmmiAnalysis!$D$4:$D$579,0,0,1)</f>
        <v>Configuration Audits</v>
      </c>
      <c r="D160" s="19">
        <v>4</v>
      </c>
      <c r="E160" s="32" t="str">
        <f>IFERROR(SUM(Table8[[#This Row],[Implementation]:[Reporting]]),"N/A")</f>
        <v>N/A</v>
      </c>
      <c r="F160" s="32" t="e">
        <f>SUM(Table8[[#This Row],[Operating Capability]:[Adaptability]])</f>
        <v>#REF!</v>
      </c>
      <c r="G160" s="32" t="e">
        <f>SUM(Table8[[#This Row],[Reliability]:[Transparency]])</f>
        <v>#REF!</v>
      </c>
      <c r="H160" s="1" t="e" cm="1">
        <f t="array" ref="H160">_xlfn.XLOOKUP(B160,[6]!Table10[Control ID],[6]cmmiAnalysis!AV$4:AV$579,0,0,1)</f>
        <v>#REF!</v>
      </c>
      <c r="I160" s="1" t="e" cm="1">
        <f t="array" ref="I160">_xlfn.XLOOKUP(B160,[6]!Table10[Control ID], [6]cmmiAnalysis!AW$4:AW$579,0,0,1)+(_xlfn.XLOOKUP(B160,[6]!Table10[Control ID], [6]cmmiAnalysis!AX$4:AX$579,0,0,1)+(_xlfn.XLOOKUP(B160,[6]!Table10[Control ID], [6]cmmiAnalysis!AY$4:AY$579,0,0,1)))</f>
        <v>#REF!</v>
      </c>
      <c r="J1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0" s="1" t="e">
        <f>SUM(_xlfn.XLOOKUP(Table8[[#This Row],[Control ID]],[6]!Table10[Control ID],[6]cmmiAnalysis!BE$4:BE$579),_xlfn.XLOOKUP(Table8[[#This Row],[Control ID]],[6]!Table10[Control ID],[6]cmmiAnalysis!BF$4:BF$579))</f>
        <v>#REF!</v>
      </c>
      <c r="L160" s="1" t="e">
        <f>SUM(_xlfn.XLOOKUP(Table8[[#This Row],[Control ID]],[6]!Table10[Control ID],[6]cmmiAnalysis!BG$4:BG$579))</f>
        <v>#REF!</v>
      </c>
      <c r="M160" s="1" t="e">
        <f>SUM(_xlfn.XLOOKUP(Table8[[#This Row],[Control ID]],[6]!Table10[Control ID],[6]cmmiAnalysis!BH$4:BH$579))</f>
        <v>#REF!</v>
      </c>
      <c r="N160" s="1" t="e">
        <f>SUM(_xlfn.XLOOKUP(Table8[[#This Row],[Control ID]],[6]!Table10[Control ID],[6]cmmiAnalysis!BI$4:BI$579))</f>
        <v>#REF!</v>
      </c>
      <c r="O160" s="1" t="e">
        <f>SUM(_xlfn.XLOOKUP(Table8[[#This Row],[Control ID]],[6]!Table10[Control ID],[6]cmmiAnalysis!BJ$4:BJ$579),_xlfn.XLOOKUP(Table8[[#This Row],[Control ID]],[6]!Table10[Control ID],[6]cmmiAnalysis!BK$4:BK$579))</f>
        <v>#REF!</v>
      </c>
      <c r="P160" s="1" t="e">
        <f>SUM(_xlfn.XLOOKUP(Table8[[#This Row],[Control ID]],[6]!Table10[Control ID],[6]cmmiAnalysis!BL$4:BL$579))</f>
        <v>#REF!</v>
      </c>
      <c r="Q1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0" s="1" t="e">
        <f>SUM(_xlfn.XLOOKUP(Table8[[#This Row],[Control ID]],[6]!Table10[Control ID],[6]cmmiAnalysis!BQ$4:BQ$579),_xlfn.XLOOKUP(Table8[[#This Row],[Control ID]],[6]!Table10[Control ID],[6]cmmiAnalysis!BR$4:BR$579))</f>
        <v>#REF!</v>
      </c>
      <c r="S160" s="1" t="e">
        <f>SUM(_xlfn.XLOOKUP(Table8[[#This Row],[Control ID]],[6]!Table10[Control ID],[6]cmmiAnalysis!BA$4:BA$579),_xlfn.XLOOKUP(Table8[[#This Row],[Control ID]],[6]!Table10[Control ID],[6]cmmiAnalysis!BB$4:BB$579),_xlfn.XLOOKUP(Table8[[#This Row],[Control ID]],[6]!Table10[Control ID],[6]cmmiAnalysis!BC$4:BC$579))</f>
        <v>#REF!</v>
      </c>
      <c r="T160" s="1" t="e">
        <f>SUM(_xlfn.XLOOKUP(Table8[[#This Row],[Control ID]],[6]!Table10[Control ID],[6]cmmiAnalysis!BV$4:BV$579))</f>
        <v>#REF!</v>
      </c>
      <c r="U160" s="1" t="e">
        <f>SUM(_xlfn.XLOOKUP(Table8[[#This Row],[Control ID]],[6]!Table10[Control ID],[6]cmmiAnalysis!BW$4:BW$579))</f>
        <v>#REF!</v>
      </c>
      <c r="V160" s="1" t="e">
        <f>SUM(_xlfn.XLOOKUP(Table8[[#This Row],[Control ID]],[6]!Table10[Control ID],[6]cmmiAnalysis!BX$4:BX$579))</f>
        <v>#REF!</v>
      </c>
      <c r="W160" s="1" t="e">
        <f>SUM(_xlfn.XLOOKUP(Table8[[#This Row],[Control ID]],[6]!Table10[Control ID],[6]cmmiAnalysis!BY$4:BY$579))</f>
        <v>#REF!</v>
      </c>
      <c r="X160" s="1" t="e">
        <f>SUM(_xlfn.XLOOKUP(Table8[[#This Row],[Control ID]],[6]!Table10[Control ID],[6]cmmiAnalysis!BZ$4:BZ$579))</f>
        <v>#REF!</v>
      </c>
      <c r="Y160" s="1" t="e">
        <f>SUM(_xlfn.XLOOKUP(Table8[[#This Row],[Control ID]],[6]!Table10[Control ID],[6]cmmiAnalysis!CA$4:CA$579),_xlfn.XLOOKUP(Table8[[#This Row],[Control ID]],[6]!Table10[Control ID],[6]cmmiAnalysis!CB$4:CB$579))</f>
        <v>#REF!</v>
      </c>
      <c r="Z160" s="1" t="e">
        <f>SUM(_xlfn.XLOOKUP(Table8[[#This Row],[Control ID]],[6]!Table10[Control ID],[6]cmmiAnalysis!CC$4:CC$579),_xlfn.XLOOKUP(Table8[[#This Row],[Control ID]],[6]!Table10[Control ID],[6]cmmiAnalysis!CD$4:CD$579),_xlfn.XLOOKUP(Table8[[#This Row],[Control ID]],[6]!Table10[Control ID],[6]cmmiAnalysis!CE$4:CE$579))</f>
        <v>#REF!</v>
      </c>
    </row>
    <row r="161" spans="2:26" x14ac:dyDescent="0.25">
      <c r="B161" s="1" t="s">
        <v>3431</v>
      </c>
      <c r="C161" s="1" t="str">
        <f>_xlfn.XLOOKUP(B161,[6]cmmiAnalysis!$A$4:$A$579,[6]cmmiAnalysis!$D$4:$D$579,0,0,1)</f>
        <v>Annual Security Awareness Training</v>
      </c>
      <c r="D161" s="19">
        <v>4</v>
      </c>
      <c r="E161" s="32" t="str">
        <f>IFERROR(SUM(Table8[[#This Row],[Implementation]:[Reporting]]),"N/A")</f>
        <v>N/A</v>
      </c>
      <c r="F161" s="32" t="e">
        <f>SUM(Table8[[#This Row],[Operating Capability]:[Adaptability]])</f>
        <v>#REF!</v>
      </c>
      <c r="G161" s="32" t="e">
        <f>SUM(Table8[[#This Row],[Reliability]:[Transparency]])</f>
        <v>#REF!</v>
      </c>
      <c r="H161" s="1" t="e" cm="1">
        <f t="array" ref="H161">_xlfn.XLOOKUP(B161,[6]!Table10[Control ID],[6]cmmiAnalysis!AV$4:AV$579,0,0,1)</f>
        <v>#REF!</v>
      </c>
      <c r="I161" s="1" t="e" cm="1">
        <f t="array" ref="I161">_xlfn.XLOOKUP(B161,[6]!Table10[Control ID], [6]cmmiAnalysis!AW$4:AW$579,0,0,1)+(_xlfn.XLOOKUP(B161,[6]!Table10[Control ID], [6]cmmiAnalysis!AX$4:AX$579,0,0,1)+(_xlfn.XLOOKUP(B161,[6]!Table10[Control ID], [6]cmmiAnalysis!AY$4:AY$579,0,0,1)))</f>
        <v>#REF!</v>
      </c>
      <c r="J1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1" s="1" t="e">
        <f>SUM(_xlfn.XLOOKUP(Table8[[#This Row],[Control ID]],[6]!Table10[Control ID],[6]cmmiAnalysis!BE$4:BE$579),_xlfn.XLOOKUP(Table8[[#This Row],[Control ID]],[6]!Table10[Control ID],[6]cmmiAnalysis!BF$4:BF$579))</f>
        <v>#REF!</v>
      </c>
      <c r="L161" s="1" t="e">
        <f>SUM(_xlfn.XLOOKUP(Table8[[#This Row],[Control ID]],[6]!Table10[Control ID],[6]cmmiAnalysis!BG$4:BG$579))</f>
        <v>#REF!</v>
      </c>
      <c r="M161" s="1" t="e">
        <f>SUM(_xlfn.XLOOKUP(Table8[[#This Row],[Control ID]],[6]!Table10[Control ID],[6]cmmiAnalysis!BH$4:BH$579))</f>
        <v>#REF!</v>
      </c>
      <c r="N161" s="1" t="e">
        <f>SUM(_xlfn.XLOOKUP(Table8[[#This Row],[Control ID]],[6]!Table10[Control ID],[6]cmmiAnalysis!BI$4:BI$579))</f>
        <v>#REF!</v>
      </c>
      <c r="O161" s="1" t="e">
        <f>SUM(_xlfn.XLOOKUP(Table8[[#This Row],[Control ID]],[6]!Table10[Control ID],[6]cmmiAnalysis!BJ$4:BJ$579),_xlfn.XLOOKUP(Table8[[#This Row],[Control ID]],[6]!Table10[Control ID],[6]cmmiAnalysis!BK$4:BK$579))</f>
        <v>#REF!</v>
      </c>
      <c r="P161" s="1" t="e">
        <f>SUM(_xlfn.XLOOKUP(Table8[[#This Row],[Control ID]],[6]!Table10[Control ID],[6]cmmiAnalysis!BL$4:BL$579))</f>
        <v>#REF!</v>
      </c>
      <c r="Q1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1" s="1" t="e">
        <f>SUM(_xlfn.XLOOKUP(Table8[[#This Row],[Control ID]],[6]!Table10[Control ID],[6]cmmiAnalysis!BQ$4:BQ$579),_xlfn.XLOOKUP(Table8[[#This Row],[Control ID]],[6]!Table10[Control ID],[6]cmmiAnalysis!BR$4:BR$579))</f>
        <v>#REF!</v>
      </c>
      <c r="S161" s="1" t="e">
        <f>SUM(_xlfn.XLOOKUP(Table8[[#This Row],[Control ID]],[6]!Table10[Control ID],[6]cmmiAnalysis!BA$4:BA$579),_xlfn.XLOOKUP(Table8[[#This Row],[Control ID]],[6]!Table10[Control ID],[6]cmmiAnalysis!BB$4:BB$579),_xlfn.XLOOKUP(Table8[[#This Row],[Control ID]],[6]!Table10[Control ID],[6]cmmiAnalysis!BC$4:BC$579))</f>
        <v>#REF!</v>
      </c>
      <c r="T161" s="1" t="e">
        <f>SUM(_xlfn.XLOOKUP(Table8[[#This Row],[Control ID]],[6]!Table10[Control ID],[6]cmmiAnalysis!BV$4:BV$579))</f>
        <v>#REF!</v>
      </c>
      <c r="U161" s="1" t="e">
        <f>SUM(_xlfn.XLOOKUP(Table8[[#This Row],[Control ID]],[6]!Table10[Control ID],[6]cmmiAnalysis!BW$4:BW$579))</f>
        <v>#REF!</v>
      </c>
      <c r="V161" s="1" t="e">
        <f>SUM(_xlfn.XLOOKUP(Table8[[#This Row],[Control ID]],[6]!Table10[Control ID],[6]cmmiAnalysis!BX$4:BX$579))</f>
        <v>#REF!</v>
      </c>
      <c r="W161" s="1" t="e">
        <f>SUM(_xlfn.XLOOKUP(Table8[[#This Row],[Control ID]],[6]!Table10[Control ID],[6]cmmiAnalysis!BY$4:BY$579))</f>
        <v>#REF!</v>
      </c>
      <c r="X161" s="1" t="e">
        <f>SUM(_xlfn.XLOOKUP(Table8[[#This Row],[Control ID]],[6]!Table10[Control ID],[6]cmmiAnalysis!BZ$4:BZ$579))</f>
        <v>#REF!</v>
      </c>
      <c r="Y161" s="1" t="e">
        <f>SUM(_xlfn.XLOOKUP(Table8[[#This Row],[Control ID]],[6]!Table10[Control ID],[6]cmmiAnalysis!CA$4:CA$579),_xlfn.XLOOKUP(Table8[[#This Row],[Control ID]],[6]!Table10[Control ID],[6]cmmiAnalysis!CB$4:CB$579))</f>
        <v>#REF!</v>
      </c>
      <c r="Z161" s="1" t="e">
        <f>SUM(_xlfn.XLOOKUP(Table8[[#This Row],[Control ID]],[6]!Table10[Control ID],[6]cmmiAnalysis!CC$4:CC$579),_xlfn.XLOOKUP(Table8[[#This Row],[Control ID]],[6]!Table10[Control ID],[6]cmmiAnalysis!CD$4:CD$579),_xlfn.XLOOKUP(Table8[[#This Row],[Control ID]],[6]!Table10[Control ID],[6]cmmiAnalysis!CE$4:CE$579))</f>
        <v>#REF!</v>
      </c>
    </row>
    <row r="162" spans="2:26" x14ac:dyDescent="0.25">
      <c r="B162" s="1" t="s">
        <v>3432</v>
      </c>
      <c r="C162" s="1" t="str">
        <f>_xlfn.XLOOKUP(B162,[6]cmmiAnalysis!$A$4:$A$579,[6]cmmiAnalysis!$D$4:$D$579,0,0,1)</f>
        <v>Annual Security Awareness Training</v>
      </c>
      <c r="D162" s="19">
        <v>4</v>
      </c>
      <c r="E162" s="32" t="str">
        <f>IFERROR(SUM(Table8[[#This Row],[Implementation]:[Reporting]]),"N/A")</f>
        <v>N/A</v>
      </c>
      <c r="F162" s="32" t="e">
        <f>SUM(Table8[[#This Row],[Operating Capability]:[Adaptability]])</f>
        <v>#REF!</v>
      </c>
      <c r="G162" s="32" t="e">
        <f>SUM(Table8[[#This Row],[Reliability]:[Transparency]])</f>
        <v>#REF!</v>
      </c>
      <c r="H162" s="1" t="e" cm="1">
        <f t="array" ref="H162">_xlfn.XLOOKUP(B162,[6]!Table10[Control ID],[6]cmmiAnalysis!AV$4:AV$579,0,0,1)</f>
        <v>#REF!</v>
      </c>
      <c r="I162" s="1" t="e" cm="1">
        <f t="array" ref="I162">_xlfn.XLOOKUP(B162,[6]!Table10[Control ID], [6]cmmiAnalysis!AW$4:AW$579,0,0,1)+(_xlfn.XLOOKUP(B162,[6]!Table10[Control ID], [6]cmmiAnalysis!AX$4:AX$579,0,0,1)+(_xlfn.XLOOKUP(B162,[6]!Table10[Control ID], [6]cmmiAnalysis!AY$4:AY$579,0,0,1)))</f>
        <v>#REF!</v>
      </c>
      <c r="J1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2" s="1" t="e">
        <f>SUM(_xlfn.XLOOKUP(Table8[[#This Row],[Control ID]],[6]!Table10[Control ID],[6]cmmiAnalysis!BE$4:BE$579),_xlfn.XLOOKUP(Table8[[#This Row],[Control ID]],[6]!Table10[Control ID],[6]cmmiAnalysis!BF$4:BF$579))</f>
        <v>#REF!</v>
      </c>
      <c r="L162" s="1" t="e">
        <f>SUM(_xlfn.XLOOKUP(Table8[[#This Row],[Control ID]],[6]!Table10[Control ID],[6]cmmiAnalysis!BG$4:BG$579))</f>
        <v>#REF!</v>
      </c>
      <c r="M162" s="1" t="e">
        <f>SUM(_xlfn.XLOOKUP(Table8[[#This Row],[Control ID]],[6]!Table10[Control ID],[6]cmmiAnalysis!BH$4:BH$579))</f>
        <v>#REF!</v>
      </c>
      <c r="N162" s="1" t="e">
        <f>SUM(_xlfn.XLOOKUP(Table8[[#This Row],[Control ID]],[6]!Table10[Control ID],[6]cmmiAnalysis!BI$4:BI$579))</f>
        <v>#REF!</v>
      </c>
      <c r="O162" s="1" t="e">
        <f>SUM(_xlfn.XLOOKUP(Table8[[#This Row],[Control ID]],[6]!Table10[Control ID],[6]cmmiAnalysis!BJ$4:BJ$579),_xlfn.XLOOKUP(Table8[[#This Row],[Control ID]],[6]!Table10[Control ID],[6]cmmiAnalysis!BK$4:BK$579))</f>
        <v>#REF!</v>
      </c>
      <c r="P162" s="1" t="e">
        <f>SUM(_xlfn.XLOOKUP(Table8[[#This Row],[Control ID]],[6]!Table10[Control ID],[6]cmmiAnalysis!BL$4:BL$579))</f>
        <v>#REF!</v>
      </c>
      <c r="Q1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2" s="1" t="e">
        <f>SUM(_xlfn.XLOOKUP(Table8[[#This Row],[Control ID]],[6]!Table10[Control ID],[6]cmmiAnalysis!BQ$4:BQ$579),_xlfn.XLOOKUP(Table8[[#This Row],[Control ID]],[6]!Table10[Control ID],[6]cmmiAnalysis!BR$4:BR$579))</f>
        <v>#REF!</v>
      </c>
      <c r="S162" s="1" t="e">
        <f>SUM(_xlfn.XLOOKUP(Table8[[#This Row],[Control ID]],[6]!Table10[Control ID],[6]cmmiAnalysis!BA$4:BA$579),_xlfn.XLOOKUP(Table8[[#This Row],[Control ID]],[6]!Table10[Control ID],[6]cmmiAnalysis!BB$4:BB$579),_xlfn.XLOOKUP(Table8[[#This Row],[Control ID]],[6]!Table10[Control ID],[6]cmmiAnalysis!BC$4:BC$579))</f>
        <v>#REF!</v>
      </c>
      <c r="T162" s="1" t="e">
        <f>SUM(_xlfn.XLOOKUP(Table8[[#This Row],[Control ID]],[6]!Table10[Control ID],[6]cmmiAnalysis!BV$4:BV$579))</f>
        <v>#REF!</v>
      </c>
      <c r="U162" s="1" t="e">
        <f>SUM(_xlfn.XLOOKUP(Table8[[#This Row],[Control ID]],[6]!Table10[Control ID],[6]cmmiAnalysis!BW$4:BW$579))</f>
        <v>#REF!</v>
      </c>
      <c r="V162" s="1" t="e">
        <f>SUM(_xlfn.XLOOKUP(Table8[[#This Row],[Control ID]],[6]!Table10[Control ID],[6]cmmiAnalysis!BX$4:BX$579))</f>
        <v>#REF!</v>
      </c>
      <c r="W162" s="1" t="e">
        <f>SUM(_xlfn.XLOOKUP(Table8[[#This Row],[Control ID]],[6]!Table10[Control ID],[6]cmmiAnalysis!BY$4:BY$579))</f>
        <v>#REF!</v>
      </c>
      <c r="X162" s="1" t="e">
        <f>SUM(_xlfn.XLOOKUP(Table8[[#This Row],[Control ID]],[6]!Table10[Control ID],[6]cmmiAnalysis!BZ$4:BZ$579))</f>
        <v>#REF!</v>
      </c>
      <c r="Y162" s="1" t="e">
        <f>SUM(_xlfn.XLOOKUP(Table8[[#This Row],[Control ID]],[6]!Table10[Control ID],[6]cmmiAnalysis!CA$4:CA$579),_xlfn.XLOOKUP(Table8[[#This Row],[Control ID]],[6]!Table10[Control ID],[6]cmmiAnalysis!CB$4:CB$579))</f>
        <v>#REF!</v>
      </c>
      <c r="Z162" s="1" t="e">
        <f>SUM(_xlfn.XLOOKUP(Table8[[#This Row],[Control ID]],[6]!Table10[Control ID],[6]cmmiAnalysis!CC$4:CC$579),_xlfn.XLOOKUP(Table8[[#This Row],[Control ID]],[6]!Table10[Control ID],[6]cmmiAnalysis!CD$4:CD$579),_xlfn.XLOOKUP(Table8[[#This Row],[Control ID]],[6]!Table10[Control ID],[6]cmmiAnalysis!CE$4:CE$579))</f>
        <v>#REF!</v>
      </c>
    </row>
    <row r="163" spans="2:26" x14ac:dyDescent="0.25">
      <c r="B163" s="1" t="s">
        <v>3433</v>
      </c>
      <c r="C163" s="1" t="str">
        <f>_xlfn.XLOOKUP(B163,[6]cmmiAnalysis!$A$4:$A$579,[6]cmmiAnalysis!$D$4:$D$579,0,0,1)</f>
        <v>Centralized Logging</v>
      </c>
      <c r="D163" s="19">
        <v>5</v>
      </c>
      <c r="E163" s="32" t="str">
        <f>IFERROR(SUM(Table8[[#This Row],[Implementation]:[Reporting]]),"N/A")</f>
        <v>N/A</v>
      </c>
      <c r="F163" s="32" t="e">
        <f>SUM(Table8[[#This Row],[Operating Capability]:[Adaptability]])</f>
        <v>#REF!</v>
      </c>
      <c r="G163" s="32" t="e">
        <f>SUM(Table8[[#This Row],[Reliability]:[Transparency]])</f>
        <v>#REF!</v>
      </c>
      <c r="H163" s="1" t="e" cm="1">
        <f t="array" ref="H163">_xlfn.XLOOKUP(B163,[6]!Table10[Control ID],[6]cmmiAnalysis!AV$4:AV$579,0,0,1)</f>
        <v>#REF!</v>
      </c>
      <c r="I163" s="1" t="e" cm="1">
        <f t="array" ref="I163">_xlfn.XLOOKUP(B163,[6]!Table10[Control ID], [6]cmmiAnalysis!AW$4:AW$579,0,0,1)+(_xlfn.XLOOKUP(B163,[6]!Table10[Control ID], [6]cmmiAnalysis!AX$4:AX$579,0,0,1)+(_xlfn.XLOOKUP(B163,[6]!Table10[Control ID], [6]cmmiAnalysis!AY$4:AY$579,0,0,1)))</f>
        <v>#REF!</v>
      </c>
      <c r="J1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3" s="1" t="e">
        <f>SUM(_xlfn.XLOOKUP(Table8[[#This Row],[Control ID]],[6]!Table10[Control ID],[6]cmmiAnalysis!BE$4:BE$579),_xlfn.XLOOKUP(Table8[[#This Row],[Control ID]],[6]!Table10[Control ID],[6]cmmiAnalysis!BF$4:BF$579))</f>
        <v>#REF!</v>
      </c>
      <c r="L163" s="1" t="e">
        <f>SUM(_xlfn.XLOOKUP(Table8[[#This Row],[Control ID]],[6]!Table10[Control ID],[6]cmmiAnalysis!BG$4:BG$579))</f>
        <v>#REF!</v>
      </c>
      <c r="M163" s="1" t="e">
        <f>SUM(_xlfn.XLOOKUP(Table8[[#This Row],[Control ID]],[6]!Table10[Control ID],[6]cmmiAnalysis!BH$4:BH$579))</f>
        <v>#REF!</v>
      </c>
      <c r="N163" s="1" t="e">
        <f>SUM(_xlfn.XLOOKUP(Table8[[#This Row],[Control ID]],[6]!Table10[Control ID],[6]cmmiAnalysis!BI$4:BI$579))</f>
        <v>#REF!</v>
      </c>
      <c r="O163" s="1" t="e">
        <f>SUM(_xlfn.XLOOKUP(Table8[[#This Row],[Control ID]],[6]!Table10[Control ID],[6]cmmiAnalysis!BJ$4:BJ$579),_xlfn.XLOOKUP(Table8[[#This Row],[Control ID]],[6]!Table10[Control ID],[6]cmmiAnalysis!BK$4:BK$579))</f>
        <v>#REF!</v>
      </c>
      <c r="P163" s="1" t="e">
        <f>SUM(_xlfn.XLOOKUP(Table8[[#This Row],[Control ID]],[6]!Table10[Control ID],[6]cmmiAnalysis!BL$4:BL$579))</f>
        <v>#REF!</v>
      </c>
      <c r="Q1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3" s="1" t="e">
        <f>SUM(_xlfn.XLOOKUP(Table8[[#This Row],[Control ID]],[6]!Table10[Control ID],[6]cmmiAnalysis!BQ$4:BQ$579),_xlfn.XLOOKUP(Table8[[#This Row],[Control ID]],[6]!Table10[Control ID],[6]cmmiAnalysis!BR$4:BR$579))</f>
        <v>#REF!</v>
      </c>
      <c r="S163" s="1" t="e">
        <f>SUM(_xlfn.XLOOKUP(Table8[[#This Row],[Control ID]],[6]!Table10[Control ID],[6]cmmiAnalysis!BA$4:BA$579),_xlfn.XLOOKUP(Table8[[#This Row],[Control ID]],[6]!Table10[Control ID],[6]cmmiAnalysis!BB$4:BB$579),_xlfn.XLOOKUP(Table8[[#This Row],[Control ID]],[6]!Table10[Control ID],[6]cmmiAnalysis!BC$4:BC$579))</f>
        <v>#REF!</v>
      </c>
      <c r="T163" s="1" t="e">
        <f>SUM(_xlfn.XLOOKUP(Table8[[#This Row],[Control ID]],[6]!Table10[Control ID],[6]cmmiAnalysis!BV$4:BV$579))</f>
        <v>#REF!</v>
      </c>
      <c r="U163" s="1" t="e">
        <f>SUM(_xlfn.XLOOKUP(Table8[[#This Row],[Control ID]],[6]!Table10[Control ID],[6]cmmiAnalysis!BW$4:BW$579))</f>
        <v>#REF!</v>
      </c>
      <c r="V163" s="1" t="e">
        <f>SUM(_xlfn.XLOOKUP(Table8[[#This Row],[Control ID]],[6]!Table10[Control ID],[6]cmmiAnalysis!BX$4:BX$579))</f>
        <v>#REF!</v>
      </c>
      <c r="W163" s="1" t="e">
        <f>SUM(_xlfn.XLOOKUP(Table8[[#This Row],[Control ID]],[6]!Table10[Control ID],[6]cmmiAnalysis!BY$4:BY$579))</f>
        <v>#REF!</v>
      </c>
      <c r="X163" s="1" t="e">
        <f>SUM(_xlfn.XLOOKUP(Table8[[#This Row],[Control ID]],[6]!Table10[Control ID],[6]cmmiAnalysis!BZ$4:BZ$579))</f>
        <v>#REF!</v>
      </c>
      <c r="Y163" s="1" t="e">
        <f>SUM(_xlfn.XLOOKUP(Table8[[#This Row],[Control ID]],[6]!Table10[Control ID],[6]cmmiAnalysis!CA$4:CA$579),_xlfn.XLOOKUP(Table8[[#This Row],[Control ID]],[6]!Table10[Control ID],[6]cmmiAnalysis!CB$4:CB$579))</f>
        <v>#REF!</v>
      </c>
      <c r="Z163" s="1" t="e">
        <f>SUM(_xlfn.XLOOKUP(Table8[[#This Row],[Control ID]],[6]!Table10[Control ID],[6]cmmiAnalysis!CC$4:CC$579),_xlfn.XLOOKUP(Table8[[#This Row],[Control ID]],[6]!Table10[Control ID],[6]cmmiAnalysis!CD$4:CD$579),_xlfn.XLOOKUP(Table8[[#This Row],[Control ID]],[6]!Table10[Control ID],[6]cmmiAnalysis!CE$4:CE$579))</f>
        <v>#REF!</v>
      </c>
    </row>
    <row r="164" spans="2:26" x14ac:dyDescent="0.25">
      <c r="B164" s="1" t="s">
        <v>3434</v>
      </c>
      <c r="C164" s="1" t="str">
        <f>_xlfn.XLOOKUP(B164,[6]cmmiAnalysis!$A$4:$A$579,[6]cmmiAnalysis!$D$4:$D$579,0,0,1)</f>
        <v>Network Traffic Monitoring</v>
      </c>
      <c r="D164" s="19">
        <v>5</v>
      </c>
      <c r="E164" s="32" t="str">
        <f>IFERROR(SUM(Table8[[#This Row],[Implementation]:[Reporting]]),"N/A")</f>
        <v>N/A</v>
      </c>
      <c r="F164" s="32" t="e">
        <f>SUM(Table8[[#This Row],[Operating Capability]:[Adaptability]])</f>
        <v>#REF!</v>
      </c>
      <c r="G164" s="32" t="e">
        <f>SUM(Table8[[#This Row],[Reliability]:[Transparency]])</f>
        <v>#REF!</v>
      </c>
      <c r="H164" s="1" t="e" cm="1">
        <f t="array" ref="H164">_xlfn.XLOOKUP(B164,[6]!Table10[Control ID],[6]cmmiAnalysis!AV$4:AV$579,0,0,1)</f>
        <v>#REF!</v>
      </c>
      <c r="I164" s="1" t="e" cm="1">
        <f t="array" ref="I164">_xlfn.XLOOKUP(B164,[6]!Table10[Control ID], [6]cmmiAnalysis!AW$4:AW$579,0,0,1)+(_xlfn.XLOOKUP(B164,[6]!Table10[Control ID], [6]cmmiAnalysis!AX$4:AX$579,0,0,1)+(_xlfn.XLOOKUP(B164,[6]!Table10[Control ID], [6]cmmiAnalysis!AY$4:AY$579,0,0,1)))</f>
        <v>#REF!</v>
      </c>
      <c r="J1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4" s="1" t="e">
        <f>SUM(_xlfn.XLOOKUP(Table8[[#This Row],[Control ID]],[6]!Table10[Control ID],[6]cmmiAnalysis!BE$4:BE$579),_xlfn.XLOOKUP(Table8[[#This Row],[Control ID]],[6]!Table10[Control ID],[6]cmmiAnalysis!BF$4:BF$579))</f>
        <v>#REF!</v>
      </c>
      <c r="L164" s="1" t="e">
        <f>SUM(_xlfn.XLOOKUP(Table8[[#This Row],[Control ID]],[6]!Table10[Control ID],[6]cmmiAnalysis!BG$4:BG$579))</f>
        <v>#REF!</v>
      </c>
      <c r="M164" s="1" t="e">
        <f>SUM(_xlfn.XLOOKUP(Table8[[#This Row],[Control ID]],[6]!Table10[Control ID],[6]cmmiAnalysis!BH$4:BH$579))</f>
        <v>#REF!</v>
      </c>
      <c r="N164" s="1" t="e">
        <f>SUM(_xlfn.XLOOKUP(Table8[[#This Row],[Control ID]],[6]!Table10[Control ID],[6]cmmiAnalysis!BI$4:BI$579))</f>
        <v>#REF!</v>
      </c>
      <c r="O164" s="1" t="e">
        <f>SUM(_xlfn.XLOOKUP(Table8[[#This Row],[Control ID]],[6]!Table10[Control ID],[6]cmmiAnalysis!BJ$4:BJ$579),_xlfn.XLOOKUP(Table8[[#This Row],[Control ID]],[6]!Table10[Control ID],[6]cmmiAnalysis!BK$4:BK$579))</f>
        <v>#REF!</v>
      </c>
      <c r="P164" s="1" t="e">
        <f>SUM(_xlfn.XLOOKUP(Table8[[#This Row],[Control ID]],[6]!Table10[Control ID],[6]cmmiAnalysis!BL$4:BL$579))</f>
        <v>#REF!</v>
      </c>
      <c r="Q1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4" s="1" t="e">
        <f>SUM(_xlfn.XLOOKUP(Table8[[#This Row],[Control ID]],[6]!Table10[Control ID],[6]cmmiAnalysis!BQ$4:BQ$579),_xlfn.XLOOKUP(Table8[[#This Row],[Control ID]],[6]!Table10[Control ID],[6]cmmiAnalysis!BR$4:BR$579))</f>
        <v>#REF!</v>
      </c>
      <c r="S164" s="1" t="e">
        <f>SUM(_xlfn.XLOOKUP(Table8[[#This Row],[Control ID]],[6]!Table10[Control ID],[6]cmmiAnalysis!BA$4:BA$579),_xlfn.XLOOKUP(Table8[[#This Row],[Control ID]],[6]!Table10[Control ID],[6]cmmiAnalysis!BB$4:BB$579),_xlfn.XLOOKUP(Table8[[#This Row],[Control ID]],[6]!Table10[Control ID],[6]cmmiAnalysis!BC$4:BC$579))</f>
        <v>#REF!</v>
      </c>
      <c r="T164" s="1" t="e">
        <f>SUM(_xlfn.XLOOKUP(Table8[[#This Row],[Control ID]],[6]!Table10[Control ID],[6]cmmiAnalysis!BV$4:BV$579))</f>
        <v>#REF!</v>
      </c>
      <c r="U164" s="1" t="e">
        <f>SUM(_xlfn.XLOOKUP(Table8[[#This Row],[Control ID]],[6]!Table10[Control ID],[6]cmmiAnalysis!BW$4:BW$579))</f>
        <v>#REF!</v>
      </c>
      <c r="V164" s="1" t="e">
        <f>SUM(_xlfn.XLOOKUP(Table8[[#This Row],[Control ID]],[6]!Table10[Control ID],[6]cmmiAnalysis!BX$4:BX$579))</f>
        <v>#REF!</v>
      </c>
      <c r="W164" s="1" t="e">
        <f>SUM(_xlfn.XLOOKUP(Table8[[#This Row],[Control ID]],[6]!Table10[Control ID],[6]cmmiAnalysis!BY$4:BY$579))</f>
        <v>#REF!</v>
      </c>
      <c r="X164" s="1" t="e">
        <f>SUM(_xlfn.XLOOKUP(Table8[[#This Row],[Control ID]],[6]!Table10[Control ID],[6]cmmiAnalysis!BZ$4:BZ$579))</f>
        <v>#REF!</v>
      </c>
      <c r="Y164" s="1" t="e">
        <f>SUM(_xlfn.XLOOKUP(Table8[[#This Row],[Control ID]],[6]!Table10[Control ID],[6]cmmiAnalysis!CA$4:CA$579),_xlfn.XLOOKUP(Table8[[#This Row],[Control ID]],[6]!Table10[Control ID],[6]cmmiAnalysis!CB$4:CB$579))</f>
        <v>#REF!</v>
      </c>
      <c r="Z164" s="1" t="e">
        <f>SUM(_xlfn.XLOOKUP(Table8[[#This Row],[Control ID]],[6]!Table10[Control ID],[6]cmmiAnalysis!CC$4:CC$579),_xlfn.XLOOKUP(Table8[[#This Row],[Control ID]],[6]!Table10[Control ID],[6]cmmiAnalysis!CD$4:CD$579),_xlfn.XLOOKUP(Table8[[#This Row],[Control ID]],[6]!Table10[Control ID],[6]cmmiAnalysis!CE$4:CE$579))</f>
        <v>#REF!</v>
      </c>
    </row>
    <row r="165" spans="2:26" x14ac:dyDescent="0.25">
      <c r="B165" s="1" t="s">
        <v>3435</v>
      </c>
      <c r="C165" s="1" t="str">
        <f>_xlfn.XLOOKUP(B165,[6]cmmiAnalysis!$A$4:$A$579,[6]cmmiAnalysis!$D$4:$D$579,0,0,1)</f>
        <v>Regular Scans</v>
      </c>
      <c r="D165" s="19">
        <v>4</v>
      </c>
      <c r="E165" s="32" t="str">
        <f>IFERROR(SUM(Table8[[#This Row],[Implementation]:[Reporting]]),"N/A")</f>
        <v>N/A</v>
      </c>
      <c r="F165" s="32" t="e">
        <f>SUM(Table8[[#This Row],[Operating Capability]:[Adaptability]])</f>
        <v>#REF!</v>
      </c>
      <c r="G165" s="32" t="e">
        <f>SUM(Table8[[#This Row],[Reliability]:[Transparency]])</f>
        <v>#REF!</v>
      </c>
      <c r="H165" s="1" t="e" cm="1">
        <f t="array" ref="H165">_xlfn.XLOOKUP(B165,[6]!Table10[Control ID],[6]cmmiAnalysis!AV$4:AV$579,0,0,1)</f>
        <v>#REF!</v>
      </c>
      <c r="I165" s="1" t="e" cm="1">
        <f t="array" ref="I165">_xlfn.XLOOKUP(B165,[6]!Table10[Control ID], [6]cmmiAnalysis!AW$4:AW$579,0,0,1)+(_xlfn.XLOOKUP(B165,[6]!Table10[Control ID], [6]cmmiAnalysis!AX$4:AX$579,0,0,1)+(_xlfn.XLOOKUP(B165,[6]!Table10[Control ID], [6]cmmiAnalysis!AY$4:AY$579,0,0,1)))</f>
        <v>#REF!</v>
      </c>
      <c r="J1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5" s="1" t="e">
        <f>SUM(_xlfn.XLOOKUP(Table8[[#This Row],[Control ID]],[6]!Table10[Control ID],[6]cmmiAnalysis!BE$4:BE$579),_xlfn.XLOOKUP(Table8[[#This Row],[Control ID]],[6]!Table10[Control ID],[6]cmmiAnalysis!BF$4:BF$579))</f>
        <v>#REF!</v>
      </c>
      <c r="L165" s="1" t="e">
        <f>SUM(_xlfn.XLOOKUP(Table8[[#This Row],[Control ID]],[6]!Table10[Control ID],[6]cmmiAnalysis!BG$4:BG$579))</f>
        <v>#REF!</v>
      </c>
      <c r="M165" s="1" t="e">
        <f>SUM(_xlfn.XLOOKUP(Table8[[#This Row],[Control ID]],[6]!Table10[Control ID],[6]cmmiAnalysis!BH$4:BH$579))</f>
        <v>#REF!</v>
      </c>
      <c r="N165" s="1" t="e">
        <f>SUM(_xlfn.XLOOKUP(Table8[[#This Row],[Control ID]],[6]!Table10[Control ID],[6]cmmiAnalysis!BI$4:BI$579))</f>
        <v>#REF!</v>
      </c>
      <c r="O165" s="1" t="e">
        <f>SUM(_xlfn.XLOOKUP(Table8[[#This Row],[Control ID]],[6]!Table10[Control ID],[6]cmmiAnalysis!BJ$4:BJ$579),_xlfn.XLOOKUP(Table8[[#This Row],[Control ID]],[6]!Table10[Control ID],[6]cmmiAnalysis!BK$4:BK$579))</f>
        <v>#REF!</v>
      </c>
      <c r="P165" s="1" t="e">
        <f>SUM(_xlfn.XLOOKUP(Table8[[#This Row],[Control ID]],[6]!Table10[Control ID],[6]cmmiAnalysis!BL$4:BL$579))</f>
        <v>#REF!</v>
      </c>
      <c r="Q1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5" s="1" t="e">
        <f>SUM(_xlfn.XLOOKUP(Table8[[#This Row],[Control ID]],[6]!Table10[Control ID],[6]cmmiAnalysis!BQ$4:BQ$579),_xlfn.XLOOKUP(Table8[[#This Row],[Control ID]],[6]!Table10[Control ID],[6]cmmiAnalysis!BR$4:BR$579))</f>
        <v>#REF!</v>
      </c>
      <c r="S165" s="1" t="e">
        <f>SUM(_xlfn.XLOOKUP(Table8[[#This Row],[Control ID]],[6]!Table10[Control ID],[6]cmmiAnalysis!BA$4:BA$579),_xlfn.XLOOKUP(Table8[[#This Row],[Control ID]],[6]!Table10[Control ID],[6]cmmiAnalysis!BB$4:BB$579),_xlfn.XLOOKUP(Table8[[#This Row],[Control ID]],[6]!Table10[Control ID],[6]cmmiAnalysis!BC$4:BC$579))</f>
        <v>#REF!</v>
      </c>
      <c r="T165" s="1" t="e">
        <f>SUM(_xlfn.XLOOKUP(Table8[[#This Row],[Control ID]],[6]!Table10[Control ID],[6]cmmiAnalysis!BV$4:BV$579))</f>
        <v>#REF!</v>
      </c>
      <c r="U165" s="1" t="e">
        <f>SUM(_xlfn.XLOOKUP(Table8[[#This Row],[Control ID]],[6]!Table10[Control ID],[6]cmmiAnalysis!BW$4:BW$579))</f>
        <v>#REF!</v>
      </c>
      <c r="V165" s="1" t="e">
        <f>SUM(_xlfn.XLOOKUP(Table8[[#This Row],[Control ID]],[6]!Table10[Control ID],[6]cmmiAnalysis!BX$4:BX$579))</f>
        <v>#REF!</v>
      </c>
      <c r="W165" s="1" t="e">
        <f>SUM(_xlfn.XLOOKUP(Table8[[#This Row],[Control ID]],[6]!Table10[Control ID],[6]cmmiAnalysis!BY$4:BY$579))</f>
        <v>#REF!</v>
      </c>
      <c r="X165" s="1" t="e">
        <f>SUM(_xlfn.XLOOKUP(Table8[[#This Row],[Control ID]],[6]!Table10[Control ID],[6]cmmiAnalysis!BZ$4:BZ$579))</f>
        <v>#REF!</v>
      </c>
      <c r="Y165" s="1" t="e">
        <f>SUM(_xlfn.XLOOKUP(Table8[[#This Row],[Control ID]],[6]!Table10[Control ID],[6]cmmiAnalysis!CA$4:CA$579),_xlfn.XLOOKUP(Table8[[#This Row],[Control ID]],[6]!Table10[Control ID],[6]cmmiAnalysis!CB$4:CB$579))</f>
        <v>#REF!</v>
      </c>
      <c r="Z165" s="1" t="e">
        <f>SUM(_xlfn.XLOOKUP(Table8[[#This Row],[Control ID]],[6]!Table10[Control ID],[6]cmmiAnalysis!CC$4:CC$579),_xlfn.XLOOKUP(Table8[[#This Row],[Control ID]],[6]!Table10[Control ID],[6]cmmiAnalysis!CD$4:CD$579),_xlfn.XLOOKUP(Table8[[#This Row],[Control ID]],[6]!Table10[Control ID],[6]cmmiAnalysis!CE$4:CE$579))</f>
        <v>#REF!</v>
      </c>
    </row>
    <row r="166" spans="2:26" x14ac:dyDescent="0.25">
      <c r="B166" s="1" t="s">
        <v>3437</v>
      </c>
      <c r="C166" s="1" t="str">
        <f>_xlfn.XLOOKUP(B166,[6]cmmiAnalysis!$A$4:$A$579,[6]cmmiAnalysis!$D$4:$D$579,0,0,1)</f>
        <v>File Integrity Monitoring</v>
      </c>
      <c r="D166" s="19">
        <v>4</v>
      </c>
      <c r="E166" s="32" t="str">
        <f>IFERROR(SUM(Table8[[#This Row],[Implementation]:[Reporting]]),"N/A")</f>
        <v>N/A</v>
      </c>
      <c r="F166" s="32" t="e">
        <f>SUM(Table8[[#This Row],[Operating Capability]:[Adaptability]])</f>
        <v>#REF!</v>
      </c>
      <c r="G166" s="32" t="e">
        <f>SUM(Table8[[#This Row],[Reliability]:[Transparency]])</f>
        <v>#REF!</v>
      </c>
      <c r="H166" s="1" t="e" cm="1">
        <f t="array" ref="H166">_xlfn.XLOOKUP(B166,[6]!Table10[Control ID],[6]cmmiAnalysis!AV$4:AV$579,0,0,1)</f>
        <v>#REF!</v>
      </c>
      <c r="I166" s="1" t="e" cm="1">
        <f t="array" ref="I166">_xlfn.XLOOKUP(B166,[6]!Table10[Control ID], [6]cmmiAnalysis!AW$4:AW$579,0,0,1)+(_xlfn.XLOOKUP(B166,[6]!Table10[Control ID], [6]cmmiAnalysis!AX$4:AX$579,0,0,1)+(_xlfn.XLOOKUP(B166,[6]!Table10[Control ID], [6]cmmiAnalysis!AY$4:AY$579,0,0,1)))</f>
        <v>#REF!</v>
      </c>
      <c r="J1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6" s="1" t="e">
        <f>SUM(_xlfn.XLOOKUP(Table8[[#This Row],[Control ID]],[6]!Table10[Control ID],[6]cmmiAnalysis!BE$4:BE$579),_xlfn.XLOOKUP(Table8[[#This Row],[Control ID]],[6]!Table10[Control ID],[6]cmmiAnalysis!BF$4:BF$579))</f>
        <v>#REF!</v>
      </c>
      <c r="L166" s="1" t="e">
        <f>SUM(_xlfn.XLOOKUP(Table8[[#This Row],[Control ID]],[6]!Table10[Control ID],[6]cmmiAnalysis!BG$4:BG$579))</f>
        <v>#REF!</v>
      </c>
      <c r="M166" s="1" t="e">
        <f>SUM(_xlfn.XLOOKUP(Table8[[#This Row],[Control ID]],[6]!Table10[Control ID],[6]cmmiAnalysis!BH$4:BH$579))</f>
        <v>#REF!</v>
      </c>
      <c r="N166" s="1" t="e">
        <f>SUM(_xlfn.XLOOKUP(Table8[[#This Row],[Control ID]],[6]!Table10[Control ID],[6]cmmiAnalysis!BI$4:BI$579))</f>
        <v>#REF!</v>
      </c>
      <c r="O166" s="1" t="e">
        <f>SUM(_xlfn.XLOOKUP(Table8[[#This Row],[Control ID]],[6]!Table10[Control ID],[6]cmmiAnalysis!BJ$4:BJ$579),_xlfn.XLOOKUP(Table8[[#This Row],[Control ID]],[6]!Table10[Control ID],[6]cmmiAnalysis!BK$4:BK$579))</f>
        <v>#REF!</v>
      </c>
      <c r="P166" s="1" t="e">
        <f>SUM(_xlfn.XLOOKUP(Table8[[#This Row],[Control ID]],[6]!Table10[Control ID],[6]cmmiAnalysis!BL$4:BL$579))</f>
        <v>#REF!</v>
      </c>
      <c r="Q1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6" s="1" t="e">
        <f>SUM(_xlfn.XLOOKUP(Table8[[#This Row],[Control ID]],[6]!Table10[Control ID],[6]cmmiAnalysis!BQ$4:BQ$579),_xlfn.XLOOKUP(Table8[[#This Row],[Control ID]],[6]!Table10[Control ID],[6]cmmiAnalysis!BR$4:BR$579))</f>
        <v>#REF!</v>
      </c>
      <c r="S166" s="1" t="e">
        <f>SUM(_xlfn.XLOOKUP(Table8[[#This Row],[Control ID]],[6]!Table10[Control ID],[6]cmmiAnalysis!BA$4:BA$579),_xlfn.XLOOKUP(Table8[[#This Row],[Control ID]],[6]!Table10[Control ID],[6]cmmiAnalysis!BB$4:BB$579),_xlfn.XLOOKUP(Table8[[#This Row],[Control ID]],[6]!Table10[Control ID],[6]cmmiAnalysis!BC$4:BC$579))</f>
        <v>#REF!</v>
      </c>
      <c r="T166" s="1" t="e">
        <f>SUM(_xlfn.XLOOKUP(Table8[[#This Row],[Control ID]],[6]!Table10[Control ID],[6]cmmiAnalysis!BV$4:BV$579))</f>
        <v>#REF!</v>
      </c>
      <c r="U166" s="1" t="e">
        <f>SUM(_xlfn.XLOOKUP(Table8[[#This Row],[Control ID]],[6]!Table10[Control ID],[6]cmmiAnalysis!BW$4:BW$579))</f>
        <v>#REF!</v>
      </c>
      <c r="V166" s="1" t="e">
        <f>SUM(_xlfn.XLOOKUP(Table8[[#This Row],[Control ID]],[6]!Table10[Control ID],[6]cmmiAnalysis!BX$4:BX$579))</f>
        <v>#REF!</v>
      </c>
      <c r="W166" s="1" t="e">
        <f>SUM(_xlfn.XLOOKUP(Table8[[#This Row],[Control ID]],[6]!Table10[Control ID],[6]cmmiAnalysis!BY$4:BY$579))</f>
        <v>#REF!</v>
      </c>
      <c r="X166" s="1" t="e">
        <f>SUM(_xlfn.XLOOKUP(Table8[[#This Row],[Control ID]],[6]!Table10[Control ID],[6]cmmiAnalysis!BZ$4:BZ$579))</f>
        <v>#REF!</v>
      </c>
      <c r="Y166" s="1" t="e">
        <f>SUM(_xlfn.XLOOKUP(Table8[[#This Row],[Control ID]],[6]!Table10[Control ID],[6]cmmiAnalysis!CA$4:CA$579),_xlfn.XLOOKUP(Table8[[#This Row],[Control ID]],[6]!Table10[Control ID],[6]cmmiAnalysis!CB$4:CB$579))</f>
        <v>#REF!</v>
      </c>
      <c r="Z166" s="1" t="e">
        <f>SUM(_xlfn.XLOOKUP(Table8[[#This Row],[Control ID]],[6]!Table10[Control ID],[6]cmmiAnalysis!CC$4:CC$579),_xlfn.XLOOKUP(Table8[[#This Row],[Control ID]],[6]!Table10[Control ID],[6]cmmiAnalysis!CD$4:CD$579),_xlfn.XLOOKUP(Table8[[#This Row],[Control ID]],[6]!Table10[Control ID],[6]cmmiAnalysis!CE$4:CE$579))</f>
        <v>#REF!</v>
      </c>
    </row>
    <row r="167" spans="2:26" x14ac:dyDescent="0.25">
      <c r="B167" s="1" t="s">
        <v>3439</v>
      </c>
      <c r="C167" s="1" t="str">
        <f>_xlfn.XLOOKUP(B167,[6]cmmiAnalysis!$A$4:$A$579,[6]cmmiAnalysis!$D$4:$D$579,0,0,1)</f>
        <v>User Activity Monitoring</v>
      </c>
      <c r="D167" s="19">
        <v>3</v>
      </c>
      <c r="E167" s="32" t="str">
        <f>IFERROR(SUM(Table8[[#This Row],[Implementation]:[Reporting]]),"N/A")</f>
        <v>N/A</v>
      </c>
      <c r="F167" s="32" t="e">
        <f>SUM(Table8[[#This Row],[Operating Capability]:[Adaptability]])</f>
        <v>#REF!</v>
      </c>
      <c r="G167" s="32" t="e">
        <f>SUM(Table8[[#This Row],[Reliability]:[Transparency]])</f>
        <v>#REF!</v>
      </c>
      <c r="H167" s="1" t="e" cm="1">
        <f t="array" ref="H167">_xlfn.XLOOKUP(B167,[6]!Table10[Control ID],[6]cmmiAnalysis!AV$4:AV$579,0,0,1)</f>
        <v>#REF!</v>
      </c>
      <c r="I167" s="1" t="e" cm="1">
        <f t="array" ref="I167">_xlfn.XLOOKUP(B167,[6]!Table10[Control ID], [6]cmmiAnalysis!AW$4:AW$579,0,0,1)+(_xlfn.XLOOKUP(B167,[6]!Table10[Control ID], [6]cmmiAnalysis!AX$4:AX$579,0,0,1)+(_xlfn.XLOOKUP(B167,[6]!Table10[Control ID], [6]cmmiAnalysis!AY$4:AY$579,0,0,1)))</f>
        <v>#REF!</v>
      </c>
      <c r="J1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7" s="1" t="e">
        <f>SUM(_xlfn.XLOOKUP(Table8[[#This Row],[Control ID]],[6]!Table10[Control ID],[6]cmmiAnalysis!BE$4:BE$579),_xlfn.XLOOKUP(Table8[[#This Row],[Control ID]],[6]!Table10[Control ID],[6]cmmiAnalysis!BF$4:BF$579))</f>
        <v>#REF!</v>
      </c>
      <c r="L167" s="1" t="e">
        <f>SUM(_xlfn.XLOOKUP(Table8[[#This Row],[Control ID]],[6]!Table10[Control ID],[6]cmmiAnalysis!BG$4:BG$579))</f>
        <v>#REF!</v>
      </c>
      <c r="M167" s="1" t="e">
        <f>SUM(_xlfn.XLOOKUP(Table8[[#This Row],[Control ID]],[6]!Table10[Control ID],[6]cmmiAnalysis!BH$4:BH$579))</f>
        <v>#REF!</v>
      </c>
      <c r="N167" s="1" t="e">
        <f>SUM(_xlfn.XLOOKUP(Table8[[#This Row],[Control ID]],[6]!Table10[Control ID],[6]cmmiAnalysis!BI$4:BI$579))</f>
        <v>#REF!</v>
      </c>
      <c r="O167" s="1" t="e">
        <f>SUM(_xlfn.XLOOKUP(Table8[[#This Row],[Control ID]],[6]!Table10[Control ID],[6]cmmiAnalysis!BJ$4:BJ$579),_xlfn.XLOOKUP(Table8[[#This Row],[Control ID]],[6]!Table10[Control ID],[6]cmmiAnalysis!BK$4:BK$579))</f>
        <v>#REF!</v>
      </c>
      <c r="P167" s="1" t="e">
        <f>SUM(_xlfn.XLOOKUP(Table8[[#This Row],[Control ID]],[6]!Table10[Control ID],[6]cmmiAnalysis!BL$4:BL$579))</f>
        <v>#REF!</v>
      </c>
      <c r="Q1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7" s="1" t="e">
        <f>SUM(_xlfn.XLOOKUP(Table8[[#This Row],[Control ID]],[6]!Table10[Control ID],[6]cmmiAnalysis!BQ$4:BQ$579),_xlfn.XLOOKUP(Table8[[#This Row],[Control ID]],[6]!Table10[Control ID],[6]cmmiAnalysis!BR$4:BR$579))</f>
        <v>#REF!</v>
      </c>
      <c r="S167" s="1" t="e">
        <f>SUM(_xlfn.XLOOKUP(Table8[[#This Row],[Control ID]],[6]!Table10[Control ID],[6]cmmiAnalysis!BA$4:BA$579),_xlfn.XLOOKUP(Table8[[#This Row],[Control ID]],[6]!Table10[Control ID],[6]cmmiAnalysis!BB$4:BB$579),_xlfn.XLOOKUP(Table8[[#This Row],[Control ID]],[6]!Table10[Control ID],[6]cmmiAnalysis!BC$4:BC$579))</f>
        <v>#REF!</v>
      </c>
      <c r="T167" s="1" t="e">
        <f>SUM(_xlfn.XLOOKUP(Table8[[#This Row],[Control ID]],[6]!Table10[Control ID],[6]cmmiAnalysis!BV$4:BV$579))</f>
        <v>#REF!</v>
      </c>
      <c r="U167" s="1" t="e">
        <f>SUM(_xlfn.XLOOKUP(Table8[[#This Row],[Control ID]],[6]!Table10[Control ID],[6]cmmiAnalysis!BW$4:BW$579))</f>
        <v>#REF!</v>
      </c>
      <c r="V167" s="1" t="e">
        <f>SUM(_xlfn.XLOOKUP(Table8[[#This Row],[Control ID]],[6]!Table10[Control ID],[6]cmmiAnalysis!BX$4:BX$579))</f>
        <v>#REF!</v>
      </c>
      <c r="W167" s="1" t="e">
        <f>SUM(_xlfn.XLOOKUP(Table8[[#This Row],[Control ID]],[6]!Table10[Control ID],[6]cmmiAnalysis!BY$4:BY$579))</f>
        <v>#REF!</v>
      </c>
      <c r="X167" s="1" t="e">
        <f>SUM(_xlfn.XLOOKUP(Table8[[#This Row],[Control ID]],[6]!Table10[Control ID],[6]cmmiAnalysis!BZ$4:BZ$579))</f>
        <v>#REF!</v>
      </c>
      <c r="Y167" s="1" t="e">
        <f>SUM(_xlfn.XLOOKUP(Table8[[#This Row],[Control ID]],[6]!Table10[Control ID],[6]cmmiAnalysis!CA$4:CA$579),_xlfn.XLOOKUP(Table8[[#This Row],[Control ID]],[6]!Table10[Control ID],[6]cmmiAnalysis!CB$4:CB$579))</f>
        <v>#REF!</v>
      </c>
      <c r="Z167" s="1" t="e">
        <f>SUM(_xlfn.XLOOKUP(Table8[[#This Row],[Control ID]],[6]!Table10[Control ID],[6]cmmiAnalysis!CC$4:CC$579),_xlfn.XLOOKUP(Table8[[#This Row],[Control ID]],[6]!Table10[Control ID],[6]cmmiAnalysis!CD$4:CD$579),_xlfn.XLOOKUP(Table8[[#This Row],[Control ID]],[6]!Table10[Control ID],[6]cmmiAnalysis!CE$4:CE$579))</f>
        <v>#REF!</v>
      </c>
    </row>
    <row r="168" spans="2:26" x14ac:dyDescent="0.25">
      <c r="B168" s="1" t="s">
        <v>3440</v>
      </c>
      <c r="C168" s="1" t="str">
        <f>_xlfn.XLOOKUP(B168,[6]cmmiAnalysis!$A$4:$A$579,[6]cmmiAnalysis!$D$4:$D$579,0,0,1)</f>
        <v>DLP Monitoring</v>
      </c>
      <c r="D168" s="19">
        <v>3</v>
      </c>
      <c r="E168" s="32" t="str">
        <f>IFERROR(SUM(Table8[[#This Row],[Implementation]:[Reporting]]),"N/A")</f>
        <v>N/A</v>
      </c>
      <c r="F168" s="32" t="e">
        <f>SUM(Table8[[#This Row],[Operating Capability]:[Adaptability]])</f>
        <v>#REF!</v>
      </c>
      <c r="G168" s="32" t="e">
        <f>SUM(Table8[[#This Row],[Reliability]:[Transparency]])</f>
        <v>#REF!</v>
      </c>
      <c r="H168" s="1" t="e" cm="1">
        <f t="array" ref="H168">_xlfn.XLOOKUP(B168,[6]!Table10[Control ID],[6]cmmiAnalysis!AV$4:AV$579,0,0,1)</f>
        <v>#REF!</v>
      </c>
      <c r="I168" s="1" t="e" cm="1">
        <f t="array" ref="I168">_xlfn.XLOOKUP(B168,[6]!Table10[Control ID], [6]cmmiAnalysis!AW$4:AW$579,0,0,1)+(_xlfn.XLOOKUP(B168,[6]!Table10[Control ID], [6]cmmiAnalysis!AX$4:AX$579,0,0,1)+(_xlfn.XLOOKUP(B168,[6]!Table10[Control ID], [6]cmmiAnalysis!AY$4:AY$579,0,0,1)))</f>
        <v>#REF!</v>
      </c>
      <c r="J1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8" s="1" t="e">
        <f>SUM(_xlfn.XLOOKUP(Table8[[#This Row],[Control ID]],[6]!Table10[Control ID],[6]cmmiAnalysis!BE$4:BE$579),_xlfn.XLOOKUP(Table8[[#This Row],[Control ID]],[6]!Table10[Control ID],[6]cmmiAnalysis!BF$4:BF$579))</f>
        <v>#REF!</v>
      </c>
      <c r="L168" s="1" t="e">
        <f>SUM(_xlfn.XLOOKUP(Table8[[#This Row],[Control ID]],[6]!Table10[Control ID],[6]cmmiAnalysis!BG$4:BG$579))</f>
        <v>#REF!</v>
      </c>
      <c r="M168" s="1" t="e">
        <f>SUM(_xlfn.XLOOKUP(Table8[[#This Row],[Control ID]],[6]!Table10[Control ID],[6]cmmiAnalysis!BH$4:BH$579))</f>
        <v>#REF!</v>
      </c>
      <c r="N168" s="1" t="e">
        <f>SUM(_xlfn.XLOOKUP(Table8[[#This Row],[Control ID]],[6]!Table10[Control ID],[6]cmmiAnalysis!BI$4:BI$579))</f>
        <v>#REF!</v>
      </c>
      <c r="O168" s="1" t="e">
        <f>SUM(_xlfn.XLOOKUP(Table8[[#This Row],[Control ID]],[6]!Table10[Control ID],[6]cmmiAnalysis!BJ$4:BJ$579),_xlfn.XLOOKUP(Table8[[#This Row],[Control ID]],[6]!Table10[Control ID],[6]cmmiAnalysis!BK$4:BK$579))</f>
        <v>#REF!</v>
      </c>
      <c r="P168" s="1" t="e">
        <f>SUM(_xlfn.XLOOKUP(Table8[[#This Row],[Control ID]],[6]!Table10[Control ID],[6]cmmiAnalysis!BL$4:BL$579))</f>
        <v>#REF!</v>
      </c>
      <c r="Q1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8" s="1" t="e">
        <f>SUM(_xlfn.XLOOKUP(Table8[[#This Row],[Control ID]],[6]!Table10[Control ID],[6]cmmiAnalysis!BQ$4:BQ$579),_xlfn.XLOOKUP(Table8[[#This Row],[Control ID]],[6]!Table10[Control ID],[6]cmmiAnalysis!BR$4:BR$579))</f>
        <v>#REF!</v>
      </c>
      <c r="S168" s="1" t="e">
        <f>SUM(_xlfn.XLOOKUP(Table8[[#This Row],[Control ID]],[6]!Table10[Control ID],[6]cmmiAnalysis!BA$4:BA$579),_xlfn.XLOOKUP(Table8[[#This Row],[Control ID]],[6]!Table10[Control ID],[6]cmmiAnalysis!BB$4:BB$579),_xlfn.XLOOKUP(Table8[[#This Row],[Control ID]],[6]!Table10[Control ID],[6]cmmiAnalysis!BC$4:BC$579))</f>
        <v>#REF!</v>
      </c>
      <c r="T168" s="1" t="e">
        <f>SUM(_xlfn.XLOOKUP(Table8[[#This Row],[Control ID]],[6]!Table10[Control ID],[6]cmmiAnalysis!BV$4:BV$579))</f>
        <v>#REF!</v>
      </c>
      <c r="U168" s="1" t="e">
        <f>SUM(_xlfn.XLOOKUP(Table8[[#This Row],[Control ID]],[6]!Table10[Control ID],[6]cmmiAnalysis!BW$4:BW$579))</f>
        <v>#REF!</v>
      </c>
      <c r="V168" s="1" t="e">
        <f>SUM(_xlfn.XLOOKUP(Table8[[#This Row],[Control ID]],[6]!Table10[Control ID],[6]cmmiAnalysis!BX$4:BX$579))</f>
        <v>#REF!</v>
      </c>
      <c r="W168" s="1" t="e">
        <f>SUM(_xlfn.XLOOKUP(Table8[[#This Row],[Control ID]],[6]!Table10[Control ID],[6]cmmiAnalysis!BY$4:BY$579))</f>
        <v>#REF!</v>
      </c>
      <c r="X168" s="1" t="e">
        <f>SUM(_xlfn.XLOOKUP(Table8[[#This Row],[Control ID]],[6]!Table10[Control ID],[6]cmmiAnalysis!BZ$4:BZ$579))</f>
        <v>#REF!</v>
      </c>
      <c r="Y168" s="1" t="e">
        <f>SUM(_xlfn.XLOOKUP(Table8[[#This Row],[Control ID]],[6]!Table10[Control ID],[6]cmmiAnalysis!CA$4:CA$579),_xlfn.XLOOKUP(Table8[[#This Row],[Control ID]],[6]!Table10[Control ID],[6]cmmiAnalysis!CB$4:CB$579))</f>
        <v>#REF!</v>
      </c>
      <c r="Z168" s="1" t="e">
        <f>SUM(_xlfn.XLOOKUP(Table8[[#This Row],[Control ID]],[6]!Table10[Control ID],[6]cmmiAnalysis!CC$4:CC$579),_xlfn.XLOOKUP(Table8[[#This Row],[Control ID]],[6]!Table10[Control ID],[6]cmmiAnalysis!CD$4:CD$579),_xlfn.XLOOKUP(Table8[[#This Row],[Control ID]],[6]!Table10[Control ID],[6]cmmiAnalysis!CE$4:CE$579))</f>
        <v>#REF!</v>
      </c>
    </row>
    <row r="169" spans="2:26" x14ac:dyDescent="0.25">
      <c r="B169" s="1" t="s">
        <v>3441</v>
      </c>
      <c r="C169" s="1" t="str">
        <f>_xlfn.XLOOKUP(B169,[6]cmmiAnalysis!$A$4:$A$579,[6]cmmiAnalysis!$D$4:$D$579,0,0,1)</f>
        <v>Anomaly Detection System</v>
      </c>
      <c r="D169" s="19">
        <v>4</v>
      </c>
      <c r="E169" s="32" t="str">
        <f>IFERROR(SUM(Table8[[#This Row],[Implementation]:[Reporting]]),"N/A")</f>
        <v>N/A</v>
      </c>
      <c r="F169" s="32" t="e">
        <f>SUM(Table8[[#This Row],[Operating Capability]:[Adaptability]])</f>
        <v>#REF!</v>
      </c>
      <c r="G169" s="32" t="e">
        <f>SUM(Table8[[#This Row],[Reliability]:[Transparency]])</f>
        <v>#REF!</v>
      </c>
      <c r="H169" s="1" t="e" cm="1">
        <f t="array" ref="H169">_xlfn.XLOOKUP(B169,[6]!Table10[Control ID],[6]cmmiAnalysis!AV$4:AV$579,0,0,1)</f>
        <v>#REF!</v>
      </c>
      <c r="I169" s="1" t="e" cm="1">
        <f t="array" ref="I169">_xlfn.XLOOKUP(B169,[6]!Table10[Control ID], [6]cmmiAnalysis!AW$4:AW$579,0,0,1)+(_xlfn.XLOOKUP(B169,[6]!Table10[Control ID], [6]cmmiAnalysis!AX$4:AX$579,0,0,1)+(_xlfn.XLOOKUP(B169,[6]!Table10[Control ID], [6]cmmiAnalysis!AY$4:AY$579,0,0,1)))</f>
        <v>#REF!</v>
      </c>
      <c r="J1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69" s="1" t="e">
        <f>SUM(_xlfn.XLOOKUP(Table8[[#This Row],[Control ID]],[6]!Table10[Control ID],[6]cmmiAnalysis!BE$4:BE$579),_xlfn.XLOOKUP(Table8[[#This Row],[Control ID]],[6]!Table10[Control ID],[6]cmmiAnalysis!BF$4:BF$579))</f>
        <v>#REF!</v>
      </c>
      <c r="L169" s="1" t="e">
        <f>SUM(_xlfn.XLOOKUP(Table8[[#This Row],[Control ID]],[6]!Table10[Control ID],[6]cmmiAnalysis!BG$4:BG$579))</f>
        <v>#REF!</v>
      </c>
      <c r="M169" s="1" t="e">
        <f>SUM(_xlfn.XLOOKUP(Table8[[#This Row],[Control ID]],[6]!Table10[Control ID],[6]cmmiAnalysis!BH$4:BH$579))</f>
        <v>#REF!</v>
      </c>
      <c r="N169" s="1" t="e">
        <f>SUM(_xlfn.XLOOKUP(Table8[[#This Row],[Control ID]],[6]!Table10[Control ID],[6]cmmiAnalysis!BI$4:BI$579))</f>
        <v>#REF!</v>
      </c>
      <c r="O169" s="1" t="e">
        <f>SUM(_xlfn.XLOOKUP(Table8[[#This Row],[Control ID]],[6]!Table10[Control ID],[6]cmmiAnalysis!BJ$4:BJ$579),_xlfn.XLOOKUP(Table8[[#This Row],[Control ID]],[6]!Table10[Control ID],[6]cmmiAnalysis!BK$4:BK$579))</f>
        <v>#REF!</v>
      </c>
      <c r="P169" s="1" t="e">
        <f>SUM(_xlfn.XLOOKUP(Table8[[#This Row],[Control ID]],[6]!Table10[Control ID],[6]cmmiAnalysis!BL$4:BL$579))</f>
        <v>#REF!</v>
      </c>
      <c r="Q1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69" s="1" t="e">
        <f>SUM(_xlfn.XLOOKUP(Table8[[#This Row],[Control ID]],[6]!Table10[Control ID],[6]cmmiAnalysis!BQ$4:BQ$579),_xlfn.XLOOKUP(Table8[[#This Row],[Control ID]],[6]!Table10[Control ID],[6]cmmiAnalysis!BR$4:BR$579))</f>
        <v>#REF!</v>
      </c>
      <c r="S169" s="1" t="e">
        <f>SUM(_xlfn.XLOOKUP(Table8[[#This Row],[Control ID]],[6]!Table10[Control ID],[6]cmmiAnalysis!BA$4:BA$579),_xlfn.XLOOKUP(Table8[[#This Row],[Control ID]],[6]!Table10[Control ID],[6]cmmiAnalysis!BB$4:BB$579),_xlfn.XLOOKUP(Table8[[#This Row],[Control ID]],[6]!Table10[Control ID],[6]cmmiAnalysis!BC$4:BC$579))</f>
        <v>#REF!</v>
      </c>
      <c r="T169" s="1" t="e">
        <f>SUM(_xlfn.XLOOKUP(Table8[[#This Row],[Control ID]],[6]!Table10[Control ID],[6]cmmiAnalysis!BV$4:BV$579))</f>
        <v>#REF!</v>
      </c>
      <c r="U169" s="1" t="e">
        <f>SUM(_xlfn.XLOOKUP(Table8[[#This Row],[Control ID]],[6]!Table10[Control ID],[6]cmmiAnalysis!BW$4:BW$579))</f>
        <v>#REF!</v>
      </c>
      <c r="V169" s="1" t="e">
        <f>SUM(_xlfn.XLOOKUP(Table8[[#This Row],[Control ID]],[6]!Table10[Control ID],[6]cmmiAnalysis!BX$4:BX$579))</f>
        <v>#REF!</v>
      </c>
      <c r="W169" s="1" t="e">
        <f>SUM(_xlfn.XLOOKUP(Table8[[#This Row],[Control ID]],[6]!Table10[Control ID],[6]cmmiAnalysis!BY$4:BY$579))</f>
        <v>#REF!</v>
      </c>
      <c r="X169" s="1" t="e">
        <f>SUM(_xlfn.XLOOKUP(Table8[[#This Row],[Control ID]],[6]!Table10[Control ID],[6]cmmiAnalysis!BZ$4:BZ$579))</f>
        <v>#REF!</v>
      </c>
      <c r="Y169" s="1" t="e">
        <f>SUM(_xlfn.XLOOKUP(Table8[[#This Row],[Control ID]],[6]!Table10[Control ID],[6]cmmiAnalysis!CA$4:CA$579),_xlfn.XLOOKUP(Table8[[#This Row],[Control ID]],[6]!Table10[Control ID],[6]cmmiAnalysis!CB$4:CB$579))</f>
        <v>#REF!</v>
      </c>
      <c r="Z169" s="1" t="e">
        <f>SUM(_xlfn.XLOOKUP(Table8[[#This Row],[Control ID]],[6]!Table10[Control ID],[6]cmmiAnalysis!CC$4:CC$579),_xlfn.XLOOKUP(Table8[[#This Row],[Control ID]],[6]!Table10[Control ID],[6]cmmiAnalysis!CD$4:CD$579),_xlfn.XLOOKUP(Table8[[#This Row],[Control ID]],[6]!Table10[Control ID],[6]cmmiAnalysis!CE$4:CE$579))</f>
        <v>#REF!</v>
      </c>
    </row>
    <row r="170" spans="2:26" x14ac:dyDescent="0.25">
      <c r="B170" s="1" t="s">
        <v>3442</v>
      </c>
      <c r="C170" s="1" t="str">
        <f>_xlfn.XLOOKUP(B170,[6]cmmiAnalysis!$A$4:$A$579,[6]cmmiAnalysis!$D$4:$D$579,0,0,1)</f>
        <v>Configuration Drift Analysis</v>
      </c>
      <c r="D170" s="19">
        <v>4</v>
      </c>
      <c r="E170" s="32" t="str">
        <f>IFERROR(SUM(Table8[[#This Row],[Implementation]:[Reporting]]),"N/A")</f>
        <v>N/A</v>
      </c>
      <c r="F170" s="32" t="e">
        <f>SUM(Table8[[#This Row],[Operating Capability]:[Adaptability]])</f>
        <v>#REF!</v>
      </c>
      <c r="G170" s="32" t="e">
        <f>SUM(Table8[[#This Row],[Reliability]:[Transparency]])</f>
        <v>#REF!</v>
      </c>
      <c r="H170" s="1" t="e" cm="1">
        <f t="array" ref="H170">_xlfn.XLOOKUP(B170,[6]!Table10[Control ID],[6]cmmiAnalysis!AV$4:AV$579,0,0,1)</f>
        <v>#REF!</v>
      </c>
      <c r="I170" s="1" t="e" cm="1">
        <f t="array" ref="I170">_xlfn.XLOOKUP(B170,[6]!Table10[Control ID], [6]cmmiAnalysis!AW$4:AW$579,0,0,1)+(_xlfn.XLOOKUP(B170,[6]!Table10[Control ID], [6]cmmiAnalysis!AX$4:AX$579,0,0,1)+(_xlfn.XLOOKUP(B170,[6]!Table10[Control ID], [6]cmmiAnalysis!AY$4:AY$579,0,0,1)))</f>
        <v>#REF!</v>
      </c>
      <c r="J1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0" s="1" t="e">
        <f>SUM(_xlfn.XLOOKUP(Table8[[#This Row],[Control ID]],[6]!Table10[Control ID],[6]cmmiAnalysis!BE$4:BE$579),_xlfn.XLOOKUP(Table8[[#This Row],[Control ID]],[6]!Table10[Control ID],[6]cmmiAnalysis!BF$4:BF$579))</f>
        <v>#REF!</v>
      </c>
      <c r="L170" s="1" t="e">
        <f>SUM(_xlfn.XLOOKUP(Table8[[#This Row],[Control ID]],[6]!Table10[Control ID],[6]cmmiAnalysis!BG$4:BG$579))</f>
        <v>#REF!</v>
      </c>
      <c r="M170" s="1" t="e">
        <f>SUM(_xlfn.XLOOKUP(Table8[[#This Row],[Control ID]],[6]!Table10[Control ID],[6]cmmiAnalysis!BH$4:BH$579))</f>
        <v>#REF!</v>
      </c>
      <c r="N170" s="1" t="e">
        <f>SUM(_xlfn.XLOOKUP(Table8[[#This Row],[Control ID]],[6]!Table10[Control ID],[6]cmmiAnalysis!BI$4:BI$579))</f>
        <v>#REF!</v>
      </c>
      <c r="O170" s="1" t="e">
        <f>SUM(_xlfn.XLOOKUP(Table8[[#This Row],[Control ID]],[6]!Table10[Control ID],[6]cmmiAnalysis!BJ$4:BJ$579),_xlfn.XLOOKUP(Table8[[#This Row],[Control ID]],[6]!Table10[Control ID],[6]cmmiAnalysis!BK$4:BK$579))</f>
        <v>#REF!</v>
      </c>
      <c r="P170" s="1" t="e">
        <f>SUM(_xlfn.XLOOKUP(Table8[[#This Row],[Control ID]],[6]!Table10[Control ID],[6]cmmiAnalysis!BL$4:BL$579))</f>
        <v>#REF!</v>
      </c>
      <c r="Q1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0" s="1" t="e">
        <f>SUM(_xlfn.XLOOKUP(Table8[[#This Row],[Control ID]],[6]!Table10[Control ID],[6]cmmiAnalysis!BQ$4:BQ$579),_xlfn.XLOOKUP(Table8[[#This Row],[Control ID]],[6]!Table10[Control ID],[6]cmmiAnalysis!BR$4:BR$579))</f>
        <v>#REF!</v>
      </c>
      <c r="S170" s="1" t="e">
        <f>SUM(_xlfn.XLOOKUP(Table8[[#This Row],[Control ID]],[6]!Table10[Control ID],[6]cmmiAnalysis!BA$4:BA$579),_xlfn.XLOOKUP(Table8[[#This Row],[Control ID]],[6]!Table10[Control ID],[6]cmmiAnalysis!BB$4:BB$579),_xlfn.XLOOKUP(Table8[[#This Row],[Control ID]],[6]!Table10[Control ID],[6]cmmiAnalysis!BC$4:BC$579))</f>
        <v>#REF!</v>
      </c>
      <c r="T170" s="1" t="e">
        <f>SUM(_xlfn.XLOOKUP(Table8[[#This Row],[Control ID]],[6]!Table10[Control ID],[6]cmmiAnalysis!BV$4:BV$579))</f>
        <v>#REF!</v>
      </c>
      <c r="U170" s="1" t="e">
        <f>SUM(_xlfn.XLOOKUP(Table8[[#This Row],[Control ID]],[6]!Table10[Control ID],[6]cmmiAnalysis!BW$4:BW$579))</f>
        <v>#REF!</v>
      </c>
      <c r="V170" s="1" t="e">
        <f>SUM(_xlfn.XLOOKUP(Table8[[#This Row],[Control ID]],[6]!Table10[Control ID],[6]cmmiAnalysis!BX$4:BX$579))</f>
        <v>#REF!</v>
      </c>
      <c r="W170" s="1" t="e">
        <f>SUM(_xlfn.XLOOKUP(Table8[[#This Row],[Control ID]],[6]!Table10[Control ID],[6]cmmiAnalysis!BY$4:BY$579))</f>
        <v>#REF!</v>
      </c>
      <c r="X170" s="1" t="e">
        <f>SUM(_xlfn.XLOOKUP(Table8[[#This Row],[Control ID]],[6]!Table10[Control ID],[6]cmmiAnalysis!BZ$4:BZ$579))</f>
        <v>#REF!</v>
      </c>
      <c r="Y170" s="1" t="e">
        <f>SUM(_xlfn.XLOOKUP(Table8[[#This Row],[Control ID]],[6]!Table10[Control ID],[6]cmmiAnalysis!CA$4:CA$579),_xlfn.XLOOKUP(Table8[[#This Row],[Control ID]],[6]!Table10[Control ID],[6]cmmiAnalysis!CB$4:CB$579))</f>
        <v>#REF!</v>
      </c>
      <c r="Z170" s="1" t="e">
        <f>SUM(_xlfn.XLOOKUP(Table8[[#This Row],[Control ID]],[6]!Table10[Control ID],[6]cmmiAnalysis!CC$4:CC$579),_xlfn.XLOOKUP(Table8[[#This Row],[Control ID]],[6]!Table10[Control ID],[6]cmmiAnalysis!CD$4:CD$579),_xlfn.XLOOKUP(Table8[[#This Row],[Control ID]],[6]!Table10[Control ID],[6]cmmiAnalysis!CE$4:CE$579))</f>
        <v>#REF!</v>
      </c>
    </row>
    <row r="171" spans="2:26" x14ac:dyDescent="0.25">
      <c r="B171" s="1" t="s">
        <v>3444</v>
      </c>
      <c r="C171" s="1" t="str">
        <f>_xlfn.XLOOKUP(B171,[6]cmmiAnalysis!$A$4:$A$579,[6]cmmiAnalysis!$D$4:$D$579,0,0,1)</f>
        <v>Asset Discovery &amp; Monitoring</v>
      </c>
      <c r="D171" s="19">
        <v>4</v>
      </c>
      <c r="E171" s="32" t="str">
        <f>IFERROR(SUM(Table8[[#This Row],[Implementation]:[Reporting]]),"N/A")</f>
        <v>N/A</v>
      </c>
      <c r="F171" s="32" t="e">
        <f>SUM(Table8[[#This Row],[Operating Capability]:[Adaptability]])</f>
        <v>#REF!</v>
      </c>
      <c r="G171" s="32" t="e">
        <f>SUM(Table8[[#This Row],[Reliability]:[Transparency]])</f>
        <v>#REF!</v>
      </c>
      <c r="H171" s="1" t="e" cm="1">
        <f t="array" ref="H171">_xlfn.XLOOKUP(B171,[6]!Table10[Control ID],[6]cmmiAnalysis!AV$4:AV$579,0,0,1)</f>
        <v>#REF!</v>
      </c>
      <c r="I171" s="1" t="e" cm="1">
        <f t="array" ref="I171">_xlfn.XLOOKUP(B171,[6]!Table10[Control ID], [6]cmmiAnalysis!AW$4:AW$579,0,0,1)+(_xlfn.XLOOKUP(B171,[6]!Table10[Control ID], [6]cmmiAnalysis!AX$4:AX$579,0,0,1)+(_xlfn.XLOOKUP(B171,[6]!Table10[Control ID], [6]cmmiAnalysis!AY$4:AY$579,0,0,1)))</f>
        <v>#REF!</v>
      </c>
      <c r="J1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1" s="1" t="e">
        <f>SUM(_xlfn.XLOOKUP(Table8[[#This Row],[Control ID]],[6]!Table10[Control ID],[6]cmmiAnalysis!BE$4:BE$579),_xlfn.XLOOKUP(Table8[[#This Row],[Control ID]],[6]!Table10[Control ID],[6]cmmiAnalysis!BF$4:BF$579))</f>
        <v>#REF!</v>
      </c>
      <c r="L171" s="1" t="e">
        <f>SUM(_xlfn.XLOOKUP(Table8[[#This Row],[Control ID]],[6]!Table10[Control ID],[6]cmmiAnalysis!BG$4:BG$579))</f>
        <v>#REF!</v>
      </c>
      <c r="M171" s="1" t="e">
        <f>SUM(_xlfn.XLOOKUP(Table8[[#This Row],[Control ID]],[6]!Table10[Control ID],[6]cmmiAnalysis!BH$4:BH$579))</f>
        <v>#REF!</v>
      </c>
      <c r="N171" s="1" t="e">
        <f>SUM(_xlfn.XLOOKUP(Table8[[#This Row],[Control ID]],[6]!Table10[Control ID],[6]cmmiAnalysis!BI$4:BI$579))</f>
        <v>#REF!</v>
      </c>
      <c r="O171" s="1" t="e">
        <f>SUM(_xlfn.XLOOKUP(Table8[[#This Row],[Control ID]],[6]!Table10[Control ID],[6]cmmiAnalysis!BJ$4:BJ$579),_xlfn.XLOOKUP(Table8[[#This Row],[Control ID]],[6]!Table10[Control ID],[6]cmmiAnalysis!BK$4:BK$579))</f>
        <v>#REF!</v>
      </c>
      <c r="P171" s="1" t="e">
        <f>SUM(_xlfn.XLOOKUP(Table8[[#This Row],[Control ID]],[6]!Table10[Control ID],[6]cmmiAnalysis!BL$4:BL$579))</f>
        <v>#REF!</v>
      </c>
      <c r="Q1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1" s="1" t="e">
        <f>SUM(_xlfn.XLOOKUP(Table8[[#This Row],[Control ID]],[6]!Table10[Control ID],[6]cmmiAnalysis!BQ$4:BQ$579),_xlfn.XLOOKUP(Table8[[#This Row],[Control ID]],[6]!Table10[Control ID],[6]cmmiAnalysis!BR$4:BR$579))</f>
        <v>#REF!</v>
      </c>
      <c r="S171" s="1" t="e">
        <f>SUM(_xlfn.XLOOKUP(Table8[[#This Row],[Control ID]],[6]!Table10[Control ID],[6]cmmiAnalysis!BA$4:BA$579),_xlfn.XLOOKUP(Table8[[#This Row],[Control ID]],[6]!Table10[Control ID],[6]cmmiAnalysis!BB$4:BB$579),_xlfn.XLOOKUP(Table8[[#This Row],[Control ID]],[6]!Table10[Control ID],[6]cmmiAnalysis!BC$4:BC$579))</f>
        <v>#REF!</v>
      </c>
      <c r="T171" s="1" t="e">
        <f>SUM(_xlfn.XLOOKUP(Table8[[#This Row],[Control ID]],[6]!Table10[Control ID],[6]cmmiAnalysis!BV$4:BV$579))</f>
        <v>#REF!</v>
      </c>
      <c r="U171" s="1" t="e">
        <f>SUM(_xlfn.XLOOKUP(Table8[[#This Row],[Control ID]],[6]!Table10[Control ID],[6]cmmiAnalysis!BW$4:BW$579))</f>
        <v>#REF!</v>
      </c>
      <c r="V171" s="1" t="e">
        <f>SUM(_xlfn.XLOOKUP(Table8[[#This Row],[Control ID]],[6]!Table10[Control ID],[6]cmmiAnalysis!BX$4:BX$579))</f>
        <v>#REF!</v>
      </c>
      <c r="W171" s="1" t="e">
        <f>SUM(_xlfn.XLOOKUP(Table8[[#This Row],[Control ID]],[6]!Table10[Control ID],[6]cmmiAnalysis!BY$4:BY$579))</f>
        <v>#REF!</v>
      </c>
      <c r="X171" s="1" t="e">
        <f>SUM(_xlfn.XLOOKUP(Table8[[#This Row],[Control ID]],[6]!Table10[Control ID],[6]cmmiAnalysis!BZ$4:BZ$579))</f>
        <v>#REF!</v>
      </c>
      <c r="Y171" s="1" t="e">
        <f>SUM(_xlfn.XLOOKUP(Table8[[#This Row],[Control ID]],[6]!Table10[Control ID],[6]cmmiAnalysis!CA$4:CA$579),_xlfn.XLOOKUP(Table8[[#This Row],[Control ID]],[6]!Table10[Control ID],[6]cmmiAnalysis!CB$4:CB$579))</f>
        <v>#REF!</v>
      </c>
      <c r="Z171" s="1" t="e">
        <f>SUM(_xlfn.XLOOKUP(Table8[[#This Row],[Control ID]],[6]!Table10[Control ID],[6]cmmiAnalysis!CC$4:CC$579),_xlfn.XLOOKUP(Table8[[#This Row],[Control ID]],[6]!Table10[Control ID],[6]cmmiAnalysis!CD$4:CD$579),_xlfn.XLOOKUP(Table8[[#This Row],[Control ID]],[6]!Table10[Control ID],[6]cmmiAnalysis!CE$4:CE$579))</f>
        <v>#REF!</v>
      </c>
    </row>
    <row r="172" spans="2:26" x14ac:dyDescent="0.25">
      <c r="B172" s="1" t="s">
        <v>3446</v>
      </c>
      <c r="C172" s="1" t="str">
        <f>_xlfn.XLOOKUP(B172,[6]cmmiAnalysis!$A$4:$A$579,[6]cmmiAnalysis!$D$4:$D$579,0,0,1)</f>
        <v>Endpoint Detection &amp; Response</v>
      </c>
      <c r="D172" s="19">
        <v>5</v>
      </c>
      <c r="E172" s="32" t="str">
        <f>IFERROR(SUM(Table8[[#This Row],[Implementation]:[Reporting]]),"N/A")</f>
        <v>N/A</v>
      </c>
      <c r="F172" s="32" t="e">
        <f>SUM(Table8[[#This Row],[Operating Capability]:[Adaptability]])</f>
        <v>#REF!</v>
      </c>
      <c r="G172" s="32" t="e">
        <f>SUM(Table8[[#This Row],[Reliability]:[Transparency]])</f>
        <v>#REF!</v>
      </c>
      <c r="H172" s="1" t="e" cm="1">
        <f t="array" ref="H172">_xlfn.XLOOKUP(B172,[6]!Table10[Control ID],[6]cmmiAnalysis!AV$4:AV$579,0,0,1)</f>
        <v>#REF!</v>
      </c>
      <c r="I172" s="1" t="e" cm="1">
        <f t="array" ref="I172">_xlfn.XLOOKUP(B172,[6]!Table10[Control ID], [6]cmmiAnalysis!AW$4:AW$579,0,0,1)+(_xlfn.XLOOKUP(B172,[6]!Table10[Control ID], [6]cmmiAnalysis!AX$4:AX$579,0,0,1)+(_xlfn.XLOOKUP(B172,[6]!Table10[Control ID], [6]cmmiAnalysis!AY$4:AY$579,0,0,1)))</f>
        <v>#REF!</v>
      </c>
      <c r="J1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2" s="1" t="e">
        <f>SUM(_xlfn.XLOOKUP(Table8[[#This Row],[Control ID]],[6]!Table10[Control ID],[6]cmmiAnalysis!BE$4:BE$579),_xlfn.XLOOKUP(Table8[[#This Row],[Control ID]],[6]!Table10[Control ID],[6]cmmiAnalysis!BF$4:BF$579))</f>
        <v>#REF!</v>
      </c>
      <c r="L172" s="1" t="e">
        <f>SUM(_xlfn.XLOOKUP(Table8[[#This Row],[Control ID]],[6]!Table10[Control ID],[6]cmmiAnalysis!BG$4:BG$579))</f>
        <v>#REF!</v>
      </c>
      <c r="M172" s="1" t="e">
        <f>SUM(_xlfn.XLOOKUP(Table8[[#This Row],[Control ID]],[6]!Table10[Control ID],[6]cmmiAnalysis!BH$4:BH$579))</f>
        <v>#REF!</v>
      </c>
      <c r="N172" s="1" t="e">
        <f>SUM(_xlfn.XLOOKUP(Table8[[#This Row],[Control ID]],[6]!Table10[Control ID],[6]cmmiAnalysis!BI$4:BI$579))</f>
        <v>#REF!</v>
      </c>
      <c r="O172" s="1" t="e">
        <f>SUM(_xlfn.XLOOKUP(Table8[[#This Row],[Control ID]],[6]!Table10[Control ID],[6]cmmiAnalysis!BJ$4:BJ$579),_xlfn.XLOOKUP(Table8[[#This Row],[Control ID]],[6]!Table10[Control ID],[6]cmmiAnalysis!BK$4:BK$579))</f>
        <v>#REF!</v>
      </c>
      <c r="P172" s="1" t="e">
        <f>SUM(_xlfn.XLOOKUP(Table8[[#This Row],[Control ID]],[6]!Table10[Control ID],[6]cmmiAnalysis!BL$4:BL$579))</f>
        <v>#REF!</v>
      </c>
      <c r="Q1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2" s="1" t="e">
        <f>SUM(_xlfn.XLOOKUP(Table8[[#This Row],[Control ID]],[6]!Table10[Control ID],[6]cmmiAnalysis!BQ$4:BQ$579),_xlfn.XLOOKUP(Table8[[#This Row],[Control ID]],[6]!Table10[Control ID],[6]cmmiAnalysis!BR$4:BR$579))</f>
        <v>#REF!</v>
      </c>
      <c r="S172" s="1" t="e">
        <f>SUM(_xlfn.XLOOKUP(Table8[[#This Row],[Control ID]],[6]!Table10[Control ID],[6]cmmiAnalysis!BA$4:BA$579),_xlfn.XLOOKUP(Table8[[#This Row],[Control ID]],[6]!Table10[Control ID],[6]cmmiAnalysis!BB$4:BB$579),_xlfn.XLOOKUP(Table8[[#This Row],[Control ID]],[6]!Table10[Control ID],[6]cmmiAnalysis!BC$4:BC$579))</f>
        <v>#REF!</v>
      </c>
      <c r="T172" s="1" t="e">
        <f>SUM(_xlfn.XLOOKUP(Table8[[#This Row],[Control ID]],[6]!Table10[Control ID],[6]cmmiAnalysis!BV$4:BV$579))</f>
        <v>#REF!</v>
      </c>
      <c r="U172" s="1" t="e">
        <f>SUM(_xlfn.XLOOKUP(Table8[[#This Row],[Control ID]],[6]!Table10[Control ID],[6]cmmiAnalysis!BW$4:BW$579))</f>
        <v>#REF!</v>
      </c>
      <c r="V172" s="1" t="e">
        <f>SUM(_xlfn.XLOOKUP(Table8[[#This Row],[Control ID]],[6]!Table10[Control ID],[6]cmmiAnalysis!BX$4:BX$579))</f>
        <v>#REF!</v>
      </c>
      <c r="W172" s="1" t="e">
        <f>SUM(_xlfn.XLOOKUP(Table8[[#This Row],[Control ID]],[6]!Table10[Control ID],[6]cmmiAnalysis!BY$4:BY$579))</f>
        <v>#REF!</v>
      </c>
      <c r="X172" s="1" t="e">
        <f>SUM(_xlfn.XLOOKUP(Table8[[#This Row],[Control ID]],[6]!Table10[Control ID],[6]cmmiAnalysis!BZ$4:BZ$579))</f>
        <v>#REF!</v>
      </c>
      <c r="Y172" s="1" t="e">
        <f>SUM(_xlfn.XLOOKUP(Table8[[#This Row],[Control ID]],[6]!Table10[Control ID],[6]cmmiAnalysis!CA$4:CA$579),_xlfn.XLOOKUP(Table8[[#This Row],[Control ID]],[6]!Table10[Control ID],[6]cmmiAnalysis!CB$4:CB$579))</f>
        <v>#REF!</v>
      </c>
      <c r="Z172" s="1" t="e">
        <f>SUM(_xlfn.XLOOKUP(Table8[[#This Row],[Control ID]],[6]!Table10[Control ID],[6]cmmiAnalysis!CC$4:CC$579),_xlfn.XLOOKUP(Table8[[#This Row],[Control ID]],[6]!Table10[Control ID],[6]cmmiAnalysis!CD$4:CD$579),_xlfn.XLOOKUP(Table8[[#This Row],[Control ID]],[6]!Table10[Control ID],[6]cmmiAnalysis!CE$4:CE$579))</f>
        <v>#REF!</v>
      </c>
    </row>
    <row r="173" spans="2:26" x14ac:dyDescent="0.25">
      <c r="B173" s="1" t="s">
        <v>3447</v>
      </c>
      <c r="C173" s="1" t="str">
        <f>_xlfn.XLOOKUP(B173,[6]cmmiAnalysis!$A$4:$A$579,[6]cmmiAnalysis!$D$4:$D$579,0,0,1)</f>
        <v>Threat Feeds</v>
      </c>
      <c r="D173" s="19">
        <v>3</v>
      </c>
      <c r="E173" s="32" t="str">
        <f>IFERROR(SUM(Table8[[#This Row],[Implementation]:[Reporting]]),"N/A")</f>
        <v>N/A</v>
      </c>
      <c r="F173" s="32" t="e">
        <f>SUM(Table8[[#This Row],[Operating Capability]:[Adaptability]])</f>
        <v>#REF!</v>
      </c>
      <c r="G173" s="32" t="e">
        <f>SUM(Table8[[#This Row],[Reliability]:[Transparency]])</f>
        <v>#REF!</v>
      </c>
      <c r="H173" s="1" t="e" cm="1">
        <f t="array" ref="H173">_xlfn.XLOOKUP(B173,[6]!Table10[Control ID],[6]cmmiAnalysis!AV$4:AV$579,0,0,1)</f>
        <v>#REF!</v>
      </c>
      <c r="I173" s="1" t="e" cm="1">
        <f t="array" ref="I173">_xlfn.XLOOKUP(B173,[6]!Table10[Control ID], [6]cmmiAnalysis!AW$4:AW$579,0,0,1)+(_xlfn.XLOOKUP(B173,[6]!Table10[Control ID], [6]cmmiAnalysis!AX$4:AX$579,0,0,1)+(_xlfn.XLOOKUP(B173,[6]!Table10[Control ID], [6]cmmiAnalysis!AY$4:AY$579,0,0,1)))</f>
        <v>#REF!</v>
      </c>
      <c r="J1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3" s="1" t="e">
        <f>SUM(_xlfn.XLOOKUP(Table8[[#This Row],[Control ID]],[6]!Table10[Control ID],[6]cmmiAnalysis!BE$4:BE$579),_xlfn.XLOOKUP(Table8[[#This Row],[Control ID]],[6]!Table10[Control ID],[6]cmmiAnalysis!BF$4:BF$579))</f>
        <v>#REF!</v>
      </c>
      <c r="L173" s="1" t="e">
        <f>SUM(_xlfn.XLOOKUP(Table8[[#This Row],[Control ID]],[6]!Table10[Control ID],[6]cmmiAnalysis!BG$4:BG$579))</f>
        <v>#REF!</v>
      </c>
      <c r="M173" s="1" t="e">
        <f>SUM(_xlfn.XLOOKUP(Table8[[#This Row],[Control ID]],[6]!Table10[Control ID],[6]cmmiAnalysis!BH$4:BH$579))</f>
        <v>#REF!</v>
      </c>
      <c r="N173" s="1" t="e">
        <f>SUM(_xlfn.XLOOKUP(Table8[[#This Row],[Control ID]],[6]!Table10[Control ID],[6]cmmiAnalysis!BI$4:BI$579))</f>
        <v>#REF!</v>
      </c>
      <c r="O173" s="1" t="e">
        <f>SUM(_xlfn.XLOOKUP(Table8[[#This Row],[Control ID]],[6]!Table10[Control ID],[6]cmmiAnalysis!BJ$4:BJ$579),_xlfn.XLOOKUP(Table8[[#This Row],[Control ID]],[6]!Table10[Control ID],[6]cmmiAnalysis!BK$4:BK$579))</f>
        <v>#REF!</v>
      </c>
      <c r="P173" s="1" t="e">
        <f>SUM(_xlfn.XLOOKUP(Table8[[#This Row],[Control ID]],[6]!Table10[Control ID],[6]cmmiAnalysis!BL$4:BL$579))</f>
        <v>#REF!</v>
      </c>
      <c r="Q1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3" s="1" t="e">
        <f>SUM(_xlfn.XLOOKUP(Table8[[#This Row],[Control ID]],[6]!Table10[Control ID],[6]cmmiAnalysis!BQ$4:BQ$579),_xlfn.XLOOKUP(Table8[[#This Row],[Control ID]],[6]!Table10[Control ID],[6]cmmiAnalysis!BR$4:BR$579))</f>
        <v>#REF!</v>
      </c>
      <c r="S173" s="1" t="e">
        <f>SUM(_xlfn.XLOOKUP(Table8[[#This Row],[Control ID]],[6]!Table10[Control ID],[6]cmmiAnalysis!BA$4:BA$579),_xlfn.XLOOKUP(Table8[[#This Row],[Control ID]],[6]!Table10[Control ID],[6]cmmiAnalysis!BB$4:BB$579),_xlfn.XLOOKUP(Table8[[#This Row],[Control ID]],[6]!Table10[Control ID],[6]cmmiAnalysis!BC$4:BC$579))</f>
        <v>#REF!</v>
      </c>
      <c r="T173" s="1" t="e">
        <f>SUM(_xlfn.XLOOKUP(Table8[[#This Row],[Control ID]],[6]!Table10[Control ID],[6]cmmiAnalysis!BV$4:BV$579))</f>
        <v>#REF!</v>
      </c>
      <c r="U173" s="1" t="e">
        <f>SUM(_xlfn.XLOOKUP(Table8[[#This Row],[Control ID]],[6]!Table10[Control ID],[6]cmmiAnalysis!BW$4:BW$579))</f>
        <v>#REF!</v>
      </c>
      <c r="V173" s="1" t="e">
        <f>SUM(_xlfn.XLOOKUP(Table8[[#This Row],[Control ID]],[6]!Table10[Control ID],[6]cmmiAnalysis!BX$4:BX$579))</f>
        <v>#REF!</v>
      </c>
      <c r="W173" s="1" t="e">
        <f>SUM(_xlfn.XLOOKUP(Table8[[#This Row],[Control ID]],[6]!Table10[Control ID],[6]cmmiAnalysis!BY$4:BY$579))</f>
        <v>#REF!</v>
      </c>
      <c r="X173" s="1" t="e">
        <f>SUM(_xlfn.XLOOKUP(Table8[[#This Row],[Control ID]],[6]!Table10[Control ID],[6]cmmiAnalysis!BZ$4:BZ$579))</f>
        <v>#REF!</v>
      </c>
      <c r="Y173" s="1" t="e">
        <f>SUM(_xlfn.XLOOKUP(Table8[[#This Row],[Control ID]],[6]!Table10[Control ID],[6]cmmiAnalysis!CA$4:CA$579),_xlfn.XLOOKUP(Table8[[#This Row],[Control ID]],[6]!Table10[Control ID],[6]cmmiAnalysis!CB$4:CB$579))</f>
        <v>#REF!</v>
      </c>
      <c r="Z173" s="1" t="e">
        <f>SUM(_xlfn.XLOOKUP(Table8[[#This Row],[Control ID]],[6]!Table10[Control ID],[6]cmmiAnalysis!CC$4:CC$579),_xlfn.XLOOKUP(Table8[[#This Row],[Control ID]],[6]!Table10[Control ID],[6]cmmiAnalysis!CD$4:CD$579),_xlfn.XLOOKUP(Table8[[#This Row],[Control ID]],[6]!Table10[Control ID],[6]cmmiAnalysis!CE$4:CE$579))</f>
        <v>#REF!</v>
      </c>
    </row>
    <row r="174" spans="2:26" x14ac:dyDescent="0.25">
      <c r="B174" s="1" t="s">
        <v>3450</v>
      </c>
      <c r="C174" s="1" t="str">
        <f>_xlfn.XLOOKUP(B174,[6]cmmiAnalysis!$A$4:$A$579,[6]cmmiAnalysis!$D$4:$D$579,0,0,1)</f>
        <v>Compliance Status Monitoring</v>
      </c>
      <c r="D174" s="19">
        <v>4</v>
      </c>
      <c r="E174" s="32" t="str">
        <f>IFERROR(SUM(Table8[[#This Row],[Implementation]:[Reporting]]),"N/A")</f>
        <v>N/A</v>
      </c>
      <c r="F174" s="32" t="e">
        <f>SUM(Table8[[#This Row],[Operating Capability]:[Adaptability]])</f>
        <v>#REF!</v>
      </c>
      <c r="G174" s="32" t="e">
        <f>SUM(Table8[[#This Row],[Reliability]:[Transparency]])</f>
        <v>#REF!</v>
      </c>
      <c r="H174" s="1" t="e" cm="1">
        <f t="array" ref="H174">_xlfn.XLOOKUP(B174,[6]!Table10[Control ID],[6]cmmiAnalysis!AV$4:AV$579,0,0,1)</f>
        <v>#REF!</v>
      </c>
      <c r="I174" s="1" t="e" cm="1">
        <f t="array" ref="I174">_xlfn.XLOOKUP(B174,[6]!Table10[Control ID], [6]cmmiAnalysis!AW$4:AW$579,0,0,1)+(_xlfn.XLOOKUP(B174,[6]!Table10[Control ID], [6]cmmiAnalysis!AX$4:AX$579,0,0,1)+(_xlfn.XLOOKUP(B174,[6]!Table10[Control ID], [6]cmmiAnalysis!AY$4:AY$579,0,0,1)))</f>
        <v>#REF!</v>
      </c>
      <c r="J1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4" s="1" t="e">
        <f>SUM(_xlfn.XLOOKUP(Table8[[#This Row],[Control ID]],[6]!Table10[Control ID],[6]cmmiAnalysis!BE$4:BE$579),_xlfn.XLOOKUP(Table8[[#This Row],[Control ID]],[6]!Table10[Control ID],[6]cmmiAnalysis!BF$4:BF$579))</f>
        <v>#REF!</v>
      </c>
      <c r="L174" s="1" t="e">
        <f>SUM(_xlfn.XLOOKUP(Table8[[#This Row],[Control ID]],[6]!Table10[Control ID],[6]cmmiAnalysis!BG$4:BG$579))</f>
        <v>#REF!</v>
      </c>
      <c r="M174" s="1" t="e">
        <f>SUM(_xlfn.XLOOKUP(Table8[[#This Row],[Control ID]],[6]!Table10[Control ID],[6]cmmiAnalysis!BH$4:BH$579))</f>
        <v>#REF!</v>
      </c>
      <c r="N174" s="1" t="e">
        <f>SUM(_xlfn.XLOOKUP(Table8[[#This Row],[Control ID]],[6]!Table10[Control ID],[6]cmmiAnalysis!BI$4:BI$579))</f>
        <v>#REF!</v>
      </c>
      <c r="O174" s="1" t="e">
        <f>SUM(_xlfn.XLOOKUP(Table8[[#This Row],[Control ID]],[6]!Table10[Control ID],[6]cmmiAnalysis!BJ$4:BJ$579),_xlfn.XLOOKUP(Table8[[#This Row],[Control ID]],[6]!Table10[Control ID],[6]cmmiAnalysis!BK$4:BK$579))</f>
        <v>#REF!</v>
      </c>
      <c r="P174" s="1" t="e">
        <f>SUM(_xlfn.XLOOKUP(Table8[[#This Row],[Control ID]],[6]!Table10[Control ID],[6]cmmiAnalysis!BL$4:BL$579))</f>
        <v>#REF!</v>
      </c>
      <c r="Q1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4" s="1" t="e">
        <f>SUM(_xlfn.XLOOKUP(Table8[[#This Row],[Control ID]],[6]!Table10[Control ID],[6]cmmiAnalysis!BQ$4:BQ$579),_xlfn.XLOOKUP(Table8[[#This Row],[Control ID]],[6]!Table10[Control ID],[6]cmmiAnalysis!BR$4:BR$579))</f>
        <v>#REF!</v>
      </c>
      <c r="S174" s="1" t="e">
        <f>SUM(_xlfn.XLOOKUP(Table8[[#This Row],[Control ID]],[6]!Table10[Control ID],[6]cmmiAnalysis!BA$4:BA$579),_xlfn.XLOOKUP(Table8[[#This Row],[Control ID]],[6]!Table10[Control ID],[6]cmmiAnalysis!BB$4:BB$579),_xlfn.XLOOKUP(Table8[[#This Row],[Control ID]],[6]!Table10[Control ID],[6]cmmiAnalysis!BC$4:BC$579))</f>
        <v>#REF!</v>
      </c>
      <c r="T174" s="1" t="e">
        <f>SUM(_xlfn.XLOOKUP(Table8[[#This Row],[Control ID]],[6]!Table10[Control ID],[6]cmmiAnalysis!BV$4:BV$579))</f>
        <v>#REF!</v>
      </c>
      <c r="U174" s="1" t="e">
        <f>SUM(_xlfn.XLOOKUP(Table8[[#This Row],[Control ID]],[6]!Table10[Control ID],[6]cmmiAnalysis!BW$4:BW$579))</f>
        <v>#REF!</v>
      </c>
      <c r="V174" s="1" t="e">
        <f>SUM(_xlfn.XLOOKUP(Table8[[#This Row],[Control ID]],[6]!Table10[Control ID],[6]cmmiAnalysis!BX$4:BX$579))</f>
        <v>#REF!</v>
      </c>
      <c r="W174" s="1" t="e">
        <f>SUM(_xlfn.XLOOKUP(Table8[[#This Row],[Control ID]],[6]!Table10[Control ID],[6]cmmiAnalysis!BY$4:BY$579))</f>
        <v>#REF!</v>
      </c>
      <c r="X174" s="1" t="e">
        <f>SUM(_xlfn.XLOOKUP(Table8[[#This Row],[Control ID]],[6]!Table10[Control ID],[6]cmmiAnalysis!BZ$4:BZ$579))</f>
        <v>#REF!</v>
      </c>
      <c r="Y174" s="1" t="e">
        <f>SUM(_xlfn.XLOOKUP(Table8[[#This Row],[Control ID]],[6]!Table10[Control ID],[6]cmmiAnalysis!CA$4:CA$579),_xlfn.XLOOKUP(Table8[[#This Row],[Control ID]],[6]!Table10[Control ID],[6]cmmiAnalysis!CB$4:CB$579))</f>
        <v>#REF!</v>
      </c>
      <c r="Z174" s="1" t="e">
        <f>SUM(_xlfn.XLOOKUP(Table8[[#This Row],[Control ID]],[6]!Table10[Control ID],[6]cmmiAnalysis!CC$4:CC$579),_xlfn.XLOOKUP(Table8[[#This Row],[Control ID]],[6]!Table10[Control ID],[6]cmmiAnalysis!CD$4:CD$579),_xlfn.XLOOKUP(Table8[[#This Row],[Control ID]],[6]!Table10[Control ID],[6]cmmiAnalysis!CE$4:CE$579))</f>
        <v>#REF!</v>
      </c>
    </row>
    <row r="175" spans="2:26" x14ac:dyDescent="0.25">
      <c r="B175" s="1" t="s">
        <v>3452</v>
      </c>
      <c r="C175" s="1" t="str">
        <f>_xlfn.XLOOKUP(B175,[6]cmmiAnalysis!$A$4:$A$579,[6]cmmiAnalysis!$D$4:$D$579,0,0,1)</f>
        <v>Privacy Audits</v>
      </c>
      <c r="D175" s="19">
        <v>4</v>
      </c>
      <c r="E175" s="32" t="str">
        <f>IFERROR(SUM(Table8[[#This Row],[Implementation]:[Reporting]]),"N/A")</f>
        <v>N/A</v>
      </c>
      <c r="F175" s="32" t="e">
        <f>SUM(Table8[[#This Row],[Operating Capability]:[Adaptability]])</f>
        <v>#REF!</v>
      </c>
      <c r="G175" s="32" t="e">
        <f>SUM(Table8[[#This Row],[Reliability]:[Transparency]])</f>
        <v>#REF!</v>
      </c>
      <c r="H175" s="1" t="e" cm="1">
        <f t="array" ref="H175">_xlfn.XLOOKUP(B175,[6]!Table10[Control ID],[6]cmmiAnalysis!AV$4:AV$579,0,0,1)</f>
        <v>#REF!</v>
      </c>
      <c r="I175" s="1" t="e" cm="1">
        <f t="array" ref="I175">_xlfn.XLOOKUP(B175,[6]!Table10[Control ID], [6]cmmiAnalysis!AW$4:AW$579,0,0,1)+(_xlfn.XLOOKUP(B175,[6]!Table10[Control ID], [6]cmmiAnalysis!AX$4:AX$579,0,0,1)+(_xlfn.XLOOKUP(B175,[6]!Table10[Control ID], [6]cmmiAnalysis!AY$4:AY$579,0,0,1)))</f>
        <v>#REF!</v>
      </c>
      <c r="J1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5" s="1" t="e">
        <f>SUM(_xlfn.XLOOKUP(Table8[[#This Row],[Control ID]],[6]!Table10[Control ID],[6]cmmiAnalysis!BE$4:BE$579),_xlfn.XLOOKUP(Table8[[#This Row],[Control ID]],[6]!Table10[Control ID],[6]cmmiAnalysis!BF$4:BF$579))</f>
        <v>#REF!</v>
      </c>
      <c r="L175" s="1" t="e">
        <f>SUM(_xlfn.XLOOKUP(Table8[[#This Row],[Control ID]],[6]!Table10[Control ID],[6]cmmiAnalysis!BG$4:BG$579))</f>
        <v>#REF!</v>
      </c>
      <c r="M175" s="1" t="e">
        <f>SUM(_xlfn.XLOOKUP(Table8[[#This Row],[Control ID]],[6]!Table10[Control ID],[6]cmmiAnalysis!BH$4:BH$579))</f>
        <v>#REF!</v>
      </c>
      <c r="N175" s="1" t="e">
        <f>SUM(_xlfn.XLOOKUP(Table8[[#This Row],[Control ID]],[6]!Table10[Control ID],[6]cmmiAnalysis!BI$4:BI$579))</f>
        <v>#REF!</v>
      </c>
      <c r="O175" s="1" t="e">
        <f>SUM(_xlfn.XLOOKUP(Table8[[#This Row],[Control ID]],[6]!Table10[Control ID],[6]cmmiAnalysis!BJ$4:BJ$579),_xlfn.XLOOKUP(Table8[[#This Row],[Control ID]],[6]!Table10[Control ID],[6]cmmiAnalysis!BK$4:BK$579))</f>
        <v>#REF!</v>
      </c>
      <c r="P175" s="1" t="e">
        <f>SUM(_xlfn.XLOOKUP(Table8[[#This Row],[Control ID]],[6]!Table10[Control ID],[6]cmmiAnalysis!BL$4:BL$579))</f>
        <v>#REF!</v>
      </c>
      <c r="Q1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5" s="1" t="e">
        <f>SUM(_xlfn.XLOOKUP(Table8[[#This Row],[Control ID]],[6]!Table10[Control ID],[6]cmmiAnalysis!BQ$4:BQ$579),_xlfn.XLOOKUP(Table8[[#This Row],[Control ID]],[6]!Table10[Control ID],[6]cmmiAnalysis!BR$4:BR$579))</f>
        <v>#REF!</v>
      </c>
      <c r="S175" s="1" t="e">
        <f>SUM(_xlfn.XLOOKUP(Table8[[#This Row],[Control ID]],[6]!Table10[Control ID],[6]cmmiAnalysis!BA$4:BA$579),_xlfn.XLOOKUP(Table8[[#This Row],[Control ID]],[6]!Table10[Control ID],[6]cmmiAnalysis!BB$4:BB$579),_xlfn.XLOOKUP(Table8[[#This Row],[Control ID]],[6]!Table10[Control ID],[6]cmmiAnalysis!BC$4:BC$579))</f>
        <v>#REF!</v>
      </c>
      <c r="T175" s="1" t="e">
        <f>SUM(_xlfn.XLOOKUP(Table8[[#This Row],[Control ID]],[6]!Table10[Control ID],[6]cmmiAnalysis!BV$4:BV$579))</f>
        <v>#REF!</v>
      </c>
      <c r="U175" s="1" t="e">
        <f>SUM(_xlfn.XLOOKUP(Table8[[#This Row],[Control ID]],[6]!Table10[Control ID],[6]cmmiAnalysis!BW$4:BW$579))</f>
        <v>#REF!</v>
      </c>
      <c r="V175" s="1" t="e">
        <f>SUM(_xlfn.XLOOKUP(Table8[[#This Row],[Control ID]],[6]!Table10[Control ID],[6]cmmiAnalysis!BX$4:BX$579))</f>
        <v>#REF!</v>
      </c>
      <c r="W175" s="1" t="e">
        <f>SUM(_xlfn.XLOOKUP(Table8[[#This Row],[Control ID]],[6]!Table10[Control ID],[6]cmmiAnalysis!BY$4:BY$579))</f>
        <v>#REF!</v>
      </c>
      <c r="X175" s="1" t="e">
        <f>SUM(_xlfn.XLOOKUP(Table8[[#This Row],[Control ID]],[6]!Table10[Control ID],[6]cmmiAnalysis!BZ$4:BZ$579))</f>
        <v>#REF!</v>
      </c>
      <c r="Y175" s="1" t="e">
        <f>SUM(_xlfn.XLOOKUP(Table8[[#This Row],[Control ID]],[6]!Table10[Control ID],[6]cmmiAnalysis!CA$4:CA$579),_xlfn.XLOOKUP(Table8[[#This Row],[Control ID]],[6]!Table10[Control ID],[6]cmmiAnalysis!CB$4:CB$579))</f>
        <v>#REF!</v>
      </c>
      <c r="Z175" s="1" t="e">
        <f>SUM(_xlfn.XLOOKUP(Table8[[#This Row],[Control ID]],[6]!Table10[Control ID],[6]cmmiAnalysis!CC$4:CC$579),_xlfn.XLOOKUP(Table8[[#This Row],[Control ID]],[6]!Table10[Control ID],[6]cmmiAnalysis!CD$4:CD$579),_xlfn.XLOOKUP(Table8[[#This Row],[Control ID]],[6]!Table10[Control ID],[6]cmmiAnalysis!CE$4:CE$579))</f>
        <v>#REF!</v>
      </c>
    </row>
    <row r="176" spans="2:26" x14ac:dyDescent="0.25">
      <c r="B176" s="1" t="s">
        <v>3453</v>
      </c>
      <c r="C176" s="1" t="str">
        <f>_xlfn.XLOOKUP(B176,[6]cmmiAnalysis!$A$4:$A$579,[6]cmmiAnalysis!$D$4:$D$579,0,0,1)</f>
        <v>Data-at-Rest Encryption</v>
      </c>
      <c r="D176" s="19">
        <v>5</v>
      </c>
      <c r="E176" s="32" t="str">
        <f>IFERROR(SUM(Table8[[#This Row],[Implementation]:[Reporting]]),"N/A")</f>
        <v>N/A</v>
      </c>
      <c r="F176" s="32" t="e">
        <f>SUM(Table8[[#This Row],[Operating Capability]:[Adaptability]])</f>
        <v>#REF!</v>
      </c>
      <c r="G176" s="32" t="e">
        <f>SUM(Table8[[#This Row],[Reliability]:[Transparency]])</f>
        <v>#REF!</v>
      </c>
      <c r="H176" s="1" t="e" cm="1">
        <f t="array" ref="H176">_xlfn.XLOOKUP(B176,[6]!Table10[Control ID],[6]cmmiAnalysis!AV$4:AV$579,0,0,1)</f>
        <v>#REF!</v>
      </c>
      <c r="I176" s="1" t="e" cm="1">
        <f t="array" ref="I176">_xlfn.XLOOKUP(B176,[6]!Table10[Control ID], [6]cmmiAnalysis!AW$4:AW$579,0,0,1)+(_xlfn.XLOOKUP(B176,[6]!Table10[Control ID], [6]cmmiAnalysis!AX$4:AX$579,0,0,1)+(_xlfn.XLOOKUP(B176,[6]!Table10[Control ID], [6]cmmiAnalysis!AY$4:AY$579,0,0,1)))</f>
        <v>#REF!</v>
      </c>
      <c r="J1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6" s="1" t="e">
        <f>SUM(_xlfn.XLOOKUP(Table8[[#This Row],[Control ID]],[6]!Table10[Control ID],[6]cmmiAnalysis!BE$4:BE$579),_xlfn.XLOOKUP(Table8[[#This Row],[Control ID]],[6]!Table10[Control ID],[6]cmmiAnalysis!BF$4:BF$579))</f>
        <v>#REF!</v>
      </c>
      <c r="L176" s="1" t="e">
        <f>SUM(_xlfn.XLOOKUP(Table8[[#This Row],[Control ID]],[6]!Table10[Control ID],[6]cmmiAnalysis!BG$4:BG$579))</f>
        <v>#REF!</v>
      </c>
      <c r="M176" s="1" t="e">
        <f>SUM(_xlfn.XLOOKUP(Table8[[#This Row],[Control ID]],[6]!Table10[Control ID],[6]cmmiAnalysis!BH$4:BH$579))</f>
        <v>#REF!</v>
      </c>
      <c r="N176" s="1" t="e">
        <f>SUM(_xlfn.XLOOKUP(Table8[[#This Row],[Control ID]],[6]!Table10[Control ID],[6]cmmiAnalysis!BI$4:BI$579))</f>
        <v>#REF!</v>
      </c>
      <c r="O176" s="1" t="e">
        <f>SUM(_xlfn.XLOOKUP(Table8[[#This Row],[Control ID]],[6]!Table10[Control ID],[6]cmmiAnalysis!BJ$4:BJ$579),_xlfn.XLOOKUP(Table8[[#This Row],[Control ID]],[6]!Table10[Control ID],[6]cmmiAnalysis!BK$4:BK$579))</f>
        <v>#REF!</v>
      </c>
      <c r="P176" s="1" t="e">
        <f>SUM(_xlfn.XLOOKUP(Table8[[#This Row],[Control ID]],[6]!Table10[Control ID],[6]cmmiAnalysis!BL$4:BL$579))</f>
        <v>#REF!</v>
      </c>
      <c r="Q1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6" s="1" t="e">
        <f>SUM(_xlfn.XLOOKUP(Table8[[#This Row],[Control ID]],[6]!Table10[Control ID],[6]cmmiAnalysis!BQ$4:BQ$579),_xlfn.XLOOKUP(Table8[[#This Row],[Control ID]],[6]!Table10[Control ID],[6]cmmiAnalysis!BR$4:BR$579))</f>
        <v>#REF!</v>
      </c>
      <c r="S176" s="1" t="e">
        <f>SUM(_xlfn.XLOOKUP(Table8[[#This Row],[Control ID]],[6]!Table10[Control ID],[6]cmmiAnalysis!BA$4:BA$579),_xlfn.XLOOKUP(Table8[[#This Row],[Control ID]],[6]!Table10[Control ID],[6]cmmiAnalysis!BB$4:BB$579),_xlfn.XLOOKUP(Table8[[#This Row],[Control ID]],[6]!Table10[Control ID],[6]cmmiAnalysis!BC$4:BC$579))</f>
        <v>#REF!</v>
      </c>
      <c r="T176" s="1" t="e">
        <f>SUM(_xlfn.XLOOKUP(Table8[[#This Row],[Control ID]],[6]!Table10[Control ID],[6]cmmiAnalysis!BV$4:BV$579))</f>
        <v>#REF!</v>
      </c>
      <c r="U176" s="1" t="e">
        <f>SUM(_xlfn.XLOOKUP(Table8[[#This Row],[Control ID]],[6]!Table10[Control ID],[6]cmmiAnalysis!BW$4:BW$579))</f>
        <v>#REF!</v>
      </c>
      <c r="V176" s="1" t="e">
        <f>SUM(_xlfn.XLOOKUP(Table8[[#This Row],[Control ID]],[6]!Table10[Control ID],[6]cmmiAnalysis!BX$4:BX$579))</f>
        <v>#REF!</v>
      </c>
      <c r="W176" s="1" t="e">
        <f>SUM(_xlfn.XLOOKUP(Table8[[#This Row],[Control ID]],[6]!Table10[Control ID],[6]cmmiAnalysis!BY$4:BY$579))</f>
        <v>#REF!</v>
      </c>
      <c r="X176" s="1" t="e">
        <f>SUM(_xlfn.XLOOKUP(Table8[[#This Row],[Control ID]],[6]!Table10[Control ID],[6]cmmiAnalysis!BZ$4:BZ$579))</f>
        <v>#REF!</v>
      </c>
      <c r="Y176" s="1" t="e">
        <f>SUM(_xlfn.XLOOKUP(Table8[[#This Row],[Control ID]],[6]!Table10[Control ID],[6]cmmiAnalysis!CA$4:CA$579),_xlfn.XLOOKUP(Table8[[#This Row],[Control ID]],[6]!Table10[Control ID],[6]cmmiAnalysis!CB$4:CB$579))</f>
        <v>#REF!</v>
      </c>
      <c r="Z176" s="1" t="e">
        <f>SUM(_xlfn.XLOOKUP(Table8[[#This Row],[Control ID]],[6]!Table10[Control ID],[6]cmmiAnalysis!CC$4:CC$579),_xlfn.XLOOKUP(Table8[[#This Row],[Control ID]],[6]!Table10[Control ID],[6]cmmiAnalysis!CD$4:CD$579),_xlfn.XLOOKUP(Table8[[#This Row],[Control ID]],[6]!Table10[Control ID],[6]cmmiAnalysis!CE$4:CE$579))</f>
        <v>#REF!</v>
      </c>
    </row>
    <row r="177" spans="2:26" x14ac:dyDescent="0.25">
      <c r="B177" s="1" t="s">
        <v>3454</v>
      </c>
      <c r="C177" s="1" t="str">
        <f>_xlfn.XLOOKUP(B177,[6]cmmiAnalysis!$A$4:$A$579,[6]cmmiAnalysis!$D$4:$D$579,0,0,1)</f>
        <v>Data-in-Transit Encryption</v>
      </c>
      <c r="D177" s="19">
        <v>5</v>
      </c>
      <c r="E177" s="32" t="str">
        <f>IFERROR(SUM(Table8[[#This Row],[Implementation]:[Reporting]]),"N/A")</f>
        <v>N/A</v>
      </c>
      <c r="F177" s="32" t="e">
        <f>SUM(Table8[[#This Row],[Operating Capability]:[Adaptability]])</f>
        <v>#REF!</v>
      </c>
      <c r="G177" s="32" t="e">
        <f>SUM(Table8[[#This Row],[Reliability]:[Transparency]])</f>
        <v>#REF!</v>
      </c>
      <c r="H177" s="1" t="e" cm="1">
        <f t="array" ref="H177">_xlfn.XLOOKUP(B177,[6]!Table10[Control ID],[6]cmmiAnalysis!AV$4:AV$579,0,0,1)</f>
        <v>#REF!</v>
      </c>
      <c r="I177" s="1" t="e" cm="1">
        <f t="array" ref="I177">_xlfn.XLOOKUP(B177,[6]!Table10[Control ID], [6]cmmiAnalysis!AW$4:AW$579,0,0,1)+(_xlfn.XLOOKUP(B177,[6]!Table10[Control ID], [6]cmmiAnalysis!AX$4:AX$579,0,0,1)+(_xlfn.XLOOKUP(B177,[6]!Table10[Control ID], [6]cmmiAnalysis!AY$4:AY$579,0,0,1)))</f>
        <v>#REF!</v>
      </c>
      <c r="J1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7" s="1" t="e">
        <f>SUM(_xlfn.XLOOKUP(Table8[[#This Row],[Control ID]],[6]!Table10[Control ID],[6]cmmiAnalysis!BE$4:BE$579),_xlfn.XLOOKUP(Table8[[#This Row],[Control ID]],[6]!Table10[Control ID],[6]cmmiAnalysis!BF$4:BF$579))</f>
        <v>#REF!</v>
      </c>
      <c r="L177" s="1" t="e">
        <f>SUM(_xlfn.XLOOKUP(Table8[[#This Row],[Control ID]],[6]!Table10[Control ID],[6]cmmiAnalysis!BG$4:BG$579))</f>
        <v>#REF!</v>
      </c>
      <c r="M177" s="1" t="e">
        <f>SUM(_xlfn.XLOOKUP(Table8[[#This Row],[Control ID]],[6]!Table10[Control ID],[6]cmmiAnalysis!BH$4:BH$579))</f>
        <v>#REF!</v>
      </c>
      <c r="N177" s="1" t="e">
        <f>SUM(_xlfn.XLOOKUP(Table8[[#This Row],[Control ID]],[6]!Table10[Control ID],[6]cmmiAnalysis!BI$4:BI$579))</f>
        <v>#REF!</v>
      </c>
      <c r="O177" s="1" t="e">
        <f>SUM(_xlfn.XLOOKUP(Table8[[#This Row],[Control ID]],[6]!Table10[Control ID],[6]cmmiAnalysis!BJ$4:BJ$579),_xlfn.XLOOKUP(Table8[[#This Row],[Control ID]],[6]!Table10[Control ID],[6]cmmiAnalysis!BK$4:BK$579))</f>
        <v>#REF!</v>
      </c>
      <c r="P177" s="1" t="e">
        <f>SUM(_xlfn.XLOOKUP(Table8[[#This Row],[Control ID]],[6]!Table10[Control ID],[6]cmmiAnalysis!BL$4:BL$579))</f>
        <v>#REF!</v>
      </c>
      <c r="Q1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7" s="1" t="e">
        <f>SUM(_xlfn.XLOOKUP(Table8[[#This Row],[Control ID]],[6]!Table10[Control ID],[6]cmmiAnalysis!BQ$4:BQ$579),_xlfn.XLOOKUP(Table8[[#This Row],[Control ID]],[6]!Table10[Control ID],[6]cmmiAnalysis!BR$4:BR$579))</f>
        <v>#REF!</v>
      </c>
      <c r="S177" s="1" t="e">
        <f>SUM(_xlfn.XLOOKUP(Table8[[#This Row],[Control ID]],[6]!Table10[Control ID],[6]cmmiAnalysis!BA$4:BA$579),_xlfn.XLOOKUP(Table8[[#This Row],[Control ID]],[6]!Table10[Control ID],[6]cmmiAnalysis!BB$4:BB$579),_xlfn.XLOOKUP(Table8[[#This Row],[Control ID]],[6]!Table10[Control ID],[6]cmmiAnalysis!BC$4:BC$579))</f>
        <v>#REF!</v>
      </c>
      <c r="T177" s="1" t="e">
        <f>SUM(_xlfn.XLOOKUP(Table8[[#This Row],[Control ID]],[6]!Table10[Control ID],[6]cmmiAnalysis!BV$4:BV$579))</f>
        <v>#REF!</v>
      </c>
      <c r="U177" s="1" t="e">
        <f>SUM(_xlfn.XLOOKUP(Table8[[#This Row],[Control ID]],[6]!Table10[Control ID],[6]cmmiAnalysis!BW$4:BW$579))</f>
        <v>#REF!</v>
      </c>
      <c r="V177" s="1" t="e">
        <f>SUM(_xlfn.XLOOKUP(Table8[[#This Row],[Control ID]],[6]!Table10[Control ID],[6]cmmiAnalysis!BX$4:BX$579))</f>
        <v>#REF!</v>
      </c>
      <c r="W177" s="1" t="e">
        <f>SUM(_xlfn.XLOOKUP(Table8[[#This Row],[Control ID]],[6]!Table10[Control ID],[6]cmmiAnalysis!BY$4:BY$579))</f>
        <v>#REF!</v>
      </c>
      <c r="X177" s="1" t="e">
        <f>SUM(_xlfn.XLOOKUP(Table8[[#This Row],[Control ID]],[6]!Table10[Control ID],[6]cmmiAnalysis!BZ$4:BZ$579))</f>
        <v>#REF!</v>
      </c>
      <c r="Y177" s="1" t="e">
        <f>SUM(_xlfn.XLOOKUP(Table8[[#This Row],[Control ID]],[6]!Table10[Control ID],[6]cmmiAnalysis!CA$4:CA$579),_xlfn.XLOOKUP(Table8[[#This Row],[Control ID]],[6]!Table10[Control ID],[6]cmmiAnalysis!CB$4:CB$579))</f>
        <v>#REF!</v>
      </c>
      <c r="Z177" s="1" t="e">
        <f>SUM(_xlfn.XLOOKUP(Table8[[#This Row],[Control ID]],[6]!Table10[Control ID],[6]cmmiAnalysis!CC$4:CC$579),_xlfn.XLOOKUP(Table8[[#This Row],[Control ID]],[6]!Table10[Control ID],[6]cmmiAnalysis!CD$4:CD$579),_xlfn.XLOOKUP(Table8[[#This Row],[Control ID]],[6]!Table10[Control ID],[6]cmmiAnalysis!CE$4:CE$579))</f>
        <v>#REF!</v>
      </c>
    </row>
    <row r="178" spans="2:26" x14ac:dyDescent="0.25">
      <c r="B178" s="1" t="s">
        <v>3455</v>
      </c>
      <c r="C178" s="1" t="str">
        <f>_xlfn.XLOOKUP(B178,[6]cmmiAnalysis!$A$4:$A$579,[6]cmmiAnalysis!$D$4:$D$579,0,0,1)</f>
        <v>Secure Key Storage</v>
      </c>
      <c r="D178" s="19">
        <v>4</v>
      </c>
      <c r="E178" s="32" t="str">
        <f>IFERROR(SUM(Table8[[#This Row],[Implementation]:[Reporting]]),"N/A")</f>
        <v>N/A</v>
      </c>
      <c r="F178" s="32" t="e">
        <f>SUM(Table8[[#This Row],[Operating Capability]:[Adaptability]])</f>
        <v>#REF!</v>
      </c>
      <c r="G178" s="32" t="e">
        <f>SUM(Table8[[#This Row],[Reliability]:[Transparency]])</f>
        <v>#REF!</v>
      </c>
      <c r="H178" s="1" t="e" cm="1">
        <f t="array" ref="H178">_xlfn.XLOOKUP(B178,[6]!Table10[Control ID],[6]cmmiAnalysis!AV$4:AV$579,0,0,1)</f>
        <v>#REF!</v>
      </c>
      <c r="I178" s="1" t="e" cm="1">
        <f t="array" ref="I178">_xlfn.XLOOKUP(B178,[6]!Table10[Control ID], [6]cmmiAnalysis!AW$4:AW$579,0,0,1)+(_xlfn.XLOOKUP(B178,[6]!Table10[Control ID], [6]cmmiAnalysis!AX$4:AX$579,0,0,1)+(_xlfn.XLOOKUP(B178,[6]!Table10[Control ID], [6]cmmiAnalysis!AY$4:AY$579,0,0,1)))</f>
        <v>#REF!</v>
      </c>
      <c r="J1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8" s="1" t="e">
        <f>SUM(_xlfn.XLOOKUP(Table8[[#This Row],[Control ID]],[6]!Table10[Control ID],[6]cmmiAnalysis!BE$4:BE$579),_xlfn.XLOOKUP(Table8[[#This Row],[Control ID]],[6]!Table10[Control ID],[6]cmmiAnalysis!BF$4:BF$579))</f>
        <v>#REF!</v>
      </c>
      <c r="L178" s="1" t="e">
        <f>SUM(_xlfn.XLOOKUP(Table8[[#This Row],[Control ID]],[6]!Table10[Control ID],[6]cmmiAnalysis!BG$4:BG$579))</f>
        <v>#REF!</v>
      </c>
      <c r="M178" s="1" t="e">
        <f>SUM(_xlfn.XLOOKUP(Table8[[#This Row],[Control ID]],[6]!Table10[Control ID],[6]cmmiAnalysis!BH$4:BH$579))</f>
        <v>#REF!</v>
      </c>
      <c r="N178" s="1" t="e">
        <f>SUM(_xlfn.XLOOKUP(Table8[[#This Row],[Control ID]],[6]!Table10[Control ID],[6]cmmiAnalysis!BI$4:BI$579))</f>
        <v>#REF!</v>
      </c>
      <c r="O178" s="1" t="e">
        <f>SUM(_xlfn.XLOOKUP(Table8[[#This Row],[Control ID]],[6]!Table10[Control ID],[6]cmmiAnalysis!BJ$4:BJ$579),_xlfn.XLOOKUP(Table8[[#This Row],[Control ID]],[6]!Table10[Control ID],[6]cmmiAnalysis!BK$4:BK$579))</f>
        <v>#REF!</v>
      </c>
      <c r="P178" s="1" t="e">
        <f>SUM(_xlfn.XLOOKUP(Table8[[#This Row],[Control ID]],[6]!Table10[Control ID],[6]cmmiAnalysis!BL$4:BL$579))</f>
        <v>#REF!</v>
      </c>
      <c r="Q1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8" s="1" t="e">
        <f>SUM(_xlfn.XLOOKUP(Table8[[#This Row],[Control ID]],[6]!Table10[Control ID],[6]cmmiAnalysis!BQ$4:BQ$579),_xlfn.XLOOKUP(Table8[[#This Row],[Control ID]],[6]!Table10[Control ID],[6]cmmiAnalysis!BR$4:BR$579))</f>
        <v>#REF!</v>
      </c>
      <c r="S178" s="1" t="e">
        <f>SUM(_xlfn.XLOOKUP(Table8[[#This Row],[Control ID]],[6]!Table10[Control ID],[6]cmmiAnalysis!BA$4:BA$579),_xlfn.XLOOKUP(Table8[[#This Row],[Control ID]],[6]!Table10[Control ID],[6]cmmiAnalysis!BB$4:BB$579),_xlfn.XLOOKUP(Table8[[#This Row],[Control ID]],[6]!Table10[Control ID],[6]cmmiAnalysis!BC$4:BC$579))</f>
        <v>#REF!</v>
      </c>
      <c r="T178" s="1" t="e">
        <f>SUM(_xlfn.XLOOKUP(Table8[[#This Row],[Control ID]],[6]!Table10[Control ID],[6]cmmiAnalysis!BV$4:BV$579))</f>
        <v>#REF!</v>
      </c>
      <c r="U178" s="1" t="e">
        <f>SUM(_xlfn.XLOOKUP(Table8[[#This Row],[Control ID]],[6]!Table10[Control ID],[6]cmmiAnalysis!BW$4:BW$579))</f>
        <v>#REF!</v>
      </c>
      <c r="V178" s="1" t="e">
        <f>SUM(_xlfn.XLOOKUP(Table8[[#This Row],[Control ID]],[6]!Table10[Control ID],[6]cmmiAnalysis!BX$4:BX$579))</f>
        <v>#REF!</v>
      </c>
      <c r="W178" s="1" t="e">
        <f>SUM(_xlfn.XLOOKUP(Table8[[#This Row],[Control ID]],[6]!Table10[Control ID],[6]cmmiAnalysis!BY$4:BY$579))</f>
        <v>#REF!</v>
      </c>
      <c r="X178" s="1" t="e">
        <f>SUM(_xlfn.XLOOKUP(Table8[[#This Row],[Control ID]],[6]!Table10[Control ID],[6]cmmiAnalysis!BZ$4:BZ$579))</f>
        <v>#REF!</v>
      </c>
      <c r="Y178" s="1" t="e">
        <f>SUM(_xlfn.XLOOKUP(Table8[[#This Row],[Control ID]],[6]!Table10[Control ID],[6]cmmiAnalysis!CA$4:CA$579),_xlfn.XLOOKUP(Table8[[#This Row],[Control ID]],[6]!Table10[Control ID],[6]cmmiAnalysis!CB$4:CB$579))</f>
        <v>#REF!</v>
      </c>
      <c r="Z178" s="1" t="e">
        <f>SUM(_xlfn.XLOOKUP(Table8[[#This Row],[Control ID]],[6]!Table10[Control ID],[6]cmmiAnalysis!CC$4:CC$579),_xlfn.XLOOKUP(Table8[[#This Row],[Control ID]],[6]!Table10[Control ID],[6]cmmiAnalysis!CD$4:CD$579),_xlfn.XLOOKUP(Table8[[#This Row],[Control ID]],[6]!Table10[Control ID],[6]cmmiAnalysis!CE$4:CE$579))</f>
        <v>#REF!</v>
      </c>
    </row>
    <row r="179" spans="2:26" x14ac:dyDescent="0.25">
      <c r="B179" s="1" t="s">
        <v>3457</v>
      </c>
      <c r="C179" s="1" t="str">
        <f>_xlfn.XLOOKUP(B179,[6]cmmiAnalysis!$A$4:$A$579,[6]cmmiAnalysis!$D$4:$D$579,0,0,1)</f>
        <v>Key Rotation</v>
      </c>
      <c r="D179" s="19">
        <v>3</v>
      </c>
      <c r="E179" s="32" t="str">
        <f>IFERROR(SUM(Table8[[#This Row],[Implementation]:[Reporting]]),"N/A")</f>
        <v>N/A</v>
      </c>
      <c r="F179" s="32" t="e">
        <f>SUM(Table8[[#This Row],[Operating Capability]:[Adaptability]])</f>
        <v>#REF!</v>
      </c>
      <c r="G179" s="32" t="e">
        <f>SUM(Table8[[#This Row],[Reliability]:[Transparency]])</f>
        <v>#REF!</v>
      </c>
      <c r="H179" s="1" t="e" cm="1">
        <f t="array" ref="H179">_xlfn.XLOOKUP(B179,[6]!Table10[Control ID],[6]cmmiAnalysis!AV$4:AV$579,0,0,1)</f>
        <v>#REF!</v>
      </c>
      <c r="I179" s="1" t="e" cm="1">
        <f t="array" ref="I179">_xlfn.XLOOKUP(B179,[6]!Table10[Control ID], [6]cmmiAnalysis!AW$4:AW$579,0,0,1)+(_xlfn.XLOOKUP(B179,[6]!Table10[Control ID], [6]cmmiAnalysis!AX$4:AX$579,0,0,1)+(_xlfn.XLOOKUP(B179,[6]!Table10[Control ID], [6]cmmiAnalysis!AY$4:AY$579,0,0,1)))</f>
        <v>#REF!</v>
      </c>
      <c r="J17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79" s="1" t="e">
        <f>SUM(_xlfn.XLOOKUP(Table8[[#This Row],[Control ID]],[6]!Table10[Control ID],[6]cmmiAnalysis!BE$4:BE$579),_xlfn.XLOOKUP(Table8[[#This Row],[Control ID]],[6]!Table10[Control ID],[6]cmmiAnalysis!BF$4:BF$579))</f>
        <v>#REF!</v>
      </c>
      <c r="L179" s="1" t="e">
        <f>SUM(_xlfn.XLOOKUP(Table8[[#This Row],[Control ID]],[6]!Table10[Control ID],[6]cmmiAnalysis!BG$4:BG$579))</f>
        <v>#REF!</v>
      </c>
      <c r="M179" s="1" t="e">
        <f>SUM(_xlfn.XLOOKUP(Table8[[#This Row],[Control ID]],[6]!Table10[Control ID],[6]cmmiAnalysis!BH$4:BH$579))</f>
        <v>#REF!</v>
      </c>
      <c r="N179" s="1" t="e">
        <f>SUM(_xlfn.XLOOKUP(Table8[[#This Row],[Control ID]],[6]!Table10[Control ID],[6]cmmiAnalysis!BI$4:BI$579))</f>
        <v>#REF!</v>
      </c>
      <c r="O179" s="1" t="e">
        <f>SUM(_xlfn.XLOOKUP(Table8[[#This Row],[Control ID]],[6]!Table10[Control ID],[6]cmmiAnalysis!BJ$4:BJ$579),_xlfn.XLOOKUP(Table8[[#This Row],[Control ID]],[6]!Table10[Control ID],[6]cmmiAnalysis!BK$4:BK$579))</f>
        <v>#REF!</v>
      </c>
      <c r="P179" s="1" t="e">
        <f>SUM(_xlfn.XLOOKUP(Table8[[#This Row],[Control ID]],[6]!Table10[Control ID],[6]cmmiAnalysis!BL$4:BL$579))</f>
        <v>#REF!</v>
      </c>
      <c r="Q17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79" s="1" t="e">
        <f>SUM(_xlfn.XLOOKUP(Table8[[#This Row],[Control ID]],[6]!Table10[Control ID],[6]cmmiAnalysis!BQ$4:BQ$579),_xlfn.XLOOKUP(Table8[[#This Row],[Control ID]],[6]!Table10[Control ID],[6]cmmiAnalysis!BR$4:BR$579))</f>
        <v>#REF!</v>
      </c>
      <c r="S179" s="1" t="e">
        <f>SUM(_xlfn.XLOOKUP(Table8[[#This Row],[Control ID]],[6]!Table10[Control ID],[6]cmmiAnalysis!BA$4:BA$579),_xlfn.XLOOKUP(Table8[[#This Row],[Control ID]],[6]!Table10[Control ID],[6]cmmiAnalysis!BB$4:BB$579),_xlfn.XLOOKUP(Table8[[#This Row],[Control ID]],[6]!Table10[Control ID],[6]cmmiAnalysis!BC$4:BC$579))</f>
        <v>#REF!</v>
      </c>
      <c r="T179" s="1" t="e">
        <f>SUM(_xlfn.XLOOKUP(Table8[[#This Row],[Control ID]],[6]!Table10[Control ID],[6]cmmiAnalysis!BV$4:BV$579))</f>
        <v>#REF!</v>
      </c>
      <c r="U179" s="1" t="e">
        <f>SUM(_xlfn.XLOOKUP(Table8[[#This Row],[Control ID]],[6]!Table10[Control ID],[6]cmmiAnalysis!BW$4:BW$579))</f>
        <v>#REF!</v>
      </c>
      <c r="V179" s="1" t="e">
        <f>SUM(_xlfn.XLOOKUP(Table8[[#This Row],[Control ID]],[6]!Table10[Control ID],[6]cmmiAnalysis!BX$4:BX$579))</f>
        <v>#REF!</v>
      </c>
      <c r="W179" s="1" t="e">
        <f>SUM(_xlfn.XLOOKUP(Table8[[#This Row],[Control ID]],[6]!Table10[Control ID],[6]cmmiAnalysis!BY$4:BY$579))</f>
        <v>#REF!</v>
      </c>
      <c r="X179" s="1" t="e">
        <f>SUM(_xlfn.XLOOKUP(Table8[[#This Row],[Control ID]],[6]!Table10[Control ID],[6]cmmiAnalysis!BZ$4:BZ$579))</f>
        <v>#REF!</v>
      </c>
      <c r="Y179" s="1" t="e">
        <f>SUM(_xlfn.XLOOKUP(Table8[[#This Row],[Control ID]],[6]!Table10[Control ID],[6]cmmiAnalysis!CA$4:CA$579),_xlfn.XLOOKUP(Table8[[#This Row],[Control ID]],[6]!Table10[Control ID],[6]cmmiAnalysis!CB$4:CB$579))</f>
        <v>#REF!</v>
      </c>
      <c r="Z179" s="1" t="e">
        <f>SUM(_xlfn.XLOOKUP(Table8[[#This Row],[Control ID]],[6]!Table10[Control ID],[6]cmmiAnalysis!CC$4:CC$579),_xlfn.XLOOKUP(Table8[[#This Row],[Control ID]],[6]!Table10[Control ID],[6]cmmiAnalysis!CD$4:CD$579),_xlfn.XLOOKUP(Table8[[#This Row],[Control ID]],[6]!Table10[Control ID],[6]cmmiAnalysis!CE$4:CE$579))</f>
        <v>#REF!</v>
      </c>
    </row>
    <row r="180" spans="2:26" x14ac:dyDescent="0.25">
      <c r="B180" s="1" t="s">
        <v>3458</v>
      </c>
      <c r="C180" s="1" t="str">
        <f>_xlfn.XLOOKUP(B180,[6]cmmiAnalysis!$A$4:$A$579,[6]cmmiAnalysis!$D$4:$D$579,0,0,1)</f>
        <v>Certificate Renewal</v>
      </c>
      <c r="D180" s="19">
        <v>5</v>
      </c>
      <c r="E180" s="32" t="str">
        <f>IFERROR(SUM(Table8[[#This Row],[Implementation]:[Reporting]]),"N/A")</f>
        <v>N/A</v>
      </c>
      <c r="F180" s="32" t="e">
        <f>SUM(Table8[[#This Row],[Operating Capability]:[Adaptability]])</f>
        <v>#REF!</v>
      </c>
      <c r="G180" s="32" t="e">
        <f>SUM(Table8[[#This Row],[Reliability]:[Transparency]])</f>
        <v>#REF!</v>
      </c>
      <c r="H180" s="1" t="e" cm="1">
        <f t="array" ref="H180">_xlfn.XLOOKUP(B180,[6]!Table10[Control ID],[6]cmmiAnalysis!AV$4:AV$579,0,0,1)</f>
        <v>#REF!</v>
      </c>
      <c r="I180" s="1" t="e" cm="1">
        <f t="array" ref="I180">_xlfn.XLOOKUP(B180,[6]!Table10[Control ID], [6]cmmiAnalysis!AW$4:AW$579,0,0,1)+(_xlfn.XLOOKUP(B180,[6]!Table10[Control ID], [6]cmmiAnalysis!AX$4:AX$579,0,0,1)+(_xlfn.XLOOKUP(B180,[6]!Table10[Control ID], [6]cmmiAnalysis!AY$4:AY$579,0,0,1)))</f>
        <v>#REF!</v>
      </c>
      <c r="J18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0" s="1" t="e">
        <f>SUM(_xlfn.XLOOKUP(Table8[[#This Row],[Control ID]],[6]!Table10[Control ID],[6]cmmiAnalysis!BE$4:BE$579),_xlfn.XLOOKUP(Table8[[#This Row],[Control ID]],[6]!Table10[Control ID],[6]cmmiAnalysis!BF$4:BF$579))</f>
        <v>#REF!</v>
      </c>
      <c r="L180" s="1" t="e">
        <f>SUM(_xlfn.XLOOKUP(Table8[[#This Row],[Control ID]],[6]!Table10[Control ID],[6]cmmiAnalysis!BG$4:BG$579))</f>
        <v>#REF!</v>
      </c>
      <c r="M180" s="1" t="e">
        <f>SUM(_xlfn.XLOOKUP(Table8[[#This Row],[Control ID]],[6]!Table10[Control ID],[6]cmmiAnalysis!BH$4:BH$579))</f>
        <v>#REF!</v>
      </c>
      <c r="N180" s="1" t="e">
        <f>SUM(_xlfn.XLOOKUP(Table8[[#This Row],[Control ID]],[6]!Table10[Control ID],[6]cmmiAnalysis!BI$4:BI$579))</f>
        <v>#REF!</v>
      </c>
      <c r="O180" s="1" t="e">
        <f>SUM(_xlfn.XLOOKUP(Table8[[#This Row],[Control ID]],[6]!Table10[Control ID],[6]cmmiAnalysis!BJ$4:BJ$579),_xlfn.XLOOKUP(Table8[[#This Row],[Control ID]],[6]!Table10[Control ID],[6]cmmiAnalysis!BK$4:BK$579))</f>
        <v>#REF!</v>
      </c>
      <c r="P180" s="1" t="e">
        <f>SUM(_xlfn.XLOOKUP(Table8[[#This Row],[Control ID]],[6]!Table10[Control ID],[6]cmmiAnalysis!BL$4:BL$579))</f>
        <v>#REF!</v>
      </c>
      <c r="Q18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0" s="1" t="e">
        <f>SUM(_xlfn.XLOOKUP(Table8[[#This Row],[Control ID]],[6]!Table10[Control ID],[6]cmmiAnalysis!BQ$4:BQ$579),_xlfn.XLOOKUP(Table8[[#This Row],[Control ID]],[6]!Table10[Control ID],[6]cmmiAnalysis!BR$4:BR$579))</f>
        <v>#REF!</v>
      </c>
      <c r="S180" s="1" t="e">
        <f>SUM(_xlfn.XLOOKUP(Table8[[#This Row],[Control ID]],[6]!Table10[Control ID],[6]cmmiAnalysis!BA$4:BA$579),_xlfn.XLOOKUP(Table8[[#This Row],[Control ID]],[6]!Table10[Control ID],[6]cmmiAnalysis!BB$4:BB$579),_xlfn.XLOOKUP(Table8[[#This Row],[Control ID]],[6]!Table10[Control ID],[6]cmmiAnalysis!BC$4:BC$579))</f>
        <v>#REF!</v>
      </c>
      <c r="T180" s="1" t="e">
        <f>SUM(_xlfn.XLOOKUP(Table8[[#This Row],[Control ID]],[6]!Table10[Control ID],[6]cmmiAnalysis!BV$4:BV$579))</f>
        <v>#REF!</v>
      </c>
      <c r="U180" s="1" t="e">
        <f>SUM(_xlfn.XLOOKUP(Table8[[#This Row],[Control ID]],[6]!Table10[Control ID],[6]cmmiAnalysis!BW$4:BW$579))</f>
        <v>#REF!</v>
      </c>
      <c r="V180" s="1" t="e">
        <f>SUM(_xlfn.XLOOKUP(Table8[[#This Row],[Control ID]],[6]!Table10[Control ID],[6]cmmiAnalysis!BX$4:BX$579))</f>
        <v>#REF!</v>
      </c>
      <c r="W180" s="1" t="e">
        <f>SUM(_xlfn.XLOOKUP(Table8[[#This Row],[Control ID]],[6]!Table10[Control ID],[6]cmmiAnalysis!BY$4:BY$579))</f>
        <v>#REF!</v>
      </c>
      <c r="X180" s="1" t="e">
        <f>SUM(_xlfn.XLOOKUP(Table8[[#This Row],[Control ID]],[6]!Table10[Control ID],[6]cmmiAnalysis!BZ$4:BZ$579))</f>
        <v>#REF!</v>
      </c>
      <c r="Y180" s="1" t="e">
        <f>SUM(_xlfn.XLOOKUP(Table8[[#This Row],[Control ID]],[6]!Table10[Control ID],[6]cmmiAnalysis!CA$4:CA$579),_xlfn.XLOOKUP(Table8[[#This Row],[Control ID]],[6]!Table10[Control ID],[6]cmmiAnalysis!CB$4:CB$579))</f>
        <v>#REF!</v>
      </c>
      <c r="Z180" s="1" t="e">
        <f>SUM(_xlfn.XLOOKUP(Table8[[#This Row],[Control ID]],[6]!Table10[Control ID],[6]cmmiAnalysis!CC$4:CC$579),_xlfn.XLOOKUP(Table8[[#This Row],[Control ID]],[6]!Table10[Control ID],[6]cmmiAnalysis!CD$4:CD$579),_xlfn.XLOOKUP(Table8[[#This Row],[Control ID]],[6]!Table10[Control ID],[6]cmmiAnalysis!CE$4:CE$579))</f>
        <v>#REF!</v>
      </c>
    </row>
    <row r="181" spans="2:26" x14ac:dyDescent="0.25">
      <c r="B181" s="1" t="s">
        <v>3459</v>
      </c>
      <c r="C181" s="1" t="str">
        <f>_xlfn.XLOOKUP(B181,[6]cmmiAnalysis!$A$4:$A$579,[6]cmmiAnalysis!$D$4:$D$579,0,0,1)</f>
        <v>Certificate Pinning</v>
      </c>
      <c r="D181" s="19">
        <v>4</v>
      </c>
      <c r="E181" s="32" t="str">
        <f>IFERROR(SUM(Table8[[#This Row],[Implementation]:[Reporting]]),"N/A")</f>
        <v>N/A</v>
      </c>
      <c r="F181" s="32" t="e">
        <f>SUM(Table8[[#This Row],[Operating Capability]:[Adaptability]])</f>
        <v>#REF!</v>
      </c>
      <c r="G181" s="32" t="e">
        <f>SUM(Table8[[#This Row],[Reliability]:[Transparency]])</f>
        <v>#REF!</v>
      </c>
      <c r="H181" s="1" t="e" cm="1">
        <f t="array" ref="H181">_xlfn.XLOOKUP(B181,[6]!Table10[Control ID],[6]cmmiAnalysis!AV$4:AV$579,0,0,1)</f>
        <v>#REF!</v>
      </c>
      <c r="I181" s="1" t="e" cm="1">
        <f t="array" ref="I181">_xlfn.XLOOKUP(B181,[6]!Table10[Control ID], [6]cmmiAnalysis!AW$4:AW$579,0,0,1)+(_xlfn.XLOOKUP(B181,[6]!Table10[Control ID], [6]cmmiAnalysis!AX$4:AX$579,0,0,1)+(_xlfn.XLOOKUP(B181,[6]!Table10[Control ID], [6]cmmiAnalysis!AY$4:AY$579,0,0,1)))</f>
        <v>#REF!</v>
      </c>
      <c r="J18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1" s="1" t="e">
        <f>SUM(_xlfn.XLOOKUP(Table8[[#This Row],[Control ID]],[6]!Table10[Control ID],[6]cmmiAnalysis!BE$4:BE$579),_xlfn.XLOOKUP(Table8[[#This Row],[Control ID]],[6]!Table10[Control ID],[6]cmmiAnalysis!BF$4:BF$579))</f>
        <v>#REF!</v>
      </c>
      <c r="L181" s="1" t="e">
        <f>SUM(_xlfn.XLOOKUP(Table8[[#This Row],[Control ID]],[6]!Table10[Control ID],[6]cmmiAnalysis!BG$4:BG$579))</f>
        <v>#REF!</v>
      </c>
      <c r="M181" s="1" t="e">
        <f>SUM(_xlfn.XLOOKUP(Table8[[#This Row],[Control ID]],[6]!Table10[Control ID],[6]cmmiAnalysis!BH$4:BH$579))</f>
        <v>#REF!</v>
      </c>
      <c r="N181" s="1" t="e">
        <f>SUM(_xlfn.XLOOKUP(Table8[[#This Row],[Control ID]],[6]!Table10[Control ID],[6]cmmiAnalysis!BI$4:BI$579))</f>
        <v>#REF!</v>
      </c>
      <c r="O181" s="1" t="e">
        <f>SUM(_xlfn.XLOOKUP(Table8[[#This Row],[Control ID]],[6]!Table10[Control ID],[6]cmmiAnalysis!BJ$4:BJ$579),_xlfn.XLOOKUP(Table8[[#This Row],[Control ID]],[6]!Table10[Control ID],[6]cmmiAnalysis!BK$4:BK$579))</f>
        <v>#REF!</v>
      </c>
      <c r="P181" s="1" t="e">
        <f>SUM(_xlfn.XLOOKUP(Table8[[#This Row],[Control ID]],[6]!Table10[Control ID],[6]cmmiAnalysis!BL$4:BL$579))</f>
        <v>#REF!</v>
      </c>
      <c r="Q18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1" s="1" t="e">
        <f>SUM(_xlfn.XLOOKUP(Table8[[#This Row],[Control ID]],[6]!Table10[Control ID],[6]cmmiAnalysis!BQ$4:BQ$579),_xlfn.XLOOKUP(Table8[[#This Row],[Control ID]],[6]!Table10[Control ID],[6]cmmiAnalysis!BR$4:BR$579))</f>
        <v>#REF!</v>
      </c>
      <c r="S181" s="1" t="e">
        <f>SUM(_xlfn.XLOOKUP(Table8[[#This Row],[Control ID]],[6]!Table10[Control ID],[6]cmmiAnalysis!BA$4:BA$579),_xlfn.XLOOKUP(Table8[[#This Row],[Control ID]],[6]!Table10[Control ID],[6]cmmiAnalysis!BB$4:BB$579),_xlfn.XLOOKUP(Table8[[#This Row],[Control ID]],[6]!Table10[Control ID],[6]cmmiAnalysis!BC$4:BC$579))</f>
        <v>#REF!</v>
      </c>
      <c r="T181" s="1" t="e">
        <f>SUM(_xlfn.XLOOKUP(Table8[[#This Row],[Control ID]],[6]!Table10[Control ID],[6]cmmiAnalysis!BV$4:BV$579))</f>
        <v>#REF!</v>
      </c>
      <c r="U181" s="1" t="e">
        <f>SUM(_xlfn.XLOOKUP(Table8[[#This Row],[Control ID]],[6]!Table10[Control ID],[6]cmmiAnalysis!BW$4:BW$579))</f>
        <v>#REF!</v>
      </c>
      <c r="V181" s="1" t="e">
        <f>SUM(_xlfn.XLOOKUP(Table8[[#This Row],[Control ID]],[6]!Table10[Control ID],[6]cmmiAnalysis!BX$4:BX$579))</f>
        <v>#REF!</v>
      </c>
      <c r="W181" s="1" t="e">
        <f>SUM(_xlfn.XLOOKUP(Table8[[#This Row],[Control ID]],[6]!Table10[Control ID],[6]cmmiAnalysis!BY$4:BY$579))</f>
        <v>#REF!</v>
      </c>
      <c r="X181" s="1" t="e">
        <f>SUM(_xlfn.XLOOKUP(Table8[[#This Row],[Control ID]],[6]!Table10[Control ID],[6]cmmiAnalysis!BZ$4:BZ$579))</f>
        <v>#REF!</v>
      </c>
      <c r="Y181" s="1" t="e">
        <f>SUM(_xlfn.XLOOKUP(Table8[[#This Row],[Control ID]],[6]!Table10[Control ID],[6]cmmiAnalysis!CA$4:CA$579),_xlfn.XLOOKUP(Table8[[#This Row],[Control ID]],[6]!Table10[Control ID],[6]cmmiAnalysis!CB$4:CB$579))</f>
        <v>#REF!</v>
      </c>
      <c r="Z181" s="1" t="e">
        <f>SUM(_xlfn.XLOOKUP(Table8[[#This Row],[Control ID]],[6]!Table10[Control ID],[6]cmmiAnalysis!CC$4:CC$579),_xlfn.XLOOKUP(Table8[[#This Row],[Control ID]],[6]!Table10[Control ID],[6]cmmiAnalysis!CD$4:CD$579),_xlfn.XLOOKUP(Table8[[#This Row],[Control ID]],[6]!Table10[Control ID],[6]cmmiAnalysis!CE$4:CE$579))</f>
        <v>#REF!</v>
      </c>
    </row>
    <row r="182" spans="2:26" x14ac:dyDescent="0.25">
      <c r="B182" s="1" t="s">
        <v>3460</v>
      </c>
      <c r="C182" s="1" t="str">
        <f>_xlfn.XLOOKUP(B182,[6]cmmiAnalysis!$A$4:$A$579,[6]cmmiAnalysis!$D$4:$D$579,0,0,1)</f>
        <v>Approved Algorithm Usage</v>
      </c>
      <c r="D182" s="19">
        <v>5</v>
      </c>
      <c r="E182" s="32" t="str">
        <f>IFERROR(SUM(Table8[[#This Row],[Implementation]:[Reporting]]),"N/A")</f>
        <v>N/A</v>
      </c>
      <c r="F182" s="32" t="e">
        <f>SUM(Table8[[#This Row],[Operating Capability]:[Adaptability]])</f>
        <v>#REF!</v>
      </c>
      <c r="G182" s="32" t="e">
        <f>SUM(Table8[[#This Row],[Reliability]:[Transparency]])</f>
        <v>#REF!</v>
      </c>
      <c r="H182" s="1" t="e" cm="1">
        <f t="array" ref="H182">_xlfn.XLOOKUP(B182,[6]!Table10[Control ID],[6]cmmiAnalysis!AV$4:AV$579,0,0,1)</f>
        <v>#REF!</v>
      </c>
      <c r="I182" s="1" t="e" cm="1">
        <f t="array" ref="I182">_xlfn.XLOOKUP(B182,[6]!Table10[Control ID], [6]cmmiAnalysis!AW$4:AW$579,0,0,1)+(_xlfn.XLOOKUP(B182,[6]!Table10[Control ID], [6]cmmiAnalysis!AX$4:AX$579,0,0,1)+(_xlfn.XLOOKUP(B182,[6]!Table10[Control ID], [6]cmmiAnalysis!AY$4:AY$579,0,0,1)))</f>
        <v>#REF!</v>
      </c>
      <c r="J18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2" s="1" t="e">
        <f>SUM(_xlfn.XLOOKUP(Table8[[#This Row],[Control ID]],[6]!Table10[Control ID],[6]cmmiAnalysis!BE$4:BE$579),_xlfn.XLOOKUP(Table8[[#This Row],[Control ID]],[6]!Table10[Control ID],[6]cmmiAnalysis!BF$4:BF$579))</f>
        <v>#REF!</v>
      </c>
      <c r="L182" s="1" t="e">
        <f>SUM(_xlfn.XLOOKUP(Table8[[#This Row],[Control ID]],[6]!Table10[Control ID],[6]cmmiAnalysis!BG$4:BG$579))</f>
        <v>#REF!</v>
      </c>
      <c r="M182" s="1" t="e">
        <f>SUM(_xlfn.XLOOKUP(Table8[[#This Row],[Control ID]],[6]!Table10[Control ID],[6]cmmiAnalysis!BH$4:BH$579))</f>
        <v>#REF!</v>
      </c>
      <c r="N182" s="1" t="e">
        <f>SUM(_xlfn.XLOOKUP(Table8[[#This Row],[Control ID]],[6]!Table10[Control ID],[6]cmmiAnalysis!BI$4:BI$579))</f>
        <v>#REF!</v>
      </c>
      <c r="O182" s="1" t="e">
        <f>SUM(_xlfn.XLOOKUP(Table8[[#This Row],[Control ID]],[6]!Table10[Control ID],[6]cmmiAnalysis!BJ$4:BJ$579),_xlfn.XLOOKUP(Table8[[#This Row],[Control ID]],[6]!Table10[Control ID],[6]cmmiAnalysis!BK$4:BK$579))</f>
        <v>#REF!</v>
      </c>
      <c r="P182" s="1" t="e">
        <f>SUM(_xlfn.XLOOKUP(Table8[[#This Row],[Control ID]],[6]!Table10[Control ID],[6]cmmiAnalysis!BL$4:BL$579))</f>
        <v>#REF!</v>
      </c>
      <c r="Q18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2" s="1" t="e">
        <f>SUM(_xlfn.XLOOKUP(Table8[[#This Row],[Control ID]],[6]!Table10[Control ID],[6]cmmiAnalysis!BQ$4:BQ$579),_xlfn.XLOOKUP(Table8[[#This Row],[Control ID]],[6]!Table10[Control ID],[6]cmmiAnalysis!BR$4:BR$579))</f>
        <v>#REF!</v>
      </c>
      <c r="S182" s="1" t="e">
        <f>SUM(_xlfn.XLOOKUP(Table8[[#This Row],[Control ID]],[6]!Table10[Control ID],[6]cmmiAnalysis!BA$4:BA$579),_xlfn.XLOOKUP(Table8[[#This Row],[Control ID]],[6]!Table10[Control ID],[6]cmmiAnalysis!BB$4:BB$579),_xlfn.XLOOKUP(Table8[[#This Row],[Control ID]],[6]!Table10[Control ID],[6]cmmiAnalysis!BC$4:BC$579))</f>
        <v>#REF!</v>
      </c>
      <c r="T182" s="1" t="e">
        <f>SUM(_xlfn.XLOOKUP(Table8[[#This Row],[Control ID]],[6]!Table10[Control ID],[6]cmmiAnalysis!BV$4:BV$579))</f>
        <v>#REF!</v>
      </c>
      <c r="U182" s="1" t="e">
        <f>SUM(_xlfn.XLOOKUP(Table8[[#This Row],[Control ID]],[6]!Table10[Control ID],[6]cmmiAnalysis!BW$4:BW$579))</f>
        <v>#REF!</v>
      </c>
      <c r="V182" s="1" t="e">
        <f>SUM(_xlfn.XLOOKUP(Table8[[#This Row],[Control ID]],[6]!Table10[Control ID],[6]cmmiAnalysis!BX$4:BX$579))</f>
        <v>#REF!</v>
      </c>
      <c r="W182" s="1" t="e">
        <f>SUM(_xlfn.XLOOKUP(Table8[[#This Row],[Control ID]],[6]!Table10[Control ID],[6]cmmiAnalysis!BY$4:BY$579))</f>
        <v>#REF!</v>
      </c>
      <c r="X182" s="1" t="e">
        <f>SUM(_xlfn.XLOOKUP(Table8[[#This Row],[Control ID]],[6]!Table10[Control ID],[6]cmmiAnalysis!BZ$4:BZ$579))</f>
        <v>#REF!</v>
      </c>
      <c r="Y182" s="1" t="e">
        <f>SUM(_xlfn.XLOOKUP(Table8[[#This Row],[Control ID]],[6]!Table10[Control ID],[6]cmmiAnalysis!CA$4:CA$579),_xlfn.XLOOKUP(Table8[[#This Row],[Control ID]],[6]!Table10[Control ID],[6]cmmiAnalysis!CB$4:CB$579))</f>
        <v>#REF!</v>
      </c>
      <c r="Z182" s="1" t="e">
        <f>SUM(_xlfn.XLOOKUP(Table8[[#This Row],[Control ID]],[6]!Table10[Control ID],[6]cmmiAnalysis!CC$4:CC$579),_xlfn.XLOOKUP(Table8[[#This Row],[Control ID]],[6]!Table10[Control ID],[6]cmmiAnalysis!CD$4:CD$579),_xlfn.XLOOKUP(Table8[[#This Row],[Control ID]],[6]!Table10[Control ID],[6]cmmiAnalysis!CE$4:CE$579))</f>
        <v>#REF!</v>
      </c>
    </row>
    <row r="183" spans="2:26" x14ac:dyDescent="0.25">
      <c r="B183" s="1" t="s">
        <v>3461</v>
      </c>
      <c r="C183" s="1" t="str">
        <f>_xlfn.XLOOKUP(B183,[6]cmmiAnalysis!$A$4:$A$579,[6]cmmiAnalysis!$D$4:$D$579,0,0,1)</f>
        <v>Secure Protocol Configuration</v>
      </c>
      <c r="D183" s="19">
        <v>5</v>
      </c>
      <c r="E183" s="32" t="str">
        <f>IFERROR(SUM(Table8[[#This Row],[Implementation]:[Reporting]]),"N/A")</f>
        <v>N/A</v>
      </c>
      <c r="F183" s="32" t="e">
        <f>SUM(Table8[[#This Row],[Operating Capability]:[Adaptability]])</f>
        <v>#REF!</v>
      </c>
      <c r="G183" s="32" t="e">
        <f>SUM(Table8[[#This Row],[Reliability]:[Transparency]])</f>
        <v>#REF!</v>
      </c>
      <c r="H183" s="1" t="e" cm="1">
        <f t="array" ref="H183">_xlfn.XLOOKUP(B183,[6]!Table10[Control ID],[6]cmmiAnalysis!AV$4:AV$579,0,0,1)</f>
        <v>#REF!</v>
      </c>
      <c r="I183" s="1" t="e" cm="1">
        <f t="array" ref="I183">_xlfn.XLOOKUP(B183,[6]!Table10[Control ID], [6]cmmiAnalysis!AW$4:AW$579,0,0,1)+(_xlfn.XLOOKUP(B183,[6]!Table10[Control ID], [6]cmmiAnalysis!AX$4:AX$579,0,0,1)+(_xlfn.XLOOKUP(B183,[6]!Table10[Control ID], [6]cmmiAnalysis!AY$4:AY$579,0,0,1)))</f>
        <v>#REF!</v>
      </c>
      <c r="J18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3" s="1" t="e">
        <f>SUM(_xlfn.XLOOKUP(Table8[[#This Row],[Control ID]],[6]!Table10[Control ID],[6]cmmiAnalysis!BE$4:BE$579),_xlfn.XLOOKUP(Table8[[#This Row],[Control ID]],[6]!Table10[Control ID],[6]cmmiAnalysis!BF$4:BF$579))</f>
        <v>#REF!</v>
      </c>
      <c r="L183" s="1" t="e">
        <f>SUM(_xlfn.XLOOKUP(Table8[[#This Row],[Control ID]],[6]!Table10[Control ID],[6]cmmiAnalysis!BG$4:BG$579))</f>
        <v>#REF!</v>
      </c>
      <c r="M183" s="1" t="e">
        <f>SUM(_xlfn.XLOOKUP(Table8[[#This Row],[Control ID]],[6]!Table10[Control ID],[6]cmmiAnalysis!BH$4:BH$579))</f>
        <v>#REF!</v>
      </c>
      <c r="N183" s="1" t="e">
        <f>SUM(_xlfn.XLOOKUP(Table8[[#This Row],[Control ID]],[6]!Table10[Control ID],[6]cmmiAnalysis!BI$4:BI$579))</f>
        <v>#REF!</v>
      </c>
      <c r="O183" s="1" t="e">
        <f>SUM(_xlfn.XLOOKUP(Table8[[#This Row],[Control ID]],[6]!Table10[Control ID],[6]cmmiAnalysis!BJ$4:BJ$579),_xlfn.XLOOKUP(Table8[[#This Row],[Control ID]],[6]!Table10[Control ID],[6]cmmiAnalysis!BK$4:BK$579))</f>
        <v>#REF!</v>
      </c>
      <c r="P183" s="1" t="e">
        <f>SUM(_xlfn.XLOOKUP(Table8[[#This Row],[Control ID]],[6]!Table10[Control ID],[6]cmmiAnalysis!BL$4:BL$579))</f>
        <v>#REF!</v>
      </c>
      <c r="Q18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3" s="1" t="e">
        <f>SUM(_xlfn.XLOOKUP(Table8[[#This Row],[Control ID]],[6]!Table10[Control ID],[6]cmmiAnalysis!BQ$4:BQ$579),_xlfn.XLOOKUP(Table8[[#This Row],[Control ID]],[6]!Table10[Control ID],[6]cmmiAnalysis!BR$4:BR$579))</f>
        <v>#REF!</v>
      </c>
      <c r="S183" s="1" t="e">
        <f>SUM(_xlfn.XLOOKUP(Table8[[#This Row],[Control ID]],[6]!Table10[Control ID],[6]cmmiAnalysis!BA$4:BA$579),_xlfn.XLOOKUP(Table8[[#This Row],[Control ID]],[6]!Table10[Control ID],[6]cmmiAnalysis!BB$4:BB$579),_xlfn.XLOOKUP(Table8[[#This Row],[Control ID]],[6]!Table10[Control ID],[6]cmmiAnalysis!BC$4:BC$579))</f>
        <v>#REF!</v>
      </c>
      <c r="T183" s="1" t="e">
        <f>SUM(_xlfn.XLOOKUP(Table8[[#This Row],[Control ID]],[6]!Table10[Control ID],[6]cmmiAnalysis!BV$4:BV$579))</f>
        <v>#REF!</v>
      </c>
      <c r="U183" s="1" t="e">
        <f>SUM(_xlfn.XLOOKUP(Table8[[#This Row],[Control ID]],[6]!Table10[Control ID],[6]cmmiAnalysis!BW$4:BW$579))</f>
        <v>#REF!</v>
      </c>
      <c r="V183" s="1" t="e">
        <f>SUM(_xlfn.XLOOKUP(Table8[[#This Row],[Control ID]],[6]!Table10[Control ID],[6]cmmiAnalysis!BX$4:BX$579))</f>
        <v>#REF!</v>
      </c>
      <c r="W183" s="1" t="e">
        <f>SUM(_xlfn.XLOOKUP(Table8[[#This Row],[Control ID]],[6]!Table10[Control ID],[6]cmmiAnalysis!BY$4:BY$579))</f>
        <v>#REF!</v>
      </c>
      <c r="X183" s="1" t="e">
        <f>SUM(_xlfn.XLOOKUP(Table8[[#This Row],[Control ID]],[6]!Table10[Control ID],[6]cmmiAnalysis!BZ$4:BZ$579))</f>
        <v>#REF!</v>
      </c>
      <c r="Y183" s="1" t="e">
        <f>SUM(_xlfn.XLOOKUP(Table8[[#This Row],[Control ID]],[6]!Table10[Control ID],[6]cmmiAnalysis!CA$4:CA$579),_xlfn.XLOOKUP(Table8[[#This Row],[Control ID]],[6]!Table10[Control ID],[6]cmmiAnalysis!CB$4:CB$579))</f>
        <v>#REF!</v>
      </c>
      <c r="Z183" s="1" t="e">
        <f>SUM(_xlfn.XLOOKUP(Table8[[#This Row],[Control ID]],[6]!Table10[Control ID],[6]cmmiAnalysis!CC$4:CC$579),_xlfn.XLOOKUP(Table8[[#This Row],[Control ID]],[6]!Table10[Control ID],[6]cmmiAnalysis!CD$4:CD$579),_xlfn.XLOOKUP(Table8[[#This Row],[Control ID]],[6]!Table10[Control ID],[6]cmmiAnalysis!CE$4:CE$579))</f>
        <v>#REF!</v>
      </c>
    </row>
    <row r="184" spans="2:26" x14ac:dyDescent="0.25">
      <c r="B184" s="1" t="s">
        <v>3462</v>
      </c>
      <c r="C184" s="1" t="str">
        <f>_xlfn.XLOOKUP(B184,[6]cmmiAnalysis!$A$4:$A$579,[6]cmmiAnalysis!$D$4:$D$579,0,0,1)</f>
        <v>Secure Hash Functions</v>
      </c>
      <c r="D184" s="19">
        <v>5</v>
      </c>
      <c r="E184" s="32" t="str">
        <f>IFERROR(SUM(Table8[[#This Row],[Implementation]:[Reporting]]),"N/A")</f>
        <v>N/A</v>
      </c>
      <c r="F184" s="32" t="e">
        <f>SUM(Table8[[#This Row],[Operating Capability]:[Adaptability]])</f>
        <v>#REF!</v>
      </c>
      <c r="G184" s="32" t="e">
        <f>SUM(Table8[[#This Row],[Reliability]:[Transparency]])</f>
        <v>#REF!</v>
      </c>
      <c r="H184" s="1" t="e" cm="1">
        <f t="array" ref="H184">_xlfn.XLOOKUP(B184,[6]!Table10[Control ID],[6]cmmiAnalysis!AV$4:AV$579,0,0,1)</f>
        <v>#REF!</v>
      </c>
      <c r="I184" s="1" t="e" cm="1">
        <f t="array" ref="I184">_xlfn.XLOOKUP(B184,[6]!Table10[Control ID], [6]cmmiAnalysis!AW$4:AW$579,0,0,1)+(_xlfn.XLOOKUP(B184,[6]!Table10[Control ID], [6]cmmiAnalysis!AX$4:AX$579,0,0,1)+(_xlfn.XLOOKUP(B184,[6]!Table10[Control ID], [6]cmmiAnalysis!AY$4:AY$579,0,0,1)))</f>
        <v>#REF!</v>
      </c>
      <c r="J18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4" s="1" t="e">
        <f>SUM(_xlfn.XLOOKUP(Table8[[#This Row],[Control ID]],[6]!Table10[Control ID],[6]cmmiAnalysis!BE$4:BE$579),_xlfn.XLOOKUP(Table8[[#This Row],[Control ID]],[6]!Table10[Control ID],[6]cmmiAnalysis!BF$4:BF$579))</f>
        <v>#REF!</v>
      </c>
      <c r="L184" s="1" t="e">
        <f>SUM(_xlfn.XLOOKUP(Table8[[#This Row],[Control ID]],[6]!Table10[Control ID],[6]cmmiAnalysis!BG$4:BG$579))</f>
        <v>#REF!</v>
      </c>
      <c r="M184" s="1" t="e">
        <f>SUM(_xlfn.XLOOKUP(Table8[[#This Row],[Control ID]],[6]!Table10[Control ID],[6]cmmiAnalysis!BH$4:BH$579))</f>
        <v>#REF!</v>
      </c>
      <c r="N184" s="1" t="e">
        <f>SUM(_xlfn.XLOOKUP(Table8[[#This Row],[Control ID]],[6]!Table10[Control ID],[6]cmmiAnalysis!BI$4:BI$579))</f>
        <v>#REF!</v>
      </c>
      <c r="O184" s="1" t="e">
        <f>SUM(_xlfn.XLOOKUP(Table8[[#This Row],[Control ID]],[6]!Table10[Control ID],[6]cmmiAnalysis!BJ$4:BJ$579),_xlfn.XLOOKUP(Table8[[#This Row],[Control ID]],[6]!Table10[Control ID],[6]cmmiAnalysis!BK$4:BK$579))</f>
        <v>#REF!</v>
      </c>
      <c r="P184" s="1" t="e">
        <f>SUM(_xlfn.XLOOKUP(Table8[[#This Row],[Control ID]],[6]!Table10[Control ID],[6]cmmiAnalysis!BL$4:BL$579))</f>
        <v>#REF!</v>
      </c>
      <c r="Q18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4" s="1" t="e">
        <f>SUM(_xlfn.XLOOKUP(Table8[[#This Row],[Control ID]],[6]!Table10[Control ID],[6]cmmiAnalysis!BQ$4:BQ$579),_xlfn.XLOOKUP(Table8[[#This Row],[Control ID]],[6]!Table10[Control ID],[6]cmmiAnalysis!BR$4:BR$579))</f>
        <v>#REF!</v>
      </c>
      <c r="S184" s="1" t="e">
        <f>SUM(_xlfn.XLOOKUP(Table8[[#This Row],[Control ID]],[6]!Table10[Control ID],[6]cmmiAnalysis!BA$4:BA$579),_xlfn.XLOOKUP(Table8[[#This Row],[Control ID]],[6]!Table10[Control ID],[6]cmmiAnalysis!BB$4:BB$579),_xlfn.XLOOKUP(Table8[[#This Row],[Control ID]],[6]!Table10[Control ID],[6]cmmiAnalysis!BC$4:BC$579))</f>
        <v>#REF!</v>
      </c>
      <c r="T184" s="1" t="e">
        <f>SUM(_xlfn.XLOOKUP(Table8[[#This Row],[Control ID]],[6]!Table10[Control ID],[6]cmmiAnalysis!BV$4:BV$579))</f>
        <v>#REF!</v>
      </c>
      <c r="U184" s="1" t="e">
        <f>SUM(_xlfn.XLOOKUP(Table8[[#This Row],[Control ID]],[6]!Table10[Control ID],[6]cmmiAnalysis!BW$4:BW$579))</f>
        <v>#REF!</v>
      </c>
      <c r="V184" s="1" t="e">
        <f>SUM(_xlfn.XLOOKUP(Table8[[#This Row],[Control ID]],[6]!Table10[Control ID],[6]cmmiAnalysis!BX$4:BX$579))</f>
        <v>#REF!</v>
      </c>
      <c r="W184" s="1" t="e">
        <f>SUM(_xlfn.XLOOKUP(Table8[[#This Row],[Control ID]],[6]!Table10[Control ID],[6]cmmiAnalysis!BY$4:BY$579))</f>
        <v>#REF!</v>
      </c>
      <c r="X184" s="1" t="e">
        <f>SUM(_xlfn.XLOOKUP(Table8[[#This Row],[Control ID]],[6]!Table10[Control ID],[6]cmmiAnalysis!BZ$4:BZ$579))</f>
        <v>#REF!</v>
      </c>
      <c r="Y184" s="1" t="e">
        <f>SUM(_xlfn.XLOOKUP(Table8[[#This Row],[Control ID]],[6]!Table10[Control ID],[6]cmmiAnalysis!CA$4:CA$579),_xlfn.XLOOKUP(Table8[[#This Row],[Control ID]],[6]!Table10[Control ID],[6]cmmiAnalysis!CB$4:CB$579))</f>
        <v>#REF!</v>
      </c>
      <c r="Z184" s="1" t="e">
        <f>SUM(_xlfn.XLOOKUP(Table8[[#This Row],[Control ID]],[6]!Table10[Control ID],[6]cmmiAnalysis!CC$4:CC$579),_xlfn.XLOOKUP(Table8[[#This Row],[Control ID]],[6]!Table10[Control ID],[6]cmmiAnalysis!CD$4:CD$579),_xlfn.XLOOKUP(Table8[[#This Row],[Control ID]],[6]!Table10[Control ID],[6]cmmiAnalysis!CE$4:CE$579))</f>
        <v>#REF!</v>
      </c>
    </row>
    <row r="185" spans="2:26" x14ac:dyDescent="0.25">
      <c r="B185" s="1" t="s">
        <v>3463</v>
      </c>
      <c r="C185" s="1" t="str">
        <f>_xlfn.XLOOKUP(B185,[6]cmmiAnalysis!$A$4:$A$579,[6]cmmiAnalysis!$D$4:$D$579,0,0,1)</f>
        <v>Document Signing</v>
      </c>
      <c r="D185" s="19">
        <v>4</v>
      </c>
      <c r="E185" s="32" t="str">
        <f>IFERROR(SUM(Table8[[#This Row],[Implementation]:[Reporting]]),"N/A")</f>
        <v>N/A</v>
      </c>
      <c r="F185" s="32" t="e">
        <f>SUM(Table8[[#This Row],[Operating Capability]:[Adaptability]])</f>
        <v>#REF!</v>
      </c>
      <c r="G185" s="32" t="e">
        <f>SUM(Table8[[#This Row],[Reliability]:[Transparency]])</f>
        <v>#REF!</v>
      </c>
      <c r="H185" s="1" t="e" cm="1">
        <f t="array" ref="H185">_xlfn.XLOOKUP(B185,[6]!Table10[Control ID],[6]cmmiAnalysis!AV$4:AV$579,0,0,1)</f>
        <v>#REF!</v>
      </c>
      <c r="I185" s="1" t="e" cm="1">
        <f t="array" ref="I185">_xlfn.XLOOKUP(B185,[6]!Table10[Control ID], [6]cmmiAnalysis!AW$4:AW$579,0,0,1)+(_xlfn.XLOOKUP(B185,[6]!Table10[Control ID], [6]cmmiAnalysis!AX$4:AX$579,0,0,1)+(_xlfn.XLOOKUP(B185,[6]!Table10[Control ID], [6]cmmiAnalysis!AY$4:AY$579,0,0,1)))</f>
        <v>#REF!</v>
      </c>
      <c r="J18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5" s="1" t="e">
        <f>SUM(_xlfn.XLOOKUP(Table8[[#This Row],[Control ID]],[6]!Table10[Control ID],[6]cmmiAnalysis!BE$4:BE$579),_xlfn.XLOOKUP(Table8[[#This Row],[Control ID]],[6]!Table10[Control ID],[6]cmmiAnalysis!BF$4:BF$579))</f>
        <v>#REF!</v>
      </c>
      <c r="L185" s="1" t="e">
        <f>SUM(_xlfn.XLOOKUP(Table8[[#This Row],[Control ID]],[6]!Table10[Control ID],[6]cmmiAnalysis!BG$4:BG$579))</f>
        <v>#REF!</v>
      </c>
      <c r="M185" s="1" t="e">
        <f>SUM(_xlfn.XLOOKUP(Table8[[#This Row],[Control ID]],[6]!Table10[Control ID],[6]cmmiAnalysis!BH$4:BH$579))</f>
        <v>#REF!</v>
      </c>
      <c r="N185" s="1" t="e">
        <f>SUM(_xlfn.XLOOKUP(Table8[[#This Row],[Control ID]],[6]!Table10[Control ID],[6]cmmiAnalysis!BI$4:BI$579))</f>
        <v>#REF!</v>
      </c>
      <c r="O185" s="1" t="e">
        <f>SUM(_xlfn.XLOOKUP(Table8[[#This Row],[Control ID]],[6]!Table10[Control ID],[6]cmmiAnalysis!BJ$4:BJ$579),_xlfn.XLOOKUP(Table8[[#This Row],[Control ID]],[6]!Table10[Control ID],[6]cmmiAnalysis!BK$4:BK$579))</f>
        <v>#REF!</v>
      </c>
      <c r="P185" s="1" t="e">
        <f>SUM(_xlfn.XLOOKUP(Table8[[#This Row],[Control ID]],[6]!Table10[Control ID],[6]cmmiAnalysis!BL$4:BL$579))</f>
        <v>#REF!</v>
      </c>
      <c r="Q18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5" s="1" t="e">
        <f>SUM(_xlfn.XLOOKUP(Table8[[#This Row],[Control ID]],[6]!Table10[Control ID],[6]cmmiAnalysis!BQ$4:BQ$579),_xlfn.XLOOKUP(Table8[[#This Row],[Control ID]],[6]!Table10[Control ID],[6]cmmiAnalysis!BR$4:BR$579))</f>
        <v>#REF!</v>
      </c>
      <c r="S185" s="1" t="e">
        <f>SUM(_xlfn.XLOOKUP(Table8[[#This Row],[Control ID]],[6]!Table10[Control ID],[6]cmmiAnalysis!BA$4:BA$579),_xlfn.XLOOKUP(Table8[[#This Row],[Control ID]],[6]!Table10[Control ID],[6]cmmiAnalysis!BB$4:BB$579),_xlfn.XLOOKUP(Table8[[#This Row],[Control ID]],[6]!Table10[Control ID],[6]cmmiAnalysis!BC$4:BC$579))</f>
        <v>#REF!</v>
      </c>
      <c r="T185" s="1" t="e">
        <f>SUM(_xlfn.XLOOKUP(Table8[[#This Row],[Control ID]],[6]!Table10[Control ID],[6]cmmiAnalysis!BV$4:BV$579))</f>
        <v>#REF!</v>
      </c>
      <c r="U185" s="1" t="e">
        <f>SUM(_xlfn.XLOOKUP(Table8[[#This Row],[Control ID]],[6]!Table10[Control ID],[6]cmmiAnalysis!BW$4:BW$579))</f>
        <v>#REF!</v>
      </c>
      <c r="V185" s="1" t="e">
        <f>SUM(_xlfn.XLOOKUP(Table8[[#This Row],[Control ID]],[6]!Table10[Control ID],[6]cmmiAnalysis!BX$4:BX$579))</f>
        <v>#REF!</v>
      </c>
      <c r="W185" s="1" t="e">
        <f>SUM(_xlfn.XLOOKUP(Table8[[#This Row],[Control ID]],[6]!Table10[Control ID],[6]cmmiAnalysis!BY$4:BY$579))</f>
        <v>#REF!</v>
      </c>
      <c r="X185" s="1" t="e">
        <f>SUM(_xlfn.XLOOKUP(Table8[[#This Row],[Control ID]],[6]!Table10[Control ID],[6]cmmiAnalysis!BZ$4:BZ$579))</f>
        <v>#REF!</v>
      </c>
      <c r="Y185" s="1" t="e">
        <f>SUM(_xlfn.XLOOKUP(Table8[[#This Row],[Control ID]],[6]!Table10[Control ID],[6]cmmiAnalysis!CA$4:CA$579),_xlfn.XLOOKUP(Table8[[#This Row],[Control ID]],[6]!Table10[Control ID],[6]cmmiAnalysis!CB$4:CB$579))</f>
        <v>#REF!</v>
      </c>
      <c r="Z185" s="1" t="e">
        <f>SUM(_xlfn.XLOOKUP(Table8[[#This Row],[Control ID]],[6]!Table10[Control ID],[6]cmmiAnalysis!CC$4:CC$579),_xlfn.XLOOKUP(Table8[[#This Row],[Control ID]],[6]!Table10[Control ID],[6]cmmiAnalysis!CD$4:CD$579),_xlfn.XLOOKUP(Table8[[#This Row],[Control ID]],[6]!Table10[Control ID],[6]cmmiAnalysis!CE$4:CE$579))</f>
        <v>#REF!</v>
      </c>
    </row>
    <row r="186" spans="2:26" x14ac:dyDescent="0.25">
      <c r="B186" s="1" t="s">
        <v>3464</v>
      </c>
      <c r="C186" s="1" t="str">
        <f>_xlfn.XLOOKUP(B186,[6]cmmiAnalysis!$A$4:$A$579,[6]cmmiAnalysis!$D$4:$D$579,0,0,1)</f>
        <v>Backup Encryption</v>
      </c>
      <c r="D186" s="19">
        <v>5</v>
      </c>
      <c r="E186" s="32" t="str">
        <f>IFERROR(SUM(Table8[[#This Row],[Implementation]:[Reporting]]),"N/A")</f>
        <v>N/A</v>
      </c>
      <c r="F186" s="32" t="e">
        <f>SUM(Table8[[#This Row],[Operating Capability]:[Adaptability]])</f>
        <v>#REF!</v>
      </c>
      <c r="G186" s="32" t="e">
        <f>SUM(Table8[[#This Row],[Reliability]:[Transparency]])</f>
        <v>#REF!</v>
      </c>
      <c r="H186" s="1" t="e" cm="1">
        <f t="array" ref="H186">_xlfn.XLOOKUP(B186,[6]!Table10[Control ID],[6]cmmiAnalysis!AV$4:AV$579,0,0,1)</f>
        <v>#REF!</v>
      </c>
      <c r="I186" s="1" t="e" cm="1">
        <f t="array" ref="I186">_xlfn.XLOOKUP(B186,[6]!Table10[Control ID], [6]cmmiAnalysis!AW$4:AW$579,0,0,1)+(_xlfn.XLOOKUP(B186,[6]!Table10[Control ID], [6]cmmiAnalysis!AX$4:AX$579,0,0,1)+(_xlfn.XLOOKUP(B186,[6]!Table10[Control ID], [6]cmmiAnalysis!AY$4:AY$579,0,0,1)))</f>
        <v>#REF!</v>
      </c>
      <c r="J18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6" s="1" t="e">
        <f>SUM(_xlfn.XLOOKUP(Table8[[#This Row],[Control ID]],[6]!Table10[Control ID],[6]cmmiAnalysis!BE$4:BE$579),_xlfn.XLOOKUP(Table8[[#This Row],[Control ID]],[6]!Table10[Control ID],[6]cmmiAnalysis!BF$4:BF$579))</f>
        <v>#REF!</v>
      </c>
      <c r="L186" s="1" t="e">
        <f>SUM(_xlfn.XLOOKUP(Table8[[#This Row],[Control ID]],[6]!Table10[Control ID],[6]cmmiAnalysis!BG$4:BG$579))</f>
        <v>#REF!</v>
      </c>
      <c r="M186" s="1" t="e">
        <f>SUM(_xlfn.XLOOKUP(Table8[[#This Row],[Control ID]],[6]!Table10[Control ID],[6]cmmiAnalysis!BH$4:BH$579))</f>
        <v>#REF!</v>
      </c>
      <c r="N186" s="1" t="e">
        <f>SUM(_xlfn.XLOOKUP(Table8[[#This Row],[Control ID]],[6]!Table10[Control ID],[6]cmmiAnalysis!BI$4:BI$579))</f>
        <v>#REF!</v>
      </c>
      <c r="O186" s="1" t="e">
        <f>SUM(_xlfn.XLOOKUP(Table8[[#This Row],[Control ID]],[6]!Table10[Control ID],[6]cmmiAnalysis!BJ$4:BJ$579),_xlfn.XLOOKUP(Table8[[#This Row],[Control ID]],[6]!Table10[Control ID],[6]cmmiAnalysis!BK$4:BK$579))</f>
        <v>#REF!</v>
      </c>
      <c r="P186" s="1" t="e">
        <f>SUM(_xlfn.XLOOKUP(Table8[[#This Row],[Control ID]],[6]!Table10[Control ID],[6]cmmiAnalysis!BL$4:BL$579))</f>
        <v>#REF!</v>
      </c>
      <c r="Q18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6" s="1" t="e">
        <f>SUM(_xlfn.XLOOKUP(Table8[[#This Row],[Control ID]],[6]!Table10[Control ID],[6]cmmiAnalysis!BQ$4:BQ$579),_xlfn.XLOOKUP(Table8[[#This Row],[Control ID]],[6]!Table10[Control ID],[6]cmmiAnalysis!BR$4:BR$579))</f>
        <v>#REF!</v>
      </c>
      <c r="S186" s="1" t="e">
        <f>SUM(_xlfn.XLOOKUP(Table8[[#This Row],[Control ID]],[6]!Table10[Control ID],[6]cmmiAnalysis!BA$4:BA$579),_xlfn.XLOOKUP(Table8[[#This Row],[Control ID]],[6]!Table10[Control ID],[6]cmmiAnalysis!BB$4:BB$579),_xlfn.XLOOKUP(Table8[[#This Row],[Control ID]],[6]!Table10[Control ID],[6]cmmiAnalysis!BC$4:BC$579))</f>
        <v>#REF!</v>
      </c>
      <c r="T186" s="1" t="e">
        <f>SUM(_xlfn.XLOOKUP(Table8[[#This Row],[Control ID]],[6]!Table10[Control ID],[6]cmmiAnalysis!BV$4:BV$579))</f>
        <v>#REF!</v>
      </c>
      <c r="U186" s="1" t="e">
        <f>SUM(_xlfn.XLOOKUP(Table8[[#This Row],[Control ID]],[6]!Table10[Control ID],[6]cmmiAnalysis!BW$4:BW$579))</f>
        <v>#REF!</v>
      </c>
      <c r="V186" s="1" t="e">
        <f>SUM(_xlfn.XLOOKUP(Table8[[#This Row],[Control ID]],[6]!Table10[Control ID],[6]cmmiAnalysis!BX$4:BX$579))</f>
        <v>#REF!</v>
      </c>
      <c r="W186" s="1" t="e">
        <f>SUM(_xlfn.XLOOKUP(Table8[[#This Row],[Control ID]],[6]!Table10[Control ID],[6]cmmiAnalysis!BY$4:BY$579))</f>
        <v>#REF!</v>
      </c>
      <c r="X186" s="1" t="e">
        <f>SUM(_xlfn.XLOOKUP(Table8[[#This Row],[Control ID]],[6]!Table10[Control ID],[6]cmmiAnalysis!BZ$4:BZ$579))</f>
        <v>#REF!</v>
      </c>
      <c r="Y186" s="1" t="e">
        <f>SUM(_xlfn.XLOOKUP(Table8[[#This Row],[Control ID]],[6]!Table10[Control ID],[6]cmmiAnalysis!CA$4:CA$579),_xlfn.XLOOKUP(Table8[[#This Row],[Control ID]],[6]!Table10[Control ID],[6]cmmiAnalysis!CB$4:CB$579))</f>
        <v>#REF!</v>
      </c>
      <c r="Z186" s="1" t="e">
        <f>SUM(_xlfn.XLOOKUP(Table8[[#This Row],[Control ID]],[6]!Table10[Control ID],[6]cmmiAnalysis!CC$4:CC$579),_xlfn.XLOOKUP(Table8[[#This Row],[Control ID]],[6]!Table10[Control ID],[6]cmmiAnalysis!CD$4:CD$579),_xlfn.XLOOKUP(Table8[[#This Row],[Control ID]],[6]!Table10[Control ID],[6]cmmiAnalysis!CE$4:CE$579))</f>
        <v>#REF!</v>
      </c>
    </row>
    <row r="187" spans="2:26" x14ac:dyDescent="0.25">
      <c r="B187" s="1" t="s">
        <v>3466</v>
      </c>
      <c r="C187" s="1" t="str">
        <f>_xlfn.XLOOKUP(B187,[6]cmmiAnalysis!$A$4:$A$579,[6]cmmiAnalysis!$D$4:$D$579,0,0,1)</f>
        <v>Code Obfuscation</v>
      </c>
      <c r="D187" s="19">
        <v>4</v>
      </c>
      <c r="E187" s="32" t="str">
        <f>IFERROR(SUM(Table8[[#This Row],[Implementation]:[Reporting]]),"N/A")</f>
        <v>N/A</v>
      </c>
      <c r="F187" s="32" t="e">
        <f>SUM(Table8[[#This Row],[Operating Capability]:[Adaptability]])</f>
        <v>#REF!</v>
      </c>
      <c r="G187" s="32" t="e">
        <f>SUM(Table8[[#This Row],[Reliability]:[Transparency]])</f>
        <v>#REF!</v>
      </c>
      <c r="H187" s="1" t="e" cm="1">
        <f t="array" ref="H187">_xlfn.XLOOKUP(B187,[6]!Table10[Control ID],[6]cmmiAnalysis!AV$4:AV$579,0,0,1)</f>
        <v>#REF!</v>
      </c>
      <c r="I187" s="1" t="e" cm="1">
        <f t="array" ref="I187">_xlfn.XLOOKUP(B187,[6]!Table10[Control ID], [6]cmmiAnalysis!AW$4:AW$579,0,0,1)+(_xlfn.XLOOKUP(B187,[6]!Table10[Control ID], [6]cmmiAnalysis!AX$4:AX$579,0,0,1)+(_xlfn.XLOOKUP(B187,[6]!Table10[Control ID], [6]cmmiAnalysis!AY$4:AY$579,0,0,1)))</f>
        <v>#REF!</v>
      </c>
      <c r="J18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7" s="1" t="e">
        <f>SUM(_xlfn.XLOOKUP(Table8[[#This Row],[Control ID]],[6]!Table10[Control ID],[6]cmmiAnalysis!BE$4:BE$579),_xlfn.XLOOKUP(Table8[[#This Row],[Control ID]],[6]!Table10[Control ID],[6]cmmiAnalysis!BF$4:BF$579))</f>
        <v>#REF!</v>
      </c>
      <c r="L187" s="1" t="e">
        <f>SUM(_xlfn.XLOOKUP(Table8[[#This Row],[Control ID]],[6]!Table10[Control ID],[6]cmmiAnalysis!BG$4:BG$579))</f>
        <v>#REF!</v>
      </c>
      <c r="M187" s="1" t="e">
        <f>SUM(_xlfn.XLOOKUP(Table8[[#This Row],[Control ID]],[6]!Table10[Control ID],[6]cmmiAnalysis!BH$4:BH$579))</f>
        <v>#REF!</v>
      </c>
      <c r="N187" s="1" t="e">
        <f>SUM(_xlfn.XLOOKUP(Table8[[#This Row],[Control ID]],[6]!Table10[Control ID],[6]cmmiAnalysis!BI$4:BI$579))</f>
        <v>#REF!</v>
      </c>
      <c r="O187" s="1" t="e">
        <f>SUM(_xlfn.XLOOKUP(Table8[[#This Row],[Control ID]],[6]!Table10[Control ID],[6]cmmiAnalysis!BJ$4:BJ$579),_xlfn.XLOOKUP(Table8[[#This Row],[Control ID]],[6]!Table10[Control ID],[6]cmmiAnalysis!BK$4:BK$579))</f>
        <v>#REF!</v>
      </c>
      <c r="P187" s="1" t="e">
        <f>SUM(_xlfn.XLOOKUP(Table8[[#This Row],[Control ID]],[6]!Table10[Control ID],[6]cmmiAnalysis!BL$4:BL$579))</f>
        <v>#REF!</v>
      </c>
      <c r="Q18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7" s="1" t="e">
        <f>SUM(_xlfn.XLOOKUP(Table8[[#This Row],[Control ID]],[6]!Table10[Control ID],[6]cmmiAnalysis!BQ$4:BQ$579),_xlfn.XLOOKUP(Table8[[#This Row],[Control ID]],[6]!Table10[Control ID],[6]cmmiAnalysis!BR$4:BR$579))</f>
        <v>#REF!</v>
      </c>
      <c r="S187" s="1" t="e">
        <f>SUM(_xlfn.XLOOKUP(Table8[[#This Row],[Control ID]],[6]!Table10[Control ID],[6]cmmiAnalysis!BA$4:BA$579),_xlfn.XLOOKUP(Table8[[#This Row],[Control ID]],[6]!Table10[Control ID],[6]cmmiAnalysis!BB$4:BB$579),_xlfn.XLOOKUP(Table8[[#This Row],[Control ID]],[6]!Table10[Control ID],[6]cmmiAnalysis!BC$4:BC$579))</f>
        <v>#REF!</v>
      </c>
      <c r="T187" s="1" t="e">
        <f>SUM(_xlfn.XLOOKUP(Table8[[#This Row],[Control ID]],[6]!Table10[Control ID],[6]cmmiAnalysis!BV$4:BV$579))</f>
        <v>#REF!</v>
      </c>
      <c r="U187" s="1" t="e">
        <f>SUM(_xlfn.XLOOKUP(Table8[[#This Row],[Control ID]],[6]!Table10[Control ID],[6]cmmiAnalysis!BW$4:BW$579))</f>
        <v>#REF!</v>
      </c>
      <c r="V187" s="1" t="e">
        <f>SUM(_xlfn.XLOOKUP(Table8[[#This Row],[Control ID]],[6]!Table10[Control ID],[6]cmmiAnalysis!BX$4:BX$579))</f>
        <v>#REF!</v>
      </c>
      <c r="W187" s="1" t="e">
        <f>SUM(_xlfn.XLOOKUP(Table8[[#This Row],[Control ID]],[6]!Table10[Control ID],[6]cmmiAnalysis!BY$4:BY$579))</f>
        <v>#REF!</v>
      </c>
      <c r="X187" s="1" t="e">
        <f>SUM(_xlfn.XLOOKUP(Table8[[#This Row],[Control ID]],[6]!Table10[Control ID],[6]cmmiAnalysis!BZ$4:BZ$579))</f>
        <v>#REF!</v>
      </c>
      <c r="Y187" s="1" t="e">
        <f>SUM(_xlfn.XLOOKUP(Table8[[#This Row],[Control ID]],[6]!Table10[Control ID],[6]cmmiAnalysis!CA$4:CA$579),_xlfn.XLOOKUP(Table8[[#This Row],[Control ID]],[6]!Table10[Control ID],[6]cmmiAnalysis!CB$4:CB$579))</f>
        <v>#REF!</v>
      </c>
      <c r="Z187" s="1" t="e">
        <f>SUM(_xlfn.XLOOKUP(Table8[[#This Row],[Control ID]],[6]!Table10[Control ID],[6]cmmiAnalysis!CC$4:CC$579),_xlfn.XLOOKUP(Table8[[#This Row],[Control ID]],[6]!Table10[Control ID],[6]cmmiAnalysis!CD$4:CD$579),_xlfn.XLOOKUP(Table8[[#This Row],[Control ID]],[6]!Table10[Control ID],[6]cmmiAnalysis!CE$4:CE$579))</f>
        <v>#REF!</v>
      </c>
    </row>
    <row r="188" spans="2:26" x14ac:dyDescent="0.25">
      <c r="B188" s="1" t="s">
        <v>3467</v>
      </c>
      <c r="C188" s="1" t="str">
        <f>_xlfn.XLOOKUP(B188,[6]cmmiAnalysis!$A$4:$A$579,[6]cmmiAnalysis!$D$4:$D$579,0,0,1)</f>
        <v>VPN Encryption</v>
      </c>
      <c r="D188" s="19">
        <v>5</v>
      </c>
      <c r="E188" s="32" t="str">
        <f>IFERROR(SUM(Table8[[#This Row],[Implementation]:[Reporting]]),"N/A")</f>
        <v>N/A</v>
      </c>
      <c r="F188" s="32" t="e">
        <f>SUM(Table8[[#This Row],[Operating Capability]:[Adaptability]])</f>
        <v>#REF!</v>
      </c>
      <c r="G188" s="32" t="e">
        <f>SUM(Table8[[#This Row],[Reliability]:[Transparency]])</f>
        <v>#REF!</v>
      </c>
      <c r="H188" s="1" t="e" cm="1">
        <f t="array" ref="H188">_xlfn.XLOOKUP(B188,[6]!Table10[Control ID],[6]cmmiAnalysis!AV$4:AV$579,0,0,1)</f>
        <v>#REF!</v>
      </c>
      <c r="I188" s="1" t="e" cm="1">
        <f t="array" ref="I188">_xlfn.XLOOKUP(B188,[6]!Table10[Control ID], [6]cmmiAnalysis!AW$4:AW$579,0,0,1)+(_xlfn.XLOOKUP(B188,[6]!Table10[Control ID], [6]cmmiAnalysis!AX$4:AX$579,0,0,1)+(_xlfn.XLOOKUP(B188,[6]!Table10[Control ID], [6]cmmiAnalysis!AY$4:AY$579,0,0,1)))</f>
        <v>#REF!</v>
      </c>
      <c r="J18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8" s="1" t="e">
        <f>SUM(_xlfn.XLOOKUP(Table8[[#This Row],[Control ID]],[6]!Table10[Control ID],[6]cmmiAnalysis!BE$4:BE$579),_xlfn.XLOOKUP(Table8[[#This Row],[Control ID]],[6]!Table10[Control ID],[6]cmmiAnalysis!BF$4:BF$579))</f>
        <v>#REF!</v>
      </c>
      <c r="L188" s="1" t="e">
        <f>SUM(_xlfn.XLOOKUP(Table8[[#This Row],[Control ID]],[6]!Table10[Control ID],[6]cmmiAnalysis!BG$4:BG$579))</f>
        <v>#REF!</v>
      </c>
      <c r="M188" s="1" t="e">
        <f>SUM(_xlfn.XLOOKUP(Table8[[#This Row],[Control ID]],[6]!Table10[Control ID],[6]cmmiAnalysis!BH$4:BH$579))</f>
        <v>#REF!</v>
      </c>
      <c r="N188" s="1" t="e">
        <f>SUM(_xlfn.XLOOKUP(Table8[[#This Row],[Control ID]],[6]!Table10[Control ID],[6]cmmiAnalysis!BI$4:BI$579))</f>
        <v>#REF!</v>
      </c>
      <c r="O188" s="1" t="e">
        <f>SUM(_xlfn.XLOOKUP(Table8[[#This Row],[Control ID]],[6]!Table10[Control ID],[6]cmmiAnalysis!BJ$4:BJ$579),_xlfn.XLOOKUP(Table8[[#This Row],[Control ID]],[6]!Table10[Control ID],[6]cmmiAnalysis!BK$4:BK$579))</f>
        <v>#REF!</v>
      </c>
      <c r="P188" s="1" t="e">
        <f>SUM(_xlfn.XLOOKUP(Table8[[#This Row],[Control ID]],[6]!Table10[Control ID],[6]cmmiAnalysis!BL$4:BL$579))</f>
        <v>#REF!</v>
      </c>
      <c r="Q18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8" s="1" t="e">
        <f>SUM(_xlfn.XLOOKUP(Table8[[#This Row],[Control ID]],[6]!Table10[Control ID],[6]cmmiAnalysis!BQ$4:BQ$579),_xlfn.XLOOKUP(Table8[[#This Row],[Control ID]],[6]!Table10[Control ID],[6]cmmiAnalysis!BR$4:BR$579))</f>
        <v>#REF!</v>
      </c>
      <c r="S188" s="1" t="e">
        <f>SUM(_xlfn.XLOOKUP(Table8[[#This Row],[Control ID]],[6]!Table10[Control ID],[6]cmmiAnalysis!BA$4:BA$579),_xlfn.XLOOKUP(Table8[[#This Row],[Control ID]],[6]!Table10[Control ID],[6]cmmiAnalysis!BB$4:BB$579),_xlfn.XLOOKUP(Table8[[#This Row],[Control ID]],[6]!Table10[Control ID],[6]cmmiAnalysis!BC$4:BC$579))</f>
        <v>#REF!</v>
      </c>
      <c r="T188" s="1" t="e">
        <f>SUM(_xlfn.XLOOKUP(Table8[[#This Row],[Control ID]],[6]!Table10[Control ID],[6]cmmiAnalysis!BV$4:BV$579))</f>
        <v>#REF!</v>
      </c>
      <c r="U188" s="1" t="e">
        <f>SUM(_xlfn.XLOOKUP(Table8[[#This Row],[Control ID]],[6]!Table10[Control ID],[6]cmmiAnalysis!BW$4:BW$579))</f>
        <v>#REF!</v>
      </c>
      <c r="V188" s="1" t="e">
        <f>SUM(_xlfn.XLOOKUP(Table8[[#This Row],[Control ID]],[6]!Table10[Control ID],[6]cmmiAnalysis!BX$4:BX$579))</f>
        <v>#REF!</v>
      </c>
      <c r="W188" s="1" t="e">
        <f>SUM(_xlfn.XLOOKUP(Table8[[#This Row],[Control ID]],[6]!Table10[Control ID],[6]cmmiAnalysis!BY$4:BY$579))</f>
        <v>#REF!</v>
      </c>
      <c r="X188" s="1" t="e">
        <f>SUM(_xlfn.XLOOKUP(Table8[[#This Row],[Control ID]],[6]!Table10[Control ID],[6]cmmiAnalysis!BZ$4:BZ$579))</f>
        <v>#REF!</v>
      </c>
      <c r="Y188" s="1" t="e">
        <f>SUM(_xlfn.XLOOKUP(Table8[[#This Row],[Control ID]],[6]!Table10[Control ID],[6]cmmiAnalysis!CA$4:CA$579),_xlfn.XLOOKUP(Table8[[#This Row],[Control ID]],[6]!Table10[Control ID],[6]cmmiAnalysis!CB$4:CB$579))</f>
        <v>#REF!</v>
      </c>
      <c r="Z188" s="1" t="e">
        <f>SUM(_xlfn.XLOOKUP(Table8[[#This Row],[Control ID]],[6]!Table10[Control ID],[6]cmmiAnalysis!CC$4:CC$579),_xlfn.XLOOKUP(Table8[[#This Row],[Control ID]],[6]!Table10[Control ID],[6]cmmiAnalysis!CD$4:CD$579),_xlfn.XLOOKUP(Table8[[#This Row],[Control ID]],[6]!Table10[Control ID],[6]cmmiAnalysis!CE$4:CE$579))</f>
        <v>#REF!</v>
      </c>
    </row>
    <row r="189" spans="2:26" x14ac:dyDescent="0.25">
      <c r="B189" s="1" t="s">
        <v>3468</v>
      </c>
      <c r="C189" s="1" t="str">
        <f>_xlfn.XLOOKUP(B189,[6]cmmiAnalysis!$A$4:$A$579,[6]cmmiAnalysis!$D$4:$D$579,0,0,1)</f>
        <v>Governance Model</v>
      </c>
      <c r="D189" s="19">
        <v>3</v>
      </c>
      <c r="E189" s="32" t="str">
        <f>IFERROR(SUM(Table8[[#This Row],[Implementation]:[Reporting]]),"N/A")</f>
        <v>N/A</v>
      </c>
      <c r="F189" s="32" t="e">
        <f>SUM(Table8[[#This Row],[Operating Capability]:[Adaptability]])</f>
        <v>#REF!</v>
      </c>
      <c r="G189" s="32" t="e">
        <f>SUM(Table8[[#This Row],[Reliability]:[Transparency]])</f>
        <v>#REF!</v>
      </c>
      <c r="H189" s="1" t="e" cm="1">
        <f t="array" ref="H189">_xlfn.XLOOKUP(B189,[6]!Table10[Control ID],[6]cmmiAnalysis!AV$4:AV$579,0,0,1)</f>
        <v>#REF!</v>
      </c>
      <c r="I189" s="1" t="e" cm="1">
        <f t="array" ref="I189">_xlfn.XLOOKUP(B189,[6]!Table10[Control ID], [6]cmmiAnalysis!AW$4:AW$579,0,0,1)+(_xlfn.XLOOKUP(B189,[6]!Table10[Control ID], [6]cmmiAnalysis!AX$4:AX$579,0,0,1)+(_xlfn.XLOOKUP(B189,[6]!Table10[Control ID], [6]cmmiAnalysis!AY$4:AY$579,0,0,1)))</f>
        <v>#REF!</v>
      </c>
      <c r="J18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89" s="1" t="e">
        <f>SUM(_xlfn.XLOOKUP(Table8[[#This Row],[Control ID]],[6]!Table10[Control ID],[6]cmmiAnalysis!BE$4:BE$579),_xlfn.XLOOKUP(Table8[[#This Row],[Control ID]],[6]!Table10[Control ID],[6]cmmiAnalysis!BF$4:BF$579))</f>
        <v>#REF!</v>
      </c>
      <c r="L189" s="1" t="e">
        <f>SUM(_xlfn.XLOOKUP(Table8[[#This Row],[Control ID]],[6]!Table10[Control ID],[6]cmmiAnalysis!BG$4:BG$579))</f>
        <v>#REF!</v>
      </c>
      <c r="M189" s="1" t="e">
        <f>SUM(_xlfn.XLOOKUP(Table8[[#This Row],[Control ID]],[6]!Table10[Control ID],[6]cmmiAnalysis!BH$4:BH$579))</f>
        <v>#REF!</v>
      </c>
      <c r="N189" s="1" t="e">
        <f>SUM(_xlfn.XLOOKUP(Table8[[#This Row],[Control ID]],[6]!Table10[Control ID],[6]cmmiAnalysis!BI$4:BI$579))</f>
        <v>#REF!</v>
      </c>
      <c r="O189" s="1" t="e">
        <f>SUM(_xlfn.XLOOKUP(Table8[[#This Row],[Control ID]],[6]!Table10[Control ID],[6]cmmiAnalysis!BJ$4:BJ$579),_xlfn.XLOOKUP(Table8[[#This Row],[Control ID]],[6]!Table10[Control ID],[6]cmmiAnalysis!BK$4:BK$579))</f>
        <v>#REF!</v>
      </c>
      <c r="P189" s="1" t="e">
        <f>SUM(_xlfn.XLOOKUP(Table8[[#This Row],[Control ID]],[6]!Table10[Control ID],[6]cmmiAnalysis!BL$4:BL$579))</f>
        <v>#REF!</v>
      </c>
      <c r="Q18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89" s="1" t="e">
        <f>SUM(_xlfn.XLOOKUP(Table8[[#This Row],[Control ID]],[6]!Table10[Control ID],[6]cmmiAnalysis!BQ$4:BQ$579),_xlfn.XLOOKUP(Table8[[#This Row],[Control ID]],[6]!Table10[Control ID],[6]cmmiAnalysis!BR$4:BR$579))</f>
        <v>#REF!</v>
      </c>
      <c r="S189" s="1" t="e">
        <f>SUM(_xlfn.XLOOKUP(Table8[[#This Row],[Control ID]],[6]!Table10[Control ID],[6]cmmiAnalysis!BA$4:BA$579),_xlfn.XLOOKUP(Table8[[#This Row],[Control ID]],[6]!Table10[Control ID],[6]cmmiAnalysis!BB$4:BB$579),_xlfn.XLOOKUP(Table8[[#This Row],[Control ID]],[6]!Table10[Control ID],[6]cmmiAnalysis!BC$4:BC$579))</f>
        <v>#REF!</v>
      </c>
      <c r="T189" s="1" t="e">
        <f>SUM(_xlfn.XLOOKUP(Table8[[#This Row],[Control ID]],[6]!Table10[Control ID],[6]cmmiAnalysis!BV$4:BV$579))</f>
        <v>#REF!</v>
      </c>
      <c r="U189" s="1" t="e">
        <f>SUM(_xlfn.XLOOKUP(Table8[[#This Row],[Control ID]],[6]!Table10[Control ID],[6]cmmiAnalysis!BW$4:BW$579))</f>
        <v>#REF!</v>
      </c>
      <c r="V189" s="1" t="e">
        <f>SUM(_xlfn.XLOOKUP(Table8[[#This Row],[Control ID]],[6]!Table10[Control ID],[6]cmmiAnalysis!BX$4:BX$579))</f>
        <v>#REF!</v>
      </c>
      <c r="W189" s="1" t="e">
        <f>SUM(_xlfn.XLOOKUP(Table8[[#This Row],[Control ID]],[6]!Table10[Control ID],[6]cmmiAnalysis!BY$4:BY$579))</f>
        <v>#REF!</v>
      </c>
      <c r="X189" s="1" t="e">
        <f>SUM(_xlfn.XLOOKUP(Table8[[#This Row],[Control ID]],[6]!Table10[Control ID],[6]cmmiAnalysis!BZ$4:BZ$579))</f>
        <v>#REF!</v>
      </c>
      <c r="Y189" s="1" t="e">
        <f>SUM(_xlfn.XLOOKUP(Table8[[#This Row],[Control ID]],[6]!Table10[Control ID],[6]cmmiAnalysis!CA$4:CA$579),_xlfn.XLOOKUP(Table8[[#This Row],[Control ID]],[6]!Table10[Control ID],[6]cmmiAnalysis!CB$4:CB$579))</f>
        <v>#REF!</v>
      </c>
      <c r="Z189" s="1" t="e">
        <f>SUM(_xlfn.XLOOKUP(Table8[[#This Row],[Control ID]],[6]!Table10[Control ID],[6]cmmiAnalysis!CC$4:CC$579),_xlfn.XLOOKUP(Table8[[#This Row],[Control ID]],[6]!Table10[Control ID],[6]cmmiAnalysis!CD$4:CD$579),_xlfn.XLOOKUP(Table8[[#This Row],[Control ID]],[6]!Table10[Control ID],[6]cmmiAnalysis!CE$4:CE$579))</f>
        <v>#REF!</v>
      </c>
    </row>
    <row r="190" spans="2:26" x14ac:dyDescent="0.25">
      <c r="B190" s="1" t="s">
        <v>3471</v>
      </c>
      <c r="C190" s="1" t="str">
        <f>_xlfn.XLOOKUP(B190,[6]cmmiAnalysis!$A$4:$A$579,[6]cmmiAnalysis!$D$4:$D$579,0,0,1)</f>
        <v>Steering Committee</v>
      </c>
      <c r="D190" s="19">
        <v>4</v>
      </c>
      <c r="E190" s="32" t="str">
        <f>IFERROR(SUM(Table8[[#This Row],[Implementation]:[Reporting]]),"N/A")</f>
        <v>N/A</v>
      </c>
      <c r="F190" s="32" t="e">
        <f>SUM(Table8[[#This Row],[Operating Capability]:[Adaptability]])</f>
        <v>#REF!</v>
      </c>
      <c r="G190" s="32" t="e">
        <f>SUM(Table8[[#This Row],[Reliability]:[Transparency]])</f>
        <v>#REF!</v>
      </c>
      <c r="H190" s="1" t="e" cm="1">
        <f t="array" ref="H190">_xlfn.XLOOKUP(B190,[6]!Table10[Control ID],[6]cmmiAnalysis!AV$4:AV$579,0,0,1)</f>
        <v>#REF!</v>
      </c>
      <c r="I190" s="1" t="e" cm="1">
        <f t="array" ref="I190">_xlfn.XLOOKUP(B190,[6]!Table10[Control ID], [6]cmmiAnalysis!AW$4:AW$579,0,0,1)+(_xlfn.XLOOKUP(B190,[6]!Table10[Control ID], [6]cmmiAnalysis!AX$4:AX$579,0,0,1)+(_xlfn.XLOOKUP(B190,[6]!Table10[Control ID], [6]cmmiAnalysis!AY$4:AY$579,0,0,1)))</f>
        <v>#REF!</v>
      </c>
      <c r="J19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0" s="1" t="e">
        <f>SUM(_xlfn.XLOOKUP(Table8[[#This Row],[Control ID]],[6]!Table10[Control ID],[6]cmmiAnalysis!BE$4:BE$579),_xlfn.XLOOKUP(Table8[[#This Row],[Control ID]],[6]!Table10[Control ID],[6]cmmiAnalysis!BF$4:BF$579))</f>
        <v>#REF!</v>
      </c>
      <c r="L190" s="1" t="e">
        <f>SUM(_xlfn.XLOOKUP(Table8[[#This Row],[Control ID]],[6]!Table10[Control ID],[6]cmmiAnalysis!BG$4:BG$579))</f>
        <v>#REF!</v>
      </c>
      <c r="M190" s="1" t="e">
        <f>SUM(_xlfn.XLOOKUP(Table8[[#This Row],[Control ID]],[6]!Table10[Control ID],[6]cmmiAnalysis!BH$4:BH$579))</f>
        <v>#REF!</v>
      </c>
      <c r="N190" s="1" t="e">
        <f>SUM(_xlfn.XLOOKUP(Table8[[#This Row],[Control ID]],[6]!Table10[Control ID],[6]cmmiAnalysis!BI$4:BI$579))</f>
        <v>#REF!</v>
      </c>
      <c r="O190" s="1" t="e">
        <f>SUM(_xlfn.XLOOKUP(Table8[[#This Row],[Control ID]],[6]!Table10[Control ID],[6]cmmiAnalysis!BJ$4:BJ$579),_xlfn.XLOOKUP(Table8[[#This Row],[Control ID]],[6]!Table10[Control ID],[6]cmmiAnalysis!BK$4:BK$579))</f>
        <v>#REF!</v>
      </c>
      <c r="P190" s="1" t="e">
        <f>SUM(_xlfn.XLOOKUP(Table8[[#This Row],[Control ID]],[6]!Table10[Control ID],[6]cmmiAnalysis!BL$4:BL$579))</f>
        <v>#REF!</v>
      </c>
      <c r="Q19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0" s="1" t="e">
        <f>SUM(_xlfn.XLOOKUP(Table8[[#This Row],[Control ID]],[6]!Table10[Control ID],[6]cmmiAnalysis!BQ$4:BQ$579),_xlfn.XLOOKUP(Table8[[#This Row],[Control ID]],[6]!Table10[Control ID],[6]cmmiAnalysis!BR$4:BR$579))</f>
        <v>#REF!</v>
      </c>
      <c r="S190" s="1" t="e">
        <f>SUM(_xlfn.XLOOKUP(Table8[[#This Row],[Control ID]],[6]!Table10[Control ID],[6]cmmiAnalysis!BA$4:BA$579),_xlfn.XLOOKUP(Table8[[#This Row],[Control ID]],[6]!Table10[Control ID],[6]cmmiAnalysis!BB$4:BB$579),_xlfn.XLOOKUP(Table8[[#This Row],[Control ID]],[6]!Table10[Control ID],[6]cmmiAnalysis!BC$4:BC$579))</f>
        <v>#REF!</v>
      </c>
      <c r="T190" s="1" t="e">
        <f>SUM(_xlfn.XLOOKUP(Table8[[#This Row],[Control ID]],[6]!Table10[Control ID],[6]cmmiAnalysis!BV$4:BV$579))</f>
        <v>#REF!</v>
      </c>
      <c r="U190" s="1" t="e">
        <f>SUM(_xlfn.XLOOKUP(Table8[[#This Row],[Control ID]],[6]!Table10[Control ID],[6]cmmiAnalysis!BW$4:BW$579))</f>
        <v>#REF!</v>
      </c>
      <c r="V190" s="1" t="e">
        <f>SUM(_xlfn.XLOOKUP(Table8[[#This Row],[Control ID]],[6]!Table10[Control ID],[6]cmmiAnalysis!BX$4:BX$579))</f>
        <v>#REF!</v>
      </c>
      <c r="W190" s="1" t="e">
        <f>SUM(_xlfn.XLOOKUP(Table8[[#This Row],[Control ID]],[6]!Table10[Control ID],[6]cmmiAnalysis!BY$4:BY$579))</f>
        <v>#REF!</v>
      </c>
      <c r="X190" s="1" t="e">
        <f>SUM(_xlfn.XLOOKUP(Table8[[#This Row],[Control ID]],[6]!Table10[Control ID],[6]cmmiAnalysis!BZ$4:BZ$579))</f>
        <v>#REF!</v>
      </c>
      <c r="Y190" s="1" t="e">
        <f>SUM(_xlfn.XLOOKUP(Table8[[#This Row],[Control ID]],[6]!Table10[Control ID],[6]cmmiAnalysis!CA$4:CA$579),_xlfn.XLOOKUP(Table8[[#This Row],[Control ID]],[6]!Table10[Control ID],[6]cmmiAnalysis!CB$4:CB$579))</f>
        <v>#REF!</v>
      </c>
      <c r="Z190" s="1" t="e">
        <f>SUM(_xlfn.XLOOKUP(Table8[[#This Row],[Control ID]],[6]!Table10[Control ID],[6]cmmiAnalysis!CC$4:CC$579),_xlfn.XLOOKUP(Table8[[#This Row],[Control ID]],[6]!Table10[Control ID],[6]cmmiAnalysis!CD$4:CD$579),_xlfn.XLOOKUP(Table8[[#This Row],[Control ID]],[6]!Table10[Control ID],[6]cmmiAnalysis!CE$4:CE$579))</f>
        <v>#REF!</v>
      </c>
    </row>
    <row r="191" spans="2:26" x14ac:dyDescent="0.25">
      <c r="B191" s="1" t="s">
        <v>3472</v>
      </c>
      <c r="C191" s="1" t="str">
        <f>_xlfn.XLOOKUP(B191,[6]cmmiAnalysis!$A$4:$A$579,[6]cmmiAnalysis!$D$4:$D$579,0,0,1)</f>
        <v>Policy Framework</v>
      </c>
      <c r="D191" s="19">
        <v>4</v>
      </c>
      <c r="E191" s="32" t="str">
        <f>IFERROR(SUM(Table8[[#This Row],[Implementation]:[Reporting]]),"N/A")</f>
        <v>N/A</v>
      </c>
      <c r="F191" s="32" t="e">
        <f>SUM(Table8[[#This Row],[Operating Capability]:[Adaptability]])</f>
        <v>#REF!</v>
      </c>
      <c r="G191" s="32" t="e">
        <f>SUM(Table8[[#This Row],[Reliability]:[Transparency]])</f>
        <v>#REF!</v>
      </c>
      <c r="H191" s="1" t="e" cm="1">
        <f t="array" ref="H191">_xlfn.XLOOKUP(B191,[6]!Table10[Control ID],[6]cmmiAnalysis!AV$4:AV$579,0,0,1)</f>
        <v>#REF!</v>
      </c>
      <c r="I191" s="1" t="e" cm="1">
        <f t="array" ref="I191">_xlfn.XLOOKUP(B191,[6]!Table10[Control ID], [6]cmmiAnalysis!AW$4:AW$579,0,0,1)+(_xlfn.XLOOKUP(B191,[6]!Table10[Control ID], [6]cmmiAnalysis!AX$4:AX$579,0,0,1)+(_xlfn.XLOOKUP(B191,[6]!Table10[Control ID], [6]cmmiAnalysis!AY$4:AY$579,0,0,1)))</f>
        <v>#REF!</v>
      </c>
      <c r="J19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1" s="1" t="e">
        <f>SUM(_xlfn.XLOOKUP(Table8[[#This Row],[Control ID]],[6]!Table10[Control ID],[6]cmmiAnalysis!BE$4:BE$579),_xlfn.XLOOKUP(Table8[[#This Row],[Control ID]],[6]!Table10[Control ID],[6]cmmiAnalysis!BF$4:BF$579))</f>
        <v>#REF!</v>
      </c>
      <c r="L191" s="1" t="e">
        <f>SUM(_xlfn.XLOOKUP(Table8[[#This Row],[Control ID]],[6]!Table10[Control ID],[6]cmmiAnalysis!BG$4:BG$579))</f>
        <v>#REF!</v>
      </c>
      <c r="M191" s="1" t="e">
        <f>SUM(_xlfn.XLOOKUP(Table8[[#This Row],[Control ID]],[6]!Table10[Control ID],[6]cmmiAnalysis!BH$4:BH$579))</f>
        <v>#REF!</v>
      </c>
      <c r="N191" s="1" t="e">
        <f>SUM(_xlfn.XLOOKUP(Table8[[#This Row],[Control ID]],[6]!Table10[Control ID],[6]cmmiAnalysis!BI$4:BI$579))</f>
        <v>#REF!</v>
      </c>
      <c r="O191" s="1" t="e">
        <f>SUM(_xlfn.XLOOKUP(Table8[[#This Row],[Control ID]],[6]!Table10[Control ID],[6]cmmiAnalysis!BJ$4:BJ$579),_xlfn.XLOOKUP(Table8[[#This Row],[Control ID]],[6]!Table10[Control ID],[6]cmmiAnalysis!BK$4:BK$579))</f>
        <v>#REF!</v>
      </c>
      <c r="P191" s="1" t="e">
        <f>SUM(_xlfn.XLOOKUP(Table8[[#This Row],[Control ID]],[6]!Table10[Control ID],[6]cmmiAnalysis!BL$4:BL$579))</f>
        <v>#REF!</v>
      </c>
      <c r="Q19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1" s="1" t="e">
        <f>SUM(_xlfn.XLOOKUP(Table8[[#This Row],[Control ID]],[6]!Table10[Control ID],[6]cmmiAnalysis!BQ$4:BQ$579),_xlfn.XLOOKUP(Table8[[#This Row],[Control ID]],[6]!Table10[Control ID],[6]cmmiAnalysis!BR$4:BR$579))</f>
        <v>#REF!</v>
      </c>
      <c r="S191" s="1" t="e">
        <f>SUM(_xlfn.XLOOKUP(Table8[[#This Row],[Control ID]],[6]!Table10[Control ID],[6]cmmiAnalysis!BA$4:BA$579),_xlfn.XLOOKUP(Table8[[#This Row],[Control ID]],[6]!Table10[Control ID],[6]cmmiAnalysis!BB$4:BB$579),_xlfn.XLOOKUP(Table8[[#This Row],[Control ID]],[6]!Table10[Control ID],[6]cmmiAnalysis!BC$4:BC$579))</f>
        <v>#REF!</v>
      </c>
      <c r="T191" s="1" t="e">
        <f>SUM(_xlfn.XLOOKUP(Table8[[#This Row],[Control ID]],[6]!Table10[Control ID],[6]cmmiAnalysis!BV$4:BV$579))</f>
        <v>#REF!</v>
      </c>
      <c r="U191" s="1" t="e">
        <f>SUM(_xlfn.XLOOKUP(Table8[[#This Row],[Control ID]],[6]!Table10[Control ID],[6]cmmiAnalysis!BW$4:BW$579))</f>
        <v>#REF!</v>
      </c>
      <c r="V191" s="1" t="e">
        <f>SUM(_xlfn.XLOOKUP(Table8[[#This Row],[Control ID]],[6]!Table10[Control ID],[6]cmmiAnalysis!BX$4:BX$579))</f>
        <v>#REF!</v>
      </c>
      <c r="W191" s="1" t="e">
        <f>SUM(_xlfn.XLOOKUP(Table8[[#This Row],[Control ID]],[6]!Table10[Control ID],[6]cmmiAnalysis!BY$4:BY$579))</f>
        <v>#REF!</v>
      </c>
      <c r="X191" s="1" t="e">
        <f>SUM(_xlfn.XLOOKUP(Table8[[#This Row],[Control ID]],[6]!Table10[Control ID],[6]cmmiAnalysis!BZ$4:BZ$579))</f>
        <v>#REF!</v>
      </c>
      <c r="Y191" s="1" t="e">
        <f>SUM(_xlfn.XLOOKUP(Table8[[#This Row],[Control ID]],[6]!Table10[Control ID],[6]cmmiAnalysis!CA$4:CA$579),_xlfn.XLOOKUP(Table8[[#This Row],[Control ID]],[6]!Table10[Control ID],[6]cmmiAnalysis!CB$4:CB$579))</f>
        <v>#REF!</v>
      </c>
      <c r="Z191" s="1" t="e">
        <f>SUM(_xlfn.XLOOKUP(Table8[[#This Row],[Control ID]],[6]!Table10[Control ID],[6]cmmiAnalysis!CC$4:CC$579),_xlfn.XLOOKUP(Table8[[#This Row],[Control ID]],[6]!Table10[Control ID],[6]cmmiAnalysis!CD$4:CD$579),_xlfn.XLOOKUP(Table8[[#This Row],[Control ID]],[6]!Table10[Control ID],[6]cmmiAnalysis!CE$4:CE$579))</f>
        <v>#REF!</v>
      </c>
    </row>
    <row r="192" spans="2:26" x14ac:dyDescent="0.25">
      <c r="B192" s="1" t="s">
        <v>3473</v>
      </c>
      <c r="C192" s="1" t="str">
        <f>_xlfn.XLOOKUP(B192,[6]cmmiAnalysis!$A$4:$A$579,[6]cmmiAnalysis!$D$4:$D$579,0,0,1)</f>
        <v>Policy Review</v>
      </c>
      <c r="D192" s="19">
        <v>4</v>
      </c>
      <c r="E192" s="32" t="str">
        <f>IFERROR(SUM(Table8[[#This Row],[Implementation]:[Reporting]]),"N/A")</f>
        <v>N/A</v>
      </c>
      <c r="F192" s="32" t="e">
        <f>SUM(Table8[[#This Row],[Operating Capability]:[Adaptability]])</f>
        <v>#REF!</v>
      </c>
      <c r="G192" s="32" t="e">
        <f>SUM(Table8[[#This Row],[Reliability]:[Transparency]])</f>
        <v>#REF!</v>
      </c>
      <c r="H192" s="1" t="e" cm="1">
        <f t="array" ref="H192">_xlfn.XLOOKUP(B192,[6]!Table10[Control ID],[6]cmmiAnalysis!AV$4:AV$579,0,0,1)</f>
        <v>#REF!</v>
      </c>
      <c r="I192" s="1" t="e" cm="1">
        <f t="array" ref="I192">_xlfn.XLOOKUP(B192,[6]!Table10[Control ID], [6]cmmiAnalysis!AW$4:AW$579,0,0,1)+(_xlfn.XLOOKUP(B192,[6]!Table10[Control ID], [6]cmmiAnalysis!AX$4:AX$579,0,0,1)+(_xlfn.XLOOKUP(B192,[6]!Table10[Control ID], [6]cmmiAnalysis!AY$4:AY$579,0,0,1)))</f>
        <v>#REF!</v>
      </c>
      <c r="J19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2" s="1" t="e">
        <f>SUM(_xlfn.XLOOKUP(Table8[[#This Row],[Control ID]],[6]!Table10[Control ID],[6]cmmiAnalysis!BE$4:BE$579),_xlfn.XLOOKUP(Table8[[#This Row],[Control ID]],[6]!Table10[Control ID],[6]cmmiAnalysis!BF$4:BF$579))</f>
        <v>#REF!</v>
      </c>
      <c r="L192" s="1" t="e">
        <f>SUM(_xlfn.XLOOKUP(Table8[[#This Row],[Control ID]],[6]!Table10[Control ID],[6]cmmiAnalysis!BG$4:BG$579))</f>
        <v>#REF!</v>
      </c>
      <c r="M192" s="1" t="e">
        <f>SUM(_xlfn.XLOOKUP(Table8[[#This Row],[Control ID]],[6]!Table10[Control ID],[6]cmmiAnalysis!BH$4:BH$579))</f>
        <v>#REF!</v>
      </c>
      <c r="N192" s="1" t="e">
        <f>SUM(_xlfn.XLOOKUP(Table8[[#This Row],[Control ID]],[6]!Table10[Control ID],[6]cmmiAnalysis!BI$4:BI$579))</f>
        <v>#REF!</v>
      </c>
      <c r="O192" s="1" t="e">
        <f>SUM(_xlfn.XLOOKUP(Table8[[#This Row],[Control ID]],[6]!Table10[Control ID],[6]cmmiAnalysis!BJ$4:BJ$579),_xlfn.XLOOKUP(Table8[[#This Row],[Control ID]],[6]!Table10[Control ID],[6]cmmiAnalysis!BK$4:BK$579))</f>
        <v>#REF!</v>
      </c>
      <c r="P192" s="1" t="e">
        <f>SUM(_xlfn.XLOOKUP(Table8[[#This Row],[Control ID]],[6]!Table10[Control ID],[6]cmmiAnalysis!BL$4:BL$579))</f>
        <v>#REF!</v>
      </c>
      <c r="Q19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2" s="1" t="e">
        <f>SUM(_xlfn.XLOOKUP(Table8[[#This Row],[Control ID]],[6]!Table10[Control ID],[6]cmmiAnalysis!BQ$4:BQ$579),_xlfn.XLOOKUP(Table8[[#This Row],[Control ID]],[6]!Table10[Control ID],[6]cmmiAnalysis!BR$4:BR$579))</f>
        <v>#REF!</v>
      </c>
      <c r="S192" s="1" t="e">
        <f>SUM(_xlfn.XLOOKUP(Table8[[#This Row],[Control ID]],[6]!Table10[Control ID],[6]cmmiAnalysis!BA$4:BA$579),_xlfn.XLOOKUP(Table8[[#This Row],[Control ID]],[6]!Table10[Control ID],[6]cmmiAnalysis!BB$4:BB$579),_xlfn.XLOOKUP(Table8[[#This Row],[Control ID]],[6]!Table10[Control ID],[6]cmmiAnalysis!BC$4:BC$579))</f>
        <v>#REF!</v>
      </c>
      <c r="T192" s="1" t="e">
        <f>SUM(_xlfn.XLOOKUP(Table8[[#This Row],[Control ID]],[6]!Table10[Control ID],[6]cmmiAnalysis!BV$4:BV$579))</f>
        <v>#REF!</v>
      </c>
      <c r="U192" s="1" t="e">
        <f>SUM(_xlfn.XLOOKUP(Table8[[#This Row],[Control ID]],[6]!Table10[Control ID],[6]cmmiAnalysis!BW$4:BW$579))</f>
        <v>#REF!</v>
      </c>
      <c r="V192" s="1" t="e">
        <f>SUM(_xlfn.XLOOKUP(Table8[[#This Row],[Control ID]],[6]!Table10[Control ID],[6]cmmiAnalysis!BX$4:BX$579))</f>
        <v>#REF!</v>
      </c>
      <c r="W192" s="1" t="e">
        <f>SUM(_xlfn.XLOOKUP(Table8[[#This Row],[Control ID]],[6]!Table10[Control ID],[6]cmmiAnalysis!BY$4:BY$579))</f>
        <v>#REF!</v>
      </c>
      <c r="X192" s="1" t="e">
        <f>SUM(_xlfn.XLOOKUP(Table8[[#This Row],[Control ID]],[6]!Table10[Control ID],[6]cmmiAnalysis!BZ$4:BZ$579))</f>
        <v>#REF!</v>
      </c>
      <c r="Y192" s="1" t="e">
        <f>SUM(_xlfn.XLOOKUP(Table8[[#This Row],[Control ID]],[6]!Table10[Control ID],[6]cmmiAnalysis!CA$4:CA$579),_xlfn.XLOOKUP(Table8[[#This Row],[Control ID]],[6]!Table10[Control ID],[6]cmmiAnalysis!CB$4:CB$579))</f>
        <v>#REF!</v>
      </c>
      <c r="Z192" s="1" t="e">
        <f>SUM(_xlfn.XLOOKUP(Table8[[#This Row],[Control ID]],[6]!Table10[Control ID],[6]cmmiAnalysis!CC$4:CC$579),_xlfn.XLOOKUP(Table8[[#This Row],[Control ID]],[6]!Table10[Control ID],[6]cmmiAnalysis!CD$4:CD$579),_xlfn.XLOOKUP(Table8[[#This Row],[Control ID]],[6]!Table10[Control ID],[6]cmmiAnalysis!CE$4:CE$579))</f>
        <v>#REF!</v>
      </c>
    </row>
    <row r="193" spans="2:26" x14ac:dyDescent="0.25">
      <c r="B193" s="1" t="s">
        <v>3474</v>
      </c>
      <c r="C193" s="1" t="str">
        <f>_xlfn.XLOOKUP(B193,[6]cmmiAnalysis!$A$4:$A$579,[6]cmmiAnalysis!$D$4:$D$579,0,0,1)</f>
        <v>Compliance Mapping</v>
      </c>
      <c r="D193" s="19">
        <v>4</v>
      </c>
      <c r="E193" s="32" t="str">
        <f>IFERROR(SUM(Table8[[#This Row],[Implementation]:[Reporting]]),"N/A")</f>
        <v>N/A</v>
      </c>
      <c r="F193" s="32" t="e">
        <f>SUM(Table8[[#This Row],[Operating Capability]:[Adaptability]])</f>
        <v>#REF!</v>
      </c>
      <c r="G193" s="32" t="e">
        <f>SUM(Table8[[#This Row],[Reliability]:[Transparency]])</f>
        <v>#REF!</v>
      </c>
      <c r="H193" s="1" t="e" cm="1">
        <f t="array" ref="H193">_xlfn.XLOOKUP(B193,[6]!Table10[Control ID],[6]cmmiAnalysis!AV$4:AV$579,0,0,1)</f>
        <v>#REF!</v>
      </c>
      <c r="I193" s="1" t="e" cm="1">
        <f t="array" ref="I193">_xlfn.XLOOKUP(B193,[6]!Table10[Control ID], [6]cmmiAnalysis!AW$4:AW$579,0,0,1)+(_xlfn.XLOOKUP(B193,[6]!Table10[Control ID], [6]cmmiAnalysis!AX$4:AX$579,0,0,1)+(_xlfn.XLOOKUP(B193,[6]!Table10[Control ID], [6]cmmiAnalysis!AY$4:AY$579,0,0,1)))</f>
        <v>#REF!</v>
      </c>
      <c r="J19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3" s="1" t="e">
        <f>SUM(_xlfn.XLOOKUP(Table8[[#This Row],[Control ID]],[6]!Table10[Control ID],[6]cmmiAnalysis!BE$4:BE$579),_xlfn.XLOOKUP(Table8[[#This Row],[Control ID]],[6]!Table10[Control ID],[6]cmmiAnalysis!BF$4:BF$579))</f>
        <v>#REF!</v>
      </c>
      <c r="L193" s="1" t="e">
        <f>SUM(_xlfn.XLOOKUP(Table8[[#This Row],[Control ID]],[6]!Table10[Control ID],[6]cmmiAnalysis!BG$4:BG$579))</f>
        <v>#REF!</v>
      </c>
      <c r="M193" s="1" t="e">
        <f>SUM(_xlfn.XLOOKUP(Table8[[#This Row],[Control ID]],[6]!Table10[Control ID],[6]cmmiAnalysis!BH$4:BH$579))</f>
        <v>#REF!</v>
      </c>
      <c r="N193" s="1" t="e">
        <f>SUM(_xlfn.XLOOKUP(Table8[[#This Row],[Control ID]],[6]!Table10[Control ID],[6]cmmiAnalysis!BI$4:BI$579))</f>
        <v>#REF!</v>
      </c>
      <c r="O193" s="1" t="e">
        <f>SUM(_xlfn.XLOOKUP(Table8[[#This Row],[Control ID]],[6]!Table10[Control ID],[6]cmmiAnalysis!BJ$4:BJ$579),_xlfn.XLOOKUP(Table8[[#This Row],[Control ID]],[6]!Table10[Control ID],[6]cmmiAnalysis!BK$4:BK$579))</f>
        <v>#REF!</v>
      </c>
      <c r="P193" s="1" t="e">
        <f>SUM(_xlfn.XLOOKUP(Table8[[#This Row],[Control ID]],[6]!Table10[Control ID],[6]cmmiAnalysis!BL$4:BL$579))</f>
        <v>#REF!</v>
      </c>
      <c r="Q19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3" s="1" t="e">
        <f>SUM(_xlfn.XLOOKUP(Table8[[#This Row],[Control ID]],[6]!Table10[Control ID],[6]cmmiAnalysis!BQ$4:BQ$579),_xlfn.XLOOKUP(Table8[[#This Row],[Control ID]],[6]!Table10[Control ID],[6]cmmiAnalysis!BR$4:BR$579))</f>
        <v>#REF!</v>
      </c>
      <c r="S193" s="1" t="e">
        <f>SUM(_xlfn.XLOOKUP(Table8[[#This Row],[Control ID]],[6]!Table10[Control ID],[6]cmmiAnalysis!BA$4:BA$579),_xlfn.XLOOKUP(Table8[[#This Row],[Control ID]],[6]!Table10[Control ID],[6]cmmiAnalysis!BB$4:BB$579),_xlfn.XLOOKUP(Table8[[#This Row],[Control ID]],[6]!Table10[Control ID],[6]cmmiAnalysis!BC$4:BC$579))</f>
        <v>#REF!</v>
      </c>
      <c r="T193" s="1" t="e">
        <f>SUM(_xlfn.XLOOKUP(Table8[[#This Row],[Control ID]],[6]!Table10[Control ID],[6]cmmiAnalysis!BV$4:BV$579))</f>
        <v>#REF!</v>
      </c>
      <c r="U193" s="1" t="e">
        <f>SUM(_xlfn.XLOOKUP(Table8[[#This Row],[Control ID]],[6]!Table10[Control ID],[6]cmmiAnalysis!BW$4:BW$579))</f>
        <v>#REF!</v>
      </c>
      <c r="V193" s="1" t="e">
        <f>SUM(_xlfn.XLOOKUP(Table8[[#This Row],[Control ID]],[6]!Table10[Control ID],[6]cmmiAnalysis!BX$4:BX$579))</f>
        <v>#REF!</v>
      </c>
      <c r="W193" s="1" t="e">
        <f>SUM(_xlfn.XLOOKUP(Table8[[#This Row],[Control ID]],[6]!Table10[Control ID],[6]cmmiAnalysis!BY$4:BY$579))</f>
        <v>#REF!</v>
      </c>
      <c r="X193" s="1" t="e">
        <f>SUM(_xlfn.XLOOKUP(Table8[[#This Row],[Control ID]],[6]!Table10[Control ID],[6]cmmiAnalysis!BZ$4:BZ$579))</f>
        <v>#REF!</v>
      </c>
      <c r="Y193" s="1" t="e">
        <f>SUM(_xlfn.XLOOKUP(Table8[[#This Row],[Control ID]],[6]!Table10[Control ID],[6]cmmiAnalysis!CA$4:CA$579),_xlfn.XLOOKUP(Table8[[#This Row],[Control ID]],[6]!Table10[Control ID],[6]cmmiAnalysis!CB$4:CB$579))</f>
        <v>#REF!</v>
      </c>
      <c r="Z193" s="1" t="e">
        <f>SUM(_xlfn.XLOOKUP(Table8[[#This Row],[Control ID]],[6]!Table10[Control ID],[6]cmmiAnalysis!CC$4:CC$579),_xlfn.XLOOKUP(Table8[[#This Row],[Control ID]],[6]!Table10[Control ID],[6]cmmiAnalysis!CD$4:CD$579),_xlfn.XLOOKUP(Table8[[#This Row],[Control ID]],[6]!Table10[Control ID],[6]cmmiAnalysis!CE$4:CE$579))</f>
        <v>#REF!</v>
      </c>
    </row>
    <row r="194" spans="2:26" x14ac:dyDescent="0.25">
      <c r="B194" s="1" t="s">
        <v>3475</v>
      </c>
      <c r="C194" s="1" t="str">
        <f>_xlfn.XLOOKUP(B194,[6]cmmiAnalysis!$A$4:$A$579,[6]cmmiAnalysis!$D$4:$D$579,0,0,1)</f>
        <v>Compliance Auditing</v>
      </c>
      <c r="D194" s="19">
        <v>4</v>
      </c>
      <c r="E194" s="32" t="str">
        <f>IFERROR(SUM(Table8[[#This Row],[Implementation]:[Reporting]]),"N/A")</f>
        <v>N/A</v>
      </c>
      <c r="F194" s="32" t="e">
        <f>SUM(Table8[[#This Row],[Operating Capability]:[Adaptability]])</f>
        <v>#REF!</v>
      </c>
      <c r="G194" s="32" t="e">
        <f>SUM(Table8[[#This Row],[Reliability]:[Transparency]])</f>
        <v>#REF!</v>
      </c>
      <c r="H194" s="1" t="e" cm="1">
        <f t="array" ref="H194">_xlfn.XLOOKUP(B194,[6]!Table10[Control ID],[6]cmmiAnalysis!AV$4:AV$579,0,0,1)</f>
        <v>#REF!</v>
      </c>
      <c r="I194" s="1" t="e" cm="1">
        <f t="array" ref="I194">_xlfn.XLOOKUP(B194,[6]!Table10[Control ID], [6]cmmiAnalysis!AW$4:AW$579,0,0,1)+(_xlfn.XLOOKUP(B194,[6]!Table10[Control ID], [6]cmmiAnalysis!AX$4:AX$579,0,0,1)+(_xlfn.XLOOKUP(B194,[6]!Table10[Control ID], [6]cmmiAnalysis!AY$4:AY$579,0,0,1)))</f>
        <v>#REF!</v>
      </c>
      <c r="J19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4" s="1" t="e">
        <f>SUM(_xlfn.XLOOKUP(Table8[[#This Row],[Control ID]],[6]!Table10[Control ID],[6]cmmiAnalysis!BE$4:BE$579),_xlfn.XLOOKUP(Table8[[#This Row],[Control ID]],[6]!Table10[Control ID],[6]cmmiAnalysis!BF$4:BF$579))</f>
        <v>#REF!</v>
      </c>
      <c r="L194" s="1" t="e">
        <f>SUM(_xlfn.XLOOKUP(Table8[[#This Row],[Control ID]],[6]!Table10[Control ID],[6]cmmiAnalysis!BG$4:BG$579))</f>
        <v>#REF!</v>
      </c>
      <c r="M194" s="1" t="e">
        <f>SUM(_xlfn.XLOOKUP(Table8[[#This Row],[Control ID]],[6]!Table10[Control ID],[6]cmmiAnalysis!BH$4:BH$579))</f>
        <v>#REF!</v>
      </c>
      <c r="N194" s="1" t="e">
        <f>SUM(_xlfn.XLOOKUP(Table8[[#This Row],[Control ID]],[6]!Table10[Control ID],[6]cmmiAnalysis!BI$4:BI$579))</f>
        <v>#REF!</v>
      </c>
      <c r="O194" s="1" t="e">
        <f>SUM(_xlfn.XLOOKUP(Table8[[#This Row],[Control ID]],[6]!Table10[Control ID],[6]cmmiAnalysis!BJ$4:BJ$579),_xlfn.XLOOKUP(Table8[[#This Row],[Control ID]],[6]!Table10[Control ID],[6]cmmiAnalysis!BK$4:BK$579))</f>
        <v>#REF!</v>
      </c>
      <c r="P194" s="1" t="e">
        <f>SUM(_xlfn.XLOOKUP(Table8[[#This Row],[Control ID]],[6]!Table10[Control ID],[6]cmmiAnalysis!BL$4:BL$579))</f>
        <v>#REF!</v>
      </c>
      <c r="Q19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4" s="1" t="e">
        <f>SUM(_xlfn.XLOOKUP(Table8[[#This Row],[Control ID]],[6]!Table10[Control ID],[6]cmmiAnalysis!BQ$4:BQ$579),_xlfn.XLOOKUP(Table8[[#This Row],[Control ID]],[6]!Table10[Control ID],[6]cmmiAnalysis!BR$4:BR$579))</f>
        <v>#REF!</v>
      </c>
      <c r="S194" s="1" t="e">
        <f>SUM(_xlfn.XLOOKUP(Table8[[#This Row],[Control ID]],[6]!Table10[Control ID],[6]cmmiAnalysis!BA$4:BA$579),_xlfn.XLOOKUP(Table8[[#This Row],[Control ID]],[6]!Table10[Control ID],[6]cmmiAnalysis!BB$4:BB$579),_xlfn.XLOOKUP(Table8[[#This Row],[Control ID]],[6]!Table10[Control ID],[6]cmmiAnalysis!BC$4:BC$579))</f>
        <v>#REF!</v>
      </c>
      <c r="T194" s="1" t="e">
        <f>SUM(_xlfn.XLOOKUP(Table8[[#This Row],[Control ID]],[6]!Table10[Control ID],[6]cmmiAnalysis!BV$4:BV$579))</f>
        <v>#REF!</v>
      </c>
      <c r="U194" s="1" t="e">
        <f>SUM(_xlfn.XLOOKUP(Table8[[#This Row],[Control ID]],[6]!Table10[Control ID],[6]cmmiAnalysis!BW$4:BW$579))</f>
        <v>#REF!</v>
      </c>
      <c r="V194" s="1" t="e">
        <f>SUM(_xlfn.XLOOKUP(Table8[[#This Row],[Control ID]],[6]!Table10[Control ID],[6]cmmiAnalysis!BX$4:BX$579))</f>
        <v>#REF!</v>
      </c>
      <c r="W194" s="1" t="e">
        <f>SUM(_xlfn.XLOOKUP(Table8[[#This Row],[Control ID]],[6]!Table10[Control ID],[6]cmmiAnalysis!BY$4:BY$579))</f>
        <v>#REF!</v>
      </c>
      <c r="X194" s="1" t="e">
        <f>SUM(_xlfn.XLOOKUP(Table8[[#This Row],[Control ID]],[6]!Table10[Control ID],[6]cmmiAnalysis!BZ$4:BZ$579))</f>
        <v>#REF!</v>
      </c>
      <c r="Y194" s="1" t="e">
        <f>SUM(_xlfn.XLOOKUP(Table8[[#This Row],[Control ID]],[6]!Table10[Control ID],[6]cmmiAnalysis!CA$4:CA$579),_xlfn.XLOOKUP(Table8[[#This Row],[Control ID]],[6]!Table10[Control ID],[6]cmmiAnalysis!CB$4:CB$579))</f>
        <v>#REF!</v>
      </c>
      <c r="Z194" s="1" t="e">
        <f>SUM(_xlfn.XLOOKUP(Table8[[#This Row],[Control ID]],[6]!Table10[Control ID],[6]cmmiAnalysis!CC$4:CC$579),_xlfn.XLOOKUP(Table8[[#This Row],[Control ID]],[6]!Table10[Control ID],[6]cmmiAnalysis!CD$4:CD$579),_xlfn.XLOOKUP(Table8[[#This Row],[Control ID]],[6]!Table10[Control ID],[6]cmmiAnalysis!CE$4:CE$579))</f>
        <v>#REF!</v>
      </c>
    </row>
    <row r="195" spans="2:26" x14ac:dyDescent="0.25">
      <c r="B195" s="1" t="s">
        <v>3477</v>
      </c>
      <c r="C195" s="1" t="str">
        <f>_xlfn.XLOOKUP(B195,[6]cmmiAnalysis!$A$4:$A$579,[6]cmmiAnalysis!$D$4:$D$579,0,0,1)</f>
        <v>Data Classification</v>
      </c>
      <c r="D195" s="19">
        <v>3</v>
      </c>
      <c r="E195" s="32" t="str">
        <f>IFERROR(SUM(Table8[[#This Row],[Implementation]:[Reporting]]),"N/A")</f>
        <v>N/A</v>
      </c>
      <c r="F195" s="32" t="e">
        <f>SUM(Table8[[#This Row],[Operating Capability]:[Adaptability]])</f>
        <v>#REF!</v>
      </c>
      <c r="G195" s="32" t="e">
        <f>SUM(Table8[[#This Row],[Reliability]:[Transparency]])</f>
        <v>#REF!</v>
      </c>
      <c r="H195" s="1" t="e" cm="1">
        <f t="array" ref="H195">_xlfn.XLOOKUP(B195,[6]!Table10[Control ID],[6]cmmiAnalysis!AV$4:AV$579,0,0,1)</f>
        <v>#REF!</v>
      </c>
      <c r="I195" s="1" t="e" cm="1">
        <f t="array" ref="I195">_xlfn.XLOOKUP(B195,[6]!Table10[Control ID], [6]cmmiAnalysis!AW$4:AW$579,0,0,1)+(_xlfn.XLOOKUP(B195,[6]!Table10[Control ID], [6]cmmiAnalysis!AX$4:AX$579,0,0,1)+(_xlfn.XLOOKUP(B195,[6]!Table10[Control ID], [6]cmmiAnalysis!AY$4:AY$579,0,0,1)))</f>
        <v>#REF!</v>
      </c>
      <c r="J19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5" s="1" t="e">
        <f>SUM(_xlfn.XLOOKUP(Table8[[#This Row],[Control ID]],[6]!Table10[Control ID],[6]cmmiAnalysis!BE$4:BE$579),_xlfn.XLOOKUP(Table8[[#This Row],[Control ID]],[6]!Table10[Control ID],[6]cmmiAnalysis!BF$4:BF$579))</f>
        <v>#REF!</v>
      </c>
      <c r="L195" s="1" t="e">
        <f>SUM(_xlfn.XLOOKUP(Table8[[#This Row],[Control ID]],[6]!Table10[Control ID],[6]cmmiAnalysis!BG$4:BG$579))</f>
        <v>#REF!</v>
      </c>
      <c r="M195" s="1" t="e">
        <f>SUM(_xlfn.XLOOKUP(Table8[[#This Row],[Control ID]],[6]!Table10[Control ID],[6]cmmiAnalysis!BH$4:BH$579))</f>
        <v>#REF!</v>
      </c>
      <c r="N195" s="1" t="e">
        <f>SUM(_xlfn.XLOOKUP(Table8[[#This Row],[Control ID]],[6]!Table10[Control ID],[6]cmmiAnalysis!BI$4:BI$579))</f>
        <v>#REF!</v>
      </c>
      <c r="O195" s="1" t="e">
        <f>SUM(_xlfn.XLOOKUP(Table8[[#This Row],[Control ID]],[6]!Table10[Control ID],[6]cmmiAnalysis!BJ$4:BJ$579),_xlfn.XLOOKUP(Table8[[#This Row],[Control ID]],[6]!Table10[Control ID],[6]cmmiAnalysis!BK$4:BK$579))</f>
        <v>#REF!</v>
      </c>
      <c r="P195" s="1" t="e">
        <f>SUM(_xlfn.XLOOKUP(Table8[[#This Row],[Control ID]],[6]!Table10[Control ID],[6]cmmiAnalysis!BL$4:BL$579))</f>
        <v>#REF!</v>
      </c>
      <c r="Q19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5" s="1" t="e">
        <f>SUM(_xlfn.XLOOKUP(Table8[[#This Row],[Control ID]],[6]!Table10[Control ID],[6]cmmiAnalysis!BQ$4:BQ$579),_xlfn.XLOOKUP(Table8[[#This Row],[Control ID]],[6]!Table10[Control ID],[6]cmmiAnalysis!BR$4:BR$579))</f>
        <v>#REF!</v>
      </c>
      <c r="S195" s="1" t="e">
        <f>SUM(_xlfn.XLOOKUP(Table8[[#This Row],[Control ID]],[6]!Table10[Control ID],[6]cmmiAnalysis!BA$4:BA$579),_xlfn.XLOOKUP(Table8[[#This Row],[Control ID]],[6]!Table10[Control ID],[6]cmmiAnalysis!BB$4:BB$579),_xlfn.XLOOKUP(Table8[[#This Row],[Control ID]],[6]!Table10[Control ID],[6]cmmiAnalysis!BC$4:BC$579))</f>
        <v>#REF!</v>
      </c>
      <c r="T195" s="1" t="e">
        <f>SUM(_xlfn.XLOOKUP(Table8[[#This Row],[Control ID]],[6]!Table10[Control ID],[6]cmmiAnalysis!BV$4:BV$579))</f>
        <v>#REF!</v>
      </c>
      <c r="U195" s="1" t="e">
        <f>SUM(_xlfn.XLOOKUP(Table8[[#This Row],[Control ID]],[6]!Table10[Control ID],[6]cmmiAnalysis!BW$4:BW$579))</f>
        <v>#REF!</v>
      </c>
      <c r="V195" s="1" t="e">
        <f>SUM(_xlfn.XLOOKUP(Table8[[#This Row],[Control ID]],[6]!Table10[Control ID],[6]cmmiAnalysis!BX$4:BX$579))</f>
        <v>#REF!</v>
      </c>
      <c r="W195" s="1" t="e">
        <f>SUM(_xlfn.XLOOKUP(Table8[[#This Row],[Control ID]],[6]!Table10[Control ID],[6]cmmiAnalysis!BY$4:BY$579))</f>
        <v>#REF!</v>
      </c>
      <c r="X195" s="1" t="e">
        <f>SUM(_xlfn.XLOOKUP(Table8[[#This Row],[Control ID]],[6]!Table10[Control ID],[6]cmmiAnalysis!BZ$4:BZ$579))</f>
        <v>#REF!</v>
      </c>
      <c r="Y195" s="1" t="e">
        <f>SUM(_xlfn.XLOOKUP(Table8[[#This Row],[Control ID]],[6]!Table10[Control ID],[6]cmmiAnalysis!CA$4:CA$579),_xlfn.XLOOKUP(Table8[[#This Row],[Control ID]],[6]!Table10[Control ID],[6]cmmiAnalysis!CB$4:CB$579))</f>
        <v>#REF!</v>
      </c>
      <c r="Z195" s="1" t="e">
        <f>SUM(_xlfn.XLOOKUP(Table8[[#This Row],[Control ID]],[6]!Table10[Control ID],[6]cmmiAnalysis!CC$4:CC$579),_xlfn.XLOOKUP(Table8[[#This Row],[Control ID]],[6]!Table10[Control ID],[6]cmmiAnalysis!CD$4:CD$579),_xlfn.XLOOKUP(Table8[[#This Row],[Control ID]],[6]!Table10[Control ID],[6]cmmiAnalysis!CE$4:CE$579))</f>
        <v>#REF!</v>
      </c>
    </row>
    <row r="196" spans="2:26" x14ac:dyDescent="0.25">
      <c r="B196" s="1" t="s">
        <v>3478</v>
      </c>
      <c r="C196" s="1" t="str">
        <f>_xlfn.XLOOKUP(B196,[6]cmmiAnalysis!$A$4:$A$579,[6]cmmiAnalysis!$D$4:$D$579,0,0,1)</f>
        <v>Data Loss Prevention</v>
      </c>
      <c r="D196" s="19">
        <v>3</v>
      </c>
      <c r="E196" s="32" t="str">
        <f>IFERROR(SUM(Table8[[#This Row],[Implementation]:[Reporting]]),"N/A")</f>
        <v>N/A</v>
      </c>
      <c r="F196" s="32" t="e">
        <f>SUM(Table8[[#This Row],[Operating Capability]:[Adaptability]])</f>
        <v>#REF!</v>
      </c>
      <c r="G196" s="32" t="e">
        <f>SUM(Table8[[#This Row],[Reliability]:[Transparency]])</f>
        <v>#REF!</v>
      </c>
      <c r="H196" s="1" t="e" cm="1">
        <f t="array" ref="H196">_xlfn.XLOOKUP(B196,[6]!Table10[Control ID],[6]cmmiAnalysis!AV$4:AV$579,0,0,1)</f>
        <v>#REF!</v>
      </c>
      <c r="I196" s="1" t="e" cm="1">
        <f t="array" ref="I196">_xlfn.XLOOKUP(B196,[6]!Table10[Control ID], [6]cmmiAnalysis!AW$4:AW$579,0,0,1)+(_xlfn.XLOOKUP(B196,[6]!Table10[Control ID], [6]cmmiAnalysis!AX$4:AX$579,0,0,1)+(_xlfn.XLOOKUP(B196,[6]!Table10[Control ID], [6]cmmiAnalysis!AY$4:AY$579,0,0,1)))</f>
        <v>#REF!</v>
      </c>
      <c r="J19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6" s="1" t="e">
        <f>SUM(_xlfn.XLOOKUP(Table8[[#This Row],[Control ID]],[6]!Table10[Control ID],[6]cmmiAnalysis!BE$4:BE$579),_xlfn.XLOOKUP(Table8[[#This Row],[Control ID]],[6]!Table10[Control ID],[6]cmmiAnalysis!BF$4:BF$579))</f>
        <v>#REF!</v>
      </c>
      <c r="L196" s="1" t="e">
        <f>SUM(_xlfn.XLOOKUP(Table8[[#This Row],[Control ID]],[6]!Table10[Control ID],[6]cmmiAnalysis!BG$4:BG$579))</f>
        <v>#REF!</v>
      </c>
      <c r="M196" s="1" t="e">
        <f>SUM(_xlfn.XLOOKUP(Table8[[#This Row],[Control ID]],[6]!Table10[Control ID],[6]cmmiAnalysis!BH$4:BH$579))</f>
        <v>#REF!</v>
      </c>
      <c r="N196" s="1" t="e">
        <f>SUM(_xlfn.XLOOKUP(Table8[[#This Row],[Control ID]],[6]!Table10[Control ID],[6]cmmiAnalysis!BI$4:BI$579))</f>
        <v>#REF!</v>
      </c>
      <c r="O196" s="1" t="e">
        <f>SUM(_xlfn.XLOOKUP(Table8[[#This Row],[Control ID]],[6]!Table10[Control ID],[6]cmmiAnalysis!BJ$4:BJ$579),_xlfn.XLOOKUP(Table8[[#This Row],[Control ID]],[6]!Table10[Control ID],[6]cmmiAnalysis!BK$4:BK$579))</f>
        <v>#REF!</v>
      </c>
      <c r="P196" s="1" t="e">
        <f>SUM(_xlfn.XLOOKUP(Table8[[#This Row],[Control ID]],[6]!Table10[Control ID],[6]cmmiAnalysis!BL$4:BL$579))</f>
        <v>#REF!</v>
      </c>
      <c r="Q19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6" s="1" t="e">
        <f>SUM(_xlfn.XLOOKUP(Table8[[#This Row],[Control ID]],[6]!Table10[Control ID],[6]cmmiAnalysis!BQ$4:BQ$579),_xlfn.XLOOKUP(Table8[[#This Row],[Control ID]],[6]!Table10[Control ID],[6]cmmiAnalysis!BR$4:BR$579))</f>
        <v>#REF!</v>
      </c>
      <c r="S196" s="1" t="e">
        <f>SUM(_xlfn.XLOOKUP(Table8[[#This Row],[Control ID]],[6]!Table10[Control ID],[6]cmmiAnalysis!BA$4:BA$579),_xlfn.XLOOKUP(Table8[[#This Row],[Control ID]],[6]!Table10[Control ID],[6]cmmiAnalysis!BB$4:BB$579),_xlfn.XLOOKUP(Table8[[#This Row],[Control ID]],[6]!Table10[Control ID],[6]cmmiAnalysis!BC$4:BC$579))</f>
        <v>#REF!</v>
      </c>
      <c r="T196" s="1" t="e">
        <f>SUM(_xlfn.XLOOKUP(Table8[[#This Row],[Control ID]],[6]!Table10[Control ID],[6]cmmiAnalysis!BV$4:BV$579))</f>
        <v>#REF!</v>
      </c>
      <c r="U196" s="1" t="e">
        <f>SUM(_xlfn.XLOOKUP(Table8[[#This Row],[Control ID]],[6]!Table10[Control ID],[6]cmmiAnalysis!BW$4:BW$579))</f>
        <v>#REF!</v>
      </c>
      <c r="V196" s="1" t="e">
        <f>SUM(_xlfn.XLOOKUP(Table8[[#This Row],[Control ID]],[6]!Table10[Control ID],[6]cmmiAnalysis!BX$4:BX$579))</f>
        <v>#REF!</v>
      </c>
      <c r="W196" s="1" t="e">
        <f>SUM(_xlfn.XLOOKUP(Table8[[#This Row],[Control ID]],[6]!Table10[Control ID],[6]cmmiAnalysis!BY$4:BY$579))</f>
        <v>#REF!</v>
      </c>
      <c r="X196" s="1" t="e">
        <f>SUM(_xlfn.XLOOKUP(Table8[[#This Row],[Control ID]],[6]!Table10[Control ID],[6]cmmiAnalysis!BZ$4:BZ$579))</f>
        <v>#REF!</v>
      </c>
      <c r="Y196" s="1" t="e">
        <f>SUM(_xlfn.XLOOKUP(Table8[[#This Row],[Control ID]],[6]!Table10[Control ID],[6]cmmiAnalysis!CA$4:CA$579),_xlfn.XLOOKUP(Table8[[#This Row],[Control ID]],[6]!Table10[Control ID],[6]cmmiAnalysis!CB$4:CB$579))</f>
        <v>#REF!</v>
      </c>
      <c r="Z196" s="1" t="e">
        <f>SUM(_xlfn.XLOOKUP(Table8[[#This Row],[Control ID]],[6]!Table10[Control ID],[6]cmmiAnalysis!CC$4:CC$579),_xlfn.XLOOKUP(Table8[[#This Row],[Control ID]],[6]!Table10[Control ID],[6]cmmiAnalysis!CD$4:CD$579),_xlfn.XLOOKUP(Table8[[#This Row],[Control ID]],[6]!Table10[Control ID],[6]cmmiAnalysis!CE$4:CE$579))</f>
        <v>#REF!</v>
      </c>
    </row>
    <row r="197" spans="2:26" x14ac:dyDescent="0.25">
      <c r="B197" s="1" t="s">
        <v>3479</v>
      </c>
      <c r="C197" s="1" t="str">
        <f>_xlfn.XLOOKUP(B197,[6]cmmiAnalysis!$A$4:$A$579,[6]cmmiAnalysis!$D$4:$D$579,0,0,1)</f>
        <v>Risk Assessment</v>
      </c>
      <c r="D197" s="19">
        <v>4</v>
      </c>
      <c r="E197" s="32" t="str">
        <f>IFERROR(SUM(Table8[[#This Row],[Implementation]:[Reporting]]),"N/A")</f>
        <v>N/A</v>
      </c>
      <c r="F197" s="32" t="e">
        <f>SUM(Table8[[#This Row],[Operating Capability]:[Adaptability]])</f>
        <v>#REF!</v>
      </c>
      <c r="G197" s="32" t="e">
        <f>SUM(Table8[[#This Row],[Reliability]:[Transparency]])</f>
        <v>#REF!</v>
      </c>
      <c r="H197" s="1" t="e" cm="1">
        <f t="array" ref="H197">_xlfn.XLOOKUP(B197,[6]!Table10[Control ID],[6]cmmiAnalysis!AV$4:AV$579,0,0,1)</f>
        <v>#REF!</v>
      </c>
      <c r="I197" s="1" t="e" cm="1">
        <f t="array" ref="I197">_xlfn.XLOOKUP(B197,[6]!Table10[Control ID], [6]cmmiAnalysis!AW$4:AW$579,0,0,1)+(_xlfn.XLOOKUP(B197,[6]!Table10[Control ID], [6]cmmiAnalysis!AX$4:AX$579,0,0,1)+(_xlfn.XLOOKUP(B197,[6]!Table10[Control ID], [6]cmmiAnalysis!AY$4:AY$579,0,0,1)))</f>
        <v>#REF!</v>
      </c>
      <c r="J19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7" s="1" t="e">
        <f>SUM(_xlfn.XLOOKUP(Table8[[#This Row],[Control ID]],[6]!Table10[Control ID],[6]cmmiAnalysis!BE$4:BE$579),_xlfn.XLOOKUP(Table8[[#This Row],[Control ID]],[6]!Table10[Control ID],[6]cmmiAnalysis!BF$4:BF$579))</f>
        <v>#REF!</v>
      </c>
      <c r="L197" s="1" t="e">
        <f>SUM(_xlfn.XLOOKUP(Table8[[#This Row],[Control ID]],[6]!Table10[Control ID],[6]cmmiAnalysis!BG$4:BG$579))</f>
        <v>#REF!</v>
      </c>
      <c r="M197" s="1" t="e">
        <f>SUM(_xlfn.XLOOKUP(Table8[[#This Row],[Control ID]],[6]!Table10[Control ID],[6]cmmiAnalysis!BH$4:BH$579))</f>
        <v>#REF!</v>
      </c>
      <c r="N197" s="1" t="e">
        <f>SUM(_xlfn.XLOOKUP(Table8[[#This Row],[Control ID]],[6]!Table10[Control ID],[6]cmmiAnalysis!BI$4:BI$579))</f>
        <v>#REF!</v>
      </c>
      <c r="O197" s="1" t="e">
        <f>SUM(_xlfn.XLOOKUP(Table8[[#This Row],[Control ID]],[6]!Table10[Control ID],[6]cmmiAnalysis!BJ$4:BJ$579),_xlfn.XLOOKUP(Table8[[#This Row],[Control ID]],[6]!Table10[Control ID],[6]cmmiAnalysis!BK$4:BK$579))</f>
        <v>#REF!</v>
      </c>
      <c r="P197" s="1" t="e">
        <f>SUM(_xlfn.XLOOKUP(Table8[[#This Row],[Control ID]],[6]!Table10[Control ID],[6]cmmiAnalysis!BL$4:BL$579))</f>
        <v>#REF!</v>
      </c>
      <c r="Q19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7" s="1" t="e">
        <f>SUM(_xlfn.XLOOKUP(Table8[[#This Row],[Control ID]],[6]!Table10[Control ID],[6]cmmiAnalysis!BQ$4:BQ$579),_xlfn.XLOOKUP(Table8[[#This Row],[Control ID]],[6]!Table10[Control ID],[6]cmmiAnalysis!BR$4:BR$579))</f>
        <v>#REF!</v>
      </c>
      <c r="S197" s="1" t="e">
        <f>SUM(_xlfn.XLOOKUP(Table8[[#This Row],[Control ID]],[6]!Table10[Control ID],[6]cmmiAnalysis!BA$4:BA$579),_xlfn.XLOOKUP(Table8[[#This Row],[Control ID]],[6]!Table10[Control ID],[6]cmmiAnalysis!BB$4:BB$579),_xlfn.XLOOKUP(Table8[[#This Row],[Control ID]],[6]!Table10[Control ID],[6]cmmiAnalysis!BC$4:BC$579))</f>
        <v>#REF!</v>
      </c>
      <c r="T197" s="1" t="e">
        <f>SUM(_xlfn.XLOOKUP(Table8[[#This Row],[Control ID]],[6]!Table10[Control ID],[6]cmmiAnalysis!BV$4:BV$579))</f>
        <v>#REF!</v>
      </c>
      <c r="U197" s="1" t="e">
        <f>SUM(_xlfn.XLOOKUP(Table8[[#This Row],[Control ID]],[6]!Table10[Control ID],[6]cmmiAnalysis!BW$4:BW$579))</f>
        <v>#REF!</v>
      </c>
      <c r="V197" s="1" t="e">
        <f>SUM(_xlfn.XLOOKUP(Table8[[#This Row],[Control ID]],[6]!Table10[Control ID],[6]cmmiAnalysis!BX$4:BX$579))</f>
        <v>#REF!</v>
      </c>
      <c r="W197" s="1" t="e">
        <f>SUM(_xlfn.XLOOKUP(Table8[[#This Row],[Control ID]],[6]!Table10[Control ID],[6]cmmiAnalysis!BY$4:BY$579))</f>
        <v>#REF!</v>
      </c>
      <c r="X197" s="1" t="e">
        <f>SUM(_xlfn.XLOOKUP(Table8[[#This Row],[Control ID]],[6]!Table10[Control ID],[6]cmmiAnalysis!BZ$4:BZ$579))</f>
        <v>#REF!</v>
      </c>
      <c r="Y197" s="1" t="e">
        <f>SUM(_xlfn.XLOOKUP(Table8[[#This Row],[Control ID]],[6]!Table10[Control ID],[6]cmmiAnalysis!CA$4:CA$579),_xlfn.XLOOKUP(Table8[[#This Row],[Control ID]],[6]!Table10[Control ID],[6]cmmiAnalysis!CB$4:CB$579))</f>
        <v>#REF!</v>
      </c>
      <c r="Z197" s="1" t="e">
        <f>SUM(_xlfn.XLOOKUP(Table8[[#This Row],[Control ID]],[6]!Table10[Control ID],[6]cmmiAnalysis!CC$4:CC$579),_xlfn.XLOOKUP(Table8[[#This Row],[Control ID]],[6]!Table10[Control ID],[6]cmmiAnalysis!CD$4:CD$579),_xlfn.XLOOKUP(Table8[[#This Row],[Control ID]],[6]!Table10[Control ID],[6]cmmiAnalysis!CE$4:CE$579))</f>
        <v>#REF!</v>
      </c>
    </row>
    <row r="198" spans="2:26" x14ac:dyDescent="0.25">
      <c r="B198" s="1" t="s">
        <v>3480</v>
      </c>
      <c r="C198" s="1" t="str">
        <f>_xlfn.XLOOKUP(B198,[6]cmmiAnalysis!$A$4:$A$579,[6]cmmiAnalysis!$D$4:$D$579,0,0,1)</f>
        <v>Risk Treatment Plan</v>
      </c>
      <c r="D198" s="19">
        <v>3</v>
      </c>
      <c r="E198" s="32" t="str">
        <f>IFERROR(SUM(Table8[[#This Row],[Implementation]:[Reporting]]),"N/A")</f>
        <v>N/A</v>
      </c>
      <c r="F198" s="32" t="e">
        <f>SUM(Table8[[#This Row],[Operating Capability]:[Adaptability]])</f>
        <v>#REF!</v>
      </c>
      <c r="G198" s="32" t="e">
        <f>SUM(Table8[[#This Row],[Reliability]:[Transparency]])</f>
        <v>#REF!</v>
      </c>
      <c r="H198" s="1" t="e" cm="1">
        <f t="array" ref="H198">_xlfn.XLOOKUP(B198,[6]!Table10[Control ID],[6]cmmiAnalysis!AV$4:AV$579,0,0,1)</f>
        <v>#REF!</v>
      </c>
      <c r="I198" s="1" t="e" cm="1">
        <f t="array" ref="I198">_xlfn.XLOOKUP(B198,[6]!Table10[Control ID], [6]cmmiAnalysis!AW$4:AW$579,0,0,1)+(_xlfn.XLOOKUP(B198,[6]!Table10[Control ID], [6]cmmiAnalysis!AX$4:AX$579,0,0,1)+(_xlfn.XLOOKUP(B198,[6]!Table10[Control ID], [6]cmmiAnalysis!AY$4:AY$579,0,0,1)))</f>
        <v>#REF!</v>
      </c>
      <c r="J19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8" s="1" t="e">
        <f>SUM(_xlfn.XLOOKUP(Table8[[#This Row],[Control ID]],[6]!Table10[Control ID],[6]cmmiAnalysis!BE$4:BE$579),_xlfn.XLOOKUP(Table8[[#This Row],[Control ID]],[6]!Table10[Control ID],[6]cmmiAnalysis!BF$4:BF$579))</f>
        <v>#REF!</v>
      </c>
      <c r="L198" s="1" t="e">
        <f>SUM(_xlfn.XLOOKUP(Table8[[#This Row],[Control ID]],[6]!Table10[Control ID],[6]cmmiAnalysis!BG$4:BG$579))</f>
        <v>#REF!</v>
      </c>
      <c r="M198" s="1" t="e">
        <f>SUM(_xlfn.XLOOKUP(Table8[[#This Row],[Control ID]],[6]!Table10[Control ID],[6]cmmiAnalysis!BH$4:BH$579))</f>
        <v>#REF!</v>
      </c>
      <c r="N198" s="1" t="e">
        <f>SUM(_xlfn.XLOOKUP(Table8[[#This Row],[Control ID]],[6]!Table10[Control ID],[6]cmmiAnalysis!BI$4:BI$579))</f>
        <v>#REF!</v>
      </c>
      <c r="O198" s="1" t="e">
        <f>SUM(_xlfn.XLOOKUP(Table8[[#This Row],[Control ID]],[6]!Table10[Control ID],[6]cmmiAnalysis!BJ$4:BJ$579),_xlfn.XLOOKUP(Table8[[#This Row],[Control ID]],[6]!Table10[Control ID],[6]cmmiAnalysis!BK$4:BK$579))</f>
        <v>#REF!</v>
      </c>
      <c r="P198" s="1" t="e">
        <f>SUM(_xlfn.XLOOKUP(Table8[[#This Row],[Control ID]],[6]!Table10[Control ID],[6]cmmiAnalysis!BL$4:BL$579))</f>
        <v>#REF!</v>
      </c>
      <c r="Q19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8" s="1" t="e">
        <f>SUM(_xlfn.XLOOKUP(Table8[[#This Row],[Control ID]],[6]!Table10[Control ID],[6]cmmiAnalysis!BQ$4:BQ$579),_xlfn.XLOOKUP(Table8[[#This Row],[Control ID]],[6]!Table10[Control ID],[6]cmmiAnalysis!BR$4:BR$579))</f>
        <v>#REF!</v>
      </c>
      <c r="S198" s="1" t="e">
        <f>SUM(_xlfn.XLOOKUP(Table8[[#This Row],[Control ID]],[6]!Table10[Control ID],[6]cmmiAnalysis!BA$4:BA$579),_xlfn.XLOOKUP(Table8[[#This Row],[Control ID]],[6]!Table10[Control ID],[6]cmmiAnalysis!BB$4:BB$579),_xlfn.XLOOKUP(Table8[[#This Row],[Control ID]],[6]!Table10[Control ID],[6]cmmiAnalysis!BC$4:BC$579))</f>
        <v>#REF!</v>
      </c>
      <c r="T198" s="1" t="e">
        <f>SUM(_xlfn.XLOOKUP(Table8[[#This Row],[Control ID]],[6]!Table10[Control ID],[6]cmmiAnalysis!BV$4:BV$579))</f>
        <v>#REF!</v>
      </c>
      <c r="U198" s="1" t="e">
        <f>SUM(_xlfn.XLOOKUP(Table8[[#This Row],[Control ID]],[6]!Table10[Control ID],[6]cmmiAnalysis!BW$4:BW$579))</f>
        <v>#REF!</v>
      </c>
      <c r="V198" s="1" t="e">
        <f>SUM(_xlfn.XLOOKUP(Table8[[#This Row],[Control ID]],[6]!Table10[Control ID],[6]cmmiAnalysis!BX$4:BX$579))</f>
        <v>#REF!</v>
      </c>
      <c r="W198" s="1" t="e">
        <f>SUM(_xlfn.XLOOKUP(Table8[[#This Row],[Control ID]],[6]!Table10[Control ID],[6]cmmiAnalysis!BY$4:BY$579))</f>
        <v>#REF!</v>
      </c>
      <c r="X198" s="1" t="e">
        <f>SUM(_xlfn.XLOOKUP(Table8[[#This Row],[Control ID]],[6]!Table10[Control ID],[6]cmmiAnalysis!BZ$4:BZ$579))</f>
        <v>#REF!</v>
      </c>
      <c r="Y198" s="1" t="e">
        <f>SUM(_xlfn.XLOOKUP(Table8[[#This Row],[Control ID]],[6]!Table10[Control ID],[6]cmmiAnalysis!CA$4:CA$579),_xlfn.XLOOKUP(Table8[[#This Row],[Control ID]],[6]!Table10[Control ID],[6]cmmiAnalysis!CB$4:CB$579))</f>
        <v>#REF!</v>
      </c>
      <c r="Z198" s="1" t="e">
        <f>SUM(_xlfn.XLOOKUP(Table8[[#This Row],[Control ID]],[6]!Table10[Control ID],[6]cmmiAnalysis!CC$4:CC$579),_xlfn.XLOOKUP(Table8[[#This Row],[Control ID]],[6]!Table10[Control ID],[6]cmmiAnalysis!CD$4:CD$579),_xlfn.XLOOKUP(Table8[[#This Row],[Control ID]],[6]!Table10[Control ID],[6]cmmiAnalysis!CE$4:CE$579))</f>
        <v>#REF!</v>
      </c>
    </row>
    <row r="199" spans="2:26" x14ac:dyDescent="0.25">
      <c r="B199" s="1" t="s">
        <v>3481</v>
      </c>
      <c r="C199" s="1" t="str">
        <f>_xlfn.XLOOKUP(B199,[6]cmmiAnalysis!$A$4:$A$579,[6]cmmiAnalysis!$D$4:$D$579,0,0,1)</f>
        <v>Audit Framework</v>
      </c>
      <c r="D199" s="19">
        <v>4</v>
      </c>
      <c r="E199" s="32" t="str">
        <f>IFERROR(SUM(Table8[[#This Row],[Implementation]:[Reporting]]),"N/A")</f>
        <v>N/A</v>
      </c>
      <c r="F199" s="32" t="e">
        <f>SUM(Table8[[#This Row],[Operating Capability]:[Adaptability]])</f>
        <v>#REF!</v>
      </c>
      <c r="G199" s="32" t="e">
        <f>SUM(Table8[[#This Row],[Reliability]:[Transparency]])</f>
        <v>#REF!</v>
      </c>
      <c r="H199" s="1" t="e" cm="1">
        <f t="array" ref="H199">_xlfn.XLOOKUP(B199,[6]!Table10[Control ID],[6]cmmiAnalysis!AV$4:AV$579,0,0,1)</f>
        <v>#REF!</v>
      </c>
      <c r="I199" s="1" t="e" cm="1">
        <f t="array" ref="I199">_xlfn.XLOOKUP(B199,[6]!Table10[Control ID], [6]cmmiAnalysis!AW$4:AW$579,0,0,1)+(_xlfn.XLOOKUP(B199,[6]!Table10[Control ID], [6]cmmiAnalysis!AX$4:AX$579,0,0,1)+(_xlfn.XLOOKUP(B199,[6]!Table10[Control ID], [6]cmmiAnalysis!AY$4:AY$579,0,0,1)))</f>
        <v>#REF!</v>
      </c>
      <c r="J19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199" s="1" t="e">
        <f>SUM(_xlfn.XLOOKUP(Table8[[#This Row],[Control ID]],[6]!Table10[Control ID],[6]cmmiAnalysis!BE$4:BE$579),_xlfn.XLOOKUP(Table8[[#This Row],[Control ID]],[6]!Table10[Control ID],[6]cmmiAnalysis!BF$4:BF$579))</f>
        <v>#REF!</v>
      </c>
      <c r="L199" s="1" t="e">
        <f>SUM(_xlfn.XLOOKUP(Table8[[#This Row],[Control ID]],[6]!Table10[Control ID],[6]cmmiAnalysis!BG$4:BG$579))</f>
        <v>#REF!</v>
      </c>
      <c r="M199" s="1" t="e">
        <f>SUM(_xlfn.XLOOKUP(Table8[[#This Row],[Control ID]],[6]!Table10[Control ID],[6]cmmiAnalysis!BH$4:BH$579))</f>
        <v>#REF!</v>
      </c>
      <c r="N199" s="1" t="e">
        <f>SUM(_xlfn.XLOOKUP(Table8[[#This Row],[Control ID]],[6]!Table10[Control ID],[6]cmmiAnalysis!BI$4:BI$579))</f>
        <v>#REF!</v>
      </c>
      <c r="O199" s="1" t="e">
        <f>SUM(_xlfn.XLOOKUP(Table8[[#This Row],[Control ID]],[6]!Table10[Control ID],[6]cmmiAnalysis!BJ$4:BJ$579),_xlfn.XLOOKUP(Table8[[#This Row],[Control ID]],[6]!Table10[Control ID],[6]cmmiAnalysis!BK$4:BK$579))</f>
        <v>#REF!</v>
      </c>
      <c r="P199" s="1" t="e">
        <f>SUM(_xlfn.XLOOKUP(Table8[[#This Row],[Control ID]],[6]!Table10[Control ID],[6]cmmiAnalysis!BL$4:BL$579))</f>
        <v>#REF!</v>
      </c>
      <c r="Q19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199" s="1" t="e">
        <f>SUM(_xlfn.XLOOKUP(Table8[[#This Row],[Control ID]],[6]!Table10[Control ID],[6]cmmiAnalysis!BQ$4:BQ$579),_xlfn.XLOOKUP(Table8[[#This Row],[Control ID]],[6]!Table10[Control ID],[6]cmmiAnalysis!BR$4:BR$579))</f>
        <v>#REF!</v>
      </c>
      <c r="S199" s="1" t="e">
        <f>SUM(_xlfn.XLOOKUP(Table8[[#This Row],[Control ID]],[6]!Table10[Control ID],[6]cmmiAnalysis!BA$4:BA$579),_xlfn.XLOOKUP(Table8[[#This Row],[Control ID]],[6]!Table10[Control ID],[6]cmmiAnalysis!BB$4:BB$579),_xlfn.XLOOKUP(Table8[[#This Row],[Control ID]],[6]!Table10[Control ID],[6]cmmiAnalysis!BC$4:BC$579))</f>
        <v>#REF!</v>
      </c>
      <c r="T199" s="1" t="e">
        <f>SUM(_xlfn.XLOOKUP(Table8[[#This Row],[Control ID]],[6]!Table10[Control ID],[6]cmmiAnalysis!BV$4:BV$579))</f>
        <v>#REF!</v>
      </c>
      <c r="U199" s="1" t="e">
        <f>SUM(_xlfn.XLOOKUP(Table8[[#This Row],[Control ID]],[6]!Table10[Control ID],[6]cmmiAnalysis!BW$4:BW$579))</f>
        <v>#REF!</v>
      </c>
      <c r="V199" s="1" t="e">
        <f>SUM(_xlfn.XLOOKUP(Table8[[#This Row],[Control ID]],[6]!Table10[Control ID],[6]cmmiAnalysis!BX$4:BX$579))</f>
        <v>#REF!</v>
      </c>
      <c r="W199" s="1" t="e">
        <f>SUM(_xlfn.XLOOKUP(Table8[[#This Row],[Control ID]],[6]!Table10[Control ID],[6]cmmiAnalysis!BY$4:BY$579))</f>
        <v>#REF!</v>
      </c>
      <c r="X199" s="1" t="e">
        <f>SUM(_xlfn.XLOOKUP(Table8[[#This Row],[Control ID]],[6]!Table10[Control ID],[6]cmmiAnalysis!BZ$4:BZ$579))</f>
        <v>#REF!</v>
      </c>
      <c r="Y199" s="1" t="e">
        <f>SUM(_xlfn.XLOOKUP(Table8[[#This Row],[Control ID]],[6]!Table10[Control ID],[6]cmmiAnalysis!CA$4:CA$579),_xlfn.XLOOKUP(Table8[[#This Row],[Control ID]],[6]!Table10[Control ID],[6]cmmiAnalysis!CB$4:CB$579))</f>
        <v>#REF!</v>
      </c>
      <c r="Z199" s="1" t="e">
        <f>SUM(_xlfn.XLOOKUP(Table8[[#This Row],[Control ID]],[6]!Table10[Control ID],[6]cmmiAnalysis!CC$4:CC$579),_xlfn.XLOOKUP(Table8[[#This Row],[Control ID]],[6]!Table10[Control ID],[6]cmmiAnalysis!CD$4:CD$579),_xlfn.XLOOKUP(Table8[[#This Row],[Control ID]],[6]!Table10[Control ID],[6]cmmiAnalysis!CE$4:CE$579))</f>
        <v>#REF!</v>
      </c>
    </row>
    <row r="200" spans="2:26" x14ac:dyDescent="0.25">
      <c r="B200" s="1" t="s">
        <v>3483</v>
      </c>
      <c r="C200" s="1" t="str">
        <f>_xlfn.XLOOKUP(B200,[6]cmmiAnalysis!$A$4:$A$579,[6]cmmiAnalysis!$D$4:$D$579,0,0,1)</f>
        <v>Audit Trails</v>
      </c>
      <c r="D200" s="19">
        <v>4</v>
      </c>
      <c r="E200" s="32" t="str">
        <f>IFERROR(SUM(Table8[[#This Row],[Implementation]:[Reporting]]),"N/A")</f>
        <v>N/A</v>
      </c>
      <c r="F200" s="32" t="e">
        <f>SUM(Table8[[#This Row],[Operating Capability]:[Adaptability]])</f>
        <v>#REF!</v>
      </c>
      <c r="G200" s="32" t="e">
        <f>SUM(Table8[[#This Row],[Reliability]:[Transparency]])</f>
        <v>#REF!</v>
      </c>
      <c r="H200" s="1" t="e" cm="1">
        <f t="array" ref="H200">_xlfn.XLOOKUP(B200,[6]!Table10[Control ID],[6]cmmiAnalysis!AV$4:AV$579,0,0,1)</f>
        <v>#REF!</v>
      </c>
      <c r="I200" s="1" t="e" cm="1">
        <f t="array" ref="I200">_xlfn.XLOOKUP(B200,[6]!Table10[Control ID], [6]cmmiAnalysis!AW$4:AW$579,0,0,1)+(_xlfn.XLOOKUP(B200,[6]!Table10[Control ID], [6]cmmiAnalysis!AX$4:AX$579,0,0,1)+(_xlfn.XLOOKUP(B200,[6]!Table10[Control ID], [6]cmmiAnalysis!AY$4:AY$579,0,0,1)))</f>
        <v>#REF!</v>
      </c>
      <c r="J20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0" s="1" t="e">
        <f>SUM(_xlfn.XLOOKUP(Table8[[#This Row],[Control ID]],[6]!Table10[Control ID],[6]cmmiAnalysis!BE$4:BE$579),_xlfn.XLOOKUP(Table8[[#This Row],[Control ID]],[6]!Table10[Control ID],[6]cmmiAnalysis!BF$4:BF$579))</f>
        <v>#REF!</v>
      </c>
      <c r="L200" s="1" t="e">
        <f>SUM(_xlfn.XLOOKUP(Table8[[#This Row],[Control ID]],[6]!Table10[Control ID],[6]cmmiAnalysis!BG$4:BG$579))</f>
        <v>#REF!</v>
      </c>
      <c r="M200" s="1" t="e">
        <f>SUM(_xlfn.XLOOKUP(Table8[[#This Row],[Control ID]],[6]!Table10[Control ID],[6]cmmiAnalysis!BH$4:BH$579))</f>
        <v>#REF!</v>
      </c>
      <c r="N200" s="1" t="e">
        <f>SUM(_xlfn.XLOOKUP(Table8[[#This Row],[Control ID]],[6]!Table10[Control ID],[6]cmmiAnalysis!BI$4:BI$579))</f>
        <v>#REF!</v>
      </c>
      <c r="O200" s="1" t="e">
        <f>SUM(_xlfn.XLOOKUP(Table8[[#This Row],[Control ID]],[6]!Table10[Control ID],[6]cmmiAnalysis!BJ$4:BJ$579),_xlfn.XLOOKUP(Table8[[#This Row],[Control ID]],[6]!Table10[Control ID],[6]cmmiAnalysis!BK$4:BK$579))</f>
        <v>#REF!</v>
      </c>
      <c r="P200" s="1" t="e">
        <f>SUM(_xlfn.XLOOKUP(Table8[[#This Row],[Control ID]],[6]!Table10[Control ID],[6]cmmiAnalysis!BL$4:BL$579))</f>
        <v>#REF!</v>
      </c>
      <c r="Q20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0" s="1" t="e">
        <f>SUM(_xlfn.XLOOKUP(Table8[[#This Row],[Control ID]],[6]!Table10[Control ID],[6]cmmiAnalysis!BQ$4:BQ$579),_xlfn.XLOOKUP(Table8[[#This Row],[Control ID]],[6]!Table10[Control ID],[6]cmmiAnalysis!BR$4:BR$579))</f>
        <v>#REF!</v>
      </c>
      <c r="S200" s="1" t="e">
        <f>SUM(_xlfn.XLOOKUP(Table8[[#This Row],[Control ID]],[6]!Table10[Control ID],[6]cmmiAnalysis!BA$4:BA$579),_xlfn.XLOOKUP(Table8[[#This Row],[Control ID]],[6]!Table10[Control ID],[6]cmmiAnalysis!BB$4:BB$579),_xlfn.XLOOKUP(Table8[[#This Row],[Control ID]],[6]!Table10[Control ID],[6]cmmiAnalysis!BC$4:BC$579))</f>
        <v>#REF!</v>
      </c>
      <c r="T200" s="1" t="e">
        <f>SUM(_xlfn.XLOOKUP(Table8[[#This Row],[Control ID]],[6]!Table10[Control ID],[6]cmmiAnalysis!BV$4:BV$579))</f>
        <v>#REF!</v>
      </c>
      <c r="U200" s="1" t="e">
        <f>SUM(_xlfn.XLOOKUP(Table8[[#This Row],[Control ID]],[6]!Table10[Control ID],[6]cmmiAnalysis!BW$4:BW$579))</f>
        <v>#REF!</v>
      </c>
      <c r="V200" s="1" t="e">
        <f>SUM(_xlfn.XLOOKUP(Table8[[#This Row],[Control ID]],[6]!Table10[Control ID],[6]cmmiAnalysis!BX$4:BX$579))</f>
        <v>#REF!</v>
      </c>
      <c r="W200" s="1" t="e">
        <f>SUM(_xlfn.XLOOKUP(Table8[[#This Row],[Control ID]],[6]!Table10[Control ID],[6]cmmiAnalysis!BY$4:BY$579))</f>
        <v>#REF!</v>
      </c>
      <c r="X200" s="1" t="e">
        <f>SUM(_xlfn.XLOOKUP(Table8[[#This Row],[Control ID]],[6]!Table10[Control ID],[6]cmmiAnalysis!BZ$4:BZ$579))</f>
        <v>#REF!</v>
      </c>
      <c r="Y200" s="1" t="e">
        <f>SUM(_xlfn.XLOOKUP(Table8[[#This Row],[Control ID]],[6]!Table10[Control ID],[6]cmmiAnalysis!CA$4:CA$579),_xlfn.XLOOKUP(Table8[[#This Row],[Control ID]],[6]!Table10[Control ID],[6]cmmiAnalysis!CB$4:CB$579))</f>
        <v>#REF!</v>
      </c>
      <c r="Z200" s="1" t="e">
        <f>SUM(_xlfn.XLOOKUP(Table8[[#This Row],[Control ID]],[6]!Table10[Control ID],[6]cmmiAnalysis!CC$4:CC$579),_xlfn.XLOOKUP(Table8[[#This Row],[Control ID]],[6]!Table10[Control ID],[6]cmmiAnalysis!CD$4:CD$579),_xlfn.XLOOKUP(Table8[[#This Row],[Control ID]],[6]!Table10[Control ID],[6]cmmiAnalysis!CE$4:CE$579))</f>
        <v>#REF!</v>
      </c>
    </row>
    <row r="201" spans="2:26" x14ac:dyDescent="0.25">
      <c r="B201" s="1" t="s">
        <v>3484</v>
      </c>
      <c r="C201" s="1" t="str">
        <f>_xlfn.XLOOKUP(B201,[6]cmmiAnalysis!$A$4:$A$579,[6]cmmiAnalysis!$D$4:$D$579,0,0,1)</f>
        <v>Vulnerability Automation</v>
      </c>
      <c r="D201" s="19">
        <v>5</v>
      </c>
      <c r="E201" s="32" t="str">
        <f>IFERROR(SUM(Table8[[#This Row],[Implementation]:[Reporting]]),"N/A")</f>
        <v>N/A</v>
      </c>
      <c r="F201" s="32" t="e">
        <f>SUM(Table8[[#This Row],[Operating Capability]:[Adaptability]])</f>
        <v>#REF!</v>
      </c>
      <c r="G201" s="32" t="e">
        <f>SUM(Table8[[#This Row],[Reliability]:[Transparency]])</f>
        <v>#REF!</v>
      </c>
      <c r="H201" s="1" t="e" cm="1">
        <f t="array" ref="H201">_xlfn.XLOOKUP(B201,[6]!Table10[Control ID],[6]cmmiAnalysis!AV$4:AV$579,0,0,1)</f>
        <v>#REF!</v>
      </c>
      <c r="I201" s="1" t="e" cm="1">
        <f t="array" ref="I201">_xlfn.XLOOKUP(B201,[6]!Table10[Control ID], [6]cmmiAnalysis!AW$4:AW$579,0,0,1)+(_xlfn.XLOOKUP(B201,[6]!Table10[Control ID], [6]cmmiAnalysis!AX$4:AX$579,0,0,1)+(_xlfn.XLOOKUP(B201,[6]!Table10[Control ID], [6]cmmiAnalysis!AY$4:AY$579,0,0,1)))</f>
        <v>#REF!</v>
      </c>
      <c r="J20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1" s="1" t="e">
        <f>SUM(_xlfn.XLOOKUP(Table8[[#This Row],[Control ID]],[6]!Table10[Control ID],[6]cmmiAnalysis!BE$4:BE$579),_xlfn.XLOOKUP(Table8[[#This Row],[Control ID]],[6]!Table10[Control ID],[6]cmmiAnalysis!BF$4:BF$579))</f>
        <v>#REF!</v>
      </c>
      <c r="L201" s="1" t="e">
        <f>SUM(_xlfn.XLOOKUP(Table8[[#This Row],[Control ID]],[6]!Table10[Control ID],[6]cmmiAnalysis!BG$4:BG$579))</f>
        <v>#REF!</v>
      </c>
      <c r="M201" s="1" t="e">
        <f>SUM(_xlfn.XLOOKUP(Table8[[#This Row],[Control ID]],[6]!Table10[Control ID],[6]cmmiAnalysis!BH$4:BH$579))</f>
        <v>#REF!</v>
      </c>
      <c r="N201" s="1" t="e">
        <f>SUM(_xlfn.XLOOKUP(Table8[[#This Row],[Control ID]],[6]!Table10[Control ID],[6]cmmiAnalysis!BI$4:BI$579))</f>
        <v>#REF!</v>
      </c>
      <c r="O201" s="1" t="e">
        <f>SUM(_xlfn.XLOOKUP(Table8[[#This Row],[Control ID]],[6]!Table10[Control ID],[6]cmmiAnalysis!BJ$4:BJ$579),_xlfn.XLOOKUP(Table8[[#This Row],[Control ID]],[6]!Table10[Control ID],[6]cmmiAnalysis!BK$4:BK$579))</f>
        <v>#REF!</v>
      </c>
      <c r="P201" s="1" t="e">
        <f>SUM(_xlfn.XLOOKUP(Table8[[#This Row],[Control ID]],[6]!Table10[Control ID],[6]cmmiAnalysis!BL$4:BL$579))</f>
        <v>#REF!</v>
      </c>
      <c r="Q20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1" s="1" t="e">
        <f>SUM(_xlfn.XLOOKUP(Table8[[#This Row],[Control ID]],[6]!Table10[Control ID],[6]cmmiAnalysis!BQ$4:BQ$579),_xlfn.XLOOKUP(Table8[[#This Row],[Control ID]],[6]!Table10[Control ID],[6]cmmiAnalysis!BR$4:BR$579))</f>
        <v>#REF!</v>
      </c>
      <c r="S201" s="1" t="e">
        <f>SUM(_xlfn.XLOOKUP(Table8[[#This Row],[Control ID]],[6]!Table10[Control ID],[6]cmmiAnalysis!BA$4:BA$579),_xlfn.XLOOKUP(Table8[[#This Row],[Control ID]],[6]!Table10[Control ID],[6]cmmiAnalysis!BB$4:BB$579),_xlfn.XLOOKUP(Table8[[#This Row],[Control ID]],[6]!Table10[Control ID],[6]cmmiAnalysis!BC$4:BC$579))</f>
        <v>#REF!</v>
      </c>
      <c r="T201" s="1" t="e">
        <f>SUM(_xlfn.XLOOKUP(Table8[[#This Row],[Control ID]],[6]!Table10[Control ID],[6]cmmiAnalysis!BV$4:BV$579))</f>
        <v>#REF!</v>
      </c>
      <c r="U201" s="1" t="e">
        <f>SUM(_xlfn.XLOOKUP(Table8[[#This Row],[Control ID]],[6]!Table10[Control ID],[6]cmmiAnalysis!BW$4:BW$579))</f>
        <v>#REF!</v>
      </c>
      <c r="V201" s="1" t="e">
        <f>SUM(_xlfn.XLOOKUP(Table8[[#This Row],[Control ID]],[6]!Table10[Control ID],[6]cmmiAnalysis!BX$4:BX$579))</f>
        <v>#REF!</v>
      </c>
      <c r="W201" s="1" t="e">
        <f>SUM(_xlfn.XLOOKUP(Table8[[#This Row],[Control ID]],[6]!Table10[Control ID],[6]cmmiAnalysis!BY$4:BY$579))</f>
        <v>#REF!</v>
      </c>
      <c r="X201" s="1" t="e">
        <f>SUM(_xlfn.XLOOKUP(Table8[[#This Row],[Control ID]],[6]!Table10[Control ID],[6]cmmiAnalysis!BZ$4:BZ$579))</f>
        <v>#REF!</v>
      </c>
      <c r="Y201" s="1" t="e">
        <f>SUM(_xlfn.XLOOKUP(Table8[[#This Row],[Control ID]],[6]!Table10[Control ID],[6]cmmiAnalysis!CA$4:CA$579),_xlfn.XLOOKUP(Table8[[#This Row],[Control ID]],[6]!Table10[Control ID],[6]cmmiAnalysis!CB$4:CB$579))</f>
        <v>#REF!</v>
      </c>
      <c r="Z201" s="1" t="e">
        <f>SUM(_xlfn.XLOOKUP(Table8[[#This Row],[Control ID]],[6]!Table10[Control ID],[6]cmmiAnalysis!CC$4:CC$579),_xlfn.XLOOKUP(Table8[[#This Row],[Control ID]],[6]!Table10[Control ID],[6]cmmiAnalysis!CD$4:CD$579),_xlfn.XLOOKUP(Table8[[#This Row],[Control ID]],[6]!Table10[Control ID],[6]cmmiAnalysis!CE$4:CE$579))</f>
        <v>#REF!</v>
      </c>
    </row>
    <row r="202" spans="2:26" x14ac:dyDescent="0.25">
      <c r="B202" s="1" t="s">
        <v>3485</v>
      </c>
      <c r="C202" s="1" t="str">
        <f>_xlfn.XLOOKUP(B202,[6]cmmiAnalysis!$A$4:$A$579,[6]cmmiAnalysis!$D$4:$D$579,0,0,1)</f>
        <v>Governance Model</v>
      </c>
      <c r="D202" s="19">
        <v>4</v>
      </c>
      <c r="E202" s="32" t="str">
        <f>IFERROR(SUM(Table8[[#This Row],[Implementation]:[Reporting]]),"N/A")</f>
        <v>N/A</v>
      </c>
      <c r="F202" s="32" t="e">
        <f>SUM(Table8[[#This Row],[Operating Capability]:[Adaptability]])</f>
        <v>#REF!</v>
      </c>
      <c r="G202" s="32" t="e">
        <f>SUM(Table8[[#This Row],[Reliability]:[Transparency]])</f>
        <v>#REF!</v>
      </c>
      <c r="H202" s="1" t="e" cm="1">
        <f t="array" ref="H202">_xlfn.XLOOKUP(B202,[6]!Table10[Control ID],[6]cmmiAnalysis!AV$4:AV$579,0,0,1)</f>
        <v>#REF!</v>
      </c>
      <c r="I202" s="1" t="e" cm="1">
        <f t="array" ref="I202">_xlfn.XLOOKUP(B202,[6]!Table10[Control ID], [6]cmmiAnalysis!AW$4:AW$579,0,0,1)+(_xlfn.XLOOKUP(B202,[6]!Table10[Control ID], [6]cmmiAnalysis!AX$4:AX$579,0,0,1)+(_xlfn.XLOOKUP(B202,[6]!Table10[Control ID], [6]cmmiAnalysis!AY$4:AY$579,0,0,1)))</f>
        <v>#REF!</v>
      </c>
      <c r="J20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2" s="1" t="e">
        <f>SUM(_xlfn.XLOOKUP(Table8[[#This Row],[Control ID]],[6]!Table10[Control ID],[6]cmmiAnalysis!BE$4:BE$579),_xlfn.XLOOKUP(Table8[[#This Row],[Control ID]],[6]!Table10[Control ID],[6]cmmiAnalysis!BF$4:BF$579))</f>
        <v>#REF!</v>
      </c>
      <c r="L202" s="1" t="e">
        <f>SUM(_xlfn.XLOOKUP(Table8[[#This Row],[Control ID]],[6]!Table10[Control ID],[6]cmmiAnalysis!BG$4:BG$579))</f>
        <v>#REF!</v>
      </c>
      <c r="M202" s="1" t="e">
        <f>SUM(_xlfn.XLOOKUP(Table8[[#This Row],[Control ID]],[6]!Table10[Control ID],[6]cmmiAnalysis!BH$4:BH$579))</f>
        <v>#REF!</v>
      </c>
      <c r="N202" s="1" t="e">
        <f>SUM(_xlfn.XLOOKUP(Table8[[#This Row],[Control ID]],[6]!Table10[Control ID],[6]cmmiAnalysis!BI$4:BI$579))</f>
        <v>#REF!</v>
      </c>
      <c r="O202" s="1" t="e">
        <f>SUM(_xlfn.XLOOKUP(Table8[[#This Row],[Control ID]],[6]!Table10[Control ID],[6]cmmiAnalysis!BJ$4:BJ$579),_xlfn.XLOOKUP(Table8[[#This Row],[Control ID]],[6]!Table10[Control ID],[6]cmmiAnalysis!BK$4:BK$579))</f>
        <v>#REF!</v>
      </c>
      <c r="P202" s="1" t="e">
        <f>SUM(_xlfn.XLOOKUP(Table8[[#This Row],[Control ID]],[6]!Table10[Control ID],[6]cmmiAnalysis!BL$4:BL$579))</f>
        <v>#REF!</v>
      </c>
      <c r="Q20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2" s="1" t="e">
        <f>SUM(_xlfn.XLOOKUP(Table8[[#This Row],[Control ID]],[6]!Table10[Control ID],[6]cmmiAnalysis!BQ$4:BQ$579),_xlfn.XLOOKUP(Table8[[#This Row],[Control ID]],[6]!Table10[Control ID],[6]cmmiAnalysis!BR$4:BR$579))</f>
        <v>#REF!</v>
      </c>
      <c r="S202" s="1" t="e">
        <f>SUM(_xlfn.XLOOKUP(Table8[[#This Row],[Control ID]],[6]!Table10[Control ID],[6]cmmiAnalysis!BA$4:BA$579),_xlfn.XLOOKUP(Table8[[#This Row],[Control ID]],[6]!Table10[Control ID],[6]cmmiAnalysis!BB$4:BB$579),_xlfn.XLOOKUP(Table8[[#This Row],[Control ID]],[6]!Table10[Control ID],[6]cmmiAnalysis!BC$4:BC$579))</f>
        <v>#REF!</v>
      </c>
      <c r="T202" s="1" t="e">
        <f>SUM(_xlfn.XLOOKUP(Table8[[#This Row],[Control ID]],[6]!Table10[Control ID],[6]cmmiAnalysis!BV$4:BV$579))</f>
        <v>#REF!</v>
      </c>
      <c r="U202" s="1" t="e">
        <f>SUM(_xlfn.XLOOKUP(Table8[[#This Row],[Control ID]],[6]!Table10[Control ID],[6]cmmiAnalysis!BW$4:BW$579))</f>
        <v>#REF!</v>
      </c>
      <c r="V202" s="1" t="e">
        <f>SUM(_xlfn.XLOOKUP(Table8[[#This Row],[Control ID]],[6]!Table10[Control ID],[6]cmmiAnalysis!BX$4:BX$579))</f>
        <v>#REF!</v>
      </c>
      <c r="W202" s="1" t="e">
        <f>SUM(_xlfn.XLOOKUP(Table8[[#This Row],[Control ID]],[6]!Table10[Control ID],[6]cmmiAnalysis!BY$4:BY$579))</f>
        <v>#REF!</v>
      </c>
      <c r="X202" s="1" t="e">
        <f>SUM(_xlfn.XLOOKUP(Table8[[#This Row],[Control ID]],[6]!Table10[Control ID],[6]cmmiAnalysis!BZ$4:BZ$579))</f>
        <v>#REF!</v>
      </c>
      <c r="Y202" s="1" t="e">
        <f>SUM(_xlfn.XLOOKUP(Table8[[#This Row],[Control ID]],[6]!Table10[Control ID],[6]cmmiAnalysis!CA$4:CA$579),_xlfn.XLOOKUP(Table8[[#This Row],[Control ID]],[6]!Table10[Control ID],[6]cmmiAnalysis!CB$4:CB$579))</f>
        <v>#REF!</v>
      </c>
      <c r="Z202" s="1" t="e">
        <f>SUM(_xlfn.XLOOKUP(Table8[[#This Row],[Control ID]],[6]!Table10[Control ID],[6]cmmiAnalysis!CC$4:CC$579),_xlfn.XLOOKUP(Table8[[#This Row],[Control ID]],[6]!Table10[Control ID],[6]cmmiAnalysis!CD$4:CD$579),_xlfn.XLOOKUP(Table8[[#This Row],[Control ID]],[6]!Table10[Control ID],[6]cmmiAnalysis!CE$4:CE$579))</f>
        <v>#REF!</v>
      </c>
    </row>
    <row r="203" spans="2:26" x14ac:dyDescent="0.25">
      <c r="B203" s="1" t="s">
        <v>3486</v>
      </c>
      <c r="C203" s="1" t="str">
        <f>_xlfn.XLOOKUP(B203,[6]cmmiAnalysis!$A$4:$A$579,[6]cmmiAnalysis!$D$4:$D$579,0,0,1)</f>
        <v>Steering Committee</v>
      </c>
      <c r="D203" s="19">
        <v>4</v>
      </c>
      <c r="E203" s="32" t="str">
        <f>IFERROR(SUM(Table8[[#This Row],[Implementation]:[Reporting]]),"N/A")</f>
        <v>N/A</v>
      </c>
      <c r="F203" s="32" t="e">
        <f>SUM(Table8[[#This Row],[Operating Capability]:[Adaptability]])</f>
        <v>#REF!</v>
      </c>
      <c r="G203" s="32" t="e">
        <f>SUM(Table8[[#This Row],[Reliability]:[Transparency]])</f>
        <v>#REF!</v>
      </c>
      <c r="H203" s="1" t="e" cm="1">
        <f t="array" ref="H203">_xlfn.XLOOKUP(B203,[6]!Table10[Control ID],[6]cmmiAnalysis!AV$4:AV$579,0,0,1)</f>
        <v>#REF!</v>
      </c>
      <c r="I203" s="1" t="e" cm="1">
        <f t="array" ref="I203">_xlfn.XLOOKUP(B203,[6]!Table10[Control ID], [6]cmmiAnalysis!AW$4:AW$579,0,0,1)+(_xlfn.XLOOKUP(B203,[6]!Table10[Control ID], [6]cmmiAnalysis!AX$4:AX$579,0,0,1)+(_xlfn.XLOOKUP(B203,[6]!Table10[Control ID], [6]cmmiAnalysis!AY$4:AY$579,0,0,1)))</f>
        <v>#REF!</v>
      </c>
      <c r="J20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3" s="1" t="e">
        <f>SUM(_xlfn.XLOOKUP(Table8[[#This Row],[Control ID]],[6]!Table10[Control ID],[6]cmmiAnalysis!BE$4:BE$579),_xlfn.XLOOKUP(Table8[[#This Row],[Control ID]],[6]!Table10[Control ID],[6]cmmiAnalysis!BF$4:BF$579))</f>
        <v>#REF!</v>
      </c>
      <c r="L203" s="1" t="e">
        <f>SUM(_xlfn.XLOOKUP(Table8[[#This Row],[Control ID]],[6]!Table10[Control ID],[6]cmmiAnalysis!BG$4:BG$579))</f>
        <v>#REF!</v>
      </c>
      <c r="M203" s="1" t="e">
        <f>SUM(_xlfn.XLOOKUP(Table8[[#This Row],[Control ID]],[6]!Table10[Control ID],[6]cmmiAnalysis!BH$4:BH$579))</f>
        <v>#REF!</v>
      </c>
      <c r="N203" s="1" t="e">
        <f>SUM(_xlfn.XLOOKUP(Table8[[#This Row],[Control ID]],[6]!Table10[Control ID],[6]cmmiAnalysis!BI$4:BI$579))</f>
        <v>#REF!</v>
      </c>
      <c r="O203" s="1" t="e">
        <f>SUM(_xlfn.XLOOKUP(Table8[[#This Row],[Control ID]],[6]!Table10[Control ID],[6]cmmiAnalysis!BJ$4:BJ$579),_xlfn.XLOOKUP(Table8[[#This Row],[Control ID]],[6]!Table10[Control ID],[6]cmmiAnalysis!BK$4:BK$579))</f>
        <v>#REF!</v>
      </c>
      <c r="P203" s="1" t="e">
        <f>SUM(_xlfn.XLOOKUP(Table8[[#This Row],[Control ID]],[6]!Table10[Control ID],[6]cmmiAnalysis!BL$4:BL$579))</f>
        <v>#REF!</v>
      </c>
      <c r="Q20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3" s="1" t="e">
        <f>SUM(_xlfn.XLOOKUP(Table8[[#This Row],[Control ID]],[6]!Table10[Control ID],[6]cmmiAnalysis!BQ$4:BQ$579),_xlfn.XLOOKUP(Table8[[#This Row],[Control ID]],[6]!Table10[Control ID],[6]cmmiAnalysis!BR$4:BR$579))</f>
        <v>#REF!</v>
      </c>
      <c r="S203" s="1" t="e">
        <f>SUM(_xlfn.XLOOKUP(Table8[[#This Row],[Control ID]],[6]!Table10[Control ID],[6]cmmiAnalysis!BA$4:BA$579),_xlfn.XLOOKUP(Table8[[#This Row],[Control ID]],[6]!Table10[Control ID],[6]cmmiAnalysis!BB$4:BB$579),_xlfn.XLOOKUP(Table8[[#This Row],[Control ID]],[6]!Table10[Control ID],[6]cmmiAnalysis!BC$4:BC$579))</f>
        <v>#REF!</v>
      </c>
      <c r="T203" s="1" t="e">
        <f>SUM(_xlfn.XLOOKUP(Table8[[#This Row],[Control ID]],[6]!Table10[Control ID],[6]cmmiAnalysis!BV$4:BV$579))</f>
        <v>#REF!</v>
      </c>
      <c r="U203" s="1" t="e">
        <f>SUM(_xlfn.XLOOKUP(Table8[[#This Row],[Control ID]],[6]!Table10[Control ID],[6]cmmiAnalysis!BW$4:BW$579))</f>
        <v>#REF!</v>
      </c>
      <c r="V203" s="1" t="e">
        <f>SUM(_xlfn.XLOOKUP(Table8[[#This Row],[Control ID]],[6]!Table10[Control ID],[6]cmmiAnalysis!BX$4:BX$579))</f>
        <v>#REF!</v>
      </c>
      <c r="W203" s="1" t="e">
        <f>SUM(_xlfn.XLOOKUP(Table8[[#This Row],[Control ID]],[6]!Table10[Control ID],[6]cmmiAnalysis!BY$4:BY$579))</f>
        <v>#REF!</v>
      </c>
      <c r="X203" s="1" t="e">
        <f>SUM(_xlfn.XLOOKUP(Table8[[#This Row],[Control ID]],[6]!Table10[Control ID],[6]cmmiAnalysis!BZ$4:BZ$579))</f>
        <v>#REF!</v>
      </c>
      <c r="Y203" s="1" t="e">
        <f>SUM(_xlfn.XLOOKUP(Table8[[#This Row],[Control ID]],[6]!Table10[Control ID],[6]cmmiAnalysis!CA$4:CA$579),_xlfn.XLOOKUP(Table8[[#This Row],[Control ID]],[6]!Table10[Control ID],[6]cmmiAnalysis!CB$4:CB$579))</f>
        <v>#REF!</v>
      </c>
      <c r="Z203" s="1" t="e">
        <f>SUM(_xlfn.XLOOKUP(Table8[[#This Row],[Control ID]],[6]!Table10[Control ID],[6]cmmiAnalysis!CC$4:CC$579),_xlfn.XLOOKUP(Table8[[#This Row],[Control ID]],[6]!Table10[Control ID],[6]cmmiAnalysis!CD$4:CD$579),_xlfn.XLOOKUP(Table8[[#This Row],[Control ID]],[6]!Table10[Control ID],[6]cmmiAnalysis!CE$4:CE$579))</f>
        <v>#REF!</v>
      </c>
    </row>
    <row r="204" spans="2:26" x14ac:dyDescent="0.25">
      <c r="B204" s="1" t="s">
        <v>3487</v>
      </c>
      <c r="C204" s="1" t="str">
        <f>_xlfn.XLOOKUP(B204,[6]cmmiAnalysis!$A$4:$A$579,[6]cmmiAnalysis!$D$4:$D$579,0,0,1)</f>
        <v>Policy Framework</v>
      </c>
      <c r="D204" s="19">
        <v>4</v>
      </c>
      <c r="E204" s="32" t="str">
        <f>IFERROR(SUM(Table8[[#This Row],[Implementation]:[Reporting]]),"N/A")</f>
        <v>N/A</v>
      </c>
      <c r="F204" s="32" t="e">
        <f>SUM(Table8[[#This Row],[Operating Capability]:[Adaptability]])</f>
        <v>#REF!</v>
      </c>
      <c r="G204" s="32" t="e">
        <f>SUM(Table8[[#This Row],[Reliability]:[Transparency]])</f>
        <v>#REF!</v>
      </c>
      <c r="H204" s="1" t="e" cm="1">
        <f t="array" ref="H204">_xlfn.XLOOKUP(B204,[6]!Table10[Control ID],[6]cmmiAnalysis!AV$4:AV$579,0,0,1)</f>
        <v>#REF!</v>
      </c>
      <c r="I204" s="1" t="e" cm="1">
        <f t="array" ref="I204">_xlfn.XLOOKUP(B204,[6]!Table10[Control ID], [6]cmmiAnalysis!AW$4:AW$579,0,0,1)+(_xlfn.XLOOKUP(B204,[6]!Table10[Control ID], [6]cmmiAnalysis!AX$4:AX$579,0,0,1)+(_xlfn.XLOOKUP(B204,[6]!Table10[Control ID], [6]cmmiAnalysis!AY$4:AY$579,0,0,1)))</f>
        <v>#REF!</v>
      </c>
      <c r="J20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4" s="1" t="e">
        <f>SUM(_xlfn.XLOOKUP(Table8[[#This Row],[Control ID]],[6]!Table10[Control ID],[6]cmmiAnalysis!BE$4:BE$579),_xlfn.XLOOKUP(Table8[[#This Row],[Control ID]],[6]!Table10[Control ID],[6]cmmiAnalysis!BF$4:BF$579))</f>
        <v>#REF!</v>
      </c>
      <c r="L204" s="1" t="e">
        <f>SUM(_xlfn.XLOOKUP(Table8[[#This Row],[Control ID]],[6]!Table10[Control ID],[6]cmmiAnalysis!BG$4:BG$579))</f>
        <v>#REF!</v>
      </c>
      <c r="M204" s="1" t="e">
        <f>SUM(_xlfn.XLOOKUP(Table8[[#This Row],[Control ID]],[6]!Table10[Control ID],[6]cmmiAnalysis!BH$4:BH$579))</f>
        <v>#REF!</v>
      </c>
      <c r="N204" s="1" t="e">
        <f>SUM(_xlfn.XLOOKUP(Table8[[#This Row],[Control ID]],[6]!Table10[Control ID],[6]cmmiAnalysis!BI$4:BI$579))</f>
        <v>#REF!</v>
      </c>
      <c r="O204" s="1" t="e">
        <f>SUM(_xlfn.XLOOKUP(Table8[[#This Row],[Control ID]],[6]!Table10[Control ID],[6]cmmiAnalysis!BJ$4:BJ$579),_xlfn.XLOOKUP(Table8[[#This Row],[Control ID]],[6]!Table10[Control ID],[6]cmmiAnalysis!BK$4:BK$579))</f>
        <v>#REF!</v>
      </c>
      <c r="P204" s="1" t="e">
        <f>SUM(_xlfn.XLOOKUP(Table8[[#This Row],[Control ID]],[6]!Table10[Control ID],[6]cmmiAnalysis!BL$4:BL$579))</f>
        <v>#REF!</v>
      </c>
      <c r="Q20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4" s="1" t="e">
        <f>SUM(_xlfn.XLOOKUP(Table8[[#This Row],[Control ID]],[6]!Table10[Control ID],[6]cmmiAnalysis!BQ$4:BQ$579),_xlfn.XLOOKUP(Table8[[#This Row],[Control ID]],[6]!Table10[Control ID],[6]cmmiAnalysis!BR$4:BR$579))</f>
        <v>#REF!</v>
      </c>
      <c r="S204" s="1" t="e">
        <f>SUM(_xlfn.XLOOKUP(Table8[[#This Row],[Control ID]],[6]!Table10[Control ID],[6]cmmiAnalysis!BA$4:BA$579),_xlfn.XLOOKUP(Table8[[#This Row],[Control ID]],[6]!Table10[Control ID],[6]cmmiAnalysis!BB$4:BB$579),_xlfn.XLOOKUP(Table8[[#This Row],[Control ID]],[6]!Table10[Control ID],[6]cmmiAnalysis!BC$4:BC$579))</f>
        <v>#REF!</v>
      </c>
      <c r="T204" s="1" t="e">
        <f>SUM(_xlfn.XLOOKUP(Table8[[#This Row],[Control ID]],[6]!Table10[Control ID],[6]cmmiAnalysis!BV$4:BV$579))</f>
        <v>#REF!</v>
      </c>
      <c r="U204" s="1" t="e">
        <f>SUM(_xlfn.XLOOKUP(Table8[[#This Row],[Control ID]],[6]!Table10[Control ID],[6]cmmiAnalysis!BW$4:BW$579))</f>
        <v>#REF!</v>
      </c>
      <c r="V204" s="1" t="e">
        <f>SUM(_xlfn.XLOOKUP(Table8[[#This Row],[Control ID]],[6]!Table10[Control ID],[6]cmmiAnalysis!BX$4:BX$579))</f>
        <v>#REF!</v>
      </c>
      <c r="W204" s="1" t="e">
        <f>SUM(_xlfn.XLOOKUP(Table8[[#This Row],[Control ID]],[6]!Table10[Control ID],[6]cmmiAnalysis!BY$4:BY$579))</f>
        <v>#REF!</v>
      </c>
      <c r="X204" s="1" t="e">
        <f>SUM(_xlfn.XLOOKUP(Table8[[#This Row],[Control ID]],[6]!Table10[Control ID],[6]cmmiAnalysis!BZ$4:BZ$579))</f>
        <v>#REF!</v>
      </c>
      <c r="Y204" s="1" t="e">
        <f>SUM(_xlfn.XLOOKUP(Table8[[#This Row],[Control ID]],[6]!Table10[Control ID],[6]cmmiAnalysis!CA$4:CA$579),_xlfn.XLOOKUP(Table8[[#This Row],[Control ID]],[6]!Table10[Control ID],[6]cmmiAnalysis!CB$4:CB$579))</f>
        <v>#REF!</v>
      </c>
      <c r="Z204" s="1" t="e">
        <f>SUM(_xlfn.XLOOKUP(Table8[[#This Row],[Control ID]],[6]!Table10[Control ID],[6]cmmiAnalysis!CC$4:CC$579),_xlfn.XLOOKUP(Table8[[#This Row],[Control ID]],[6]!Table10[Control ID],[6]cmmiAnalysis!CD$4:CD$579),_xlfn.XLOOKUP(Table8[[#This Row],[Control ID]],[6]!Table10[Control ID],[6]cmmiAnalysis!CE$4:CE$579))</f>
        <v>#REF!</v>
      </c>
    </row>
    <row r="205" spans="2:26" x14ac:dyDescent="0.25">
      <c r="B205" s="1" t="s">
        <v>3488</v>
      </c>
      <c r="C205" s="1" t="str">
        <f>_xlfn.XLOOKUP(B205,[6]cmmiAnalysis!$A$4:$A$579,[6]cmmiAnalysis!$D$4:$D$579,0,0,1)</f>
        <v>Vulnerability Automation</v>
      </c>
      <c r="D205" s="19">
        <v>5</v>
      </c>
      <c r="E205" s="32" t="str">
        <f>IFERROR(SUM(Table8[[#This Row],[Implementation]:[Reporting]]),"N/A")</f>
        <v>N/A</v>
      </c>
      <c r="F205" s="32" t="e">
        <f>SUM(Table8[[#This Row],[Operating Capability]:[Adaptability]])</f>
        <v>#REF!</v>
      </c>
      <c r="G205" s="32" t="e">
        <f>SUM(Table8[[#This Row],[Reliability]:[Transparency]])</f>
        <v>#REF!</v>
      </c>
      <c r="H205" s="1" t="e" cm="1">
        <f t="array" ref="H205">_xlfn.XLOOKUP(B205,[6]!Table10[Control ID],[6]cmmiAnalysis!AV$4:AV$579,0,0,1)</f>
        <v>#REF!</v>
      </c>
      <c r="I205" s="1" t="e" cm="1">
        <f t="array" ref="I205">_xlfn.XLOOKUP(B205,[6]!Table10[Control ID], [6]cmmiAnalysis!AW$4:AW$579,0,0,1)+(_xlfn.XLOOKUP(B205,[6]!Table10[Control ID], [6]cmmiAnalysis!AX$4:AX$579,0,0,1)+(_xlfn.XLOOKUP(B205,[6]!Table10[Control ID], [6]cmmiAnalysis!AY$4:AY$579,0,0,1)))</f>
        <v>#REF!</v>
      </c>
      <c r="J20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5" s="1" t="e">
        <f>SUM(_xlfn.XLOOKUP(Table8[[#This Row],[Control ID]],[6]!Table10[Control ID],[6]cmmiAnalysis!BE$4:BE$579),_xlfn.XLOOKUP(Table8[[#This Row],[Control ID]],[6]!Table10[Control ID],[6]cmmiAnalysis!BF$4:BF$579))</f>
        <v>#REF!</v>
      </c>
      <c r="L205" s="1" t="e">
        <f>SUM(_xlfn.XLOOKUP(Table8[[#This Row],[Control ID]],[6]!Table10[Control ID],[6]cmmiAnalysis!BG$4:BG$579))</f>
        <v>#REF!</v>
      </c>
      <c r="M205" s="1" t="e">
        <f>SUM(_xlfn.XLOOKUP(Table8[[#This Row],[Control ID]],[6]!Table10[Control ID],[6]cmmiAnalysis!BH$4:BH$579))</f>
        <v>#REF!</v>
      </c>
      <c r="N205" s="1" t="e">
        <f>SUM(_xlfn.XLOOKUP(Table8[[#This Row],[Control ID]],[6]!Table10[Control ID],[6]cmmiAnalysis!BI$4:BI$579))</f>
        <v>#REF!</v>
      </c>
      <c r="O205" s="1" t="e">
        <f>SUM(_xlfn.XLOOKUP(Table8[[#This Row],[Control ID]],[6]!Table10[Control ID],[6]cmmiAnalysis!BJ$4:BJ$579),_xlfn.XLOOKUP(Table8[[#This Row],[Control ID]],[6]!Table10[Control ID],[6]cmmiAnalysis!BK$4:BK$579))</f>
        <v>#REF!</v>
      </c>
      <c r="P205" s="1" t="e">
        <f>SUM(_xlfn.XLOOKUP(Table8[[#This Row],[Control ID]],[6]!Table10[Control ID],[6]cmmiAnalysis!BL$4:BL$579))</f>
        <v>#REF!</v>
      </c>
      <c r="Q20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5" s="1" t="e">
        <f>SUM(_xlfn.XLOOKUP(Table8[[#This Row],[Control ID]],[6]!Table10[Control ID],[6]cmmiAnalysis!BQ$4:BQ$579),_xlfn.XLOOKUP(Table8[[#This Row],[Control ID]],[6]!Table10[Control ID],[6]cmmiAnalysis!BR$4:BR$579))</f>
        <v>#REF!</v>
      </c>
      <c r="S205" s="1" t="e">
        <f>SUM(_xlfn.XLOOKUP(Table8[[#This Row],[Control ID]],[6]!Table10[Control ID],[6]cmmiAnalysis!BA$4:BA$579),_xlfn.XLOOKUP(Table8[[#This Row],[Control ID]],[6]!Table10[Control ID],[6]cmmiAnalysis!BB$4:BB$579),_xlfn.XLOOKUP(Table8[[#This Row],[Control ID]],[6]!Table10[Control ID],[6]cmmiAnalysis!BC$4:BC$579))</f>
        <v>#REF!</v>
      </c>
      <c r="T205" s="1" t="e">
        <f>SUM(_xlfn.XLOOKUP(Table8[[#This Row],[Control ID]],[6]!Table10[Control ID],[6]cmmiAnalysis!BV$4:BV$579))</f>
        <v>#REF!</v>
      </c>
      <c r="U205" s="1" t="e">
        <f>SUM(_xlfn.XLOOKUP(Table8[[#This Row],[Control ID]],[6]!Table10[Control ID],[6]cmmiAnalysis!BW$4:BW$579))</f>
        <v>#REF!</v>
      </c>
      <c r="V205" s="1" t="e">
        <f>SUM(_xlfn.XLOOKUP(Table8[[#This Row],[Control ID]],[6]!Table10[Control ID],[6]cmmiAnalysis!BX$4:BX$579))</f>
        <v>#REF!</v>
      </c>
      <c r="W205" s="1" t="e">
        <f>SUM(_xlfn.XLOOKUP(Table8[[#This Row],[Control ID]],[6]!Table10[Control ID],[6]cmmiAnalysis!BY$4:BY$579))</f>
        <v>#REF!</v>
      </c>
      <c r="X205" s="1" t="e">
        <f>SUM(_xlfn.XLOOKUP(Table8[[#This Row],[Control ID]],[6]!Table10[Control ID],[6]cmmiAnalysis!BZ$4:BZ$579))</f>
        <v>#REF!</v>
      </c>
      <c r="Y205" s="1" t="e">
        <f>SUM(_xlfn.XLOOKUP(Table8[[#This Row],[Control ID]],[6]!Table10[Control ID],[6]cmmiAnalysis!CA$4:CA$579),_xlfn.XLOOKUP(Table8[[#This Row],[Control ID]],[6]!Table10[Control ID],[6]cmmiAnalysis!CB$4:CB$579))</f>
        <v>#REF!</v>
      </c>
      <c r="Z205" s="1" t="e">
        <f>SUM(_xlfn.XLOOKUP(Table8[[#This Row],[Control ID]],[6]!Table10[Control ID],[6]cmmiAnalysis!CC$4:CC$579),_xlfn.XLOOKUP(Table8[[#This Row],[Control ID]],[6]!Table10[Control ID],[6]cmmiAnalysis!CD$4:CD$579),_xlfn.XLOOKUP(Table8[[#This Row],[Control ID]],[6]!Table10[Control ID],[6]cmmiAnalysis!CE$4:CE$579))</f>
        <v>#REF!</v>
      </c>
    </row>
    <row r="206" spans="2:26" x14ac:dyDescent="0.25">
      <c r="B206" s="1" t="s">
        <v>3489</v>
      </c>
      <c r="C206" s="1" t="str">
        <f>_xlfn.XLOOKUP(B206,[6]cmmiAnalysis!$A$4:$A$579,[6]cmmiAnalysis!$D$4:$D$579,0,0,1)</f>
        <v>Staff Training</v>
      </c>
      <c r="D206" s="19">
        <v>5</v>
      </c>
      <c r="E206" s="32" t="str">
        <f>IFERROR(SUM(Table8[[#This Row],[Implementation]:[Reporting]]),"N/A")</f>
        <v>N/A</v>
      </c>
      <c r="F206" s="32" t="e">
        <f>SUM(Table8[[#This Row],[Operating Capability]:[Adaptability]])</f>
        <v>#REF!</v>
      </c>
      <c r="G206" s="32" t="e">
        <f>SUM(Table8[[#This Row],[Reliability]:[Transparency]])</f>
        <v>#REF!</v>
      </c>
      <c r="H206" s="1" t="e" cm="1">
        <f t="array" ref="H206">_xlfn.XLOOKUP(B206,[6]!Table10[Control ID],[6]cmmiAnalysis!AV$4:AV$579,0,0,1)</f>
        <v>#REF!</v>
      </c>
      <c r="I206" s="1" t="e" cm="1">
        <f t="array" ref="I206">_xlfn.XLOOKUP(B206,[6]!Table10[Control ID], [6]cmmiAnalysis!AW$4:AW$579,0,0,1)+(_xlfn.XLOOKUP(B206,[6]!Table10[Control ID], [6]cmmiAnalysis!AX$4:AX$579,0,0,1)+(_xlfn.XLOOKUP(B206,[6]!Table10[Control ID], [6]cmmiAnalysis!AY$4:AY$579,0,0,1)))</f>
        <v>#REF!</v>
      </c>
      <c r="J20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6" s="1" t="e">
        <f>SUM(_xlfn.XLOOKUP(Table8[[#This Row],[Control ID]],[6]!Table10[Control ID],[6]cmmiAnalysis!BE$4:BE$579),_xlfn.XLOOKUP(Table8[[#This Row],[Control ID]],[6]!Table10[Control ID],[6]cmmiAnalysis!BF$4:BF$579))</f>
        <v>#REF!</v>
      </c>
      <c r="L206" s="1" t="e">
        <f>SUM(_xlfn.XLOOKUP(Table8[[#This Row],[Control ID]],[6]!Table10[Control ID],[6]cmmiAnalysis!BG$4:BG$579))</f>
        <v>#REF!</v>
      </c>
      <c r="M206" s="1" t="e">
        <f>SUM(_xlfn.XLOOKUP(Table8[[#This Row],[Control ID]],[6]!Table10[Control ID],[6]cmmiAnalysis!BH$4:BH$579))</f>
        <v>#REF!</v>
      </c>
      <c r="N206" s="1" t="e">
        <f>SUM(_xlfn.XLOOKUP(Table8[[#This Row],[Control ID]],[6]!Table10[Control ID],[6]cmmiAnalysis!BI$4:BI$579))</f>
        <v>#REF!</v>
      </c>
      <c r="O206" s="1" t="e">
        <f>SUM(_xlfn.XLOOKUP(Table8[[#This Row],[Control ID]],[6]!Table10[Control ID],[6]cmmiAnalysis!BJ$4:BJ$579),_xlfn.XLOOKUP(Table8[[#This Row],[Control ID]],[6]!Table10[Control ID],[6]cmmiAnalysis!BK$4:BK$579))</f>
        <v>#REF!</v>
      </c>
      <c r="P206" s="1" t="e">
        <f>SUM(_xlfn.XLOOKUP(Table8[[#This Row],[Control ID]],[6]!Table10[Control ID],[6]cmmiAnalysis!BL$4:BL$579))</f>
        <v>#REF!</v>
      </c>
      <c r="Q20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6" s="1" t="e">
        <f>SUM(_xlfn.XLOOKUP(Table8[[#This Row],[Control ID]],[6]!Table10[Control ID],[6]cmmiAnalysis!BQ$4:BQ$579),_xlfn.XLOOKUP(Table8[[#This Row],[Control ID]],[6]!Table10[Control ID],[6]cmmiAnalysis!BR$4:BR$579))</f>
        <v>#REF!</v>
      </c>
      <c r="S206" s="1" t="e">
        <f>SUM(_xlfn.XLOOKUP(Table8[[#This Row],[Control ID]],[6]!Table10[Control ID],[6]cmmiAnalysis!BA$4:BA$579),_xlfn.XLOOKUP(Table8[[#This Row],[Control ID]],[6]!Table10[Control ID],[6]cmmiAnalysis!BB$4:BB$579),_xlfn.XLOOKUP(Table8[[#This Row],[Control ID]],[6]!Table10[Control ID],[6]cmmiAnalysis!BC$4:BC$579))</f>
        <v>#REF!</v>
      </c>
      <c r="T206" s="1" t="e">
        <f>SUM(_xlfn.XLOOKUP(Table8[[#This Row],[Control ID]],[6]!Table10[Control ID],[6]cmmiAnalysis!BV$4:BV$579))</f>
        <v>#REF!</v>
      </c>
      <c r="U206" s="1" t="e">
        <f>SUM(_xlfn.XLOOKUP(Table8[[#This Row],[Control ID]],[6]!Table10[Control ID],[6]cmmiAnalysis!BW$4:BW$579))</f>
        <v>#REF!</v>
      </c>
      <c r="V206" s="1" t="e">
        <f>SUM(_xlfn.XLOOKUP(Table8[[#This Row],[Control ID]],[6]!Table10[Control ID],[6]cmmiAnalysis!BX$4:BX$579))</f>
        <v>#REF!</v>
      </c>
      <c r="W206" s="1" t="e">
        <f>SUM(_xlfn.XLOOKUP(Table8[[#This Row],[Control ID]],[6]!Table10[Control ID],[6]cmmiAnalysis!BY$4:BY$579))</f>
        <v>#REF!</v>
      </c>
      <c r="X206" s="1" t="e">
        <f>SUM(_xlfn.XLOOKUP(Table8[[#This Row],[Control ID]],[6]!Table10[Control ID],[6]cmmiAnalysis!BZ$4:BZ$579))</f>
        <v>#REF!</v>
      </c>
      <c r="Y206" s="1" t="e">
        <f>SUM(_xlfn.XLOOKUP(Table8[[#This Row],[Control ID]],[6]!Table10[Control ID],[6]cmmiAnalysis!CA$4:CA$579),_xlfn.XLOOKUP(Table8[[#This Row],[Control ID]],[6]!Table10[Control ID],[6]cmmiAnalysis!CB$4:CB$579))</f>
        <v>#REF!</v>
      </c>
      <c r="Z206" s="1" t="e">
        <f>SUM(_xlfn.XLOOKUP(Table8[[#This Row],[Control ID]],[6]!Table10[Control ID],[6]cmmiAnalysis!CC$4:CC$579),_xlfn.XLOOKUP(Table8[[#This Row],[Control ID]],[6]!Table10[Control ID],[6]cmmiAnalysis!CD$4:CD$579),_xlfn.XLOOKUP(Table8[[#This Row],[Control ID]],[6]!Table10[Control ID],[6]cmmiAnalysis!CE$4:CE$579))</f>
        <v>#REF!</v>
      </c>
    </row>
    <row r="207" spans="2:26" x14ac:dyDescent="0.25">
      <c r="B207" s="1" t="s">
        <v>3490</v>
      </c>
      <c r="C207" s="1" t="str">
        <f>_xlfn.XLOOKUP(B207,[6]cmmiAnalysis!$A$4:$A$579,[6]cmmiAnalysis!$D$4:$D$579,0,0,1)</f>
        <v>Compliance Training</v>
      </c>
      <c r="D207" s="19">
        <v>5</v>
      </c>
      <c r="E207" s="32" t="str">
        <f>IFERROR(SUM(Table8[[#This Row],[Implementation]:[Reporting]]),"N/A")</f>
        <v>N/A</v>
      </c>
      <c r="F207" s="32" t="e">
        <f>SUM(Table8[[#This Row],[Operating Capability]:[Adaptability]])</f>
        <v>#REF!</v>
      </c>
      <c r="G207" s="32" t="e">
        <f>SUM(Table8[[#This Row],[Reliability]:[Transparency]])</f>
        <v>#REF!</v>
      </c>
      <c r="H207" s="1" t="e" cm="1">
        <f t="array" ref="H207">_xlfn.XLOOKUP(B207,[6]!Table10[Control ID],[6]cmmiAnalysis!AV$4:AV$579,0,0,1)</f>
        <v>#REF!</v>
      </c>
      <c r="I207" s="1" t="e" cm="1">
        <f t="array" ref="I207">_xlfn.XLOOKUP(B207,[6]!Table10[Control ID], [6]cmmiAnalysis!AW$4:AW$579,0,0,1)+(_xlfn.XLOOKUP(B207,[6]!Table10[Control ID], [6]cmmiAnalysis!AX$4:AX$579,0,0,1)+(_xlfn.XLOOKUP(B207,[6]!Table10[Control ID], [6]cmmiAnalysis!AY$4:AY$579,0,0,1)))</f>
        <v>#REF!</v>
      </c>
      <c r="J20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7" s="1" t="e">
        <f>SUM(_xlfn.XLOOKUP(Table8[[#This Row],[Control ID]],[6]!Table10[Control ID],[6]cmmiAnalysis!BE$4:BE$579),_xlfn.XLOOKUP(Table8[[#This Row],[Control ID]],[6]!Table10[Control ID],[6]cmmiAnalysis!BF$4:BF$579))</f>
        <v>#REF!</v>
      </c>
      <c r="L207" s="1" t="e">
        <f>SUM(_xlfn.XLOOKUP(Table8[[#This Row],[Control ID]],[6]!Table10[Control ID],[6]cmmiAnalysis!BG$4:BG$579))</f>
        <v>#REF!</v>
      </c>
      <c r="M207" s="1" t="e">
        <f>SUM(_xlfn.XLOOKUP(Table8[[#This Row],[Control ID]],[6]!Table10[Control ID],[6]cmmiAnalysis!BH$4:BH$579))</f>
        <v>#REF!</v>
      </c>
      <c r="N207" s="1" t="e">
        <f>SUM(_xlfn.XLOOKUP(Table8[[#This Row],[Control ID]],[6]!Table10[Control ID],[6]cmmiAnalysis!BI$4:BI$579))</f>
        <v>#REF!</v>
      </c>
      <c r="O207" s="1" t="e">
        <f>SUM(_xlfn.XLOOKUP(Table8[[#This Row],[Control ID]],[6]!Table10[Control ID],[6]cmmiAnalysis!BJ$4:BJ$579),_xlfn.XLOOKUP(Table8[[#This Row],[Control ID]],[6]!Table10[Control ID],[6]cmmiAnalysis!BK$4:BK$579))</f>
        <v>#REF!</v>
      </c>
      <c r="P207" s="1" t="e">
        <f>SUM(_xlfn.XLOOKUP(Table8[[#This Row],[Control ID]],[6]!Table10[Control ID],[6]cmmiAnalysis!BL$4:BL$579))</f>
        <v>#REF!</v>
      </c>
      <c r="Q20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7" s="1" t="e">
        <f>SUM(_xlfn.XLOOKUP(Table8[[#This Row],[Control ID]],[6]!Table10[Control ID],[6]cmmiAnalysis!BQ$4:BQ$579),_xlfn.XLOOKUP(Table8[[#This Row],[Control ID]],[6]!Table10[Control ID],[6]cmmiAnalysis!BR$4:BR$579))</f>
        <v>#REF!</v>
      </c>
      <c r="S207" s="1" t="e">
        <f>SUM(_xlfn.XLOOKUP(Table8[[#This Row],[Control ID]],[6]!Table10[Control ID],[6]cmmiAnalysis!BA$4:BA$579),_xlfn.XLOOKUP(Table8[[#This Row],[Control ID]],[6]!Table10[Control ID],[6]cmmiAnalysis!BB$4:BB$579),_xlfn.XLOOKUP(Table8[[#This Row],[Control ID]],[6]!Table10[Control ID],[6]cmmiAnalysis!BC$4:BC$579))</f>
        <v>#REF!</v>
      </c>
      <c r="T207" s="1" t="e">
        <f>SUM(_xlfn.XLOOKUP(Table8[[#This Row],[Control ID]],[6]!Table10[Control ID],[6]cmmiAnalysis!BV$4:BV$579))</f>
        <v>#REF!</v>
      </c>
      <c r="U207" s="1" t="e">
        <f>SUM(_xlfn.XLOOKUP(Table8[[#This Row],[Control ID]],[6]!Table10[Control ID],[6]cmmiAnalysis!BW$4:BW$579))</f>
        <v>#REF!</v>
      </c>
      <c r="V207" s="1" t="e">
        <f>SUM(_xlfn.XLOOKUP(Table8[[#This Row],[Control ID]],[6]!Table10[Control ID],[6]cmmiAnalysis!BX$4:BX$579))</f>
        <v>#REF!</v>
      </c>
      <c r="W207" s="1" t="e">
        <f>SUM(_xlfn.XLOOKUP(Table8[[#This Row],[Control ID]],[6]!Table10[Control ID],[6]cmmiAnalysis!BY$4:BY$579))</f>
        <v>#REF!</v>
      </c>
      <c r="X207" s="1" t="e">
        <f>SUM(_xlfn.XLOOKUP(Table8[[#This Row],[Control ID]],[6]!Table10[Control ID],[6]cmmiAnalysis!BZ$4:BZ$579))</f>
        <v>#REF!</v>
      </c>
      <c r="Y207" s="1" t="e">
        <f>SUM(_xlfn.XLOOKUP(Table8[[#This Row],[Control ID]],[6]!Table10[Control ID],[6]cmmiAnalysis!CA$4:CA$579),_xlfn.XLOOKUP(Table8[[#This Row],[Control ID]],[6]!Table10[Control ID],[6]cmmiAnalysis!CB$4:CB$579))</f>
        <v>#REF!</v>
      </c>
      <c r="Z207" s="1" t="e">
        <f>SUM(_xlfn.XLOOKUP(Table8[[#This Row],[Control ID]],[6]!Table10[Control ID],[6]cmmiAnalysis!CC$4:CC$579),_xlfn.XLOOKUP(Table8[[#This Row],[Control ID]],[6]!Table10[Control ID],[6]cmmiAnalysis!CD$4:CD$579),_xlfn.XLOOKUP(Table8[[#This Row],[Control ID]],[6]!Table10[Control ID],[6]cmmiAnalysis!CE$4:CE$579))</f>
        <v>#REF!</v>
      </c>
    </row>
    <row r="208" spans="2:26" x14ac:dyDescent="0.25">
      <c r="B208" s="1" t="s">
        <v>3491</v>
      </c>
      <c r="C208" s="1" t="str">
        <f>_xlfn.XLOOKUP(B208,[6]cmmiAnalysis!$A$4:$A$579,[6]cmmiAnalysis!$D$4:$D$579,0,0,1)</f>
        <v>RACI Matrix</v>
      </c>
      <c r="D208" s="19">
        <v>3</v>
      </c>
      <c r="E208" s="32" t="str">
        <f>IFERROR(SUM(Table8[[#This Row],[Implementation]:[Reporting]]),"N/A")</f>
        <v>N/A</v>
      </c>
      <c r="F208" s="32" t="e">
        <f>SUM(Table8[[#This Row],[Operating Capability]:[Adaptability]])</f>
        <v>#REF!</v>
      </c>
      <c r="G208" s="32" t="e">
        <f>SUM(Table8[[#This Row],[Reliability]:[Transparency]])</f>
        <v>#REF!</v>
      </c>
      <c r="H208" s="1" t="e" cm="1">
        <f t="array" ref="H208">_xlfn.XLOOKUP(B208,[6]!Table10[Control ID],[6]cmmiAnalysis!AV$4:AV$579,0,0,1)</f>
        <v>#REF!</v>
      </c>
      <c r="I208" s="1" t="e" cm="1">
        <f t="array" ref="I208">_xlfn.XLOOKUP(B208,[6]!Table10[Control ID], [6]cmmiAnalysis!AW$4:AW$579,0,0,1)+(_xlfn.XLOOKUP(B208,[6]!Table10[Control ID], [6]cmmiAnalysis!AX$4:AX$579,0,0,1)+(_xlfn.XLOOKUP(B208,[6]!Table10[Control ID], [6]cmmiAnalysis!AY$4:AY$579,0,0,1)))</f>
        <v>#REF!</v>
      </c>
      <c r="J20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8" s="1" t="e">
        <f>SUM(_xlfn.XLOOKUP(Table8[[#This Row],[Control ID]],[6]!Table10[Control ID],[6]cmmiAnalysis!BE$4:BE$579),_xlfn.XLOOKUP(Table8[[#This Row],[Control ID]],[6]!Table10[Control ID],[6]cmmiAnalysis!BF$4:BF$579))</f>
        <v>#REF!</v>
      </c>
      <c r="L208" s="1" t="e">
        <f>SUM(_xlfn.XLOOKUP(Table8[[#This Row],[Control ID]],[6]!Table10[Control ID],[6]cmmiAnalysis!BG$4:BG$579))</f>
        <v>#REF!</v>
      </c>
      <c r="M208" s="1" t="e">
        <f>SUM(_xlfn.XLOOKUP(Table8[[#This Row],[Control ID]],[6]!Table10[Control ID],[6]cmmiAnalysis!BH$4:BH$579))</f>
        <v>#REF!</v>
      </c>
      <c r="N208" s="1" t="e">
        <f>SUM(_xlfn.XLOOKUP(Table8[[#This Row],[Control ID]],[6]!Table10[Control ID],[6]cmmiAnalysis!BI$4:BI$579))</f>
        <v>#REF!</v>
      </c>
      <c r="O208" s="1" t="e">
        <f>SUM(_xlfn.XLOOKUP(Table8[[#This Row],[Control ID]],[6]!Table10[Control ID],[6]cmmiAnalysis!BJ$4:BJ$579),_xlfn.XLOOKUP(Table8[[#This Row],[Control ID]],[6]!Table10[Control ID],[6]cmmiAnalysis!BK$4:BK$579))</f>
        <v>#REF!</v>
      </c>
      <c r="P208" s="1" t="e">
        <f>SUM(_xlfn.XLOOKUP(Table8[[#This Row],[Control ID]],[6]!Table10[Control ID],[6]cmmiAnalysis!BL$4:BL$579))</f>
        <v>#REF!</v>
      </c>
      <c r="Q20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8" s="1" t="e">
        <f>SUM(_xlfn.XLOOKUP(Table8[[#This Row],[Control ID]],[6]!Table10[Control ID],[6]cmmiAnalysis!BQ$4:BQ$579),_xlfn.XLOOKUP(Table8[[#This Row],[Control ID]],[6]!Table10[Control ID],[6]cmmiAnalysis!BR$4:BR$579))</f>
        <v>#REF!</v>
      </c>
      <c r="S208" s="1" t="e">
        <f>SUM(_xlfn.XLOOKUP(Table8[[#This Row],[Control ID]],[6]!Table10[Control ID],[6]cmmiAnalysis!BA$4:BA$579),_xlfn.XLOOKUP(Table8[[#This Row],[Control ID]],[6]!Table10[Control ID],[6]cmmiAnalysis!BB$4:BB$579),_xlfn.XLOOKUP(Table8[[#This Row],[Control ID]],[6]!Table10[Control ID],[6]cmmiAnalysis!BC$4:BC$579))</f>
        <v>#REF!</v>
      </c>
      <c r="T208" s="1" t="e">
        <f>SUM(_xlfn.XLOOKUP(Table8[[#This Row],[Control ID]],[6]!Table10[Control ID],[6]cmmiAnalysis!BV$4:BV$579))</f>
        <v>#REF!</v>
      </c>
      <c r="U208" s="1" t="e">
        <f>SUM(_xlfn.XLOOKUP(Table8[[#This Row],[Control ID]],[6]!Table10[Control ID],[6]cmmiAnalysis!BW$4:BW$579))</f>
        <v>#REF!</v>
      </c>
      <c r="V208" s="1" t="e">
        <f>SUM(_xlfn.XLOOKUP(Table8[[#This Row],[Control ID]],[6]!Table10[Control ID],[6]cmmiAnalysis!BX$4:BX$579))</f>
        <v>#REF!</v>
      </c>
      <c r="W208" s="1" t="e">
        <f>SUM(_xlfn.XLOOKUP(Table8[[#This Row],[Control ID]],[6]!Table10[Control ID],[6]cmmiAnalysis!BY$4:BY$579))</f>
        <v>#REF!</v>
      </c>
      <c r="X208" s="1" t="e">
        <f>SUM(_xlfn.XLOOKUP(Table8[[#This Row],[Control ID]],[6]!Table10[Control ID],[6]cmmiAnalysis!BZ$4:BZ$579))</f>
        <v>#REF!</v>
      </c>
      <c r="Y208" s="1" t="e">
        <f>SUM(_xlfn.XLOOKUP(Table8[[#This Row],[Control ID]],[6]!Table10[Control ID],[6]cmmiAnalysis!CA$4:CA$579),_xlfn.XLOOKUP(Table8[[#This Row],[Control ID]],[6]!Table10[Control ID],[6]cmmiAnalysis!CB$4:CB$579))</f>
        <v>#REF!</v>
      </c>
      <c r="Z208" s="1" t="e">
        <f>SUM(_xlfn.XLOOKUP(Table8[[#This Row],[Control ID]],[6]!Table10[Control ID],[6]cmmiAnalysis!CC$4:CC$579),_xlfn.XLOOKUP(Table8[[#This Row],[Control ID]],[6]!Table10[Control ID],[6]cmmiAnalysis!CD$4:CD$579),_xlfn.XLOOKUP(Table8[[#This Row],[Control ID]],[6]!Table10[Control ID],[6]cmmiAnalysis!CE$4:CE$579))</f>
        <v>#REF!</v>
      </c>
    </row>
    <row r="209" spans="2:26" x14ac:dyDescent="0.25">
      <c r="B209" s="1" t="s">
        <v>3492</v>
      </c>
      <c r="C209" s="1" t="str">
        <f>_xlfn.XLOOKUP(B209,[6]cmmiAnalysis!$A$4:$A$579,[6]cmmiAnalysis!$D$4:$D$579,0,0,1)</f>
        <v>Staff Training</v>
      </c>
      <c r="D209" s="19">
        <v>5</v>
      </c>
      <c r="E209" s="32" t="str">
        <f>IFERROR(SUM(Table8[[#This Row],[Implementation]:[Reporting]]),"N/A")</f>
        <v>N/A</v>
      </c>
      <c r="F209" s="32" t="e">
        <f>SUM(Table8[[#This Row],[Operating Capability]:[Adaptability]])</f>
        <v>#REF!</v>
      </c>
      <c r="G209" s="32" t="e">
        <f>SUM(Table8[[#This Row],[Reliability]:[Transparency]])</f>
        <v>#REF!</v>
      </c>
      <c r="H209" s="1" t="e" cm="1">
        <f t="array" ref="H209">_xlfn.XLOOKUP(B209,[6]!Table10[Control ID],[6]cmmiAnalysis!AV$4:AV$579,0,0,1)</f>
        <v>#REF!</v>
      </c>
      <c r="I209" s="1" t="e" cm="1">
        <f t="array" ref="I209">_xlfn.XLOOKUP(B209,[6]!Table10[Control ID], [6]cmmiAnalysis!AW$4:AW$579,0,0,1)+(_xlfn.XLOOKUP(B209,[6]!Table10[Control ID], [6]cmmiAnalysis!AX$4:AX$579,0,0,1)+(_xlfn.XLOOKUP(B209,[6]!Table10[Control ID], [6]cmmiAnalysis!AY$4:AY$579,0,0,1)))</f>
        <v>#REF!</v>
      </c>
      <c r="J20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09" s="1" t="e">
        <f>SUM(_xlfn.XLOOKUP(Table8[[#This Row],[Control ID]],[6]!Table10[Control ID],[6]cmmiAnalysis!BE$4:BE$579),_xlfn.XLOOKUP(Table8[[#This Row],[Control ID]],[6]!Table10[Control ID],[6]cmmiAnalysis!BF$4:BF$579))</f>
        <v>#REF!</v>
      </c>
      <c r="L209" s="1" t="e">
        <f>SUM(_xlfn.XLOOKUP(Table8[[#This Row],[Control ID]],[6]!Table10[Control ID],[6]cmmiAnalysis!BG$4:BG$579))</f>
        <v>#REF!</v>
      </c>
      <c r="M209" s="1" t="e">
        <f>SUM(_xlfn.XLOOKUP(Table8[[#This Row],[Control ID]],[6]!Table10[Control ID],[6]cmmiAnalysis!BH$4:BH$579))</f>
        <v>#REF!</v>
      </c>
      <c r="N209" s="1" t="e">
        <f>SUM(_xlfn.XLOOKUP(Table8[[#This Row],[Control ID]],[6]!Table10[Control ID],[6]cmmiAnalysis!BI$4:BI$579))</f>
        <v>#REF!</v>
      </c>
      <c r="O209" s="1" t="e">
        <f>SUM(_xlfn.XLOOKUP(Table8[[#This Row],[Control ID]],[6]!Table10[Control ID],[6]cmmiAnalysis!BJ$4:BJ$579),_xlfn.XLOOKUP(Table8[[#This Row],[Control ID]],[6]!Table10[Control ID],[6]cmmiAnalysis!BK$4:BK$579))</f>
        <v>#REF!</v>
      </c>
      <c r="P209" s="1" t="e">
        <f>SUM(_xlfn.XLOOKUP(Table8[[#This Row],[Control ID]],[6]!Table10[Control ID],[6]cmmiAnalysis!BL$4:BL$579))</f>
        <v>#REF!</v>
      </c>
      <c r="Q20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09" s="1" t="e">
        <f>SUM(_xlfn.XLOOKUP(Table8[[#This Row],[Control ID]],[6]!Table10[Control ID],[6]cmmiAnalysis!BQ$4:BQ$579),_xlfn.XLOOKUP(Table8[[#This Row],[Control ID]],[6]!Table10[Control ID],[6]cmmiAnalysis!BR$4:BR$579))</f>
        <v>#REF!</v>
      </c>
      <c r="S209" s="1" t="e">
        <f>SUM(_xlfn.XLOOKUP(Table8[[#This Row],[Control ID]],[6]!Table10[Control ID],[6]cmmiAnalysis!BA$4:BA$579),_xlfn.XLOOKUP(Table8[[#This Row],[Control ID]],[6]!Table10[Control ID],[6]cmmiAnalysis!BB$4:BB$579),_xlfn.XLOOKUP(Table8[[#This Row],[Control ID]],[6]!Table10[Control ID],[6]cmmiAnalysis!BC$4:BC$579))</f>
        <v>#REF!</v>
      </c>
      <c r="T209" s="1" t="e">
        <f>SUM(_xlfn.XLOOKUP(Table8[[#This Row],[Control ID]],[6]!Table10[Control ID],[6]cmmiAnalysis!BV$4:BV$579))</f>
        <v>#REF!</v>
      </c>
      <c r="U209" s="1" t="e">
        <f>SUM(_xlfn.XLOOKUP(Table8[[#This Row],[Control ID]],[6]!Table10[Control ID],[6]cmmiAnalysis!BW$4:BW$579))</f>
        <v>#REF!</v>
      </c>
      <c r="V209" s="1" t="e">
        <f>SUM(_xlfn.XLOOKUP(Table8[[#This Row],[Control ID]],[6]!Table10[Control ID],[6]cmmiAnalysis!BX$4:BX$579))</f>
        <v>#REF!</v>
      </c>
      <c r="W209" s="1" t="e">
        <f>SUM(_xlfn.XLOOKUP(Table8[[#This Row],[Control ID]],[6]!Table10[Control ID],[6]cmmiAnalysis!BY$4:BY$579))</f>
        <v>#REF!</v>
      </c>
      <c r="X209" s="1" t="e">
        <f>SUM(_xlfn.XLOOKUP(Table8[[#This Row],[Control ID]],[6]!Table10[Control ID],[6]cmmiAnalysis!BZ$4:BZ$579))</f>
        <v>#REF!</v>
      </c>
      <c r="Y209" s="1" t="e">
        <f>SUM(_xlfn.XLOOKUP(Table8[[#This Row],[Control ID]],[6]!Table10[Control ID],[6]cmmiAnalysis!CA$4:CA$579),_xlfn.XLOOKUP(Table8[[#This Row],[Control ID]],[6]!Table10[Control ID],[6]cmmiAnalysis!CB$4:CB$579))</f>
        <v>#REF!</v>
      </c>
      <c r="Z209" s="1" t="e">
        <f>SUM(_xlfn.XLOOKUP(Table8[[#This Row],[Control ID]],[6]!Table10[Control ID],[6]cmmiAnalysis!CC$4:CC$579),_xlfn.XLOOKUP(Table8[[#This Row],[Control ID]],[6]!Table10[Control ID],[6]cmmiAnalysis!CD$4:CD$579),_xlfn.XLOOKUP(Table8[[#This Row],[Control ID]],[6]!Table10[Control ID],[6]cmmiAnalysis!CE$4:CE$579))</f>
        <v>#REF!</v>
      </c>
    </row>
    <row r="210" spans="2:26" x14ac:dyDescent="0.25">
      <c r="B210" s="1" t="s">
        <v>3493</v>
      </c>
      <c r="C210" s="1" t="str">
        <f>_xlfn.XLOOKUP(B210,[6]cmmiAnalysis!$A$4:$A$579,[6]cmmiAnalysis!$D$4:$D$579,0,0,1)</f>
        <v>Compliance Training</v>
      </c>
      <c r="D210" s="19">
        <v>5</v>
      </c>
      <c r="E210" s="32" t="str">
        <f>IFERROR(SUM(Table8[[#This Row],[Implementation]:[Reporting]]),"N/A")</f>
        <v>N/A</v>
      </c>
      <c r="F210" s="32" t="e">
        <f>SUM(Table8[[#This Row],[Operating Capability]:[Adaptability]])</f>
        <v>#REF!</v>
      </c>
      <c r="G210" s="32" t="e">
        <f>SUM(Table8[[#This Row],[Reliability]:[Transparency]])</f>
        <v>#REF!</v>
      </c>
      <c r="H210" s="1" t="e" cm="1">
        <f t="array" ref="H210">_xlfn.XLOOKUP(B210,[6]!Table10[Control ID],[6]cmmiAnalysis!AV$4:AV$579,0,0,1)</f>
        <v>#REF!</v>
      </c>
      <c r="I210" s="1" t="e" cm="1">
        <f t="array" ref="I210">_xlfn.XLOOKUP(B210,[6]!Table10[Control ID], [6]cmmiAnalysis!AW$4:AW$579,0,0,1)+(_xlfn.XLOOKUP(B210,[6]!Table10[Control ID], [6]cmmiAnalysis!AX$4:AX$579,0,0,1)+(_xlfn.XLOOKUP(B210,[6]!Table10[Control ID], [6]cmmiAnalysis!AY$4:AY$579,0,0,1)))</f>
        <v>#REF!</v>
      </c>
      <c r="J2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0" s="1" t="e">
        <f>SUM(_xlfn.XLOOKUP(Table8[[#This Row],[Control ID]],[6]!Table10[Control ID],[6]cmmiAnalysis!BE$4:BE$579),_xlfn.XLOOKUP(Table8[[#This Row],[Control ID]],[6]!Table10[Control ID],[6]cmmiAnalysis!BF$4:BF$579))</f>
        <v>#REF!</v>
      </c>
      <c r="L210" s="1" t="e">
        <f>SUM(_xlfn.XLOOKUP(Table8[[#This Row],[Control ID]],[6]!Table10[Control ID],[6]cmmiAnalysis!BG$4:BG$579))</f>
        <v>#REF!</v>
      </c>
      <c r="M210" s="1" t="e">
        <f>SUM(_xlfn.XLOOKUP(Table8[[#This Row],[Control ID]],[6]!Table10[Control ID],[6]cmmiAnalysis!BH$4:BH$579))</f>
        <v>#REF!</v>
      </c>
      <c r="N210" s="1" t="e">
        <f>SUM(_xlfn.XLOOKUP(Table8[[#This Row],[Control ID]],[6]!Table10[Control ID],[6]cmmiAnalysis!BI$4:BI$579))</f>
        <v>#REF!</v>
      </c>
      <c r="O210" s="1" t="e">
        <f>SUM(_xlfn.XLOOKUP(Table8[[#This Row],[Control ID]],[6]!Table10[Control ID],[6]cmmiAnalysis!BJ$4:BJ$579),_xlfn.XLOOKUP(Table8[[#This Row],[Control ID]],[6]!Table10[Control ID],[6]cmmiAnalysis!BK$4:BK$579))</f>
        <v>#REF!</v>
      </c>
      <c r="P210" s="1" t="e">
        <f>SUM(_xlfn.XLOOKUP(Table8[[#This Row],[Control ID]],[6]!Table10[Control ID],[6]cmmiAnalysis!BL$4:BL$579))</f>
        <v>#REF!</v>
      </c>
      <c r="Q2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0" s="1" t="e">
        <f>SUM(_xlfn.XLOOKUP(Table8[[#This Row],[Control ID]],[6]!Table10[Control ID],[6]cmmiAnalysis!BQ$4:BQ$579),_xlfn.XLOOKUP(Table8[[#This Row],[Control ID]],[6]!Table10[Control ID],[6]cmmiAnalysis!BR$4:BR$579))</f>
        <v>#REF!</v>
      </c>
      <c r="S210" s="1" t="e">
        <f>SUM(_xlfn.XLOOKUP(Table8[[#This Row],[Control ID]],[6]!Table10[Control ID],[6]cmmiAnalysis!BA$4:BA$579),_xlfn.XLOOKUP(Table8[[#This Row],[Control ID]],[6]!Table10[Control ID],[6]cmmiAnalysis!BB$4:BB$579),_xlfn.XLOOKUP(Table8[[#This Row],[Control ID]],[6]!Table10[Control ID],[6]cmmiAnalysis!BC$4:BC$579))</f>
        <v>#REF!</v>
      </c>
      <c r="T210" s="1" t="e">
        <f>SUM(_xlfn.XLOOKUP(Table8[[#This Row],[Control ID]],[6]!Table10[Control ID],[6]cmmiAnalysis!BV$4:BV$579))</f>
        <v>#REF!</v>
      </c>
      <c r="U210" s="1" t="e">
        <f>SUM(_xlfn.XLOOKUP(Table8[[#This Row],[Control ID]],[6]!Table10[Control ID],[6]cmmiAnalysis!BW$4:BW$579))</f>
        <v>#REF!</v>
      </c>
      <c r="V210" s="1" t="e">
        <f>SUM(_xlfn.XLOOKUP(Table8[[#This Row],[Control ID]],[6]!Table10[Control ID],[6]cmmiAnalysis!BX$4:BX$579))</f>
        <v>#REF!</v>
      </c>
      <c r="W210" s="1" t="e">
        <f>SUM(_xlfn.XLOOKUP(Table8[[#This Row],[Control ID]],[6]!Table10[Control ID],[6]cmmiAnalysis!BY$4:BY$579))</f>
        <v>#REF!</v>
      </c>
      <c r="X210" s="1" t="e">
        <f>SUM(_xlfn.XLOOKUP(Table8[[#This Row],[Control ID]],[6]!Table10[Control ID],[6]cmmiAnalysis!BZ$4:BZ$579))</f>
        <v>#REF!</v>
      </c>
      <c r="Y210" s="1" t="e">
        <f>SUM(_xlfn.XLOOKUP(Table8[[#This Row],[Control ID]],[6]!Table10[Control ID],[6]cmmiAnalysis!CA$4:CA$579),_xlfn.XLOOKUP(Table8[[#This Row],[Control ID]],[6]!Table10[Control ID],[6]cmmiAnalysis!CB$4:CB$579))</f>
        <v>#REF!</v>
      </c>
      <c r="Z210" s="1" t="e">
        <f>SUM(_xlfn.XLOOKUP(Table8[[#This Row],[Control ID]],[6]!Table10[Control ID],[6]cmmiAnalysis!CC$4:CC$579),_xlfn.XLOOKUP(Table8[[#This Row],[Control ID]],[6]!Table10[Control ID],[6]cmmiAnalysis!CD$4:CD$579),_xlfn.XLOOKUP(Table8[[#This Row],[Control ID]],[6]!Table10[Control ID],[6]cmmiAnalysis!CE$4:CE$579))</f>
        <v>#REF!</v>
      </c>
    </row>
    <row r="211" spans="2:26" x14ac:dyDescent="0.25">
      <c r="B211" s="1" t="s">
        <v>3494</v>
      </c>
      <c r="C211" s="1" t="str">
        <f>_xlfn.XLOOKUP(B211,[6]cmmiAnalysis!$A$4:$A$579,[6]cmmiAnalysis!$D$4:$D$579,0,0,1)</f>
        <v>Device Provisioning</v>
      </c>
      <c r="D211" s="19">
        <v>4</v>
      </c>
      <c r="E211" s="32" t="str">
        <f>IFERROR(SUM(Table8[[#This Row],[Implementation]:[Reporting]]),"N/A")</f>
        <v>N/A</v>
      </c>
      <c r="F211" s="32" t="e">
        <f>SUM(Table8[[#This Row],[Operating Capability]:[Adaptability]])</f>
        <v>#REF!</v>
      </c>
      <c r="G211" s="32" t="e">
        <f>SUM(Table8[[#This Row],[Reliability]:[Transparency]])</f>
        <v>#REF!</v>
      </c>
      <c r="H211" s="1" t="e" cm="1">
        <f t="array" ref="H211">_xlfn.XLOOKUP(B211,[6]!Table10[Control ID],[6]cmmiAnalysis!AV$4:AV$579,0,0,1)</f>
        <v>#REF!</v>
      </c>
      <c r="I211" s="1" t="e" cm="1">
        <f t="array" ref="I211">_xlfn.XLOOKUP(B211,[6]!Table10[Control ID], [6]cmmiAnalysis!AW$4:AW$579,0,0,1)+(_xlfn.XLOOKUP(B211,[6]!Table10[Control ID], [6]cmmiAnalysis!AX$4:AX$579,0,0,1)+(_xlfn.XLOOKUP(B211,[6]!Table10[Control ID], [6]cmmiAnalysis!AY$4:AY$579,0,0,1)))</f>
        <v>#REF!</v>
      </c>
      <c r="J2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1" s="1" t="e">
        <f>SUM(_xlfn.XLOOKUP(Table8[[#This Row],[Control ID]],[6]!Table10[Control ID],[6]cmmiAnalysis!BE$4:BE$579),_xlfn.XLOOKUP(Table8[[#This Row],[Control ID]],[6]!Table10[Control ID],[6]cmmiAnalysis!BF$4:BF$579))</f>
        <v>#REF!</v>
      </c>
      <c r="L211" s="1" t="e">
        <f>SUM(_xlfn.XLOOKUP(Table8[[#This Row],[Control ID]],[6]!Table10[Control ID],[6]cmmiAnalysis!BG$4:BG$579))</f>
        <v>#REF!</v>
      </c>
      <c r="M211" s="1" t="e">
        <f>SUM(_xlfn.XLOOKUP(Table8[[#This Row],[Control ID]],[6]!Table10[Control ID],[6]cmmiAnalysis!BH$4:BH$579))</f>
        <v>#REF!</v>
      </c>
      <c r="N211" s="1" t="e">
        <f>SUM(_xlfn.XLOOKUP(Table8[[#This Row],[Control ID]],[6]!Table10[Control ID],[6]cmmiAnalysis!BI$4:BI$579))</f>
        <v>#REF!</v>
      </c>
      <c r="O211" s="1" t="e">
        <f>SUM(_xlfn.XLOOKUP(Table8[[#This Row],[Control ID]],[6]!Table10[Control ID],[6]cmmiAnalysis!BJ$4:BJ$579),_xlfn.XLOOKUP(Table8[[#This Row],[Control ID]],[6]!Table10[Control ID],[6]cmmiAnalysis!BK$4:BK$579))</f>
        <v>#REF!</v>
      </c>
      <c r="P211" s="1" t="e">
        <f>SUM(_xlfn.XLOOKUP(Table8[[#This Row],[Control ID]],[6]!Table10[Control ID],[6]cmmiAnalysis!BL$4:BL$579))</f>
        <v>#REF!</v>
      </c>
      <c r="Q2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1" s="1" t="e">
        <f>SUM(_xlfn.XLOOKUP(Table8[[#This Row],[Control ID]],[6]!Table10[Control ID],[6]cmmiAnalysis!BQ$4:BQ$579),_xlfn.XLOOKUP(Table8[[#This Row],[Control ID]],[6]!Table10[Control ID],[6]cmmiAnalysis!BR$4:BR$579))</f>
        <v>#REF!</v>
      </c>
      <c r="S211" s="1" t="e">
        <f>SUM(_xlfn.XLOOKUP(Table8[[#This Row],[Control ID]],[6]!Table10[Control ID],[6]cmmiAnalysis!BA$4:BA$579),_xlfn.XLOOKUP(Table8[[#This Row],[Control ID]],[6]!Table10[Control ID],[6]cmmiAnalysis!BB$4:BB$579),_xlfn.XLOOKUP(Table8[[#This Row],[Control ID]],[6]!Table10[Control ID],[6]cmmiAnalysis!BC$4:BC$579))</f>
        <v>#REF!</v>
      </c>
      <c r="T211" s="1" t="e">
        <f>SUM(_xlfn.XLOOKUP(Table8[[#This Row],[Control ID]],[6]!Table10[Control ID],[6]cmmiAnalysis!BV$4:BV$579))</f>
        <v>#REF!</v>
      </c>
      <c r="U211" s="1" t="e">
        <f>SUM(_xlfn.XLOOKUP(Table8[[#This Row],[Control ID]],[6]!Table10[Control ID],[6]cmmiAnalysis!BW$4:BW$579))</f>
        <v>#REF!</v>
      </c>
      <c r="V211" s="1" t="e">
        <f>SUM(_xlfn.XLOOKUP(Table8[[#This Row],[Control ID]],[6]!Table10[Control ID],[6]cmmiAnalysis!BX$4:BX$579))</f>
        <v>#REF!</v>
      </c>
      <c r="W211" s="1" t="e">
        <f>SUM(_xlfn.XLOOKUP(Table8[[#This Row],[Control ID]],[6]!Table10[Control ID],[6]cmmiAnalysis!BY$4:BY$579))</f>
        <v>#REF!</v>
      </c>
      <c r="X211" s="1" t="e">
        <f>SUM(_xlfn.XLOOKUP(Table8[[#This Row],[Control ID]],[6]!Table10[Control ID],[6]cmmiAnalysis!BZ$4:BZ$579))</f>
        <v>#REF!</v>
      </c>
      <c r="Y211" s="1" t="e">
        <f>SUM(_xlfn.XLOOKUP(Table8[[#This Row],[Control ID]],[6]!Table10[Control ID],[6]cmmiAnalysis!CA$4:CA$579),_xlfn.XLOOKUP(Table8[[#This Row],[Control ID]],[6]!Table10[Control ID],[6]cmmiAnalysis!CB$4:CB$579))</f>
        <v>#REF!</v>
      </c>
      <c r="Z211" s="1" t="e">
        <f>SUM(_xlfn.XLOOKUP(Table8[[#This Row],[Control ID]],[6]!Table10[Control ID],[6]cmmiAnalysis!CC$4:CC$579),_xlfn.XLOOKUP(Table8[[#This Row],[Control ID]],[6]!Table10[Control ID],[6]cmmiAnalysis!CD$4:CD$579),_xlfn.XLOOKUP(Table8[[#This Row],[Control ID]],[6]!Table10[Control ID],[6]cmmiAnalysis!CE$4:CE$579))</f>
        <v>#REF!</v>
      </c>
    </row>
    <row r="212" spans="2:26" x14ac:dyDescent="0.25">
      <c r="B212" s="1" t="s">
        <v>3495</v>
      </c>
      <c r="C212" s="1" t="str">
        <f>_xlfn.XLOOKUP(B212,[6]cmmiAnalysis!$A$4:$A$579,[6]cmmiAnalysis!$D$4:$D$579,0,0,1)</f>
        <v>Training and Awareness</v>
      </c>
      <c r="D212" s="19">
        <v>5</v>
      </c>
      <c r="E212" s="32" t="str">
        <f>IFERROR(SUM(Table8[[#This Row],[Implementation]:[Reporting]]),"N/A")</f>
        <v>N/A</v>
      </c>
      <c r="F212" s="32" t="e">
        <f>SUM(Table8[[#This Row],[Operating Capability]:[Adaptability]])</f>
        <v>#REF!</v>
      </c>
      <c r="G212" s="32" t="e">
        <f>SUM(Table8[[#This Row],[Reliability]:[Transparency]])</f>
        <v>#REF!</v>
      </c>
      <c r="H212" s="1" t="e" cm="1">
        <f t="array" ref="H212">_xlfn.XLOOKUP(B212,[6]!Table10[Control ID],[6]cmmiAnalysis!AV$4:AV$579,0,0,1)</f>
        <v>#REF!</v>
      </c>
      <c r="I212" s="1" t="e" cm="1">
        <f t="array" ref="I212">_xlfn.XLOOKUP(B212,[6]!Table10[Control ID], [6]cmmiAnalysis!AW$4:AW$579,0,0,1)+(_xlfn.XLOOKUP(B212,[6]!Table10[Control ID], [6]cmmiAnalysis!AX$4:AX$579,0,0,1)+(_xlfn.XLOOKUP(B212,[6]!Table10[Control ID], [6]cmmiAnalysis!AY$4:AY$579,0,0,1)))</f>
        <v>#REF!</v>
      </c>
      <c r="J2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2" s="1" t="e">
        <f>SUM(_xlfn.XLOOKUP(Table8[[#This Row],[Control ID]],[6]!Table10[Control ID],[6]cmmiAnalysis!BE$4:BE$579),_xlfn.XLOOKUP(Table8[[#This Row],[Control ID]],[6]!Table10[Control ID],[6]cmmiAnalysis!BF$4:BF$579))</f>
        <v>#REF!</v>
      </c>
      <c r="L212" s="1" t="e">
        <f>SUM(_xlfn.XLOOKUP(Table8[[#This Row],[Control ID]],[6]!Table10[Control ID],[6]cmmiAnalysis!BG$4:BG$579))</f>
        <v>#REF!</v>
      </c>
      <c r="M212" s="1" t="e">
        <f>SUM(_xlfn.XLOOKUP(Table8[[#This Row],[Control ID]],[6]!Table10[Control ID],[6]cmmiAnalysis!BH$4:BH$579))</f>
        <v>#REF!</v>
      </c>
      <c r="N212" s="1" t="e">
        <f>SUM(_xlfn.XLOOKUP(Table8[[#This Row],[Control ID]],[6]!Table10[Control ID],[6]cmmiAnalysis!BI$4:BI$579))</f>
        <v>#REF!</v>
      </c>
      <c r="O212" s="1" t="e">
        <f>SUM(_xlfn.XLOOKUP(Table8[[#This Row],[Control ID]],[6]!Table10[Control ID],[6]cmmiAnalysis!BJ$4:BJ$579),_xlfn.XLOOKUP(Table8[[#This Row],[Control ID]],[6]!Table10[Control ID],[6]cmmiAnalysis!BK$4:BK$579))</f>
        <v>#REF!</v>
      </c>
      <c r="P212" s="1" t="e">
        <f>SUM(_xlfn.XLOOKUP(Table8[[#This Row],[Control ID]],[6]!Table10[Control ID],[6]cmmiAnalysis!BL$4:BL$579))</f>
        <v>#REF!</v>
      </c>
      <c r="Q2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2" s="1" t="e">
        <f>SUM(_xlfn.XLOOKUP(Table8[[#This Row],[Control ID]],[6]!Table10[Control ID],[6]cmmiAnalysis!BQ$4:BQ$579),_xlfn.XLOOKUP(Table8[[#This Row],[Control ID]],[6]!Table10[Control ID],[6]cmmiAnalysis!BR$4:BR$579))</f>
        <v>#REF!</v>
      </c>
      <c r="S212" s="1" t="e">
        <f>SUM(_xlfn.XLOOKUP(Table8[[#This Row],[Control ID]],[6]!Table10[Control ID],[6]cmmiAnalysis!BA$4:BA$579),_xlfn.XLOOKUP(Table8[[#This Row],[Control ID]],[6]!Table10[Control ID],[6]cmmiAnalysis!BB$4:BB$579),_xlfn.XLOOKUP(Table8[[#This Row],[Control ID]],[6]!Table10[Control ID],[6]cmmiAnalysis!BC$4:BC$579))</f>
        <v>#REF!</v>
      </c>
      <c r="T212" s="1" t="e">
        <f>SUM(_xlfn.XLOOKUP(Table8[[#This Row],[Control ID]],[6]!Table10[Control ID],[6]cmmiAnalysis!BV$4:BV$579))</f>
        <v>#REF!</v>
      </c>
      <c r="U212" s="1" t="e">
        <f>SUM(_xlfn.XLOOKUP(Table8[[#This Row],[Control ID]],[6]!Table10[Control ID],[6]cmmiAnalysis!BW$4:BW$579))</f>
        <v>#REF!</v>
      </c>
      <c r="V212" s="1" t="e">
        <f>SUM(_xlfn.XLOOKUP(Table8[[#This Row],[Control ID]],[6]!Table10[Control ID],[6]cmmiAnalysis!BX$4:BX$579))</f>
        <v>#REF!</v>
      </c>
      <c r="W212" s="1" t="e">
        <f>SUM(_xlfn.XLOOKUP(Table8[[#This Row],[Control ID]],[6]!Table10[Control ID],[6]cmmiAnalysis!BY$4:BY$579))</f>
        <v>#REF!</v>
      </c>
      <c r="X212" s="1" t="e">
        <f>SUM(_xlfn.XLOOKUP(Table8[[#This Row],[Control ID]],[6]!Table10[Control ID],[6]cmmiAnalysis!BZ$4:BZ$579))</f>
        <v>#REF!</v>
      </c>
      <c r="Y212" s="1" t="e">
        <f>SUM(_xlfn.XLOOKUP(Table8[[#This Row],[Control ID]],[6]!Table10[Control ID],[6]cmmiAnalysis!CA$4:CA$579),_xlfn.XLOOKUP(Table8[[#This Row],[Control ID]],[6]!Table10[Control ID],[6]cmmiAnalysis!CB$4:CB$579))</f>
        <v>#REF!</v>
      </c>
      <c r="Z212" s="1" t="e">
        <f>SUM(_xlfn.XLOOKUP(Table8[[#This Row],[Control ID]],[6]!Table10[Control ID],[6]cmmiAnalysis!CC$4:CC$579),_xlfn.XLOOKUP(Table8[[#This Row],[Control ID]],[6]!Table10[Control ID],[6]cmmiAnalysis!CD$4:CD$579),_xlfn.XLOOKUP(Table8[[#This Row],[Control ID]],[6]!Table10[Control ID],[6]cmmiAnalysis!CE$4:CE$579))</f>
        <v>#REF!</v>
      </c>
    </row>
    <row r="213" spans="2:26" x14ac:dyDescent="0.25">
      <c r="B213" s="1" t="s">
        <v>3496</v>
      </c>
      <c r="C213" s="1" t="str">
        <f>_xlfn.XLOOKUP(B213,[6]cmmiAnalysis!$A$4:$A$579,[6]cmmiAnalysis!$D$4:$D$579,0,0,1)</f>
        <v>Recovery Point Objectives (RPO)</v>
      </c>
      <c r="D213" s="19">
        <v>4</v>
      </c>
      <c r="E213" s="32" t="str">
        <f>IFERROR(SUM(Table8[[#This Row],[Implementation]:[Reporting]]),"N/A")</f>
        <v>N/A</v>
      </c>
      <c r="F213" s="32" t="e">
        <f>SUM(Table8[[#This Row],[Operating Capability]:[Adaptability]])</f>
        <v>#REF!</v>
      </c>
      <c r="G213" s="32" t="e">
        <f>SUM(Table8[[#This Row],[Reliability]:[Transparency]])</f>
        <v>#REF!</v>
      </c>
      <c r="H213" s="1" t="e" cm="1">
        <f t="array" ref="H213">_xlfn.XLOOKUP(B213,[6]!Table10[Control ID],[6]cmmiAnalysis!AV$4:AV$579,0,0,1)</f>
        <v>#REF!</v>
      </c>
      <c r="I213" s="1" t="e" cm="1">
        <f t="array" ref="I213">_xlfn.XLOOKUP(B213,[6]!Table10[Control ID], [6]cmmiAnalysis!AW$4:AW$579,0,0,1)+(_xlfn.XLOOKUP(B213,[6]!Table10[Control ID], [6]cmmiAnalysis!AX$4:AX$579,0,0,1)+(_xlfn.XLOOKUP(B213,[6]!Table10[Control ID], [6]cmmiAnalysis!AY$4:AY$579,0,0,1)))</f>
        <v>#REF!</v>
      </c>
      <c r="J2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3" s="1" t="e">
        <f>SUM(_xlfn.XLOOKUP(Table8[[#This Row],[Control ID]],[6]!Table10[Control ID],[6]cmmiAnalysis!BE$4:BE$579),_xlfn.XLOOKUP(Table8[[#This Row],[Control ID]],[6]!Table10[Control ID],[6]cmmiAnalysis!BF$4:BF$579))</f>
        <v>#REF!</v>
      </c>
      <c r="L213" s="1" t="e">
        <f>SUM(_xlfn.XLOOKUP(Table8[[#This Row],[Control ID]],[6]!Table10[Control ID],[6]cmmiAnalysis!BG$4:BG$579))</f>
        <v>#REF!</v>
      </c>
      <c r="M213" s="1" t="e">
        <f>SUM(_xlfn.XLOOKUP(Table8[[#This Row],[Control ID]],[6]!Table10[Control ID],[6]cmmiAnalysis!BH$4:BH$579))</f>
        <v>#REF!</v>
      </c>
      <c r="N213" s="1" t="e">
        <f>SUM(_xlfn.XLOOKUP(Table8[[#This Row],[Control ID]],[6]!Table10[Control ID],[6]cmmiAnalysis!BI$4:BI$579))</f>
        <v>#REF!</v>
      </c>
      <c r="O213" s="1" t="e">
        <f>SUM(_xlfn.XLOOKUP(Table8[[#This Row],[Control ID]],[6]!Table10[Control ID],[6]cmmiAnalysis!BJ$4:BJ$579),_xlfn.XLOOKUP(Table8[[#This Row],[Control ID]],[6]!Table10[Control ID],[6]cmmiAnalysis!BK$4:BK$579))</f>
        <v>#REF!</v>
      </c>
      <c r="P213" s="1" t="e">
        <f>SUM(_xlfn.XLOOKUP(Table8[[#This Row],[Control ID]],[6]!Table10[Control ID],[6]cmmiAnalysis!BL$4:BL$579))</f>
        <v>#REF!</v>
      </c>
      <c r="Q2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3" s="1" t="e">
        <f>SUM(_xlfn.XLOOKUP(Table8[[#This Row],[Control ID]],[6]!Table10[Control ID],[6]cmmiAnalysis!BQ$4:BQ$579),_xlfn.XLOOKUP(Table8[[#This Row],[Control ID]],[6]!Table10[Control ID],[6]cmmiAnalysis!BR$4:BR$579))</f>
        <v>#REF!</v>
      </c>
      <c r="S213" s="1" t="e">
        <f>SUM(_xlfn.XLOOKUP(Table8[[#This Row],[Control ID]],[6]!Table10[Control ID],[6]cmmiAnalysis!BA$4:BA$579),_xlfn.XLOOKUP(Table8[[#This Row],[Control ID]],[6]!Table10[Control ID],[6]cmmiAnalysis!BB$4:BB$579),_xlfn.XLOOKUP(Table8[[#This Row],[Control ID]],[6]!Table10[Control ID],[6]cmmiAnalysis!BC$4:BC$579))</f>
        <v>#REF!</v>
      </c>
      <c r="T213" s="1" t="e">
        <f>SUM(_xlfn.XLOOKUP(Table8[[#This Row],[Control ID]],[6]!Table10[Control ID],[6]cmmiAnalysis!BV$4:BV$579))</f>
        <v>#REF!</v>
      </c>
      <c r="U213" s="1" t="e">
        <f>SUM(_xlfn.XLOOKUP(Table8[[#This Row],[Control ID]],[6]!Table10[Control ID],[6]cmmiAnalysis!BW$4:BW$579))</f>
        <v>#REF!</v>
      </c>
      <c r="V213" s="1" t="e">
        <f>SUM(_xlfn.XLOOKUP(Table8[[#This Row],[Control ID]],[6]!Table10[Control ID],[6]cmmiAnalysis!BX$4:BX$579))</f>
        <v>#REF!</v>
      </c>
      <c r="W213" s="1" t="e">
        <f>SUM(_xlfn.XLOOKUP(Table8[[#This Row],[Control ID]],[6]!Table10[Control ID],[6]cmmiAnalysis!BY$4:BY$579))</f>
        <v>#REF!</v>
      </c>
      <c r="X213" s="1" t="e">
        <f>SUM(_xlfn.XLOOKUP(Table8[[#This Row],[Control ID]],[6]!Table10[Control ID],[6]cmmiAnalysis!BZ$4:BZ$579))</f>
        <v>#REF!</v>
      </c>
      <c r="Y213" s="1" t="e">
        <f>SUM(_xlfn.XLOOKUP(Table8[[#This Row],[Control ID]],[6]!Table10[Control ID],[6]cmmiAnalysis!CA$4:CA$579),_xlfn.XLOOKUP(Table8[[#This Row],[Control ID]],[6]!Table10[Control ID],[6]cmmiAnalysis!CB$4:CB$579))</f>
        <v>#REF!</v>
      </c>
      <c r="Z213" s="1" t="e">
        <f>SUM(_xlfn.XLOOKUP(Table8[[#This Row],[Control ID]],[6]!Table10[Control ID],[6]cmmiAnalysis!CC$4:CC$579),_xlfn.XLOOKUP(Table8[[#This Row],[Control ID]],[6]!Table10[Control ID],[6]cmmiAnalysis!CD$4:CD$579),_xlfn.XLOOKUP(Table8[[#This Row],[Control ID]],[6]!Table10[Control ID],[6]cmmiAnalysis!CE$4:CE$579))</f>
        <v>#REF!</v>
      </c>
    </row>
    <row r="214" spans="2:26" x14ac:dyDescent="0.25">
      <c r="B214" s="1" t="s">
        <v>3499</v>
      </c>
      <c r="C214" s="1" t="str">
        <f>_xlfn.XLOOKUP(B214,[6]cmmiAnalysis!$A$4:$A$579,[6]cmmiAnalysis!$D$4:$D$579,0,0,1)</f>
        <v>Ownership Identification</v>
      </c>
      <c r="D214" s="19">
        <v>3</v>
      </c>
      <c r="E214" s="32" t="str">
        <f>IFERROR(SUM(Table8[[#This Row],[Implementation]:[Reporting]]),"N/A")</f>
        <v>N/A</v>
      </c>
      <c r="F214" s="32" t="e">
        <f>SUM(Table8[[#This Row],[Operating Capability]:[Adaptability]])</f>
        <v>#REF!</v>
      </c>
      <c r="G214" s="32" t="e">
        <f>SUM(Table8[[#This Row],[Reliability]:[Transparency]])</f>
        <v>#REF!</v>
      </c>
      <c r="H214" s="1" t="e" cm="1">
        <f t="array" ref="H214">_xlfn.XLOOKUP(B214,[6]!Table10[Control ID],[6]cmmiAnalysis!AV$4:AV$579,0,0,1)</f>
        <v>#REF!</v>
      </c>
      <c r="I214" s="1" t="e" cm="1">
        <f t="array" ref="I214">_xlfn.XLOOKUP(B214,[6]!Table10[Control ID], [6]cmmiAnalysis!AW$4:AW$579,0,0,1)+(_xlfn.XLOOKUP(B214,[6]!Table10[Control ID], [6]cmmiAnalysis!AX$4:AX$579,0,0,1)+(_xlfn.XLOOKUP(B214,[6]!Table10[Control ID], [6]cmmiAnalysis!AY$4:AY$579,0,0,1)))</f>
        <v>#REF!</v>
      </c>
      <c r="J2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4" s="1" t="e">
        <f>SUM(_xlfn.XLOOKUP(Table8[[#This Row],[Control ID]],[6]!Table10[Control ID],[6]cmmiAnalysis!BE$4:BE$579),_xlfn.XLOOKUP(Table8[[#This Row],[Control ID]],[6]!Table10[Control ID],[6]cmmiAnalysis!BF$4:BF$579))</f>
        <v>#REF!</v>
      </c>
      <c r="L214" s="1" t="e">
        <f>SUM(_xlfn.XLOOKUP(Table8[[#This Row],[Control ID]],[6]!Table10[Control ID],[6]cmmiAnalysis!BG$4:BG$579))</f>
        <v>#REF!</v>
      </c>
      <c r="M214" s="1" t="e">
        <f>SUM(_xlfn.XLOOKUP(Table8[[#This Row],[Control ID]],[6]!Table10[Control ID],[6]cmmiAnalysis!BH$4:BH$579))</f>
        <v>#REF!</v>
      </c>
      <c r="N214" s="1" t="e">
        <f>SUM(_xlfn.XLOOKUP(Table8[[#This Row],[Control ID]],[6]!Table10[Control ID],[6]cmmiAnalysis!BI$4:BI$579))</f>
        <v>#REF!</v>
      </c>
      <c r="O214" s="1" t="e">
        <f>SUM(_xlfn.XLOOKUP(Table8[[#This Row],[Control ID]],[6]!Table10[Control ID],[6]cmmiAnalysis!BJ$4:BJ$579),_xlfn.XLOOKUP(Table8[[#This Row],[Control ID]],[6]!Table10[Control ID],[6]cmmiAnalysis!BK$4:BK$579))</f>
        <v>#REF!</v>
      </c>
      <c r="P214" s="1" t="e">
        <f>SUM(_xlfn.XLOOKUP(Table8[[#This Row],[Control ID]],[6]!Table10[Control ID],[6]cmmiAnalysis!BL$4:BL$579))</f>
        <v>#REF!</v>
      </c>
      <c r="Q2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4" s="1" t="e">
        <f>SUM(_xlfn.XLOOKUP(Table8[[#This Row],[Control ID]],[6]!Table10[Control ID],[6]cmmiAnalysis!BQ$4:BQ$579),_xlfn.XLOOKUP(Table8[[#This Row],[Control ID]],[6]!Table10[Control ID],[6]cmmiAnalysis!BR$4:BR$579))</f>
        <v>#REF!</v>
      </c>
      <c r="S214" s="1" t="e">
        <f>SUM(_xlfn.XLOOKUP(Table8[[#This Row],[Control ID]],[6]!Table10[Control ID],[6]cmmiAnalysis!BA$4:BA$579),_xlfn.XLOOKUP(Table8[[#This Row],[Control ID]],[6]!Table10[Control ID],[6]cmmiAnalysis!BB$4:BB$579),_xlfn.XLOOKUP(Table8[[#This Row],[Control ID]],[6]!Table10[Control ID],[6]cmmiAnalysis!BC$4:BC$579))</f>
        <v>#REF!</v>
      </c>
      <c r="T214" s="1" t="e">
        <f>SUM(_xlfn.XLOOKUP(Table8[[#This Row],[Control ID]],[6]!Table10[Control ID],[6]cmmiAnalysis!BV$4:BV$579))</f>
        <v>#REF!</v>
      </c>
      <c r="U214" s="1" t="e">
        <f>SUM(_xlfn.XLOOKUP(Table8[[#This Row],[Control ID]],[6]!Table10[Control ID],[6]cmmiAnalysis!BW$4:BW$579))</f>
        <v>#REF!</v>
      </c>
      <c r="V214" s="1" t="e">
        <f>SUM(_xlfn.XLOOKUP(Table8[[#This Row],[Control ID]],[6]!Table10[Control ID],[6]cmmiAnalysis!BX$4:BX$579))</f>
        <v>#REF!</v>
      </c>
      <c r="W214" s="1" t="e">
        <f>SUM(_xlfn.XLOOKUP(Table8[[#This Row],[Control ID]],[6]!Table10[Control ID],[6]cmmiAnalysis!BY$4:BY$579))</f>
        <v>#REF!</v>
      </c>
      <c r="X214" s="1" t="e">
        <f>SUM(_xlfn.XLOOKUP(Table8[[#This Row],[Control ID]],[6]!Table10[Control ID],[6]cmmiAnalysis!BZ$4:BZ$579))</f>
        <v>#REF!</v>
      </c>
      <c r="Y214" s="1" t="e">
        <f>SUM(_xlfn.XLOOKUP(Table8[[#This Row],[Control ID]],[6]!Table10[Control ID],[6]cmmiAnalysis!CA$4:CA$579),_xlfn.XLOOKUP(Table8[[#This Row],[Control ID]],[6]!Table10[Control ID],[6]cmmiAnalysis!CB$4:CB$579))</f>
        <v>#REF!</v>
      </c>
      <c r="Z214" s="1" t="e">
        <f>SUM(_xlfn.XLOOKUP(Table8[[#This Row],[Control ID]],[6]!Table10[Control ID],[6]cmmiAnalysis!CC$4:CC$579),_xlfn.XLOOKUP(Table8[[#This Row],[Control ID]],[6]!Table10[Control ID],[6]cmmiAnalysis!CD$4:CD$579),_xlfn.XLOOKUP(Table8[[#This Row],[Control ID]],[6]!Table10[Control ID],[6]cmmiAnalysis!CE$4:CE$579))</f>
        <v>#REF!</v>
      </c>
    </row>
    <row r="215" spans="2:26" x14ac:dyDescent="0.25">
      <c r="B215" s="1" t="s">
        <v>3500</v>
      </c>
      <c r="C215" s="1" t="str">
        <f>_xlfn.XLOOKUP(B215,[6]cmmiAnalysis!$A$4:$A$579,[6]cmmiAnalysis!$D$4:$D$579,0,0,1)</f>
        <v>Explicit User Consent</v>
      </c>
      <c r="D215" s="19">
        <v>4</v>
      </c>
      <c r="E215" s="32" t="str">
        <f>IFERROR(SUM(Table8[[#This Row],[Implementation]:[Reporting]]),"N/A")</f>
        <v>N/A</v>
      </c>
      <c r="F215" s="32" t="e">
        <f>SUM(Table8[[#This Row],[Operating Capability]:[Adaptability]])</f>
        <v>#REF!</v>
      </c>
      <c r="G215" s="32" t="e">
        <f>SUM(Table8[[#This Row],[Reliability]:[Transparency]])</f>
        <v>#REF!</v>
      </c>
      <c r="H215" s="1" t="e" cm="1">
        <f t="array" ref="H215">_xlfn.XLOOKUP(B215,[6]!Table10[Control ID],[6]cmmiAnalysis!AV$4:AV$579,0,0,1)</f>
        <v>#REF!</v>
      </c>
      <c r="I215" s="1" t="e" cm="1">
        <f t="array" ref="I215">_xlfn.XLOOKUP(B215,[6]!Table10[Control ID], [6]cmmiAnalysis!AW$4:AW$579,0,0,1)+(_xlfn.XLOOKUP(B215,[6]!Table10[Control ID], [6]cmmiAnalysis!AX$4:AX$579,0,0,1)+(_xlfn.XLOOKUP(B215,[6]!Table10[Control ID], [6]cmmiAnalysis!AY$4:AY$579,0,0,1)))</f>
        <v>#REF!</v>
      </c>
      <c r="J2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5" s="1" t="e">
        <f>SUM(_xlfn.XLOOKUP(Table8[[#This Row],[Control ID]],[6]!Table10[Control ID],[6]cmmiAnalysis!BE$4:BE$579),_xlfn.XLOOKUP(Table8[[#This Row],[Control ID]],[6]!Table10[Control ID],[6]cmmiAnalysis!BF$4:BF$579))</f>
        <v>#REF!</v>
      </c>
      <c r="L215" s="1" t="e">
        <f>SUM(_xlfn.XLOOKUP(Table8[[#This Row],[Control ID]],[6]!Table10[Control ID],[6]cmmiAnalysis!BG$4:BG$579))</f>
        <v>#REF!</v>
      </c>
      <c r="M215" s="1" t="e">
        <f>SUM(_xlfn.XLOOKUP(Table8[[#This Row],[Control ID]],[6]!Table10[Control ID],[6]cmmiAnalysis!BH$4:BH$579))</f>
        <v>#REF!</v>
      </c>
      <c r="N215" s="1" t="e">
        <f>SUM(_xlfn.XLOOKUP(Table8[[#This Row],[Control ID]],[6]!Table10[Control ID],[6]cmmiAnalysis!BI$4:BI$579))</f>
        <v>#REF!</v>
      </c>
      <c r="O215" s="1" t="e">
        <f>SUM(_xlfn.XLOOKUP(Table8[[#This Row],[Control ID]],[6]!Table10[Control ID],[6]cmmiAnalysis!BJ$4:BJ$579),_xlfn.XLOOKUP(Table8[[#This Row],[Control ID]],[6]!Table10[Control ID],[6]cmmiAnalysis!BK$4:BK$579))</f>
        <v>#REF!</v>
      </c>
      <c r="P215" s="1" t="e">
        <f>SUM(_xlfn.XLOOKUP(Table8[[#This Row],[Control ID]],[6]!Table10[Control ID],[6]cmmiAnalysis!BL$4:BL$579))</f>
        <v>#REF!</v>
      </c>
      <c r="Q2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5" s="1" t="e">
        <f>SUM(_xlfn.XLOOKUP(Table8[[#This Row],[Control ID]],[6]!Table10[Control ID],[6]cmmiAnalysis!BQ$4:BQ$579),_xlfn.XLOOKUP(Table8[[#This Row],[Control ID]],[6]!Table10[Control ID],[6]cmmiAnalysis!BR$4:BR$579))</f>
        <v>#REF!</v>
      </c>
      <c r="S215" s="1" t="e">
        <f>SUM(_xlfn.XLOOKUP(Table8[[#This Row],[Control ID]],[6]!Table10[Control ID],[6]cmmiAnalysis!BA$4:BA$579),_xlfn.XLOOKUP(Table8[[#This Row],[Control ID]],[6]!Table10[Control ID],[6]cmmiAnalysis!BB$4:BB$579),_xlfn.XLOOKUP(Table8[[#This Row],[Control ID]],[6]!Table10[Control ID],[6]cmmiAnalysis!BC$4:BC$579))</f>
        <v>#REF!</v>
      </c>
      <c r="T215" s="1" t="e">
        <f>SUM(_xlfn.XLOOKUP(Table8[[#This Row],[Control ID]],[6]!Table10[Control ID],[6]cmmiAnalysis!BV$4:BV$579))</f>
        <v>#REF!</v>
      </c>
      <c r="U215" s="1" t="e">
        <f>SUM(_xlfn.XLOOKUP(Table8[[#This Row],[Control ID]],[6]!Table10[Control ID],[6]cmmiAnalysis!BW$4:BW$579))</f>
        <v>#REF!</v>
      </c>
      <c r="V215" s="1" t="e">
        <f>SUM(_xlfn.XLOOKUP(Table8[[#This Row],[Control ID]],[6]!Table10[Control ID],[6]cmmiAnalysis!BX$4:BX$579))</f>
        <v>#REF!</v>
      </c>
      <c r="W215" s="1" t="e">
        <f>SUM(_xlfn.XLOOKUP(Table8[[#This Row],[Control ID]],[6]!Table10[Control ID],[6]cmmiAnalysis!BY$4:BY$579))</f>
        <v>#REF!</v>
      </c>
      <c r="X215" s="1" t="e">
        <f>SUM(_xlfn.XLOOKUP(Table8[[#This Row],[Control ID]],[6]!Table10[Control ID],[6]cmmiAnalysis!BZ$4:BZ$579))</f>
        <v>#REF!</v>
      </c>
      <c r="Y215" s="1" t="e">
        <f>SUM(_xlfn.XLOOKUP(Table8[[#This Row],[Control ID]],[6]!Table10[Control ID],[6]cmmiAnalysis!CA$4:CA$579),_xlfn.XLOOKUP(Table8[[#This Row],[Control ID]],[6]!Table10[Control ID],[6]cmmiAnalysis!CB$4:CB$579))</f>
        <v>#REF!</v>
      </c>
      <c r="Z215" s="1" t="e">
        <f>SUM(_xlfn.XLOOKUP(Table8[[#This Row],[Control ID]],[6]!Table10[Control ID],[6]cmmiAnalysis!CC$4:CC$579),_xlfn.XLOOKUP(Table8[[#This Row],[Control ID]],[6]!Table10[Control ID],[6]cmmiAnalysis!CD$4:CD$579),_xlfn.XLOOKUP(Table8[[#This Row],[Control ID]],[6]!Table10[Control ID],[6]cmmiAnalysis!CE$4:CE$579))</f>
        <v>#REF!</v>
      </c>
    </row>
    <row r="216" spans="2:26" x14ac:dyDescent="0.25">
      <c r="B216" s="1" t="s">
        <v>3501</v>
      </c>
      <c r="C216" s="1" t="str">
        <f>_xlfn.XLOOKUP(B216,[6]cmmiAnalysis!$A$4:$A$579,[6]cmmiAnalysis!$D$4:$D$579,0,0,1)</f>
        <v>DLP Monitoring</v>
      </c>
      <c r="D216" s="19">
        <v>3</v>
      </c>
      <c r="E216" s="32" t="str">
        <f>IFERROR(SUM(Table8[[#This Row],[Implementation]:[Reporting]]),"N/A")</f>
        <v>N/A</v>
      </c>
      <c r="F216" s="32" t="e">
        <f>SUM(Table8[[#This Row],[Operating Capability]:[Adaptability]])</f>
        <v>#REF!</v>
      </c>
      <c r="G216" s="32" t="e">
        <f>SUM(Table8[[#This Row],[Reliability]:[Transparency]])</f>
        <v>#REF!</v>
      </c>
      <c r="H216" s="1" t="e" cm="1">
        <f t="array" ref="H216">_xlfn.XLOOKUP(B216,[6]!Table10[Control ID],[6]cmmiAnalysis!AV$4:AV$579,0,0,1)</f>
        <v>#REF!</v>
      </c>
      <c r="I216" s="1" t="e" cm="1">
        <f t="array" ref="I216">_xlfn.XLOOKUP(B216,[6]!Table10[Control ID], [6]cmmiAnalysis!AW$4:AW$579,0,0,1)+(_xlfn.XLOOKUP(B216,[6]!Table10[Control ID], [6]cmmiAnalysis!AX$4:AX$579,0,0,1)+(_xlfn.XLOOKUP(B216,[6]!Table10[Control ID], [6]cmmiAnalysis!AY$4:AY$579,0,0,1)))</f>
        <v>#REF!</v>
      </c>
      <c r="J2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6" s="1" t="e">
        <f>SUM(_xlfn.XLOOKUP(Table8[[#This Row],[Control ID]],[6]!Table10[Control ID],[6]cmmiAnalysis!BE$4:BE$579),_xlfn.XLOOKUP(Table8[[#This Row],[Control ID]],[6]!Table10[Control ID],[6]cmmiAnalysis!BF$4:BF$579))</f>
        <v>#REF!</v>
      </c>
      <c r="L216" s="1" t="e">
        <f>SUM(_xlfn.XLOOKUP(Table8[[#This Row],[Control ID]],[6]!Table10[Control ID],[6]cmmiAnalysis!BG$4:BG$579))</f>
        <v>#REF!</v>
      </c>
      <c r="M216" s="1" t="e">
        <f>SUM(_xlfn.XLOOKUP(Table8[[#This Row],[Control ID]],[6]!Table10[Control ID],[6]cmmiAnalysis!BH$4:BH$579))</f>
        <v>#REF!</v>
      </c>
      <c r="N216" s="1" t="e">
        <f>SUM(_xlfn.XLOOKUP(Table8[[#This Row],[Control ID]],[6]!Table10[Control ID],[6]cmmiAnalysis!BI$4:BI$579))</f>
        <v>#REF!</v>
      </c>
      <c r="O216" s="1" t="e">
        <f>SUM(_xlfn.XLOOKUP(Table8[[#This Row],[Control ID]],[6]!Table10[Control ID],[6]cmmiAnalysis!BJ$4:BJ$579),_xlfn.XLOOKUP(Table8[[#This Row],[Control ID]],[6]!Table10[Control ID],[6]cmmiAnalysis!BK$4:BK$579))</f>
        <v>#REF!</v>
      </c>
      <c r="P216" s="1" t="e">
        <f>SUM(_xlfn.XLOOKUP(Table8[[#This Row],[Control ID]],[6]!Table10[Control ID],[6]cmmiAnalysis!BL$4:BL$579))</f>
        <v>#REF!</v>
      </c>
      <c r="Q2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6" s="1" t="e">
        <f>SUM(_xlfn.XLOOKUP(Table8[[#This Row],[Control ID]],[6]!Table10[Control ID],[6]cmmiAnalysis!BQ$4:BQ$579),_xlfn.XLOOKUP(Table8[[#This Row],[Control ID]],[6]!Table10[Control ID],[6]cmmiAnalysis!BR$4:BR$579))</f>
        <v>#REF!</v>
      </c>
      <c r="S216" s="1" t="e">
        <f>SUM(_xlfn.XLOOKUP(Table8[[#This Row],[Control ID]],[6]!Table10[Control ID],[6]cmmiAnalysis!BA$4:BA$579),_xlfn.XLOOKUP(Table8[[#This Row],[Control ID]],[6]!Table10[Control ID],[6]cmmiAnalysis!BB$4:BB$579),_xlfn.XLOOKUP(Table8[[#This Row],[Control ID]],[6]!Table10[Control ID],[6]cmmiAnalysis!BC$4:BC$579))</f>
        <v>#REF!</v>
      </c>
      <c r="T216" s="1" t="e">
        <f>SUM(_xlfn.XLOOKUP(Table8[[#This Row],[Control ID]],[6]!Table10[Control ID],[6]cmmiAnalysis!BV$4:BV$579))</f>
        <v>#REF!</v>
      </c>
      <c r="U216" s="1" t="e">
        <f>SUM(_xlfn.XLOOKUP(Table8[[#This Row],[Control ID]],[6]!Table10[Control ID],[6]cmmiAnalysis!BW$4:BW$579))</f>
        <v>#REF!</v>
      </c>
      <c r="V216" s="1" t="e">
        <f>SUM(_xlfn.XLOOKUP(Table8[[#This Row],[Control ID]],[6]!Table10[Control ID],[6]cmmiAnalysis!BX$4:BX$579))</f>
        <v>#REF!</v>
      </c>
      <c r="W216" s="1" t="e">
        <f>SUM(_xlfn.XLOOKUP(Table8[[#This Row],[Control ID]],[6]!Table10[Control ID],[6]cmmiAnalysis!BY$4:BY$579))</f>
        <v>#REF!</v>
      </c>
      <c r="X216" s="1" t="e">
        <f>SUM(_xlfn.XLOOKUP(Table8[[#This Row],[Control ID]],[6]!Table10[Control ID],[6]cmmiAnalysis!BZ$4:BZ$579))</f>
        <v>#REF!</v>
      </c>
      <c r="Y216" s="1" t="e">
        <f>SUM(_xlfn.XLOOKUP(Table8[[#This Row],[Control ID]],[6]!Table10[Control ID],[6]cmmiAnalysis!CA$4:CA$579),_xlfn.XLOOKUP(Table8[[#This Row],[Control ID]],[6]!Table10[Control ID],[6]cmmiAnalysis!CB$4:CB$579))</f>
        <v>#REF!</v>
      </c>
      <c r="Z216" s="1" t="e">
        <f>SUM(_xlfn.XLOOKUP(Table8[[#This Row],[Control ID]],[6]!Table10[Control ID],[6]cmmiAnalysis!CC$4:CC$579),_xlfn.XLOOKUP(Table8[[#This Row],[Control ID]],[6]!Table10[Control ID],[6]cmmiAnalysis!CD$4:CD$579),_xlfn.XLOOKUP(Table8[[#This Row],[Control ID]],[6]!Table10[Control ID],[6]cmmiAnalysis!CE$4:CE$579))</f>
        <v>#REF!</v>
      </c>
    </row>
    <row r="217" spans="2:26" x14ac:dyDescent="0.25">
      <c r="B217" s="1" t="s">
        <v>3502</v>
      </c>
      <c r="C217" s="1" t="str">
        <f>_xlfn.XLOOKUP(B217,[6]cmmiAnalysis!$A$4:$A$579,[6]cmmiAnalysis!$D$4:$D$579,0,0,1)</f>
        <v>Access Control per Classification</v>
      </c>
      <c r="D217" s="19">
        <v>3</v>
      </c>
      <c r="E217" s="32" t="str">
        <f>IFERROR(SUM(Table8[[#This Row],[Implementation]:[Reporting]]),"N/A")</f>
        <v>N/A</v>
      </c>
      <c r="F217" s="32" t="e">
        <f>SUM(Table8[[#This Row],[Operating Capability]:[Adaptability]])</f>
        <v>#REF!</v>
      </c>
      <c r="G217" s="32" t="e">
        <f>SUM(Table8[[#This Row],[Reliability]:[Transparency]])</f>
        <v>#REF!</v>
      </c>
      <c r="H217" s="1" t="e" cm="1">
        <f t="array" ref="H217">_xlfn.XLOOKUP(B217,[6]!Table10[Control ID],[6]cmmiAnalysis!AV$4:AV$579,0,0,1)</f>
        <v>#REF!</v>
      </c>
      <c r="I217" s="1" t="e" cm="1">
        <f t="array" ref="I217">_xlfn.XLOOKUP(B217,[6]!Table10[Control ID], [6]cmmiAnalysis!AW$4:AW$579,0,0,1)+(_xlfn.XLOOKUP(B217,[6]!Table10[Control ID], [6]cmmiAnalysis!AX$4:AX$579,0,0,1)+(_xlfn.XLOOKUP(B217,[6]!Table10[Control ID], [6]cmmiAnalysis!AY$4:AY$579,0,0,1)))</f>
        <v>#REF!</v>
      </c>
      <c r="J2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7" s="1" t="e">
        <f>SUM(_xlfn.XLOOKUP(Table8[[#This Row],[Control ID]],[6]!Table10[Control ID],[6]cmmiAnalysis!BE$4:BE$579),_xlfn.XLOOKUP(Table8[[#This Row],[Control ID]],[6]!Table10[Control ID],[6]cmmiAnalysis!BF$4:BF$579))</f>
        <v>#REF!</v>
      </c>
      <c r="L217" s="1" t="e">
        <f>SUM(_xlfn.XLOOKUP(Table8[[#This Row],[Control ID]],[6]!Table10[Control ID],[6]cmmiAnalysis!BG$4:BG$579))</f>
        <v>#REF!</v>
      </c>
      <c r="M217" s="1" t="e">
        <f>SUM(_xlfn.XLOOKUP(Table8[[#This Row],[Control ID]],[6]!Table10[Control ID],[6]cmmiAnalysis!BH$4:BH$579))</f>
        <v>#REF!</v>
      </c>
      <c r="N217" s="1" t="e">
        <f>SUM(_xlfn.XLOOKUP(Table8[[#This Row],[Control ID]],[6]!Table10[Control ID],[6]cmmiAnalysis!BI$4:BI$579))</f>
        <v>#REF!</v>
      </c>
      <c r="O217" s="1" t="e">
        <f>SUM(_xlfn.XLOOKUP(Table8[[#This Row],[Control ID]],[6]!Table10[Control ID],[6]cmmiAnalysis!BJ$4:BJ$579),_xlfn.XLOOKUP(Table8[[#This Row],[Control ID]],[6]!Table10[Control ID],[6]cmmiAnalysis!BK$4:BK$579))</f>
        <v>#REF!</v>
      </c>
      <c r="P217" s="1" t="e">
        <f>SUM(_xlfn.XLOOKUP(Table8[[#This Row],[Control ID]],[6]!Table10[Control ID],[6]cmmiAnalysis!BL$4:BL$579))</f>
        <v>#REF!</v>
      </c>
      <c r="Q2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7" s="1" t="e">
        <f>SUM(_xlfn.XLOOKUP(Table8[[#This Row],[Control ID]],[6]!Table10[Control ID],[6]cmmiAnalysis!BQ$4:BQ$579),_xlfn.XLOOKUP(Table8[[#This Row],[Control ID]],[6]!Table10[Control ID],[6]cmmiAnalysis!BR$4:BR$579))</f>
        <v>#REF!</v>
      </c>
      <c r="S217" s="1" t="e">
        <f>SUM(_xlfn.XLOOKUP(Table8[[#This Row],[Control ID]],[6]!Table10[Control ID],[6]cmmiAnalysis!BA$4:BA$579),_xlfn.XLOOKUP(Table8[[#This Row],[Control ID]],[6]!Table10[Control ID],[6]cmmiAnalysis!BB$4:BB$579),_xlfn.XLOOKUP(Table8[[#This Row],[Control ID]],[6]!Table10[Control ID],[6]cmmiAnalysis!BC$4:BC$579))</f>
        <v>#REF!</v>
      </c>
      <c r="T217" s="1" t="e">
        <f>SUM(_xlfn.XLOOKUP(Table8[[#This Row],[Control ID]],[6]!Table10[Control ID],[6]cmmiAnalysis!BV$4:BV$579))</f>
        <v>#REF!</v>
      </c>
      <c r="U217" s="1" t="e">
        <f>SUM(_xlfn.XLOOKUP(Table8[[#This Row],[Control ID]],[6]!Table10[Control ID],[6]cmmiAnalysis!BW$4:BW$579))</f>
        <v>#REF!</v>
      </c>
      <c r="V217" s="1" t="e">
        <f>SUM(_xlfn.XLOOKUP(Table8[[#This Row],[Control ID]],[6]!Table10[Control ID],[6]cmmiAnalysis!BX$4:BX$579))</f>
        <v>#REF!</v>
      </c>
      <c r="W217" s="1" t="e">
        <f>SUM(_xlfn.XLOOKUP(Table8[[#This Row],[Control ID]],[6]!Table10[Control ID],[6]cmmiAnalysis!BY$4:BY$579))</f>
        <v>#REF!</v>
      </c>
      <c r="X217" s="1" t="e">
        <f>SUM(_xlfn.XLOOKUP(Table8[[#This Row],[Control ID]],[6]!Table10[Control ID],[6]cmmiAnalysis!BZ$4:BZ$579))</f>
        <v>#REF!</v>
      </c>
      <c r="Y217" s="1" t="e">
        <f>SUM(_xlfn.XLOOKUP(Table8[[#This Row],[Control ID]],[6]!Table10[Control ID],[6]cmmiAnalysis!CA$4:CA$579),_xlfn.XLOOKUP(Table8[[#This Row],[Control ID]],[6]!Table10[Control ID],[6]cmmiAnalysis!CB$4:CB$579))</f>
        <v>#REF!</v>
      </c>
      <c r="Z217" s="1" t="e">
        <f>SUM(_xlfn.XLOOKUP(Table8[[#This Row],[Control ID]],[6]!Table10[Control ID],[6]cmmiAnalysis!CC$4:CC$579),_xlfn.XLOOKUP(Table8[[#This Row],[Control ID]],[6]!Table10[Control ID],[6]cmmiAnalysis!CD$4:CD$579),_xlfn.XLOOKUP(Table8[[#This Row],[Control ID]],[6]!Table10[Control ID],[6]cmmiAnalysis!CE$4:CE$579))</f>
        <v>#REF!</v>
      </c>
    </row>
    <row r="218" spans="2:26" x14ac:dyDescent="0.25">
      <c r="B218" s="1" t="s">
        <v>3503</v>
      </c>
      <c r="C218" s="1" t="str">
        <f>_xlfn.XLOOKUP(B218,[6]cmmiAnalysis!$A$4:$A$579,[6]cmmiAnalysis!$D$4:$D$579,0,0,1)</f>
        <v>Geo-Fencing</v>
      </c>
      <c r="D218" s="19">
        <v>4</v>
      </c>
      <c r="E218" s="32" t="str">
        <f>IFERROR(SUM(Table8[[#This Row],[Implementation]:[Reporting]]),"N/A")</f>
        <v>N/A</v>
      </c>
      <c r="F218" s="32" t="e">
        <f>SUM(Table8[[#This Row],[Operating Capability]:[Adaptability]])</f>
        <v>#REF!</v>
      </c>
      <c r="G218" s="32" t="e">
        <f>SUM(Table8[[#This Row],[Reliability]:[Transparency]])</f>
        <v>#REF!</v>
      </c>
      <c r="H218" s="1" t="e" cm="1">
        <f t="array" ref="H218">_xlfn.XLOOKUP(B218,[6]!Table10[Control ID],[6]cmmiAnalysis!AV$4:AV$579,0,0,1)</f>
        <v>#REF!</v>
      </c>
      <c r="I218" s="1" t="e" cm="1">
        <f t="array" ref="I218">_xlfn.XLOOKUP(B218,[6]!Table10[Control ID], [6]cmmiAnalysis!AW$4:AW$579,0,0,1)+(_xlfn.XLOOKUP(B218,[6]!Table10[Control ID], [6]cmmiAnalysis!AX$4:AX$579,0,0,1)+(_xlfn.XLOOKUP(B218,[6]!Table10[Control ID], [6]cmmiAnalysis!AY$4:AY$579,0,0,1)))</f>
        <v>#REF!</v>
      </c>
      <c r="J2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8" s="1" t="e">
        <f>SUM(_xlfn.XLOOKUP(Table8[[#This Row],[Control ID]],[6]!Table10[Control ID],[6]cmmiAnalysis!BE$4:BE$579),_xlfn.XLOOKUP(Table8[[#This Row],[Control ID]],[6]!Table10[Control ID],[6]cmmiAnalysis!BF$4:BF$579))</f>
        <v>#REF!</v>
      </c>
      <c r="L218" s="1" t="e">
        <f>SUM(_xlfn.XLOOKUP(Table8[[#This Row],[Control ID]],[6]!Table10[Control ID],[6]cmmiAnalysis!BG$4:BG$579))</f>
        <v>#REF!</v>
      </c>
      <c r="M218" s="1" t="e">
        <f>SUM(_xlfn.XLOOKUP(Table8[[#This Row],[Control ID]],[6]!Table10[Control ID],[6]cmmiAnalysis!BH$4:BH$579))</f>
        <v>#REF!</v>
      </c>
      <c r="N218" s="1" t="e">
        <f>SUM(_xlfn.XLOOKUP(Table8[[#This Row],[Control ID]],[6]!Table10[Control ID],[6]cmmiAnalysis!BI$4:BI$579))</f>
        <v>#REF!</v>
      </c>
      <c r="O218" s="1" t="e">
        <f>SUM(_xlfn.XLOOKUP(Table8[[#This Row],[Control ID]],[6]!Table10[Control ID],[6]cmmiAnalysis!BJ$4:BJ$579),_xlfn.XLOOKUP(Table8[[#This Row],[Control ID]],[6]!Table10[Control ID],[6]cmmiAnalysis!BK$4:BK$579))</f>
        <v>#REF!</v>
      </c>
      <c r="P218" s="1" t="e">
        <f>SUM(_xlfn.XLOOKUP(Table8[[#This Row],[Control ID]],[6]!Table10[Control ID],[6]cmmiAnalysis!BL$4:BL$579))</f>
        <v>#REF!</v>
      </c>
      <c r="Q2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8" s="1" t="e">
        <f>SUM(_xlfn.XLOOKUP(Table8[[#This Row],[Control ID]],[6]!Table10[Control ID],[6]cmmiAnalysis!BQ$4:BQ$579),_xlfn.XLOOKUP(Table8[[#This Row],[Control ID]],[6]!Table10[Control ID],[6]cmmiAnalysis!BR$4:BR$579))</f>
        <v>#REF!</v>
      </c>
      <c r="S218" s="1" t="e">
        <f>SUM(_xlfn.XLOOKUP(Table8[[#This Row],[Control ID]],[6]!Table10[Control ID],[6]cmmiAnalysis!BA$4:BA$579),_xlfn.XLOOKUP(Table8[[#This Row],[Control ID]],[6]!Table10[Control ID],[6]cmmiAnalysis!BB$4:BB$579),_xlfn.XLOOKUP(Table8[[#This Row],[Control ID]],[6]!Table10[Control ID],[6]cmmiAnalysis!BC$4:BC$579))</f>
        <v>#REF!</v>
      </c>
      <c r="T218" s="1" t="e">
        <f>SUM(_xlfn.XLOOKUP(Table8[[#This Row],[Control ID]],[6]!Table10[Control ID],[6]cmmiAnalysis!BV$4:BV$579))</f>
        <v>#REF!</v>
      </c>
      <c r="U218" s="1" t="e">
        <f>SUM(_xlfn.XLOOKUP(Table8[[#This Row],[Control ID]],[6]!Table10[Control ID],[6]cmmiAnalysis!BW$4:BW$579))</f>
        <v>#REF!</v>
      </c>
      <c r="V218" s="1" t="e">
        <f>SUM(_xlfn.XLOOKUP(Table8[[#This Row],[Control ID]],[6]!Table10[Control ID],[6]cmmiAnalysis!BX$4:BX$579))</f>
        <v>#REF!</v>
      </c>
      <c r="W218" s="1" t="e">
        <f>SUM(_xlfn.XLOOKUP(Table8[[#This Row],[Control ID]],[6]!Table10[Control ID],[6]cmmiAnalysis!BY$4:BY$579))</f>
        <v>#REF!</v>
      </c>
      <c r="X218" s="1" t="e">
        <f>SUM(_xlfn.XLOOKUP(Table8[[#This Row],[Control ID]],[6]!Table10[Control ID],[6]cmmiAnalysis!BZ$4:BZ$579))</f>
        <v>#REF!</v>
      </c>
      <c r="Y218" s="1" t="e">
        <f>SUM(_xlfn.XLOOKUP(Table8[[#This Row],[Control ID]],[6]!Table10[Control ID],[6]cmmiAnalysis!CA$4:CA$579),_xlfn.XLOOKUP(Table8[[#This Row],[Control ID]],[6]!Table10[Control ID],[6]cmmiAnalysis!CB$4:CB$579))</f>
        <v>#REF!</v>
      </c>
      <c r="Z218" s="1" t="e">
        <f>SUM(_xlfn.XLOOKUP(Table8[[#This Row],[Control ID]],[6]!Table10[Control ID],[6]cmmiAnalysis!CC$4:CC$579),_xlfn.XLOOKUP(Table8[[#This Row],[Control ID]],[6]!Table10[Control ID],[6]cmmiAnalysis!CD$4:CD$579),_xlfn.XLOOKUP(Table8[[#This Row],[Control ID]],[6]!Table10[Control ID],[6]cmmiAnalysis!CE$4:CE$579))</f>
        <v>#REF!</v>
      </c>
    </row>
    <row r="219" spans="2:26" x14ac:dyDescent="0.25">
      <c r="B219" s="1" t="s">
        <v>3504</v>
      </c>
      <c r="C219" s="1" t="str">
        <f>_xlfn.XLOOKUP(B219,[6]cmmiAnalysis!$A$4:$A$579,[6]cmmiAnalysis!$D$4:$D$579,0,0,1)</f>
        <v>Data Classification</v>
      </c>
      <c r="D219" s="19">
        <v>3</v>
      </c>
      <c r="E219" s="32" t="str">
        <f>IFERROR(SUM(Table8[[#This Row],[Implementation]:[Reporting]]),"N/A")</f>
        <v>N/A</v>
      </c>
      <c r="F219" s="32" t="e">
        <f>SUM(Table8[[#This Row],[Operating Capability]:[Adaptability]])</f>
        <v>#REF!</v>
      </c>
      <c r="G219" s="32" t="e">
        <f>SUM(Table8[[#This Row],[Reliability]:[Transparency]])</f>
        <v>#REF!</v>
      </c>
      <c r="H219" s="1" t="e" cm="1">
        <f t="array" ref="H219">_xlfn.XLOOKUP(B219,[6]!Table10[Control ID],[6]cmmiAnalysis!AV$4:AV$579,0,0,1)</f>
        <v>#REF!</v>
      </c>
      <c r="I219" s="1" t="e" cm="1">
        <f t="array" ref="I219">_xlfn.XLOOKUP(B219,[6]!Table10[Control ID], [6]cmmiAnalysis!AW$4:AW$579,0,0,1)+(_xlfn.XLOOKUP(B219,[6]!Table10[Control ID], [6]cmmiAnalysis!AX$4:AX$579,0,0,1)+(_xlfn.XLOOKUP(B219,[6]!Table10[Control ID], [6]cmmiAnalysis!AY$4:AY$579,0,0,1)))</f>
        <v>#REF!</v>
      </c>
      <c r="J2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19" s="1" t="e">
        <f>SUM(_xlfn.XLOOKUP(Table8[[#This Row],[Control ID]],[6]!Table10[Control ID],[6]cmmiAnalysis!BE$4:BE$579),_xlfn.XLOOKUP(Table8[[#This Row],[Control ID]],[6]!Table10[Control ID],[6]cmmiAnalysis!BF$4:BF$579))</f>
        <v>#REF!</v>
      </c>
      <c r="L219" s="1" t="e">
        <f>SUM(_xlfn.XLOOKUP(Table8[[#This Row],[Control ID]],[6]!Table10[Control ID],[6]cmmiAnalysis!BG$4:BG$579))</f>
        <v>#REF!</v>
      </c>
      <c r="M219" s="1" t="e">
        <f>SUM(_xlfn.XLOOKUP(Table8[[#This Row],[Control ID]],[6]!Table10[Control ID],[6]cmmiAnalysis!BH$4:BH$579))</f>
        <v>#REF!</v>
      </c>
      <c r="N219" s="1" t="e">
        <f>SUM(_xlfn.XLOOKUP(Table8[[#This Row],[Control ID]],[6]!Table10[Control ID],[6]cmmiAnalysis!BI$4:BI$579))</f>
        <v>#REF!</v>
      </c>
      <c r="O219" s="1" t="e">
        <f>SUM(_xlfn.XLOOKUP(Table8[[#This Row],[Control ID]],[6]!Table10[Control ID],[6]cmmiAnalysis!BJ$4:BJ$579),_xlfn.XLOOKUP(Table8[[#This Row],[Control ID]],[6]!Table10[Control ID],[6]cmmiAnalysis!BK$4:BK$579))</f>
        <v>#REF!</v>
      </c>
      <c r="P219" s="1" t="e">
        <f>SUM(_xlfn.XLOOKUP(Table8[[#This Row],[Control ID]],[6]!Table10[Control ID],[6]cmmiAnalysis!BL$4:BL$579))</f>
        <v>#REF!</v>
      </c>
      <c r="Q2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19" s="1" t="e">
        <f>SUM(_xlfn.XLOOKUP(Table8[[#This Row],[Control ID]],[6]!Table10[Control ID],[6]cmmiAnalysis!BQ$4:BQ$579),_xlfn.XLOOKUP(Table8[[#This Row],[Control ID]],[6]!Table10[Control ID],[6]cmmiAnalysis!BR$4:BR$579))</f>
        <v>#REF!</v>
      </c>
      <c r="S219" s="1" t="e">
        <f>SUM(_xlfn.XLOOKUP(Table8[[#This Row],[Control ID]],[6]!Table10[Control ID],[6]cmmiAnalysis!BA$4:BA$579),_xlfn.XLOOKUP(Table8[[#This Row],[Control ID]],[6]!Table10[Control ID],[6]cmmiAnalysis!BB$4:BB$579),_xlfn.XLOOKUP(Table8[[#This Row],[Control ID]],[6]!Table10[Control ID],[6]cmmiAnalysis!BC$4:BC$579))</f>
        <v>#REF!</v>
      </c>
      <c r="T219" s="1" t="e">
        <f>SUM(_xlfn.XLOOKUP(Table8[[#This Row],[Control ID]],[6]!Table10[Control ID],[6]cmmiAnalysis!BV$4:BV$579))</f>
        <v>#REF!</v>
      </c>
      <c r="U219" s="1" t="e">
        <f>SUM(_xlfn.XLOOKUP(Table8[[#This Row],[Control ID]],[6]!Table10[Control ID],[6]cmmiAnalysis!BW$4:BW$579))</f>
        <v>#REF!</v>
      </c>
      <c r="V219" s="1" t="e">
        <f>SUM(_xlfn.XLOOKUP(Table8[[#This Row],[Control ID]],[6]!Table10[Control ID],[6]cmmiAnalysis!BX$4:BX$579))</f>
        <v>#REF!</v>
      </c>
      <c r="W219" s="1" t="e">
        <f>SUM(_xlfn.XLOOKUP(Table8[[#This Row],[Control ID]],[6]!Table10[Control ID],[6]cmmiAnalysis!BY$4:BY$579))</f>
        <v>#REF!</v>
      </c>
      <c r="X219" s="1" t="e">
        <f>SUM(_xlfn.XLOOKUP(Table8[[#This Row],[Control ID]],[6]!Table10[Control ID],[6]cmmiAnalysis!BZ$4:BZ$579))</f>
        <v>#REF!</v>
      </c>
      <c r="Y219" s="1" t="e">
        <f>SUM(_xlfn.XLOOKUP(Table8[[#This Row],[Control ID]],[6]!Table10[Control ID],[6]cmmiAnalysis!CA$4:CA$579),_xlfn.XLOOKUP(Table8[[#This Row],[Control ID]],[6]!Table10[Control ID],[6]cmmiAnalysis!CB$4:CB$579))</f>
        <v>#REF!</v>
      </c>
      <c r="Z219" s="1" t="e">
        <f>SUM(_xlfn.XLOOKUP(Table8[[#This Row],[Control ID]],[6]!Table10[Control ID],[6]cmmiAnalysis!CC$4:CC$579),_xlfn.XLOOKUP(Table8[[#This Row],[Control ID]],[6]!Table10[Control ID],[6]cmmiAnalysis!CD$4:CD$579),_xlfn.XLOOKUP(Table8[[#This Row],[Control ID]],[6]!Table10[Control ID],[6]cmmiAnalysis!CE$4:CE$579))</f>
        <v>#REF!</v>
      </c>
    </row>
    <row r="220" spans="2:26" x14ac:dyDescent="0.25">
      <c r="B220" s="1" t="s">
        <v>3505</v>
      </c>
      <c r="C220" s="1" t="str">
        <f>_xlfn.XLOOKUP(B220,[6]cmmiAnalysis!$A$4:$A$579,[6]cmmiAnalysis!$D$4:$D$579,0,0,1)</f>
        <v>Incident Response for Data Breach</v>
      </c>
      <c r="D220" s="19">
        <v>4</v>
      </c>
      <c r="E220" s="32" t="str">
        <f>IFERROR(SUM(Table8[[#This Row],[Implementation]:[Reporting]]),"N/A")</f>
        <v>N/A</v>
      </c>
      <c r="F220" s="32" t="e">
        <f>SUM(Table8[[#This Row],[Operating Capability]:[Adaptability]])</f>
        <v>#REF!</v>
      </c>
      <c r="G220" s="32" t="e">
        <f>SUM(Table8[[#This Row],[Reliability]:[Transparency]])</f>
        <v>#REF!</v>
      </c>
      <c r="H220" s="1" t="e" cm="1">
        <f t="array" ref="H220">_xlfn.XLOOKUP(B220,[6]!Table10[Control ID],[6]cmmiAnalysis!AV$4:AV$579,0,0,1)</f>
        <v>#REF!</v>
      </c>
      <c r="I220" s="1" t="e" cm="1">
        <f t="array" ref="I220">_xlfn.XLOOKUP(B220,[6]!Table10[Control ID], [6]cmmiAnalysis!AW$4:AW$579,0,0,1)+(_xlfn.XLOOKUP(B220,[6]!Table10[Control ID], [6]cmmiAnalysis!AX$4:AX$579,0,0,1)+(_xlfn.XLOOKUP(B220,[6]!Table10[Control ID], [6]cmmiAnalysis!AY$4:AY$579,0,0,1)))</f>
        <v>#REF!</v>
      </c>
      <c r="J2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0" s="1" t="e">
        <f>SUM(_xlfn.XLOOKUP(Table8[[#This Row],[Control ID]],[6]!Table10[Control ID],[6]cmmiAnalysis!BE$4:BE$579),_xlfn.XLOOKUP(Table8[[#This Row],[Control ID]],[6]!Table10[Control ID],[6]cmmiAnalysis!BF$4:BF$579))</f>
        <v>#REF!</v>
      </c>
      <c r="L220" s="1" t="e">
        <f>SUM(_xlfn.XLOOKUP(Table8[[#This Row],[Control ID]],[6]!Table10[Control ID],[6]cmmiAnalysis!BG$4:BG$579))</f>
        <v>#REF!</v>
      </c>
      <c r="M220" s="1" t="e">
        <f>SUM(_xlfn.XLOOKUP(Table8[[#This Row],[Control ID]],[6]!Table10[Control ID],[6]cmmiAnalysis!BH$4:BH$579))</f>
        <v>#REF!</v>
      </c>
      <c r="N220" s="1" t="e">
        <f>SUM(_xlfn.XLOOKUP(Table8[[#This Row],[Control ID]],[6]!Table10[Control ID],[6]cmmiAnalysis!BI$4:BI$579))</f>
        <v>#REF!</v>
      </c>
      <c r="O220" s="1" t="e">
        <f>SUM(_xlfn.XLOOKUP(Table8[[#This Row],[Control ID]],[6]!Table10[Control ID],[6]cmmiAnalysis!BJ$4:BJ$579),_xlfn.XLOOKUP(Table8[[#This Row],[Control ID]],[6]!Table10[Control ID],[6]cmmiAnalysis!BK$4:BK$579))</f>
        <v>#REF!</v>
      </c>
      <c r="P220" s="1" t="e">
        <f>SUM(_xlfn.XLOOKUP(Table8[[#This Row],[Control ID]],[6]!Table10[Control ID],[6]cmmiAnalysis!BL$4:BL$579))</f>
        <v>#REF!</v>
      </c>
      <c r="Q2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0" s="1" t="e">
        <f>SUM(_xlfn.XLOOKUP(Table8[[#This Row],[Control ID]],[6]!Table10[Control ID],[6]cmmiAnalysis!BQ$4:BQ$579),_xlfn.XLOOKUP(Table8[[#This Row],[Control ID]],[6]!Table10[Control ID],[6]cmmiAnalysis!BR$4:BR$579))</f>
        <v>#REF!</v>
      </c>
      <c r="S220" s="1" t="e">
        <f>SUM(_xlfn.XLOOKUP(Table8[[#This Row],[Control ID]],[6]!Table10[Control ID],[6]cmmiAnalysis!BA$4:BA$579),_xlfn.XLOOKUP(Table8[[#This Row],[Control ID]],[6]!Table10[Control ID],[6]cmmiAnalysis!BB$4:BB$579),_xlfn.XLOOKUP(Table8[[#This Row],[Control ID]],[6]!Table10[Control ID],[6]cmmiAnalysis!BC$4:BC$579))</f>
        <v>#REF!</v>
      </c>
      <c r="T220" s="1" t="e">
        <f>SUM(_xlfn.XLOOKUP(Table8[[#This Row],[Control ID]],[6]!Table10[Control ID],[6]cmmiAnalysis!BV$4:BV$579))</f>
        <v>#REF!</v>
      </c>
      <c r="U220" s="1" t="e">
        <f>SUM(_xlfn.XLOOKUP(Table8[[#This Row],[Control ID]],[6]!Table10[Control ID],[6]cmmiAnalysis!BW$4:BW$579))</f>
        <v>#REF!</v>
      </c>
      <c r="V220" s="1" t="e">
        <f>SUM(_xlfn.XLOOKUP(Table8[[#This Row],[Control ID]],[6]!Table10[Control ID],[6]cmmiAnalysis!BX$4:BX$579))</f>
        <v>#REF!</v>
      </c>
      <c r="W220" s="1" t="e">
        <f>SUM(_xlfn.XLOOKUP(Table8[[#This Row],[Control ID]],[6]!Table10[Control ID],[6]cmmiAnalysis!BY$4:BY$579))</f>
        <v>#REF!</v>
      </c>
      <c r="X220" s="1" t="e">
        <f>SUM(_xlfn.XLOOKUP(Table8[[#This Row],[Control ID]],[6]!Table10[Control ID],[6]cmmiAnalysis!BZ$4:BZ$579))</f>
        <v>#REF!</v>
      </c>
      <c r="Y220" s="1" t="e">
        <f>SUM(_xlfn.XLOOKUP(Table8[[#This Row],[Control ID]],[6]!Table10[Control ID],[6]cmmiAnalysis!CA$4:CA$579),_xlfn.XLOOKUP(Table8[[#This Row],[Control ID]],[6]!Table10[Control ID],[6]cmmiAnalysis!CB$4:CB$579))</f>
        <v>#REF!</v>
      </c>
      <c r="Z220" s="1" t="e">
        <f>SUM(_xlfn.XLOOKUP(Table8[[#This Row],[Control ID]],[6]!Table10[Control ID],[6]cmmiAnalysis!CC$4:CC$579),_xlfn.XLOOKUP(Table8[[#This Row],[Control ID]],[6]!Table10[Control ID],[6]cmmiAnalysis!CD$4:CD$579),_xlfn.XLOOKUP(Table8[[#This Row],[Control ID]],[6]!Table10[Control ID],[6]cmmiAnalysis!CE$4:CE$579))</f>
        <v>#REF!</v>
      </c>
    </row>
    <row r="221" spans="2:26" x14ac:dyDescent="0.25">
      <c r="B221" s="1" t="s">
        <v>3507</v>
      </c>
      <c r="C221" s="1" t="str">
        <f>_xlfn.XLOOKUP(B221,[6]cmmiAnalysis!$A$4:$A$579,[6]cmmiAnalysis!$D$4:$D$579,0,0,1)</f>
        <v>Access Control per Classification</v>
      </c>
      <c r="D221" s="19">
        <v>5</v>
      </c>
      <c r="E221" s="32" t="str">
        <f>IFERROR(SUM(Table8[[#This Row],[Implementation]:[Reporting]]),"N/A")</f>
        <v>N/A</v>
      </c>
      <c r="F221" s="32" t="e">
        <f>SUM(Table8[[#This Row],[Operating Capability]:[Adaptability]])</f>
        <v>#REF!</v>
      </c>
      <c r="G221" s="32" t="e">
        <f>SUM(Table8[[#This Row],[Reliability]:[Transparency]])</f>
        <v>#REF!</v>
      </c>
      <c r="H221" s="1" t="e" cm="1">
        <f t="array" ref="H221">_xlfn.XLOOKUP(B221,[6]!Table10[Control ID],[6]cmmiAnalysis!AV$4:AV$579,0,0,1)</f>
        <v>#REF!</v>
      </c>
      <c r="I221" s="1" t="e" cm="1">
        <f t="array" ref="I221">_xlfn.XLOOKUP(B221,[6]!Table10[Control ID], [6]cmmiAnalysis!AW$4:AW$579,0,0,1)+(_xlfn.XLOOKUP(B221,[6]!Table10[Control ID], [6]cmmiAnalysis!AX$4:AX$579,0,0,1)+(_xlfn.XLOOKUP(B221,[6]!Table10[Control ID], [6]cmmiAnalysis!AY$4:AY$579,0,0,1)))</f>
        <v>#REF!</v>
      </c>
      <c r="J2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1" s="1" t="e">
        <f>SUM(_xlfn.XLOOKUP(Table8[[#This Row],[Control ID]],[6]!Table10[Control ID],[6]cmmiAnalysis!BE$4:BE$579),_xlfn.XLOOKUP(Table8[[#This Row],[Control ID]],[6]!Table10[Control ID],[6]cmmiAnalysis!BF$4:BF$579))</f>
        <v>#REF!</v>
      </c>
      <c r="L221" s="1" t="e">
        <f>SUM(_xlfn.XLOOKUP(Table8[[#This Row],[Control ID]],[6]!Table10[Control ID],[6]cmmiAnalysis!BG$4:BG$579))</f>
        <v>#REF!</v>
      </c>
      <c r="M221" s="1" t="e">
        <f>SUM(_xlfn.XLOOKUP(Table8[[#This Row],[Control ID]],[6]!Table10[Control ID],[6]cmmiAnalysis!BH$4:BH$579))</f>
        <v>#REF!</v>
      </c>
      <c r="N221" s="1" t="e">
        <f>SUM(_xlfn.XLOOKUP(Table8[[#This Row],[Control ID]],[6]!Table10[Control ID],[6]cmmiAnalysis!BI$4:BI$579))</f>
        <v>#REF!</v>
      </c>
      <c r="O221" s="1" t="e">
        <f>SUM(_xlfn.XLOOKUP(Table8[[#This Row],[Control ID]],[6]!Table10[Control ID],[6]cmmiAnalysis!BJ$4:BJ$579),_xlfn.XLOOKUP(Table8[[#This Row],[Control ID]],[6]!Table10[Control ID],[6]cmmiAnalysis!BK$4:BK$579))</f>
        <v>#REF!</v>
      </c>
      <c r="P221" s="1" t="e">
        <f>SUM(_xlfn.XLOOKUP(Table8[[#This Row],[Control ID]],[6]!Table10[Control ID],[6]cmmiAnalysis!BL$4:BL$579))</f>
        <v>#REF!</v>
      </c>
      <c r="Q2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1" s="1" t="e">
        <f>SUM(_xlfn.XLOOKUP(Table8[[#This Row],[Control ID]],[6]!Table10[Control ID],[6]cmmiAnalysis!BQ$4:BQ$579),_xlfn.XLOOKUP(Table8[[#This Row],[Control ID]],[6]!Table10[Control ID],[6]cmmiAnalysis!BR$4:BR$579))</f>
        <v>#REF!</v>
      </c>
      <c r="S221" s="1" t="e">
        <f>SUM(_xlfn.XLOOKUP(Table8[[#This Row],[Control ID]],[6]!Table10[Control ID],[6]cmmiAnalysis!BA$4:BA$579),_xlfn.XLOOKUP(Table8[[#This Row],[Control ID]],[6]!Table10[Control ID],[6]cmmiAnalysis!BB$4:BB$579),_xlfn.XLOOKUP(Table8[[#This Row],[Control ID]],[6]!Table10[Control ID],[6]cmmiAnalysis!BC$4:BC$579))</f>
        <v>#REF!</v>
      </c>
      <c r="T221" s="1" t="e">
        <f>SUM(_xlfn.XLOOKUP(Table8[[#This Row],[Control ID]],[6]!Table10[Control ID],[6]cmmiAnalysis!BV$4:BV$579))</f>
        <v>#REF!</v>
      </c>
      <c r="U221" s="1" t="e">
        <f>SUM(_xlfn.XLOOKUP(Table8[[#This Row],[Control ID]],[6]!Table10[Control ID],[6]cmmiAnalysis!BW$4:BW$579))</f>
        <v>#REF!</v>
      </c>
      <c r="V221" s="1" t="e">
        <f>SUM(_xlfn.XLOOKUP(Table8[[#This Row],[Control ID]],[6]!Table10[Control ID],[6]cmmiAnalysis!BX$4:BX$579))</f>
        <v>#REF!</v>
      </c>
      <c r="W221" s="1" t="e">
        <f>SUM(_xlfn.XLOOKUP(Table8[[#This Row],[Control ID]],[6]!Table10[Control ID],[6]cmmiAnalysis!BY$4:BY$579))</f>
        <v>#REF!</v>
      </c>
      <c r="X221" s="1" t="e">
        <f>SUM(_xlfn.XLOOKUP(Table8[[#This Row],[Control ID]],[6]!Table10[Control ID],[6]cmmiAnalysis!BZ$4:BZ$579))</f>
        <v>#REF!</v>
      </c>
      <c r="Y221" s="1" t="e">
        <f>SUM(_xlfn.XLOOKUP(Table8[[#This Row],[Control ID]],[6]!Table10[Control ID],[6]cmmiAnalysis!CA$4:CA$579),_xlfn.XLOOKUP(Table8[[#This Row],[Control ID]],[6]!Table10[Control ID],[6]cmmiAnalysis!CB$4:CB$579))</f>
        <v>#REF!</v>
      </c>
      <c r="Z221" s="1" t="e">
        <f>SUM(_xlfn.XLOOKUP(Table8[[#This Row],[Control ID]],[6]!Table10[Control ID],[6]cmmiAnalysis!CC$4:CC$579),_xlfn.XLOOKUP(Table8[[#This Row],[Control ID]],[6]!Table10[Control ID],[6]cmmiAnalysis!CD$4:CD$579),_xlfn.XLOOKUP(Table8[[#This Row],[Control ID]],[6]!Table10[Control ID],[6]cmmiAnalysis!CE$4:CE$579))</f>
        <v>#REF!</v>
      </c>
    </row>
    <row r="222" spans="2:26" x14ac:dyDescent="0.25">
      <c r="B222" s="1" t="s">
        <v>3508</v>
      </c>
      <c r="C222" s="1" t="str">
        <f>_xlfn.XLOOKUP(B222,[6]cmmiAnalysis!$A$4:$A$579,[6]cmmiAnalysis!$D$4:$D$579,0,0,1)</f>
        <v>Audit Logs for Data Access</v>
      </c>
      <c r="D222" s="19">
        <v>4</v>
      </c>
      <c r="E222" s="32" t="str">
        <f>IFERROR(SUM(Table8[[#This Row],[Implementation]:[Reporting]]),"N/A")</f>
        <v>N/A</v>
      </c>
      <c r="F222" s="32" t="e">
        <f>SUM(Table8[[#This Row],[Operating Capability]:[Adaptability]])</f>
        <v>#REF!</v>
      </c>
      <c r="G222" s="32" t="e">
        <f>SUM(Table8[[#This Row],[Reliability]:[Transparency]])</f>
        <v>#REF!</v>
      </c>
      <c r="H222" s="1" t="e" cm="1">
        <f t="array" ref="H222">_xlfn.XLOOKUP(B222,[6]!Table10[Control ID],[6]cmmiAnalysis!AV$4:AV$579,0,0,1)</f>
        <v>#REF!</v>
      </c>
      <c r="I222" s="1" t="e" cm="1">
        <f t="array" ref="I222">_xlfn.XLOOKUP(B222,[6]!Table10[Control ID], [6]cmmiAnalysis!AW$4:AW$579,0,0,1)+(_xlfn.XLOOKUP(B222,[6]!Table10[Control ID], [6]cmmiAnalysis!AX$4:AX$579,0,0,1)+(_xlfn.XLOOKUP(B222,[6]!Table10[Control ID], [6]cmmiAnalysis!AY$4:AY$579,0,0,1)))</f>
        <v>#REF!</v>
      </c>
      <c r="J2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2" s="1" t="e">
        <f>SUM(_xlfn.XLOOKUP(Table8[[#This Row],[Control ID]],[6]!Table10[Control ID],[6]cmmiAnalysis!BE$4:BE$579),_xlfn.XLOOKUP(Table8[[#This Row],[Control ID]],[6]!Table10[Control ID],[6]cmmiAnalysis!BF$4:BF$579))</f>
        <v>#REF!</v>
      </c>
      <c r="L222" s="1" t="e">
        <f>SUM(_xlfn.XLOOKUP(Table8[[#This Row],[Control ID]],[6]!Table10[Control ID],[6]cmmiAnalysis!BG$4:BG$579))</f>
        <v>#REF!</v>
      </c>
      <c r="M222" s="1" t="e">
        <f>SUM(_xlfn.XLOOKUP(Table8[[#This Row],[Control ID]],[6]!Table10[Control ID],[6]cmmiAnalysis!BH$4:BH$579))</f>
        <v>#REF!</v>
      </c>
      <c r="N222" s="1" t="e">
        <f>SUM(_xlfn.XLOOKUP(Table8[[#This Row],[Control ID]],[6]!Table10[Control ID],[6]cmmiAnalysis!BI$4:BI$579))</f>
        <v>#REF!</v>
      </c>
      <c r="O222" s="1" t="e">
        <f>SUM(_xlfn.XLOOKUP(Table8[[#This Row],[Control ID]],[6]!Table10[Control ID],[6]cmmiAnalysis!BJ$4:BJ$579),_xlfn.XLOOKUP(Table8[[#This Row],[Control ID]],[6]!Table10[Control ID],[6]cmmiAnalysis!BK$4:BK$579))</f>
        <v>#REF!</v>
      </c>
      <c r="P222" s="1" t="e">
        <f>SUM(_xlfn.XLOOKUP(Table8[[#This Row],[Control ID]],[6]!Table10[Control ID],[6]cmmiAnalysis!BL$4:BL$579))</f>
        <v>#REF!</v>
      </c>
      <c r="Q2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2" s="1" t="e">
        <f>SUM(_xlfn.XLOOKUP(Table8[[#This Row],[Control ID]],[6]!Table10[Control ID],[6]cmmiAnalysis!BQ$4:BQ$579),_xlfn.XLOOKUP(Table8[[#This Row],[Control ID]],[6]!Table10[Control ID],[6]cmmiAnalysis!BR$4:BR$579))</f>
        <v>#REF!</v>
      </c>
      <c r="S222" s="1" t="e">
        <f>SUM(_xlfn.XLOOKUP(Table8[[#This Row],[Control ID]],[6]!Table10[Control ID],[6]cmmiAnalysis!BA$4:BA$579),_xlfn.XLOOKUP(Table8[[#This Row],[Control ID]],[6]!Table10[Control ID],[6]cmmiAnalysis!BB$4:BB$579),_xlfn.XLOOKUP(Table8[[#This Row],[Control ID]],[6]!Table10[Control ID],[6]cmmiAnalysis!BC$4:BC$579))</f>
        <v>#REF!</v>
      </c>
      <c r="T222" s="1" t="e">
        <f>SUM(_xlfn.XLOOKUP(Table8[[#This Row],[Control ID]],[6]!Table10[Control ID],[6]cmmiAnalysis!BV$4:BV$579))</f>
        <v>#REF!</v>
      </c>
      <c r="U222" s="1" t="e">
        <f>SUM(_xlfn.XLOOKUP(Table8[[#This Row],[Control ID]],[6]!Table10[Control ID],[6]cmmiAnalysis!BW$4:BW$579))</f>
        <v>#REF!</v>
      </c>
      <c r="V222" s="1" t="e">
        <f>SUM(_xlfn.XLOOKUP(Table8[[#This Row],[Control ID]],[6]!Table10[Control ID],[6]cmmiAnalysis!BX$4:BX$579))</f>
        <v>#REF!</v>
      </c>
      <c r="W222" s="1" t="e">
        <f>SUM(_xlfn.XLOOKUP(Table8[[#This Row],[Control ID]],[6]!Table10[Control ID],[6]cmmiAnalysis!BY$4:BY$579))</f>
        <v>#REF!</v>
      </c>
      <c r="X222" s="1" t="e">
        <f>SUM(_xlfn.XLOOKUP(Table8[[#This Row],[Control ID]],[6]!Table10[Control ID],[6]cmmiAnalysis!BZ$4:BZ$579))</f>
        <v>#REF!</v>
      </c>
      <c r="Y222" s="1" t="e">
        <f>SUM(_xlfn.XLOOKUP(Table8[[#This Row],[Control ID]],[6]!Table10[Control ID],[6]cmmiAnalysis!CA$4:CA$579),_xlfn.XLOOKUP(Table8[[#This Row],[Control ID]],[6]!Table10[Control ID],[6]cmmiAnalysis!CB$4:CB$579))</f>
        <v>#REF!</v>
      </c>
      <c r="Z222" s="1" t="e">
        <f>SUM(_xlfn.XLOOKUP(Table8[[#This Row],[Control ID]],[6]!Table10[Control ID],[6]cmmiAnalysis!CC$4:CC$579),_xlfn.XLOOKUP(Table8[[#This Row],[Control ID]],[6]!Table10[Control ID],[6]cmmiAnalysis!CD$4:CD$579),_xlfn.XLOOKUP(Table8[[#This Row],[Control ID]],[6]!Table10[Control ID],[6]cmmiAnalysis!CE$4:CE$579))</f>
        <v>#REF!</v>
      </c>
    </row>
    <row r="223" spans="2:26" x14ac:dyDescent="0.25">
      <c r="B223" s="1" t="s">
        <v>3510</v>
      </c>
      <c r="C223" s="1" t="str">
        <f>_xlfn.XLOOKUP(B223,[6]cmmiAnalysis!$A$4:$A$579,[6]cmmiAnalysis!$D$4:$D$579,0,0,1)</f>
        <v>Automated Classification Tools</v>
      </c>
      <c r="D223" s="19">
        <v>4</v>
      </c>
      <c r="E223" s="32" t="str">
        <f>IFERROR(SUM(Table8[[#This Row],[Implementation]:[Reporting]]),"N/A")</f>
        <v>N/A</v>
      </c>
      <c r="F223" s="32" t="e">
        <f>SUM(Table8[[#This Row],[Operating Capability]:[Adaptability]])</f>
        <v>#REF!</v>
      </c>
      <c r="G223" s="32" t="e">
        <f>SUM(Table8[[#This Row],[Reliability]:[Transparency]])</f>
        <v>#REF!</v>
      </c>
      <c r="H223" s="1" t="e" cm="1">
        <f t="array" ref="H223">_xlfn.XLOOKUP(B223,[6]!Table10[Control ID],[6]cmmiAnalysis!AV$4:AV$579,0,0,1)</f>
        <v>#REF!</v>
      </c>
      <c r="I223" s="1" t="e" cm="1">
        <f t="array" ref="I223">_xlfn.XLOOKUP(B223,[6]!Table10[Control ID], [6]cmmiAnalysis!AW$4:AW$579,0,0,1)+(_xlfn.XLOOKUP(B223,[6]!Table10[Control ID], [6]cmmiAnalysis!AX$4:AX$579,0,0,1)+(_xlfn.XLOOKUP(B223,[6]!Table10[Control ID], [6]cmmiAnalysis!AY$4:AY$579,0,0,1)))</f>
        <v>#REF!</v>
      </c>
      <c r="J2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3" s="1" t="e">
        <f>SUM(_xlfn.XLOOKUP(Table8[[#This Row],[Control ID]],[6]!Table10[Control ID],[6]cmmiAnalysis!BE$4:BE$579),_xlfn.XLOOKUP(Table8[[#This Row],[Control ID]],[6]!Table10[Control ID],[6]cmmiAnalysis!BF$4:BF$579))</f>
        <v>#REF!</v>
      </c>
      <c r="L223" s="1" t="e">
        <f>SUM(_xlfn.XLOOKUP(Table8[[#This Row],[Control ID]],[6]!Table10[Control ID],[6]cmmiAnalysis!BG$4:BG$579))</f>
        <v>#REF!</v>
      </c>
      <c r="M223" s="1" t="e">
        <f>SUM(_xlfn.XLOOKUP(Table8[[#This Row],[Control ID]],[6]!Table10[Control ID],[6]cmmiAnalysis!BH$4:BH$579))</f>
        <v>#REF!</v>
      </c>
      <c r="N223" s="1" t="e">
        <f>SUM(_xlfn.XLOOKUP(Table8[[#This Row],[Control ID]],[6]!Table10[Control ID],[6]cmmiAnalysis!BI$4:BI$579))</f>
        <v>#REF!</v>
      </c>
      <c r="O223" s="1" t="e">
        <f>SUM(_xlfn.XLOOKUP(Table8[[#This Row],[Control ID]],[6]!Table10[Control ID],[6]cmmiAnalysis!BJ$4:BJ$579),_xlfn.XLOOKUP(Table8[[#This Row],[Control ID]],[6]!Table10[Control ID],[6]cmmiAnalysis!BK$4:BK$579))</f>
        <v>#REF!</v>
      </c>
      <c r="P223" s="1" t="e">
        <f>SUM(_xlfn.XLOOKUP(Table8[[#This Row],[Control ID]],[6]!Table10[Control ID],[6]cmmiAnalysis!BL$4:BL$579))</f>
        <v>#REF!</v>
      </c>
      <c r="Q2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3" s="1" t="e">
        <f>SUM(_xlfn.XLOOKUP(Table8[[#This Row],[Control ID]],[6]!Table10[Control ID],[6]cmmiAnalysis!BQ$4:BQ$579),_xlfn.XLOOKUP(Table8[[#This Row],[Control ID]],[6]!Table10[Control ID],[6]cmmiAnalysis!BR$4:BR$579))</f>
        <v>#REF!</v>
      </c>
      <c r="S223" s="1" t="e">
        <f>SUM(_xlfn.XLOOKUP(Table8[[#This Row],[Control ID]],[6]!Table10[Control ID],[6]cmmiAnalysis!BA$4:BA$579),_xlfn.XLOOKUP(Table8[[#This Row],[Control ID]],[6]!Table10[Control ID],[6]cmmiAnalysis!BB$4:BB$579),_xlfn.XLOOKUP(Table8[[#This Row],[Control ID]],[6]!Table10[Control ID],[6]cmmiAnalysis!BC$4:BC$579))</f>
        <v>#REF!</v>
      </c>
      <c r="T223" s="1" t="e">
        <f>SUM(_xlfn.XLOOKUP(Table8[[#This Row],[Control ID]],[6]!Table10[Control ID],[6]cmmiAnalysis!BV$4:BV$579))</f>
        <v>#REF!</v>
      </c>
      <c r="U223" s="1" t="e">
        <f>SUM(_xlfn.XLOOKUP(Table8[[#This Row],[Control ID]],[6]!Table10[Control ID],[6]cmmiAnalysis!BW$4:BW$579))</f>
        <v>#REF!</v>
      </c>
      <c r="V223" s="1" t="e">
        <f>SUM(_xlfn.XLOOKUP(Table8[[#This Row],[Control ID]],[6]!Table10[Control ID],[6]cmmiAnalysis!BX$4:BX$579))</f>
        <v>#REF!</v>
      </c>
      <c r="W223" s="1" t="e">
        <f>SUM(_xlfn.XLOOKUP(Table8[[#This Row],[Control ID]],[6]!Table10[Control ID],[6]cmmiAnalysis!BY$4:BY$579))</f>
        <v>#REF!</v>
      </c>
      <c r="X223" s="1" t="e">
        <f>SUM(_xlfn.XLOOKUP(Table8[[#This Row],[Control ID]],[6]!Table10[Control ID],[6]cmmiAnalysis!BZ$4:BZ$579))</f>
        <v>#REF!</v>
      </c>
      <c r="Y223" s="1" t="e">
        <f>SUM(_xlfn.XLOOKUP(Table8[[#This Row],[Control ID]],[6]!Table10[Control ID],[6]cmmiAnalysis!CA$4:CA$579),_xlfn.XLOOKUP(Table8[[#This Row],[Control ID]],[6]!Table10[Control ID],[6]cmmiAnalysis!CB$4:CB$579))</f>
        <v>#REF!</v>
      </c>
      <c r="Z223" s="1" t="e">
        <f>SUM(_xlfn.XLOOKUP(Table8[[#This Row],[Control ID]],[6]!Table10[Control ID],[6]cmmiAnalysis!CC$4:CC$579),_xlfn.XLOOKUP(Table8[[#This Row],[Control ID]],[6]!Table10[Control ID],[6]cmmiAnalysis!CD$4:CD$579),_xlfn.XLOOKUP(Table8[[#This Row],[Control ID]],[6]!Table10[Control ID],[6]cmmiAnalysis!CE$4:CE$579))</f>
        <v>#REF!</v>
      </c>
    </row>
    <row r="224" spans="2:26" x14ac:dyDescent="0.25">
      <c r="B224" s="1" t="s">
        <v>3511</v>
      </c>
      <c r="C224" s="1" t="str">
        <f>_xlfn.XLOOKUP(B224,[6]cmmiAnalysis!$A$4:$A$579,[6]cmmiAnalysis!$D$4:$D$579,0,0,1)</f>
        <v>Data Disposal Process</v>
      </c>
      <c r="D224" s="19">
        <v>4</v>
      </c>
      <c r="E224" s="32" t="str">
        <f>IFERROR(SUM(Table8[[#This Row],[Implementation]:[Reporting]]),"N/A")</f>
        <v>N/A</v>
      </c>
      <c r="F224" s="32" t="e">
        <f>SUM(Table8[[#This Row],[Operating Capability]:[Adaptability]])</f>
        <v>#REF!</v>
      </c>
      <c r="G224" s="32" t="e">
        <f>SUM(Table8[[#This Row],[Reliability]:[Transparency]])</f>
        <v>#REF!</v>
      </c>
      <c r="H224" s="1" t="e" cm="1">
        <f t="array" ref="H224">_xlfn.XLOOKUP(B224,[6]!Table10[Control ID],[6]cmmiAnalysis!AV$4:AV$579,0,0,1)</f>
        <v>#REF!</v>
      </c>
      <c r="I224" s="1" t="e" cm="1">
        <f t="array" ref="I224">_xlfn.XLOOKUP(B224,[6]!Table10[Control ID], [6]cmmiAnalysis!AW$4:AW$579,0,0,1)+(_xlfn.XLOOKUP(B224,[6]!Table10[Control ID], [6]cmmiAnalysis!AX$4:AX$579,0,0,1)+(_xlfn.XLOOKUP(B224,[6]!Table10[Control ID], [6]cmmiAnalysis!AY$4:AY$579,0,0,1)))</f>
        <v>#REF!</v>
      </c>
      <c r="J2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4" s="1" t="e">
        <f>SUM(_xlfn.XLOOKUP(Table8[[#This Row],[Control ID]],[6]!Table10[Control ID],[6]cmmiAnalysis!BE$4:BE$579),_xlfn.XLOOKUP(Table8[[#This Row],[Control ID]],[6]!Table10[Control ID],[6]cmmiAnalysis!BF$4:BF$579))</f>
        <v>#REF!</v>
      </c>
      <c r="L224" s="1" t="e">
        <f>SUM(_xlfn.XLOOKUP(Table8[[#This Row],[Control ID]],[6]!Table10[Control ID],[6]cmmiAnalysis!BG$4:BG$579))</f>
        <v>#REF!</v>
      </c>
      <c r="M224" s="1" t="e">
        <f>SUM(_xlfn.XLOOKUP(Table8[[#This Row],[Control ID]],[6]!Table10[Control ID],[6]cmmiAnalysis!BH$4:BH$579))</f>
        <v>#REF!</v>
      </c>
      <c r="N224" s="1" t="e">
        <f>SUM(_xlfn.XLOOKUP(Table8[[#This Row],[Control ID]],[6]!Table10[Control ID],[6]cmmiAnalysis!BI$4:BI$579))</f>
        <v>#REF!</v>
      </c>
      <c r="O224" s="1" t="e">
        <f>SUM(_xlfn.XLOOKUP(Table8[[#This Row],[Control ID]],[6]!Table10[Control ID],[6]cmmiAnalysis!BJ$4:BJ$579),_xlfn.XLOOKUP(Table8[[#This Row],[Control ID]],[6]!Table10[Control ID],[6]cmmiAnalysis!BK$4:BK$579))</f>
        <v>#REF!</v>
      </c>
      <c r="P224" s="1" t="e">
        <f>SUM(_xlfn.XLOOKUP(Table8[[#This Row],[Control ID]],[6]!Table10[Control ID],[6]cmmiAnalysis!BL$4:BL$579))</f>
        <v>#REF!</v>
      </c>
      <c r="Q2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4" s="1" t="e">
        <f>SUM(_xlfn.XLOOKUP(Table8[[#This Row],[Control ID]],[6]!Table10[Control ID],[6]cmmiAnalysis!BQ$4:BQ$579),_xlfn.XLOOKUP(Table8[[#This Row],[Control ID]],[6]!Table10[Control ID],[6]cmmiAnalysis!BR$4:BR$579))</f>
        <v>#REF!</v>
      </c>
      <c r="S224" s="1" t="e">
        <f>SUM(_xlfn.XLOOKUP(Table8[[#This Row],[Control ID]],[6]!Table10[Control ID],[6]cmmiAnalysis!BA$4:BA$579),_xlfn.XLOOKUP(Table8[[#This Row],[Control ID]],[6]!Table10[Control ID],[6]cmmiAnalysis!BB$4:BB$579),_xlfn.XLOOKUP(Table8[[#This Row],[Control ID]],[6]!Table10[Control ID],[6]cmmiAnalysis!BC$4:BC$579))</f>
        <v>#REF!</v>
      </c>
      <c r="T224" s="1" t="e">
        <f>SUM(_xlfn.XLOOKUP(Table8[[#This Row],[Control ID]],[6]!Table10[Control ID],[6]cmmiAnalysis!BV$4:BV$579))</f>
        <v>#REF!</v>
      </c>
      <c r="U224" s="1" t="e">
        <f>SUM(_xlfn.XLOOKUP(Table8[[#This Row],[Control ID]],[6]!Table10[Control ID],[6]cmmiAnalysis!BW$4:BW$579))</f>
        <v>#REF!</v>
      </c>
      <c r="V224" s="1" t="e">
        <f>SUM(_xlfn.XLOOKUP(Table8[[#This Row],[Control ID]],[6]!Table10[Control ID],[6]cmmiAnalysis!BX$4:BX$579))</f>
        <v>#REF!</v>
      </c>
      <c r="W224" s="1" t="e">
        <f>SUM(_xlfn.XLOOKUP(Table8[[#This Row],[Control ID]],[6]!Table10[Control ID],[6]cmmiAnalysis!BY$4:BY$579))</f>
        <v>#REF!</v>
      </c>
      <c r="X224" s="1" t="e">
        <f>SUM(_xlfn.XLOOKUP(Table8[[#This Row],[Control ID]],[6]!Table10[Control ID],[6]cmmiAnalysis!BZ$4:BZ$579))</f>
        <v>#REF!</v>
      </c>
      <c r="Y224" s="1" t="e">
        <f>SUM(_xlfn.XLOOKUP(Table8[[#This Row],[Control ID]],[6]!Table10[Control ID],[6]cmmiAnalysis!CA$4:CA$579),_xlfn.XLOOKUP(Table8[[#This Row],[Control ID]],[6]!Table10[Control ID],[6]cmmiAnalysis!CB$4:CB$579))</f>
        <v>#REF!</v>
      </c>
      <c r="Z224" s="1" t="e">
        <f>SUM(_xlfn.XLOOKUP(Table8[[#This Row],[Control ID]],[6]!Table10[Control ID],[6]cmmiAnalysis!CC$4:CC$579),_xlfn.XLOOKUP(Table8[[#This Row],[Control ID]],[6]!Table10[Control ID],[6]cmmiAnalysis!CD$4:CD$579),_xlfn.XLOOKUP(Table8[[#This Row],[Control ID]],[6]!Table10[Control ID],[6]cmmiAnalysis!CE$4:CE$579))</f>
        <v>#REF!</v>
      </c>
    </row>
    <row r="225" spans="2:26" x14ac:dyDescent="0.25">
      <c r="B225" s="1" t="s">
        <v>3512</v>
      </c>
      <c r="C225" s="1" t="str">
        <f>_xlfn.XLOOKUP(B225,[6]cmmiAnalysis!$A$4:$A$579,[6]cmmiAnalysis!$D$4:$D$579,0,0,1)</f>
        <v>Data Retention Policy</v>
      </c>
      <c r="D225" s="19">
        <v>3</v>
      </c>
      <c r="E225" s="32" t="str">
        <f>IFERROR(SUM(Table8[[#This Row],[Implementation]:[Reporting]]),"N/A")</f>
        <v>N/A</v>
      </c>
      <c r="F225" s="32" t="e">
        <f>SUM(Table8[[#This Row],[Operating Capability]:[Adaptability]])</f>
        <v>#REF!</v>
      </c>
      <c r="G225" s="32" t="e">
        <f>SUM(Table8[[#This Row],[Reliability]:[Transparency]])</f>
        <v>#REF!</v>
      </c>
      <c r="H225" s="1" t="e" cm="1">
        <f t="array" ref="H225">_xlfn.XLOOKUP(B225,[6]!Table10[Control ID],[6]cmmiAnalysis!AV$4:AV$579,0,0,1)</f>
        <v>#REF!</v>
      </c>
      <c r="I225" s="1" t="e" cm="1">
        <f t="array" ref="I225">_xlfn.XLOOKUP(B225,[6]!Table10[Control ID], [6]cmmiAnalysis!AW$4:AW$579,0,0,1)+(_xlfn.XLOOKUP(B225,[6]!Table10[Control ID], [6]cmmiAnalysis!AX$4:AX$579,0,0,1)+(_xlfn.XLOOKUP(B225,[6]!Table10[Control ID], [6]cmmiAnalysis!AY$4:AY$579,0,0,1)))</f>
        <v>#REF!</v>
      </c>
      <c r="J2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5" s="1" t="e">
        <f>SUM(_xlfn.XLOOKUP(Table8[[#This Row],[Control ID]],[6]!Table10[Control ID],[6]cmmiAnalysis!BE$4:BE$579),_xlfn.XLOOKUP(Table8[[#This Row],[Control ID]],[6]!Table10[Control ID],[6]cmmiAnalysis!BF$4:BF$579))</f>
        <v>#REF!</v>
      </c>
      <c r="L225" s="1" t="e">
        <f>SUM(_xlfn.XLOOKUP(Table8[[#This Row],[Control ID]],[6]!Table10[Control ID],[6]cmmiAnalysis!BG$4:BG$579))</f>
        <v>#REF!</v>
      </c>
      <c r="M225" s="1" t="e">
        <f>SUM(_xlfn.XLOOKUP(Table8[[#This Row],[Control ID]],[6]!Table10[Control ID],[6]cmmiAnalysis!BH$4:BH$579))</f>
        <v>#REF!</v>
      </c>
      <c r="N225" s="1" t="e">
        <f>SUM(_xlfn.XLOOKUP(Table8[[#This Row],[Control ID]],[6]!Table10[Control ID],[6]cmmiAnalysis!BI$4:BI$579))</f>
        <v>#REF!</v>
      </c>
      <c r="O225" s="1" t="e">
        <f>SUM(_xlfn.XLOOKUP(Table8[[#This Row],[Control ID]],[6]!Table10[Control ID],[6]cmmiAnalysis!BJ$4:BJ$579),_xlfn.XLOOKUP(Table8[[#This Row],[Control ID]],[6]!Table10[Control ID],[6]cmmiAnalysis!BK$4:BK$579))</f>
        <v>#REF!</v>
      </c>
      <c r="P225" s="1" t="e">
        <f>SUM(_xlfn.XLOOKUP(Table8[[#This Row],[Control ID]],[6]!Table10[Control ID],[6]cmmiAnalysis!BL$4:BL$579))</f>
        <v>#REF!</v>
      </c>
      <c r="Q2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5" s="1" t="e">
        <f>SUM(_xlfn.XLOOKUP(Table8[[#This Row],[Control ID]],[6]!Table10[Control ID],[6]cmmiAnalysis!BQ$4:BQ$579),_xlfn.XLOOKUP(Table8[[#This Row],[Control ID]],[6]!Table10[Control ID],[6]cmmiAnalysis!BR$4:BR$579))</f>
        <v>#REF!</v>
      </c>
      <c r="S225" s="1" t="e">
        <f>SUM(_xlfn.XLOOKUP(Table8[[#This Row],[Control ID]],[6]!Table10[Control ID],[6]cmmiAnalysis!BA$4:BA$579),_xlfn.XLOOKUP(Table8[[#This Row],[Control ID]],[6]!Table10[Control ID],[6]cmmiAnalysis!BB$4:BB$579),_xlfn.XLOOKUP(Table8[[#This Row],[Control ID]],[6]!Table10[Control ID],[6]cmmiAnalysis!BC$4:BC$579))</f>
        <v>#REF!</v>
      </c>
      <c r="T225" s="1" t="e">
        <f>SUM(_xlfn.XLOOKUP(Table8[[#This Row],[Control ID]],[6]!Table10[Control ID],[6]cmmiAnalysis!BV$4:BV$579))</f>
        <v>#REF!</v>
      </c>
      <c r="U225" s="1" t="e">
        <f>SUM(_xlfn.XLOOKUP(Table8[[#This Row],[Control ID]],[6]!Table10[Control ID],[6]cmmiAnalysis!BW$4:BW$579))</f>
        <v>#REF!</v>
      </c>
      <c r="V225" s="1" t="e">
        <f>SUM(_xlfn.XLOOKUP(Table8[[#This Row],[Control ID]],[6]!Table10[Control ID],[6]cmmiAnalysis!BX$4:BX$579))</f>
        <v>#REF!</v>
      </c>
      <c r="W225" s="1" t="e">
        <f>SUM(_xlfn.XLOOKUP(Table8[[#This Row],[Control ID]],[6]!Table10[Control ID],[6]cmmiAnalysis!BY$4:BY$579))</f>
        <v>#REF!</v>
      </c>
      <c r="X225" s="1" t="e">
        <f>SUM(_xlfn.XLOOKUP(Table8[[#This Row],[Control ID]],[6]!Table10[Control ID],[6]cmmiAnalysis!BZ$4:BZ$579))</f>
        <v>#REF!</v>
      </c>
      <c r="Y225" s="1" t="e">
        <f>SUM(_xlfn.XLOOKUP(Table8[[#This Row],[Control ID]],[6]!Table10[Control ID],[6]cmmiAnalysis!CA$4:CA$579),_xlfn.XLOOKUP(Table8[[#This Row],[Control ID]],[6]!Table10[Control ID],[6]cmmiAnalysis!CB$4:CB$579))</f>
        <v>#REF!</v>
      </c>
      <c r="Z225" s="1" t="e">
        <f>SUM(_xlfn.XLOOKUP(Table8[[#This Row],[Control ID]],[6]!Table10[Control ID],[6]cmmiAnalysis!CC$4:CC$579),_xlfn.XLOOKUP(Table8[[#This Row],[Control ID]],[6]!Table10[Control ID],[6]cmmiAnalysis!CD$4:CD$579),_xlfn.XLOOKUP(Table8[[#This Row],[Control ID]],[6]!Table10[Control ID],[6]cmmiAnalysis!CE$4:CE$579))</f>
        <v>#REF!</v>
      </c>
    </row>
    <row r="226" spans="2:26" x14ac:dyDescent="0.25">
      <c r="B226" s="1" t="s">
        <v>3513</v>
      </c>
      <c r="C226" s="1" t="str">
        <f>_xlfn.XLOOKUP(B226,[6]cmmiAnalysis!$A$4:$A$579,[6]cmmiAnalysis!$D$4:$D$579,0,0,1)</f>
        <v>Data Sharing Agreements</v>
      </c>
      <c r="D226" s="19">
        <v>5</v>
      </c>
      <c r="E226" s="32" t="str">
        <f>IFERROR(SUM(Table8[[#This Row],[Implementation]:[Reporting]]),"N/A")</f>
        <v>N/A</v>
      </c>
      <c r="F226" s="32" t="e">
        <f>SUM(Table8[[#This Row],[Operating Capability]:[Adaptability]])</f>
        <v>#REF!</v>
      </c>
      <c r="G226" s="32" t="e">
        <f>SUM(Table8[[#This Row],[Reliability]:[Transparency]])</f>
        <v>#REF!</v>
      </c>
      <c r="H226" s="1" t="e" cm="1">
        <f t="array" ref="H226">_xlfn.XLOOKUP(B226,[6]!Table10[Control ID],[6]cmmiAnalysis!AV$4:AV$579,0,0,1)</f>
        <v>#REF!</v>
      </c>
      <c r="I226" s="1" t="e" cm="1">
        <f t="array" ref="I226">_xlfn.XLOOKUP(B226,[6]!Table10[Control ID], [6]cmmiAnalysis!AW$4:AW$579,0,0,1)+(_xlfn.XLOOKUP(B226,[6]!Table10[Control ID], [6]cmmiAnalysis!AX$4:AX$579,0,0,1)+(_xlfn.XLOOKUP(B226,[6]!Table10[Control ID], [6]cmmiAnalysis!AY$4:AY$579,0,0,1)))</f>
        <v>#REF!</v>
      </c>
      <c r="J2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6" s="1" t="e">
        <f>SUM(_xlfn.XLOOKUP(Table8[[#This Row],[Control ID]],[6]!Table10[Control ID],[6]cmmiAnalysis!BE$4:BE$579),_xlfn.XLOOKUP(Table8[[#This Row],[Control ID]],[6]!Table10[Control ID],[6]cmmiAnalysis!BF$4:BF$579))</f>
        <v>#REF!</v>
      </c>
      <c r="L226" s="1" t="e">
        <f>SUM(_xlfn.XLOOKUP(Table8[[#This Row],[Control ID]],[6]!Table10[Control ID],[6]cmmiAnalysis!BG$4:BG$579))</f>
        <v>#REF!</v>
      </c>
      <c r="M226" s="1" t="e">
        <f>SUM(_xlfn.XLOOKUP(Table8[[#This Row],[Control ID]],[6]!Table10[Control ID],[6]cmmiAnalysis!BH$4:BH$579))</f>
        <v>#REF!</v>
      </c>
      <c r="N226" s="1" t="e">
        <f>SUM(_xlfn.XLOOKUP(Table8[[#This Row],[Control ID]],[6]!Table10[Control ID],[6]cmmiAnalysis!BI$4:BI$579))</f>
        <v>#REF!</v>
      </c>
      <c r="O226" s="1" t="e">
        <f>SUM(_xlfn.XLOOKUP(Table8[[#This Row],[Control ID]],[6]!Table10[Control ID],[6]cmmiAnalysis!BJ$4:BJ$579),_xlfn.XLOOKUP(Table8[[#This Row],[Control ID]],[6]!Table10[Control ID],[6]cmmiAnalysis!BK$4:BK$579))</f>
        <v>#REF!</v>
      </c>
      <c r="P226" s="1" t="e">
        <f>SUM(_xlfn.XLOOKUP(Table8[[#This Row],[Control ID]],[6]!Table10[Control ID],[6]cmmiAnalysis!BL$4:BL$579))</f>
        <v>#REF!</v>
      </c>
      <c r="Q2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6" s="1" t="e">
        <f>SUM(_xlfn.XLOOKUP(Table8[[#This Row],[Control ID]],[6]!Table10[Control ID],[6]cmmiAnalysis!BQ$4:BQ$579),_xlfn.XLOOKUP(Table8[[#This Row],[Control ID]],[6]!Table10[Control ID],[6]cmmiAnalysis!BR$4:BR$579))</f>
        <v>#REF!</v>
      </c>
      <c r="S226" s="1" t="e">
        <f>SUM(_xlfn.XLOOKUP(Table8[[#This Row],[Control ID]],[6]!Table10[Control ID],[6]cmmiAnalysis!BA$4:BA$579),_xlfn.XLOOKUP(Table8[[#This Row],[Control ID]],[6]!Table10[Control ID],[6]cmmiAnalysis!BB$4:BB$579),_xlfn.XLOOKUP(Table8[[#This Row],[Control ID]],[6]!Table10[Control ID],[6]cmmiAnalysis!BC$4:BC$579))</f>
        <v>#REF!</v>
      </c>
      <c r="T226" s="1" t="e">
        <f>SUM(_xlfn.XLOOKUP(Table8[[#This Row],[Control ID]],[6]!Table10[Control ID],[6]cmmiAnalysis!BV$4:BV$579))</f>
        <v>#REF!</v>
      </c>
      <c r="U226" s="1" t="e">
        <f>SUM(_xlfn.XLOOKUP(Table8[[#This Row],[Control ID]],[6]!Table10[Control ID],[6]cmmiAnalysis!BW$4:BW$579))</f>
        <v>#REF!</v>
      </c>
      <c r="V226" s="1" t="e">
        <f>SUM(_xlfn.XLOOKUP(Table8[[#This Row],[Control ID]],[6]!Table10[Control ID],[6]cmmiAnalysis!BX$4:BX$579))</f>
        <v>#REF!</v>
      </c>
      <c r="W226" s="1" t="e">
        <f>SUM(_xlfn.XLOOKUP(Table8[[#This Row],[Control ID]],[6]!Table10[Control ID],[6]cmmiAnalysis!BY$4:BY$579))</f>
        <v>#REF!</v>
      </c>
      <c r="X226" s="1" t="e">
        <f>SUM(_xlfn.XLOOKUP(Table8[[#This Row],[Control ID]],[6]!Table10[Control ID],[6]cmmiAnalysis!BZ$4:BZ$579))</f>
        <v>#REF!</v>
      </c>
      <c r="Y226" s="1" t="e">
        <f>SUM(_xlfn.XLOOKUP(Table8[[#This Row],[Control ID]],[6]!Table10[Control ID],[6]cmmiAnalysis!CA$4:CA$579),_xlfn.XLOOKUP(Table8[[#This Row],[Control ID]],[6]!Table10[Control ID],[6]cmmiAnalysis!CB$4:CB$579))</f>
        <v>#REF!</v>
      </c>
      <c r="Z226" s="1" t="e">
        <f>SUM(_xlfn.XLOOKUP(Table8[[#This Row],[Control ID]],[6]!Table10[Control ID],[6]cmmiAnalysis!CC$4:CC$579),_xlfn.XLOOKUP(Table8[[#This Row],[Control ID]],[6]!Table10[Control ID],[6]cmmiAnalysis!CD$4:CD$579),_xlfn.XLOOKUP(Table8[[#This Row],[Control ID]],[6]!Table10[Control ID],[6]cmmiAnalysis!CE$4:CE$579))</f>
        <v>#REF!</v>
      </c>
    </row>
    <row r="227" spans="2:26" x14ac:dyDescent="0.25">
      <c r="B227" s="1" t="s">
        <v>3514</v>
      </c>
      <c r="C227" s="1" t="str">
        <f>_xlfn.XLOOKUP(B227,[6]cmmiAnalysis!$A$4:$A$579,[6]cmmiAnalysis!$D$4:$D$579,0,0,1)</f>
        <v>Data Transport Security</v>
      </c>
      <c r="D227" s="19">
        <v>5</v>
      </c>
      <c r="E227" s="32" t="str">
        <f>IFERROR(SUM(Table8[[#This Row],[Implementation]:[Reporting]]),"N/A")</f>
        <v>N/A</v>
      </c>
      <c r="F227" s="32" t="e">
        <f>SUM(Table8[[#This Row],[Operating Capability]:[Adaptability]])</f>
        <v>#REF!</v>
      </c>
      <c r="G227" s="32" t="e">
        <f>SUM(Table8[[#This Row],[Reliability]:[Transparency]])</f>
        <v>#REF!</v>
      </c>
      <c r="H227" s="1" t="e" cm="1">
        <f t="array" ref="H227">_xlfn.XLOOKUP(B227,[6]!Table10[Control ID],[6]cmmiAnalysis!AV$4:AV$579,0,0,1)</f>
        <v>#REF!</v>
      </c>
      <c r="I227" s="1" t="e" cm="1">
        <f t="array" ref="I227">_xlfn.XLOOKUP(B227,[6]!Table10[Control ID], [6]cmmiAnalysis!AW$4:AW$579,0,0,1)+(_xlfn.XLOOKUP(B227,[6]!Table10[Control ID], [6]cmmiAnalysis!AX$4:AX$579,0,0,1)+(_xlfn.XLOOKUP(B227,[6]!Table10[Control ID], [6]cmmiAnalysis!AY$4:AY$579,0,0,1)))</f>
        <v>#REF!</v>
      </c>
      <c r="J2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7" s="1" t="e">
        <f>SUM(_xlfn.XLOOKUP(Table8[[#This Row],[Control ID]],[6]!Table10[Control ID],[6]cmmiAnalysis!BE$4:BE$579),_xlfn.XLOOKUP(Table8[[#This Row],[Control ID]],[6]!Table10[Control ID],[6]cmmiAnalysis!BF$4:BF$579))</f>
        <v>#REF!</v>
      </c>
      <c r="L227" s="1" t="e">
        <f>SUM(_xlfn.XLOOKUP(Table8[[#This Row],[Control ID]],[6]!Table10[Control ID],[6]cmmiAnalysis!BG$4:BG$579))</f>
        <v>#REF!</v>
      </c>
      <c r="M227" s="1" t="e">
        <f>SUM(_xlfn.XLOOKUP(Table8[[#This Row],[Control ID]],[6]!Table10[Control ID],[6]cmmiAnalysis!BH$4:BH$579))</f>
        <v>#REF!</v>
      </c>
      <c r="N227" s="1" t="e">
        <f>SUM(_xlfn.XLOOKUP(Table8[[#This Row],[Control ID]],[6]!Table10[Control ID],[6]cmmiAnalysis!BI$4:BI$579))</f>
        <v>#REF!</v>
      </c>
      <c r="O227" s="1" t="e">
        <f>SUM(_xlfn.XLOOKUP(Table8[[#This Row],[Control ID]],[6]!Table10[Control ID],[6]cmmiAnalysis!BJ$4:BJ$579),_xlfn.XLOOKUP(Table8[[#This Row],[Control ID]],[6]!Table10[Control ID],[6]cmmiAnalysis!BK$4:BK$579))</f>
        <v>#REF!</v>
      </c>
      <c r="P227" s="1" t="e">
        <f>SUM(_xlfn.XLOOKUP(Table8[[#This Row],[Control ID]],[6]!Table10[Control ID],[6]cmmiAnalysis!BL$4:BL$579))</f>
        <v>#REF!</v>
      </c>
      <c r="Q2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7" s="1" t="e">
        <f>SUM(_xlfn.XLOOKUP(Table8[[#This Row],[Control ID]],[6]!Table10[Control ID],[6]cmmiAnalysis!BQ$4:BQ$579),_xlfn.XLOOKUP(Table8[[#This Row],[Control ID]],[6]!Table10[Control ID],[6]cmmiAnalysis!BR$4:BR$579))</f>
        <v>#REF!</v>
      </c>
      <c r="S227" s="1" t="e">
        <f>SUM(_xlfn.XLOOKUP(Table8[[#This Row],[Control ID]],[6]!Table10[Control ID],[6]cmmiAnalysis!BA$4:BA$579),_xlfn.XLOOKUP(Table8[[#This Row],[Control ID]],[6]!Table10[Control ID],[6]cmmiAnalysis!BB$4:BB$579),_xlfn.XLOOKUP(Table8[[#This Row],[Control ID]],[6]!Table10[Control ID],[6]cmmiAnalysis!BC$4:BC$579))</f>
        <v>#REF!</v>
      </c>
      <c r="T227" s="1" t="e">
        <f>SUM(_xlfn.XLOOKUP(Table8[[#This Row],[Control ID]],[6]!Table10[Control ID],[6]cmmiAnalysis!BV$4:BV$579))</f>
        <v>#REF!</v>
      </c>
      <c r="U227" s="1" t="e">
        <f>SUM(_xlfn.XLOOKUP(Table8[[#This Row],[Control ID]],[6]!Table10[Control ID],[6]cmmiAnalysis!BW$4:BW$579))</f>
        <v>#REF!</v>
      </c>
      <c r="V227" s="1" t="e">
        <f>SUM(_xlfn.XLOOKUP(Table8[[#This Row],[Control ID]],[6]!Table10[Control ID],[6]cmmiAnalysis!BX$4:BX$579))</f>
        <v>#REF!</v>
      </c>
      <c r="W227" s="1" t="e">
        <f>SUM(_xlfn.XLOOKUP(Table8[[#This Row],[Control ID]],[6]!Table10[Control ID],[6]cmmiAnalysis!BY$4:BY$579))</f>
        <v>#REF!</v>
      </c>
      <c r="X227" s="1" t="e">
        <f>SUM(_xlfn.XLOOKUP(Table8[[#This Row],[Control ID]],[6]!Table10[Control ID],[6]cmmiAnalysis!BZ$4:BZ$579))</f>
        <v>#REF!</v>
      </c>
      <c r="Y227" s="1" t="e">
        <f>SUM(_xlfn.XLOOKUP(Table8[[#This Row],[Control ID]],[6]!Table10[Control ID],[6]cmmiAnalysis!CA$4:CA$579),_xlfn.XLOOKUP(Table8[[#This Row],[Control ID]],[6]!Table10[Control ID],[6]cmmiAnalysis!CB$4:CB$579))</f>
        <v>#REF!</v>
      </c>
      <c r="Z227" s="1" t="e">
        <f>SUM(_xlfn.XLOOKUP(Table8[[#This Row],[Control ID]],[6]!Table10[Control ID],[6]cmmiAnalysis!CC$4:CC$579),_xlfn.XLOOKUP(Table8[[#This Row],[Control ID]],[6]!Table10[Control ID],[6]cmmiAnalysis!CD$4:CD$579),_xlfn.XLOOKUP(Table8[[#This Row],[Control ID]],[6]!Table10[Control ID],[6]cmmiAnalysis!CE$4:CE$579))</f>
        <v>#REF!</v>
      </c>
    </row>
    <row r="228" spans="2:26" x14ac:dyDescent="0.25">
      <c r="B228" s="1" t="s">
        <v>3515</v>
      </c>
      <c r="C228" s="1" t="str">
        <f>_xlfn.XLOOKUP(B228,[6]cmmiAnalysis!$A$4:$A$579,[6]cmmiAnalysis!$D$4:$D$579,0,0,1)</f>
        <v>Define Classification Levels</v>
      </c>
      <c r="D228" s="19">
        <v>3</v>
      </c>
      <c r="E228" s="32" t="str">
        <f>IFERROR(SUM(Table8[[#This Row],[Implementation]:[Reporting]]),"N/A")</f>
        <v>N/A</v>
      </c>
      <c r="F228" s="32" t="e">
        <f>SUM(Table8[[#This Row],[Operating Capability]:[Adaptability]])</f>
        <v>#REF!</v>
      </c>
      <c r="G228" s="32" t="e">
        <f>SUM(Table8[[#This Row],[Reliability]:[Transparency]])</f>
        <v>#REF!</v>
      </c>
      <c r="H228" s="1" t="e" cm="1">
        <f t="array" ref="H228">_xlfn.XLOOKUP(B228,[6]!Table10[Control ID],[6]cmmiAnalysis!AV$4:AV$579,0,0,1)</f>
        <v>#REF!</v>
      </c>
      <c r="I228" s="1" t="e" cm="1">
        <f t="array" ref="I228">_xlfn.XLOOKUP(B228,[6]!Table10[Control ID], [6]cmmiAnalysis!AW$4:AW$579,0,0,1)+(_xlfn.XLOOKUP(B228,[6]!Table10[Control ID], [6]cmmiAnalysis!AX$4:AX$579,0,0,1)+(_xlfn.XLOOKUP(B228,[6]!Table10[Control ID], [6]cmmiAnalysis!AY$4:AY$579,0,0,1)))</f>
        <v>#REF!</v>
      </c>
      <c r="J2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8" s="1" t="e">
        <f>SUM(_xlfn.XLOOKUP(Table8[[#This Row],[Control ID]],[6]!Table10[Control ID],[6]cmmiAnalysis!BE$4:BE$579),_xlfn.XLOOKUP(Table8[[#This Row],[Control ID]],[6]!Table10[Control ID],[6]cmmiAnalysis!BF$4:BF$579))</f>
        <v>#REF!</v>
      </c>
      <c r="L228" s="1" t="e">
        <f>SUM(_xlfn.XLOOKUP(Table8[[#This Row],[Control ID]],[6]!Table10[Control ID],[6]cmmiAnalysis!BG$4:BG$579))</f>
        <v>#REF!</v>
      </c>
      <c r="M228" s="1" t="e">
        <f>SUM(_xlfn.XLOOKUP(Table8[[#This Row],[Control ID]],[6]!Table10[Control ID],[6]cmmiAnalysis!BH$4:BH$579))</f>
        <v>#REF!</v>
      </c>
      <c r="N228" s="1" t="e">
        <f>SUM(_xlfn.XLOOKUP(Table8[[#This Row],[Control ID]],[6]!Table10[Control ID],[6]cmmiAnalysis!BI$4:BI$579))</f>
        <v>#REF!</v>
      </c>
      <c r="O228" s="1" t="e">
        <f>SUM(_xlfn.XLOOKUP(Table8[[#This Row],[Control ID]],[6]!Table10[Control ID],[6]cmmiAnalysis!BJ$4:BJ$579),_xlfn.XLOOKUP(Table8[[#This Row],[Control ID]],[6]!Table10[Control ID],[6]cmmiAnalysis!BK$4:BK$579))</f>
        <v>#REF!</v>
      </c>
      <c r="P228" s="1" t="e">
        <f>SUM(_xlfn.XLOOKUP(Table8[[#This Row],[Control ID]],[6]!Table10[Control ID],[6]cmmiAnalysis!BL$4:BL$579))</f>
        <v>#REF!</v>
      </c>
      <c r="Q2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8" s="1" t="e">
        <f>SUM(_xlfn.XLOOKUP(Table8[[#This Row],[Control ID]],[6]!Table10[Control ID],[6]cmmiAnalysis!BQ$4:BQ$579),_xlfn.XLOOKUP(Table8[[#This Row],[Control ID]],[6]!Table10[Control ID],[6]cmmiAnalysis!BR$4:BR$579))</f>
        <v>#REF!</v>
      </c>
      <c r="S228" s="1" t="e">
        <f>SUM(_xlfn.XLOOKUP(Table8[[#This Row],[Control ID]],[6]!Table10[Control ID],[6]cmmiAnalysis!BA$4:BA$579),_xlfn.XLOOKUP(Table8[[#This Row],[Control ID]],[6]!Table10[Control ID],[6]cmmiAnalysis!BB$4:BB$579),_xlfn.XLOOKUP(Table8[[#This Row],[Control ID]],[6]!Table10[Control ID],[6]cmmiAnalysis!BC$4:BC$579))</f>
        <v>#REF!</v>
      </c>
      <c r="T228" s="1" t="e">
        <f>SUM(_xlfn.XLOOKUP(Table8[[#This Row],[Control ID]],[6]!Table10[Control ID],[6]cmmiAnalysis!BV$4:BV$579))</f>
        <v>#REF!</v>
      </c>
      <c r="U228" s="1" t="e">
        <f>SUM(_xlfn.XLOOKUP(Table8[[#This Row],[Control ID]],[6]!Table10[Control ID],[6]cmmiAnalysis!BW$4:BW$579))</f>
        <v>#REF!</v>
      </c>
      <c r="V228" s="1" t="e">
        <f>SUM(_xlfn.XLOOKUP(Table8[[#This Row],[Control ID]],[6]!Table10[Control ID],[6]cmmiAnalysis!BX$4:BX$579))</f>
        <v>#REF!</v>
      </c>
      <c r="W228" s="1" t="e">
        <f>SUM(_xlfn.XLOOKUP(Table8[[#This Row],[Control ID]],[6]!Table10[Control ID],[6]cmmiAnalysis!BY$4:BY$579))</f>
        <v>#REF!</v>
      </c>
      <c r="X228" s="1" t="e">
        <f>SUM(_xlfn.XLOOKUP(Table8[[#This Row],[Control ID]],[6]!Table10[Control ID],[6]cmmiAnalysis!BZ$4:BZ$579))</f>
        <v>#REF!</v>
      </c>
      <c r="Y228" s="1" t="e">
        <f>SUM(_xlfn.XLOOKUP(Table8[[#This Row],[Control ID]],[6]!Table10[Control ID],[6]cmmiAnalysis!CA$4:CA$579),_xlfn.XLOOKUP(Table8[[#This Row],[Control ID]],[6]!Table10[Control ID],[6]cmmiAnalysis!CB$4:CB$579))</f>
        <v>#REF!</v>
      </c>
      <c r="Z228" s="1" t="e">
        <f>SUM(_xlfn.XLOOKUP(Table8[[#This Row],[Control ID]],[6]!Table10[Control ID],[6]cmmiAnalysis!CC$4:CC$579),_xlfn.XLOOKUP(Table8[[#This Row],[Control ID]],[6]!Table10[Control ID],[6]cmmiAnalysis!CD$4:CD$579),_xlfn.XLOOKUP(Table8[[#This Row],[Control ID]],[6]!Table10[Control ID],[6]cmmiAnalysis!CE$4:CE$579))</f>
        <v>#REF!</v>
      </c>
    </row>
    <row r="229" spans="2:26" x14ac:dyDescent="0.25">
      <c r="B229" s="1" t="s">
        <v>3516</v>
      </c>
      <c r="C229" s="1" t="str">
        <f>_xlfn.XLOOKUP(B229,[6]cmmiAnalysis!$A$4:$A$579,[6]cmmiAnalysis!$D$4:$D$579,0,0,1)</f>
        <v>DLP Controls</v>
      </c>
      <c r="D229" s="19">
        <v>4</v>
      </c>
      <c r="E229" s="32" t="str">
        <f>IFERROR(SUM(Table8[[#This Row],[Implementation]:[Reporting]]),"N/A")</f>
        <v>N/A</v>
      </c>
      <c r="F229" s="32" t="e">
        <f>SUM(Table8[[#This Row],[Operating Capability]:[Adaptability]])</f>
        <v>#REF!</v>
      </c>
      <c r="G229" s="32" t="e">
        <f>SUM(Table8[[#This Row],[Reliability]:[Transparency]])</f>
        <v>#REF!</v>
      </c>
      <c r="H229" s="1" t="e" cm="1">
        <f t="array" ref="H229">_xlfn.XLOOKUP(B229,[6]!Table10[Control ID],[6]cmmiAnalysis!AV$4:AV$579,0,0,1)</f>
        <v>#REF!</v>
      </c>
      <c r="I229" s="1" t="e" cm="1">
        <f t="array" ref="I229">_xlfn.XLOOKUP(B229,[6]!Table10[Control ID], [6]cmmiAnalysis!AW$4:AW$579,0,0,1)+(_xlfn.XLOOKUP(B229,[6]!Table10[Control ID], [6]cmmiAnalysis!AX$4:AX$579,0,0,1)+(_xlfn.XLOOKUP(B229,[6]!Table10[Control ID], [6]cmmiAnalysis!AY$4:AY$579,0,0,1)))</f>
        <v>#REF!</v>
      </c>
      <c r="J2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29" s="1" t="e">
        <f>SUM(_xlfn.XLOOKUP(Table8[[#This Row],[Control ID]],[6]!Table10[Control ID],[6]cmmiAnalysis!BE$4:BE$579),_xlfn.XLOOKUP(Table8[[#This Row],[Control ID]],[6]!Table10[Control ID],[6]cmmiAnalysis!BF$4:BF$579))</f>
        <v>#REF!</v>
      </c>
      <c r="L229" s="1" t="e">
        <f>SUM(_xlfn.XLOOKUP(Table8[[#This Row],[Control ID]],[6]!Table10[Control ID],[6]cmmiAnalysis!BG$4:BG$579))</f>
        <v>#REF!</v>
      </c>
      <c r="M229" s="1" t="e">
        <f>SUM(_xlfn.XLOOKUP(Table8[[#This Row],[Control ID]],[6]!Table10[Control ID],[6]cmmiAnalysis!BH$4:BH$579))</f>
        <v>#REF!</v>
      </c>
      <c r="N229" s="1" t="e">
        <f>SUM(_xlfn.XLOOKUP(Table8[[#This Row],[Control ID]],[6]!Table10[Control ID],[6]cmmiAnalysis!BI$4:BI$579))</f>
        <v>#REF!</v>
      </c>
      <c r="O229" s="1" t="e">
        <f>SUM(_xlfn.XLOOKUP(Table8[[#This Row],[Control ID]],[6]!Table10[Control ID],[6]cmmiAnalysis!BJ$4:BJ$579),_xlfn.XLOOKUP(Table8[[#This Row],[Control ID]],[6]!Table10[Control ID],[6]cmmiAnalysis!BK$4:BK$579))</f>
        <v>#REF!</v>
      </c>
      <c r="P229" s="1" t="e">
        <f>SUM(_xlfn.XLOOKUP(Table8[[#This Row],[Control ID]],[6]!Table10[Control ID],[6]cmmiAnalysis!BL$4:BL$579))</f>
        <v>#REF!</v>
      </c>
      <c r="Q2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29" s="1" t="e">
        <f>SUM(_xlfn.XLOOKUP(Table8[[#This Row],[Control ID]],[6]!Table10[Control ID],[6]cmmiAnalysis!BQ$4:BQ$579),_xlfn.XLOOKUP(Table8[[#This Row],[Control ID]],[6]!Table10[Control ID],[6]cmmiAnalysis!BR$4:BR$579))</f>
        <v>#REF!</v>
      </c>
      <c r="S229" s="1" t="e">
        <f>SUM(_xlfn.XLOOKUP(Table8[[#This Row],[Control ID]],[6]!Table10[Control ID],[6]cmmiAnalysis!BA$4:BA$579),_xlfn.XLOOKUP(Table8[[#This Row],[Control ID]],[6]!Table10[Control ID],[6]cmmiAnalysis!BB$4:BB$579),_xlfn.XLOOKUP(Table8[[#This Row],[Control ID]],[6]!Table10[Control ID],[6]cmmiAnalysis!BC$4:BC$579))</f>
        <v>#REF!</v>
      </c>
      <c r="T229" s="1" t="e">
        <f>SUM(_xlfn.XLOOKUP(Table8[[#This Row],[Control ID]],[6]!Table10[Control ID],[6]cmmiAnalysis!BV$4:BV$579))</f>
        <v>#REF!</v>
      </c>
      <c r="U229" s="1" t="e">
        <f>SUM(_xlfn.XLOOKUP(Table8[[#This Row],[Control ID]],[6]!Table10[Control ID],[6]cmmiAnalysis!BW$4:BW$579))</f>
        <v>#REF!</v>
      </c>
      <c r="V229" s="1" t="e">
        <f>SUM(_xlfn.XLOOKUP(Table8[[#This Row],[Control ID]],[6]!Table10[Control ID],[6]cmmiAnalysis!BX$4:BX$579))</f>
        <v>#REF!</v>
      </c>
      <c r="W229" s="1" t="e">
        <f>SUM(_xlfn.XLOOKUP(Table8[[#This Row],[Control ID]],[6]!Table10[Control ID],[6]cmmiAnalysis!BY$4:BY$579))</f>
        <v>#REF!</v>
      </c>
      <c r="X229" s="1" t="e">
        <f>SUM(_xlfn.XLOOKUP(Table8[[#This Row],[Control ID]],[6]!Table10[Control ID],[6]cmmiAnalysis!BZ$4:BZ$579))</f>
        <v>#REF!</v>
      </c>
      <c r="Y229" s="1" t="e">
        <f>SUM(_xlfn.XLOOKUP(Table8[[#This Row],[Control ID]],[6]!Table10[Control ID],[6]cmmiAnalysis!CA$4:CA$579),_xlfn.XLOOKUP(Table8[[#This Row],[Control ID]],[6]!Table10[Control ID],[6]cmmiAnalysis!CB$4:CB$579))</f>
        <v>#REF!</v>
      </c>
      <c r="Z229" s="1" t="e">
        <f>SUM(_xlfn.XLOOKUP(Table8[[#This Row],[Control ID]],[6]!Table10[Control ID],[6]cmmiAnalysis!CC$4:CC$579),_xlfn.XLOOKUP(Table8[[#This Row],[Control ID]],[6]!Table10[Control ID],[6]cmmiAnalysis!CD$4:CD$579),_xlfn.XLOOKUP(Table8[[#This Row],[Control ID]],[6]!Table10[Control ID],[6]cmmiAnalysis!CE$4:CE$579))</f>
        <v>#REF!</v>
      </c>
    </row>
    <row r="230" spans="2:26" x14ac:dyDescent="0.25">
      <c r="B230" s="1" t="s">
        <v>3517</v>
      </c>
      <c r="C230" s="1" t="str">
        <f>_xlfn.XLOOKUP(B230,[6]cmmiAnalysis!$A$4:$A$579,[6]cmmiAnalysis!$D$4:$D$579,0,0,1)</f>
        <v>Encryption per Classification</v>
      </c>
      <c r="D230" s="19">
        <v>4</v>
      </c>
      <c r="E230" s="32" t="str">
        <f>IFERROR(SUM(Table8[[#This Row],[Implementation]:[Reporting]]),"N/A")</f>
        <v>N/A</v>
      </c>
      <c r="F230" s="32" t="e">
        <f>SUM(Table8[[#This Row],[Operating Capability]:[Adaptability]])</f>
        <v>#REF!</v>
      </c>
      <c r="G230" s="32" t="e">
        <f>SUM(Table8[[#This Row],[Reliability]:[Transparency]])</f>
        <v>#REF!</v>
      </c>
      <c r="H230" s="1" t="e" cm="1">
        <f t="array" ref="H230">_xlfn.XLOOKUP(B230,[6]!Table10[Control ID],[6]cmmiAnalysis!AV$4:AV$579,0,0,1)</f>
        <v>#REF!</v>
      </c>
      <c r="I230" s="1" t="e" cm="1">
        <f t="array" ref="I230">_xlfn.XLOOKUP(B230,[6]!Table10[Control ID], [6]cmmiAnalysis!AW$4:AW$579,0,0,1)+(_xlfn.XLOOKUP(B230,[6]!Table10[Control ID], [6]cmmiAnalysis!AX$4:AX$579,0,0,1)+(_xlfn.XLOOKUP(B230,[6]!Table10[Control ID], [6]cmmiAnalysis!AY$4:AY$579,0,0,1)))</f>
        <v>#REF!</v>
      </c>
      <c r="J2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0" s="1" t="e">
        <f>SUM(_xlfn.XLOOKUP(Table8[[#This Row],[Control ID]],[6]!Table10[Control ID],[6]cmmiAnalysis!BE$4:BE$579),_xlfn.XLOOKUP(Table8[[#This Row],[Control ID]],[6]!Table10[Control ID],[6]cmmiAnalysis!BF$4:BF$579))</f>
        <v>#REF!</v>
      </c>
      <c r="L230" s="1" t="e">
        <f>SUM(_xlfn.XLOOKUP(Table8[[#This Row],[Control ID]],[6]!Table10[Control ID],[6]cmmiAnalysis!BG$4:BG$579))</f>
        <v>#REF!</v>
      </c>
      <c r="M230" s="1" t="e">
        <f>SUM(_xlfn.XLOOKUP(Table8[[#This Row],[Control ID]],[6]!Table10[Control ID],[6]cmmiAnalysis!BH$4:BH$579))</f>
        <v>#REF!</v>
      </c>
      <c r="N230" s="1" t="e">
        <f>SUM(_xlfn.XLOOKUP(Table8[[#This Row],[Control ID]],[6]!Table10[Control ID],[6]cmmiAnalysis!BI$4:BI$579))</f>
        <v>#REF!</v>
      </c>
      <c r="O230" s="1" t="e">
        <f>SUM(_xlfn.XLOOKUP(Table8[[#This Row],[Control ID]],[6]!Table10[Control ID],[6]cmmiAnalysis!BJ$4:BJ$579),_xlfn.XLOOKUP(Table8[[#This Row],[Control ID]],[6]!Table10[Control ID],[6]cmmiAnalysis!BK$4:BK$579))</f>
        <v>#REF!</v>
      </c>
      <c r="P230" s="1" t="e">
        <f>SUM(_xlfn.XLOOKUP(Table8[[#This Row],[Control ID]],[6]!Table10[Control ID],[6]cmmiAnalysis!BL$4:BL$579))</f>
        <v>#REF!</v>
      </c>
      <c r="Q2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0" s="1" t="e">
        <f>SUM(_xlfn.XLOOKUP(Table8[[#This Row],[Control ID]],[6]!Table10[Control ID],[6]cmmiAnalysis!BQ$4:BQ$579),_xlfn.XLOOKUP(Table8[[#This Row],[Control ID]],[6]!Table10[Control ID],[6]cmmiAnalysis!BR$4:BR$579))</f>
        <v>#REF!</v>
      </c>
      <c r="S230" s="1" t="e">
        <f>SUM(_xlfn.XLOOKUP(Table8[[#This Row],[Control ID]],[6]!Table10[Control ID],[6]cmmiAnalysis!BA$4:BA$579),_xlfn.XLOOKUP(Table8[[#This Row],[Control ID]],[6]!Table10[Control ID],[6]cmmiAnalysis!BB$4:BB$579),_xlfn.XLOOKUP(Table8[[#This Row],[Control ID]],[6]!Table10[Control ID],[6]cmmiAnalysis!BC$4:BC$579))</f>
        <v>#REF!</v>
      </c>
      <c r="T230" s="1" t="e">
        <f>SUM(_xlfn.XLOOKUP(Table8[[#This Row],[Control ID]],[6]!Table10[Control ID],[6]cmmiAnalysis!BV$4:BV$579))</f>
        <v>#REF!</v>
      </c>
      <c r="U230" s="1" t="e">
        <f>SUM(_xlfn.XLOOKUP(Table8[[#This Row],[Control ID]],[6]!Table10[Control ID],[6]cmmiAnalysis!BW$4:BW$579))</f>
        <v>#REF!</v>
      </c>
      <c r="V230" s="1" t="e">
        <f>SUM(_xlfn.XLOOKUP(Table8[[#This Row],[Control ID]],[6]!Table10[Control ID],[6]cmmiAnalysis!BX$4:BX$579))</f>
        <v>#REF!</v>
      </c>
      <c r="W230" s="1" t="e">
        <f>SUM(_xlfn.XLOOKUP(Table8[[#This Row],[Control ID]],[6]!Table10[Control ID],[6]cmmiAnalysis!BY$4:BY$579))</f>
        <v>#REF!</v>
      </c>
      <c r="X230" s="1" t="e">
        <f>SUM(_xlfn.XLOOKUP(Table8[[#This Row],[Control ID]],[6]!Table10[Control ID],[6]cmmiAnalysis!BZ$4:BZ$579))</f>
        <v>#REF!</v>
      </c>
      <c r="Y230" s="1" t="e">
        <f>SUM(_xlfn.XLOOKUP(Table8[[#This Row],[Control ID]],[6]!Table10[Control ID],[6]cmmiAnalysis!CA$4:CA$579),_xlfn.XLOOKUP(Table8[[#This Row],[Control ID]],[6]!Table10[Control ID],[6]cmmiAnalysis!CB$4:CB$579))</f>
        <v>#REF!</v>
      </c>
      <c r="Z230" s="1" t="e">
        <f>SUM(_xlfn.XLOOKUP(Table8[[#This Row],[Control ID]],[6]!Table10[Control ID],[6]cmmiAnalysis!CC$4:CC$579),_xlfn.XLOOKUP(Table8[[#This Row],[Control ID]],[6]!Table10[Control ID],[6]cmmiAnalysis!CD$4:CD$579),_xlfn.XLOOKUP(Table8[[#This Row],[Control ID]],[6]!Table10[Control ID],[6]cmmiAnalysis!CE$4:CE$579))</f>
        <v>#REF!</v>
      </c>
    </row>
    <row r="231" spans="2:26" x14ac:dyDescent="0.25">
      <c r="B231" s="1" t="s">
        <v>3518</v>
      </c>
      <c r="C231" s="1" t="str">
        <f>_xlfn.XLOOKUP(B231,[6]cmmiAnalysis!$A$4:$A$579,[6]cmmiAnalysis!$D$4:$D$579,0,0,1)</f>
        <v>Incident Response for Data Breach</v>
      </c>
      <c r="D231" s="19">
        <v>4</v>
      </c>
      <c r="E231" s="32" t="str">
        <f>IFERROR(SUM(Table8[[#This Row],[Implementation]:[Reporting]]),"N/A")</f>
        <v>N/A</v>
      </c>
      <c r="F231" s="32" t="e">
        <f>SUM(Table8[[#This Row],[Operating Capability]:[Adaptability]])</f>
        <v>#REF!</v>
      </c>
      <c r="G231" s="32" t="e">
        <f>SUM(Table8[[#This Row],[Reliability]:[Transparency]])</f>
        <v>#REF!</v>
      </c>
      <c r="H231" s="1" t="e" cm="1">
        <f t="array" ref="H231">_xlfn.XLOOKUP(B231,[6]!Table10[Control ID],[6]cmmiAnalysis!AV$4:AV$579,0,0,1)</f>
        <v>#REF!</v>
      </c>
      <c r="I231" s="1" t="e" cm="1">
        <f t="array" ref="I231">_xlfn.XLOOKUP(B231,[6]!Table10[Control ID], [6]cmmiAnalysis!AW$4:AW$579,0,0,1)+(_xlfn.XLOOKUP(B231,[6]!Table10[Control ID], [6]cmmiAnalysis!AX$4:AX$579,0,0,1)+(_xlfn.XLOOKUP(B231,[6]!Table10[Control ID], [6]cmmiAnalysis!AY$4:AY$579,0,0,1)))</f>
        <v>#REF!</v>
      </c>
      <c r="J2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1" s="1" t="e">
        <f>SUM(_xlfn.XLOOKUP(Table8[[#This Row],[Control ID]],[6]!Table10[Control ID],[6]cmmiAnalysis!BE$4:BE$579),_xlfn.XLOOKUP(Table8[[#This Row],[Control ID]],[6]!Table10[Control ID],[6]cmmiAnalysis!BF$4:BF$579))</f>
        <v>#REF!</v>
      </c>
      <c r="L231" s="1" t="e">
        <f>SUM(_xlfn.XLOOKUP(Table8[[#This Row],[Control ID]],[6]!Table10[Control ID],[6]cmmiAnalysis!BG$4:BG$579))</f>
        <v>#REF!</v>
      </c>
      <c r="M231" s="1" t="e">
        <f>SUM(_xlfn.XLOOKUP(Table8[[#This Row],[Control ID]],[6]!Table10[Control ID],[6]cmmiAnalysis!BH$4:BH$579))</f>
        <v>#REF!</v>
      </c>
      <c r="N231" s="1" t="e">
        <f>SUM(_xlfn.XLOOKUP(Table8[[#This Row],[Control ID]],[6]!Table10[Control ID],[6]cmmiAnalysis!BI$4:BI$579))</f>
        <v>#REF!</v>
      </c>
      <c r="O231" s="1" t="e">
        <f>SUM(_xlfn.XLOOKUP(Table8[[#This Row],[Control ID]],[6]!Table10[Control ID],[6]cmmiAnalysis!BJ$4:BJ$579),_xlfn.XLOOKUP(Table8[[#This Row],[Control ID]],[6]!Table10[Control ID],[6]cmmiAnalysis!BK$4:BK$579))</f>
        <v>#REF!</v>
      </c>
      <c r="P231" s="1" t="e">
        <f>SUM(_xlfn.XLOOKUP(Table8[[#This Row],[Control ID]],[6]!Table10[Control ID],[6]cmmiAnalysis!BL$4:BL$579))</f>
        <v>#REF!</v>
      </c>
      <c r="Q2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1" s="1" t="e">
        <f>SUM(_xlfn.XLOOKUP(Table8[[#This Row],[Control ID]],[6]!Table10[Control ID],[6]cmmiAnalysis!BQ$4:BQ$579),_xlfn.XLOOKUP(Table8[[#This Row],[Control ID]],[6]!Table10[Control ID],[6]cmmiAnalysis!BR$4:BR$579))</f>
        <v>#REF!</v>
      </c>
      <c r="S231" s="1" t="e">
        <f>SUM(_xlfn.XLOOKUP(Table8[[#This Row],[Control ID]],[6]!Table10[Control ID],[6]cmmiAnalysis!BA$4:BA$579),_xlfn.XLOOKUP(Table8[[#This Row],[Control ID]],[6]!Table10[Control ID],[6]cmmiAnalysis!BB$4:BB$579),_xlfn.XLOOKUP(Table8[[#This Row],[Control ID]],[6]!Table10[Control ID],[6]cmmiAnalysis!BC$4:BC$579))</f>
        <v>#REF!</v>
      </c>
      <c r="T231" s="1" t="e">
        <f>SUM(_xlfn.XLOOKUP(Table8[[#This Row],[Control ID]],[6]!Table10[Control ID],[6]cmmiAnalysis!BV$4:BV$579))</f>
        <v>#REF!</v>
      </c>
      <c r="U231" s="1" t="e">
        <f>SUM(_xlfn.XLOOKUP(Table8[[#This Row],[Control ID]],[6]!Table10[Control ID],[6]cmmiAnalysis!BW$4:BW$579))</f>
        <v>#REF!</v>
      </c>
      <c r="V231" s="1" t="e">
        <f>SUM(_xlfn.XLOOKUP(Table8[[#This Row],[Control ID]],[6]!Table10[Control ID],[6]cmmiAnalysis!BX$4:BX$579))</f>
        <v>#REF!</v>
      </c>
      <c r="W231" s="1" t="e">
        <f>SUM(_xlfn.XLOOKUP(Table8[[#This Row],[Control ID]],[6]!Table10[Control ID],[6]cmmiAnalysis!BY$4:BY$579))</f>
        <v>#REF!</v>
      </c>
      <c r="X231" s="1" t="e">
        <f>SUM(_xlfn.XLOOKUP(Table8[[#This Row],[Control ID]],[6]!Table10[Control ID],[6]cmmiAnalysis!BZ$4:BZ$579))</f>
        <v>#REF!</v>
      </c>
      <c r="Y231" s="1" t="e">
        <f>SUM(_xlfn.XLOOKUP(Table8[[#This Row],[Control ID]],[6]!Table10[Control ID],[6]cmmiAnalysis!CA$4:CA$579),_xlfn.XLOOKUP(Table8[[#This Row],[Control ID]],[6]!Table10[Control ID],[6]cmmiAnalysis!CB$4:CB$579))</f>
        <v>#REF!</v>
      </c>
      <c r="Z231" s="1" t="e">
        <f>SUM(_xlfn.XLOOKUP(Table8[[#This Row],[Control ID]],[6]!Table10[Control ID],[6]cmmiAnalysis!CC$4:CC$579),_xlfn.XLOOKUP(Table8[[#This Row],[Control ID]],[6]!Table10[Control ID],[6]cmmiAnalysis!CD$4:CD$579),_xlfn.XLOOKUP(Table8[[#This Row],[Control ID]],[6]!Table10[Control ID],[6]cmmiAnalysis!CE$4:CE$579))</f>
        <v>#REF!</v>
      </c>
    </row>
    <row r="232" spans="2:26" x14ac:dyDescent="0.25">
      <c r="B232" s="1" t="s">
        <v>3520</v>
      </c>
      <c r="C232" s="1" t="str">
        <f>_xlfn.XLOOKUP(B232,[6]cmmiAnalysis!$A$4:$A$579,[6]cmmiAnalysis!$D$4:$D$579,0,0,1)</f>
        <v>Metadata Tagging</v>
      </c>
      <c r="D232" s="19">
        <v>3</v>
      </c>
      <c r="E232" s="32" t="str">
        <f>IFERROR(SUM(Table8[[#This Row],[Implementation]:[Reporting]]),"N/A")</f>
        <v>N/A</v>
      </c>
      <c r="F232" s="32" t="e">
        <f>SUM(Table8[[#This Row],[Operating Capability]:[Adaptability]])</f>
        <v>#REF!</v>
      </c>
      <c r="G232" s="32" t="e">
        <f>SUM(Table8[[#This Row],[Reliability]:[Transparency]])</f>
        <v>#REF!</v>
      </c>
      <c r="H232" s="1" t="e" cm="1">
        <f t="array" ref="H232">_xlfn.XLOOKUP(B232,[6]!Table10[Control ID],[6]cmmiAnalysis!AV$4:AV$579,0,0,1)</f>
        <v>#REF!</v>
      </c>
      <c r="I232" s="1" t="e" cm="1">
        <f t="array" ref="I232">_xlfn.XLOOKUP(B232,[6]!Table10[Control ID], [6]cmmiAnalysis!AW$4:AW$579,0,0,1)+(_xlfn.XLOOKUP(B232,[6]!Table10[Control ID], [6]cmmiAnalysis!AX$4:AX$579,0,0,1)+(_xlfn.XLOOKUP(B232,[6]!Table10[Control ID], [6]cmmiAnalysis!AY$4:AY$579,0,0,1)))</f>
        <v>#REF!</v>
      </c>
      <c r="J2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2" s="1" t="e">
        <f>SUM(_xlfn.XLOOKUP(Table8[[#This Row],[Control ID]],[6]!Table10[Control ID],[6]cmmiAnalysis!BE$4:BE$579),_xlfn.XLOOKUP(Table8[[#This Row],[Control ID]],[6]!Table10[Control ID],[6]cmmiAnalysis!BF$4:BF$579))</f>
        <v>#REF!</v>
      </c>
      <c r="L232" s="1" t="e">
        <f>SUM(_xlfn.XLOOKUP(Table8[[#This Row],[Control ID]],[6]!Table10[Control ID],[6]cmmiAnalysis!BG$4:BG$579))</f>
        <v>#REF!</v>
      </c>
      <c r="M232" s="1" t="e">
        <f>SUM(_xlfn.XLOOKUP(Table8[[#This Row],[Control ID]],[6]!Table10[Control ID],[6]cmmiAnalysis!BH$4:BH$579))</f>
        <v>#REF!</v>
      </c>
      <c r="N232" s="1" t="e">
        <f>SUM(_xlfn.XLOOKUP(Table8[[#This Row],[Control ID]],[6]!Table10[Control ID],[6]cmmiAnalysis!BI$4:BI$579))</f>
        <v>#REF!</v>
      </c>
      <c r="O232" s="1" t="e">
        <f>SUM(_xlfn.XLOOKUP(Table8[[#This Row],[Control ID]],[6]!Table10[Control ID],[6]cmmiAnalysis!BJ$4:BJ$579),_xlfn.XLOOKUP(Table8[[#This Row],[Control ID]],[6]!Table10[Control ID],[6]cmmiAnalysis!BK$4:BK$579))</f>
        <v>#REF!</v>
      </c>
      <c r="P232" s="1" t="e">
        <f>SUM(_xlfn.XLOOKUP(Table8[[#This Row],[Control ID]],[6]!Table10[Control ID],[6]cmmiAnalysis!BL$4:BL$579))</f>
        <v>#REF!</v>
      </c>
      <c r="Q2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2" s="1" t="e">
        <f>SUM(_xlfn.XLOOKUP(Table8[[#This Row],[Control ID]],[6]!Table10[Control ID],[6]cmmiAnalysis!BQ$4:BQ$579),_xlfn.XLOOKUP(Table8[[#This Row],[Control ID]],[6]!Table10[Control ID],[6]cmmiAnalysis!BR$4:BR$579))</f>
        <v>#REF!</v>
      </c>
      <c r="S232" s="1" t="e">
        <f>SUM(_xlfn.XLOOKUP(Table8[[#This Row],[Control ID]],[6]!Table10[Control ID],[6]cmmiAnalysis!BA$4:BA$579),_xlfn.XLOOKUP(Table8[[#This Row],[Control ID]],[6]!Table10[Control ID],[6]cmmiAnalysis!BB$4:BB$579),_xlfn.XLOOKUP(Table8[[#This Row],[Control ID]],[6]!Table10[Control ID],[6]cmmiAnalysis!BC$4:BC$579))</f>
        <v>#REF!</v>
      </c>
      <c r="T232" s="1" t="e">
        <f>SUM(_xlfn.XLOOKUP(Table8[[#This Row],[Control ID]],[6]!Table10[Control ID],[6]cmmiAnalysis!BV$4:BV$579))</f>
        <v>#REF!</v>
      </c>
      <c r="U232" s="1" t="e">
        <f>SUM(_xlfn.XLOOKUP(Table8[[#This Row],[Control ID]],[6]!Table10[Control ID],[6]cmmiAnalysis!BW$4:BW$579))</f>
        <v>#REF!</v>
      </c>
      <c r="V232" s="1" t="e">
        <f>SUM(_xlfn.XLOOKUP(Table8[[#This Row],[Control ID]],[6]!Table10[Control ID],[6]cmmiAnalysis!BX$4:BX$579))</f>
        <v>#REF!</v>
      </c>
      <c r="W232" s="1" t="e">
        <f>SUM(_xlfn.XLOOKUP(Table8[[#This Row],[Control ID]],[6]!Table10[Control ID],[6]cmmiAnalysis!BY$4:BY$579))</f>
        <v>#REF!</v>
      </c>
      <c r="X232" s="1" t="e">
        <f>SUM(_xlfn.XLOOKUP(Table8[[#This Row],[Control ID]],[6]!Table10[Control ID],[6]cmmiAnalysis!BZ$4:BZ$579))</f>
        <v>#REF!</v>
      </c>
      <c r="Y232" s="1" t="e">
        <f>SUM(_xlfn.XLOOKUP(Table8[[#This Row],[Control ID]],[6]!Table10[Control ID],[6]cmmiAnalysis!CA$4:CA$579),_xlfn.XLOOKUP(Table8[[#This Row],[Control ID]],[6]!Table10[Control ID],[6]cmmiAnalysis!CB$4:CB$579))</f>
        <v>#REF!</v>
      </c>
      <c r="Z232" s="1" t="e">
        <f>SUM(_xlfn.XLOOKUP(Table8[[#This Row],[Control ID]],[6]!Table10[Control ID],[6]cmmiAnalysis!CC$4:CC$579),_xlfn.XLOOKUP(Table8[[#This Row],[Control ID]],[6]!Table10[Control ID],[6]cmmiAnalysis!CD$4:CD$579),_xlfn.XLOOKUP(Table8[[#This Row],[Control ID]],[6]!Table10[Control ID],[6]cmmiAnalysis!CE$4:CE$579))</f>
        <v>#REF!</v>
      </c>
    </row>
    <row r="233" spans="2:26" x14ac:dyDescent="0.25">
      <c r="B233" s="1" t="s">
        <v>3521</v>
      </c>
      <c r="C233" s="1" t="str">
        <f>_xlfn.XLOOKUP(B233,[6]cmmiAnalysis!$A$4:$A$579,[6]cmmiAnalysis!$D$4:$D$579,0,0,1)</f>
        <v>Secure Backup</v>
      </c>
      <c r="D233" s="19">
        <v>5</v>
      </c>
      <c r="E233" s="32" t="str">
        <f>IFERROR(SUM(Table8[[#This Row],[Implementation]:[Reporting]]),"N/A")</f>
        <v>N/A</v>
      </c>
      <c r="F233" s="32" t="e">
        <f>SUM(Table8[[#This Row],[Operating Capability]:[Adaptability]])</f>
        <v>#REF!</v>
      </c>
      <c r="G233" s="32" t="e">
        <f>SUM(Table8[[#This Row],[Reliability]:[Transparency]])</f>
        <v>#REF!</v>
      </c>
      <c r="H233" s="1" t="e" cm="1">
        <f t="array" ref="H233">_xlfn.XLOOKUP(B233,[6]!Table10[Control ID],[6]cmmiAnalysis!AV$4:AV$579,0,0,1)</f>
        <v>#REF!</v>
      </c>
      <c r="I233" s="1" t="e" cm="1">
        <f t="array" ref="I233">_xlfn.XLOOKUP(B233,[6]!Table10[Control ID], [6]cmmiAnalysis!AW$4:AW$579,0,0,1)+(_xlfn.XLOOKUP(B233,[6]!Table10[Control ID], [6]cmmiAnalysis!AX$4:AX$579,0,0,1)+(_xlfn.XLOOKUP(B233,[6]!Table10[Control ID], [6]cmmiAnalysis!AY$4:AY$579,0,0,1)))</f>
        <v>#REF!</v>
      </c>
      <c r="J2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3" s="1" t="e">
        <f>SUM(_xlfn.XLOOKUP(Table8[[#This Row],[Control ID]],[6]!Table10[Control ID],[6]cmmiAnalysis!BE$4:BE$579),_xlfn.XLOOKUP(Table8[[#This Row],[Control ID]],[6]!Table10[Control ID],[6]cmmiAnalysis!BF$4:BF$579))</f>
        <v>#REF!</v>
      </c>
      <c r="L233" s="1" t="e">
        <f>SUM(_xlfn.XLOOKUP(Table8[[#This Row],[Control ID]],[6]!Table10[Control ID],[6]cmmiAnalysis!BG$4:BG$579))</f>
        <v>#REF!</v>
      </c>
      <c r="M233" s="1" t="e">
        <f>SUM(_xlfn.XLOOKUP(Table8[[#This Row],[Control ID]],[6]!Table10[Control ID],[6]cmmiAnalysis!BH$4:BH$579))</f>
        <v>#REF!</v>
      </c>
      <c r="N233" s="1" t="e">
        <f>SUM(_xlfn.XLOOKUP(Table8[[#This Row],[Control ID]],[6]!Table10[Control ID],[6]cmmiAnalysis!BI$4:BI$579))</f>
        <v>#REF!</v>
      </c>
      <c r="O233" s="1" t="e">
        <f>SUM(_xlfn.XLOOKUP(Table8[[#This Row],[Control ID]],[6]!Table10[Control ID],[6]cmmiAnalysis!BJ$4:BJ$579),_xlfn.XLOOKUP(Table8[[#This Row],[Control ID]],[6]!Table10[Control ID],[6]cmmiAnalysis!BK$4:BK$579))</f>
        <v>#REF!</v>
      </c>
      <c r="P233" s="1" t="e">
        <f>SUM(_xlfn.XLOOKUP(Table8[[#This Row],[Control ID]],[6]!Table10[Control ID],[6]cmmiAnalysis!BL$4:BL$579))</f>
        <v>#REF!</v>
      </c>
      <c r="Q2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3" s="1" t="e">
        <f>SUM(_xlfn.XLOOKUP(Table8[[#This Row],[Control ID]],[6]!Table10[Control ID],[6]cmmiAnalysis!BQ$4:BQ$579),_xlfn.XLOOKUP(Table8[[#This Row],[Control ID]],[6]!Table10[Control ID],[6]cmmiAnalysis!BR$4:BR$579))</f>
        <v>#REF!</v>
      </c>
      <c r="S233" s="1" t="e">
        <f>SUM(_xlfn.XLOOKUP(Table8[[#This Row],[Control ID]],[6]!Table10[Control ID],[6]cmmiAnalysis!BA$4:BA$579),_xlfn.XLOOKUP(Table8[[#This Row],[Control ID]],[6]!Table10[Control ID],[6]cmmiAnalysis!BB$4:BB$579),_xlfn.XLOOKUP(Table8[[#This Row],[Control ID]],[6]!Table10[Control ID],[6]cmmiAnalysis!BC$4:BC$579))</f>
        <v>#REF!</v>
      </c>
      <c r="T233" s="1" t="e">
        <f>SUM(_xlfn.XLOOKUP(Table8[[#This Row],[Control ID]],[6]!Table10[Control ID],[6]cmmiAnalysis!BV$4:BV$579))</f>
        <v>#REF!</v>
      </c>
      <c r="U233" s="1" t="e">
        <f>SUM(_xlfn.XLOOKUP(Table8[[#This Row],[Control ID]],[6]!Table10[Control ID],[6]cmmiAnalysis!BW$4:BW$579))</f>
        <v>#REF!</v>
      </c>
      <c r="V233" s="1" t="e">
        <f>SUM(_xlfn.XLOOKUP(Table8[[#This Row],[Control ID]],[6]!Table10[Control ID],[6]cmmiAnalysis!BX$4:BX$579))</f>
        <v>#REF!</v>
      </c>
      <c r="W233" s="1" t="e">
        <f>SUM(_xlfn.XLOOKUP(Table8[[#This Row],[Control ID]],[6]!Table10[Control ID],[6]cmmiAnalysis!BY$4:BY$579))</f>
        <v>#REF!</v>
      </c>
      <c r="X233" s="1" t="e">
        <f>SUM(_xlfn.XLOOKUP(Table8[[#This Row],[Control ID]],[6]!Table10[Control ID],[6]cmmiAnalysis!BZ$4:BZ$579))</f>
        <v>#REF!</v>
      </c>
      <c r="Y233" s="1" t="e">
        <f>SUM(_xlfn.XLOOKUP(Table8[[#This Row],[Control ID]],[6]!Table10[Control ID],[6]cmmiAnalysis!CA$4:CA$579),_xlfn.XLOOKUP(Table8[[#This Row],[Control ID]],[6]!Table10[Control ID],[6]cmmiAnalysis!CB$4:CB$579))</f>
        <v>#REF!</v>
      </c>
      <c r="Z233" s="1" t="e">
        <f>SUM(_xlfn.XLOOKUP(Table8[[#This Row],[Control ID]],[6]!Table10[Control ID],[6]cmmiAnalysis!CC$4:CC$579),_xlfn.XLOOKUP(Table8[[#This Row],[Control ID]],[6]!Table10[Control ID],[6]cmmiAnalysis!CD$4:CD$579),_xlfn.XLOOKUP(Table8[[#This Row],[Control ID]],[6]!Table10[Control ID],[6]cmmiAnalysis!CE$4:CE$579))</f>
        <v>#REF!</v>
      </c>
    </row>
    <row r="234" spans="2:26" x14ac:dyDescent="0.25">
      <c r="B234" s="1" t="s">
        <v>3522</v>
      </c>
      <c r="C234" s="1" t="str">
        <f>_xlfn.XLOOKUP(B234,[6]cmmiAnalysis!$A$4:$A$579,[6]cmmiAnalysis!$D$4:$D$579,0,0,1)</f>
        <v>Full Disk Encryption</v>
      </c>
      <c r="D234" s="19">
        <v>5</v>
      </c>
      <c r="E234" s="32" t="str">
        <f>IFERROR(SUM(Table8[[#This Row],[Implementation]:[Reporting]]),"N/A")</f>
        <v>N/A</v>
      </c>
      <c r="F234" s="32" t="e">
        <f>SUM(Table8[[#This Row],[Operating Capability]:[Adaptability]])</f>
        <v>#REF!</v>
      </c>
      <c r="G234" s="32" t="e">
        <f>SUM(Table8[[#This Row],[Reliability]:[Transparency]])</f>
        <v>#REF!</v>
      </c>
      <c r="H234" s="1" t="e" cm="1">
        <f t="array" ref="H234">_xlfn.XLOOKUP(B234,[6]!Table10[Control ID],[6]cmmiAnalysis!AV$4:AV$579,0,0,1)</f>
        <v>#REF!</v>
      </c>
      <c r="I234" s="1" t="e" cm="1">
        <f t="array" ref="I234">_xlfn.XLOOKUP(B234,[6]!Table10[Control ID], [6]cmmiAnalysis!AW$4:AW$579,0,0,1)+(_xlfn.XLOOKUP(B234,[6]!Table10[Control ID], [6]cmmiAnalysis!AX$4:AX$579,0,0,1)+(_xlfn.XLOOKUP(B234,[6]!Table10[Control ID], [6]cmmiAnalysis!AY$4:AY$579,0,0,1)))</f>
        <v>#REF!</v>
      </c>
      <c r="J2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4" s="1" t="e">
        <f>SUM(_xlfn.XLOOKUP(Table8[[#This Row],[Control ID]],[6]!Table10[Control ID],[6]cmmiAnalysis!BE$4:BE$579),_xlfn.XLOOKUP(Table8[[#This Row],[Control ID]],[6]!Table10[Control ID],[6]cmmiAnalysis!BF$4:BF$579))</f>
        <v>#REF!</v>
      </c>
      <c r="L234" s="1" t="e">
        <f>SUM(_xlfn.XLOOKUP(Table8[[#This Row],[Control ID]],[6]!Table10[Control ID],[6]cmmiAnalysis!BG$4:BG$579))</f>
        <v>#REF!</v>
      </c>
      <c r="M234" s="1" t="e">
        <f>SUM(_xlfn.XLOOKUP(Table8[[#This Row],[Control ID]],[6]!Table10[Control ID],[6]cmmiAnalysis!BH$4:BH$579))</f>
        <v>#REF!</v>
      </c>
      <c r="N234" s="1" t="e">
        <f>SUM(_xlfn.XLOOKUP(Table8[[#This Row],[Control ID]],[6]!Table10[Control ID],[6]cmmiAnalysis!BI$4:BI$579))</f>
        <v>#REF!</v>
      </c>
      <c r="O234" s="1" t="e">
        <f>SUM(_xlfn.XLOOKUP(Table8[[#This Row],[Control ID]],[6]!Table10[Control ID],[6]cmmiAnalysis!BJ$4:BJ$579),_xlfn.XLOOKUP(Table8[[#This Row],[Control ID]],[6]!Table10[Control ID],[6]cmmiAnalysis!BK$4:BK$579))</f>
        <v>#REF!</v>
      </c>
      <c r="P234" s="1" t="e">
        <f>SUM(_xlfn.XLOOKUP(Table8[[#This Row],[Control ID]],[6]!Table10[Control ID],[6]cmmiAnalysis!BL$4:BL$579))</f>
        <v>#REF!</v>
      </c>
      <c r="Q2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4" s="1" t="e">
        <f>SUM(_xlfn.XLOOKUP(Table8[[#This Row],[Control ID]],[6]!Table10[Control ID],[6]cmmiAnalysis!BQ$4:BQ$579),_xlfn.XLOOKUP(Table8[[#This Row],[Control ID]],[6]!Table10[Control ID],[6]cmmiAnalysis!BR$4:BR$579))</f>
        <v>#REF!</v>
      </c>
      <c r="S234" s="1" t="e">
        <f>SUM(_xlfn.XLOOKUP(Table8[[#This Row],[Control ID]],[6]!Table10[Control ID],[6]cmmiAnalysis!BA$4:BA$579),_xlfn.XLOOKUP(Table8[[#This Row],[Control ID]],[6]!Table10[Control ID],[6]cmmiAnalysis!BB$4:BB$579),_xlfn.XLOOKUP(Table8[[#This Row],[Control ID]],[6]!Table10[Control ID],[6]cmmiAnalysis!BC$4:BC$579))</f>
        <v>#REF!</v>
      </c>
      <c r="T234" s="1" t="e">
        <f>SUM(_xlfn.XLOOKUP(Table8[[#This Row],[Control ID]],[6]!Table10[Control ID],[6]cmmiAnalysis!BV$4:BV$579))</f>
        <v>#REF!</v>
      </c>
      <c r="U234" s="1" t="e">
        <f>SUM(_xlfn.XLOOKUP(Table8[[#This Row],[Control ID]],[6]!Table10[Control ID],[6]cmmiAnalysis!BW$4:BW$579))</f>
        <v>#REF!</v>
      </c>
      <c r="V234" s="1" t="e">
        <f>SUM(_xlfn.XLOOKUP(Table8[[#This Row],[Control ID]],[6]!Table10[Control ID],[6]cmmiAnalysis!BX$4:BX$579))</f>
        <v>#REF!</v>
      </c>
      <c r="W234" s="1" t="e">
        <f>SUM(_xlfn.XLOOKUP(Table8[[#This Row],[Control ID]],[6]!Table10[Control ID],[6]cmmiAnalysis!BY$4:BY$579))</f>
        <v>#REF!</v>
      </c>
      <c r="X234" s="1" t="e">
        <f>SUM(_xlfn.XLOOKUP(Table8[[#This Row],[Control ID]],[6]!Table10[Control ID],[6]cmmiAnalysis!BZ$4:BZ$579))</f>
        <v>#REF!</v>
      </c>
      <c r="Y234" s="1" t="e">
        <f>SUM(_xlfn.XLOOKUP(Table8[[#This Row],[Control ID]],[6]!Table10[Control ID],[6]cmmiAnalysis!CA$4:CA$579),_xlfn.XLOOKUP(Table8[[#This Row],[Control ID]],[6]!Table10[Control ID],[6]cmmiAnalysis!CB$4:CB$579))</f>
        <v>#REF!</v>
      </c>
      <c r="Z234" s="1" t="e">
        <f>SUM(_xlfn.XLOOKUP(Table8[[#This Row],[Control ID]],[6]!Table10[Control ID],[6]cmmiAnalysis!CC$4:CC$579),_xlfn.XLOOKUP(Table8[[#This Row],[Control ID]],[6]!Table10[Control ID],[6]cmmiAnalysis!CD$4:CD$579),_xlfn.XLOOKUP(Table8[[#This Row],[Control ID]],[6]!Table10[Control ID],[6]cmmiAnalysis!CE$4:CE$579))</f>
        <v>#REF!</v>
      </c>
    </row>
    <row r="235" spans="2:26" x14ac:dyDescent="0.25">
      <c r="B235" s="1" t="s">
        <v>3524</v>
      </c>
      <c r="C235" s="1" t="str">
        <f>_xlfn.XLOOKUP(B235,[6]cmmiAnalysis!$A$4:$A$579,[6]cmmiAnalysis!$D$4:$D$579,0,0,1)</f>
        <v>End-to-End Encryption</v>
      </c>
      <c r="D235" s="19">
        <v>5</v>
      </c>
      <c r="E235" s="32" t="str">
        <f>IFERROR(SUM(Table8[[#This Row],[Implementation]:[Reporting]]),"N/A")</f>
        <v>N/A</v>
      </c>
      <c r="F235" s="32" t="e">
        <f>SUM(Table8[[#This Row],[Operating Capability]:[Adaptability]])</f>
        <v>#REF!</v>
      </c>
      <c r="G235" s="32" t="e">
        <f>SUM(Table8[[#This Row],[Reliability]:[Transparency]])</f>
        <v>#REF!</v>
      </c>
      <c r="H235" s="1" t="e" cm="1">
        <f t="array" ref="H235">_xlfn.XLOOKUP(B235,[6]!Table10[Control ID],[6]cmmiAnalysis!AV$4:AV$579,0,0,1)</f>
        <v>#REF!</v>
      </c>
      <c r="I235" s="1" t="e" cm="1">
        <f t="array" ref="I235">_xlfn.XLOOKUP(B235,[6]!Table10[Control ID], [6]cmmiAnalysis!AW$4:AW$579,0,0,1)+(_xlfn.XLOOKUP(B235,[6]!Table10[Control ID], [6]cmmiAnalysis!AX$4:AX$579,0,0,1)+(_xlfn.XLOOKUP(B235,[6]!Table10[Control ID], [6]cmmiAnalysis!AY$4:AY$579,0,0,1)))</f>
        <v>#REF!</v>
      </c>
      <c r="J2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5" s="1" t="e">
        <f>SUM(_xlfn.XLOOKUP(Table8[[#This Row],[Control ID]],[6]!Table10[Control ID],[6]cmmiAnalysis!BE$4:BE$579),_xlfn.XLOOKUP(Table8[[#This Row],[Control ID]],[6]!Table10[Control ID],[6]cmmiAnalysis!BF$4:BF$579))</f>
        <v>#REF!</v>
      </c>
      <c r="L235" s="1" t="e">
        <f>SUM(_xlfn.XLOOKUP(Table8[[#This Row],[Control ID]],[6]!Table10[Control ID],[6]cmmiAnalysis!BG$4:BG$579))</f>
        <v>#REF!</v>
      </c>
      <c r="M235" s="1" t="e">
        <f>SUM(_xlfn.XLOOKUP(Table8[[#This Row],[Control ID]],[6]!Table10[Control ID],[6]cmmiAnalysis!BH$4:BH$579))</f>
        <v>#REF!</v>
      </c>
      <c r="N235" s="1" t="e">
        <f>SUM(_xlfn.XLOOKUP(Table8[[#This Row],[Control ID]],[6]!Table10[Control ID],[6]cmmiAnalysis!BI$4:BI$579))</f>
        <v>#REF!</v>
      </c>
      <c r="O235" s="1" t="e">
        <f>SUM(_xlfn.XLOOKUP(Table8[[#This Row],[Control ID]],[6]!Table10[Control ID],[6]cmmiAnalysis!BJ$4:BJ$579),_xlfn.XLOOKUP(Table8[[#This Row],[Control ID]],[6]!Table10[Control ID],[6]cmmiAnalysis!BK$4:BK$579))</f>
        <v>#REF!</v>
      </c>
      <c r="P235" s="1" t="e">
        <f>SUM(_xlfn.XLOOKUP(Table8[[#This Row],[Control ID]],[6]!Table10[Control ID],[6]cmmiAnalysis!BL$4:BL$579))</f>
        <v>#REF!</v>
      </c>
      <c r="Q2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5" s="1" t="e">
        <f>SUM(_xlfn.XLOOKUP(Table8[[#This Row],[Control ID]],[6]!Table10[Control ID],[6]cmmiAnalysis!BQ$4:BQ$579),_xlfn.XLOOKUP(Table8[[#This Row],[Control ID]],[6]!Table10[Control ID],[6]cmmiAnalysis!BR$4:BR$579))</f>
        <v>#REF!</v>
      </c>
      <c r="S235" s="1" t="e">
        <f>SUM(_xlfn.XLOOKUP(Table8[[#This Row],[Control ID]],[6]!Table10[Control ID],[6]cmmiAnalysis!BA$4:BA$579),_xlfn.XLOOKUP(Table8[[#This Row],[Control ID]],[6]!Table10[Control ID],[6]cmmiAnalysis!BB$4:BB$579),_xlfn.XLOOKUP(Table8[[#This Row],[Control ID]],[6]!Table10[Control ID],[6]cmmiAnalysis!BC$4:BC$579))</f>
        <v>#REF!</v>
      </c>
      <c r="T235" s="1" t="e">
        <f>SUM(_xlfn.XLOOKUP(Table8[[#This Row],[Control ID]],[6]!Table10[Control ID],[6]cmmiAnalysis!BV$4:BV$579))</f>
        <v>#REF!</v>
      </c>
      <c r="U235" s="1" t="e">
        <f>SUM(_xlfn.XLOOKUP(Table8[[#This Row],[Control ID]],[6]!Table10[Control ID],[6]cmmiAnalysis!BW$4:BW$579))</f>
        <v>#REF!</v>
      </c>
      <c r="V235" s="1" t="e">
        <f>SUM(_xlfn.XLOOKUP(Table8[[#This Row],[Control ID]],[6]!Table10[Control ID],[6]cmmiAnalysis!BX$4:BX$579))</f>
        <v>#REF!</v>
      </c>
      <c r="W235" s="1" t="e">
        <f>SUM(_xlfn.XLOOKUP(Table8[[#This Row],[Control ID]],[6]!Table10[Control ID],[6]cmmiAnalysis!BY$4:BY$579))</f>
        <v>#REF!</v>
      </c>
      <c r="X235" s="1" t="e">
        <f>SUM(_xlfn.XLOOKUP(Table8[[#This Row],[Control ID]],[6]!Table10[Control ID],[6]cmmiAnalysis!BZ$4:BZ$579))</f>
        <v>#REF!</v>
      </c>
      <c r="Y235" s="1" t="e">
        <f>SUM(_xlfn.XLOOKUP(Table8[[#This Row],[Control ID]],[6]!Table10[Control ID],[6]cmmiAnalysis!CA$4:CA$579),_xlfn.XLOOKUP(Table8[[#This Row],[Control ID]],[6]!Table10[Control ID],[6]cmmiAnalysis!CB$4:CB$579))</f>
        <v>#REF!</v>
      </c>
      <c r="Z235" s="1" t="e">
        <f>SUM(_xlfn.XLOOKUP(Table8[[#This Row],[Control ID]],[6]!Table10[Control ID],[6]cmmiAnalysis!CC$4:CC$579),_xlfn.XLOOKUP(Table8[[#This Row],[Control ID]],[6]!Table10[Control ID],[6]cmmiAnalysis!CD$4:CD$579),_xlfn.XLOOKUP(Table8[[#This Row],[Control ID]],[6]!Table10[Control ID],[6]cmmiAnalysis!CE$4:CE$579))</f>
        <v>#REF!</v>
      </c>
    </row>
    <row r="236" spans="2:26" x14ac:dyDescent="0.25">
      <c r="B236" s="1" t="s">
        <v>3526</v>
      </c>
      <c r="C236" s="1" t="str">
        <f>_xlfn.XLOOKUP(B236,[6]cmmiAnalysis!$A$4:$A$579,[6]cmmiAnalysis!$D$4:$D$579,0,0,1)</f>
        <v>Cookie Consent</v>
      </c>
      <c r="D236" s="19">
        <v>4</v>
      </c>
      <c r="E236" s="32" t="str">
        <f>IFERROR(SUM(Table8[[#This Row],[Implementation]:[Reporting]]),"N/A")</f>
        <v>N/A</v>
      </c>
      <c r="F236" s="32" t="e">
        <f>SUM(Table8[[#This Row],[Operating Capability]:[Adaptability]])</f>
        <v>#REF!</v>
      </c>
      <c r="G236" s="32" t="e">
        <f>SUM(Table8[[#This Row],[Reliability]:[Transparency]])</f>
        <v>#REF!</v>
      </c>
      <c r="H236" s="1" t="e" cm="1">
        <f t="array" ref="H236">_xlfn.XLOOKUP(B236,[6]!Table10[Control ID],[6]cmmiAnalysis!AV$4:AV$579,0,0,1)</f>
        <v>#REF!</v>
      </c>
      <c r="I236" s="1" t="e" cm="1">
        <f t="array" ref="I236">_xlfn.XLOOKUP(B236,[6]!Table10[Control ID], [6]cmmiAnalysis!AW$4:AW$579,0,0,1)+(_xlfn.XLOOKUP(B236,[6]!Table10[Control ID], [6]cmmiAnalysis!AX$4:AX$579,0,0,1)+(_xlfn.XLOOKUP(B236,[6]!Table10[Control ID], [6]cmmiAnalysis!AY$4:AY$579,0,0,1)))</f>
        <v>#REF!</v>
      </c>
      <c r="J2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6" s="1" t="e">
        <f>SUM(_xlfn.XLOOKUP(Table8[[#This Row],[Control ID]],[6]!Table10[Control ID],[6]cmmiAnalysis!BE$4:BE$579),_xlfn.XLOOKUP(Table8[[#This Row],[Control ID]],[6]!Table10[Control ID],[6]cmmiAnalysis!BF$4:BF$579))</f>
        <v>#REF!</v>
      </c>
      <c r="L236" s="1" t="e">
        <f>SUM(_xlfn.XLOOKUP(Table8[[#This Row],[Control ID]],[6]!Table10[Control ID],[6]cmmiAnalysis!BG$4:BG$579))</f>
        <v>#REF!</v>
      </c>
      <c r="M236" s="1" t="e">
        <f>SUM(_xlfn.XLOOKUP(Table8[[#This Row],[Control ID]],[6]!Table10[Control ID],[6]cmmiAnalysis!BH$4:BH$579))</f>
        <v>#REF!</v>
      </c>
      <c r="N236" s="1" t="e">
        <f>SUM(_xlfn.XLOOKUP(Table8[[#This Row],[Control ID]],[6]!Table10[Control ID],[6]cmmiAnalysis!BI$4:BI$579))</f>
        <v>#REF!</v>
      </c>
      <c r="O236" s="1" t="e">
        <f>SUM(_xlfn.XLOOKUP(Table8[[#This Row],[Control ID]],[6]!Table10[Control ID],[6]cmmiAnalysis!BJ$4:BJ$579),_xlfn.XLOOKUP(Table8[[#This Row],[Control ID]],[6]!Table10[Control ID],[6]cmmiAnalysis!BK$4:BK$579))</f>
        <v>#REF!</v>
      </c>
      <c r="P236" s="1" t="e">
        <f>SUM(_xlfn.XLOOKUP(Table8[[#This Row],[Control ID]],[6]!Table10[Control ID],[6]cmmiAnalysis!BL$4:BL$579))</f>
        <v>#REF!</v>
      </c>
      <c r="Q2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6" s="1" t="e">
        <f>SUM(_xlfn.XLOOKUP(Table8[[#This Row],[Control ID]],[6]!Table10[Control ID],[6]cmmiAnalysis!BQ$4:BQ$579),_xlfn.XLOOKUP(Table8[[#This Row],[Control ID]],[6]!Table10[Control ID],[6]cmmiAnalysis!BR$4:BR$579))</f>
        <v>#REF!</v>
      </c>
      <c r="S236" s="1" t="e">
        <f>SUM(_xlfn.XLOOKUP(Table8[[#This Row],[Control ID]],[6]!Table10[Control ID],[6]cmmiAnalysis!BA$4:BA$579),_xlfn.XLOOKUP(Table8[[#This Row],[Control ID]],[6]!Table10[Control ID],[6]cmmiAnalysis!BB$4:BB$579),_xlfn.XLOOKUP(Table8[[#This Row],[Control ID]],[6]!Table10[Control ID],[6]cmmiAnalysis!BC$4:BC$579))</f>
        <v>#REF!</v>
      </c>
      <c r="T236" s="1" t="e">
        <f>SUM(_xlfn.XLOOKUP(Table8[[#This Row],[Control ID]],[6]!Table10[Control ID],[6]cmmiAnalysis!BV$4:BV$579))</f>
        <v>#REF!</v>
      </c>
      <c r="U236" s="1" t="e">
        <f>SUM(_xlfn.XLOOKUP(Table8[[#This Row],[Control ID]],[6]!Table10[Control ID],[6]cmmiAnalysis!BW$4:BW$579))</f>
        <v>#REF!</v>
      </c>
      <c r="V236" s="1" t="e">
        <f>SUM(_xlfn.XLOOKUP(Table8[[#This Row],[Control ID]],[6]!Table10[Control ID],[6]cmmiAnalysis!BX$4:BX$579))</f>
        <v>#REF!</v>
      </c>
      <c r="W236" s="1" t="e">
        <f>SUM(_xlfn.XLOOKUP(Table8[[#This Row],[Control ID]],[6]!Table10[Control ID],[6]cmmiAnalysis!BY$4:BY$579))</f>
        <v>#REF!</v>
      </c>
      <c r="X236" s="1" t="e">
        <f>SUM(_xlfn.XLOOKUP(Table8[[#This Row],[Control ID]],[6]!Table10[Control ID],[6]cmmiAnalysis!BZ$4:BZ$579))</f>
        <v>#REF!</v>
      </c>
      <c r="Y236" s="1" t="e">
        <f>SUM(_xlfn.XLOOKUP(Table8[[#This Row],[Control ID]],[6]!Table10[Control ID],[6]cmmiAnalysis!CA$4:CA$579),_xlfn.XLOOKUP(Table8[[#This Row],[Control ID]],[6]!Table10[Control ID],[6]cmmiAnalysis!CB$4:CB$579))</f>
        <v>#REF!</v>
      </c>
      <c r="Z236" s="1" t="e">
        <f>SUM(_xlfn.XLOOKUP(Table8[[#This Row],[Control ID]],[6]!Table10[Control ID],[6]cmmiAnalysis!CC$4:CC$579),_xlfn.XLOOKUP(Table8[[#This Row],[Control ID]],[6]!Table10[Control ID],[6]cmmiAnalysis!CD$4:CD$579),_xlfn.XLOOKUP(Table8[[#This Row],[Control ID]],[6]!Table10[Control ID],[6]cmmiAnalysis!CE$4:CE$579))</f>
        <v>#REF!</v>
      </c>
    </row>
    <row r="237" spans="2:26" x14ac:dyDescent="0.25">
      <c r="B237" s="1" t="s">
        <v>3528</v>
      </c>
      <c r="C237" s="1" t="str">
        <f>_xlfn.XLOOKUP(B237,[6]cmmiAnalysis!$A$4:$A$579,[6]cmmiAnalysis!$D$4:$D$579,0,0,1)</f>
        <v>Explicit User Consent</v>
      </c>
      <c r="D237" s="19">
        <v>4</v>
      </c>
      <c r="E237" s="32" t="str">
        <f>IFERROR(SUM(Table8[[#This Row],[Implementation]:[Reporting]]),"N/A")</f>
        <v>N/A</v>
      </c>
      <c r="F237" s="32" t="e">
        <f>SUM(Table8[[#This Row],[Operating Capability]:[Adaptability]])</f>
        <v>#REF!</v>
      </c>
      <c r="G237" s="32" t="e">
        <f>SUM(Table8[[#This Row],[Reliability]:[Transparency]])</f>
        <v>#REF!</v>
      </c>
      <c r="H237" s="1" t="e" cm="1">
        <f t="array" ref="H237">_xlfn.XLOOKUP(B237,[6]!Table10[Control ID],[6]cmmiAnalysis!AV$4:AV$579,0,0,1)</f>
        <v>#REF!</v>
      </c>
      <c r="I237" s="1" t="e" cm="1">
        <f t="array" ref="I237">_xlfn.XLOOKUP(B237,[6]!Table10[Control ID], [6]cmmiAnalysis!AW$4:AW$579,0,0,1)+(_xlfn.XLOOKUP(B237,[6]!Table10[Control ID], [6]cmmiAnalysis!AX$4:AX$579,0,0,1)+(_xlfn.XLOOKUP(B237,[6]!Table10[Control ID], [6]cmmiAnalysis!AY$4:AY$579,0,0,1)))</f>
        <v>#REF!</v>
      </c>
      <c r="J2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7" s="1" t="e">
        <f>SUM(_xlfn.XLOOKUP(Table8[[#This Row],[Control ID]],[6]!Table10[Control ID],[6]cmmiAnalysis!BE$4:BE$579),_xlfn.XLOOKUP(Table8[[#This Row],[Control ID]],[6]!Table10[Control ID],[6]cmmiAnalysis!BF$4:BF$579))</f>
        <v>#REF!</v>
      </c>
      <c r="L237" s="1" t="e">
        <f>SUM(_xlfn.XLOOKUP(Table8[[#This Row],[Control ID]],[6]!Table10[Control ID],[6]cmmiAnalysis!BG$4:BG$579))</f>
        <v>#REF!</v>
      </c>
      <c r="M237" s="1" t="e">
        <f>SUM(_xlfn.XLOOKUP(Table8[[#This Row],[Control ID]],[6]!Table10[Control ID],[6]cmmiAnalysis!BH$4:BH$579))</f>
        <v>#REF!</v>
      </c>
      <c r="N237" s="1" t="e">
        <f>SUM(_xlfn.XLOOKUP(Table8[[#This Row],[Control ID]],[6]!Table10[Control ID],[6]cmmiAnalysis!BI$4:BI$579))</f>
        <v>#REF!</v>
      </c>
      <c r="O237" s="1" t="e">
        <f>SUM(_xlfn.XLOOKUP(Table8[[#This Row],[Control ID]],[6]!Table10[Control ID],[6]cmmiAnalysis!BJ$4:BJ$579),_xlfn.XLOOKUP(Table8[[#This Row],[Control ID]],[6]!Table10[Control ID],[6]cmmiAnalysis!BK$4:BK$579))</f>
        <v>#REF!</v>
      </c>
      <c r="P237" s="1" t="e">
        <f>SUM(_xlfn.XLOOKUP(Table8[[#This Row],[Control ID]],[6]!Table10[Control ID],[6]cmmiAnalysis!BL$4:BL$579))</f>
        <v>#REF!</v>
      </c>
      <c r="Q2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7" s="1" t="e">
        <f>SUM(_xlfn.XLOOKUP(Table8[[#This Row],[Control ID]],[6]!Table10[Control ID],[6]cmmiAnalysis!BQ$4:BQ$579),_xlfn.XLOOKUP(Table8[[#This Row],[Control ID]],[6]!Table10[Control ID],[6]cmmiAnalysis!BR$4:BR$579))</f>
        <v>#REF!</v>
      </c>
      <c r="S237" s="1" t="e">
        <f>SUM(_xlfn.XLOOKUP(Table8[[#This Row],[Control ID]],[6]!Table10[Control ID],[6]cmmiAnalysis!BA$4:BA$579),_xlfn.XLOOKUP(Table8[[#This Row],[Control ID]],[6]!Table10[Control ID],[6]cmmiAnalysis!BB$4:BB$579),_xlfn.XLOOKUP(Table8[[#This Row],[Control ID]],[6]!Table10[Control ID],[6]cmmiAnalysis!BC$4:BC$579))</f>
        <v>#REF!</v>
      </c>
      <c r="T237" s="1" t="e">
        <f>SUM(_xlfn.XLOOKUP(Table8[[#This Row],[Control ID]],[6]!Table10[Control ID],[6]cmmiAnalysis!BV$4:BV$579))</f>
        <v>#REF!</v>
      </c>
      <c r="U237" s="1" t="e">
        <f>SUM(_xlfn.XLOOKUP(Table8[[#This Row],[Control ID]],[6]!Table10[Control ID],[6]cmmiAnalysis!BW$4:BW$579))</f>
        <v>#REF!</v>
      </c>
      <c r="V237" s="1" t="e">
        <f>SUM(_xlfn.XLOOKUP(Table8[[#This Row],[Control ID]],[6]!Table10[Control ID],[6]cmmiAnalysis!BX$4:BX$579))</f>
        <v>#REF!</v>
      </c>
      <c r="W237" s="1" t="e">
        <f>SUM(_xlfn.XLOOKUP(Table8[[#This Row],[Control ID]],[6]!Table10[Control ID],[6]cmmiAnalysis!BY$4:BY$579))</f>
        <v>#REF!</v>
      </c>
      <c r="X237" s="1" t="e">
        <f>SUM(_xlfn.XLOOKUP(Table8[[#This Row],[Control ID]],[6]!Table10[Control ID],[6]cmmiAnalysis!BZ$4:BZ$579))</f>
        <v>#REF!</v>
      </c>
      <c r="Y237" s="1" t="e">
        <f>SUM(_xlfn.XLOOKUP(Table8[[#This Row],[Control ID]],[6]!Table10[Control ID],[6]cmmiAnalysis!CA$4:CA$579),_xlfn.XLOOKUP(Table8[[#This Row],[Control ID]],[6]!Table10[Control ID],[6]cmmiAnalysis!CB$4:CB$579))</f>
        <v>#REF!</v>
      </c>
      <c r="Z237" s="1" t="e">
        <f>SUM(_xlfn.XLOOKUP(Table8[[#This Row],[Control ID]],[6]!Table10[Control ID],[6]cmmiAnalysis!CC$4:CC$579),_xlfn.XLOOKUP(Table8[[#This Row],[Control ID]],[6]!Table10[Control ID],[6]cmmiAnalysis!CD$4:CD$579),_xlfn.XLOOKUP(Table8[[#This Row],[Control ID]],[6]!Table10[Control ID],[6]cmmiAnalysis!CE$4:CE$579))</f>
        <v>#REF!</v>
      </c>
    </row>
    <row r="238" spans="2:26" x14ac:dyDescent="0.25">
      <c r="B238" s="1" t="s">
        <v>3530</v>
      </c>
      <c r="C238" s="1" t="str">
        <f>_xlfn.XLOOKUP(B238,[6]cmmiAnalysis!$A$4:$A$579,[6]cmmiAnalysis!$D$4:$D$579,0,0,1)</f>
        <v>Dynamic Data Masking</v>
      </c>
      <c r="D238" s="19">
        <v>3</v>
      </c>
      <c r="E238" s="32" t="str">
        <f>IFERROR(SUM(Table8[[#This Row],[Implementation]:[Reporting]]),"N/A")</f>
        <v>N/A</v>
      </c>
      <c r="F238" s="32" t="e">
        <f>SUM(Table8[[#This Row],[Operating Capability]:[Adaptability]])</f>
        <v>#REF!</v>
      </c>
      <c r="G238" s="32" t="e">
        <f>SUM(Table8[[#This Row],[Reliability]:[Transparency]])</f>
        <v>#REF!</v>
      </c>
      <c r="H238" s="1" t="e" cm="1">
        <f t="array" ref="H238">_xlfn.XLOOKUP(B238,[6]!Table10[Control ID],[6]cmmiAnalysis!AV$4:AV$579,0,0,1)</f>
        <v>#REF!</v>
      </c>
      <c r="I238" s="1" t="e" cm="1">
        <f t="array" ref="I238">_xlfn.XLOOKUP(B238,[6]!Table10[Control ID], [6]cmmiAnalysis!AW$4:AW$579,0,0,1)+(_xlfn.XLOOKUP(B238,[6]!Table10[Control ID], [6]cmmiAnalysis!AX$4:AX$579,0,0,1)+(_xlfn.XLOOKUP(B238,[6]!Table10[Control ID], [6]cmmiAnalysis!AY$4:AY$579,0,0,1)))</f>
        <v>#REF!</v>
      </c>
      <c r="J2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8" s="1" t="e">
        <f>SUM(_xlfn.XLOOKUP(Table8[[#This Row],[Control ID]],[6]!Table10[Control ID],[6]cmmiAnalysis!BE$4:BE$579),_xlfn.XLOOKUP(Table8[[#This Row],[Control ID]],[6]!Table10[Control ID],[6]cmmiAnalysis!BF$4:BF$579))</f>
        <v>#REF!</v>
      </c>
      <c r="L238" s="1" t="e">
        <f>SUM(_xlfn.XLOOKUP(Table8[[#This Row],[Control ID]],[6]!Table10[Control ID],[6]cmmiAnalysis!BG$4:BG$579))</f>
        <v>#REF!</v>
      </c>
      <c r="M238" s="1" t="e">
        <f>SUM(_xlfn.XLOOKUP(Table8[[#This Row],[Control ID]],[6]!Table10[Control ID],[6]cmmiAnalysis!BH$4:BH$579))</f>
        <v>#REF!</v>
      </c>
      <c r="N238" s="1" t="e">
        <f>SUM(_xlfn.XLOOKUP(Table8[[#This Row],[Control ID]],[6]!Table10[Control ID],[6]cmmiAnalysis!BI$4:BI$579))</f>
        <v>#REF!</v>
      </c>
      <c r="O238" s="1" t="e">
        <f>SUM(_xlfn.XLOOKUP(Table8[[#This Row],[Control ID]],[6]!Table10[Control ID],[6]cmmiAnalysis!BJ$4:BJ$579),_xlfn.XLOOKUP(Table8[[#This Row],[Control ID]],[6]!Table10[Control ID],[6]cmmiAnalysis!BK$4:BK$579))</f>
        <v>#REF!</v>
      </c>
      <c r="P238" s="1" t="e">
        <f>SUM(_xlfn.XLOOKUP(Table8[[#This Row],[Control ID]],[6]!Table10[Control ID],[6]cmmiAnalysis!BL$4:BL$579))</f>
        <v>#REF!</v>
      </c>
      <c r="Q2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8" s="1" t="e">
        <f>SUM(_xlfn.XLOOKUP(Table8[[#This Row],[Control ID]],[6]!Table10[Control ID],[6]cmmiAnalysis!BQ$4:BQ$579),_xlfn.XLOOKUP(Table8[[#This Row],[Control ID]],[6]!Table10[Control ID],[6]cmmiAnalysis!BR$4:BR$579))</f>
        <v>#REF!</v>
      </c>
      <c r="S238" s="1" t="e">
        <f>SUM(_xlfn.XLOOKUP(Table8[[#This Row],[Control ID]],[6]!Table10[Control ID],[6]cmmiAnalysis!BA$4:BA$579),_xlfn.XLOOKUP(Table8[[#This Row],[Control ID]],[6]!Table10[Control ID],[6]cmmiAnalysis!BB$4:BB$579),_xlfn.XLOOKUP(Table8[[#This Row],[Control ID]],[6]!Table10[Control ID],[6]cmmiAnalysis!BC$4:BC$579))</f>
        <v>#REF!</v>
      </c>
      <c r="T238" s="1" t="e">
        <f>SUM(_xlfn.XLOOKUP(Table8[[#This Row],[Control ID]],[6]!Table10[Control ID],[6]cmmiAnalysis!BV$4:BV$579))</f>
        <v>#REF!</v>
      </c>
      <c r="U238" s="1" t="e">
        <f>SUM(_xlfn.XLOOKUP(Table8[[#This Row],[Control ID]],[6]!Table10[Control ID],[6]cmmiAnalysis!BW$4:BW$579))</f>
        <v>#REF!</v>
      </c>
      <c r="V238" s="1" t="e">
        <f>SUM(_xlfn.XLOOKUP(Table8[[#This Row],[Control ID]],[6]!Table10[Control ID],[6]cmmiAnalysis!BX$4:BX$579))</f>
        <v>#REF!</v>
      </c>
      <c r="W238" s="1" t="e">
        <f>SUM(_xlfn.XLOOKUP(Table8[[#This Row],[Control ID]],[6]!Table10[Control ID],[6]cmmiAnalysis!BY$4:BY$579))</f>
        <v>#REF!</v>
      </c>
      <c r="X238" s="1" t="e">
        <f>SUM(_xlfn.XLOOKUP(Table8[[#This Row],[Control ID]],[6]!Table10[Control ID],[6]cmmiAnalysis!BZ$4:BZ$579))</f>
        <v>#REF!</v>
      </c>
      <c r="Y238" s="1" t="e">
        <f>SUM(_xlfn.XLOOKUP(Table8[[#This Row],[Control ID]],[6]!Table10[Control ID],[6]cmmiAnalysis!CA$4:CA$579),_xlfn.XLOOKUP(Table8[[#This Row],[Control ID]],[6]!Table10[Control ID],[6]cmmiAnalysis!CB$4:CB$579))</f>
        <v>#REF!</v>
      </c>
      <c r="Z238" s="1" t="e">
        <f>SUM(_xlfn.XLOOKUP(Table8[[#This Row],[Control ID]],[6]!Table10[Control ID],[6]cmmiAnalysis!CC$4:CC$579),_xlfn.XLOOKUP(Table8[[#This Row],[Control ID]],[6]!Table10[Control ID],[6]cmmiAnalysis!CD$4:CD$579),_xlfn.XLOOKUP(Table8[[#This Row],[Control ID]],[6]!Table10[Control ID],[6]cmmiAnalysis!CE$4:CE$579))</f>
        <v>#REF!</v>
      </c>
    </row>
    <row r="239" spans="2:26" x14ac:dyDescent="0.25">
      <c r="B239" s="1" t="s">
        <v>3532</v>
      </c>
      <c r="C239" s="1" t="str">
        <f>_xlfn.XLOOKUP(B239,[6]cmmiAnalysis!$A$4:$A$579,[6]cmmiAnalysis!$D$4:$D$579,0,0,1)</f>
        <v>Static Data Masking</v>
      </c>
      <c r="D239" s="19">
        <v>3</v>
      </c>
      <c r="E239" s="32" t="str">
        <f>IFERROR(SUM(Table8[[#This Row],[Implementation]:[Reporting]]),"N/A")</f>
        <v>N/A</v>
      </c>
      <c r="F239" s="32" t="e">
        <f>SUM(Table8[[#This Row],[Operating Capability]:[Adaptability]])</f>
        <v>#REF!</v>
      </c>
      <c r="G239" s="32" t="e">
        <f>SUM(Table8[[#This Row],[Reliability]:[Transparency]])</f>
        <v>#REF!</v>
      </c>
      <c r="H239" s="1" t="e" cm="1">
        <f t="array" ref="H239">_xlfn.XLOOKUP(B239,[6]!Table10[Control ID],[6]cmmiAnalysis!AV$4:AV$579,0,0,1)</f>
        <v>#REF!</v>
      </c>
      <c r="I239" s="1" t="e" cm="1">
        <f t="array" ref="I239">_xlfn.XLOOKUP(B239,[6]!Table10[Control ID], [6]cmmiAnalysis!AW$4:AW$579,0,0,1)+(_xlfn.XLOOKUP(B239,[6]!Table10[Control ID], [6]cmmiAnalysis!AX$4:AX$579,0,0,1)+(_xlfn.XLOOKUP(B239,[6]!Table10[Control ID], [6]cmmiAnalysis!AY$4:AY$579,0,0,1)))</f>
        <v>#REF!</v>
      </c>
      <c r="J2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39" s="1" t="e">
        <f>SUM(_xlfn.XLOOKUP(Table8[[#This Row],[Control ID]],[6]!Table10[Control ID],[6]cmmiAnalysis!BE$4:BE$579),_xlfn.XLOOKUP(Table8[[#This Row],[Control ID]],[6]!Table10[Control ID],[6]cmmiAnalysis!BF$4:BF$579))</f>
        <v>#REF!</v>
      </c>
      <c r="L239" s="1" t="e">
        <f>SUM(_xlfn.XLOOKUP(Table8[[#This Row],[Control ID]],[6]!Table10[Control ID],[6]cmmiAnalysis!BG$4:BG$579))</f>
        <v>#REF!</v>
      </c>
      <c r="M239" s="1" t="e">
        <f>SUM(_xlfn.XLOOKUP(Table8[[#This Row],[Control ID]],[6]!Table10[Control ID],[6]cmmiAnalysis!BH$4:BH$579))</f>
        <v>#REF!</v>
      </c>
      <c r="N239" s="1" t="e">
        <f>SUM(_xlfn.XLOOKUP(Table8[[#This Row],[Control ID]],[6]!Table10[Control ID],[6]cmmiAnalysis!BI$4:BI$579))</f>
        <v>#REF!</v>
      </c>
      <c r="O239" s="1" t="e">
        <f>SUM(_xlfn.XLOOKUP(Table8[[#This Row],[Control ID]],[6]!Table10[Control ID],[6]cmmiAnalysis!BJ$4:BJ$579),_xlfn.XLOOKUP(Table8[[#This Row],[Control ID]],[6]!Table10[Control ID],[6]cmmiAnalysis!BK$4:BK$579))</f>
        <v>#REF!</v>
      </c>
      <c r="P239" s="1" t="e">
        <f>SUM(_xlfn.XLOOKUP(Table8[[#This Row],[Control ID]],[6]!Table10[Control ID],[6]cmmiAnalysis!BL$4:BL$579))</f>
        <v>#REF!</v>
      </c>
      <c r="Q2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39" s="1" t="e">
        <f>SUM(_xlfn.XLOOKUP(Table8[[#This Row],[Control ID]],[6]!Table10[Control ID],[6]cmmiAnalysis!BQ$4:BQ$579),_xlfn.XLOOKUP(Table8[[#This Row],[Control ID]],[6]!Table10[Control ID],[6]cmmiAnalysis!BR$4:BR$579))</f>
        <v>#REF!</v>
      </c>
      <c r="S239" s="1" t="e">
        <f>SUM(_xlfn.XLOOKUP(Table8[[#This Row],[Control ID]],[6]!Table10[Control ID],[6]cmmiAnalysis!BA$4:BA$579),_xlfn.XLOOKUP(Table8[[#This Row],[Control ID]],[6]!Table10[Control ID],[6]cmmiAnalysis!BB$4:BB$579),_xlfn.XLOOKUP(Table8[[#This Row],[Control ID]],[6]!Table10[Control ID],[6]cmmiAnalysis!BC$4:BC$579))</f>
        <v>#REF!</v>
      </c>
      <c r="T239" s="1" t="e">
        <f>SUM(_xlfn.XLOOKUP(Table8[[#This Row],[Control ID]],[6]!Table10[Control ID],[6]cmmiAnalysis!BV$4:BV$579))</f>
        <v>#REF!</v>
      </c>
      <c r="U239" s="1" t="e">
        <f>SUM(_xlfn.XLOOKUP(Table8[[#This Row],[Control ID]],[6]!Table10[Control ID],[6]cmmiAnalysis!BW$4:BW$579))</f>
        <v>#REF!</v>
      </c>
      <c r="V239" s="1" t="e">
        <f>SUM(_xlfn.XLOOKUP(Table8[[#This Row],[Control ID]],[6]!Table10[Control ID],[6]cmmiAnalysis!BX$4:BX$579))</f>
        <v>#REF!</v>
      </c>
      <c r="W239" s="1" t="e">
        <f>SUM(_xlfn.XLOOKUP(Table8[[#This Row],[Control ID]],[6]!Table10[Control ID],[6]cmmiAnalysis!BY$4:BY$579))</f>
        <v>#REF!</v>
      </c>
      <c r="X239" s="1" t="e">
        <f>SUM(_xlfn.XLOOKUP(Table8[[#This Row],[Control ID]],[6]!Table10[Control ID],[6]cmmiAnalysis!BZ$4:BZ$579))</f>
        <v>#REF!</v>
      </c>
      <c r="Y239" s="1" t="e">
        <f>SUM(_xlfn.XLOOKUP(Table8[[#This Row],[Control ID]],[6]!Table10[Control ID],[6]cmmiAnalysis!CA$4:CA$579),_xlfn.XLOOKUP(Table8[[#This Row],[Control ID]],[6]!Table10[Control ID],[6]cmmiAnalysis!CB$4:CB$579))</f>
        <v>#REF!</v>
      </c>
      <c r="Z239" s="1" t="e">
        <f>SUM(_xlfn.XLOOKUP(Table8[[#This Row],[Control ID]],[6]!Table10[Control ID],[6]cmmiAnalysis!CC$4:CC$579),_xlfn.XLOOKUP(Table8[[#This Row],[Control ID]],[6]!Table10[Control ID],[6]cmmiAnalysis!CD$4:CD$579),_xlfn.XLOOKUP(Table8[[#This Row],[Control ID]],[6]!Table10[Control ID],[6]cmmiAnalysis!CE$4:CE$579))</f>
        <v>#REF!</v>
      </c>
    </row>
    <row r="240" spans="2:26" x14ac:dyDescent="0.25">
      <c r="B240" s="1" t="s">
        <v>3534</v>
      </c>
      <c r="C240" s="1" t="str">
        <f>_xlfn.XLOOKUP(B240,[6]cmmiAnalysis!$A$4:$A$579,[6]cmmiAnalysis!$D$4:$D$579,0,0,1)</f>
        <v>Tokenization</v>
      </c>
      <c r="D240" s="19">
        <v>3</v>
      </c>
      <c r="E240" s="32" t="str">
        <f>IFERROR(SUM(Table8[[#This Row],[Implementation]:[Reporting]]),"N/A")</f>
        <v>N/A</v>
      </c>
      <c r="F240" s="32" t="e">
        <f>SUM(Table8[[#This Row],[Operating Capability]:[Adaptability]])</f>
        <v>#REF!</v>
      </c>
      <c r="G240" s="32" t="e">
        <f>SUM(Table8[[#This Row],[Reliability]:[Transparency]])</f>
        <v>#REF!</v>
      </c>
      <c r="H240" s="1" t="e" cm="1">
        <f t="array" ref="H240">_xlfn.XLOOKUP(B240,[6]!Table10[Control ID],[6]cmmiAnalysis!AV$4:AV$579,0,0,1)</f>
        <v>#REF!</v>
      </c>
      <c r="I240" s="1" t="e" cm="1">
        <f t="array" ref="I240">_xlfn.XLOOKUP(B240,[6]!Table10[Control ID], [6]cmmiAnalysis!AW$4:AW$579,0,0,1)+(_xlfn.XLOOKUP(B240,[6]!Table10[Control ID], [6]cmmiAnalysis!AX$4:AX$579,0,0,1)+(_xlfn.XLOOKUP(B240,[6]!Table10[Control ID], [6]cmmiAnalysis!AY$4:AY$579,0,0,1)))</f>
        <v>#REF!</v>
      </c>
      <c r="J2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0" s="1" t="e">
        <f>SUM(_xlfn.XLOOKUP(Table8[[#This Row],[Control ID]],[6]!Table10[Control ID],[6]cmmiAnalysis!BE$4:BE$579),_xlfn.XLOOKUP(Table8[[#This Row],[Control ID]],[6]!Table10[Control ID],[6]cmmiAnalysis!BF$4:BF$579))</f>
        <v>#REF!</v>
      </c>
      <c r="L240" s="1" t="e">
        <f>SUM(_xlfn.XLOOKUP(Table8[[#This Row],[Control ID]],[6]!Table10[Control ID],[6]cmmiAnalysis!BG$4:BG$579))</f>
        <v>#REF!</v>
      </c>
      <c r="M240" s="1" t="e">
        <f>SUM(_xlfn.XLOOKUP(Table8[[#This Row],[Control ID]],[6]!Table10[Control ID],[6]cmmiAnalysis!BH$4:BH$579))</f>
        <v>#REF!</v>
      </c>
      <c r="N240" s="1" t="e">
        <f>SUM(_xlfn.XLOOKUP(Table8[[#This Row],[Control ID]],[6]!Table10[Control ID],[6]cmmiAnalysis!BI$4:BI$579))</f>
        <v>#REF!</v>
      </c>
      <c r="O240" s="1" t="e">
        <f>SUM(_xlfn.XLOOKUP(Table8[[#This Row],[Control ID]],[6]!Table10[Control ID],[6]cmmiAnalysis!BJ$4:BJ$579),_xlfn.XLOOKUP(Table8[[#This Row],[Control ID]],[6]!Table10[Control ID],[6]cmmiAnalysis!BK$4:BK$579))</f>
        <v>#REF!</v>
      </c>
      <c r="P240" s="1" t="e">
        <f>SUM(_xlfn.XLOOKUP(Table8[[#This Row],[Control ID]],[6]!Table10[Control ID],[6]cmmiAnalysis!BL$4:BL$579))</f>
        <v>#REF!</v>
      </c>
      <c r="Q2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0" s="1" t="e">
        <f>SUM(_xlfn.XLOOKUP(Table8[[#This Row],[Control ID]],[6]!Table10[Control ID],[6]cmmiAnalysis!BQ$4:BQ$579),_xlfn.XLOOKUP(Table8[[#This Row],[Control ID]],[6]!Table10[Control ID],[6]cmmiAnalysis!BR$4:BR$579))</f>
        <v>#REF!</v>
      </c>
      <c r="S240" s="1" t="e">
        <f>SUM(_xlfn.XLOOKUP(Table8[[#This Row],[Control ID]],[6]!Table10[Control ID],[6]cmmiAnalysis!BA$4:BA$579),_xlfn.XLOOKUP(Table8[[#This Row],[Control ID]],[6]!Table10[Control ID],[6]cmmiAnalysis!BB$4:BB$579),_xlfn.XLOOKUP(Table8[[#This Row],[Control ID]],[6]!Table10[Control ID],[6]cmmiAnalysis!BC$4:BC$579))</f>
        <v>#REF!</v>
      </c>
      <c r="T240" s="1" t="e">
        <f>SUM(_xlfn.XLOOKUP(Table8[[#This Row],[Control ID]],[6]!Table10[Control ID],[6]cmmiAnalysis!BV$4:BV$579))</f>
        <v>#REF!</v>
      </c>
      <c r="U240" s="1" t="e">
        <f>SUM(_xlfn.XLOOKUP(Table8[[#This Row],[Control ID]],[6]!Table10[Control ID],[6]cmmiAnalysis!BW$4:BW$579))</f>
        <v>#REF!</v>
      </c>
      <c r="V240" s="1" t="e">
        <f>SUM(_xlfn.XLOOKUP(Table8[[#This Row],[Control ID]],[6]!Table10[Control ID],[6]cmmiAnalysis!BX$4:BX$579))</f>
        <v>#REF!</v>
      </c>
      <c r="W240" s="1" t="e">
        <f>SUM(_xlfn.XLOOKUP(Table8[[#This Row],[Control ID]],[6]!Table10[Control ID],[6]cmmiAnalysis!BY$4:BY$579))</f>
        <v>#REF!</v>
      </c>
      <c r="X240" s="1" t="e">
        <f>SUM(_xlfn.XLOOKUP(Table8[[#This Row],[Control ID]],[6]!Table10[Control ID],[6]cmmiAnalysis!BZ$4:BZ$579))</f>
        <v>#REF!</v>
      </c>
      <c r="Y240" s="1" t="e">
        <f>SUM(_xlfn.XLOOKUP(Table8[[#This Row],[Control ID]],[6]!Table10[Control ID],[6]cmmiAnalysis!CA$4:CA$579),_xlfn.XLOOKUP(Table8[[#This Row],[Control ID]],[6]!Table10[Control ID],[6]cmmiAnalysis!CB$4:CB$579))</f>
        <v>#REF!</v>
      </c>
      <c r="Z240" s="1" t="e">
        <f>SUM(_xlfn.XLOOKUP(Table8[[#This Row],[Control ID]],[6]!Table10[Control ID],[6]cmmiAnalysis!CC$4:CC$579),_xlfn.XLOOKUP(Table8[[#This Row],[Control ID]],[6]!Table10[Control ID],[6]cmmiAnalysis!CD$4:CD$579),_xlfn.XLOOKUP(Table8[[#This Row],[Control ID]],[6]!Table10[Control ID],[6]cmmiAnalysis!CE$4:CE$579))</f>
        <v>#REF!</v>
      </c>
    </row>
    <row r="241" spans="2:26" x14ac:dyDescent="0.25">
      <c r="B241" s="1" t="s">
        <v>3535</v>
      </c>
      <c r="C241" s="1" t="str">
        <f>_xlfn.XLOOKUP(B241,[6]cmmiAnalysis!$A$4:$A$579,[6]cmmiAnalysis!$D$4:$D$579,0,0,1)</f>
        <v>Data Shuffling</v>
      </c>
      <c r="D241" s="19">
        <v>4</v>
      </c>
      <c r="E241" s="32" t="str">
        <f>IFERROR(SUM(Table8[[#This Row],[Implementation]:[Reporting]]),"N/A")</f>
        <v>N/A</v>
      </c>
      <c r="F241" s="32" t="e">
        <f>SUM(Table8[[#This Row],[Operating Capability]:[Adaptability]])</f>
        <v>#REF!</v>
      </c>
      <c r="G241" s="32" t="e">
        <f>SUM(Table8[[#This Row],[Reliability]:[Transparency]])</f>
        <v>#REF!</v>
      </c>
      <c r="H241" s="1" t="e" cm="1">
        <f t="array" ref="H241">_xlfn.XLOOKUP(B241,[6]!Table10[Control ID],[6]cmmiAnalysis!AV$4:AV$579,0,0,1)</f>
        <v>#REF!</v>
      </c>
      <c r="I241" s="1" t="e" cm="1">
        <f t="array" ref="I241">_xlfn.XLOOKUP(B241,[6]!Table10[Control ID], [6]cmmiAnalysis!AW$4:AW$579,0,0,1)+(_xlfn.XLOOKUP(B241,[6]!Table10[Control ID], [6]cmmiAnalysis!AX$4:AX$579,0,0,1)+(_xlfn.XLOOKUP(B241,[6]!Table10[Control ID], [6]cmmiAnalysis!AY$4:AY$579,0,0,1)))</f>
        <v>#REF!</v>
      </c>
      <c r="J2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1" s="1" t="e">
        <f>SUM(_xlfn.XLOOKUP(Table8[[#This Row],[Control ID]],[6]!Table10[Control ID],[6]cmmiAnalysis!BE$4:BE$579),_xlfn.XLOOKUP(Table8[[#This Row],[Control ID]],[6]!Table10[Control ID],[6]cmmiAnalysis!BF$4:BF$579))</f>
        <v>#REF!</v>
      </c>
      <c r="L241" s="1" t="e">
        <f>SUM(_xlfn.XLOOKUP(Table8[[#This Row],[Control ID]],[6]!Table10[Control ID],[6]cmmiAnalysis!BG$4:BG$579))</f>
        <v>#REF!</v>
      </c>
      <c r="M241" s="1" t="e">
        <f>SUM(_xlfn.XLOOKUP(Table8[[#This Row],[Control ID]],[6]!Table10[Control ID],[6]cmmiAnalysis!BH$4:BH$579))</f>
        <v>#REF!</v>
      </c>
      <c r="N241" s="1" t="e">
        <f>SUM(_xlfn.XLOOKUP(Table8[[#This Row],[Control ID]],[6]!Table10[Control ID],[6]cmmiAnalysis!BI$4:BI$579))</f>
        <v>#REF!</v>
      </c>
      <c r="O241" s="1" t="e">
        <f>SUM(_xlfn.XLOOKUP(Table8[[#This Row],[Control ID]],[6]!Table10[Control ID],[6]cmmiAnalysis!BJ$4:BJ$579),_xlfn.XLOOKUP(Table8[[#This Row],[Control ID]],[6]!Table10[Control ID],[6]cmmiAnalysis!BK$4:BK$579))</f>
        <v>#REF!</v>
      </c>
      <c r="P241" s="1" t="e">
        <f>SUM(_xlfn.XLOOKUP(Table8[[#This Row],[Control ID]],[6]!Table10[Control ID],[6]cmmiAnalysis!BL$4:BL$579))</f>
        <v>#REF!</v>
      </c>
      <c r="Q2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1" s="1" t="e">
        <f>SUM(_xlfn.XLOOKUP(Table8[[#This Row],[Control ID]],[6]!Table10[Control ID],[6]cmmiAnalysis!BQ$4:BQ$579),_xlfn.XLOOKUP(Table8[[#This Row],[Control ID]],[6]!Table10[Control ID],[6]cmmiAnalysis!BR$4:BR$579))</f>
        <v>#REF!</v>
      </c>
      <c r="S241" s="1" t="e">
        <f>SUM(_xlfn.XLOOKUP(Table8[[#This Row],[Control ID]],[6]!Table10[Control ID],[6]cmmiAnalysis!BA$4:BA$579),_xlfn.XLOOKUP(Table8[[#This Row],[Control ID]],[6]!Table10[Control ID],[6]cmmiAnalysis!BB$4:BB$579),_xlfn.XLOOKUP(Table8[[#This Row],[Control ID]],[6]!Table10[Control ID],[6]cmmiAnalysis!BC$4:BC$579))</f>
        <v>#REF!</v>
      </c>
      <c r="T241" s="1" t="e">
        <f>SUM(_xlfn.XLOOKUP(Table8[[#This Row],[Control ID]],[6]!Table10[Control ID],[6]cmmiAnalysis!BV$4:BV$579))</f>
        <v>#REF!</v>
      </c>
      <c r="U241" s="1" t="e">
        <f>SUM(_xlfn.XLOOKUP(Table8[[#This Row],[Control ID]],[6]!Table10[Control ID],[6]cmmiAnalysis!BW$4:BW$579))</f>
        <v>#REF!</v>
      </c>
      <c r="V241" s="1" t="e">
        <f>SUM(_xlfn.XLOOKUP(Table8[[#This Row],[Control ID]],[6]!Table10[Control ID],[6]cmmiAnalysis!BX$4:BX$579))</f>
        <v>#REF!</v>
      </c>
      <c r="W241" s="1" t="e">
        <f>SUM(_xlfn.XLOOKUP(Table8[[#This Row],[Control ID]],[6]!Table10[Control ID],[6]cmmiAnalysis!BY$4:BY$579))</f>
        <v>#REF!</v>
      </c>
      <c r="X241" s="1" t="e">
        <f>SUM(_xlfn.XLOOKUP(Table8[[#This Row],[Control ID]],[6]!Table10[Control ID],[6]cmmiAnalysis!BZ$4:BZ$579))</f>
        <v>#REF!</v>
      </c>
      <c r="Y241" s="1" t="e">
        <f>SUM(_xlfn.XLOOKUP(Table8[[#This Row],[Control ID]],[6]!Table10[Control ID],[6]cmmiAnalysis!CA$4:CA$579),_xlfn.XLOOKUP(Table8[[#This Row],[Control ID]],[6]!Table10[Control ID],[6]cmmiAnalysis!CB$4:CB$579))</f>
        <v>#REF!</v>
      </c>
      <c r="Z241" s="1" t="e">
        <f>SUM(_xlfn.XLOOKUP(Table8[[#This Row],[Control ID]],[6]!Table10[Control ID],[6]cmmiAnalysis!CC$4:CC$579),_xlfn.XLOOKUP(Table8[[#This Row],[Control ID]],[6]!Table10[Control ID],[6]cmmiAnalysis!CD$4:CD$579),_xlfn.XLOOKUP(Table8[[#This Row],[Control ID]],[6]!Table10[Control ID],[6]cmmiAnalysis!CE$4:CE$579))</f>
        <v>#REF!</v>
      </c>
    </row>
    <row r="242" spans="2:26" x14ac:dyDescent="0.25">
      <c r="B242" s="1" t="s">
        <v>3536</v>
      </c>
      <c r="C242" s="1" t="str">
        <f>_xlfn.XLOOKUP(B242,[6]cmmiAnalysis!$A$4:$A$579,[6]cmmiAnalysis!$D$4:$D$579,0,0,1)</f>
        <v>DPIA</v>
      </c>
      <c r="D242" s="19">
        <v>3</v>
      </c>
      <c r="E242" s="32" t="str">
        <f>IFERROR(SUM(Table8[[#This Row],[Implementation]:[Reporting]]),"N/A")</f>
        <v>N/A</v>
      </c>
      <c r="F242" s="32" t="e">
        <f>SUM(Table8[[#This Row],[Operating Capability]:[Adaptability]])</f>
        <v>#REF!</v>
      </c>
      <c r="G242" s="32" t="e">
        <f>SUM(Table8[[#This Row],[Reliability]:[Transparency]])</f>
        <v>#REF!</v>
      </c>
      <c r="H242" s="1" t="e" cm="1">
        <f t="array" ref="H242">_xlfn.XLOOKUP(B242,[6]!Table10[Control ID],[6]cmmiAnalysis!AV$4:AV$579,0,0,1)</f>
        <v>#REF!</v>
      </c>
      <c r="I242" s="1" t="e" cm="1">
        <f t="array" ref="I242">_xlfn.XLOOKUP(B242,[6]!Table10[Control ID], [6]cmmiAnalysis!AW$4:AW$579,0,0,1)+(_xlfn.XLOOKUP(B242,[6]!Table10[Control ID], [6]cmmiAnalysis!AX$4:AX$579,0,0,1)+(_xlfn.XLOOKUP(B242,[6]!Table10[Control ID], [6]cmmiAnalysis!AY$4:AY$579,0,0,1)))</f>
        <v>#REF!</v>
      </c>
      <c r="J2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2" s="1" t="e">
        <f>SUM(_xlfn.XLOOKUP(Table8[[#This Row],[Control ID]],[6]!Table10[Control ID],[6]cmmiAnalysis!BE$4:BE$579),_xlfn.XLOOKUP(Table8[[#This Row],[Control ID]],[6]!Table10[Control ID],[6]cmmiAnalysis!BF$4:BF$579))</f>
        <v>#REF!</v>
      </c>
      <c r="L242" s="1" t="e">
        <f>SUM(_xlfn.XLOOKUP(Table8[[#This Row],[Control ID]],[6]!Table10[Control ID],[6]cmmiAnalysis!BG$4:BG$579))</f>
        <v>#REF!</v>
      </c>
      <c r="M242" s="1" t="e">
        <f>SUM(_xlfn.XLOOKUP(Table8[[#This Row],[Control ID]],[6]!Table10[Control ID],[6]cmmiAnalysis!BH$4:BH$579))</f>
        <v>#REF!</v>
      </c>
      <c r="N242" s="1" t="e">
        <f>SUM(_xlfn.XLOOKUP(Table8[[#This Row],[Control ID]],[6]!Table10[Control ID],[6]cmmiAnalysis!BI$4:BI$579))</f>
        <v>#REF!</v>
      </c>
      <c r="O242" s="1" t="e">
        <f>SUM(_xlfn.XLOOKUP(Table8[[#This Row],[Control ID]],[6]!Table10[Control ID],[6]cmmiAnalysis!BJ$4:BJ$579),_xlfn.XLOOKUP(Table8[[#This Row],[Control ID]],[6]!Table10[Control ID],[6]cmmiAnalysis!BK$4:BK$579))</f>
        <v>#REF!</v>
      </c>
      <c r="P242" s="1" t="e">
        <f>SUM(_xlfn.XLOOKUP(Table8[[#This Row],[Control ID]],[6]!Table10[Control ID],[6]cmmiAnalysis!BL$4:BL$579))</f>
        <v>#REF!</v>
      </c>
      <c r="Q2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2" s="1" t="e">
        <f>SUM(_xlfn.XLOOKUP(Table8[[#This Row],[Control ID]],[6]!Table10[Control ID],[6]cmmiAnalysis!BQ$4:BQ$579),_xlfn.XLOOKUP(Table8[[#This Row],[Control ID]],[6]!Table10[Control ID],[6]cmmiAnalysis!BR$4:BR$579))</f>
        <v>#REF!</v>
      </c>
      <c r="S242" s="1" t="e">
        <f>SUM(_xlfn.XLOOKUP(Table8[[#This Row],[Control ID]],[6]!Table10[Control ID],[6]cmmiAnalysis!BA$4:BA$579),_xlfn.XLOOKUP(Table8[[#This Row],[Control ID]],[6]!Table10[Control ID],[6]cmmiAnalysis!BB$4:BB$579),_xlfn.XLOOKUP(Table8[[#This Row],[Control ID]],[6]!Table10[Control ID],[6]cmmiAnalysis!BC$4:BC$579))</f>
        <v>#REF!</v>
      </c>
      <c r="T242" s="1" t="e">
        <f>SUM(_xlfn.XLOOKUP(Table8[[#This Row],[Control ID]],[6]!Table10[Control ID],[6]cmmiAnalysis!BV$4:BV$579))</f>
        <v>#REF!</v>
      </c>
      <c r="U242" s="1" t="e">
        <f>SUM(_xlfn.XLOOKUP(Table8[[#This Row],[Control ID]],[6]!Table10[Control ID],[6]cmmiAnalysis!BW$4:BW$579))</f>
        <v>#REF!</v>
      </c>
      <c r="V242" s="1" t="e">
        <f>SUM(_xlfn.XLOOKUP(Table8[[#This Row],[Control ID]],[6]!Table10[Control ID],[6]cmmiAnalysis!BX$4:BX$579))</f>
        <v>#REF!</v>
      </c>
      <c r="W242" s="1" t="e">
        <f>SUM(_xlfn.XLOOKUP(Table8[[#This Row],[Control ID]],[6]!Table10[Control ID],[6]cmmiAnalysis!BY$4:BY$579))</f>
        <v>#REF!</v>
      </c>
      <c r="X242" s="1" t="e">
        <f>SUM(_xlfn.XLOOKUP(Table8[[#This Row],[Control ID]],[6]!Table10[Control ID],[6]cmmiAnalysis!BZ$4:BZ$579))</f>
        <v>#REF!</v>
      </c>
      <c r="Y242" s="1" t="e">
        <f>SUM(_xlfn.XLOOKUP(Table8[[#This Row],[Control ID]],[6]!Table10[Control ID],[6]cmmiAnalysis!CA$4:CA$579),_xlfn.XLOOKUP(Table8[[#This Row],[Control ID]],[6]!Table10[Control ID],[6]cmmiAnalysis!CB$4:CB$579))</f>
        <v>#REF!</v>
      </c>
      <c r="Z242" s="1" t="e">
        <f>SUM(_xlfn.XLOOKUP(Table8[[#This Row],[Control ID]],[6]!Table10[Control ID],[6]cmmiAnalysis!CC$4:CC$579),_xlfn.XLOOKUP(Table8[[#This Row],[Control ID]],[6]!Table10[Control ID],[6]cmmiAnalysis!CD$4:CD$579),_xlfn.XLOOKUP(Table8[[#This Row],[Control ID]],[6]!Table10[Control ID],[6]cmmiAnalysis!CE$4:CE$579))</f>
        <v>#REF!</v>
      </c>
    </row>
    <row r="243" spans="2:26" x14ac:dyDescent="0.25">
      <c r="B243" s="1" t="s">
        <v>3538</v>
      </c>
      <c r="C243" s="1" t="str">
        <f>_xlfn.XLOOKUP(B243,[6]cmmiAnalysis!$A$4:$A$579,[6]cmmiAnalysis!$D$4:$D$579,0,0,1)</f>
        <v>Data Pruning</v>
      </c>
      <c r="D243" s="19">
        <v>4</v>
      </c>
      <c r="E243" s="32" t="str">
        <f>IFERROR(SUM(Table8[[#This Row],[Implementation]:[Reporting]]),"N/A")</f>
        <v>N/A</v>
      </c>
      <c r="F243" s="32" t="e">
        <f>SUM(Table8[[#This Row],[Operating Capability]:[Adaptability]])</f>
        <v>#REF!</v>
      </c>
      <c r="G243" s="32" t="e">
        <f>SUM(Table8[[#This Row],[Reliability]:[Transparency]])</f>
        <v>#REF!</v>
      </c>
      <c r="H243" s="1" t="e" cm="1">
        <f t="array" ref="H243">_xlfn.XLOOKUP(B243,[6]!Table10[Control ID],[6]cmmiAnalysis!AV$4:AV$579,0,0,1)</f>
        <v>#REF!</v>
      </c>
      <c r="I243" s="1" t="e" cm="1">
        <f t="array" ref="I243">_xlfn.XLOOKUP(B243,[6]!Table10[Control ID], [6]cmmiAnalysis!AW$4:AW$579,0,0,1)+(_xlfn.XLOOKUP(B243,[6]!Table10[Control ID], [6]cmmiAnalysis!AX$4:AX$579,0,0,1)+(_xlfn.XLOOKUP(B243,[6]!Table10[Control ID], [6]cmmiAnalysis!AY$4:AY$579,0,0,1)))</f>
        <v>#REF!</v>
      </c>
      <c r="J2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3" s="1" t="e">
        <f>SUM(_xlfn.XLOOKUP(Table8[[#This Row],[Control ID]],[6]!Table10[Control ID],[6]cmmiAnalysis!BE$4:BE$579),_xlfn.XLOOKUP(Table8[[#This Row],[Control ID]],[6]!Table10[Control ID],[6]cmmiAnalysis!BF$4:BF$579))</f>
        <v>#REF!</v>
      </c>
      <c r="L243" s="1" t="e">
        <f>SUM(_xlfn.XLOOKUP(Table8[[#This Row],[Control ID]],[6]!Table10[Control ID],[6]cmmiAnalysis!BG$4:BG$579))</f>
        <v>#REF!</v>
      </c>
      <c r="M243" s="1" t="e">
        <f>SUM(_xlfn.XLOOKUP(Table8[[#This Row],[Control ID]],[6]!Table10[Control ID],[6]cmmiAnalysis!BH$4:BH$579))</f>
        <v>#REF!</v>
      </c>
      <c r="N243" s="1" t="e">
        <f>SUM(_xlfn.XLOOKUP(Table8[[#This Row],[Control ID]],[6]!Table10[Control ID],[6]cmmiAnalysis!BI$4:BI$579))</f>
        <v>#REF!</v>
      </c>
      <c r="O243" s="1" t="e">
        <f>SUM(_xlfn.XLOOKUP(Table8[[#This Row],[Control ID]],[6]!Table10[Control ID],[6]cmmiAnalysis!BJ$4:BJ$579),_xlfn.XLOOKUP(Table8[[#This Row],[Control ID]],[6]!Table10[Control ID],[6]cmmiAnalysis!BK$4:BK$579))</f>
        <v>#REF!</v>
      </c>
      <c r="P243" s="1" t="e">
        <f>SUM(_xlfn.XLOOKUP(Table8[[#This Row],[Control ID]],[6]!Table10[Control ID],[6]cmmiAnalysis!BL$4:BL$579))</f>
        <v>#REF!</v>
      </c>
      <c r="Q2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3" s="1" t="e">
        <f>SUM(_xlfn.XLOOKUP(Table8[[#This Row],[Control ID]],[6]!Table10[Control ID],[6]cmmiAnalysis!BQ$4:BQ$579),_xlfn.XLOOKUP(Table8[[#This Row],[Control ID]],[6]!Table10[Control ID],[6]cmmiAnalysis!BR$4:BR$579))</f>
        <v>#REF!</v>
      </c>
      <c r="S243" s="1" t="e">
        <f>SUM(_xlfn.XLOOKUP(Table8[[#This Row],[Control ID]],[6]!Table10[Control ID],[6]cmmiAnalysis!BA$4:BA$579),_xlfn.XLOOKUP(Table8[[#This Row],[Control ID]],[6]!Table10[Control ID],[6]cmmiAnalysis!BB$4:BB$579),_xlfn.XLOOKUP(Table8[[#This Row],[Control ID]],[6]!Table10[Control ID],[6]cmmiAnalysis!BC$4:BC$579))</f>
        <v>#REF!</v>
      </c>
      <c r="T243" s="1" t="e">
        <f>SUM(_xlfn.XLOOKUP(Table8[[#This Row],[Control ID]],[6]!Table10[Control ID],[6]cmmiAnalysis!BV$4:BV$579))</f>
        <v>#REF!</v>
      </c>
      <c r="U243" s="1" t="e">
        <f>SUM(_xlfn.XLOOKUP(Table8[[#This Row],[Control ID]],[6]!Table10[Control ID],[6]cmmiAnalysis!BW$4:BW$579))</f>
        <v>#REF!</v>
      </c>
      <c r="V243" s="1" t="e">
        <f>SUM(_xlfn.XLOOKUP(Table8[[#This Row],[Control ID]],[6]!Table10[Control ID],[6]cmmiAnalysis!BX$4:BX$579))</f>
        <v>#REF!</v>
      </c>
      <c r="W243" s="1" t="e">
        <f>SUM(_xlfn.XLOOKUP(Table8[[#This Row],[Control ID]],[6]!Table10[Control ID],[6]cmmiAnalysis!BY$4:BY$579))</f>
        <v>#REF!</v>
      </c>
      <c r="X243" s="1" t="e">
        <f>SUM(_xlfn.XLOOKUP(Table8[[#This Row],[Control ID]],[6]!Table10[Control ID],[6]cmmiAnalysis!BZ$4:BZ$579))</f>
        <v>#REF!</v>
      </c>
      <c r="Y243" s="1" t="e">
        <f>SUM(_xlfn.XLOOKUP(Table8[[#This Row],[Control ID]],[6]!Table10[Control ID],[6]cmmiAnalysis!CA$4:CA$579),_xlfn.XLOOKUP(Table8[[#This Row],[Control ID]],[6]!Table10[Control ID],[6]cmmiAnalysis!CB$4:CB$579))</f>
        <v>#REF!</v>
      </c>
      <c r="Z243" s="1" t="e">
        <f>SUM(_xlfn.XLOOKUP(Table8[[#This Row],[Control ID]],[6]!Table10[Control ID],[6]cmmiAnalysis!CC$4:CC$579),_xlfn.XLOOKUP(Table8[[#This Row],[Control ID]],[6]!Table10[Control ID],[6]cmmiAnalysis!CD$4:CD$579),_xlfn.XLOOKUP(Table8[[#This Row],[Control ID]],[6]!Table10[Control ID],[6]cmmiAnalysis!CE$4:CE$579))</f>
        <v>#REF!</v>
      </c>
    </row>
    <row r="244" spans="2:26" x14ac:dyDescent="0.25">
      <c r="B244" s="1" t="s">
        <v>3540</v>
      </c>
      <c r="C244" s="1" t="str">
        <f>_xlfn.XLOOKUP(B244,[6]cmmiAnalysis!$A$4:$A$579,[6]cmmiAnalysis!$D$4:$D$579,0,0,1)</f>
        <v>Data Summarization</v>
      </c>
      <c r="D244" s="19">
        <v>4</v>
      </c>
      <c r="E244" s="32" t="str">
        <f>IFERROR(SUM(Table8[[#This Row],[Implementation]:[Reporting]]),"N/A")</f>
        <v>N/A</v>
      </c>
      <c r="F244" s="32" t="e">
        <f>SUM(Table8[[#This Row],[Operating Capability]:[Adaptability]])</f>
        <v>#REF!</v>
      </c>
      <c r="G244" s="32" t="e">
        <f>SUM(Table8[[#This Row],[Reliability]:[Transparency]])</f>
        <v>#REF!</v>
      </c>
      <c r="H244" s="1" t="e" cm="1">
        <f t="array" ref="H244">_xlfn.XLOOKUP(B244,[6]!Table10[Control ID],[6]cmmiAnalysis!AV$4:AV$579,0,0,1)</f>
        <v>#REF!</v>
      </c>
      <c r="I244" s="1" t="e" cm="1">
        <f t="array" ref="I244">_xlfn.XLOOKUP(B244,[6]!Table10[Control ID], [6]cmmiAnalysis!AW$4:AW$579,0,0,1)+(_xlfn.XLOOKUP(B244,[6]!Table10[Control ID], [6]cmmiAnalysis!AX$4:AX$579,0,0,1)+(_xlfn.XLOOKUP(B244,[6]!Table10[Control ID], [6]cmmiAnalysis!AY$4:AY$579,0,0,1)))</f>
        <v>#REF!</v>
      </c>
      <c r="J2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4" s="1" t="e">
        <f>SUM(_xlfn.XLOOKUP(Table8[[#This Row],[Control ID]],[6]!Table10[Control ID],[6]cmmiAnalysis!BE$4:BE$579),_xlfn.XLOOKUP(Table8[[#This Row],[Control ID]],[6]!Table10[Control ID],[6]cmmiAnalysis!BF$4:BF$579))</f>
        <v>#REF!</v>
      </c>
      <c r="L244" s="1" t="e">
        <f>SUM(_xlfn.XLOOKUP(Table8[[#This Row],[Control ID]],[6]!Table10[Control ID],[6]cmmiAnalysis!BG$4:BG$579))</f>
        <v>#REF!</v>
      </c>
      <c r="M244" s="1" t="e">
        <f>SUM(_xlfn.XLOOKUP(Table8[[#This Row],[Control ID]],[6]!Table10[Control ID],[6]cmmiAnalysis!BH$4:BH$579))</f>
        <v>#REF!</v>
      </c>
      <c r="N244" s="1" t="e">
        <f>SUM(_xlfn.XLOOKUP(Table8[[#This Row],[Control ID]],[6]!Table10[Control ID],[6]cmmiAnalysis!BI$4:BI$579))</f>
        <v>#REF!</v>
      </c>
      <c r="O244" s="1" t="e">
        <f>SUM(_xlfn.XLOOKUP(Table8[[#This Row],[Control ID]],[6]!Table10[Control ID],[6]cmmiAnalysis!BJ$4:BJ$579),_xlfn.XLOOKUP(Table8[[#This Row],[Control ID]],[6]!Table10[Control ID],[6]cmmiAnalysis!BK$4:BK$579))</f>
        <v>#REF!</v>
      </c>
      <c r="P244" s="1" t="e">
        <f>SUM(_xlfn.XLOOKUP(Table8[[#This Row],[Control ID]],[6]!Table10[Control ID],[6]cmmiAnalysis!BL$4:BL$579))</f>
        <v>#REF!</v>
      </c>
      <c r="Q2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4" s="1" t="e">
        <f>SUM(_xlfn.XLOOKUP(Table8[[#This Row],[Control ID]],[6]!Table10[Control ID],[6]cmmiAnalysis!BQ$4:BQ$579),_xlfn.XLOOKUP(Table8[[#This Row],[Control ID]],[6]!Table10[Control ID],[6]cmmiAnalysis!BR$4:BR$579))</f>
        <v>#REF!</v>
      </c>
      <c r="S244" s="1" t="e">
        <f>SUM(_xlfn.XLOOKUP(Table8[[#This Row],[Control ID]],[6]!Table10[Control ID],[6]cmmiAnalysis!BA$4:BA$579),_xlfn.XLOOKUP(Table8[[#This Row],[Control ID]],[6]!Table10[Control ID],[6]cmmiAnalysis!BB$4:BB$579),_xlfn.XLOOKUP(Table8[[#This Row],[Control ID]],[6]!Table10[Control ID],[6]cmmiAnalysis!BC$4:BC$579))</f>
        <v>#REF!</v>
      </c>
      <c r="T244" s="1" t="e">
        <f>SUM(_xlfn.XLOOKUP(Table8[[#This Row],[Control ID]],[6]!Table10[Control ID],[6]cmmiAnalysis!BV$4:BV$579))</f>
        <v>#REF!</v>
      </c>
      <c r="U244" s="1" t="e">
        <f>SUM(_xlfn.XLOOKUP(Table8[[#This Row],[Control ID]],[6]!Table10[Control ID],[6]cmmiAnalysis!BW$4:BW$579))</f>
        <v>#REF!</v>
      </c>
      <c r="V244" s="1" t="e">
        <f>SUM(_xlfn.XLOOKUP(Table8[[#This Row],[Control ID]],[6]!Table10[Control ID],[6]cmmiAnalysis!BX$4:BX$579))</f>
        <v>#REF!</v>
      </c>
      <c r="W244" s="1" t="e">
        <f>SUM(_xlfn.XLOOKUP(Table8[[#This Row],[Control ID]],[6]!Table10[Control ID],[6]cmmiAnalysis!BY$4:BY$579))</f>
        <v>#REF!</v>
      </c>
      <c r="X244" s="1" t="e">
        <f>SUM(_xlfn.XLOOKUP(Table8[[#This Row],[Control ID]],[6]!Table10[Control ID],[6]cmmiAnalysis!BZ$4:BZ$579))</f>
        <v>#REF!</v>
      </c>
      <c r="Y244" s="1" t="e">
        <f>SUM(_xlfn.XLOOKUP(Table8[[#This Row],[Control ID]],[6]!Table10[Control ID],[6]cmmiAnalysis!CA$4:CA$579),_xlfn.XLOOKUP(Table8[[#This Row],[Control ID]],[6]!Table10[Control ID],[6]cmmiAnalysis!CB$4:CB$579))</f>
        <v>#REF!</v>
      </c>
      <c r="Z244" s="1" t="e">
        <f>SUM(_xlfn.XLOOKUP(Table8[[#This Row],[Control ID]],[6]!Table10[Control ID],[6]cmmiAnalysis!CC$4:CC$579),_xlfn.XLOOKUP(Table8[[#This Row],[Control ID]],[6]!Table10[Control ID],[6]cmmiAnalysis!CD$4:CD$579),_xlfn.XLOOKUP(Table8[[#This Row],[Control ID]],[6]!Table10[Control ID],[6]cmmiAnalysis!CE$4:CE$579))</f>
        <v>#REF!</v>
      </c>
    </row>
    <row r="245" spans="2:26" x14ac:dyDescent="0.25">
      <c r="B245" s="1" t="s">
        <v>3542</v>
      </c>
      <c r="C245" s="1" t="str">
        <f>_xlfn.XLOOKUP(B245,[6]cmmiAnalysis!$A$4:$A$579,[6]cmmiAnalysis!$D$4:$D$579,0,0,1)</f>
        <v>Privacy Audits</v>
      </c>
      <c r="D245" s="19">
        <v>4</v>
      </c>
      <c r="E245" s="32" t="str">
        <f>IFERROR(SUM(Table8[[#This Row],[Implementation]:[Reporting]]),"N/A")</f>
        <v>N/A</v>
      </c>
      <c r="F245" s="32" t="e">
        <f>SUM(Table8[[#This Row],[Operating Capability]:[Adaptability]])</f>
        <v>#REF!</v>
      </c>
      <c r="G245" s="32" t="e">
        <f>SUM(Table8[[#This Row],[Reliability]:[Transparency]])</f>
        <v>#REF!</v>
      </c>
      <c r="H245" s="1" t="e" cm="1">
        <f t="array" ref="H245">_xlfn.XLOOKUP(B245,[6]!Table10[Control ID],[6]cmmiAnalysis!AV$4:AV$579,0,0,1)</f>
        <v>#REF!</v>
      </c>
      <c r="I245" s="1" t="e" cm="1">
        <f t="array" ref="I245">_xlfn.XLOOKUP(B245,[6]!Table10[Control ID], [6]cmmiAnalysis!AW$4:AW$579,0,0,1)+(_xlfn.XLOOKUP(B245,[6]!Table10[Control ID], [6]cmmiAnalysis!AX$4:AX$579,0,0,1)+(_xlfn.XLOOKUP(B245,[6]!Table10[Control ID], [6]cmmiAnalysis!AY$4:AY$579,0,0,1)))</f>
        <v>#REF!</v>
      </c>
      <c r="J2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5" s="1" t="e">
        <f>SUM(_xlfn.XLOOKUP(Table8[[#This Row],[Control ID]],[6]!Table10[Control ID],[6]cmmiAnalysis!BE$4:BE$579),_xlfn.XLOOKUP(Table8[[#This Row],[Control ID]],[6]!Table10[Control ID],[6]cmmiAnalysis!BF$4:BF$579))</f>
        <v>#REF!</v>
      </c>
      <c r="L245" s="1" t="e">
        <f>SUM(_xlfn.XLOOKUP(Table8[[#This Row],[Control ID]],[6]!Table10[Control ID],[6]cmmiAnalysis!BG$4:BG$579))</f>
        <v>#REF!</v>
      </c>
      <c r="M245" s="1" t="e">
        <f>SUM(_xlfn.XLOOKUP(Table8[[#This Row],[Control ID]],[6]!Table10[Control ID],[6]cmmiAnalysis!BH$4:BH$579))</f>
        <v>#REF!</v>
      </c>
      <c r="N245" s="1" t="e">
        <f>SUM(_xlfn.XLOOKUP(Table8[[#This Row],[Control ID]],[6]!Table10[Control ID],[6]cmmiAnalysis!BI$4:BI$579))</f>
        <v>#REF!</v>
      </c>
      <c r="O245" s="1" t="e">
        <f>SUM(_xlfn.XLOOKUP(Table8[[#This Row],[Control ID]],[6]!Table10[Control ID],[6]cmmiAnalysis!BJ$4:BJ$579),_xlfn.XLOOKUP(Table8[[#This Row],[Control ID]],[6]!Table10[Control ID],[6]cmmiAnalysis!BK$4:BK$579))</f>
        <v>#REF!</v>
      </c>
      <c r="P245" s="1" t="e">
        <f>SUM(_xlfn.XLOOKUP(Table8[[#This Row],[Control ID]],[6]!Table10[Control ID],[6]cmmiAnalysis!BL$4:BL$579))</f>
        <v>#REF!</v>
      </c>
      <c r="Q2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5" s="1" t="e">
        <f>SUM(_xlfn.XLOOKUP(Table8[[#This Row],[Control ID]],[6]!Table10[Control ID],[6]cmmiAnalysis!BQ$4:BQ$579),_xlfn.XLOOKUP(Table8[[#This Row],[Control ID]],[6]!Table10[Control ID],[6]cmmiAnalysis!BR$4:BR$579))</f>
        <v>#REF!</v>
      </c>
      <c r="S245" s="1" t="e">
        <f>SUM(_xlfn.XLOOKUP(Table8[[#This Row],[Control ID]],[6]!Table10[Control ID],[6]cmmiAnalysis!BA$4:BA$579),_xlfn.XLOOKUP(Table8[[#This Row],[Control ID]],[6]!Table10[Control ID],[6]cmmiAnalysis!BB$4:BB$579),_xlfn.XLOOKUP(Table8[[#This Row],[Control ID]],[6]!Table10[Control ID],[6]cmmiAnalysis!BC$4:BC$579))</f>
        <v>#REF!</v>
      </c>
      <c r="T245" s="1" t="e">
        <f>SUM(_xlfn.XLOOKUP(Table8[[#This Row],[Control ID]],[6]!Table10[Control ID],[6]cmmiAnalysis!BV$4:BV$579))</f>
        <v>#REF!</v>
      </c>
      <c r="U245" s="1" t="e">
        <f>SUM(_xlfn.XLOOKUP(Table8[[#This Row],[Control ID]],[6]!Table10[Control ID],[6]cmmiAnalysis!BW$4:BW$579))</f>
        <v>#REF!</v>
      </c>
      <c r="V245" s="1" t="e">
        <f>SUM(_xlfn.XLOOKUP(Table8[[#This Row],[Control ID]],[6]!Table10[Control ID],[6]cmmiAnalysis!BX$4:BX$579))</f>
        <v>#REF!</v>
      </c>
      <c r="W245" s="1" t="e">
        <f>SUM(_xlfn.XLOOKUP(Table8[[#This Row],[Control ID]],[6]!Table10[Control ID],[6]cmmiAnalysis!BY$4:BY$579))</f>
        <v>#REF!</v>
      </c>
      <c r="X245" s="1" t="e">
        <f>SUM(_xlfn.XLOOKUP(Table8[[#This Row],[Control ID]],[6]!Table10[Control ID],[6]cmmiAnalysis!BZ$4:BZ$579))</f>
        <v>#REF!</v>
      </c>
      <c r="Y245" s="1" t="e">
        <f>SUM(_xlfn.XLOOKUP(Table8[[#This Row],[Control ID]],[6]!Table10[Control ID],[6]cmmiAnalysis!CA$4:CA$579),_xlfn.XLOOKUP(Table8[[#This Row],[Control ID]],[6]!Table10[Control ID],[6]cmmiAnalysis!CB$4:CB$579))</f>
        <v>#REF!</v>
      </c>
      <c r="Z245" s="1" t="e">
        <f>SUM(_xlfn.XLOOKUP(Table8[[#This Row],[Control ID]],[6]!Table10[Control ID],[6]cmmiAnalysis!CC$4:CC$579),_xlfn.XLOOKUP(Table8[[#This Row],[Control ID]],[6]!Table10[Control ID],[6]cmmiAnalysis!CD$4:CD$579),_xlfn.XLOOKUP(Table8[[#This Row],[Control ID]],[6]!Table10[Control ID],[6]cmmiAnalysis!CE$4:CE$579))</f>
        <v>#REF!</v>
      </c>
    </row>
    <row r="246" spans="2:26" x14ac:dyDescent="0.25">
      <c r="B246" s="1" t="s">
        <v>3544</v>
      </c>
      <c r="C246" s="1" t="str">
        <f>_xlfn.XLOOKUP(B246,[6]cmmiAnalysis!$A$4:$A$579,[6]cmmiAnalysis!$D$4:$D$579,0,0,1)</f>
        <v>Real-time Monitoring</v>
      </c>
      <c r="D246" s="19">
        <v>4</v>
      </c>
      <c r="E246" s="32" t="str">
        <f>IFERROR(SUM(Table8[[#This Row],[Implementation]:[Reporting]]),"N/A")</f>
        <v>N/A</v>
      </c>
      <c r="F246" s="32" t="e">
        <f>SUM(Table8[[#This Row],[Operating Capability]:[Adaptability]])</f>
        <v>#REF!</v>
      </c>
      <c r="G246" s="32" t="e">
        <f>SUM(Table8[[#This Row],[Reliability]:[Transparency]])</f>
        <v>#REF!</v>
      </c>
      <c r="H246" s="1" t="e" cm="1">
        <f t="array" ref="H246">_xlfn.XLOOKUP(B246,[6]!Table10[Control ID],[6]cmmiAnalysis!AV$4:AV$579,0,0,1)</f>
        <v>#REF!</v>
      </c>
      <c r="I246" s="1" t="e" cm="1">
        <f t="array" ref="I246">_xlfn.XLOOKUP(B246,[6]!Table10[Control ID], [6]cmmiAnalysis!AW$4:AW$579,0,0,1)+(_xlfn.XLOOKUP(B246,[6]!Table10[Control ID], [6]cmmiAnalysis!AX$4:AX$579,0,0,1)+(_xlfn.XLOOKUP(B246,[6]!Table10[Control ID], [6]cmmiAnalysis!AY$4:AY$579,0,0,1)))</f>
        <v>#REF!</v>
      </c>
      <c r="J2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6" s="1" t="e">
        <f>SUM(_xlfn.XLOOKUP(Table8[[#This Row],[Control ID]],[6]!Table10[Control ID],[6]cmmiAnalysis!BE$4:BE$579),_xlfn.XLOOKUP(Table8[[#This Row],[Control ID]],[6]!Table10[Control ID],[6]cmmiAnalysis!BF$4:BF$579))</f>
        <v>#REF!</v>
      </c>
      <c r="L246" s="1" t="e">
        <f>SUM(_xlfn.XLOOKUP(Table8[[#This Row],[Control ID]],[6]!Table10[Control ID],[6]cmmiAnalysis!BG$4:BG$579))</f>
        <v>#REF!</v>
      </c>
      <c r="M246" s="1" t="e">
        <f>SUM(_xlfn.XLOOKUP(Table8[[#This Row],[Control ID]],[6]!Table10[Control ID],[6]cmmiAnalysis!BH$4:BH$579))</f>
        <v>#REF!</v>
      </c>
      <c r="N246" s="1" t="e">
        <f>SUM(_xlfn.XLOOKUP(Table8[[#This Row],[Control ID]],[6]!Table10[Control ID],[6]cmmiAnalysis!BI$4:BI$579))</f>
        <v>#REF!</v>
      </c>
      <c r="O246" s="1" t="e">
        <f>SUM(_xlfn.XLOOKUP(Table8[[#This Row],[Control ID]],[6]!Table10[Control ID],[6]cmmiAnalysis!BJ$4:BJ$579),_xlfn.XLOOKUP(Table8[[#This Row],[Control ID]],[6]!Table10[Control ID],[6]cmmiAnalysis!BK$4:BK$579))</f>
        <v>#REF!</v>
      </c>
      <c r="P246" s="1" t="e">
        <f>SUM(_xlfn.XLOOKUP(Table8[[#This Row],[Control ID]],[6]!Table10[Control ID],[6]cmmiAnalysis!BL$4:BL$579))</f>
        <v>#REF!</v>
      </c>
      <c r="Q2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6" s="1" t="e">
        <f>SUM(_xlfn.XLOOKUP(Table8[[#This Row],[Control ID]],[6]!Table10[Control ID],[6]cmmiAnalysis!BQ$4:BQ$579),_xlfn.XLOOKUP(Table8[[#This Row],[Control ID]],[6]!Table10[Control ID],[6]cmmiAnalysis!BR$4:BR$579))</f>
        <v>#REF!</v>
      </c>
      <c r="S246" s="1" t="e">
        <f>SUM(_xlfn.XLOOKUP(Table8[[#This Row],[Control ID]],[6]!Table10[Control ID],[6]cmmiAnalysis!BA$4:BA$579),_xlfn.XLOOKUP(Table8[[#This Row],[Control ID]],[6]!Table10[Control ID],[6]cmmiAnalysis!BB$4:BB$579),_xlfn.XLOOKUP(Table8[[#This Row],[Control ID]],[6]!Table10[Control ID],[6]cmmiAnalysis!BC$4:BC$579))</f>
        <v>#REF!</v>
      </c>
      <c r="T246" s="1" t="e">
        <f>SUM(_xlfn.XLOOKUP(Table8[[#This Row],[Control ID]],[6]!Table10[Control ID],[6]cmmiAnalysis!BV$4:BV$579))</f>
        <v>#REF!</v>
      </c>
      <c r="U246" s="1" t="e">
        <f>SUM(_xlfn.XLOOKUP(Table8[[#This Row],[Control ID]],[6]!Table10[Control ID],[6]cmmiAnalysis!BW$4:BW$579))</f>
        <v>#REF!</v>
      </c>
      <c r="V246" s="1" t="e">
        <f>SUM(_xlfn.XLOOKUP(Table8[[#This Row],[Control ID]],[6]!Table10[Control ID],[6]cmmiAnalysis!BX$4:BX$579))</f>
        <v>#REF!</v>
      </c>
      <c r="W246" s="1" t="e">
        <f>SUM(_xlfn.XLOOKUP(Table8[[#This Row],[Control ID]],[6]!Table10[Control ID],[6]cmmiAnalysis!BY$4:BY$579))</f>
        <v>#REF!</v>
      </c>
      <c r="X246" s="1" t="e">
        <f>SUM(_xlfn.XLOOKUP(Table8[[#This Row],[Control ID]],[6]!Table10[Control ID],[6]cmmiAnalysis!BZ$4:BZ$579))</f>
        <v>#REF!</v>
      </c>
      <c r="Y246" s="1" t="e">
        <f>SUM(_xlfn.XLOOKUP(Table8[[#This Row],[Control ID]],[6]!Table10[Control ID],[6]cmmiAnalysis!CA$4:CA$579),_xlfn.XLOOKUP(Table8[[#This Row],[Control ID]],[6]!Table10[Control ID],[6]cmmiAnalysis!CB$4:CB$579))</f>
        <v>#REF!</v>
      </c>
      <c r="Z246" s="1" t="e">
        <f>SUM(_xlfn.XLOOKUP(Table8[[#This Row],[Control ID]],[6]!Table10[Control ID],[6]cmmiAnalysis!CC$4:CC$579),_xlfn.XLOOKUP(Table8[[#This Row],[Control ID]],[6]!Table10[Control ID],[6]cmmiAnalysis!CD$4:CD$579),_xlfn.XLOOKUP(Table8[[#This Row],[Control ID]],[6]!Table10[Control ID],[6]cmmiAnalysis!CE$4:CE$579))</f>
        <v>#REF!</v>
      </c>
    </row>
    <row r="247" spans="2:26" x14ac:dyDescent="0.25">
      <c r="B247" s="1" t="s">
        <v>3546</v>
      </c>
      <c r="C247" s="1" t="str">
        <f>_xlfn.XLOOKUP(B247,[6]cmmiAnalysis!$A$4:$A$579,[6]cmmiAnalysis!$D$4:$D$579,0,0,1)</f>
        <v>Data Deletion</v>
      </c>
      <c r="D247" s="19">
        <v>2</v>
      </c>
      <c r="E247" s="32" t="str">
        <f>IFERROR(SUM(Table8[[#This Row],[Implementation]:[Reporting]]),"N/A")</f>
        <v>N/A</v>
      </c>
      <c r="F247" s="32" t="e">
        <f>SUM(Table8[[#This Row],[Operating Capability]:[Adaptability]])</f>
        <v>#REF!</v>
      </c>
      <c r="G247" s="32" t="e">
        <f>SUM(Table8[[#This Row],[Reliability]:[Transparency]])</f>
        <v>#REF!</v>
      </c>
      <c r="H247" s="1" t="e" cm="1">
        <f t="array" ref="H247">_xlfn.XLOOKUP(B247,[6]!Table10[Control ID],[6]cmmiAnalysis!AV$4:AV$579,0,0,1)</f>
        <v>#REF!</v>
      </c>
      <c r="I247" s="1" t="e" cm="1">
        <f t="array" ref="I247">_xlfn.XLOOKUP(B247,[6]!Table10[Control ID], [6]cmmiAnalysis!AW$4:AW$579,0,0,1)+(_xlfn.XLOOKUP(B247,[6]!Table10[Control ID], [6]cmmiAnalysis!AX$4:AX$579,0,0,1)+(_xlfn.XLOOKUP(B247,[6]!Table10[Control ID], [6]cmmiAnalysis!AY$4:AY$579,0,0,1)))</f>
        <v>#REF!</v>
      </c>
      <c r="J2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7" s="1" t="e">
        <f>SUM(_xlfn.XLOOKUP(Table8[[#This Row],[Control ID]],[6]!Table10[Control ID],[6]cmmiAnalysis!BE$4:BE$579),_xlfn.XLOOKUP(Table8[[#This Row],[Control ID]],[6]!Table10[Control ID],[6]cmmiAnalysis!BF$4:BF$579))</f>
        <v>#REF!</v>
      </c>
      <c r="L247" s="1" t="e">
        <f>SUM(_xlfn.XLOOKUP(Table8[[#This Row],[Control ID]],[6]!Table10[Control ID],[6]cmmiAnalysis!BG$4:BG$579))</f>
        <v>#REF!</v>
      </c>
      <c r="M247" s="1" t="e">
        <f>SUM(_xlfn.XLOOKUP(Table8[[#This Row],[Control ID]],[6]!Table10[Control ID],[6]cmmiAnalysis!BH$4:BH$579))</f>
        <v>#REF!</v>
      </c>
      <c r="N247" s="1" t="e">
        <f>SUM(_xlfn.XLOOKUP(Table8[[#This Row],[Control ID]],[6]!Table10[Control ID],[6]cmmiAnalysis!BI$4:BI$579))</f>
        <v>#REF!</v>
      </c>
      <c r="O247" s="1" t="e">
        <f>SUM(_xlfn.XLOOKUP(Table8[[#This Row],[Control ID]],[6]!Table10[Control ID],[6]cmmiAnalysis!BJ$4:BJ$579),_xlfn.XLOOKUP(Table8[[#This Row],[Control ID]],[6]!Table10[Control ID],[6]cmmiAnalysis!BK$4:BK$579))</f>
        <v>#REF!</v>
      </c>
      <c r="P247" s="1" t="e">
        <f>SUM(_xlfn.XLOOKUP(Table8[[#This Row],[Control ID]],[6]!Table10[Control ID],[6]cmmiAnalysis!BL$4:BL$579))</f>
        <v>#REF!</v>
      </c>
      <c r="Q2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7" s="1" t="e">
        <f>SUM(_xlfn.XLOOKUP(Table8[[#This Row],[Control ID]],[6]!Table10[Control ID],[6]cmmiAnalysis!BQ$4:BQ$579),_xlfn.XLOOKUP(Table8[[#This Row],[Control ID]],[6]!Table10[Control ID],[6]cmmiAnalysis!BR$4:BR$579))</f>
        <v>#REF!</v>
      </c>
      <c r="S247" s="1" t="e">
        <f>SUM(_xlfn.XLOOKUP(Table8[[#This Row],[Control ID]],[6]!Table10[Control ID],[6]cmmiAnalysis!BA$4:BA$579),_xlfn.XLOOKUP(Table8[[#This Row],[Control ID]],[6]!Table10[Control ID],[6]cmmiAnalysis!BB$4:BB$579),_xlfn.XLOOKUP(Table8[[#This Row],[Control ID]],[6]!Table10[Control ID],[6]cmmiAnalysis!BC$4:BC$579))</f>
        <v>#REF!</v>
      </c>
      <c r="T247" s="1" t="e">
        <f>SUM(_xlfn.XLOOKUP(Table8[[#This Row],[Control ID]],[6]!Table10[Control ID],[6]cmmiAnalysis!BV$4:BV$579))</f>
        <v>#REF!</v>
      </c>
      <c r="U247" s="1" t="e">
        <f>SUM(_xlfn.XLOOKUP(Table8[[#This Row],[Control ID]],[6]!Table10[Control ID],[6]cmmiAnalysis!BW$4:BW$579))</f>
        <v>#REF!</v>
      </c>
      <c r="V247" s="1" t="e">
        <f>SUM(_xlfn.XLOOKUP(Table8[[#This Row],[Control ID]],[6]!Table10[Control ID],[6]cmmiAnalysis!BX$4:BX$579))</f>
        <v>#REF!</v>
      </c>
      <c r="W247" s="1" t="e">
        <f>SUM(_xlfn.XLOOKUP(Table8[[#This Row],[Control ID]],[6]!Table10[Control ID],[6]cmmiAnalysis!BY$4:BY$579))</f>
        <v>#REF!</v>
      </c>
      <c r="X247" s="1" t="e">
        <f>SUM(_xlfn.XLOOKUP(Table8[[#This Row],[Control ID]],[6]!Table10[Control ID],[6]cmmiAnalysis!BZ$4:BZ$579))</f>
        <v>#REF!</v>
      </c>
      <c r="Y247" s="1" t="e">
        <f>SUM(_xlfn.XLOOKUP(Table8[[#This Row],[Control ID]],[6]!Table10[Control ID],[6]cmmiAnalysis!CA$4:CA$579),_xlfn.XLOOKUP(Table8[[#This Row],[Control ID]],[6]!Table10[Control ID],[6]cmmiAnalysis!CB$4:CB$579))</f>
        <v>#REF!</v>
      </c>
      <c r="Z247" s="1" t="e">
        <f>SUM(_xlfn.XLOOKUP(Table8[[#This Row],[Control ID]],[6]!Table10[Control ID],[6]cmmiAnalysis!CC$4:CC$579),_xlfn.XLOOKUP(Table8[[#This Row],[Control ID]],[6]!Table10[Control ID],[6]cmmiAnalysis!CD$4:CD$579),_xlfn.XLOOKUP(Table8[[#This Row],[Control ID]],[6]!Table10[Control ID],[6]cmmiAnalysis!CE$4:CE$579))</f>
        <v>#REF!</v>
      </c>
    </row>
    <row r="248" spans="2:26" x14ac:dyDescent="0.25">
      <c r="B248" s="1" t="s">
        <v>3548</v>
      </c>
      <c r="C248" s="1" t="str">
        <f>_xlfn.XLOOKUP(B248,[6]cmmiAnalysis!$A$4:$A$579,[6]cmmiAnalysis!$D$4:$D$579,0,0,1)</f>
        <v>Data Protection Impact Assessment (DPIA)</v>
      </c>
      <c r="D248" s="19">
        <v>3</v>
      </c>
      <c r="E248" s="32" t="str">
        <f>IFERROR(SUM(Table8[[#This Row],[Implementation]:[Reporting]]),"N/A")</f>
        <v>N/A</v>
      </c>
      <c r="F248" s="32" t="e">
        <f>SUM(Table8[[#This Row],[Operating Capability]:[Adaptability]])</f>
        <v>#REF!</v>
      </c>
      <c r="G248" s="32" t="e">
        <f>SUM(Table8[[#This Row],[Reliability]:[Transparency]])</f>
        <v>#REF!</v>
      </c>
      <c r="H248" s="1" t="e" cm="1">
        <f t="array" ref="H248">_xlfn.XLOOKUP(B248,[6]!Table10[Control ID],[6]cmmiAnalysis!AV$4:AV$579,0,0,1)</f>
        <v>#REF!</v>
      </c>
      <c r="I248" s="1" t="e" cm="1">
        <f t="array" ref="I248">_xlfn.XLOOKUP(B248,[6]!Table10[Control ID], [6]cmmiAnalysis!AW$4:AW$579,0,0,1)+(_xlfn.XLOOKUP(B248,[6]!Table10[Control ID], [6]cmmiAnalysis!AX$4:AX$579,0,0,1)+(_xlfn.XLOOKUP(B248,[6]!Table10[Control ID], [6]cmmiAnalysis!AY$4:AY$579,0,0,1)))</f>
        <v>#REF!</v>
      </c>
      <c r="J2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8" s="1" t="e">
        <f>SUM(_xlfn.XLOOKUP(Table8[[#This Row],[Control ID]],[6]!Table10[Control ID],[6]cmmiAnalysis!BE$4:BE$579),_xlfn.XLOOKUP(Table8[[#This Row],[Control ID]],[6]!Table10[Control ID],[6]cmmiAnalysis!BF$4:BF$579))</f>
        <v>#REF!</v>
      </c>
      <c r="L248" s="1" t="e">
        <f>SUM(_xlfn.XLOOKUP(Table8[[#This Row],[Control ID]],[6]!Table10[Control ID],[6]cmmiAnalysis!BG$4:BG$579))</f>
        <v>#REF!</v>
      </c>
      <c r="M248" s="1" t="e">
        <f>SUM(_xlfn.XLOOKUP(Table8[[#This Row],[Control ID]],[6]!Table10[Control ID],[6]cmmiAnalysis!BH$4:BH$579))</f>
        <v>#REF!</v>
      </c>
      <c r="N248" s="1" t="e">
        <f>SUM(_xlfn.XLOOKUP(Table8[[#This Row],[Control ID]],[6]!Table10[Control ID],[6]cmmiAnalysis!BI$4:BI$579))</f>
        <v>#REF!</v>
      </c>
      <c r="O248" s="1" t="e">
        <f>SUM(_xlfn.XLOOKUP(Table8[[#This Row],[Control ID]],[6]!Table10[Control ID],[6]cmmiAnalysis!BJ$4:BJ$579),_xlfn.XLOOKUP(Table8[[#This Row],[Control ID]],[6]!Table10[Control ID],[6]cmmiAnalysis!BK$4:BK$579))</f>
        <v>#REF!</v>
      </c>
      <c r="P248" s="1" t="e">
        <f>SUM(_xlfn.XLOOKUP(Table8[[#This Row],[Control ID]],[6]!Table10[Control ID],[6]cmmiAnalysis!BL$4:BL$579))</f>
        <v>#REF!</v>
      </c>
      <c r="Q2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8" s="1" t="e">
        <f>SUM(_xlfn.XLOOKUP(Table8[[#This Row],[Control ID]],[6]!Table10[Control ID],[6]cmmiAnalysis!BQ$4:BQ$579),_xlfn.XLOOKUP(Table8[[#This Row],[Control ID]],[6]!Table10[Control ID],[6]cmmiAnalysis!BR$4:BR$579))</f>
        <v>#REF!</v>
      </c>
      <c r="S248" s="1" t="e">
        <f>SUM(_xlfn.XLOOKUP(Table8[[#This Row],[Control ID]],[6]!Table10[Control ID],[6]cmmiAnalysis!BA$4:BA$579),_xlfn.XLOOKUP(Table8[[#This Row],[Control ID]],[6]!Table10[Control ID],[6]cmmiAnalysis!BB$4:BB$579),_xlfn.XLOOKUP(Table8[[#This Row],[Control ID]],[6]!Table10[Control ID],[6]cmmiAnalysis!BC$4:BC$579))</f>
        <v>#REF!</v>
      </c>
      <c r="T248" s="1" t="e">
        <f>SUM(_xlfn.XLOOKUP(Table8[[#This Row],[Control ID]],[6]!Table10[Control ID],[6]cmmiAnalysis!BV$4:BV$579))</f>
        <v>#REF!</v>
      </c>
      <c r="U248" s="1" t="e">
        <f>SUM(_xlfn.XLOOKUP(Table8[[#This Row],[Control ID]],[6]!Table10[Control ID],[6]cmmiAnalysis!BW$4:BW$579))</f>
        <v>#REF!</v>
      </c>
      <c r="V248" s="1" t="e">
        <f>SUM(_xlfn.XLOOKUP(Table8[[#This Row],[Control ID]],[6]!Table10[Control ID],[6]cmmiAnalysis!BX$4:BX$579))</f>
        <v>#REF!</v>
      </c>
      <c r="W248" s="1" t="e">
        <f>SUM(_xlfn.XLOOKUP(Table8[[#This Row],[Control ID]],[6]!Table10[Control ID],[6]cmmiAnalysis!BY$4:BY$579))</f>
        <v>#REF!</v>
      </c>
      <c r="X248" s="1" t="e">
        <f>SUM(_xlfn.XLOOKUP(Table8[[#This Row],[Control ID]],[6]!Table10[Control ID],[6]cmmiAnalysis!BZ$4:BZ$579))</f>
        <v>#REF!</v>
      </c>
      <c r="Y248" s="1" t="e">
        <f>SUM(_xlfn.XLOOKUP(Table8[[#This Row],[Control ID]],[6]!Table10[Control ID],[6]cmmiAnalysis!CA$4:CA$579),_xlfn.XLOOKUP(Table8[[#This Row],[Control ID]],[6]!Table10[Control ID],[6]cmmiAnalysis!CB$4:CB$579))</f>
        <v>#REF!</v>
      </c>
      <c r="Z248" s="1" t="e">
        <f>SUM(_xlfn.XLOOKUP(Table8[[#This Row],[Control ID]],[6]!Table10[Control ID],[6]cmmiAnalysis!CC$4:CC$579),_xlfn.XLOOKUP(Table8[[#This Row],[Control ID]],[6]!Table10[Control ID],[6]cmmiAnalysis!CD$4:CD$579),_xlfn.XLOOKUP(Table8[[#This Row],[Control ID]],[6]!Table10[Control ID],[6]cmmiAnalysis!CE$4:CE$579))</f>
        <v>#REF!</v>
      </c>
    </row>
    <row r="249" spans="2:26" x14ac:dyDescent="0.25">
      <c r="B249" s="1" t="s">
        <v>3550</v>
      </c>
      <c r="C249" s="1" t="str">
        <f>_xlfn.XLOOKUP(B249,[6]cmmiAnalysis!$A$4:$A$579,[6]cmmiAnalysis!$D$4:$D$579,0,0,1)</f>
        <v>Device Compliance Monitoring</v>
      </c>
      <c r="D249" s="19">
        <v>5</v>
      </c>
      <c r="E249" s="32" t="str">
        <f>IFERROR(SUM(Table8[[#This Row],[Implementation]:[Reporting]]),"N/A")</f>
        <v>N/A</v>
      </c>
      <c r="F249" s="32" t="e">
        <f>SUM(Table8[[#This Row],[Operating Capability]:[Adaptability]])</f>
        <v>#REF!</v>
      </c>
      <c r="G249" s="32" t="e">
        <f>SUM(Table8[[#This Row],[Reliability]:[Transparency]])</f>
        <v>#REF!</v>
      </c>
      <c r="H249" s="1" t="e" cm="1">
        <f t="array" ref="H249">_xlfn.XLOOKUP(B249,[6]!Table10[Control ID],[6]cmmiAnalysis!AV$4:AV$579,0,0,1)</f>
        <v>#REF!</v>
      </c>
      <c r="I249" s="1" t="e" cm="1">
        <f t="array" ref="I249">_xlfn.XLOOKUP(B249,[6]!Table10[Control ID], [6]cmmiAnalysis!AW$4:AW$579,0,0,1)+(_xlfn.XLOOKUP(B249,[6]!Table10[Control ID], [6]cmmiAnalysis!AX$4:AX$579,0,0,1)+(_xlfn.XLOOKUP(B249,[6]!Table10[Control ID], [6]cmmiAnalysis!AY$4:AY$579,0,0,1)))</f>
        <v>#REF!</v>
      </c>
      <c r="J2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49" s="1" t="e">
        <f>SUM(_xlfn.XLOOKUP(Table8[[#This Row],[Control ID]],[6]!Table10[Control ID],[6]cmmiAnalysis!BE$4:BE$579),_xlfn.XLOOKUP(Table8[[#This Row],[Control ID]],[6]!Table10[Control ID],[6]cmmiAnalysis!BF$4:BF$579))</f>
        <v>#REF!</v>
      </c>
      <c r="L249" s="1" t="e">
        <f>SUM(_xlfn.XLOOKUP(Table8[[#This Row],[Control ID]],[6]!Table10[Control ID],[6]cmmiAnalysis!BG$4:BG$579))</f>
        <v>#REF!</v>
      </c>
      <c r="M249" s="1" t="e">
        <f>SUM(_xlfn.XLOOKUP(Table8[[#This Row],[Control ID]],[6]!Table10[Control ID],[6]cmmiAnalysis!BH$4:BH$579))</f>
        <v>#REF!</v>
      </c>
      <c r="N249" s="1" t="e">
        <f>SUM(_xlfn.XLOOKUP(Table8[[#This Row],[Control ID]],[6]!Table10[Control ID],[6]cmmiAnalysis!BI$4:BI$579))</f>
        <v>#REF!</v>
      </c>
      <c r="O249" s="1" t="e">
        <f>SUM(_xlfn.XLOOKUP(Table8[[#This Row],[Control ID]],[6]!Table10[Control ID],[6]cmmiAnalysis!BJ$4:BJ$579),_xlfn.XLOOKUP(Table8[[#This Row],[Control ID]],[6]!Table10[Control ID],[6]cmmiAnalysis!BK$4:BK$579))</f>
        <v>#REF!</v>
      </c>
      <c r="P249" s="1" t="e">
        <f>SUM(_xlfn.XLOOKUP(Table8[[#This Row],[Control ID]],[6]!Table10[Control ID],[6]cmmiAnalysis!BL$4:BL$579))</f>
        <v>#REF!</v>
      </c>
      <c r="Q2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49" s="1" t="e">
        <f>SUM(_xlfn.XLOOKUP(Table8[[#This Row],[Control ID]],[6]!Table10[Control ID],[6]cmmiAnalysis!BQ$4:BQ$579),_xlfn.XLOOKUP(Table8[[#This Row],[Control ID]],[6]!Table10[Control ID],[6]cmmiAnalysis!BR$4:BR$579))</f>
        <v>#REF!</v>
      </c>
      <c r="S249" s="1" t="e">
        <f>SUM(_xlfn.XLOOKUP(Table8[[#This Row],[Control ID]],[6]!Table10[Control ID],[6]cmmiAnalysis!BA$4:BA$579),_xlfn.XLOOKUP(Table8[[#This Row],[Control ID]],[6]!Table10[Control ID],[6]cmmiAnalysis!BB$4:BB$579),_xlfn.XLOOKUP(Table8[[#This Row],[Control ID]],[6]!Table10[Control ID],[6]cmmiAnalysis!BC$4:BC$579))</f>
        <v>#REF!</v>
      </c>
      <c r="T249" s="1" t="e">
        <f>SUM(_xlfn.XLOOKUP(Table8[[#This Row],[Control ID]],[6]!Table10[Control ID],[6]cmmiAnalysis!BV$4:BV$579))</f>
        <v>#REF!</v>
      </c>
      <c r="U249" s="1" t="e">
        <f>SUM(_xlfn.XLOOKUP(Table8[[#This Row],[Control ID]],[6]!Table10[Control ID],[6]cmmiAnalysis!BW$4:BW$579))</f>
        <v>#REF!</v>
      </c>
      <c r="V249" s="1" t="e">
        <f>SUM(_xlfn.XLOOKUP(Table8[[#This Row],[Control ID]],[6]!Table10[Control ID],[6]cmmiAnalysis!BX$4:BX$579))</f>
        <v>#REF!</v>
      </c>
      <c r="W249" s="1" t="e">
        <f>SUM(_xlfn.XLOOKUP(Table8[[#This Row],[Control ID]],[6]!Table10[Control ID],[6]cmmiAnalysis!BY$4:BY$579))</f>
        <v>#REF!</v>
      </c>
      <c r="X249" s="1" t="e">
        <f>SUM(_xlfn.XLOOKUP(Table8[[#This Row],[Control ID]],[6]!Table10[Control ID],[6]cmmiAnalysis!BZ$4:BZ$579))</f>
        <v>#REF!</v>
      </c>
      <c r="Y249" s="1" t="e">
        <f>SUM(_xlfn.XLOOKUP(Table8[[#This Row],[Control ID]],[6]!Table10[Control ID],[6]cmmiAnalysis!CA$4:CA$579),_xlfn.XLOOKUP(Table8[[#This Row],[Control ID]],[6]!Table10[Control ID],[6]cmmiAnalysis!CB$4:CB$579))</f>
        <v>#REF!</v>
      </c>
      <c r="Z249" s="1" t="e">
        <f>SUM(_xlfn.XLOOKUP(Table8[[#This Row],[Control ID]],[6]!Table10[Control ID],[6]cmmiAnalysis!CC$4:CC$579),_xlfn.XLOOKUP(Table8[[#This Row],[Control ID]],[6]!Table10[Control ID],[6]cmmiAnalysis!CD$4:CD$579),_xlfn.XLOOKUP(Table8[[#This Row],[Control ID]],[6]!Table10[Control ID],[6]cmmiAnalysis!CE$4:CE$579))</f>
        <v>#REF!</v>
      </c>
    </row>
    <row r="250" spans="2:26" x14ac:dyDescent="0.25">
      <c r="B250" s="1" t="s">
        <v>3552</v>
      </c>
      <c r="C250" s="1" t="str">
        <f>_xlfn.XLOOKUP(B250,[6]cmmiAnalysis!$A$4:$A$579,[6]cmmiAnalysis!$D$4:$D$579,0,0,1)</f>
        <v>NAC (Network Access Control)</v>
      </c>
      <c r="D250" s="19">
        <v>4</v>
      </c>
      <c r="E250" s="32" t="str">
        <f>IFERROR(SUM(Table8[[#This Row],[Implementation]:[Reporting]]),"N/A")</f>
        <v>N/A</v>
      </c>
      <c r="F250" s="32" t="e">
        <f>SUM(Table8[[#This Row],[Operating Capability]:[Adaptability]])</f>
        <v>#REF!</v>
      </c>
      <c r="G250" s="32" t="e">
        <f>SUM(Table8[[#This Row],[Reliability]:[Transparency]])</f>
        <v>#REF!</v>
      </c>
      <c r="H250" s="1" t="e" cm="1">
        <f t="array" ref="H250">_xlfn.XLOOKUP(B250,[6]!Table10[Control ID],[6]cmmiAnalysis!AV$4:AV$579,0,0,1)</f>
        <v>#REF!</v>
      </c>
      <c r="I250" s="1" t="e" cm="1">
        <f t="array" ref="I250">_xlfn.XLOOKUP(B250,[6]!Table10[Control ID], [6]cmmiAnalysis!AW$4:AW$579,0,0,1)+(_xlfn.XLOOKUP(B250,[6]!Table10[Control ID], [6]cmmiAnalysis!AX$4:AX$579,0,0,1)+(_xlfn.XLOOKUP(B250,[6]!Table10[Control ID], [6]cmmiAnalysis!AY$4:AY$579,0,0,1)))</f>
        <v>#REF!</v>
      </c>
      <c r="J2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0" s="1" t="e">
        <f>SUM(_xlfn.XLOOKUP(Table8[[#This Row],[Control ID]],[6]!Table10[Control ID],[6]cmmiAnalysis!BE$4:BE$579),_xlfn.XLOOKUP(Table8[[#This Row],[Control ID]],[6]!Table10[Control ID],[6]cmmiAnalysis!BF$4:BF$579))</f>
        <v>#REF!</v>
      </c>
      <c r="L250" s="1" t="e">
        <f>SUM(_xlfn.XLOOKUP(Table8[[#This Row],[Control ID]],[6]!Table10[Control ID],[6]cmmiAnalysis!BG$4:BG$579))</f>
        <v>#REF!</v>
      </c>
      <c r="M250" s="1" t="e">
        <f>SUM(_xlfn.XLOOKUP(Table8[[#This Row],[Control ID]],[6]!Table10[Control ID],[6]cmmiAnalysis!BH$4:BH$579))</f>
        <v>#REF!</v>
      </c>
      <c r="N250" s="1" t="e">
        <f>SUM(_xlfn.XLOOKUP(Table8[[#This Row],[Control ID]],[6]!Table10[Control ID],[6]cmmiAnalysis!BI$4:BI$579))</f>
        <v>#REF!</v>
      </c>
      <c r="O250" s="1" t="e">
        <f>SUM(_xlfn.XLOOKUP(Table8[[#This Row],[Control ID]],[6]!Table10[Control ID],[6]cmmiAnalysis!BJ$4:BJ$579),_xlfn.XLOOKUP(Table8[[#This Row],[Control ID]],[6]!Table10[Control ID],[6]cmmiAnalysis!BK$4:BK$579))</f>
        <v>#REF!</v>
      </c>
      <c r="P250" s="1" t="e">
        <f>SUM(_xlfn.XLOOKUP(Table8[[#This Row],[Control ID]],[6]!Table10[Control ID],[6]cmmiAnalysis!BL$4:BL$579))</f>
        <v>#REF!</v>
      </c>
      <c r="Q2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0" s="1" t="e">
        <f>SUM(_xlfn.XLOOKUP(Table8[[#This Row],[Control ID]],[6]!Table10[Control ID],[6]cmmiAnalysis!BQ$4:BQ$579),_xlfn.XLOOKUP(Table8[[#This Row],[Control ID]],[6]!Table10[Control ID],[6]cmmiAnalysis!BR$4:BR$579))</f>
        <v>#REF!</v>
      </c>
      <c r="S250" s="1" t="e">
        <f>SUM(_xlfn.XLOOKUP(Table8[[#This Row],[Control ID]],[6]!Table10[Control ID],[6]cmmiAnalysis!BA$4:BA$579),_xlfn.XLOOKUP(Table8[[#This Row],[Control ID]],[6]!Table10[Control ID],[6]cmmiAnalysis!BB$4:BB$579),_xlfn.XLOOKUP(Table8[[#This Row],[Control ID]],[6]!Table10[Control ID],[6]cmmiAnalysis!BC$4:BC$579))</f>
        <v>#REF!</v>
      </c>
      <c r="T250" s="1" t="e">
        <f>SUM(_xlfn.XLOOKUP(Table8[[#This Row],[Control ID]],[6]!Table10[Control ID],[6]cmmiAnalysis!BV$4:BV$579))</f>
        <v>#REF!</v>
      </c>
      <c r="U250" s="1" t="e">
        <f>SUM(_xlfn.XLOOKUP(Table8[[#This Row],[Control ID]],[6]!Table10[Control ID],[6]cmmiAnalysis!BW$4:BW$579))</f>
        <v>#REF!</v>
      </c>
      <c r="V250" s="1" t="e">
        <f>SUM(_xlfn.XLOOKUP(Table8[[#This Row],[Control ID]],[6]!Table10[Control ID],[6]cmmiAnalysis!BX$4:BX$579))</f>
        <v>#REF!</v>
      </c>
      <c r="W250" s="1" t="e">
        <f>SUM(_xlfn.XLOOKUP(Table8[[#This Row],[Control ID]],[6]!Table10[Control ID],[6]cmmiAnalysis!BY$4:BY$579))</f>
        <v>#REF!</v>
      </c>
      <c r="X250" s="1" t="e">
        <f>SUM(_xlfn.XLOOKUP(Table8[[#This Row],[Control ID]],[6]!Table10[Control ID],[6]cmmiAnalysis!BZ$4:BZ$579))</f>
        <v>#REF!</v>
      </c>
      <c r="Y250" s="1" t="e">
        <f>SUM(_xlfn.XLOOKUP(Table8[[#This Row],[Control ID]],[6]!Table10[Control ID],[6]cmmiAnalysis!CA$4:CA$579),_xlfn.XLOOKUP(Table8[[#This Row],[Control ID]],[6]!Table10[Control ID],[6]cmmiAnalysis!CB$4:CB$579))</f>
        <v>#REF!</v>
      </c>
      <c r="Z250" s="1" t="e">
        <f>SUM(_xlfn.XLOOKUP(Table8[[#This Row],[Control ID]],[6]!Table10[Control ID],[6]cmmiAnalysis!CC$4:CC$579),_xlfn.XLOOKUP(Table8[[#This Row],[Control ID]],[6]!Table10[Control ID],[6]cmmiAnalysis!CD$4:CD$579),_xlfn.XLOOKUP(Table8[[#This Row],[Control ID]],[6]!Table10[Control ID],[6]cmmiAnalysis!CE$4:CE$579))</f>
        <v>#REF!</v>
      </c>
    </row>
    <row r="251" spans="2:26" x14ac:dyDescent="0.25">
      <c r="B251" s="1" t="s">
        <v>3553</v>
      </c>
      <c r="C251" s="1" t="str">
        <f>_xlfn.XLOOKUP(B251,[6]cmmiAnalysis!$A$4:$A$579,[6]cmmiAnalysis!$D$4:$D$579,0,0,1)</f>
        <v>Unique Device ID</v>
      </c>
      <c r="D251" s="19">
        <v>5</v>
      </c>
      <c r="E251" s="32" t="str">
        <f>IFERROR(SUM(Table8[[#This Row],[Implementation]:[Reporting]]),"N/A")</f>
        <v>N/A</v>
      </c>
      <c r="F251" s="32" t="e">
        <f>SUM(Table8[[#This Row],[Operating Capability]:[Adaptability]])</f>
        <v>#REF!</v>
      </c>
      <c r="G251" s="32" t="e">
        <f>SUM(Table8[[#This Row],[Reliability]:[Transparency]])</f>
        <v>#REF!</v>
      </c>
      <c r="H251" s="1" t="e" cm="1">
        <f t="array" ref="H251">_xlfn.XLOOKUP(B251,[6]!Table10[Control ID],[6]cmmiAnalysis!AV$4:AV$579,0,0,1)</f>
        <v>#REF!</v>
      </c>
      <c r="I251" s="1" t="e" cm="1">
        <f t="array" ref="I251">_xlfn.XLOOKUP(B251,[6]!Table10[Control ID], [6]cmmiAnalysis!AW$4:AW$579,0,0,1)+(_xlfn.XLOOKUP(B251,[6]!Table10[Control ID], [6]cmmiAnalysis!AX$4:AX$579,0,0,1)+(_xlfn.XLOOKUP(B251,[6]!Table10[Control ID], [6]cmmiAnalysis!AY$4:AY$579,0,0,1)))</f>
        <v>#REF!</v>
      </c>
      <c r="J2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1" s="1" t="e">
        <f>SUM(_xlfn.XLOOKUP(Table8[[#This Row],[Control ID]],[6]!Table10[Control ID],[6]cmmiAnalysis!BE$4:BE$579),_xlfn.XLOOKUP(Table8[[#This Row],[Control ID]],[6]!Table10[Control ID],[6]cmmiAnalysis!BF$4:BF$579))</f>
        <v>#REF!</v>
      </c>
      <c r="L251" s="1" t="e">
        <f>SUM(_xlfn.XLOOKUP(Table8[[#This Row],[Control ID]],[6]!Table10[Control ID],[6]cmmiAnalysis!BG$4:BG$579))</f>
        <v>#REF!</v>
      </c>
      <c r="M251" s="1" t="e">
        <f>SUM(_xlfn.XLOOKUP(Table8[[#This Row],[Control ID]],[6]!Table10[Control ID],[6]cmmiAnalysis!BH$4:BH$579))</f>
        <v>#REF!</v>
      </c>
      <c r="N251" s="1" t="e">
        <f>SUM(_xlfn.XLOOKUP(Table8[[#This Row],[Control ID]],[6]!Table10[Control ID],[6]cmmiAnalysis!BI$4:BI$579))</f>
        <v>#REF!</v>
      </c>
      <c r="O251" s="1" t="e">
        <f>SUM(_xlfn.XLOOKUP(Table8[[#This Row],[Control ID]],[6]!Table10[Control ID],[6]cmmiAnalysis!BJ$4:BJ$579),_xlfn.XLOOKUP(Table8[[#This Row],[Control ID]],[6]!Table10[Control ID],[6]cmmiAnalysis!BK$4:BK$579))</f>
        <v>#REF!</v>
      </c>
      <c r="P251" s="1" t="e">
        <f>SUM(_xlfn.XLOOKUP(Table8[[#This Row],[Control ID]],[6]!Table10[Control ID],[6]cmmiAnalysis!BL$4:BL$579))</f>
        <v>#REF!</v>
      </c>
      <c r="Q2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1" s="1" t="e">
        <f>SUM(_xlfn.XLOOKUP(Table8[[#This Row],[Control ID]],[6]!Table10[Control ID],[6]cmmiAnalysis!BQ$4:BQ$579),_xlfn.XLOOKUP(Table8[[#This Row],[Control ID]],[6]!Table10[Control ID],[6]cmmiAnalysis!BR$4:BR$579))</f>
        <v>#REF!</v>
      </c>
      <c r="S251" s="1" t="e">
        <f>SUM(_xlfn.XLOOKUP(Table8[[#This Row],[Control ID]],[6]!Table10[Control ID],[6]cmmiAnalysis!BA$4:BA$579),_xlfn.XLOOKUP(Table8[[#This Row],[Control ID]],[6]!Table10[Control ID],[6]cmmiAnalysis!BB$4:BB$579),_xlfn.XLOOKUP(Table8[[#This Row],[Control ID]],[6]!Table10[Control ID],[6]cmmiAnalysis!BC$4:BC$579))</f>
        <v>#REF!</v>
      </c>
      <c r="T251" s="1" t="e">
        <f>SUM(_xlfn.XLOOKUP(Table8[[#This Row],[Control ID]],[6]!Table10[Control ID],[6]cmmiAnalysis!BV$4:BV$579))</f>
        <v>#REF!</v>
      </c>
      <c r="U251" s="1" t="e">
        <f>SUM(_xlfn.XLOOKUP(Table8[[#This Row],[Control ID]],[6]!Table10[Control ID],[6]cmmiAnalysis!BW$4:BW$579))</f>
        <v>#REF!</v>
      </c>
      <c r="V251" s="1" t="e">
        <f>SUM(_xlfn.XLOOKUP(Table8[[#This Row],[Control ID]],[6]!Table10[Control ID],[6]cmmiAnalysis!BX$4:BX$579))</f>
        <v>#REF!</v>
      </c>
      <c r="W251" s="1" t="e">
        <f>SUM(_xlfn.XLOOKUP(Table8[[#This Row],[Control ID]],[6]!Table10[Control ID],[6]cmmiAnalysis!BY$4:BY$579))</f>
        <v>#REF!</v>
      </c>
      <c r="X251" s="1" t="e">
        <f>SUM(_xlfn.XLOOKUP(Table8[[#This Row],[Control ID]],[6]!Table10[Control ID],[6]cmmiAnalysis!BZ$4:BZ$579))</f>
        <v>#REF!</v>
      </c>
      <c r="Y251" s="1" t="e">
        <f>SUM(_xlfn.XLOOKUP(Table8[[#This Row],[Control ID]],[6]!Table10[Control ID],[6]cmmiAnalysis!CA$4:CA$579),_xlfn.XLOOKUP(Table8[[#This Row],[Control ID]],[6]!Table10[Control ID],[6]cmmiAnalysis!CB$4:CB$579))</f>
        <v>#REF!</v>
      </c>
      <c r="Z251" s="1" t="e">
        <f>SUM(_xlfn.XLOOKUP(Table8[[#This Row],[Control ID]],[6]!Table10[Control ID],[6]cmmiAnalysis!CC$4:CC$579),_xlfn.XLOOKUP(Table8[[#This Row],[Control ID]],[6]!Table10[Control ID],[6]cmmiAnalysis!CD$4:CD$579),_xlfn.XLOOKUP(Table8[[#This Row],[Control ID]],[6]!Table10[Control ID],[6]cmmiAnalysis!CE$4:CE$579))</f>
        <v>#REF!</v>
      </c>
    </row>
    <row r="252" spans="2:26" x14ac:dyDescent="0.25">
      <c r="B252" s="1" t="s">
        <v>3554</v>
      </c>
      <c r="C252" s="1" t="str">
        <f>_xlfn.XLOOKUP(B252,[6]cmmiAnalysis!$A$4:$A$579,[6]cmmiAnalysis!$D$4:$D$579,0,0,1)</f>
        <v>Regular Updates</v>
      </c>
      <c r="D252" s="19">
        <v>4</v>
      </c>
      <c r="E252" s="32" t="str">
        <f>IFERROR(SUM(Table8[[#This Row],[Implementation]:[Reporting]]),"N/A")</f>
        <v>N/A</v>
      </c>
      <c r="F252" s="32" t="e">
        <f>SUM(Table8[[#This Row],[Operating Capability]:[Adaptability]])</f>
        <v>#REF!</v>
      </c>
      <c r="G252" s="32" t="e">
        <f>SUM(Table8[[#This Row],[Reliability]:[Transparency]])</f>
        <v>#REF!</v>
      </c>
      <c r="H252" s="1" t="e" cm="1">
        <f t="array" ref="H252">_xlfn.XLOOKUP(B252,[6]!Table10[Control ID],[6]cmmiAnalysis!AV$4:AV$579,0,0,1)</f>
        <v>#REF!</v>
      </c>
      <c r="I252" s="1" t="e" cm="1">
        <f t="array" ref="I252">_xlfn.XLOOKUP(B252,[6]!Table10[Control ID], [6]cmmiAnalysis!AW$4:AW$579,0,0,1)+(_xlfn.XLOOKUP(B252,[6]!Table10[Control ID], [6]cmmiAnalysis!AX$4:AX$579,0,0,1)+(_xlfn.XLOOKUP(B252,[6]!Table10[Control ID], [6]cmmiAnalysis!AY$4:AY$579,0,0,1)))</f>
        <v>#REF!</v>
      </c>
      <c r="J2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2" s="1" t="e">
        <f>SUM(_xlfn.XLOOKUP(Table8[[#This Row],[Control ID]],[6]!Table10[Control ID],[6]cmmiAnalysis!BE$4:BE$579),_xlfn.XLOOKUP(Table8[[#This Row],[Control ID]],[6]!Table10[Control ID],[6]cmmiAnalysis!BF$4:BF$579))</f>
        <v>#REF!</v>
      </c>
      <c r="L252" s="1" t="e">
        <f>SUM(_xlfn.XLOOKUP(Table8[[#This Row],[Control ID]],[6]!Table10[Control ID],[6]cmmiAnalysis!BG$4:BG$579))</f>
        <v>#REF!</v>
      </c>
      <c r="M252" s="1" t="e">
        <f>SUM(_xlfn.XLOOKUP(Table8[[#This Row],[Control ID]],[6]!Table10[Control ID],[6]cmmiAnalysis!BH$4:BH$579))</f>
        <v>#REF!</v>
      </c>
      <c r="N252" s="1" t="e">
        <f>SUM(_xlfn.XLOOKUP(Table8[[#This Row],[Control ID]],[6]!Table10[Control ID],[6]cmmiAnalysis!BI$4:BI$579))</f>
        <v>#REF!</v>
      </c>
      <c r="O252" s="1" t="e">
        <f>SUM(_xlfn.XLOOKUP(Table8[[#This Row],[Control ID]],[6]!Table10[Control ID],[6]cmmiAnalysis!BJ$4:BJ$579),_xlfn.XLOOKUP(Table8[[#This Row],[Control ID]],[6]!Table10[Control ID],[6]cmmiAnalysis!BK$4:BK$579))</f>
        <v>#REF!</v>
      </c>
      <c r="P252" s="1" t="e">
        <f>SUM(_xlfn.XLOOKUP(Table8[[#This Row],[Control ID]],[6]!Table10[Control ID],[6]cmmiAnalysis!BL$4:BL$579))</f>
        <v>#REF!</v>
      </c>
      <c r="Q2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2" s="1" t="e">
        <f>SUM(_xlfn.XLOOKUP(Table8[[#This Row],[Control ID]],[6]!Table10[Control ID],[6]cmmiAnalysis!BQ$4:BQ$579),_xlfn.XLOOKUP(Table8[[#This Row],[Control ID]],[6]!Table10[Control ID],[6]cmmiAnalysis!BR$4:BR$579))</f>
        <v>#REF!</v>
      </c>
      <c r="S252" s="1" t="e">
        <f>SUM(_xlfn.XLOOKUP(Table8[[#This Row],[Control ID]],[6]!Table10[Control ID],[6]cmmiAnalysis!BA$4:BA$579),_xlfn.XLOOKUP(Table8[[#This Row],[Control ID]],[6]!Table10[Control ID],[6]cmmiAnalysis!BB$4:BB$579),_xlfn.XLOOKUP(Table8[[#This Row],[Control ID]],[6]!Table10[Control ID],[6]cmmiAnalysis!BC$4:BC$579))</f>
        <v>#REF!</v>
      </c>
      <c r="T252" s="1" t="e">
        <f>SUM(_xlfn.XLOOKUP(Table8[[#This Row],[Control ID]],[6]!Table10[Control ID],[6]cmmiAnalysis!BV$4:BV$579))</f>
        <v>#REF!</v>
      </c>
      <c r="U252" s="1" t="e">
        <f>SUM(_xlfn.XLOOKUP(Table8[[#This Row],[Control ID]],[6]!Table10[Control ID],[6]cmmiAnalysis!BW$4:BW$579))</f>
        <v>#REF!</v>
      </c>
      <c r="V252" s="1" t="e">
        <f>SUM(_xlfn.XLOOKUP(Table8[[#This Row],[Control ID]],[6]!Table10[Control ID],[6]cmmiAnalysis!BX$4:BX$579))</f>
        <v>#REF!</v>
      </c>
      <c r="W252" s="1" t="e">
        <f>SUM(_xlfn.XLOOKUP(Table8[[#This Row],[Control ID]],[6]!Table10[Control ID],[6]cmmiAnalysis!BY$4:BY$579))</f>
        <v>#REF!</v>
      </c>
      <c r="X252" s="1" t="e">
        <f>SUM(_xlfn.XLOOKUP(Table8[[#This Row],[Control ID]],[6]!Table10[Control ID],[6]cmmiAnalysis!BZ$4:BZ$579))</f>
        <v>#REF!</v>
      </c>
      <c r="Y252" s="1" t="e">
        <f>SUM(_xlfn.XLOOKUP(Table8[[#This Row],[Control ID]],[6]!Table10[Control ID],[6]cmmiAnalysis!CA$4:CA$579),_xlfn.XLOOKUP(Table8[[#This Row],[Control ID]],[6]!Table10[Control ID],[6]cmmiAnalysis!CB$4:CB$579))</f>
        <v>#REF!</v>
      </c>
      <c r="Z252" s="1" t="e">
        <f>SUM(_xlfn.XLOOKUP(Table8[[#This Row],[Control ID]],[6]!Table10[Control ID],[6]cmmiAnalysis!CC$4:CC$579),_xlfn.XLOOKUP(Table8[[#This Row],[Control ID]],[6]!Table10[Control ID],[6]cmmiAnalysis!CD$4:CD$579),_xlfn.XLOOKUP(Table8[[#This Row],[Control ID]],[6]!Table10[Control ID],[6]cmmiAnalysis!CE$4:CE$579))</f>
        <v>#REF!</v>
      </c>
    </row>
    <row r="253" spans="2:26" x14ac:dyDescent="0.25">
      <c r="B253" s="1" t="s">
        <v>3555</v>
      </c>
      <c r="C253" s="1" t="str">
        <f>_xlfn.XLOOKUP(B253,[6]cmmiAnalysis!$A$4:$A$579,[6]cmmiAnalysis!$D$4:$D$579,0,0,1)</f>
        <v>API Security</v>
      </c>
      <c r="D253" s="19">
        <v>3</v>
      </c>
      <c r="E253" s="32" t="str">
        <f>IFERROR(SUM(Table8[[#This Row],[Implementation]:[Reporting]]),"N/A")</f>
        <v>N/A</v>
      </c>
      <c r="F253" s="32" t="e">
        <f>SUM(Table8[[#This Row],[Operating Capability]:[Adaptability]])</f>
        <v>#REF!</v>
      </c>
      <c r="G253" s="32" t="e">
        <f>SUM(Table8[[#This Row],[Reliability]:[Transparency]])</f>
        <v>#REF!</v>
      </c>
      <c r="H253" s="1" t="e" cm="1">
        <f t="array" ref="H253">_xlfn.XLOOKUP(B253,[6]!Table10[Control ID],[6]cmmiAnalysis!AV$4:AV$579,0,0,1)</f>
        <v>#REF!</v>
      </c>
      <c r="I253" s="1" t="e" cm="1">
        <f t="array" ref="I253">_xlfn.XLOOKUP(B253,[6]!Table10[Control ID], [6]cmmiAnalysis!AW$4:AW$579,0,0,1)+(_xlfn.XLOOKUP(B253,[6]!Table10[Control ID], [6]cmmiAnalysis!AX$4:AX$579,0,0,1)+(_xlfn.XLOOKUP(B253,[6]!Table10[Control ID], [6]cmmiAnalysis!AY$4:AY$579,0,0,1)))</f>
        <v>#REF!</v>
      </c>
      <c r="J2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3" s="1" t="e">
        <f>SUM(_xlfn.XLOOKUP(Table8[[#This Row],[Control ID]],[6]!Table10[Control ID],[6]cmmiAnalysis!BE$4:BE$579),_xlfn.XLOOKUP(Table8[[#This Row],[Control ID]],[6]!Table10[Control ID],[6]cmmiAnalysis!BF$4:BF$579))</f>
        <v>#REF!</v>
      </c>
      <c r="L253" s="1" t="e">
        <f>SUM(_xlfn.XLOOKUP(Table8[[#This Row],[Control ID]],[6]!Table10[Control ID],[6]cmmiAnalysis!BG$4:BG$579))</f>
        <v>#REF!</v>
      </c>
      <c r="M253" s="1" t="e">
        <f>SUM(_xlfn.XLOOKUP(Table8[[#This Row],[Control ID]],[6]!Table10[Control ID],[6]cmmiAnalysis!BH$4:BH$579))</f>
        <v>#REF!</v>
      </c>
      <c r="N253" s="1" t="e">
        <f>SUM(_xlfn.XLOOKUP(Table8[[#This Row],[Control ID]],[6]!Table10[Control ID],[6]cmmiAnalysis!BI$4:BI$579))</f>
        <v>#REF!</v>
      </c>
      <c r="O253" s="1" t="e">
        <f>SUM(_xlfn.XLOOKUP(Table8[[#This Row],[Control ID]],[6]!Table10[Control ID],[6]cmmiAnalysis!BJ$4:BJ$579),_xlfn.XLOOKUP(Table8[[#This Row],[Control ID]],[6]!Table10[Control ID],[6]cmmiAnalysis!BK$4:BK$579))</f>
        <v>#REF!</v>
      </c>
      <c r="P253" s="1" t="e">
        <f>SUM(_xlfn.XLOOKUP(Table8[[#This Row],[Control ID]],[6]!Table10[Control ID],[6]cmmiAnalysis!BL$4:BL$579))</f>
        <v>#REF!</v>
      </c>
      <c r="Q2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3" s="1" t="e">
        <f>SUM(_xlfn.XLOOKUP(Table8[[#This Row],[Control ID]],[6]!Table10[Control ID],[6]cmmiAnalysis!BQ$4:BQ$579),_xlfn.XLOOKUP(Table8[[#This Row],[Control ID]],[6]!Table10[Control ID],[6]cmmiAnalysis!BR$4:BR$579))</f>
        <v>#REF!</v>
      </c>
      <c r="S253" s="1" t="e">
        <f>SUM(_xlfn.XLOOKUP(Table8[[#This Row],[Control ID]],[6]!Table10[Control ID],[6]cmmiAnalysis!BA$4:BA$579),_xlfn.XLOOKUP(Table8[[#This Row],[Control ID]],[6]!Table10[Control ID],[6]cmmiAnalysis!BB$4:BB$579),_xlfn.XLOOKUP(Table8[[#This Row],[Control ID]],[6]!Table10[Control ID],[6]cmmiAnalysis!BC$4:BC$579))</f>
        <v>#REF!</v>
      </c>
      <c r="T253" s="1" t="e">
        <f>SUM(_xlfn.XLOOKUP(Table8[[#This Row],[Control ID]],[6]!Table10[Control ID],[6]cmmiAnalysis!BV$4:BV$579))</f>
        <v>#REF!</v>
      </c>
      <c r="U253" s="1" t="e">
        <f>SUM(_xlfn.XLOOKUP(Table8[[#This Row],[Control ID]],[6]!Table10[Control ID],[6]cmmiAnalysis!BW$4:BW$579))</f>
        <v>#REF!</v>
      </c>
      <c r="V253" s="1" t="e">
        <f>SUM(_xlfn.XLOOKUP(Table8[[#This Row],[Control ID]],[6]!Table10[Control ID],[6]cmmiAnalysis!BX$4:BX$579))</f>
        <v>#REF!</v>
      </c>
      <c r="W253" s="1" t="e">
        <f>SUM(_xlfn.XLOOKUP(Table8[[#This Row],[Control ID]],[6]!Table10[Control ID],[6]cmmiAnalysis!BY$4:BY$579))</f>
        <v>#REF!</v>
      </c>
      <c r="X253" s="1" t="e">
        <f>SUM(_xlfn.XLOOKUP(Table8[[#This Row],[Control ID]],[6]!Table10[Control ID],[6]cmmiAnalysis!BZ$4:BZ$579))</f>
        <v>#REF!</v>
      </c>
      <c r="Y253" s="1" t="e">
        <f>SUM(_xlfn.XLOOKUP(Table8[[#This Row],[Control ID]],[6]!Table10[Control ID],[6]cmmiAnalysis!CA$4:CA$579),_xlfn.XLOOKUP(Table8[[#This Row],[Control ID]],[6]!Table10[Control ID],[6]cmmiAnalysis!CB$4:CB$579))</f>
        <v>#REF!</v>
      </c>
      <c r="Z253" s="1" t="e">
        <f>SUM(_xlfn.XLOOKUP(Table8[[#This Row],[Control ID]],[6]!Table10[Control ID],[6]cmmiAnalysis!CC$4:CC$579),_xlfn.XLOOKUP(Table8[[#This Row],[Control ID]],[6]!Table10[Control ID],[6]cmmiAnalysis!CD$4:CD$579),_xlfn.XLOOKUP(Table8[[#This Row],[Control ID]],[6]!Table10[Control ID],[6]cmmiAnalysis!CE$4:CE$579))</f>
        <v>#REF!</v>
      </c>
    </row>
    <row r="254" spans="2:26" x14ac:dyDescent="0.25">
      <c r="B254" s="1" t="s">
        <v>3556</v>
      </c>
      <c r="C254" s="1" t="str">
        <f>_xlfn.XLOOKUP(B254,[6]cmmiAnalysis!$A$4:$A$579,[6]cmmiAnalysis!$D$4:$D$579,0,0,1)</f>
        <v>Data Encryption</v>
      </c>
      <c r="D254" s="19">
        <v>5</v>
      </c>
      <c r="E254" s="32" t="str">
        <f>IFERROR(SUM(Table8[[#This Row],[Implementation]:[Reporting]]),"N/A")</f>
        <v>N/A</v>
      </c>
      <c r="F254" s="32" t="e">
        <f>SUM(Table8[[#This Row],[Operating Capability]:[Adaptability]])</f>
        <v>#REF!</v>
      </c>
      <c r="G254" s="32" t="e">
        <f>SUM(Table8[[#This Row],[Reliability]:[Transparency]])</f>
        <v>#REF!</v>
      </c>
      <c r="H254" s="1" t="e" cm="1">
        <f t="array" ref="H254">_xlfn.XLOOKUP(B254,[6]!Table10[Control ID],[6]cmmiAnalysis!AV$4:AV$579,0,0,1)</f>
        <v>#REF!</v>
      </c>
      <c r="I254" s="1" t="e" cm="1">
        <f t="array" ref="I254">_xlfn.XLOOKUP(B254,[6]!Table10[Control ID], [6]cmmiAnalysis!AW$4:AW$579,0,0,1)+(_xlfn.XLOOKUP(B254,[6]!Table10[Control ID], [6]cmmiAnalysis!AX$4:AX$579,0,0,1)+(_xlfn.XLOOKUP(B254,[6]!Table10[Control ID], [6]cmmiAnalysis!AY$4:AY$579,0,0,1)))</f>
        <v>#REF!</v>
      </c>
      <c r="J2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4" s="1" t="e">
        <f>SUM(_xlfn.XLOOKUP(Table8[[#This Row],[Control ID]],[6]!Table10[Control ID],[6]cmmiAnalysis!BE$4:BE$579),_xlfn.XLOOKUP(Table8[[#This Row],[Control ID]],[6]!Table10[Control ID],[6]cmmiAnalysis!BF$4:BF$579))</f>
        <v>#REF!</v>
      </c>
      <c r="L254" s="1" t="e">
        <f>SUM(_xlfn.XLOOKUP(Table8[[#This Row],[Control ID]],[6]!Table10[Control ID],[6]cmmiAnalysis!BG$4:BG$579))</f>
        <v>#REF!</v>
      </c>
      <c r="M254" s="1" t="e">
        <f>SUM(_xlfn.XLOOKUP(Table8[[#This Row],[Control ID]],[6]!Table10[Control ID],[6]cmmiAnalysis!BH$4:BH$579))</f>
        <v>#REF!</v>
      </c>
      <c r="N254" s="1" t="e">
        <f>SUM(_xlfn.XLOOKUP(Table8[[#This Row],[Control ID]],[6]!Table10[Control ID],[6]cmmiAnalysis!BI$4:BI$579))</f>
        <v>#REF!</v>
      </c>
      <c r="O254" s="1" t="e">
        <f>SUM(_xlfn.XLOOKUP(Table8[[#This Row],[Control ID]],[6]!Table10[Control ID],[6]cmmiAnalysis!BJ$4:BJ$579),_xlfn.XLOOKUP(Table8[[#This Row],[Control ID]],[6]!Table10[Control ID],[6]cmmiAnalysis!BK$4:BK$579))</f>
        <v>#REF!</v>
      </c>
      <c r="P254" s="1" t="e">
        <f>SUM(_xlfn.XLOOKUP(Table8[[#This Row],[Control ID]],[6]!Table10[Control ID],[6]cmmiAnalysis!BL$4:BL$579))</f>
        <v>#REF!</v>
      </c>
      <c r="Q2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4" s="1" t="e">
        <f>SUM(_xlfn.XLOOKUP(Table8[[#This Row],[Control ID]],[6]!Table10[Control ID],[6]cmmiAnalysis!BQ$4:BQ$579),_xlfn.XLOOKUP(Table8[[#This Row],[Control ID]],[6]!Table10[Control ID],[6]cmmiAnalysis!BR$4:BR$579))</f>
        <v>#REF!</v>
      </c>
      <c r="S254" s="1" t="e">
        <f>SUM(_xlfn.XLOOKUP(Table8[[#This Row],[Control ID]],[6]!Table10[Control ID],[6]cmmiAnalysis!BA$4:BA$579),_xlfn.XLOOKUP(Table8[[#This Row],[Control ID]],[6]!Table10[Control ID],[6]cmmiAnalysis!BB$4:BB$579),_xlfn.XLOOKUP(Table8[[#This Row],[Control ID]],[6]!Table10[Control ID],[6]cmmiAnalysis!BC$4:BC$579))</f>
        <v>#REF!</v>
      </c>
      <c r="T254" s="1" t="e">
        <f>SUM(_xlfn.XLOOKUP(Table8[[#This Row],[Control ID]],[6]!Table10[Control ID],[6]cmmiAnalysis!BV$4:BV$579))</f>
        <v>#REF!</v>
      </c>
      <c r="U254" s="1" t="e">
        <f>SUM(_xlfn.XLOOKUP(Table8[[#This Row],[Control ID]],[6]!Table10[Control ID],[6]cmmiAnalysis!BW$4:BW$579))</f>
        <v>#REF!</v>
      </c>
      <c r="V254" s="1" t="e">
        <f>SUM(_xlfn.XLOOKUP(Table8[[#This Row],[Control ID]],[6]!Table10[Control ID],[6]cmmiAnalysis!BX$4:BX$579))</f>
        <v>#REF!</v>
      </c>
      <c r="W254" s="1" t="e">
        <f>SUM(_xlfn.XLOOKUP(Table8[[#This Row],[Control ID]],[6]!Table10[Control ID],[6]cmmiAnalysis!BY$4:BY$579))</f>
        <v>#REF!</v>
      </c>
      <c r="X254" s="1" t="e">
        <f>SUM(_xlfn.XLOOKUP(Table8[[#This Row],[Control ID]],[6]!Table10[Control ID],[6]cmmiAnalysis!BZ$4:BZ$579))</f>
        <v>#REF!</v>
      </c>
      <c r="Y254" s="1" t="e">
        <f>SUM(_xlfn.XLOOKUP(Table8[[#This Row],[Control ID]],[6]!Table10[Control ID],[6]cmmiAnalysis!CA$4:CA$579),_xlfn.XLOOKUP(Table8[[#This Row],[Control ID]],[6]!Table10[Control ID],[6]cmmiAnalysis!CB$4:CB$579))</f>
        <v>#REF!</v>
      </c>
      <c r="Z254" s="1" t="e">
        <f>SUM(_xlfn.XLOOKUP(Table8[[#This Row],[Control ID]],[6]!Table10[Control ID],[6]cmmiAnalysis!CC$4:CC$579),_xlfn.XLOOKUP(Table8[[#This Row],[Control ID]],[6]!Table10[Control ID],[6]cmmiAnalysis!CD$4:CD$579),_xlfn.XLOOKUP(Table8[[#This Row],[Control ID]],[6]!Table10[Control ID],[6]cmmiAnalysis!CE$4:CE$579))</f>
        <v>#REF!</v>
      </c>
    </row>
    <row r="255" spans="2:26" x14ac:dyDescent="0.25">
      <c r="B255" s="1" t="s">
        <v>3557</v>
      </c>
      <c r="C255" s="1" t="str">
        <f>_xlfn.XLOOKUP(B255,[6]cmmiAnalysis!$A$4:$A$579,[6]cmmiAnalysis!$D$4:$D$579,0,0,1)</f>
        <v>Firewall &amp; IPS</v>
      </c>
      <c r="D255" s="19">
        <v>5</v>
      </c>
      <c r="E255" s="32" t="str">
        <f>IFERROR(SUM(Table8[[#This Row],[Implementation]:[Reporting]]),"N/A")</f>
        <v>N/A</v>
      </c>
      <c r="F255" s="32" t="e">
        <f>SUM(Table8[[#This Row],[Operating Capability]:[Adaptability]])</f>
        <v>#REF!</v>
      </c>
      <c r="G255" s="32" t="e">
        <f>SUM(Table8[[#This Row],[Reliability]:[Transparency]])</f>
        <v>#REF!</v>
      </c>
      <c r="H255" s="1" t="e" cm="1">
        <f t="array" ref="H255">_xlfn.XLOOKUP(B255,[6]!Table10[Control ID],[6]cmmiAnalysis!AV$4:AV$579,0,0,1)</f>
        <v>#REF!</v>
      </c>
      <c r="I255" s="1" t="e" cm="1">
        <f t="array" ref="I255">_xlfn.XLOOKUP(B255,[6]!Table10[Control ID], [6]cmmiAnalysis!AW$4:AW$579,0,0,1)+(_xlfn.XLOOKUP(B255,[6]!Table10[Control ID], [6]cmmiAnalysis!AX$4:AX$579,0,0,1)+(_xlfn.XLOOKUP(B255,[6]!Table10[Control ID], [6]cmmiAnalysis!AY$4:AY$579,0,0,1)))</f>
        <v>#REF!</v>
      </c>
      <c r="J2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5" s="1" t="e">
        <f>SUM(_xlfn.XLOOKUP(Table8[[#This Row],[Control ID]],[6]!Table10[Control ID],[6]cmmiAnalysis!BE$4:BE$579),_xlfn.XLOOKUP(Table8[[#This Row],[Control ID]],[6]!Table10[Control ID],[6]cmmiAnalysis!BF$4:BF$579))</f>
        <v>#REF!</v>
      </c>
      <c r="L255" s="1" t="e">
        <f>SUM(_xlfn.XLOOKUP(Table8[[#This Row],[Control ID]],[6]!Table10[Control ID],[6]cmmiAnalysis!BG$4:BG$579))</f>
        <v>#REF!</v>
      </c>
      <c r="M255" s="1" t="e">
        <f>SUM(_xlfn.XLOOKUP(Table8[[#This Row],[Control ID]],[6]!Table10[Control ID],[6]cmmiAnalysis!BH$4:BH$579))</f>
        <v>#REF!</v>
      </c>
      <c r="N255" s="1" t="e">
        <f>SUM(_xlfn.XLOOKUP(Table8[[#This Row],[Control ID]],[6]!Table10[Control ID],[6]cmmiAnalysis!BI$4:BI$579))</f>
        <v>#REF!</v>
      </c>
      <c r="O255" s="1" t="e">
        <f>SUM(_xlfn.XLOOKUP(Table8[[#This Row],[Control ID]],[6]!Table10[Control ID],[6]cmmiAnalysis!BJ$4:BJ$579),_xlfn.XLOOKUP(Table8[[#This Row],[Control ID]],[6]!Table10[Control ID],[6]cmmiAnalysis!BK$4:BK$579))</f>
        <v>#REF!</v>
      </c>
      <c r="P255" s="1" t="e">
        <f>SUM(_xlfn.XLOOKUP(Table8[[#This Row],[Control ID]],[6]!Table10[Control ID],[6]cmmiAnalysis!BL$4:BL$579))</f>
        <v>#REF!</v>
      </c>
      <c r="Q2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5" s="1" t="e">
        <f>SUM(_xlfn.XLOOKUP(Table8[[#This Row],[Control ID]],[6]!Table10[Control ID],[6]cmmiAnalysis!BQ$4:BQ$579),_xlfn.XLOOKUP(Table8[[#This Row],[Control ID]],[6]!Table10[Control ID],[6]cmmiAnalysis!BR$4:BR$579))</f>
        <v>#REF!</v>
      </c>
      <c r="S255" s="1" t="e">
        <f>SUM(_xlfn.XLOOKUP(Table8[[#This Row],[Control ID]],[6]!Table10[Control ID],[6]cmmiAnalysis!BA$4:BA$579),_xlfn.XLOOKUP(Table8[[#This Row],[Control ID]],[6]!Table10[Control ID],[6]cmmiAnalysis!BB$4:BB$579),_xlfn.XLOOKUP(Table8[[#This Row],[Control ID]],[6]!Table10[Control ID],[6]cmmiAnalysis!BC$4:BC$579))</f>
        <v>#REF!</v>
      </c>
      <c r="T255" s="1" t="e">
        <f>SUM(_xlfn.XLOOKUP(Table8[[#This Row],[Control ID]],[6]!Table10[Control ID],[6]cmmiAnalysis!BV$4:BV$579))</f>
        <v>#REF!</v>
      </c>
      <c r="U255" s="1" t="e">
        <f>SUM(_xlfn.XLOOKUP(Table8[[#This Row],[Control ID]],[6]!Table10[Control ID],[6]cmmiAnalysis!BW$4:BW$579))</f>
        <v>#REF!</v>
      </c>
      <c r="V255" s="1" t="e">
        <f>SUM(_xlfn.XLOOKUP(Table8[[#This Row],[Control ID]],[6]!Table10[Control ID],[6]cmmiAnalysis!BX$4:BX$579))</f>
        <v>#REF!</v>
      </c>
      <c r="W255" s="1" t="e">
        <f>SUM(_xlfn.XLOOKUP(Table8[[#This Row],[Control ID]],[6]!Table10[Control ID],[6]cmmiAnalysis!BY$4:BY$579))</f>
        <v>#REF!</v>
      </c>
      <c r="X255" s="1" t="e">
        <f>SUM(_xlfn.XLOOKUP(Table8[[#This Row],[Control ID]],[6]!Table10[Control ID],[6]cmmiAnalysis!BZ$4:BZ$579))</f>
        <v>#REF!</v>
      </c>
      <c r="Y255" s="1" t="e">
        <f>SUM(_xlfn.XLOOKUP(Table8[[#This Row],[Control ID]],[6]!Table10[Control ID],[6]cmmiAnalysis!CA$4:CA$579),_xlfn.XLOOKUP(Table8[[#This Row],[Control ID]],[6]!Table10[Control ID],[6]cmmiAnalysis!CB$4:CB$579))</f>
        <v>#REF!</v>
      </c>
      <c r="Z255" s="1" t="e">
        <f>SUM(_xlfn.XLOOKUP(Table8[[#This Row],[Control ID]],[6]!Table10[Control ID],[6]cmmiAnalysis!CC$4:CC$579),_xlfn.XLOOKUP(Table8[[#This Row],[Control ID]],[6]!Table10[Control ID],[6]cmmiAnalysis!CD$4:CD$579),_xlfn.XLOOKUP(Table8[[#This Row],[Control ID]],[6]!Table10[Control ID],[6]cmmiAnalysis!CE$4:CE$579))</f>
        <v>#REF!</v>
      </c>
    </row>
    <row r="256" spans="2:26" x14ac:dyDescent="0.25">
      <c r="B256" s="1" t="s">
        <v>3558</v>
      </c>
      <c r="C256" s="1" t="str">
        <f>_xlfn.XLOOKUP(B256,[6]cmmiAnalysis!$A$4:$A$579,[6]cmmiAnalysis!$D$4:$D$579,0,0,1)</f>
        <v>Hardening</v>
      </c>
      <c r="D256" s="19">
        <v>4</v>
      </c>
      <c r="E256" s="32" t="str">
        <f>IFERROR(SUM(Table8[[#This Row],[Implementation]:[Reporting]]),"N/A")</f>
        <v>N/A</v>
      </c>
      <c r="F256" s="32" t="e">
        <f>SUM(Table8[[#This Row],[Operating Capability]:[Adaptability]])</f>
        <v>#REF!</v>
      </c>
      <c r="G256" s="32" t="e">
        <f>SUM(Table8[[#This Row],[Reliability]:[Transparency]])</f>
        <v>#REF!</v>
      </c>
      <c r="H256" s="1" t="e" cm="1">
        <f t="array" ref="H256">_xlfn.XLOOKUP(B256,[6]!Table10[Control ID],[6]cmmiAnalysis!AV$4:AV$579,0,0,1)</f>
        <v>#REF!</v>
      </c>
      <c r="I256" s="1" t="e" cm="1">
        <f t="array" ref="I256">_xlfn.XLOOKUP(B256,[6]!Table10[Control ID], [6]cmmiAnalysis!AW$4:AW$579,0,0,1)+(_xlfn.XLOOKUP(B256,[6]!Table10[Control ID], [6]cmmiAnalysis!AX$4:AX$579,0,0,1)+(_xlfn.XLOOKUP(B256,[6]!Table10[Control ID], [6]cmmiAnalysis!AY$4:AY$579,0,0,1)))</f>
        <v>#REF!</v>
      </c>
      <c r="J2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6" s="1" t="e">
        <f>SUM(_xlfn.XLOOKUP(Table8[[#This Row],[Control ID]],[6]!Table10[Control ID],[6]cmmiAnalysis!BE$4:BE$579),_xlfn.XLOOKUP(Table8[[#This Row],[Control ID]],[6]!Table10[Control ID],[6]cmmiAnalysis!BF$4:BF$579))</f>
        <v>#REF!</v>
      </c>
      <c r="L256" s="1" t="e">
        <f>SUM(_xlfn.XLOOKUP(Table8[[#This Row],[Control ID]],[6]!Table10[Control ID],[6]cmmiAnalysis!BG$4:BG$579))</f>
        <v>#REF!</v>
      </c>
      <c r="M256" s="1" t="e">
        <f>SUM(_xlfn.XLOOKUP(Table8[[#This Row],[Control ID]],[6]!Table10[Control ID],[6]cmmiAnalysis!BH$4:BH$579))</f>
        <v>#REF!</v>
      </c>
      <c r="N256" s="1" t="e">
        <f>SUM(_xlfn.XLOOKUP(Table8[[#This Row],[Control ID]],[6]!Table10[Control ID],[6]cmmiAnalysis!BI$4:BI$579))</f>
        <v>#REF!</v>
      </c>
      <c r="O256" s="1" t="e">
        <f>SUM(_xlfn.XLOOKUP(Table8[[#This Row],[Control ID]],[6]!Table10[Control ID],[6]cmmiAnalysis!BJ$4:BJ$579),_xlfn.XLOOKUP(Table8[[#This Row],[Control ID]],[6]!Table10[Control ID],[6]cmmiAnalysis!BK$4:BK$579))</f>
        <v>#REF!</v>
      </c>
      <c r="P256" s="1" t="e">
        <f>SUM(_xlfn.XLOOKUP(Table8[[#This Row],[Control ID]],[6]!Table10[Control ID],[6]cmmiAnalysis!BL$4:BL$579))</f>
        <v>#REF!</v>
      </c>
      <c r="Q2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6" s="1" t="e">
        <f>SUM(_xlfn.XLOOKUP(Table8[[#This Row],[Control ID]],[6]!Table10[Control ID],[6]cmmiAnalysis!BQ$4:BQ$579),_xlfn.XLOOKUP(Table8[[#This Row],[Control ID]],[6]!Table10[Control ID],[6]cmmiAnalysis!BR$4:BR$579))</f>
        <v>#REF!</v>
      </c>
      <c r="S256" s="1" t="e">
        <f>SUM(_xlfn.XLOOKUP(Table8[[#This Row],[Control ID]],[6]!Table10[Control ID],[6]cmmiAnalysis!BA$4:BA$579),_xlfn.XLOOKUP(Table8[[#This Row],[Control ID]],[6]!Table10[Control ID],[6]cmmiAnalysis!BB$4:BB$579),_xlfn.XLOOKUP(Table8[[#This Row],[Control ID]],[6]!Table10[Control ID],[6]cmmiAnalysis!BC$4:BC$579))</f>
        <v>#REF!</v>
      </c>
      <c r="T256" s="1" t="e">
        <f>SUM(_xlfn.XLOOKUP(Table8[[#This Row],[Control ID]],[6]!Table10[Control ID],[6]cmmiAnalysis!BV$4:BV$579))</f>
        <v>#REF!</v>
      </c>
      <c r="U256" s="1" t="e">
        <f>SUM(_xlfn.XLOOKUP(Table8[[#This Row],[Control ID]],[6]!Table10[Control ID],[6]cmmiAnalysis!BW$4:BW$579))</f>
        <v>#REF!</v>
      </c>
      <c r="V256" s="1" t="e">
        <f>SUM(_xlfn.XLOOKUP(Table8[[#This Row],[Control ID]],[6]!Table10[Control ID],[6]cmmiAnalysis!BX$4:BX$579))</f>
        <v>#REF!</v>
      </c>
      <c r="W256" s="1" t="e">
        <f>SUM(_xlfn.XLOOKUP(Table8[[#This Row],[Control ID]],[6]!Table10[Control ID],[6]cmmiAnalysis!BY$4:BY$579))</f>
        <v>#REF!</v>
      </c>
      <c r="X256" s="1" t="e">
        <f>SUM(_xlfn.XLOOKUP(Table8[[#This Row],[Control ID]],[6]!Table10[Control ID],[6]cmmiAnalysis!BZ$4:BZ$579))</f>
        <v>#REF!</v>
      </c>
      <c r="Y256" s="1" t="e">
        <f>SUM(_xlfn.XLOOKUP(Table8[[#This Row],[Control ID]],[6]!Table10[Control ID],[6]cmmiAnalysis!CA$4:CA$579),_xlfn.XLOOKUP(Table8[[#This Row],[Control ID]],[6]!Table10[Control ID],[6]cmmiAnalysis!CB$4:CB$579))</f>
        <v>#REF!</v>
      </c>
      <c r="Z256" s="1" t="e">
        <f>SUM(_xlfn.XLOOKUP(Table8[[#This Row],[Control ID]],[6]!Table10[Control ID],[6]cmmiAnalysis!CC$4:CC$579),_xlfn.XLOOKUP(Table8[[#This Row],[Control ID]],[6]!Table10[Control ID],[6]cmmiAnalysis!CD$4:CD$579),_xlfn.XLOOKUP(Table8[[#This Row],[Control ID]],[6]!Table10[Control ID],[6]cmmiAnalysis!CE$4:CE$579))</f>
        <v>#REF!</v>
      </c>
    </row>
    <row r="257" spans="2:26" x14ac:dyDescent="0.25">
      <c r="B257" s="1" t="s">
        <v>3560</v>
      </c>
      <c r="C257" s="1" t="str">
        <f>_xlfn.XLOOKUP(B257,[6]cmmiAnalysis!$A$4:$A$579,[6]cmmiAnalysis!$D$4:$D$579,0,0,1)</f>
        <v>Logging &amp; Auditing</v>
      </c>
      <c r="D257" s="19">
        <v>4</v>
      </c>
      <c r="E257" s="32" t="str">
        <f>IFERROR(SUM(Table8[[#This Row],[Implementation]:[Reporting]]),"N/A")</f>
        <v>N/A</v>
      </c>
      <c r="F257" s="32" t="e">
        <f>SUM(Table8[[#This Row],[Operating Capability]:[Adaptability]])</f>
        <v>#REF!</v>
      </c>
      <c r="G257" s="32" t="e">
        <f>SUM(Table8[[#This Row],[Reliability]:[Transparency]])</f>
        <v>#REF!</v>
      </c>
      <c r="H257" s="1" t="e" cm="1">
        <f t="array" ref="H257">_xlfn.XLOOKUP(B257,[6]!Table10[Control ID],[6]cmmiAnalysis!AV$4:AV$579,0,0,1)</f>
        <v>#REF!</v>
      </c>
      <c r="I257" s="1" t="e" cm="1">
        <f t="array" ref="I257">_xlfn.XLOOKUP(B257,[6]!Table10[Control ID], [6]cmmiAnalysis!AW$4:AW$579,0,0,1)+(_xlfn.XLOOKUP(B257,[6]!Table10[Control ID], [6]cmmiAnalysis!AX$4:AX$579,0,0,1)+(_xlfn.XLOOKUP(B257,[6]!Table10[Control ID], [6]cmmiAnalysis!AY$4:AY$579,0,0,1)))</f>
        <v>#REF!</v>
      </c>
      <c r="J2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7" s="1" t="e">
        <f>SUM(_xlfn.XLOOKUP(Table8[[#This Row],[Control ID]],[6]!Table10[Control ID],[6]cmmiAnalysis!BE$4:BE$579),_xlfn.XLOOKUP(Table8[[#This Row],[Control ID]],[6]!Table10[Control ID],[6]cmmiAnalysis!BF$4:BF$579))</f>
        <v>#REF!</v>
      </c>
      <c r="L257" s="1" t="e">
        <f>SUM(_xlfn.XLOOKUP(Table8[[#This Row],[Control ID]],[6]!Table10[Control ID],[6]cmmiAnalysis!BG$4:BG$579))</f>
        <v>#REF!</v>
      </c>
      <c r="M257" s="1" t="e">
        <f>SUM(_xlfn.XLOOKUP(Table8[[#This Row],[Control ID]],[6]!Table10[Control ID],[6]cmmiAnalysis!BH$4:BH$579))</f>
        <v>#REF!</v>
      </c>
      <c r="N257" s="1" t="e">
        <f>SUM(_xlfn.XLOOKUP(Table8[[#This Row],[Control ID]],[6]!Table10[Control ID],[6]cmmiAnalysis!BI$4:BI$579))</f>
        <v>#REF!</v>
      </c>
      <c r="O257" s="1" t="e">
        <f>SUM(_xlfn.XLOOKUP(Table8[[#This Row],[Control ID]],[6]!Table10[Control ID],[6]cmmiAnalysis!BJ$4:BJ$579),_xlfn.XLOOKUP(Table8[[#This Row],[Control ID]],[6]!Table10[Control ID],[6]cmmiAnalysis!BK$4:BK$579))</f>
        <v>#REF!</v>
      </c>
      <c r="P257" s="1" t="e">
        <f>SUM(_xlfn.XLOOKUP(Table8[[#This Row],[Control ID]],[6]!Table10[Control ID],[6]cmmiAnalysis!BL$4:BL$579))</f>
        <v>#REF!</v>
      </c>
      <c r="Q2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7" s="1" t="e">
        <f>SUM(_xlfn.XLOOKUP(Table8[[#This Row],[Control ID]],[6]!Table10[Control ID],[6]cmmiAnalysis!BQ$4:BQ$579),_xlfn.XLOOKUP(Table8[[#This Row],[Control ID]],[6]!Table10[Control ID],[6]cmmiAnalysis!BR$4:BR$579))</f>
        <v>#REF!</v>
      </c>
      <c r="S257" s="1" t="e">
        <f>SUM(_xlfn.XLOOKUP(Table8[[#This Row],[Control ID]],[6]!Table10[Control ID],[6]cmmiAnalysis!BA$4:BA$579),_xlfn.XLOOKUP(Table8[[#This Row],[Control ID]],[6]!Table10[Control ID],[6]cmmiAnalysis!BB$4:BB$579),_xlfn.XLOOKUP(Table8[[#This Row],[Control ID]],[6]!Table10[Control ID],[6]cmmiAnalysis!BC$4:BC$579))</f>
        <v>#REF!</v>
      </c>
      <c r="T257" s="1" t="e">
        <f>SUM(_xlfn.XLOOKUP(Table8[[#This Row],[Control ID]],[6]!Table10[Control ID],[6]cmmiAnalysis!BV$4:BV$579))</f>
        <v>#REF!</v>
      </c>
      <c r="U257" s="1" t="e">
        <f>SUM(_xlfn.XLOOKUP(Table8[[#This Row],[Control ID]],[6]!Table10[Control ID],[6]cmmiAnalysis!BW$4:BW$579))</f>
        <v>#REF!</v>
      </c>
      <c r="V257" s="1" t="e">
        <f>SUM(_xlfn.XLOOKUP(Table8[[#This Row],[Control ID]],[6]!Table10[Control ID],[6]cmmiAnalysis!BX$4:BX$579))</f>
        <v>#REF!</v>
      </c>
      <c r="W257" s="1" t="e">
        <f>SUM(_xlfn.XLOOKUP(Table8[[#This Row],[Control ID]],[6]!Table10[Control ID],[6]cmmiAnalysis!BY$4:BY$579))</f>
        <v>#REF!</v>
      </c>
      <c r="X257" s="1" t="e">
        <f>SUM(_xlfn.XLOOKUP(Table8[[#This Row],[Control ID]],[6]!Table10[Control ID],[6]cmmiAnalysis!BZ$4:BZ$579))</f>
        <v>#REF!</v>
      </c>
      <c r="Y257" s="1" t="e">
        <f>SUM(_xlfn.XLOOKUP(Table8[[#This Row],[Control ID]],[6]!Table10[Control ID],[6]cmmiAnalysis!CA$4:CA$579),_xlfn.XLOOKUP(Table8[[#This Row],[Control ID]],[6]!Table10[Control ID],[6]cmmiAnalysis!CB$4:CB$579))</f>
        <v>#REF!</v>
      </c>
      <c r="Z257" s="1" t="e">
        <f>SUM(_xlfn.XLOOKUP(Table8[[#This Row],[Control ID]],[6]!Table10[Control ID],[6]cmmiAnalysis!CC$4:CC$579),_xlfn.XLOOKUP(Table8[[#This Row],[Control ID]],[6]!Table10[Control ID],[6]cmmiAnalysis!CD$4:CD$579),_xlfn.XLOOKUP(Table8[[#This Row],[Control ID]],[6]!Table10[Control ID],[6]cmmiAnalysis!CE$4:CE$579))</f>
        <v>#REF!</v>
      </c>
    </row>
    <row r="258" spans="2:26" x14ac:dyDescent="0.25">
      <c r="B258" s="1" t="s">
        <v>3562</v>
      </c>
      <c r="C258" s="1" t="str">
        <f>_xlfn.XLOOKUP(B258,[6]cmmiAnalysis!$A$4:$A$579,[6]cmmiAnalysis!$D$4:$D$579,0,0,1)</f>
        <v>Over-the-Air Updates</v>
      </c>
      <c r="D258" s="19">
        <v>3</v>
      </c>
      <c r="E258" s="32" t="str">
        <f>IFERROR(SUM(Table8[[#This Row],[Implementation]:[Reporting]]),"N/A")</f>
        <v>N/A</v>
      </c>
      <c r="F258" s="32" t="e">
        <f>SUM(Table8[[#This Row],[Operating Capability]:[Adaptability]])</f>
        <v>#REF!</v>
      </c>
      <c r="G258" s="32" t="e">
        <f>SUM(Table8[[#This Row],[Reliability]:[Transparency]])</f>
        <v>#REF!</v>
      </c>
      <c r="H258" s="1" t="e" cm="1">
        <f t="array" ref="H258">_xlfn.XLOOKUP(B258,[6]!Table10[Control ID],[6]cmmiAnalysis!AV$4:AV$579,0,0,1)</f>
        <v>#REF!</v>
      </c>
      <c r="I258" s="1" t="e" cm="1">
        <f t="array" ref="I258">_xlfn.XLOOKUP(B258,[6]!Table10[Control ID], [6]cmmiAnalysis!AW$4:AW$579,0,0,1)+(_xlfn.XLOOKUP(B258,[6]!Table10[Control ID], [6]cmmiAnalysis!AX$4:AX$579,0,0,1)+(_xlfn.XLOOKUP(B258,[6]!Table10[Control ID], [6]cmmiAnalysis!AY$4:AY$579,0,0,1)))</f>
        <v>#REF!</v>
      </c>
      <c r="J2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8" s="1" t="e">
        <f>SUM(_xlfn.XLOOKUP(Table8[[#This Row],[Control ID]],[6]!Table10[Control ID],[6]cmmiAnalysis!BE$4:BE$579),_xlfn.XLOOKUP(Table8[[#This Row],[Control ID]],[6]!Table10[Control ID],[6]cmmiAnalysis!BF$4:BF$579))</f>
        <v>#REF!</v>
      </c>
      <c r="L258" s="1" t="e">
        <f>SUM(_xlfn.XLOOKUP(Table8[[#This Row],[Control ID]],[6]!Table10[Control ID],[6]cmmiAnalysis!BG$4:BG$579))</f>
        <v>#REF!</v>
      </c>
      <c r="M258" s="1" t="e">
        <f>SUM(_xlfn.XLOOKUP(Table8[[#This Row],[Control ID]],[6]!Table10[Control ID],[6]cmmiAnalysis!BH$4:BH$579))</f>
        <v>#REF!</v>
      </c>
      <c r="N258" s="1" t="e">
        <f>SUM(_xlfn.XLOOKUP(Table8[[#This Row],[Control ID]],[6]!Table10[Control ID],[6]cmmiAnalysis!BI$4:BI$579))</f>
        <v>#REF!</v>
      </c>
      <c r="O258" s="1" t="e">
        <f>SUM(_xlfn.XLOOKUP(Table8[[#This Row],[Control ID]],[6]!Table10[Control ID],[6]cmmiAnalysis!BJ$4:BJ$579),_xlfn.XLOOKUP(Table8[[#This Row],[Control ID]],[6]!Table10[Control ID],[6]cmmiAnalysis!BK$4:BK$579))</f>
        <v>#REF!</v>
      </c>
      <c r="P258" s="1" t="e">
        <f>SUM(_xlfn.XLOOKUP(Table8[[#This Row],[Control ID]],[6]!Table10[Control ID],[6]cmmiAnalysis!BL$4:BL$579))</f>
        <v>#REF!</v>
      </c>
      <c r="Q2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8" s="1" t="e">
        <f>SUM(_xlfn.XLOOKUP(Table8[[#This Row],[Control ID]],[6]!Table10[Control ID],[6]cmmiAnalysis!BQ$4:BQ$579),_xlfn.XLOOKUP(Table8[[#This Row],[Control ID]],[6]!Table10[Control ID],[6]cmmiAnalysis!BR$4:BR$579))</f>
        <v>#REF!</v>
      </c>
      <c r="S258" s="1" t="e">
        <f>SUM(_xlfn.XLOOKUP(Table8[[#This Row],[Control ID]],[6]!Table10[Control ID],[6]cmmiAnalysis!BA$4:BA$579),_xlfn.XLOOKUP(Table8[[#This Row],[Control ID]],[6]!Table10[Control ID],[6]cmmiAnalysis!BB$4:BB$579),_xlfn.XLOOKUP(Table8[[#This Row],[Control ID]],[6]!Table10[Control ID],[6]cmmiAnalysis!BC$4:BC$579))</f>
        <v>#REF!</v>
      </c>
      <c r="T258" s="1" t="e">
        <f>SUM(_xlfn.XLOOKUP(Table8[[#This Row],[Control ID]],[6]!Table10[Control ID],[6]cmmiAnalysis!BV$4:BV$579))</f>
        <v>#REF!</v>
      </c>
      <c r="U258" s="1" t="e">
        <f>SUM(_xlfn.XLOOKUP(Table8[[#This Row],[Control ID]],[6]!Table10[Control ID],[6]cmmiAnalysis!BW$4:BW$579))</f>
        <v>#REF!</v>
      </c>
      <c r="V258" s="1" t="e">
        <f>SUM(_xlfn.XLOOKUP(Table8[[#This Row],[Control ID]],[6]!Table10[Control ID],[6]cmmiAnalysis!BX$4:BX$579))</f>
        <v>#REF!</v>
      </c>
      <c r="W258" s="1" t="e">
        <f>SUM(_xlfn.XLOOKUP(Table8[[#This Row],[Control ID]],[6]!Table10[Control ID],[6]cmmiAnalysis!BY$4:BY$579))</f>
        <v>#REF!</v>
      </c>
      <c r="X258" s="1" t="e">
        <f>SUM(_xlfn.XLOOKUP(Table8[[#This Row],[Control ID]],[6]!Table10[Control ID],[6]cmmiAnalysis!BZ$4:BZ$579))</f>
        <v>#REF!</v>
      </c>
      <c r="Y258" s="1" t="e">
        <f>SUM(_xlfn.XLOOKUP(Table8[[#This Row],[Control ID]],[6]!Table10[Control ID],[6]cmmiAnalysis!CA$4:CA$579),_xlfn.XLOOKUP(Table8[[#This Row],[Control ID]],[6]!Table10[Control ID],[6]cmmiAnalysis!CB$4:CB$579))</f>
        <v>#REF!</v>
      </c>
      <c r="Z258" s="1" t="e">
        <f>SUM(_xlfn.XLOOKUP(Table8[[#This Row],[Control ID]],[6]!Table10[Control ID],[6]cmmiAnalysis!CC$4:CC$579),_xlfn.XLOOKUP(Table8[[#This Row],[Control ID]],[6]!Table10[Control ID],[6]cmmiAnalysis!CD$4:CD$579),_xlfn.XLOOKUP(Table8[[#This Row],[Control ID]],[6]!Table10[Control ID],[6]cmmiAnalysis!CE$4:CE$579))</f>
        <v>#REF!</v>
      </c>
    </row>
    <row r="259" spans="2:26" x14ac:dyDescent="0.25">
      <c r="B259" s="1" t="s">
        <v>3563</v>
      </c>
      <c r="C259" s="1" t="str">
        <f>_xlfn.XLOOKUP(B259,[6]cmmiAnalysis!$A$4:$A$579,[6]cmmiAnalysis!$D$4:$D$579,0,0,1)</f>
        <v>Secure Boot</v>
      </c>
      <c r="D259" s="19">
        <v>5</v>
      </c>
      <c r="E259" s="32" t="str">
        <f>IFERROR(SUM(Table8[[#This Row],[Implementation]:[Reporting]]),"N/A")</f>
        <v>N/A</v>
      </c>
      <c r="F259" s="32" t="e">
        <f>SUM(Table8[[#This Row],[Operating Capability]:[Adaptability]])</f>
        <v>#REF!</v>
      </c>
      <c r="G259" s="32" t="e">
        <f>SUM(Table8[[#This Row],[Reliability]:[Transparency]])</f>
        <v>#REF!</v>
      </c>
      <c r="H259" s="1" t="e" cm="1">
        <f t="array" ref="H259">_xlfn.XLOOKUP(B259,[6]!Table10[Control ID],[6]cmmiAnalysis!AV$4:AV$579,0,0,1)</f>
        <v>#REF!</v>
      </c>
      <c r="I259" s="1" t="e" cm="1">
        <f t="array" ref="I259">_xlfn.XLOOKUP(B259,[6]!Table10[Control ID], [6]cmmiAnalysis!AW$4:AW$579,0,0,1)+(_xlfn.XLOOKUP(B259,[6]!Table10[Control ID], [6]cmmiAnalysis!AX$4:AX$579,0,0,1)+(_xlfn.XLOOKUP(B259,[6]!Table10[Control ID], [6]cmmiAnalysis!AY$4:AY$579,0,0,1)))</f>
        <v>#REF!</v>
      </c>
      <c r="J2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59" s="1" t="e">
        <f>SUM(_xlfn.XLOOKUP(Table8[[#This Row],[Control ID]],[6]!Table10[Control ID],[6]cmmiAnalysis!BE$4:BE$579),_xlfn.XLOOKUP(Table8[[#This Row],[Control ID]],[6]!Table10[Control ID],[6]cmmiAnalysis!BF$4:BF$579))</f>
        <v>#REF!</v>
      </c>
      <c r="L259" s="1" t="e">
        <f>SUM(_xlfn.XLOOKUP(Table8[[#This Row],[Control ID]],[6]!Table10[Control ID],[6]cmmiAnalysis!BG$4:BG$579))</f>
        <v>#REF!</v>
      </c>
      <c r="M259" s="1" t="e">
        <f>SUM(_xlfn.XLOOKUP(Table8[[#This Row],[Control ID]],[6]!Table10[Control ID],[6]cmmiAnalysis!BH$4:BH$579))</f>
        <v>#REF!</v>
      </c>
      <c r="N259" s="1" t="e">
        <f>SUM(_xlfn.XLOOKUP(Table8[[#This Row],[Control ID]],[6]!Table10[Control ID],[6]cmmiAnalysis!BI$4:BI$579))</f>
        <v>#REF!</v>
      </c>
      <c r="O259" s="1" t="e">
        <f>SUM(_xlfn.XLOOKUP(Table8[[#This Row],[Control ID]],[6]!Table10[Control ID],[6]cmmiAnalysis!BJ$4:BJ$579),_xlfn.XLOOKUP(Table8[[#This Row],[Control ID]],[6]!Table10[Control ID],[6]cmmiAnalysis!BK$4:BK$579))</f>
        <v>#REF!</v>
      </c>
      <c r="P259" s="1" t="e">
        <f>SUM(_xlfn.XLOOKUP(Table8[[#This Row],[Control ID]],[6]!Table10[Control ID],[6]cmmiAnalysis!BL$4:BL$579))</f>
        <v>#REF!</v>
      </c>
      <c r="Q2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59" s="1" t="e">
        <f>SUM(_xlfn.XLOOKUP(Table8[[#This Row],[Control ID]],[6]!Table10[Control ID],[6]cmmiAnalysis!BQ$4:BQ$579),_xlfn.XLOOKUP(Table8[[#This Row],[Control ID]],[6]!Table10[Control ID],[6]cmmiAnalysis!BR$4:BR$579))</f>
        <v>#REF!</v>
      </c>
      <c r="S259" s="1" t="e">
        <f>SUM(_xlfn.XLOOKUP(Table8[[#This Row],[Control ID]],[6]!Table10[Control ID],[6]cmmiAnalysis!BA$4:BA$579),_xlfn.XLOOKUP(Table8[[#This Row],[Control ID]],[6]!Table10[Control ID],[6]cmmiAnalysis!BB$4:BB$579),_xlfn.XLOOKUP(Table8[[#This Row],[Control ID]],[6]!Table10[Control ID],[6]cmmiAnalysis!BC$4:BC$579))</f>
        <v>#REF!</v>
      </c>
      <c r="T259" s="1" t="e">
        <f>SUM(_xlfn.XLOOKUP(Table8[[#This Row],[Control ID]],[6]!Table10[Control ID],[6]cmmiAnalysis!BV$4:BV$579))</f>
        <v>#REF!</v>
      </c>
      <c r="U259" s="1" t="e">
        <f>SUM(_xlfn.XLOOKUP(Table8[[#This Row],[Control ID]],[6]!Table10[Control ID],[6]cmmiAnalysis!BW$4:BW$579))</f>
        <v>#REF!</v>
      </c>
      <c r="V259" s="1" t="e">
        <f>SUM(_xlfn.XLOOKUP(Table8[[#This Row],[Control ID]],[6]!Table10[Control ID],[6]cmmiAnalysis!BX$4:BX$579))</f>
        <v>#REF!</v>
      </c>
      <c r="W259" s="1" t="e">
        <f>SUM(_xlfn.XLOOKUP(Table8[[#This Row],[Control ID]],[6]!Table10[Control ID],[6]cmmiAnalysis!BY$4:BY$579))</f>
        <v>#REF!</v>
      </c>
      <c r="X259" s="1" t="e">
        <f>SUM(_xlfn.XLOOKUP(Table8[[#This Row],[Control ID]],[6]!Table10[Control ID],[6]cmmiAnalysis!BZ$4:BZ$579))</f>
        <v>#REF!</v>
      </c>
      <c r="Y259" s="1" t="e">
        <f>SUM(_xlfn.XLOOKUP(Table8[[#This Row],[Control ID]],[6]!Table10[Control ID],[6]cmmiAnalysis!CA$4:CA$579),_xlfn.XLOOKUP(Table8[[#This Row],[Control ID]],[6]!Table10[Control ID],[6]cmmiAnalysis!CB$4:CB$579))</f>
        <v>#REF!</v>
      </c>
      <c r="Z259" s="1" t="e">
        <f>SUM(_xlfn.XLOOKUP(Table8[[#This Row],[Control ID]],[6]!Table10[Control ID],[6]cmmiAnalysis!CC$4:CC$579),_xlfn.XLOOKUP(Table8[[#This Row],[Control ID]],[6]!Table10[Control ID],[6]cmmiAnalysis!CD$4:CD$579),_xlfn.XLOOKUP(Table8[[#This Row],[Control ID]],[6]!Table10[Control ID],[6]cmmiAnalysis!CE$4:CE$579))</f>
        <v>#REF!</v>
      </c>
    </row>
    <row r="260" spans="2:26" x14ac:dyDescent="0.25">
      <c r="B260" s="1" t="s">
        <v>3564</v>
      </c>
      <c r="C260" s="1" t="str">
        <f>_xlfn.XLOOKUP(B260,[6]cmmiAnalysis!$A$4:$A$579,[6]cmmiAnalysis!$D$4:$D$579,0,0,1)</f>
        <v>Tamper Resistance</v>
      </c>
      <c r="D260" s="19">
        <v>4</v>
      </c>
      <c r="E260" s="32" t="str">
        <f>IFERROR(SUM(Table8[[#This Row],[Implementation]:[Reporting]]),"N/A")</f>
        <v>N/A</v>
      </c>
      <c r="F260" s="32" t="e">
        <f>SUM(Table8[[#This Row],[Operating Capability]:[Adaptability]])</f>
        <v>#REF!</v>
      </c>
      <c r="G260" s="32" t="e">
        <f>SUM(Table8[[#This Row],[Reliability]:[Transparency]])</f>
        <v>#REF!</v>
      </c>
      <c r="H260" s="1" t="e" cm="1">
        <f t="array" ref="H260">_xlfn.XLOOKUP(B260,[6]!Table10[Control ID],[6]cmmiAnalysis!AV$4:AV$579,0,0,1)</f>
        <v>#REF!</v>
      </c>
      <c r="I260" s="1" t="e" cm="1">
        <f t="array" ref="I260">_xlfn.XLOOKUP(B260,[6]!Table10[Control ID], [6]cmmiAnalysis!AW$4:AW$579,0,0,1)+(_xlfn.XLOOKUP(B260,[6]!Table10[Control ID], [6]cmmiAnalysis!AX$4:AX$579,0,0,1)+(_xlfn.XLOOKUP(B260,[6]!Table10[Control ID], [6]cmmiAnalysis!AY$4:AY$579,0,0,1)))</f>
        <v>#REF!</v>
      </c>
      <c r="J2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0" s="1" t="e">
        <f>SUM(_xlfn.XLOOKUP(Table8[[#This Row],[Control ID]],[6]!Table10[Control ID],[6]cmmiAnalysis!BE$4:BE$579),_xlfn.XLOOKUP(Table8[[#This Row],[Control ID]],[6]!Table10[Control ID],[6]cmmiAnalysis!BF$4:BF$579))</f>
        <v>#REF!</v>
      </c>
      <c r="L260" s="1" t="e">
        <f>SUM(_xlfn.XLOOKUP(Table8[[#This Row],[Control ID]],[6]!Table10[Control ID],[6]cmmiAnalysis!BG$4:BG$579))</f>
        <v>#REF!</v>
      </c>
      <c r="M260" s="1" t="e">
        <f>SUM(_xlfn.XLOOKUP(Table8[[#This Row],[Control ID]],[6]!Table10[Control ID],[6]cmmiAnalysis!BH$4:BH$579))</f>
        <v>#REF!</v>
      </c>
      <c r="N260" s="1" t="e">
        <f>SUM(_xlfn.XLOOKUP(Table8[[#This Row],[Control ID]],[6]!Table10[Control ID],[6]cmmiAnalysis!BI$4:BI$579))</f>
        <v>#REF!</v>
      </c>
      <c r="O260" s="1" t="e">
        <f>SUM(_xlfn.XLOOKUP(Table8[[#This Row],[Control ID]],[6]!Table10[Control ID],[6]cmmiAnalysis!BJ$4:BJ$579),_xlfn.XLOOKUP(Table8[[#This Row],[Control ID]],[6]!Table10[Control ID],[6]cmmiAnalysis!BK$4:BK$579))</f>
        <v>#REF!</v>
      </c>
      <c r="P260" s="1" t="e">
        <f>SUM(_xlfn.XLOOKUP(Table8[[#This Row],[Control ID]],[6]!Table10[Control ID],[6]cmmiAnalysis!BL$4:BL$579))</f>
        <v>#REF!</v>
      </c>
      <c r="Q2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0" s="1" t="e">
        <f>SUM(_xlfn.XLOOKUP(Table8[[#This Row],[Control ID]],[6]!Table10[Control ID],[6]cmmiAnalysis!BQ$4:BQ$579),_xlfn.XLOOKUP(Table8[[#This Row],[Control ID]],[6]!Table10[Control ID],[6]cmmiAnalysis!BR$4:BR$579))</f>
        <v>#REF!</v>
      </c>
      <c r="S260" s="1" t="e">
        <f>SUM(_xlfn.XLOOKUP(Table8[[#This Row],[Control ID]],[6]!Table10[Control ID],[6]cmmiAnalysis!BA$4:BA$579),_xlfn.XLOOKUP(Table8[[#This Row],[Control ID]],[6]!Table10[Control ID],[6]cmmiAnalysis!BB$4:BB$579),_xlfn.XLOOKUP(Table8[[#This Row],[Control ID]],[6]!Table10[Control ID],[6]cmmiAnalysis!BC$4:BC$579))</f>
        <v>#REF!</v>
      </c>
      <c r="T260" s="1" t="e">
        <f>SUM(_xlfn.XLOOKUP(Table8[[#This Row],[Control ID]],[6]!Table10[Control ID],[6]cmmiAnalysis!BV$4:BV$579))</f>
        <v>#REF!</v>
      </c>
      <c r="U260" s="1" t="e">
        <f>SUM(_xlfn.XLOOKUP(Table8[[#This Row],[Control ID]],[6]!Table10[Control ID],[6]cmmiAnalysis!BW$4:BW$579))</f>
        <v>#REF!</v>
      </c>
      <c r="V260" s="1" t="e">
        <f>SUM(_xlfn.XLOOKUP(Table8[[#This Row],[Control ID]],[6]!Table10[Control ID],[6]cmmiAnalysis!BX$4:BX$579))</f>
        <v>#REF!</v>
      </c>
      <c r="W260" s="1" t="e">
        <f>SUM(_xlfn.XLOOKUP(Table8[[#This Row],[Control ID]],[6]!Table10[Control ID],[6]cmmiAnalysis!BY$4:BY$579))</f>
        <v>#REF!</v>
      </c>
      <c r="X260" s="1" t="e">
        <f>SUM(_xlfn.XLOOKUP(Table8[[#This Row],[Control ID]],[6]!Table10[Control ID],[6]cmmiAnalysis!BZ$4:BZ$579))</f>
        <v>#REF!</v>
      </c>
      <c r="Y260" s="1" t="e">
        <f>SUM(_xlfn.XLOOKUP(Table8[[#This Row],[Control ID]],[6]!Table10[Control ID],[6]cmmiAnalysis!CA$4:CA$579),_xlfn.XLOOKUP(Table8[[#This Row],[Control ID]],[6]!Table10[Control ID],[6]cmmiAnalysis!CB$4:CB$579))</f>
        <v>#REF!</v>
      </c>
      <c r="Z260" s="1" t="e">
        <f>SUM(_xlfn.XLOOKUP(Table8[[#This Row],[Control ID]],[6]!Table10[Control ID],[6]cmmiAnalysis!CC$4:CC$579),_xlfn.XLOOKUP(Table8[[#This Row],[Control ID]],[6]!Table10[Control ID],[6]cmmiAnalysis!CD$4:CD$579),_xlfn.XLOOKUP(Table8[[#This Row],[Control ID]],[6]!Table10[Control ID],[6]cmmiAnalysis!CE$4:CE$579))</f>
        <v>#REF!</v>
      </c>
    </row>
    <row r="261" spans="2:26" x14ac:dyDescent="0.25">
      <c r="B261" s="1" t="s">
        <v>3566</v>
      </c>
      <c r="C261" s="1" t="str">
        <f>_xlfn.XLOOKUP(B261,[6]cmmiAnalysis!$A$4:$A$579,[6]cmmiAnalysis!$D$4:$D$579,0,0,1)</f>
        <v>SSH &amp; VPN Security</v>
      </c>
      <c r="D261" s="19">
        <v>5</v>
      </c>
      <c r="E261" s="32" t="str">
        <f>IFERROR(SUM(Table8[[#This Row],[Implementation]:[Reporting]]),"N/A")</f>
        <v>N/A</v>
      </c>
      <c r="F261" s="32" t="e">
        <f>SUM(Table8[[#This Row],[Operating Capability]:[Adaptability]])</f>
        <v>#REF!</v>
      </c>
      <c r="G261" s="32" t="e">
        <f>SUM(Table8[[#This Row],[Reliability]:[Transparency]])</f>
        <v>#REF!</v>
      </c>
      <c r="H261" s="1" t="e" cm="1">
        <f t="array" ref="H261">_xlfn.XLOOKUP(B261,[6]!Table10[Control ID],[6]cmmiAnalysis!AV$4:AV$579,0,0,1)</f>
        <v>#REF!</v>
      </c>
      <c r="I261" s="1" t="e" cm="1">
        <f t="array" ref="I261">_xlfn.XLOOKUP(B261,[6]!Table10[Control ID], [6]cmmiAnalysis!AW$4:AW$579,0,0,1)+(_xlfn.XLOOKUP(B261,[6]!Table10[Control ID], [6]cmmiAnalysis!AX$4:AX$579,0,0,1)+(_xlfn.XLOOKUP(B261,[6]!Table10[Control ID], [6]cmmiAnalysis!AY$4:AY$579,0,0,1)))</f>
        <v>#REF!</v>
      </c>
      <c r="J2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1" s="1" t="e">
        <f>SUM(_xlfn.XLOOKUP(Table8[[#This Row],[Control ID]],[6]!Table10[Control ID],[6]cmmiAnalysis!BE$4:BE$579),_xlfn.XLOOKUP(Table8[[#This Row],[Control ID]],[6]!Table10[Control ID],[6]cmmiAnalysis!BF$4:BF$579))</f>
        <v>#REF!</v>
      </c>
      <c r="L261" s="1" t="e">
        <f>SUM(_xlfn.XLOOKUP(Table8[[#This Row],[Control ID]],[6]!Table10[Control ID],[6]cmmiAnalysis!BG$4:BG$579))</f>
        <v>#REF!</v>
      </c>
      <c r="M261" s="1" t="e">
        <f>SUM(_xlfn.XLOOKUP(Table8[[#This Row],[Control ID]],[6]!Table10[Control ID],[6]cmmiAnalysis!BH$4:BH$579))</f>
        <v>#REF!</v>
      </c>
      <c r="N261" s="1" t="e">
        <f>SUM(_xlfn.XLOOKUP(Table8[[#This Row],[Control ID]],[6]!Table10[Control ID],[6]cmmiAnalysis!BI$4:BI$579))</f>
        <v>#REF!</v>
      </c>
      <c r="O261" s="1" t="e">
        <f>SUM(_xlfn.XLOOKUP(Table8[[#This Row],[Control ID]],[6]!Table10[Control ID],[6]cmmiAnalysis!BJ$4:BJ$579),_xlfn.XLOOKUP(Table8[[#This Row],[Control ID]],[6]!Table10[Control ID],[6]cmmiAnalysis!BK$4:BK$579))</f>
        <v>#REF!</v>
      </c>
      <c r="P261" s="1" t="e">
        <f>SUM(_xlfn.XLOOKUP(Table8[[#This Row],[Control ID]],[6]!Table10[Control ID],[6]cmmiAnalysis!BL$4:BL$579))</f>
        <v>#REF!</v>
      </c>
      <c r="Q2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1" s="1" t="e">
        <f>SUM(_xlfn.XLOOKUP(Table8[[#This Row],[Control ID]],[6]!Table10[Control ID],[6]cmmiAnalysis!BQ$4:BQ$579),_xlfn.XLOOKUP(Table8[[#This Row],[Control ID]],[6]!Table10[Control ID],[6]cmmiAnalysis!BR$4:BR$579))</f>
        <v>#REF!</v>
      </c>
      <c r="S261" s="1" t="e">
        <f>SUM(_xlfn.XLOOKUP(Table8[[#This Row],[Control ID]],[6]!Table10[Control ID],[6]cmmiAnalysis!BA$4:BA$579),_xlfn.XLOOKUP(Table8[[#This Row],[Control ID]],[6]!Table10[Control ID],[6]cmmiAnalysis!BB$4:BB$579),_xlfn.XLOOKUP(Table8[[#This Row],[Control ID]],[6]!Table10[Control ID],[6]cmmiAnalysis!BC$4:BC$579))</f>
        <v>#REF!</v>
      </c>
      <c r="T261" s="1" t="e">
        <f>SUM(_xlfn.XLOOKUP(Table8[[#This Row],[Control ID]],[6]!Table10[Control ID],[6]cmmiAnalysis!BV$4:BV$579))</f>
        <v>#REF!</v>
      </c>
      <c r="U261" s="1" t="e">
        <f>SUM(_xlfn.XLOOKUP(Table8[[#This Row],[Control ID]],[6]!Table10[Control ID],[6]cmmiAnalysis!BW$4:BW$579))</f>
        <v>#REF!</v>
      </c>
      <c r="V261" s="1" t="e">
        <f>SUM(_xlfn.XLOOKUP(Table8[[#This Row],[Control ID]],[6]!Table10[Control ID],[6]cmmiAnalysis!BX$4:BX$579))</f>
        <v>#REF!</v>
      </c>
      <c r="W261" s="1" t="e">
        <f>SUM(_xlfn.XLOOKUP(Table8[[#This Row],[Control ID]],[6]!Table10[Control ID],[6]cmmiAnalysis!BY$4:BY$579))</f>
        <v>#REF!</v>
      </c>
      <c r="X261" s="1" t="e">
        <f>SUM(_xlfn.XLOOKUP(Table8[[#This Row],[Control ID]],[6]!Table10[Control ID],[6]cmmiAnalysis!BZ$4:BZ$579))</f>
        <v>#REF!</v>
      </c>
      <c r="Y261" s="1" t="e">
        <f>SUM(_xlfn.XLOOKUP(Table8[[#This Row],[Control ID]],[6]!Table10[Control ID],[6]cmmiAnalysis!CA$4:CA$579),_xlfn.XLOOKUP(Table8[[#This Row],[Control ID]],[6]!Table10[Control ID],[6]cmmiAnalysis!CB$4:CB$579))</f>
        <v>#REF!</v>
      </c>
      <c r="Z261" s="1" t="e">
        <f>SUM(_xlfn.XLOOKUP(Table8[[#This Row],[Control ID]],[6]!Table10[Control ID],[6]cmmiAnalysis!CC$4:CC$579),_xlfn.XLOOKUP(Table8[[#This Row],[Control ID]],[6]!Table10[Control ID],[6]cmmiAnalysis!CD$4:CD$579),_xlfn.XLOOKUP(Table8[[#This Row],[Control ID]],[6]!Table10[Control ID],[6]cmmiAnalysis!CE$4:CE$579))</f>
        <v>#REF!</v>
      </c>
    </row>
    <row r="262" spans="2:26" x14ac:dyDescent="0.25">
      <c r="B262" s="1" t="s">
        <v>3567</v>
      </c>
      <c r="C262" s="1" t="str">
        <f>_xlfn.XLOOKUP(B262,[6]cmmiAnalysis!$A$4:$A$579,[6]cmmiAnalysis!$D$4:$D$579,0,0,1)</f>
        <v>Secure Wake/Sleep</v>
      </c>
      <c r="D262" s="19">
        <v>3</v>
      </c>
      <c r="E262" s="32" t="str">
        <f>IFERROR(SUM(Table8[[#This Row],[Implementation]:[Reporting]]),"N/A")</f>
        <v>N/A</v>
      </c>
      <c r="F262" s="32" t="e">
        <f>SUM(Table8[[#This Row],[Operating Capability]:[Adaptability]])</f>
        <v>#REF!</v>
      </c>
      <c r="G262" s="32" t="e">
        <f>SUM(Table8[[#This Row],[Reliability]:[Transparency]])</f>
        <v>#REF!</v>
      </c>
      <c r="H262" s="1" t="e" cm="1">
        <f t="array" ref="H262">_xlfn.XLOOKUP(B262,[6]!Table10[Control ID],[6]cmmiAnalysis!AV$4:AV$579,0,0,1)</f>
        <v>#REF!</v>
      </c>
      <c r="I262" s="1" t="e" cm="1">
        <f t="array" ref="I262">_xlfn.XLOOKUP(B262,[6]!Table10[Control ID], [6]cmmiAnalysis!AW$4:AW$579,0,0,1)+(_xlfn.XLOOKUP(B262,[6]!Table10[Control ID], [6]cmmiAnalysis!AX$4:AX$579,0,0,1)+(_xlfn.XLOOKUP(B262,[6]!Table10[Control ID], [6]cmmiAnalysis!AY$4:AY$579,0,0,1)))</f>
        <v>#REF!</v>
      </c>
      <c r="J2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2" s="1" t="e">
        <f>SUM(_xlfn.XLOOKUP(Table8[[#This Row],[Control ID]],[6]!Table10[Control ID],[6]cmmiAnalysis!BE$4:BE$579),_xlfn.XLOOKUP(Table8[[#This Row],[Control ID]],[6]!Table10[Control ID],[6]cmmiAnalysis!BF$4:BF$579))</f>
        <v>#REF!</v>
      </c>
      <c r="L262" s="1" t="e">
        <f>SUM(_xlfn.XLOOKUP(Table8[[#This Row],[Control ID]],[6]!Table10[Control ID],[6]cmmiAnalysis!BG$4:BG$579))</f>
        <v>#REF!</v>
      </c>
      <c r="M262" s="1" t="e">
        <f>SUM(_xlfn.XLOOKUP(Table8[[#This Row],[Control ID]],[6]!Table10[Control ID],[6]cmmiAnalysis!BH$4:BH$579))</f>
        <v>#REF!</v>
      </c>
      <c r="N262" s="1" t="e">
        <f>SUM(_xlfn.XLOOKUP(Table8[[#This Row],[Control ID]],[6]!Table10[Control ID],[6]cmmiAnalysis!BI$4:BI$579))</f>
        <v>#REF!</v>
      </c>
      <c r="O262" s="1" t="e">
        <f>SUM(_xlfn.XLOOKUP(Table8[[#This Row],[Control ID]],[6]!Table10[Control ID],[6]cmmiAnalysis!BJ$4:BJ$579),_xlfn.XLOOKUP(Table8[[#This Row],[Control ID]],[6]!Table10[Control ID],[6]cmmiAnalysis!BK$4:BK$579))</f>
        <v>#REF!</v>
      </c>
      <c r="P262" s="1" t="e">
        <f>SUM(_xlfn.XLOOKUP(Table8[[#This Row],[Control ID]],[6]!Table10[Control ID],[6]cmmiAnalysis!BL$4:BL$579))</f>
        <v>#REF!</v>
      </c>
      <c r="Q2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2" s="1" t="e">
        <f>SUM(_xlfn.XLOOKUP(Table8[[#This Row],[Control ID]],[6]!Table10[Control ID],[6]cmmiAnalysis!BQ$4:BQ$579),_xlfn.XLOOKUP(Table8[[#This Row],[Control ID]],[6]!Table10[Control ID],[6]cmmiAnalysis!BR$4:BR$579))</f>
        <v>#REF!</v>
      </c>
      <c r="S262" s="1" t="e">
        <f>SUM(_xlfn.XLOOKUP(Table8[[#This Row],[Control ID]],[6]!Table10[Control ID],[6]cmmiAnalysis!BA$4:BA$579),_xlfn.XLOOKUP(Table8[[#This Row],[Control ID]],[6]!Table10[Control ID],[6]cmmiAnalysis!BB$4:BB$579),_xlfn.XLOOKUP(Table8[[#This Row],[Control ID]],[6]!Table10[Control ID],[6]cmmiAnalysis!BC$4:BC$579))</f>
        <v>#REF!</v>
      </c>
      <c r="T262" s="1" t="e">
        <f>SUM(_xlfn.XLOOKUP(Table8[[#This Row],[Control ID]],[6]!Table10[Control ID],[6]cmmiAnalysis!BV$4:BV$579))</f>
        <v>#REF!</v>
      </c>
      <c r="U262" s="1" t="e">
        <f>SUM(_xlfn.XLOOKUP(Table8[[#This Row],[Control ID]],[6]!Table10[Control ID],[6]cmmiAnalysis!BW$4:BW$579))</f>
        <v>#REF!</v>
      </c>
      <c r="V262" s="1" t="e">
        <f>SUM(_xlfn.XLOOKUP(Table8[[#This Row],[Control ID]],[6]!Table10[Control ID],[6]cmmiAnalysis!BX$4:BX$579))</f>
        <v>#REF!</v>
      </c>
      <c r="W262" s="1" t="e">
        <f>SUM(_xlfn.XLOOKUP(Table8[[#This Row],[Control ID]],[6]!Table10[Control ID],[6]cmmiAnalysis!BY$4:BY$579))</f>
        <v>#REF!</v>
      </c>
      <c r="X262" s="1" t="e">
        <f>SUM(_xlfn.XLOOKUP(Table8[[#This Row],[Control ID]],[6]!Table10[Control ID],[6]cmmiAnalysis!BZ$4:BZ$579))</f>
        <v>#REF!</v>
      </c>
      <c r="Y262" s="1" t="e">
        <f>SUM(_xlfn.XLOOKUP(Table8[[#This Row],[Control ID]],[6]!Table10[Control ID],[6]cmmiAnalysis!CA$4:CA$579),_xlfn.XLOOKUP(Table8[[#This Row],[Control ID]],[6]!Table10[Control ID],[6]cmmiAnalysis!CB$4:CB$579))</f>
        <v>#REF!</v>
      </c>
      <c r="Z262" s="1" t="e">
        <f>SUM(_xlfn.XLOOKUP(Table8[[#This Row],[Control ID]],[6]!Table10[Control ID],[6]cmmiAnalysis!CC$4:CC$579),_xlfn.XLOOKUP(Table8[[#This Row],[Control ID]],[6]!Table10[Control ID],[6]cmmiAnalysis!CD$4:CD$579),_xlfn.XLOOKUP(Table8[[#This Row],[Control ID]],[6]!Table10[Control ID],[6]cmmiAnalysis!CE$4:CE$579))</f>
        <v>#REF!</v>
      </c>
    </row>
    <row r="263" spans="2:26" x14ac:dyDescent="0.25">
      <c r="B263" s="1" t="s">
        <v>3569</v>
      </c>
      <c r="C263" s="1" t="str">
        <f>_xlfn.XLOOKUP(B263,[6]cmmiAnalysis!$A$4:$A$579,[6]cmmiAnalysis!$D$4:$D$579,0,0,1)</f>
        <v>Static/Dynamic Code Analysis</v>
      </c>
      <c r="D263" s="19">
        <v>4</v>
      </c>
      <c r="E263" s="32" t="str">
        <f>IFERROR(SUM(Table8[[#This Row],[Implementation]:[Reporting]]),"N/A")</f>
        <v>N/A</v>
      </c>
      <c r="F263" s="32" t="e">
        <f>SUM(Table8[[#This Row],[Operating Capability]:[Adaptability]])</f>
        <v>#REF!</v>
      </c>
      <c r="G263" s="32" t="e">
        <f>SUM(Table8[[#This Row],[Reliability]:[Transparency]])</f>
        <v>#REF!</v>
      </c>
      <c r="H263" s="1" t="e" cm="1">
        <f t="array" ref="H263">_xlfn.XLOOKUP(B263,[6]!Table10[Control ID],[6]cmmiAnalysis!AV$4:AV$579,0,0,1)</f>
        <v>#REF!</v>
      </c>
      <c r="I263" s="1" t="e" cm="1">
        <f t="array" ref="I263">_xlfn.XLOOKUP(B263,[6]!Table10[Control ID], [6]cmmiAnalysis!AW$4:AW$579,0,0,1)+(_xlfn.XLOOKUP(B263,[6]!Table10[Control ID], [6]cmmiAnalysis!AX$4:AX$579,0,0,1)+(_xlfn.XLOOKUP(B263,[6]!Table10[Control ID], [6]cmmiAnalysis!AY$4:AY$579,0,0,1)))</f>
        <v>#REF!</v>
      </c>
      <c r="J2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3" s="1" t="e">
        <f>SUM(_xlfn.XLOOKUP(Table8[[#This Row],[Control ID]],[6]!Table10[Control ID],[6]cmmiAnalysis!BE$4:BE$579),_xlfn.XLOOKUP(Table8[[#This Row],[Control ID]],[6]!Table10[Control ID],[6]cmmiAnalysis!BF$4:BF$579))</f>
        <v>#REF!</v>
      </c>
      <c r="L263" s="1" t="e">
        <f>SUM(_xlfn.XLOOKUP(Table8[[#This Row],[Control ID]],[6]!Table10[Control ID],[6]cmmiAnalysis!BG$4:BG$579))</f>
        <v>#REF!</v>
      </c>
      <c r="M263" s="1" t="e">
        <f>SUM(_xlfn.XLOOKUP(Table8[[#This Row],[Control ID]],[6]!Table10[Control ID],[6]cmmiAnalysis!BH$4:BH$579))</f>
        <v>#REF!</v>
      </c>
      <c r="N263" s="1" t="e">
        <f>SUM(_xlfn.XLOOKUP(Table8[[#This Row],[Control ID]],[6]!Table10[Control ID],[6]cmmiAnalysis!BI$4:BI$579))</f>
        <v>#REF!</v>
      </c>
      <c r="O263" s="1" t="e">
        <f>SUM(_xlfn.XLOOKUP(Table8[[#This Row],[Control ID]],[6]!Table10[Control ID],[6]cmmiAnalysis!BJ$4:BJ$579),_xlfn.XLOOKUP(Table8[[#This Row],[Control ID]],[6]!Table10[Control ID],[6]cmmiAnalysis!BK$4:BK$579))</f>
        <v>#REF!</v>
      </c>
      <c r="P263" s="1" t="e">
        <f>SUM(_xlfn.XLOOKUP(Table8[[#This Row],[Control ID]],[6]!Table10[Control ID],[6]cmmiAnalysis!BL$4:BL$579))</f>
        <v>#REF!</v>
      </c>
      <c r="Q2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3" s="1" t="e">
        <f>SUM(_xlfn.XLOOKUP(Table8[[#This Row],[Control ID]],[6]!Table10[Control ID],[6]cmmiAnalysis!BQ$4:BQ$579),_xlfn.XLOOKUP(Table8[[#This Row],[Control ID]],[6]!Table10[Control ID],[6]cmmiAnalysis!BR$4:BR$579))</f>
        <v>#REF!</v>
      </c>
      <c r="S263" s="1" t="e">
        <f>SUM(_xlfn.XLOOKUP(Table8[[#This Row],[Control ID]],[6]!Table10[Control ID],[6]cmmiAnalysis!BA$4:BA$579),_xlfn.XLOOKUP(Table8[[#This Row],[Control ID]],[6]!Table10[Control ID],[6]cmmiAnalysis!BB$4:BB$579),_xlfn.XLOOKUP(Table8[[#This Row],[Control ID]],[6]!Table10[Control ID],[6]cmmiAnalysis!BC$4:BC$579))</f>
        <v>#REF!</v>
      </c>
      <c r="T263" s="1" t="e">
        <f>SUM(_xlfn.XLOOKUP(Table8[[#This Row],[Control ID]],[6]!Table10[Control ID],[6]cmmiAnalysis!BV$4:BV$579))</f>
        <v>#REF!</v>
      </c>
      <c r="U263" s="1" t="e">
        <f>SUM(_xlfn.XLOOKUP(Table8[[#This Row],[Control ID]],[6]!Table10[Control ID],[6]cmmiAnalysis!BW$4:BW$579))</f>
        <v>#REF!</v>
      </c>
      <c r="V263" s="1" t="e">
        <f>SUM(_xlfn.XLOOKUP(Table8[[#This Row],[Control ID]],[6]!Table10[Control ID],[6]cmmiAnalysis!BX$4:BX$579))</f>
        <v>#REF!</v>
      </c>
      <c r="W263" s="1" t="e">
        <f>SUM(_xlfn.XLOOKUP(Table8[[#This Row],[Control ID]],[6]!Table10[Control ID],[6]cmmiAnalysis!BY$4:BY$579))</f>
        <v>#REF!</v>
      </c>
      <c r="X263" s="1" t="e">
        <f>SUM(_xlfn.XLOOKUP(Table8[[#This Row],[Control ID]],[6]!Table10[Control ID],[6]cmmiAnalysis!BZ$4:BZ$579))</f>
        <v>#REF!</v>
      </c>
      <c r="Y263" s="1" t="e">
        <f>SUM(_xlfn.XLOOKUP(Table8[[#This Row],[Control ID]],[6]!Table10[Control ID],[6]cmmiAnalysis!CA$4:CA$579),_xlfn.XLOOKUP(Table8[[#This Row],[Control ID]],[6]!Table10[Control ID],[6]cmmiAnalysis!CB$4:CB$579))</f>
        <v>#REF!</v>
      </c>
      <c r="Z263" s="1" t="e">
        <f>SUM(_xlfn.XLOOKUP(Table8[[#This Row],[Control ID]],[6]!Table10[Control ID],[6]cmmiAnalysis!CC$4:CC$579),_xlfn.XLOOKUP(Table8[[#This Row],[Control ID]],[6]!Table10[Control ID],[6]cmmiAnalysis!CD$4:CD$579),_xlfn.XLOOKUP(Table8[[#This Row],[Control ID]],[6]!Table10[Control ID],[6]cmmiAnalysis!CE$4:CE$579))</f>
        <v>#REF!</v>
      </c>
    </row>
    <row r="264" spans="2:26" x14ac:dyDescent="0.25">
      <c r="B264" s="1" t="s">
        <v>3571</v>
      </c>
      <c r="C264" s="1" t="str">
        <f>_xlfn.XLOOKUP(B264,[6]cmmiAnalysis!$A$4:$A$579,[6]cmmiAnalysis!$D$4:$D$579,0,0,1)</f>
        <v>Vendor Security Assessment</v>
      </c>
      <c r="D264" s="19">
        <v>3</v>
      </c>
      <c r="E264" s="32" t="str">
        <f>IFERROR(SUM(Table8[[#This Row],[Implementation]:[Reporting]]),"N/A")</f>
        <v>N/A</v>
      </c>
      <c r="F264" s="32" t="e">
        <f>SUM(Table8[[#This Row],[Operating Capability]:[Adaptability]])</f>
        <v>#REF!</v>
      </c>
      <c r="G264" s="32" t="e">
        <f>SUM(Table8[[#This Row],[Reliability]:[Transparency]])</f>
        <v>#REF!</v>
      </c>
      <c r="H264" s="1" t="e" cm="1">
        <f t="array" ref="H264">_xlfn.XLOOKUP(B264,[6]!Table10[Control ID],[6]cmmiAnalysis!AV$4:AV$579,0,0,1)</f>
        <v>#REF!</v>
      </c>
      <c r="I264" s="1" t="e" cm="1">
        <f t="array" ref="I264">_xlfn.XLOOKUP(B264,[6]!Table10[Control ID], [6]cmmiAnalysis!AW$4:AW$579,0,0,1)+(_xlfn.XLOOKUP(B264,[6]!Table10[Control ID], [6]cmmiAnalysis!AX$4:AX$579,0,0,1)+(_xlfn.XLOOKUP(B264,[6]!Table10[Control ID], [6]cmmiAnalysis!AY$4:AY$579,0,0,1)))</f>
        <v>#REF!</v>
      </c>
      <c r="J2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4" s="1" t="e">
        <f>SUM(_xlfn.XLOOKUP(Table8[[#This Row],[Control ID]],[6]!Table10[Control ID],[6]cmmiAnalysis!BE$4:BE$579),_xlfn.XLOOKUP(Table8[[#This Row],[Control ID]],[6]!Table10[Control ID],[6]cmmiAnalysis!BF$4:BF$579))</f>
        <v>#REF!</v>
      </c>
      <c r="L264" s="1" t="e">
        <f>SUM(_xlfn.XLOOKUP(Table8[[#This Row],[Control ID]],[6]!Table10[Control ID],[6]cmmiAnalysis!BG$4:BG$579))</f>
        <v>#REF!</v>
      </c>
      <c r="M264" s="1" t="e">
        <f>SUM(_xlfn.XLOOKUP(Table8[[#This Row],[Control ID]],[6]!Table10[Control ID],[6]cmmiAnalysis!BH$4:BH$579))</f>
        <v>#REF!</v>
      </c>
      <c r="N264" s="1" t="e">
        <f>SUM(_xlfn.XLOOKUP(Table8[[#This Row],[Control ID]],[6]!Table10[Control ID],[6]cmmiAnalysis!BI$4:BI$579))</f>
        <v>#REF!</v>
      </c>
      <c r="O264" s="1" t="e">
        <f>SUM(_xlfn.XLOOKUP(Table8[[#This Row],[Control ID]],[6]!Table10[Control ID],[6]cmmiAnalysis!BJ$4:BJ$579),_xlfn.XLOOKUP(Table8[[#This Row],[Control ID]],[6]!Table10[Control ID],[6]cmmiAnalysis!BK$4:BK$579))</f>
        <v>#REF!</v>
      </c>
      <c r="P264" s="1" t="e">
        <f>SUM(_xlfn.XLOOKUP(Table8[[#This Row],[Control ID]],[6]!Table10[Control ID],[6]cmmiAnalysis!BL$4:BL$579))</f>
        <v>#REF!</v>
      </c>
      <c r="Q2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4" s="1" t="e">
        <f>SUM(_xlfn.XLOOKUP(Table8[[#This Row],[Control ID]],[6]!Table10[Control ID],[6]cmmiAnalysis!BQ$4:BQ$579),_xlfn.XLOOKUP(Table8[[#This Row],[Control ID]],[6]!Table10[Control ID],[6]cmmiAnalysis!BR$4:BR$579))</f>
        <v>#REF!</v>
      </c>
      <c r="S264" s="1" t="e">
        <f>SUM(_xlfn.XLOOKUP(Table8[[#This Row],[Control ID]],[6]!Table10[Control ID],[6]cmmiAnalysis!BA$4:BA$579),_xlfn.XLOOKUP(Table8[[#This Row],[Control ID]],[6]!Table10[Control ID],[6]cmmiAnalysis!BB$4:BB$579),_xlfn.XLOOKUP(Table8[[#This Row],[Control ID]],[6]!Table10[Control ID],[6]cmmiAnalysis!BC$4:BC$579))</f>
        <v>#REF!</v>
      </c>
      <c r="T264" s="1" t="e">
        <f>SUM(_xlfn.XLOOKUP(Table8[[#This Row],[Control ID]],[6]!Table10[Control ID],[6]cmmiAnalysis!BV$4:BV$579))</f>
        <v>#REF!</v>
      </c>
      <c r="U264" s="1" t="e">
        <f>SUM(_xlfn.XLOOKUP(Table8[[#This Row],[Control ID]],[6]!Table10[Control ID],[6]cmmiAnalysis!BW$4:BW$579))</f>
        <v>#REF!</v>
      </c>
      <c r="V264" s="1" t="e">
        <f>SUM(_xlfn.XLOOKUP(Table8[[#This Row],[Control ID]],[6]!Table10[Control ID],[6]cmmiAnalysis!BX$4:BX$579))</f>
        <v>#REF!</v>
      </c>
      <c r="W264" s="1" t="e">
        <f>SUM(_xlfn.XLOOKUP(Table8[[#This Row],[Control ID]],[6]!Table10[Control ID],[6]cmmiAnalysis!BY$4:BY$579))</f>
        <v>#REF!</v>
      </c>
      <c r="X264" s="1" t="e">
        <f>SUM(_xlfn.XLOOKUP(Table8[[#This Row],[Control ID]],[6]!Table10[Control ID],[6]cmmiAnalysis!BZ$4:BZ$579))</f>
        <v>#REF!</v>
      </c>
      <c r="Y264" s="1" t="e">
        <f>SUM(_xlfn.XLOOKUP(Table8[[#This Row],[Control ID]],[6]!Table10[Control ID],[6]cmmiAnalysis!CA$4:CA$579),_xlfn.XLOOKUP(Table8[[#This Row],[Control ID]],[6]!Table10[Control ID],[6]cmmiAnalysis!CB$4:CB$579))</f>
        <v>#REF!</v>
      </c>
      <c r="Z264" s="1" t="e">
        <f>SUM(_xlfn.XLOOKUP(Table8[[#This Row],[Control ID]],[6]!Table10[Control ID],[6]cmmiAnalysis!CC$4:CC$579),_xlfn.XLOOKUP(Table8[[#This Row],[Control ID]],[6]!Table10[Control ID],[6]cmmiAnalysis!CD$4:CD$579),_xlfn.XLOOKUP(Table8[[#This Row],[Control ID]],[6]!Table10[Control ID],[6]cmmiAnalysis!CE$4:CE$579))</f>
        <v>#REF!</v>
      </c>
    </row>
    <row r="265" spans="2:26" x14ac:dyDescent="0.25">
      <c r="B265" s="1" t="s">
        <v>3573</v>
      </c>
      <c r="C265" s="1" t="str">
        <f>_xlfn.XLOOKUP(B265,[6]cmmiAnalysis!$A$4:$A$579,[6]cmmiAnalysis!$D$4:$D$579,0,0,1)</f>
        <v>Unique Device ID</v>
      </c>
      <c r="D265" s="19">
        <v>5</v>
      </c>
      <c r="E265" s="32" t="str">
        <f>IFERROR(SUM(Table8[[#This Row],[Implementation]:[Reporting]]),"N/A")</f>
        <v>N/A</v>
      </c>
      <c r="F265" s="32" t="e">
        <f>SUM(Table8[[#This Row],[Operating Capability]:[Adaptability]])</f>
        <v>#REF!</v>
      </c>
      <c r="G265" s="32" t="e">
        <f>SUM(Table8[[#This Row],[Reliability]:[Transparency]])</f>
        <v>#REF!</v>
      </c>
      <c r="H265" s="1" t="e" cm="1">
        <f t="array" ref="H265">_xlfn.XLOOKUP(B265,[6]!Table10[Control ID],[6]cmmiAnalysis!AV$4:AV$579,0,0,1)</f>
        <v>#REF!</v>
      </c>
      <c r="I265" s="1" t="e" cm="1">
        <f t="array" ref="I265">_xlfn.XLOOKUP(B265,[6]!Table10[Control ID], [6]cmmiAnalysis!AW$4:AW$579,0,0,1)+(_xlfn.XLOOKUP(B265,[6]!Table10[Control ID], [6]cmmiAnalysis!AX$4:AX$579,0,0,1)+(_xlfn.XLOOKUP(B265,[6]!Table10[Control ID], [6]cmmiAnalysis!AY$4:AY$579,0,0,1)))</f>
        <v>#REF!</v>
      </c>
      <c r="J2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5" s="1" t="e">
        <f>SUM(_xlfn.XLOOKUP(Table8[[#This Row],[Control ID]],[6]!Table10[Control ID],[6]cmmiAnalysis!BE$4:BE$579),_xlfn.XLOOKUP(Table8[[#This Row],[Control ID]],[6]!Table10[Control ID],[6]cmmiAnalysis!BF$4:BF$579))</f>
        <v>#REF!</v>
      </c>
      <c r="L265" s="1" t="e">
        <f>SUM(_xlfn.XLOOKUP(Table8[[#This Row],[Control ID]],[6]!Table10[Control ID],[6]cmmiAnalysis!BG$4:BG$579))</f>
        <v>#REF!</v>
      </c>
      <c r="M265" s="1" t="e">
        <f>SUM(_xlfn.XLOOKUP(Table8[[#This Row],[Control ID]],[6]!Table10[Control ID],[6]cmmiAnalysis!BH$4:BH$579))</f>
        <v>#REF!</v>
      </c>
      <c r="N265" s="1" t="e">
        <f>SUM(_xlfn.XLOOKUP(Table8[[#This Row],[Control ID]],[6]!Table10[Control ID],[6]cmmiAnalysis!BI$4:BI$579))</f>
        <v>#REF!</v>
      </c>
      <c r="O265" s="1" t="e">
        <f>SUM(_xlfn.XLOOKUP(Table8[[#This Row],[Control ID]],[6]!Table10[Control ID],[6]cmmiAnalysis!BJ$4:BJ$579),_xlfn.XLOOKUP(Table8[[#This Row],[Control ID]],[6]!Table10[Control ID],[6]cmmiAnalysis!BK$4:BK$579))</f>
        <v>#REF!</v>
      </c>
      <c r="P265" s="1" t="e">
        <f>SUM(_xlfn.XLOOKUP(Table8[[#This Row],[Control ID]],[6]!Table10[Control ID],[6]cmmiAnalysis!BL$4:BL$579))</f>
        <v>#REF!</v>
      </c>
      <c r="Q2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5" s="1" t="e">
        <f>SUM(_xlfn.XLOOKUP(Table8[[#This Row],[Control ID]],[6]!Table10[Control ID],[6]cmmiAnalysis!BQ$4:BQ$579),_xlfn.XLOOKUP(Table8[[#This Row],[Control ID]],[6]!Table10[Control ID],[6]cmmiAnalysis!BR$4:BR$579))</f>
        <v>#REF!</v>
      </c>
      <c r="S265" s="1" t="e">
        <f>SUM(_xlfn.XLOOKUP(Table8[[#This Row],[Control ID]],[6]!Table10[Control ID],[6]cmmiAnalysis!BA$4:BA$579),_xlfn.XLOOKUP(Table8[[#This Row],[Control ID]],[6]!Table10[Control ID],[6]cmmiAnalysis!BB$4:BB$579),_xlfn.XLOOKUP(Table8[[#This Row],[Control ID]],[6]!Table10[Control ID],[6]cmmiAnalysis!BC$4:BC$579))</f>
        <v>#REF!</v>
      </c>
      <c r="T265" s="1" t="e">
        <f>SUM(_xlfn.XLOOKUP(Table8[[#This Row],[Control ID]],[6]!Table10[Control ID],[6]cmmiAnalysis!BV$4:BV$579))</f>
        <v>#REF!</v>
      </c>
      <c r="U265" s="1" t="e">
        <f>SUM(_xlfn.XLOOKUP(Table8[[#This Row],[Control ID]],[6]!Table10[Control ID],[6]cmmiAnalysis!BW$4:BW$579))</f>
        <v>#REF!</v>
      </c>
      <c r="V265" s="1" t="e">
        <f>SUM(_xlfn.XLOOKUP(Table8[[#This Row],[Control ID]],[6]!Table10[Control ID],[6]cmmiAnalysis!BX$4:BX$579))</f>
        <v>#REF!</v>
      </c>
      <c r="W265" s="1" t="e">
        <f>SUM(_xlfn.XLOOKUP(Table8[[#This Row],[Control ID]],[6]!Table10[Control ID],[6]cmmiAnalysis!BY$4:BY$579))</f>
        <v>#REF!</v>
      </c>
      <c r="X265" s="1" t="e">
        <f>SUM(_xlfn.XLOOKUP(Table8[[#This Row],[Control ID]],[6]!Table10[Control ID],[6]cmmiAnalysis!BZ$4:BZ$579))</f>
        <v>#REF!</v>
      </c>
      <c r="Y265" s="1" t="e">
        <f>SUM(_xlfn.XLOOKUP(Table8[[#This Row],[Control ID]],[6]!Table10[Control ID],[6]cmmiAnalysis!CA$4:CA$579),_xlfn.XLOOKUP(Table8[[#This Row],[Control ID]],[6]!Table10[Control ID],[6]cmmiAnalysis!CB$4:CB$579))</f>
        <v>#REF!</v>
      </c>
      <c r="Z265" s="1" t="e">
        <f>SUM(_xlfn.XLOOKUP(Table8[[#This Row],[Control ID]],[6]!Table10[Control ID],[6]cmmiAnalysis!CC$4:CC$579),_xlfn.XLOOKUP(Table8[[#This Row],[Control ID]],[6]!Table10[Control ID],[6]cmmiAnalysis!CD$4:CD$579),_xlfn.XLOOKUP(Table8[[#This Row],[Control ID]],[6]!Table10[Control ID],[6]cmmiAnalysis!CE$4:CE$579))</f>
        <v>#REF!</v>
      </c>
    </row>
    <row r="266" spans="2:26" x14ac:dyDescent="0.25">
      <c r="B266" s="1" t="s">
        <v>3574</v>
      </c>
      <c r="C266" s="1" t="str">
        <f>_xlfn.XLOOKUP(B266,[6]cmmiAnalysis!$A$4:$A$579,[6]cmmiAnalysis!$D$4:$D$579,0,0,1)</f>
        <v>Asset Inventory</v>
      </c>
      <c r="D266" s="19">
        <v>5</v>
      </c>
      <c r="E266" s="32" t="str">
        <f>IFERROR(SUM(Table8[[#This Row],[Implementation]:[Reporting]]),"N/A")</f>
        <v>N/A</v>
      </c>
      <c r="F266" s="32" t="e">
        <f>SUM(Table8[[#This Row],[Operating Capability]:[Adaptability]])</f>
        <v>#REF!</v>
      </c>
      <c r="G266" s="32" t="e">
        <f>SUM(Table8[[#This Row],[Reliability]:[Transparency]])</f>
        <v>#REF!</v>
      </c>
      <c r="H266" s="1" t="e" cm="1">
        <f t="array" ref="H266">_xlfn.XLOOKUP(B266,[6]!Table10[Control ID],[6]cmmiAnalysis!AV$4:AV$579,0,0,1)</f>
        <v>#REF!</v>
      </c>
      <c r="I266" s="1" t="e" cm="1">
        <f t="array" ref="I266">_xlfn.XLOOKUP(B266,[6]!Table10[Control ID], [6]cmmiAnalysis!AW$4:AW$579,0,0,1)+(_xlfn.XLOOKUP(B266,[6]!Table10[Control ID], [6]cmmiAnalysis!AX$4:AX$579,0,0,1)+(_xlfn.XLOOKUP(B266,[6]!Table10[Control ID], [6]cmmiAnalysis!AY$4:AY$579,0,0,1)))</f>
        <v>#REF!</v>
      </c>
      <c r="J2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6" s="1" t="e">
        <f>SUM(_xlfn.XLOOKUP(Table8[[#This Row],[Control ID]],[6]!Table10[Control ID],[6]cmmiAnalysis!BE$4:BE$579),_xlfn.XLOOKUP(Table8[[#This Row],[Control ID]],[6]!Table10[Control ID],[6]cmmiAnalysis!BF$4:BF$579))</f>
        <v>#REF!</v>
      </c>
      <c r="L266" s="1" t="e">
        <f>SUM(_xlfn.XLOOKUP(Table8[[#This Row],[Control ID]],[6]!Table10[Control ID],[6]cmmiAnalysis!BG$4:BG$579))</f>
        <v>#REF!</v>
      </c>
      <c r="M266" s="1" t="e">
        <f>SUM(_xlfn.XLOOKUP(Table8[[#This Row],[Control ID]],[6]!Table10[Control ID],[6]cmmiAnalysis!BH$4:BH$579))</f>
        <v>#REF!</v>
      </c>
      <c r="N266" s="1" t="e">
        <f>SUM(_xlfn.XLOOKUP(Table8[[#This Row],[Control ID]],[6]!Table10[Control ID],[6]cmmiAnalysis!BI$4:BI$579))</f>
        <v>#REF!</v>
      </c>
      <c r="O266" s="1" t="e">
        <f>SUM(_xlfn.XLOOKUP(Table8[[#This Row],[Control ID]],[6]!Table10[Control ID],[6]cmmiAnalysis!BJ$4:BJ$579),_xlfn.XLOOKUP(Table8[[#This Row],[Control ID]],[6]!Table10[Control ID],[6]cmmiAnalysis!BK$4:BK$579))</f>
        <v>#REF!</v>
      </c>
      <c r="P266" s="1" t="e">
        <f>SUM(_xlfn.XLOOKUP(Table8[[#This Row],[Control ID]],[6]!Table10[Control ID],[6]cmmiAnalysis!BL$4:BL$579))</f>
        <v>#REF!</v>
      </c>
      <c r="Q2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6" s="1" t="e">
        <f>SUM(_xlfn.XLOOKUP(Table8[[#This Row],[Control ID]],[6]!Table10[Control ID],[6]cmmiAnalysis!BQ$4:BQ$579),_xlfn.XLOOKUP(Table8[[#This Row],[Control ID]],[6]!Table10[Control ID],[6]cmmiAnalysis!BR$4:BR$579))</f>
        <v>#REF!</v>
      </c>
      <c r="S266" s="1" t="e">
        <f>SUM(_xlfn.XLOOKUP(Table8[[#This Row],[Control ID]],[6]!Table10[Control ID],[6]cmmiAnalysis!BA$4:BA$579),_xlfn.XLOOKUP(Table8[[#This Row],[Control ID]],[6]!Table10[Control ID],[6]cmmiAnalysis!BB$4:BB$579),_xlfn.XLOOKUP(Table8[[#This Row],[Control ID]],[6]!Table10[Control ID],[6]cmmiAnalysis!BC$4:BC$579))</f>
        <v>#REF!</v>
      </c>
      <c r="T266" s="1" t="e">
        <f>SUM(_xlfn.XLOOKUP(Table8[[#This Row],[Control ID]],[6]!Table10[Control ID],[6]cmmiAnalysis!BV$4:BV$579))</f>
        <v>#REF!</v>
      </c>
      <c r="U266" s="1" t="e">
        <f>SUM(_xlfn.XLOOKUP(Table8[[#This Row],[Control ID]],[6]!Table10[Control ID],[6]cmmiAnalysis!BW$4:BW$579))</f>
        <v>#REF!</v>
      </c>
      <c r="V266" s="1" t="e">
        <f>SUM(_xlfn.XLOOKUP(Table8[[#This Row],[Control ID]],[6]!Table10[Control ID],[6]cmmiAnalysis!BX$4:BX$579))</f>
        <v>#REF!</v>
      </c>
      <c r="W266" s="1" t="e">
        <f>SUM(_xlfn.XLOOKUP(Table8[[#This Row],[Control ID]],[6]!Table10[Control ID],[6]cmmiAnalysis!BY$4:BY$579))</f>
        <v>#REF!</v>
      </c>
      <c r="X266" s="1" t="e">
        <f>SUM(_xlfn.XLOOKUP(Table8[[#This Row],[Control ID]],[6]!Table10[Control ID],[6]cmmiAnalysis!BZ$4:BZ$579))</f>
        <v>#REF!</v>
      </c>
      <c r="Y266" s="1" t="e">
        <f>SUM(_xlfn.XLOOKUP(Table8[[#This Row],[Control ID]],[6]!Table10[Control ID],[6]cmmiAnalysis!CA$4:CA$579),_xlfn.XLOOKUP(Table8[[#This Row],[Control ID]],[6]!Table10[Control ID],[6]cmmiAnalysis!CB$4:CB$579))</f>
        <v>#REF!</v>
      </c>
      <c r="Z266" s="1" t="e">
        <f>SUM(_xlfn.XLOOKUP(Table8[[#This Row],[Control ID]],[6]!Table10[Control ID],[6]cmmiAnalysis!CC$4:CC$579),_xlfn.XLOOKUP(Table8[[#This Row],[Control ID]],[6]!Table10[Control ID],[6]cmmiAnalysis!CD$4:CD$579),_xlfn.XLOOKUP(Table8[[#This Row],[Control ID]],[6]!Table10[Control ID],[6]cmmiAnalysis!CE$4:CE$579))</f>
        <v>#REF!</v>
      </c>
    </row>
    <row r="267" spans="2:26" x14ac:dyDescent="0.25">
      <c r="B267" s="1" t="s">
        <v>3575</v>
      </c>
      <c r="C267" s="1" t="str">
        <f>_xlfn.XLOOKUP(B267,[6]cmmiAnalysis!$A$4:$A$579,[6]cmmiAnalysis!$D$4:$D$579,0,0,1)</f>
        <v>Multi-Factor Authentication</v>
      </c>
      <c r="D267" s="19">
        <v>5</v>
      </c>
      <c r="E267" s="32" t="str">
        <f>IFERROR(SUM(Table8[[#This Row],[Implementation]:[Reporting]]),"N/A")</f>
        <v>N/A</v>
      </c>
      <c r="F267" s="32" t="e">
        <f>SUM(Table8[[#This Row],[Operating Capability]:[Adaptability]])</f>
        <v>#REF!</v>
      </c>
      <c r="G267" s="32" t="e">
        <f>SUM(Table8[[#This Row],[Reliability]:[Transparency]])</f>
        <v>#REF!</v>
      </c>
      <c r="H267" s="1" t="e" cm="1">
        <f t="array" ref="H267">_xlfn.XLOOKUP(B267,[6]!Table10[Control ID],[6]cmmiAnalysis!AV$4:AV$579,0,0,1)</f>
        <v>#REF!</v>
      </c>
      <c r="I267" s="1" t="e" cm="1">
        <f t="array" ref="I267">_xlfn.XLOOKUP(B267,[6]!Table10[Control ID], [6]cmmiAnalysis!AW$4:AW$579,0,0,1)+(_xlfn.XLOOKUP(B267,[6]!Table10[Control ID], [6]cmmiAnalysis!AX$4:AX$579,0,0,1)+(_xlfn.XLOOKUP(B267,[6]!Table10[Control ID], [6]cmmiAnalysis!AY$4:AY$579,0,0,1)))</f>
        <v>#REF!</v>
      </c>
      <c r="J2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7" s="1" t="e">
        <f>SUM(_xlfn.XLOOKUP(Table8[[#This Row],[Control ID]],[6]!Table10[Control ID],[6]cmmiAnalysis!BE$4:BE$579),_xlfn.XLOOKUP(Table8[[#This Row],[Control ID]],[6]!Table10[Control ID],[6]cmmiAnalysis!BF$4:BF$579))</f>
        <v>#REF!</v>
      </c>
      <c r="L267" s="1" t="e">
        <f>SUM(_xlfn.XLOOKUP(Table8[[#This Row],[Control ID]],[6]!Table10[Control ID],[6]cmmiAnalysis!BG$4:BG$579))</f>
        <v>#REF!</v>
      </c>
      <c r="M267" s="1" t="e">
        <f>SUM(_xlfn.XLOOKUP(Table8[[#This Row],[Control ID]],[6]!Table10[Control ID],[6]cmmiAnalysis!BH$4:BH$579))</f>
        <v>#REF!</v>
      </c>
      <c r="N267" s="1" t="e">
        <f>SUM(_xlfn.XLOOKUP(Table8[[#This Row],[Control ID]],[6]!Table10[Control ID],[6]cmmiAnalysis!BI$4:BI$579))</f>
        <v>#REF!</v>
      </c>
      <c r="O267" s="1" t="e">
        <f>SUM(_xlfn.XLOOKUP(Table8[[#This Row],[Control ID]],[6]!Table10[Control ID],[6]cmmiAnalysis!BJ$4:BJ$579),_xlfn.XLOOKUP(Table8[[#This Row],[Control ID]],[6]!Table10[Control ID],[6]cmmiAnalysis!BK$4:BK$579))</f>
        <v>#REF!</v>
      </c>
      <c r="P267" s="1" t="e">
        <f>SUM(_xlfn.XLOOKUP(Table8[[#This Row],[Control ID]],[6]!Table10[Control ID],[6]cmmiAnalysis!BL$4:BL$579))</f>
        <v>#REF!</v>
      </c>
      <c r="Q2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7" s="1" t="e">
        <f>SUM(_xlfn.XLOOKUP(Table8[[#This Row],[Control ID]],[6]!Table10[Control ID],[6]cmmiAnalysis!BQ$4:BQ$579),_xlfn.XLOOKUP(Table8[[#This Row],[Control ID]],[6]!Table10[Control ID],[6]cmmiAnalysis!BR$4:BR$579))</f>
        <v>#REF!</v>
      </c>
      <c r="S267" s="1" t="e">
        <f>SUM(_xlfn.XLOOKUP(Table8[[#This Row],[Control ID]],[6]!Table10[Control ID],[6]cmmiAnalysis!BA$4:BA$579),_xlfn.XLOOKUP(Table8[[#This Row],[Control ID]],[6]!Table10[Control ID],[6]cmmiAnalysis!BB$4:BB$579),_xlfn.XLOOKUP(Table8[[#This Row],[Control ID]],[6]!Table10[Control ID],[6]cmmiAnalysis!BC$4:BC$579))</f>
        <v>#REF!</v>
      </c>
      <c r="T267" s="1" t="e">
        <f>SUM(_xlfn.XLOOKUP(Table8[[#This Row],[Control ID]],[6]!Table10[Control ID],[6]cmmiAnalysis!BV$4:BV$579))</f>
        <v>#REF!</v>
      </c>
      <c r="U267" s="1" t="e">
        <f>SUM(_xlfn.XLOOKUP(Table8[[#This Row],[Control ID]],[6]!Table10[Control ID],[6]cmmiAnalysis!BW$4:BW$579))</f>
        <v>#REF!</v>
      </c>
      <c r="V267" s="1" t="e">
        <f>SUM(_xlfn.XLOOKUP(Table8[[#This Row],[Control ID]],[6]!Table10[Control ID],[6]cmmiAnalysis!BX$4:BX$579))</f>
        <v>#REF!</v>
      </c>
      <c r="W267" s="1" t="e">
        <f>SUM(_xlfn.XLOOKUP(Table8[[#This Row],[Control ID]],[6]!Table10[Control ID],[6]cmmiAnalysis!BY$4:BY$579))</f>
        <v>#REF!</v>
      </c>
      <c r="X267" s="1" t="e">
        <f>SUM(_xlfn.XLOOKUP(Table8[[#This Row],[Control ID]],[6]!Table10[Control ID],[6]cmmiAnalysis!BZ$4:BZ$579))</f>
        <v>#REF!</v>
      </c>
      <c r="Y267" s="1" t="e">
        <f>SUM(_xlfn.XLOOKUP(Table8[[#This Row],[Control ID]],[6]!Table10[Control ID],[6]cmmiAnalysis!CA$4:CA$579),_xlfn.XLOOKUP(Table8[[#This Row],[Control ID]],[6]!Table10[Control ID],[6]cmmiAnalysis!CB$4:CB$579))</f>
        <v>#REF!</v>
      </c>
      <c r="Z267" s="1" t="e">
        <f>SUM(_xlfn.XLOOKUP(Table8[[#This Row],[Control ID]],[6]!Table10[Control ID],[6]cmmiAnalysis!CC$4:CC$579),_xlfn.XLOOKUP(Table8[[#This Row],[Control ID]],[6]!Table10[Control ID],[6]cmmiAnalysis!CD$4:CD$579),_xlfn.XLOOKUP(Table8[[#This Row],[Control ID]],[6]!Table10[Control ID],[6]cmmiAnalysis!CE$4:CE$579))</f>
        <v>#REF!</v>
      </c>
    </row>
    <row r="268" spans="2:26" x14ac:dyDescent="0.25">
      <c r="B268" s="1" t="s">
        <v>3576</v>
      </c>
      <c r="C268" s="1" t="str">
        <f>_xlfn.XLOOKUP(B268,[6]cmmiAnalysis!$A$4:$A$579,[6]cmmiAnalysis!$D$4:$D$579,0,0,1)</f>
        <v>Software Patching</v>
      </c>
      <c r="D268" s="19">
        <v>4</v>
      </c>
      <c r="E268" s="32" t="str">
        <f>IFERROR(SUM(Table8[[#This Row],[Implementation]:[Reporting]]),"N/A")</f>
        <v>N/A</v>
      </c>
      <c r="F268" s="32" t="e">
        <f>SUM(Table8[[#This Row],[Operating Capability]:[Adaptability]])</f>
        <v>#REF!</v>
      </c>
      <c r="G268" s="32" t="e">
        <f>SUM(Table8[[#This Row],[Reliability]:[Transparency]])</f>
        <v>#REF!</v>
      </c>
      <c r="H268" s="1" t="e" cm="1">
        <f t="array" ref="H268">_xlfn.XLOOKUP(B268,[6]!Table10[Control ID],[6]cmmiAnalysis!AV$4:AV$579,0,0,1)</f>
        <v>#REF!</v>
      </c>
      <c r="I268" s="1" t="e" cm="1">
        <f t="array" ref="I268">_xlfn.XLOOKUP(B268,[6]!Table10[Control ID], [6]cmmiAnalysis!AW$4:AW$579,0,0,1)+(_xlfn.XLOOKUP(B268,[6]!Table10[Control ID], [6]cmmiAnalysis!AX$4:AX$579,0,0,1)+(_xlfn.XLOOKUP(B268,[6]!Table10[Control ID], [6]cmmiAnalysis!AY$4:AY$579,0,0,1)))</f>
        <v>#REF!</v>
      </c>
      <c r="J2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8" s="1" t="e">
        <f>SUM(_xlfn.XLOOKUP(Table8[[#This Row],[Control ID]],[6]!Table10[Control ID],[6]cmmiAnalysis!BE$4:BE$579),_xlfn.XLOOKUP(Table8[[#This Row],[Control ID]],[6]!Table10[Control ID],[6]cmmiAnalysis!BF$4:BF$579))</f>
        <v>#REF!</v>
      </c>
      <c r="L268" s="1" t="e">
        <f>SUM(_xlfn.XLOOKUP(Table8[[#This Row],[Control ID]],[6]!Table10[Control ID],[6]cmmiAnalysis!BG$4:BG$579))</f>
        <v>#REF!</v>
      </c>
      <c r="M268" s="1" t="e">
        <f>SUM(_xlfn.XLOOKUP(Table8[[#This Row],[Control ID]],[6]!Table10[Control ID],[6]cmmiAnalysis!BH$4:BH$579))</f>
        <v>#REF!</v>
      </c>
      <c r="N268" s="1" t="e">
        <f>SUM(_xlfn.XLOOKUP(Table8[[#This Row],[Control ID]],[6]!Table10[Control ID],[6]cmmiAnalysis!BI$4:BI$579))</f>
        <v>#REF!</v>
      </c>
      <c r="O268" s="1" t="e">
        <f>SUM(_xlfn.XLOOKUP(Table8[[#This Row],[Control ID]],[6]!Table10[Control ID],[6]cmmiAnalysis!BJ$4:BJ$579),_xlfn.XLOOKUP(Table8[[#This Row],[Control ID]],[6]!Table10[Control ID],[6]cmmiAnalysis!BK$4:BK$579))</f>
        <v>#REF!</v>
      </c>
      <c r="P268" s="1" t="e">
        <f>SUM(_xlfn.XLOOKUP(Table8[[#This Row],[Control ID]],[6]!Table10[Control ID],[6]cmmiAnalysis!BL$4:BL$579))</f>
        <v>#REF!</v>
      </c>
      <c r="Q2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8" s="1" t="e">
        <f>SUM(_xlfn.XLOOKUP(Table8[[#This Row],[Control ID]],[6]!Table10[Control ID],[6]cmmiAnalysis!BQ$4:BQ$579),_xlfn.XLOOKUP(Table8[[#This Row],[Control ID]],[6]!Table10[Control ID],[6]cmmiAnalysis!BR$4:BR$579))</f>
        <v>#REF!</v>
      </c>
      <c r="S268" s="1" t="e">
        <f>SUM(_xlfn.XLOOKUP(Table8[[#This Row],[Control ID]],[6]!Table10[Control ID],[6]cmmiAnalysis!BA$4:BA$579),_xlfn.XLOOKUP(Table8[[#This Row],[Control ID]],[6]!Table10[Control ID],[6]cmmiAnalysis!BB$4:BB$579),_xlfn.XLOOKUP(Table8[[#This Row],[Control ID]],[6]!Table10[Control ID],[6]cmmiAnalysis!BC$4:BC$579))</f>
        <v>#REF!</v>
      </c>
      <c r="T268" s="1" t="e">
        <f>SUM(_xlfn.XLOOKUP(Table8[[#This Row],[Control ID]],[6]!Table10[Control ID],[6]cmmiAnalysis!BV$4:BV$579))</f>
        <v>#REF!</v>
      </c>
      <c r="U268" s="1" t="e">
        <f>SUM(_xlfn.XLOOKUP(Table8[[#This Row],[Control ID]],[6]!Table10[Control ID],[6]cmmiAnalysis!BW$4:BW$579))</f>
        <v>#REF!</v>
      </c>
      <c r="V268" s="1" t="e">
        <f>SUM(_xlfn.XLOOKUP(Table8[[#This Row],[Control ID]],[6]!Table10[Control ID],[6]cmmiAnalysis!BX$4:BX$579))</f>
        <v>#REF!</v>
      </c>
      <c r="W268" s="1" t="e">
        <f>SUM(_xlfn.XLOOKUP(Table8[[#This Row],[Control ID]],[6]!Table10[Control ID],[6]cmmiAnalysis!BY$4:BY$579))</f>
        <v>#REF!</v>
      </c>
      <c r="X268" s="1" t="e">
        <f>SUM(_xlfn.XLOOKUP(Table8[[#This Row],[Control ID]],[6]!Table10[Control ID],[6]cmmiAnalysis!BZ$4:BZ$579))</f>
        <v>#REF!</v>
      </c>
      <c r="Y268" s="1" t="e">
        <f>SUM(_xlfn.XLOOKUP(Table8[[#This Row],[Control ID]],[6]!Table10[Control ID],[6]cmmiAnalysis!CA$4:CA$579),_xlfn.XLOOKUP(Table8[[#This Row],[Control ID]],[6]!Table10[Control ID],[6]cmmiAnalysis!CB$4:CB$579))</f>
        <v>#REF!</v>
      </c>
      <c r="Z268" s="1" t="e">
        <f>SUM(_xlfn.XLOOKUP(Table8[[#This Row],[Control ID]],[6]!Table10[Control ID],[6]cmmiAnalysis!CC$4:CC$579),_xlfn.XLOOKUP(Table8[[#This Row],[Control ID]],[6]!Table10[Control ID],[6]cmmiAnalysis!CD$4:CD$579),_xlfn.XLOOKUP(Table8[[#This Row],[Control ID]],[6]!Table10[Control ID],[6]cmmiAnalysis!CE$4:CE$579))</f>
        <v>#REF!</v>
      </c>
    </row>
    <row r="269" spans="2:26" x14ac:dyDescent="0.25">
      <c r="B269" s="1" t="s">
        <v>3577</v>
      </c>
      <c r="C269" s="1" t="str">
        <f>_xlfn.XLOOKUP(B269,[6]cmmiAnalysis!$A$4:$A$579,[6]cmmiAnalysis!$D$4:$D$579,0,0,1)</f>
        <v>Antivirus/Antimalware</v>
      </c>
      <c r="D269" s="19">
        <v>4</v>
      </c>
      <c r="E269" s="32" t="str">
        <f>IFERROR(SUM(Table8[[#This Row],[Implementation]:[Reporting]]),"N/A")</f>
        <v>N/A</v>
      </c>
      <c r="F269" s="32" t="e">
        <f>SUM(Table8[[#This Row],[Operating Capability]:[Adaptability]])</f>
        <v>#REF!</v>
      </c>
      <c r="G269" s="32" t="e">
        <f>SUM(Table8[[#This Row],[Reliability]:[Transparency]])</f>
        <v>#REF!</v>
      </c>
      <c r="H269" s="1" t="e" cm="1">
        <f t="array" ref="H269">_xlfn.XLOOKUP(B269,[6]!Table10[Control ID],[6]cmmiAnalysis!AV$4:AV$579,0,0,1)</f>
        <v>#REF!</v>
      </c>
      <c r="I269" s="1" t="e" cm="1">
        <f t="array" ref="I269">_xlfn.XLOOKUP(B269,[6]!Table10[Control ID], [6]cmmiAnalysis!AW$4:AW$579,0,0,1)+(_xlfn.XLOOKUP(B269,[6]!Table10[Control ID], [6]cmmiAnalysis!AX$4:AX$579,0,0,1)+(_xlfn.XLOOKUP(B269,[6]!Table10[Control ID], [6]cmmiAnalysis!AY$4:AY$579,0,0,1)))</f>
        <v>#REF!</v>
      </c>
      <c r="J2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69" s="1" t="e">
        <f>SUM(_xlfn.XLOOKUP(Table8[[#This Row],[Control ID]],[6]!Table10[Control ID],[6]cmmiAnalysis!BE$4:BE$579),_xlfn.XLOOKUP(Table8[[#This Row],[Control ID]],[6]!Table10[Control ID],[6]cmmiAnalysis!BF$4:BF$579))</f>
        <v>#REF!</v>
      </c>
      <c r="L269" s="1" t="e">
        <f>SUM(_xlfn.XLOOKUP(Table8[[#This Row],[Control ID]],[6]!Table10[Control ID],[6]cmmiAnalysis!BG$4:BG$579))</f>
        <v>#REF!</v>
      </c>
      <c r="M269" s="1" t="e">
        <f>SUM(_xlfn.XLOOKUP(Table8[[#This Row],[Control ID]],[6]!Table10[Control ID],[6]cmmiAnalysis!BH$4:BH$579))</f>
        <v>#REF!</v>
      </c>
      <c r="N269" s="1" t="e">
        <f>SUM(_xlfn.XLOOKUP(Table8[[#This Row],[Control ID]],[6]!Table10[Control ID],[6]cmmiAnalysis!BI$4:BI$579))</f>
        <v>#REF!</v>
      </c>
      <c r="O269" s="1" t="e">
        <f>SUM(_xlfn.XLOOKUP(Table8[[#This Row],[Control ID]],[6]!Table10[Control ID],[6]cmmiAnalysis!BJ$4:BJ$579),_xlfn.XLOOKUP(Table8[[#This Row],[Control ID]],[6]!Table10[Control ID],[6]cmmiAnalysis!BK$4:BK$579))</f>
        <v>#REF!</v>
      </c>
      <c r="P269" s="1" t="e">
        <f>SUM(_xlfn.XLOOKUP(Table8[[#This Row],[Control ID]],[6]!Table10[Control ID],[6]cmmiAnalysis!BL$4:BL$579))</f>
        <v>#REF!</v>
      </c>
      <c r="Q2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69" s="1" t="e">
        <f>SUM(_xlfn.XLOOKUP(Table8[[#This Row],[Control ID]],[6]!Table10[Control ID],[6]cmmiAnalysis!BQ$4:BQ$579),_xlfn.XLOOKUP(Table8[[#This Row],[Control ID]],[6]!Table10[Control ID],[6]cmmiAnalysis!BR$4:BR$579))</f>
        <v>#REF!</v>
      </c>
      <c r="S269" s="1" t="e">
        <f>SUM(_xlfn.XLOOKUP(Table8[[#This Row],[Control ID]],[6]!Table10[Control ID],[6]cmmiAnalysis!BA$4:BA$579),_xlfn.XLOOKUP(Table8[[#This Row],[Control ID]],[6]!Table10[Control ID],[6]cmmiAnalysis!BB$4:BB$579),_xlfn.XLOOKUP(Table8[[#This Row],[Control ID]],[6]!Table10[Control ID],[6]cmmiAnalysis!BC$4:BC$579))</f>
        <v>#REF!</v>
      </c>
      <c r="T269" s="1" t="e">
        <f>SUM(_xlfn.XLOOKUP(Table8[[#This Row],[Control ID]],[6]!Table10[Control ID],[6]cmmiAnalysis!BV$4:BV$579))</f>
        <v>#REF!</v>
      </c>
      <c r="U269" s="1" t="e">
        <f>SUM(_xlfn.XLOOKUP(Table8[[#This Row],[Control ID]],[6]!Table10[Control ID],[6]cmmiAnalysis!BW$4:BW$579))</f>
        <v>#REF!</v>
      </c>
      <c r="V269" s="1" t="e">
        <f>SUM(_xlfn.XLOOKUP(Table8[[#This Row],[Control ID]],[6]!Table10[Control ID],[6]cmmiAnalysis!BX$4:BX$579))</f>
        <v>#REF!</v>
      </c>
      <c r="W269" s="1" t="e">
        <f>SUM(_xlfn.XLOOKUP(Table8[[#This Row],[Control ID]],[6]!Table10[Control ID],[6]cmmiAnalysis!BY$4:BY$579))</f>
        <v>#REF!</v>
      </c>
      <c r="X269" s="1" t="e">
        <f>SUM(_xlfn.XLOOKUP(Table8[[#This Row],[Control ID]],[6]!Table10[Control ID],[6]cmmiAnalysis!BZ$4:BZ$579))</f>
        <v>#REF!</v>
      </c>
      <c r="Y269" s="1" t="e">
        <f>SUM(_xlfn.XLOOKUP(Table8[[#This Row],[Control ID]],[6]!Table10[Control ID],[6]cmmiAnalysis!CA$4:CA$579),_xlfn.XLOOKUP(Table8[[#This Row],[Control ID]],[6]!Table10[Control ID],[6]cmmiAnalysis!CB$4:CB$579))</f>
        <v>#REF!</v>
      </c>
      <c r="Z269" s="1" t="e">
        <f>SUM(_xlfn.XLOOKUP(Table8[[#This Row],[Control ID]],[6]!Table10[Control ID],[6]cmmiAnalysis!CC$4:CC$579),_xlfn.XLOOKUP(Table8[[#This Row],[Control ID]],[6]!Table10[Control ID],[6]cmmiAnalysis!CD$4:CD$579),_xlfn.XLOOKUP(Table8[[#This Row],[Control ID]],[6]!Table10[Control ID],[6]cmmiAnalysis!CE$4:CE$579))</f>
        <v>#REF!</v>
      </c>
    </row>
    <row r="270" spans="2:26" x14ac:dyDescent="0.25">
      <c r="B270" s="1" t="s">
        <v>3579</v>
      </c>
      <c r="C270" s="1" t="str">
        <f>_xlfn.XLOOKUP(B270,[6]cmmiAnalysis!$A$4:$A$579,[6]cmmiAnalysis!$D$4:$D$579,0,0,1)</f>
        <v>Firewall Rules</v>
      </c>
      <c r="D270" s="19">
        <v>5</v>
      </c>
      <c r="E270" s="32" t="str">
        <f>IFERROR(SUM(Table8[[#This Row],[Implementation]:[Reporting]]),"N/A")</f>
        <v>N/A</v>
      </c>
      <c r="F270" s="32" t="e">
        <f>SUM(Table8[[#This Row],[Operating Capability]:[Adaptability]])</f>
        <v>#REF!</v>
      </c>
      <c r="G270" s="32" t="e">
        <f>SUM(Table8[[#This Row],[Reliability]:[Transparency]])</f>
        <v>#REF!</v>
      </c>
      <c r="H270" s="1" t="e" cm="1">
        <f t="array" ref="H270">_xlfn.XLOOKUP(B270,[6]!Table10[Control ID],[6]cmmiAnalysis!AV$4:AV$579,0,0,1)</f>
        <v>#REF!</v>
      </c>
      <c r="I270" s="1" t="e" cm="1">
        <f t="array" ref="I270">_xlfn.XLOOKUP(B270,[6]!Table10[Control ID], [6]cmmiAnalysis!AW$4:AW$579,0,0,1)+(_xlfn.XLOOKUP(B270,[6]!Table10[Control ID], [6]cmmiAnalysis!AX$4:AX$579,0,0,1)+(_xlfn.XLOOKUP(B270,[6]!Table10[Control ID], [6]cmmiAnalysis!AY$4:AY$579,0,0,1)))</f>
        <v>#REF!</v>
      </c>
      <c r="J2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0" s="1" t="e">
        <f>SUM(_xlfn.XLOOKUP(Table8[[#This Row],[Control ID]],[6]!Table10[Control ID],[6]cmmiAnalysis!BE$4:BE$579),_xlfn.XLOOKUP(Table8[[#This Row],[Control ID]],[6]!Table10[Control ID],[6]cmmiAnalysis!BF$4:BF$579))</f>
        <v>#REF!</v>
      </c>
      <c r="L270" s="1" t="e">
        <f>SUM(_xlfn.XLOOKUP(Table8[[#This Row],[Control ID]],[6]!Table10[Control ID],[6]cmmiAnalysis!BG$4:BG$579))</f>
        <v>#REF!</v>
      </c>
      <c r="M270" s="1" t="e">
        <f>SUM(_xlfn.XLOOKUP(Table8[[#This Row],[Control ID]],[6]!Table10[Control ID],[6]cmmiAnalysis!BH$4:BH$579))</f>
        <v>#REF!</v>
      </c>
      <c r="N270" s="1" t="e">
        <f>SUM(_xlfn.XLOOKUP(Table8[[#This Row],[Control ID]],[6]!Table10[Control ID],[6]cmmiAnalysis!BI$4:BI$579))</f>
        <v>#REF!</v>
      </c>
      <c r="O270" s="1" t="e">
        <f>SUM(_xlfn.XLOOKUP(Table8[[#This Row],[Control ID]],[6]!Table10[Control ID],[6]cmmiAnalysis!BJ$4:BJ$579),_xlfn.XLOOKUP(Table8[[#This Row],[Control ID]],[6]!Table10[Control ID],[6]cmmiAnalysis!BK$4:BK$579))</f>
        <v>#REF!</v>
      </c>
      <c r="P270" s="1" t="e">
        <f>SUM(_xlfn.XLOOKUP(Table8[[#This Row],[Control ID]],[6]!Table10[Control ID],[6]cmmiAnalysis!BL$4:BL$579))</f>
        <v>#REF!</v>
      </c>
      <c r="Q2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0" s="1" t="e">
        <f>SUM(_xlfn.XLOOKUP(Table8[[#This Row],[Control ID]],[6]!Table10[Control ID],[6]cmmiAnalysis!BQ$4:BQ$579),_xlfn.XLOOKUP(Table8[[#This Row],[Control ID]],[6]!Table10[Control ID],[6]cmmiAnalysis!BR$4:BR$579))</f>
        <v>#REF!</v>
      </c>
      <c r="S270" s="1" t="e">
        <f>SUM(_xlfn.XLOOKUP(Table8[[#This Row],[Control ID]],[6]!Table10[Control ID],[6]cmmiAnalysis!BA$4:BA$579),_xlfn.XLOOKUP(Table8[[#This Row],[Control ID]],[6]!Table10[Control ID],[6]cmmiAnalysis!BB$4:BB$579),_xlfn.XLOOKUP(Table8[[#This Row],[Control ID]],[6]!Table10[Control ID],[6]cmmiAnalysis!BC$4:BC$579))</f>
        <v>#REF!</v>
      </c>
      <c r="T270" s="1" t="e">
        <f>SUM(_xlfn.XLOOKUP(Table8[[#This Row],[Control ID]],[6]!Table10[Control ID],[6]cmmiAnalysis!BV$4:BV$579))</f>
        <v>#REF!</v>
      </c>
      <c r="U270" s="1" t="e">
        <f>SUM(_xlfn.XLOOKUP(Table8[[#This Row],[Control ID]],[6]!Table10[Control ID],[6]cmmiAnalysis!BW$4:BW$579))</f>
        <v>#REF!</v>
      </c>
      <c r="V270" s="1" t="e">
        <f>SUM(_xlfn.XLOOKUP(Table8[[#This Row],[Control ID]],[6]!Table10[Control ID],[6]cmmiAnalysis!BX$4:BX$579))</f>
        <v>#REF!</v>
      </c>
      <c r="W270" s="1" t="e">
        <f>SUM(_xlfn.XLOOKUP(Table8[[#This Row],[Control ID]],[6]!Table10[Control ID],[6]cmmiAnalysis!BY$4:BY$579))</f>
        <v>#REF!</v>
      </c>
      <c r="X270" s="1" t="e">
        <f>SUM(_xlfn.XLOOKUP(Table8[[#This Row],[Control ID]],[6]!Table10[Control ID],[6]cmmiAnalysis!BZ$4:BZ$579))</f>
        <v>#REF!</v>
      </c>
      <c r="Y270" s="1" t="e">
        <f>SUM(_xlfn.XLOOKUP(Table8[[#This Row],[Control ID]],[6]!Table10[Control ID],[6]cmmiAnalysis!CA$4:CA$579),_xlfn.XLOOKUP(Table8[[#This Row],[Control ID]],[6]!Table10[Control ID],[6]cmmiAnalysis!CB$4:CB$579))</f>
        <v>#REF!</v>
      </c>
      <c r="Z270" s="1" t="e">
        <f>SUM(_xlfn.XLOOKUP(Table8[[#This Row],[Control ID]],[6]!Table10[Control ID],[6]cmmiAnalysis!CC$4:CC$579),_xlfn.XLOOKUP(Table8[[#This Row],[Control ID]],[6]!Table10[Control ID],[6]cmmiAnalysis!CD$4:CD$579),_xlfn.XLOOKUP(Table8[[#This Row],[Control ID]],[6]!Table10[Control ID],[6]cmmiAnalysis!CE$4:CE$579))</f>
        <v>#REF!</v>
      </c>
    </row>
    <row r="271" spans="2:26" x14ac:dyDescent="0.25">
      <c r="B271" s="1" t="s">
        <v>3580</v>
      </c>
      <c r="C271" s="1" t="str">
        <f>_xlfn.XLOOKUP(B271,[6]cmmiAnalysis!$A$4:$A$579,[6]cmmiAnalysis!$D$4:$D$579,0,0,1)</f>
        <v>Group Policies</v>
      </c>
      <c r="D271" s="19">
        <v>4</v>
      </c>
      <c r="E271" s="32" t="str">
        <f>IFERROR(SUM(Table8[[#This Row],[Implementation]:[Reporting]]),"N/A")</f>
        <v>N/A</v>
      </c>
      <c r="F271" s="32" t="e">
        <f>SUM(Table8[[#This Row],[Operating Capability]:[Adaptability]])</f>
        <v>#REF!</v>
      </c>
      <c r="G271" s="32" t="e">
        <f>SUM(Table8[[#This Row],[Reliability]:[Transparency]])</f>
        <v>#REF!</v>
      </c>
      <c r="H271" s="1" t="e" cm="1">
        <f t="array" ref="H271">_xlfn.XLOOKUP(B271,[6]!Table10[Control ID],[6]cmmiAnalysis!AV$4:AV$579,0,0,1)</f>
        <v>#REF!</v>
      </c>
      <c r="I271" s="1" t="e" cm="1">
        <f t="array" ref="I271">_xlfn.XLOOKUP(B271,[6]!Table10[Control ID], [6]cmmiAnalysis!AW$4:AW$579,0,0,1)+(_xlfn.XLOOKUP(B271,[6]!Table10[Control ID], [6]cmmiAnalysis!AX$4:AX$579,0,0,1)+(_xlfn.XLOOKUP(B271,[6]!Table10[Control ID], [6]cmmiAnalysis!AY$4:AY$579,0,0,1)))</f>
        <v>#REF!</v>
      </c>
      <c r="J2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1" s="1" t="e">
        <f>SUM(_xlfn.XLOOKUP(Table8[[#This Row],[Control ID]],[6]!Table10[Control ID],[6]cmmiAnalysis!BE$4:BE$579),_xlfn.XLOOKUP(Table8[[#This Row],[Control ID]],[6]!Table10[Control ID],[6]cmmiAnalysis!BF$4:BF$579))</f>
        <v>#REF!</v>
      </c>
      <c r="L271" s="1" t="e">
        <f>SUM(_xlfn.XLOOKUP(Table8[[#This Row],[Control ID]],[6]!Table10[Control ID],[6]cmmiAnalysis!BG$4:BG$579))</f>
        <v>#REF!</v>
      </c>
      <c r="M271" s="1" t="e">
        <f>SUM(_xlfn.XLOOKUP(Table8[[#This Row],[Control ID]],[6]!Table10[Control ID],[6]cmmiAnalysis!BH$4:BH$579))</f>
        <v>#REF!</v>
      </c>
      <c r="N271" s="1" t="e">
        <f>SUM(_xlfn.XLOOKUP(Table8[[#This Row],[Control ID]],[6]!Table10[Control ID],[6]cmmiAnalysis!BI$4:BI$579))</f>
        <v>#REF!</v>
      </c>
      <c r="O271" s="1" t="e">
        <f>SUM(_xlfn.XLOOKUP(Table8[[#This Row],[Control ID]],[6]!Table10[Control ID],[6]cmmiAnalysis!BJ$4:BJ$579),_xlfn.XLOOKUP(Table8[[#This Row],[Control ID]],[6]!Table10[Control ID],[6]cmmiAnalysis!BK$4:BK$579))</f>
        <v>#REF!</v>
      </c>
      <c r="P271" s="1" t="e">
        <f>SUM(_xlfn.XLOOKUP(Table8[[#This Row],[Control ID]],[6]!Table10[Control ID],[6]cmmiAnalysis!BL$4:BL$579))</f>
        <v>#REF!</v>
      </c>
      <c r="Q2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1" s="1" t="e">
        <f>SUM(_xlfn.XLOOKUP(Table8[[#This Row],[Control ID]],[6]!Table10[Control ID],[6]cmmiAnalysis!BQ$4:BQ$579),_xlfn.XLOOKUP(Table8[[#This Row],[Control ID]],[6]!Table10[Control ID],[6]cmmiAnalysis!BR$4:BR$579))</f>
        <v>#REF!</v>
      </c>
      <c r="S271" s="1" t="e">
        <f>SUM(_xlfn.XLOOKUP(Table8[[#This Row],[Control ID]],[6]!Table10[Control ID],[6]cmmiAnalysis!BA$4:BA$579),_xlfn.XLOOKUP(Table8[[#This Row],[Control ID]],[6]!Table10[Control ID],[6]cmmiAnalysis!BB$4:BB$579),_xlfn.XLOOKUP(Table8[[#This Row],[Control ID]],[6]!Table10[Control ID],[6]cmmiAnalysis!BC$4:BC$579))</f>
        <v>#REF!</v>
      </c>
      <c r="T271" s="1" t="e">
        <f>SUM(_xlfn.XLOOKUP(Table8[[#This Row],[Control ID]],[6]!Table10[Control ID],[6]cmmiAnalysis!BV$4:BV$579))</f>
        <v>#REF!</v>
      </c>
      <c r="U271" s="1" t="e">
        <f>SUM(_xlfn.XLOOKUP(Table8[[#This Row],[Control ID]],[6]!Table10[Control ID],[6]cmmiAnalysis!BW$4:BW$579))</f>
        <v>#REF!</v>
      </c>
      <c r="V271" s="1" t="e">
        <f>SUM(_xlfn.XLOOKUP(Table8[[#This Row],[Control ID]],[6]!Table10[Control ID],[6]cmmiAnalysis!BX$4:BX$579))</f>
        <v>#REF!</v>
      </c>
      <c r="W271" s="1" t="e">
        <f>SUM(_xlfn.XLOOKUP(Table8[[#This Row],[Control ID]],[6]!Table10[Control ID],[6]cmmiAnalysis!BY$4:BY$579))</f>
        <v>#REF!</v>
      </c>
      <c r="X271" s="1" t="e">
        <f>SUM(_xlfn.XLOOKUP(Table8[[#This Row],[Control ID]],[6]!Table10[Control ID],[6]cmmiAnalysis!BZ$4:BZ$579))</f>
        <v>#REF!</v>
      </c>
      <c r="Y271" s="1" t="e">
        <f>SUM(_xlfn.XLOOKUP(Table8[[#This Row],[Control ID]],[6]!Table10[Control ID],[6]cmmiAnalysis!CA$4:CA$579),_xlfn.XLOOKUP(Table8[[#This Row],[Control ID]],[6]!Table10[Control ID],[6]cmmiAnalysis!CB$4:CB$579))</f>
        <v>#REF!</v>
      </c>
      <c r="Z271" s="1" t="e">
        <f>SUM(_xlfn.XLOOKUP(Table8[[#This Row],[Control ID]],[6]!Table10[Control ID],[6]cmmiAnalysis!CC$4:CC$579),_xlfn.XLOOKUP(Table8[[#This Row],[Control ID]],[6]!Table10[Control ID],[6]cmmiAnalysis!CD$4:CD$579),_xlfn.XLOOKUP(Table8[[#This Row],[Control ID]],[6]!Table10[Control ID],[6]cmmiAnalysis!CE$4:CE$579))</f>
        <v>#REF!</v>
      </c>
    </row>
    <row r="272" spans="2:26" x14ac:dyDescent="0.25">
      <c r="B272" s="1" t="s">
        <v>3581</v>
      </c>
      <c r="C272" s="1" t="str">
        <f>_xlfn.XLOOKUP(B272,[6]cmmiAnalysis!$A$4:$A$579,[6]cmmiAnalysis!$D$4:$D$579,0,0,1)</f>
        <v>EDR Solutions</v>
      </c>
      <c r="D272" s="19">
        <v>4</v>
      </c>
      <c r="E272" s="32" t="str">
        <f>IFERROR(SUM(Table8[[#This Row],[Implementation]:[Reporting]]),"N/A")</f>
        <v>N/A</v>
      </c>
      <c r="F272" s="32" t="e">
        <f>SUM(Table8[[#This Row],[Operating Capability]:[Adaptability]])</f>
        <v>#REF!</v>
      </c>
      <c r="G272" s="32" t="e">
        <f>SUM(Table8[[#This Row],[Reliability]:[Transparency]])</f>
        <v>#REF!</v>
      </c>
      <c r="H272" s="1" t="e" cm="1">
        <f t="array" ref="H272">_xlfn.XLOOKUP(B272,[6]!Table10[Control ID],[6]cmmiAnalysis!AV$4:AV$579,0,0,1)</f>
        <v>#REF!</v>
      </c>
      <c r="I272" s="1" t="e" cm="1">
        <f t="array" ref="I272">_xlfn.XLOOKUP(B272,[6]!Table10[Control ID], [6]cmmiAnalysis!AW$4:AW$579,0,0,1)+(_xlfn.XLOOKUP(B272,[6]!Table10[Control ID], [6]cmmiAnalysis!AX$4:AX$579,0,0,1)+(_xlfn.XLOOKUP(B272,[6]!Table10[Control ID], [6]cmmiAnalysis!AY$4:AY$579,0,0,1)))</f>
        <v>#REF!</v>
      </c>
      <c r="J2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2" s="1" t="e">
        <f>SUM(_xlfn.XLOOKUP(Table8[[#This Row],[Control ID]],[6]!Table10[Control ID],[6]cmmiAnalysis!BE$4:BE$579),_xlfn.XLOOKUP(Table8[[#This Row],[Control ID]],[6]!Table10[Control ID],[6]cmmiAnalysis!BF$4:BF$579))</f>
        <v>#REF!</v>
      </c>
      <c r="L272" s="1" t="e">
        <f>SUM(_xlfn.XLOOKUP(Table8[[#This Row],[Control ID]],[6]!Table10[Control ID],[6]cmmiAnalysis!BG$4:BG$579))</f>
        <v>#REF!</v>
      </c>
      <c r="M272" s="1" t="e">
        <f>SUM(_xlfn.XLOOKUP(Table8[[#This Row],[Control ID]],[6]!Table10[Control ID],[6]cmmiAnalysis!BH$4:BH$579))</f>
        <v>#REF!</v>
      </c>
      <c r="N272" s="1" t="e">
        <f>SUM(_xlfn.XLOOKUP(Table8[[#This Row],[Control ID]],[6]!Table10[Control ID],[6]cmmiAnalysis!BI$4:BI$579))</f>
        <v>#REF!</v>
      </c>
      <c r="O272" s="1" t="e">
        <f>SUM(_xlfn.XLOOKUP(Table8[[#This Row],[Control ID]],[6]!Table10[Control ID],[6]cmmiAnalysis!BJ$4:BJ$579),_xlfn.XLOOKUP(Table8[[#This Row],[Control ID]],[6]!Table10[Control ID],[6]cmmiAnalysis!BK$4:BK$579))</f>
        <v>#REF!</v>
      </c>
      <c r="P272" s="1" t="e">
        <f>SUM(_xlfn.XLOOKUP(Table8[[#This Row],[Control ID]],[6]!Table10[Control ID],[6]cmmiAnalysis!BL$4:BL$579))</f>
        <v>#REF!</v>
      </c>
      <c r="Q2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2" s="1" t="e">
        <f>SUM(_xlfn.XLOOKUP(Table8[[#This Row],[Control ID]],[6]!Table10[Control ID],[6]cmmiAnalysis!BQ$4:BQ$579),_xlfn.XLOOKUP(Table8[[#This Row],[Control ID]],[6]!Table10[Control ID],[6]cmmiAnalysis!BR$4:BR$579))</f>
        <v>#REF!</v>
      </c>
      <c r="S272" s="1" t="e">
        <f>SUM(_xlfn.XLOOKUP(Table8[[#This Row],[Control ID]],[6]!Table10[Control ID],[6]cmmiAnalysis!BA$4:BA$579),_xlfn.XLOOKUP(Table8[[#This Row],[Control ID]],[6]!Table10[Control ID],[6]cmmiAnalysis!BB$4:BB$579),_xlfn.XLOOKUP(Table8[[#This Row],[Control ID]],[6]!Table10[Control ID],[6]cmmiAnalysis!BC$4:BC$579))</f>
        <v>#REF!</v>
      </c>
      <c r="T272" s="1" t="e">
        <f>SUM(_xlfn.XLOOKUP(Table8[[#This Row],[Control ID]],[6]!Table10[Control ID],[6]cmmiAnalysis!BV$4:BV$579))</f>
        <v>#REF!</v>
      </c>
      <c r="U272" s="1" t="e">
        <f>SUM(_xlfn.XLOOKUP(Table8[[#This Row],[Control ID]],[6]!Table10[Control ID],[6]cmmiAnalysis!BW$4:BW$579))</f>
        <v>#REF!</v>
      </c>
      <c r="V272" s="1" t="e">
        <f>SUM(_xlfn.XLOOKUP(Table8[[#This Row],[Control ID]],[6]!Table10[Control ID],[6]cmmiAnalysis!BX$4:BX$579))</f>
        <v>#REF!</v>
      </c>
      <c r="W272" s="1" t="e">
        <f>SUM(_xlfn.XLOOKUP(Table8[[#This Row],[Control ID]],[6]!Table10[Control ID],[6]cmmiAnalysis!BY$4:BY$579))</f>
        <v>#REF!</v>
      </c>
      <c r="X272" s="1" t="e">
        <f>SUM(_xlfn.XLOOKUP(Table8[[#This Row],[Control ID]],[6]!Table10[Control ID],[6]cmmiAnalysis!BZ$4:BZ$579))</f>
        <v>#REF!</v>
      </c>
      <c r="Y272" s="1" t="e">
        <f>SUM(_xlfn.XLOOKUP(Table8[[#This Row],[Control ID]],[6]!Table10[Control ID],[6]cmmiAnalysis!CA$4:CA$579),_xlfn.XLOOKUP(Table8[[#This Row],[Control ID]],[6]!Table10[Control ID],[6]cmmiAnalysis!CB$4:CB$579))</f>
        <v>#REF!</v>
      </c>
      <c r="Z272" s="1" t="e">
        <f>SUM(_xlfn.XLOOKUP(Table8[[#This Row],[Control ID]],[6]!Table10[Control ID],[6]cmmiAnalysis!CC$4:CC$579),_xlfn.XLOOKUP(Table8[[#This Row],[Control ID]],[6]!Table10[Control ID],[6]cmmiAnalysis!CD$4:CD$579),_xlfn.XLOOKUP(Table8[[#This Row],[Control ID]],[6]!Table10[Control ID],[6]cmmiAnalysis!CE$4:CE$579))</f>
        <v>#REF!</v>
      </c>
    </row>
    <row r="273" spans="2:26" x14ac:dyDescent="0.25">
      <c r="B273" s="1" t="s">
        <v>3583</v>
      </c>
      <c r="C273" s="1" t="str">
        <f>_xlfn.XLOOKUP(B273,[6]cmmiAnalysis!$A$4:$A$579,[6]cmmiAnalysis!$D$4:$D$579,0,0,1)</f>
        <v>DLP Policies</v>
      </c>
      <c r="D273" s="19">
        <v>3</v>
      </c>
      <c r="E273" s="32" t="str">
        <f>IFERROR(SUM(Table8[[#This Row],[Implementation]:[Reporting]]),"N/A")</f>
        <v>N/A</v>
      </c>
      <c r="F273" s="32" t="e">
        <f>SUM(Table8[[#This Row],[Operating Capability]:[Adaptability]])</f>
        <v>#REF!</v>
      </c>
      <c r="G273" s="32" t="e">
        <f>SUM(Table8[[#This Row],[Reliability]:[Transparency]])</f>
        <v>#REF!</v>
      </c>
      <c r="H273" s="1" t="e" cm="1">
        <f t="array" ref="H273">_xlfn.XLOOKUP(B273,[6]!Table10[Control ID],[6]cmmiAnalysis!AV$4:AV$579,0,0,1)</f>
        <v>#REF!</v>
      </c>
      <c r="I273" s="1" t="e" cm="1">
        <f t="array" ref="I273">_xlfn.XLOOKUP(B273,[6]!Table10[Control ID], [6]cmmiAnalysis!AW$4:AW$579,0,0,1)+(_xlfn.XLOOKUP(B273,[6]!Table10[Control ID], [6]cmmiAnalysis!AX$4:AX$579,0,0,1)+(_xlfn.XLOOKUP(B273,[6]!Table10[Control ID], [6]cmmiAnalysis!AY$4:AY$579,0,0,1)))</f>
        <v>#REF!</v>
      </c>
      <c r="J2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3" s="1" t="e">
        <f>SUM(_xlfn.XLOOKUP(Table8[[#This Row],[Control ID]],[6]!Table10[Control ID],[6]cmmiAnalysis!BE$4:BE$579),_xlfn.XLOOKUP(Table8[[#This Row],[Control ID]],[6]!Table10[Control ID],[6]cmmiAnalysis!BF$4:BF$579))</f>
        <v>#REF!</v>
      </c>
      <c r="L273" s="1" t="e">
        <f>SUM(_xlfn.XLOOKUP(Table8[[#This Row],[Control ID]],[6]!Table10[Control ID],[6]cmmiAnalysis!BG$4:BG$579))</f>
        <v>#REF!</v>
      </c>
      <c r="M273" s="1" t="e">
        <f>SUM(_xlfn.XLOOKUP(Table8[[#This Row],[Control ID]],[6]!Table10[Control ID],[6]cmmiAnalysis!BH$4:BH$579))</f>
        <v>#REF!</v>
      </c>
      <c r="N273" s="1" t="e">
        <f>SUM(_xlfn.XLOOKUP(Table8[[#This Row],[Control ID]],[6]!Table10[Control ID],[6]cmmiAnalysis!BI$4:BI$579))</f>
        <v>#REF!</v>
      </c>
      <c r="O273" s="1" t="e">
        <f>SUM(_xlfn.XLOOKUP(Table8[[#This Row],[Control ID]],[6]!Table10[Control ID],[6]cmmiAnalysis!BJ$4:BJ$579),_xlfn.XLOOKUP(Table8[[#This Row],[Control ID]],[6]!Table10[Control ID],[6]cmmiAnalysis!BK$4:BK$579))</f>
        <v>#REF!</v>
      </c>
      <c r="P273" s="1" t="e">
        <f>SUM(_xlfn.XLOOKUP(Table8[[#This Row],[Control ID]],[6]!Table10[Control ID],[6]cmmiAnalysis!BL$4:BL$579))</f>
        <v>#REF!</v>
      </c>
      <c r="Q2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3" s="1" t="e">
        <f>SUM(_xlfn.XLOOKUP(Table8[[#This Row],[Control ID]],[6]!Table10[Control ID],[6]cmmiAnalysis!BQ$4:BQ$579),_xlfn.XLOOKUP(Table8[[#This Row],[Control ID]],[6]!Table10[Control ID],[6]cmmiAnalysis!BR$4:BR$579))</f>
        <v>#REF!</v>
      </c>
      <c r="S273" s="1" t="e">
        <f>SUM(_xlfn.XLOOKUP(Table8[[#This Row],[Control ID]],[6]!Table10[Control ID],[6]cmmiAnalysis!BA$4:BA$579),_xlfn.XLOOKUP(Table8[[#This Row],[Control ID]],[6]!Table10[Control ID],[6]cmmiAnalysis!BB$4:BB$579),_xlfn.XLOOKUP(Table8[[#This Row],[Control ID]],[6]!Table10[Control ID],[6]cmmiAnalysis!BC$4:BC$579))</f>
        <v>#REF!</v>
      </c>
      <c r="T273" s="1" t="e">
        <f>SUM(_xlfn.XLOOKUP(Table8[[#This Row],[Control ID]],[6]!Table10[Control ID],[6]cmmiAnalysis!BV$4:BV$579))</f>
        <v>#REF!</v>
      </c>
      <c r="U273" s="1" t="e">
        <f>SUM(_xlfn.XLOOKUP(Table8[[#This Row],[Control ID]],[6]!Table10[Control ID],[6]cmmiAnalysis!BW$4:BW$579))</f>
        <v>#REF!</v>
      </c>
      <c r="V273" s="1" t="e">
        <f>SUM(_xlfn.XLOOKUP(Table8[[#This Row],[Control ID]],[6]!Table10[Control ID],[6]cmmiAnalysis!BX$4:BX$579))</f>
        <v>#REF!</v>
      </c>
      <c r="W273" s="1" t="e">
        <f>SUM(_xlfn.XLOOKUP(Table8[[#This Row],[Control ID]],[6]!Table10[Control ID],[6]cmmiAnalysis!BY$4:BY$579))</f>
        <v>#REF!</v>
      </c>
      <c r="X273" s="1" t="e">
        <f>SUM(_xlfn.XLOOKUP(Table8[[#This Row],[Control ID]],[6]!Table10[Control ID],[6]cmmiAnalysis!BZ$4:BZ$579))</f>
        <v>#REF!</v>
      </c>
      <c r="Y273" s="1" t="e">
        <f>SUM(_xlfn.XLOOKUP(Table8[[#This Row],[Control ID]],[6]!Table10[Control ID],[6]cmmiAnalysis!CA$4:CA$579),_xlfn.XLOOKUP(Table8[[#This Row],[Control ID]],[6]!Table10[Control ID],[6]cmmiAnalysis!CB$4:CB$579))</f>
        <v>#REF!</v>
      </c>
      <c r="Z273" s="1" t="e">
        <f>SUM(_xlfn.XLOOKUP(Table8[[#This Row],[Control ID]],[6]!Table10[Control ID],[6]cmmiAnalysis!CC$4:CC$579),_xlfn.XLOOKUP(Table8[[#This Row],[Control ID]],[6]!Table10[Control ID],[6]cmmiAnalysis!CD$4:CD$579),_xlfn.XLOOKUP(Table8[[#This Row],[Control ID]],[6]!Table10[Control ID],[6]cmmiAnalysis!CE$4:CE$579))</f>
        <v>#REF!</v>
      </c>
    </row>
    <row r="274" spans="2:26" x14ac:dyDescent="0.25">
      <c r="B274" s="1" t="s">
        <v>3584</v>
      </c>
      <c r="C274" s="1" t="str">
        <f>_xlfn.XLOOKUP(B274,[6]cmmiAnalysis!$A$4:$A$579,[6]cmmiAnalysis!$D$4:$D$579,0,0,1)</f>
        <v>Secure RDP/SSH</v>
      </c>
      <c r="D274" s="19">
        <v>5</v>
      </c>
      <c r="E274" s="32" t="str">
        <f>IFERROR(SUM(Table8[[#This Row],[Implementation]:[Reporting]]),"N/A")</f>
        <v>N/A</v>
      </c>
      <c r="F274" s="32" t="e">
        <f>SUM(Table8[[#This Row],[Operating Capability]:[Adaptability]])</f>
        <v>#REF!</v>
      </c>
      <c r="G274" s="32" t="e">
        <f>SUM(Table8[[#This Row],[Reliability]:[Transparency]])</f>
        <v>#REF!</v>
      </c>
      <c r="H274" s="1" t="e" cm="1">
        <f t="array" ref="H274">_xlfn.XLOOKUP(B274,[6]!Table10[Control ID],[6]cmmiAnalysis!AV$4:AV$579,0,0,1)</f>
        <v>#REF!</v>
      </c>
      <c r="I274" s="1" t="e" cm="1">
        <f t="array" ref="I274">_xlfn.XLOOKUP(B274,[6]!Table10[Control ID], [6]cmmiAnalysis!AW$4:AW$579,0,0,1)+(_xlfn.XLOOKUP(B274,[6]!Table10[Control ID], [6]cmmiAnalysis!AX$4:AX$579,0,0,1)+(_xlfn.XLOOKUP(B274,[6]!Table10[Control ID], [6]cmmiAnalysis!AY$4:AY$579,0,0,1)))</f>
        <v>#REF!</v>
      </c>
      <c r="J2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4" s="1" t="e">
        <f>SUM(_xlfn.XLOOKUP(Table8[[#This Row],[Control ID]],[6]!Table10[Control ID],[6]cmmiAnalysis!BE$4:BE$579),_xlfn.XLOOKUP(Table8[[#This Row],[Control ID]],[6]!Table10[Control ID],[6]cmmiAnalysis!BF$4:BF$579))</f>
        <v>#REF!</v>
      </c>
      <c r="L274" s="1" t="e">
        <f>SUM(_xlfn.XLOOKUP(Table8[[#This Row],[Control ID]],[6]!Table10[Control ID],[6]cmmiAnalysis!BG$4:BG$579))</f>
        <v>#REF!</v>
      </c>
      <c r="M274" s="1" t="e">
        <f>SUM(_xlfn.XLOOKUP(Table8[[#This Row],[Control ID]],[6]!Table10[Control ID],[6]cmmiAnalysis!BH$4:BH$579))</f>
        <v>#REF!</v>
      </c>
      <c r="N274" s="1" t="e">
        <f>SUM(_xlfn.XLOOKUP(Table8[[#This Row],[Control ID]],[6]!Table10[Control ID],[6]cmmiAnalysis!BI$4:BI$579))</f>
        <v>#REF!</v>
      </c>
      <c r="O274" s="1" t="e">
        <f>SUM(_xlfn.XLOOKUP(Table8[[#This Row],[Control ID]],[6]!Table10[Control ID],[6]cmmiAnalysis!BJ$4:BJ$579),_xlfn.XLOOKUP(Table8[[#This Row],[Control ID]],[6]!Table10[Control ID],[6]cmmiAnalysis!BK$4:BK$579))</f>
        <v>#REF!</v>
      </c>
      <c r="P274" s="1" t="e">
        <f>SUM(_xlfn.XLOOKUP(Table8[[#This Row],[Control ID]],[6]!Table10[Control ID],[6]cmmiAnalysis!BL$4:BL$579))</f>
        <v>#REF!</v>
      </c>
      <c r="Q2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4" s="1" t="e">
        <f>SUM(_xlfn.XLOOKUP(Table8[[#This Row],[Control ID]],[6]!Table10[Control ID],[6]cmmiAnalysis!BQ$4:BQ$579),_xlfn.XLOOKUP(Table8[[#This Row],[Control ID]],[6]!Table10[Control ID],[6]cmmiAnalysis!BR$4:BR$579))</f>
        <v>#REF!</v>
      </c>
      <c r="S274" s="1" t="e">
        <f>SUM(_xlfn.XLOOKUP(Table8[[#This Row],[Control ID]],[6]!Table10[Control ID],[6]cmmiAnalysis!BA$4:BA$579),_xlfn.XLOOKUP(Table8[[#This Row],[Control ID]],[6]!Table10[Control ID],[6]cmmiAnalysis!BB$4:BB$579),_xlfn.XLOOKUP(Table8[[#This Row],[Control ID]],[6]!Table10[Control ID],[6]cmmiAnalysis!BC$4:BC$579))</f>
        <v>#REF!</v>
      </c>
      <c r="T274" s="1" t="e">
        <f>SUM(_xlfn.XLOOKUP(Table8[[#This Row],[Control ID]],[6]!Table10[Control ID],[6]cmmiAnalysis!BV$4:BV$579))</f>
        <v>#REF!</v>
      </c>
      <c r="U274" s="1" t="e">
        <f>SUM(_xlfn.XLOOKUP(Table8[[#This Row],[Control ID]],[6]!Table10[Control ID],[6]cmmiAnalysis!BW$4:BW$579))</f>
        <v>#REF!</v>
      </c>
      <c r="V274" s="1" t="e">
        <f>SUM(_xlfn.XLOOKUP(Table8[[#This Row],[Control ID]],[6]!Table10[Control ID],[6]cmmiAnalysis!BX$4:BX$579))</f>
        <v>#REF!</v>
      </c>
      <c r="W274" s="1" t="e">
        <f>SUM(_xlfn.XLOOKUP(Table8[[#This Row],[Control ID]],[6]!Table10[Control ID],[6]cmmiAnalysis!BY$4:BY$579))</f>
        <v>#REF!</v>
      </c>
      <c r="X274" s="1" t="e">
        <f>SUM(_xlfn.XLOOKUP(Table8[[#This Row],[Control ID]],[6]!Table10[Control ID],[6]cmmiAnalysis!BZ$4:BZ$579))</f>
        <v>#REF!</v>
      </c>
      <c r="Y274" s="1" t="e">
        <f>SUM(_xlfn.XLOOKUP(Table8[[#This Row],[Control ID]],[6]!Table10[Control ID],[6]cmmiAnalysis!CA$4:CA$579),_xlfn.XLOOKUP(Table8[[#This Row],[Control ID]],[6]!Table10[Control ID],[6]cmmiAnalysis!CB$4:CB$579))</f>
        <v>#REF!</v>
      </c>
      <c r="Z274" s="1" t="e">
        <f>SUM(_xlfn.XLOOKUP(Table8[[#This Row],[Control ID]],[6]!Table10[Control ID],[6]cmmiAnalysis!CC$4:CC$579),_xlfn.XLOOKUP(Table8[[#This Row],[Control ID]],[6]!Table10[Control ID],[6]cmmiAnalysis!CD$4:CD$579),_xlfn.XLOOKUP(Table8[[#This Row],[Control ID]],[6]!Table10[Control ID],[6]cmmiAnalysis!CE$4:CE$579))</f>
        <v>#REF!</v>
      </c>
    </row>
    <row r="275" spans="2:26" x14ac:dyDescent="0.25">
      <c r="B275" s="1" t="s">
        <v>3585</v>
      </c>
      <c r="C275" s="1" t="str">
        <f>_xlfn.XLOOKUP(B275,[6]cmmiAnalysis!$A$4:$A$579,[6]cmmiAnalysis!$D$4:$D$579,0,0,1)</f>
        <v>Full Disk Encryption</v>
      </c>
      <c r="D275" s="19">
        <v>5</v>
      </c>
      <c r="E275" s="32" t="str">
        <f>IFERROR(SUM(Table8[[#This Row],[Implementation]:[Reporting]]),"N/A")</f>
        <v>N/A</v>
      </c>
      <c r="F275" s="32" t="e">
        <f>SUM(Table8[[#This Row],[Operating Capability]:[Adaptability]])</f>
        <v>#REF!</v>
      </c>
      <c r="G275" s="32" t="e">
        <f>SUM(Table8[[#This Row],[Reliability]:[Transparency]])</f>
        <v>#REF!</v>
      </c>
      <c r="H275" s="1" t="e" cm="1">
        <f t="array" ref="H275">_xlfn.XLOOKUP(B275,[6]!Table10[Control ID],[6]cmmiAnalysis!AV$4:AV$579,0,0,1)</f>
        <v>#REF!</v>
      </c>
      <c r="I275" s="1" t="e" cm="1">
        <f t="array" ref="I275">_xlfn.XLOOKUP(B275,[6]!Table10[Control ID], [6]cmmiAnalysis!AW$4:AW$579,0,0,1)+(_xlfn.XLOOKUP(B275,[6]!Table10[Control ID], [6]cmmiAnalysis!AX$4:AX$579,0,0,1)+(_xlfn.XLOOKUP(B275,[6]!Table10[Control ID], [6]cmmiAnalysis!AY$4:AY$579,0,0,1)))</f>
        <v>#REF!</v>
      </c>
      <c r="J2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5" s="1" t="e">
        <f>SUM(_xlfn.XLOOKUP(Table8[[#This Row],[Control ID]],[6]!Table10[Control ID],[6]cmmiAnalysis!BE$4:BE$579),_xlfn.XLOOKUP(Table8[[#This Row],[Control ID]],[6]!Table10[Control ID],[6]cmmiAnalysis!BF$4:BF$579))</f>
        <v>#REF!</v>
      </c>
      <c r="L275" s="1" t="e">
        <f>SUM(_xlfn.XLOOKUP(Table8[[#This Row],[Control ID]],[6]!Table10[Control ID],[6]cmmiAnalysis!BG$4:BG$579))</f>
        <v>#REF!</v>
      </c>
      <c r="M275" s="1" t="e">
        <f>SUM(_xlfn.XLOOKUP(Table8[[#This Row],[Control ID]],[6]!Table10[Control ID],[6]cmmiAnalysis!BH$4:BH$579))</f>
        <v>#REF!</v>
      </c>
      <c r="N275" s="1" t="e">
        <f>SUM(_xlfn.XLOOKUP(Table8[[#This Row],[Control ID]],[6]!Table10[Control ID],[6]cmmiAnalysis!BI$4:BI$579))</f>
        <v>#REF!</v>
      </c>
      <c r="O275" s="1" t="e">
        <f>SUM(_xlfn.XLOOKUP(Table8[[#This Row],[Control ID]],[6]!Table10[Control ID],[6]cmmiAnalysis!BJ$4:BJ$579),_xlfn.XLOOKUP(Table8[[#This Row],[Control ID]],[6]!Table10[Control ID],[6]cmmiAnalysis!BK$4:BK$579))</f>
        <v>#REF!</v>
      </c>
      <c r="P275" s="1" t="e">
        <f>SUM(_xlfn.XLOOKUP(Table8[[#This Row],[Control ID]],[6]!Table10[Control ID],[6]cmmiAnalysis!BL$4:BL$579))</f>
        <v>#REF!</v>
      </c>
      <c r="Q2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5" s="1" t="e">
        <f>SUM(_xlfn.XLOOKUP(Table8[[#This Row],[Control ID]],[6]!Table10[Control ID],[6]cmmiAnalysis!BQ$4:BQ$579),_xlfn.XLOOKUP(Table8[[#This Row],[Control ID]],[6]!Table10[Control ID],[6]cmmiAnalysis!BR$4:BR$579))</f>
        <v>#REF!</v>
      </c>
      <c r="S275" s="1" t="e">
        <f>SUM(_xlfn.XLOOKUP(Table8[[#This Row],[Control ID]],[6]!Table10[Control ID],[6]cmmiAnalysis!BA$4:BA$579),_xlfn.XLOOKUP(Table8[[#This Row],[Control ID]],[6]!Table10[Control ID],[6]cmmiAnalysis!BB$4:BB$579),_xlfn.XLOOKUP(Table8[[#This Row],[Control ID]],[6]!Table10[Control ID],[6]cmmiAnalysis!BC$4:BC$579))</f>
        <v>#REF!</v>
      </c>
      <c r="T275" s="1" t="e">
        <f>SUM(_xlfn.XLOOKUP(Table8[[#This Row],[Control ID]],[6]!Table10[Control ID],[6]cmmiAnalysis!BV$4:BV$579))</f>
        <v>#REF!</v>
      </c>
      <c r="U275" s="1" t="e">
        <f>SUM(_xlfn.XLOOKUP(Table8[[#This Row],[Control ID]],[6]!Table10[Control ID],[6]cmmiAnalysis!BW$4:BW$579))</f>
        <v>#REF!</v>
      </c>
      <c r="V275" s="1" t="e">
        <f>SUM(_xlfn.XLOOKUP(Table8[[#This Row],[Control ID]],[6]!Table10[Control ID],[6]cmmiAnalysis!BX$4:BX$579))</f>
        <v>#REF!</v>
      </c>
      <c r="W275" s="1" t="e">
        <f>SUM(_xlfn.XLOOKUP(Table8[[#This Row],[Control ID]],[6]!Table10[Control ID],[6]cmmiAnalysis!BY$4:BY$579))</f>
        <v>#REF!</v>
      </c>
      <c r="X275" s="1" t="e">
        <f>SUM(_xlfn.XLOOKUP(Table8[[#This Row],[Control ID]],[6]!Table10[Control ID],[6]cmmiAnalysis!BZ$4:BZ$579))</f>
        <v>#REF!</v>
      </c>
      <c r="Y275" s="1" t="e">
        <f>SUM(_xlfn.XLOOKUP(Table8[[#This Row],[Control ID]],[6]!Table10[Control ID],[6]cmmiAnalysis!CA$4:CA$579),_xlfn.XLOOKUP(Table8[[#This Row],[Control ID]],[6]!Table10[Control ID],[6]cmmiAnalysis!CB$4:CB$579))</f>
        <v>#REF!</v>
      </c>
      <c r="Z275" s="1" t="e">
        <f>SUM(_xlfn.XLOOKUP(Table8[[#This Row],[Control ID]],[6]!Table10[Control ID],[6]cmmiAnalysis!CC$4:CC$579),_xlfn.XLOOKUP(Table8[[#This Row],[Control ID]],[6]!Table10[Control ID],[6]cmmiAnalysis!CD$4:CD$579),_xlfn.XLOOKUP(Table8[[#This Row],[Control ID]],[6]!Table10[Control ID],[6]cmmiAnalysis!CE$4:CE$579))</f>
        <v>#REF!</v>
      </c>
    </row>
    <row r="276" spans="2:26" x14ac:dyDescent="0.25">
      <c r="B276" s="1" t="s">
        <v>3586</v>
      </c>
      <c r="C276" s="1" t="str">
        <f>_xlfn.XLOOKUP(B276,[6]cmmiAnalysis!$A$4:$A$579,[6]cmmiAnalysis!$D$4:$D$579,0,0,1)</f>
        <v>User Permission Audits</v>
      </c>
      <c r="D276" s="19">
        <v>4</v>
      </c>
      <c r="E276" s="32" t="str">
        <f>IFERROR(SUM(Table8[[#This Row],[Implementation]:[Reporting]]),"N/A")</f>
        <v>N/A</v>
      </c>
      <c r="F276" s="32" t="e">
        <f>SUM(Table8[[#This Row],[Operating Capability]:[Adaptability]])</f>
        <v>#REF!</v>
      </c>
      <c r="G276" s="32" t="e">
        <f>SUM(Table8[[#This Row],[Reliability]:[Transparency]])</f>
        <v>#REF!</v>
      </c>
      <c r="H276" s="1" t="e" cm="1">
        <f t="array" ref="H276">_xlfn.XLOOKUP(B276,[6]!Table10[Control ID],[6]cmmiAnalysis!AV$4:AV$579,0,0,1)</f>
        <v>#REF!</v>
      </c>
      <c r="I276" s="1" t="e" cm="1">
        <f t="array" ref="I276">_xlfn.XLOOKUP(B276,[6]!Table10[Control ID], [6]cmmiAnalysis!AW$4:AW$579,0,0,1)+(_xlfn.XLOOKUP(B276,[6]!Table10[Control ID], [6]cmmiAnalysis!AX$4:AX$579,0,0,1)+(_xlfn.XLOOKUP(B276,[6]!Table10[Control ID], [6]cmmiAnalysis!AY$4:AY$579,0,0,1)))</f>
        <v>#REF!</v>
      </c>
      <c r="J2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6" s="1" t="e">
        <f>SUM(_xlfn.XLOOKUP(Table8[[#This Row],[Control ID]],[6]!Table10[Control ID],[6]cmmiAnalysis!BE$4:BE$579),_xlfn.XLOOKUP(Table8[[#This Row],[Control ID]],[6]!Table10[Control ID],[6]cmmiAnalysis!BF$4:BF$579))</f>
        <v>#REF!</v>
      </c>
      <c r="L276" s="1" t="e">
        <f>SUM(_xlfn.XLOOKUP(Table8[[#This Row],[Control ID]],[6]!Table10[Control ID],[6]cmmiAnalysis!BG$4:BG$579))</f>
        <v>#REF!</v>
      </c>
      <c r="M276" s="1" t="e">
        <f>SUM(_xlfn.XLOOKUP(Table8[[#This Row],[Control ID]],[6]!Table10[Control ID],[6]cmmiAnalysis!BH$4:BH$579))</f>
        <v>#REF!</v>
      </c>
      <c r="N276" s="1" t="e">
        <f>SUM(_xlfn.XLOOKUP(Table8[[#This Row],[Control ID]],[6]!Table10[Control ID],[6]cmmiAnalysis!BI$4:BI$579))</f>
        <v>#REF!</v>
      </c>
      <c r="O276" s="1" t="e">
        <f>SUM(_xlfn.XLOOKUP(Table8[[#This Row],[Control ID]],[6]!Table10[Control ID],[6]cmmiAnalysis!BJ$4:BJ$579),_xlfn.XLOOKUP(Table8[[#This Row],[Control ID]],[6]!Table10[Control ID],[6]cmmiAnalysis!BK$4:BK$579))</f>
        <v>#REF!</v>
      </c>
      <c r="P276" s="1" t="e">
        <f>SUM(_xlfn.XLOOKUP(Table8[[#This Row],[Control ID]],[6]!Table10[Control ID],[6]cmmiAnalysis!BL$4:BL$579))</f>
        <v>#REF!</v>
      </c>
      <c r="Q2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6" s="1" t="e">
        <f>SUM(_xlfn.XLOOKUP(Table8[[#This Row],[Control ID]],[6]!Table10[Control ID],[6]cmmiAnalysis!BQ$4:BQ$579),_xlfn.XLOOKUP(Table8[[#This Row],[Control ID]],[6]!Table10[Control ID],[6]cmmiAnalysis!BR$4:BR$579))</f>
        <v>#REF!</v>
      </c>
      <c r="S276" s="1" t="e">
        <f>SUM(_xlfn.XLOOKUP(Table8[[#This Row],[Control ID]],[6]!Table10[Control ID],[6]cmmiAnalysis!BA$4:BA$579),_xlfn.XLOOKUP(Table8[[#This Row],[Control ID]],[6]!Table10[Control ID],[6]cmmiAnalysis!BB$4:BB$579),_xlfn.XLOOKUP(Table8[[#This Row],[Control ID]],[6]!Table10[Control ID],[6]cmmiAnalysis!BC$4:BC$579))</f>
        <v>#REF!</v>
      </c>
      <c r="T276" s="1" t="e">
        <f>SUM(_xlfn.XLOOKUP(Table8[[#This Row],[Control ID]],[6]!Table10[Control ID],[6]cmmiAnalysis!BV$4:BV$579))</f>
        <v>#REF!</v>
      </c>
      <c r="U276" s="1" t="e">
        <f>SUM(_xlfn.XLOOKUP(Table8[[#This Row],[Control ID]],[6]!Table10[Control ID],[6]cmmiAnalysis!BW$4:BW$579))</f>
        <v>#REF!</v>
      </c>
      <c r="V276" s="1" t="e">
        <f>SUM(_xlfn.XLOOKUP(Table8[[#This Row],[Control ID]],[6]!Table10[Control ID],[6]cmmiAnalysis!BX$4:BX$579))</f>
        <v>#REF!</v>
      </c>
      <c r="W276" s="1" t="e">
        <f>SUM(_xlfn.XLOOKUP(Table8[[#This Row],[Control ID]],[6]!Table10[Control ID],[6]cmmiAnalysis!BY$4:BY$579))</f>
        <v>#REF!</v>
      </c>
      <c r="X276" s="1" t="e">
        <f>SUM(_xlfn.XLOOKUP(Table8[[#This Row],[Control ID]],[6]!Table10[Control ID],[6]cmmiAnalysis!BZ$4:BZ$579))</f>
        <v>#REF!</v>
      </c>
      <c r="Y276" s="1" t="e">
        <f>SUM(_xlfn.XLOOKUP(Table8[[#This Row],[Control ID]],[6]!Table10[Control ID],[6]cmmiAnalysis!CA$4:CA$579),_xlfn.XLOOKUP(Table8[[#This Row],[Control ID]],[6]!Table10[Control ID],[6]cmmiAnalysis!CB$4:CB$579))</f>
        <v>#REF!</v>
      </c>
      <c r="Z276" s="1" t="e">
        <f>SUM(_xlfn.XLOOKUP(Table8[[#This Row],[Control ID]],[6]!Table10[Control ID],[6]cmmiAnalysis!CC$4:CC$579),_xlfn.XLOOKUP(Table8[[#This Row],[Control ID]],[6]!Table10[Control ID],[6]cmmiAnalysis!CD$4:CD$579),_xlfn.XLOOKUP(Table8[[#This Row],[Control ID]],[6]!Table10[Control ID],[6]cmmiAnalysis!CE$4:CE$579))</f>
        <v>#REF!</v>
      </c>
    </row>
    <row r="277" spans="2:26" x14ac:dyDescent="0.25">
      <c r="B277" s="1" t="s">
        <v>3587</v>
      </c>
      <c r="C277" s="1" t="str">
        <f>_xlfn.XLOOKUP(B277,[6]cmmiAnalysis!$A$4:$A$579,[6]cmmiAnalysis!$D$4:$D$579,0,0,1)</f>
        <v>Endpoint Isolation</v>
      </c>
      <c r="D277" s="19">
        <v>5</v>
      </c>
      <c r="E277" s="32" t="str">
        <f>IFERROR(SUM(Table8[[#This Row],[Implementation]:[Reporting]]),"N/A")</f>
        <v>N/A</v>
      </c>
      <c r="F277" s="32" t="e">
        <f>SUM(Table8[[#This Row],[Operating Capability]:[Adaptability]])</f>
        <v>#REF!</v>
      </c>
      <c r="G277" s="32" t="e">
        <f>SUM(Table8[[#This Row],[Reliability]:[Transparency]])</f>
        <v>#REF!</v>
      </c>
      <c r="H277" s="1" t="e" cm="1">
        <f t="array" ref="H277">_xlfn.XLOOKUP(B277,[6]!Table10[Control ID],[6]cmmiAnalysis!AV$4:AV$579,0,0,1)</f>
        <v>#REF!</v>
      </c>
      <c r="I277" s="1" t="e" cm="1">
        <f t="array" ref="I277">_xlfn.XLOOKUP(B277,[6]!Table10[Control ID], [6]cmmiAnalysis!AW$4:AW$579,0,0,1)+(_xlfn.XLOOKUP(B277,[6]!Table10[Control ID], [6]cmmiAnalysis!AX$4:AX$579,0,0,1)+(_xlfn.XLOOKUP(B277,[6]!Table10[Control ID], [6]cmmiAnalysis!AY$4:AY$579,0,0,1)))</f>
        <v>#REF!</v>
      </c>
      <c r="J2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7" s="1" t="e">
        <f>SUM(_xlfn.XLOOKUP(Table8[[#This Row],[Control ID]],[6]!Table10[Control ID],[6]cmmiAnalysis!BE$4:BE$579),_xlfn.XLOOKUP(Table8[[#This Row],[Control ID]],[6]!Table10[Control ID],[6]cmmiAnalysis!BF$4:BF$579))</f>
        <v>#REF!</v>
      </c>
      <c r="L277" s="1" t="e">
        <f>SUM(_xlfn.XLOOKUP(Table8[[#This Row],[Control ID]],[6]!Table10[Control ID],[6]cmmiAnalysis!BG$4:BG$579))</f>
        <v>#REF!</v>
      </c>
      <c r="M277" s="1" t="e">
        <f>SUM(_xlfn.XLOOKUP(Table8[[#This Row],[Control ID]],[6]!Table10[Control ID],[6]cmmiAnalysis!BH$4:BH$579))</f>
        <v>#REF!</v>
      </c>
      <c r="N277" s="1" t="e">
        <f>SUM(_xlfn.XLOOKUP(Table8[[#This Row],[Control ID]],[6]!Table10[Control ID],[6]cmmiAnalysis!BI$4:BI$579))</f>
        <v>#REF!</v>
      </c>
      <c r="O277" s="1" t="e">
        <f>SUM(_xlfn.XLOOKUP(Table8[[#This Row],[Control ID]],[6]!Table10[Control ID],[6]cmmiAnalysis!BJ$4:BJ$579),_xlfn.XLOOKUP(Table8[[#This Row],[Control ID]],[6]!Table10[Control ID],[6]cmmiAnalysis!BK$4:BK$579))</f>
        <v>#REF!</v>
      </c>
      <c r="P277" s="1" t="e">
        <f>SUM(_xlfn.XLOOKUP(Table8[[#This Row],[Control ID]],[6]!Table10[Control ID],[6]cmmiAnalysis!BL$4:BL$579))</f>
        <v>#REF!</v>
      </c>
      <c r="Q2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7" s="1" t="e">
        <f>SUM(_xlfn.XLOOKUP(Table8[[#This Row],[Control ID]],[6]!Table10[Control ID],[6]cmmiAnalysis!BQ$4:BQ$579),_xlfn.XLOOKUP(Table8[[#This Row],[Control ID]],[6]!Table10[Control ID],[6]cmmiAnalysis!BR$4:BR$579))</f>
        <v>#REF!</v>
      </c>
      <c r="S277" s="1" t="e">
        <f>SUM(_xlfn.XLOOKUP(Table8[[#This Row],[Control ID]],[6]!Table10[Control ID],[6]cmmiAnalysis!BA$4:BA$579),_xlfn.XLOOKUP(Table8[[#This Row],[Control ID]],[6]!Table10[Control ID],[6]cmmiAnalysis!BB$4:BB$579),_xlfn.XLOOKUP(Table8[[#This Row],[Control ID]],[6]!Table10[Control ID],[6]cmmiAnalysis!BC$4:BC$579))</f>
        <v>#REF!</v>
      </c>
      <c r="T277" s="1" t="e">
        <f>SUM(_xlfn.XLOOKUP(Table8[[#This Row],[Control ID]],[6]!Table10[Control ID],[6]cmmiAnalysis!BV$4:BV$579))</f>
        <v>#REF!</v>
      </c>
      <c r="U277" s="1" t="e">
        <f>SUM(_xlfn.XLOOKUP(Table8[[#This Row],[Control ID]],[6]!Table10[Control ID],[6]cmmiAnalysis!BW$4:BW$579))</f>
        <v>#REF!</v>
      </c>
      <c r="V277" s="1" t="e">
        <f>SUM(_xlfn.XLOOKUP(Table8[[#This Row],[Control ID]],[6]!Table10[Control ID],[6]cmmiAnalysis!BX$4:BX$579))</f>
        <v>#REF!</v>
      </c>
      <c r="W277" s="1" t="e">
        <f>SUM(_xlfn.XLOOKUP(Table8[[#This Row],[Control ID]],[6]!Table10[Control ID],[6]cmmiAnalysis!BY$4:BY$579))</f>
        <v>#REF!</v>
      </c>
      <c r="X277" s="1" t="e">
        <f>SUM(_xlfn.XLOOKUP(Table8[[#This Row],[Control ID]],[6]!Table10[Control ID],[6]cmmiAnalysis!BZ$4:BZ$579))</f>
        <v>#REF!</v>
      </c>
      <c r="Y277" s="1" t="e">
        <f>SUM(_xlfn.XLOOKUP(Table8[[#This Row],[Control ID]],[6]!Table10[Control ID],[6]cmmiAnalysis!CA$4:CA$579),_xlfn.XLOOKUP(Table8[[#This Row],[Control ID]],[6]!Table10[Control ID],[6]cmmiAnalysis!CB$4:CB$579))</f>
        <v>#REF!</v>
      </c>
      <c r="Z277" s="1" t="e">
        <f>SUM(_xlfn.XLOOKUP(Table8[[#This Row],[Control ID]],[6]!Table10[Control ID],[6]cmmiAnalysis!CC$4:CC$579),_xlfn.XLOOKUP(Table8[[#This Row],[Control ID]],[6]!Table10[Control ID],[6]cmmiAnalysis!CD$4:CD$579),_xlfn.XLOOKUP(Table8[[#This Row],[Control ID]],[6]!Table10[Control ID],[6]cmmiAnalysis!CE$4:CE$579))</f>
        <v>#REF!</v>
      </c>
    </row>
    <row r="278" spans="2:26" x14ac:dyDescent="0.25">
      <c r="B278" s="1" t="s">
        <v>3588</v>
      </c>
      <c r="C278" s="1" t="str">
        <f>_xlfn.XLOOKUP(B278,[6]cmmiAnalysis!$A$4:$A$579,[6]cmmiAnalysis!$D$4:$D$579,0,0,1)</f>
        <v>USB Port Control</v>
      </c>
      <c r="D278" s="19">
        <v>5</v>
      </c>
      <c r="E278" s="32" t="str">
        <f>IFERROR(SUM(Table8[[#This Row],[Implementation]:[Reporting]]),"N/A")</f>
        <v>N/A</v>
      </c>
      <c r="F278" s="32" t="e">
        <f>SUM(Table8[[#This Row],[Operating Capability]:[Adaptability]])</f>
        <v>#REF!</v>
      </c>
      <c r="G278" s="32" t="e">
        <f>SUM(Table8[[#This Row],[Reliability]:[Transparency]])</f>
        <v>#REF!</v>
      </c>
      <c r="H278" s="1" t="e" cm="1">
        <f t="array" ref="H278">_xlfn.XLOOKUP(B278,[6]!Table10[Control ID],[6]cmmiAnalysis!AV$4:AV$579,0,0,1)</f>
        <v>#REF!</v>
      </c>
      <c r="I278" s="1" t="e" cm="1">
        <f t="array" ref="I278">_xlfn.XLOOKUP(B278,[6]!Table10[Control ID], [6]cmmiAnalysis!AW$4:AW$579,0,0,1)+(_xlfn.XLOOKUP(B278,[6]!Table10[Control ID], [6]cmmiAnalysis!AX$4:AX$579,0,0,1)+(_xlfn.XLOOKUP(B278,[6]!Table10[Control ID], [6]cmmiAnalysis!AY$4:AY$579,0,0,1)))</f>
        <v>#REF!</v>
      </c>
      <c r="J2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8" s="1" t="e">
        <f>SUM(_xlfn.XLOOKUP(Table8[[#This Row],[Control ID]],[6]!Table10[Control ID],[6]cmmiAnalysis!BE$4:BE$579),_xlfn.XLOOKUP(Table8[[#This Row],[Control ID]],[6]!Table10[Control ID],[6]cmmiAnalysis!BF$4:BF$579))</f>
        <v>#REF!</v>
      </c>
      <c r="L278" s="1" t="e">
        <f>SUM(_xlfn.XLOOKUP(Table8[[#This Row],[Control ID]],[6]!Table10[Control ID],[6]cmmiAnalysis!BG$4:BG$579))</f>
        <v>#REF!</v>
      </c>
      <c r="M278" s="1" t="e">
        <f>SUM(_xlfn.XLOOKUP(Table8[[#This Row],[Control ID]],[6]!Table10[Control ID],[6]cmmiAnalysis!BH$4:BH$579))</f>
        <v>#REF!</v>
      </c>
      <c r="N278" s="1" t="e">
        <f>SUM(_xlfn.XLOOKUP(Table8[[#This Row],[Control ID]],[6]!Table10[Control ID],[6]cmmiAnalysis!BI$4:BI$579))</f>
        <v>#REF!</v>
      </c>
      <c r="O278" s="1" t="e">
        <f>SUM(_xlfn.XLOOKUP(Table8[[#This Row],[Control ID]],[6]!Table10[Control ID],[6]cmmiAnalysis!BJ$4:BJ$579),_xlfn.XLOOKUP(Table8[[#This Row],[Control ID]],[6]!Table10[Control ID],[6]cmmiAnalysis!BK$4:BK$579))</f>
        <v>#REF!</v>
      </c>
      <c r="P278" s="1" t="e">
        <f>SUM(_xlfn.XLOOKUP(Table8[[#This Row],[Control ID]],[6]!Table10[Control ID],[6]cmmiAnalysis!BL$4:BL$579))</f>
        <v>#REF!</v>
      </c>
      <c r="Q2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8" s="1" t="e">
        <f>SUM(_xlfn.XLOOKUP(Table8[[#This Row],[Control ID]],[6]!Table10[Control ID],[6]cmmiAnalysis!BQ$4:BQ$579),_xlfn.XLOOKUP(Table8[[#This Row],[Control ID]],[6]!Table10[Control ID],[6]cmmiAnalysis!BR$4:BR$579))</f>
        <v>#REF!</v>
      </c>
      <c r="S278" s="1" t="e">
        <f>SUM(_xlfn.XLOOKUP(Table8[[#This Row],[Control ID]],[6]!Table10[Control ID],[6]cmmiAnalysis!BA$4:BA$579),_xlfn.XLOOKUP(Table8[[#This Row],[Control ID]],[6]!Table10[Control ID],[6]cmmiAnalysis!BB$4:BB$579),_xlfn.XLOOKUP(Table8[[#This Row],[Control ID]],[6]!Table10[Control ID],[6]cmmiAnalysis!BC$4:BC$579))</f>
        <v>#REF!</v>
      </c>
      <c r="T278" s="1" t="e">
        <f>SUM(_xlfn.XLOOKUP(Table8[[#This Row],[Control ID]],[6]!Table10[Control ID],[6]cmmiAnalysis!BV$4:BV$579))</f>
        <v>#REF!</v>
      </c>
      <c r="U278" s="1" t="e">
        <f>SUM(_xlfn.XLOOKUP(Table8[[#This Row],[Control ID]],[6]!Table10[Control ID],[6]cmmiAnalysis!BW$4:BW$579))</f>
        <v>#REF!</v>
      </c>
      <c r="V278" s="1" t="e">
        <f>SUM(_xlfn.XLOOKUP(Table8[[#This Row],[Control ID]],[6]!Table10[Control ID],[6]cmmiAnalysis!BX$4:BX$579))</f>
        <v>#REF!</v>
      </c>
      <c r="W278" s="1" t="e">
        <f>SUM(_xlfn.XLOOKUP(Table8[[#This Row],[Control ID]],[6]!Table10[Control ID],[6]cmmiAnalysis!BY$4:BY$579))</f>
        <v>#REF!</v>
      </c>
      <c r="X278" s="1" t="e">
        <f>SUM(_xlfn.XLOOKUP(Table8[[#This Row],[Control ID]],[6]!Table10[Control ID],[6]cmmiAnalysis!BZ$4:BZ$579))</f>
        <v>#REF!</v>
      </c>
      <c r="Y278" s="1" t="e">
        <f>SUM(_xlfn.XLOOKUP(Table8[[#This Row],[Control ID]],[6]!Table10[Control ID],[6]cmmiAnalysis!CA$4:CA$579),_xlfn.XLOOKUP(Table8[[#This Row],[Control ID]],[6]!Table10[Control ID],[6]cmmiAnalysis!CB$4:CB$579))</f>
        <v>#REF!</v>
      </c>
      <c r="Z278" s="1" t="e">
        <f>SUM(_xlfn.XLOOKUP(Table8[[#This Row],[Control ID]],[6]!Table10[Control ID],[6]cmmiAnalysis!CC$4:CC$579),_xlfn.XLOOKUP(Table8[[#This Row],[Control ID]],[6]!Table10[Control ID],[6]cmmiAnalysis!CD$4:CD$579),_xlfn.XLOOKUP(Table8[[#This Row],[Control ID]],[6]!Table10[Control ID],[6]cmmiAnalysis!CE$4:CE$579))</f>
        <v>#REF!</v>
      </c>
    </row>
    <row r="279" spans="2:26" x14ac:dyDescent="0.25">
      <c r="B279" s="1" t="s">
        <v>3589</v>
      </c>
      <c r="C279" s="1" t="str">
        <f>_xlfn.XLOOKUP(B279,[6]cmmiAnalysis!$A$4:$A$579,[6]cmmiAnalysis!$D$4:$D$579,0,0,1)</f>
        <v>Endpoint Security</v>
      </c>
      <c r="D279" s="19">
        <v>5</v>
      </c>
      <c r="E279" s="32" t="str">
        <f>IFERROR(SUM(Table8[[#This Row],[Implementation]:[Reporting]]),"N/A")</f>
        <v>N/A</v>
      </c>
      <c r="F279" s="32" t="e">
        <f>SUM(Table8[[#This Row],[Operating Capability]:[Adaptability]])</f>
        <v>#REF!</v>
      </c>
      <c r="G279" s="32" t="e">
        <f>SUM(Table8[[#This Row],[Reliability]:[Transparency]])</f>
        <v>#REF!</v>
      </c>
      <c r="H279" s="1" t="e" cm="1">
        <f t="array" ref="H279">_xlfn.XLOOKUP(B279,[6]!Table10[Control ID],[6]cmmiAnalysis!AV$4:AV$579,0,0,1)</f>
        <v>#REF!</v>
      </c>
      <c r="I279" s="1" t="e" cm="1">
        <f t="array" ref="I279">_xlfn.XLOOKUP(B279,[6]!Table10[Control ID], [6]cmmiAnalysis!AW$4:AW$579,0,0,1)+(_xlfn.XLOOKUP(B279,[6]!Table10[Control ID], [6]cmmiAnalysis!AX$4:AX$579,0,0,1)+(_xlfn.XLOOKUP(B279,[6]!Table10[Control ID], [6]cmmiAnalysis!AY$4:AY$579,0,0,1)))</f>
        <v>#REF!</v>
      </c>
      <c r="J27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79" s="1" t="e">
        <f>SUM(_xlfn.XLOOKUP(Table8[[#This Row],[Control ID]],[6]!Table10[Control ID],[6]cmmiAnalysis!BE$4:BE$579),_xlfn.XLOOKUP(Table8[[#This Row],[Control ID]],[6]!Table10[Control ID],[6]cmmiAnalysis!BF$4:BF$579))</f>
        <v>#REF!</v>
      </c>
      <c r="L279" s="1" t="e">
        <f>SUM(_xlfn.XLOOKUP(Table8[[#This Row],[Control ID]],[6]!Table10[Control ID],[6]cmmiAnalysis!BG$4:BG$579))</f>
        <v>#REF!</v>
      </c>
      <c r="M279" s="1" t="e">
        <f>SUM(_xlfn.XLOOKUP(Table8[[#This Row],[Control ID]],[6]!Table10[Control ID],[6]cmmiAnalysis!BH$4:BH$579))</f>
        <v>#REF!</v>
      </c>
      <c r="N279" s="1" t="e">
        <f>SUM(_xlfn.XLOOKUP(Table8[[#This Row],[Control ID]],[6]!Table10[Control ID],[6]cmmiAnalysis!BI$4:BI$579))</f>
        <v>#REF!</v>
      </c>
      <c r="O279" s="1" t="e">
        <f>SUM(_xlfn.XLOOKUP(Table8[[#This Row],[Control ID]],[6]!Table10[Control ID],[6]cmmiAnalysis!BJ$4:BJ$579),_xlfn.XLOOKUP(Table8[[#This Row],[Control ID]],[6]!Table10[Control ID],[6]cmmiAnalysis!BK$4:BK$579))</f>
        <v>#REF!</v>
      </c>
      <c r="P279" s="1" t="e">
        <f>SUM(_xlfn.XLOOKUP(Table8[[#This Row],[Control ID]],[6]!Table10[Control ID],[6]cmmiAnalysis!BL$4:BL$579))</f>
        <v>#REF!</v>
      </c>
      <c r="Q27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79" s="1" t="e">
        <f>SUM(_xlfn.XLOOKUP(Table8[[#This Row],[Control ID]],[6]!Table10[Control ID],[6]cmmiAnalysis!BQ$4:BQ$579),_xlfn.XLOOKUP(Table8[[#This Row],[Control ID]],[6]!Table10[Control ID],[6]cmmiAnalysis!BR$4:BR$579))</f>
        <v>#REF!</v>
      </c>
      <c r="S279" s="1" t="e">
        <f>SUM(_xlfn.XLOOKUP(Table8[[#This Row],[Control ID]],[6]!Table10[Control ID],[6]cmmiAnalysis!BA$4:BA$579),_xlfn.XLOOKUP(Table8[[#This Row],[Control ID]],[6]!Table10[Control ID],[6]cmmiAnalysis!BB$4:BB$579),_xlfn.XLOOKUP(Table8[[#This Row],[Control ID]],[6]!Table10[Control ID],[6]cmmiAnalysis!BC$4:BC$579))</f>
        <v>#REF!</v>
      </c>
      <c r="T279" s="1" t="e">
        <f>SUM(_xlfn.XLOOKUP(Table8[[#This Row],[Control ID]],[6]!Table10[Control ID],[6]cmmiAnalysis!BV$4:BV$579))</f>
        <v>#REF!</v>
      </c>
      <c r="U279" s="1" t="e">
        <f>SUM(_xlfn.XLOOKUP(Table8[[#This Row],[Control ID]],[6]!Table10[Control ID],[6]cmmiAnalysis!BW$4:BW$579))</f>
        <v>#REF!</v>
      </c>
      <c r="V279" s="1" t="e">
        <f>SUM(_xlfn.XLOOKUP(Table8[[#This Row],[Control ID]],[6]!Table10[Control ID],[6]cmmiAnalysis!BX$4:BX$579))</f>
        <v>#REF!</v>
      </c>
      <c r="W279" s="1" t="e">
        <f>SUM(_xlfn.XLOOKUP(Table8[[#This Row],[Control ID]],[6]!Table10[Control ID],[6]cmmiAnalysis!BY$4:BY$579))</f>
        <v>#REF!</v>
      </c>
      <c r="X279" s="1" t="e">
        <f>SUM(_xlfn.XLOOKUP(Table8[[#This Row],[Control ID]],[6]!Table10[Control ID],[6]cmmiAnalysis!BZ$4:BZ$579))</f>
        <v>#REF!</v>
      </c>
      <c r="Y279" s="1" t="e">
        <f>SUM(_xlfn.XLOOKUP(Table8[[#This Row],[Control ID]],[6]!Table10[Control ID],[6]cmmiAnalysis!CA$4:CA$579),_xlfn.XLOOKUP(Table8[[#This Row],[Control ID]],[6]!Table10[Control ID],[6]cmmiAnalysis!CB$4:CB$579))</f>
        <v>#REF!</v>
      </c>
      <c r="Z279" s="1" t="e">
        <f>SUM(_xlfn.XLOOKUP(Table8[[#This Row],[Control ID]],[6]!Table10[Control ID],[6]cmmiAnalysis!CC$4:CC$579),_xlfn.XLOOKUP(Table8[[#This Row],[Control ID]],[6]!Table10[Control ID],[6]cmmiAnalysis!CD$4:CD$579),_xlfn.XLOOKUP(Table8[[#This Row],[Control ID]],[6]!Table10[Control ID],[6]cmmiAnalysis!CE$4:CE$579))</f>
        <v>#REF!</v>
      </c>
    </row>
    <row r="280" spans="2:26" x14ac:dyDescent="0.25">
      <c r="B280" s="1" t="s">
        <v>3590</v>
      </c>
      <c r="C280" s="1" t="str">
        <f>_xlfn.XLOOKUP(B280,[6]cmmiAnalysis!$A$4:$A$579,[6]cmmiAnalysis!$D$4:$D$579,0,0,1)</f>
        <v>Background Checks</v>
      </c>
      <c r="D280" s="19">
        <v>4</v>
      </c>
      <c r="E280" s="32" t="str">
        <f>IFERROR(SUM(Table8[[#This Row],[Implementation]:[Reporting]]),"N/A")</f>
        <v>N/A</v>
      </c>
      <c r="F280" s="32" t="e">
        <f>SUM(Table8[[#This Row],[Operating Capability]:[Adaptability]])</f>
        <v>#REF!</v>
      </c>
      <c r="G280" s="32" t="e">
        <f>SUM(Table8[[#This Row],[Reliability]:[Transparency]])</f>
        <v>#REF!</v>
      </c>
      <c r="H280" s="1" t="e" cm="1">
        <f t="array" ref="H280">_xlfn.XLOOKUP(B280,[6]!Table10[Control ID],[6]cmmiAnalysis!AV$4:AV$579,0,0,1)</f>
        <v>#REF!</v>
      </c>
      <c r="I280" s="1" t="e" cm="1">
        <f t="array" ref="I280">_xlfn.XLOOKUP(B280,[6]!Table10[Control ID], [6]cmmiAnalysis!AW$4:AW$579,0,0,1)+(_xlfn.XLOOKUP(B280,[6]!Table10[Control ID], [6]cmmiAnalysis!AX$4:AX$579,0,0,1)+(_xlfn.XLOOKUP(B280,[6]!Table10[Control ID], [6]cmmiAnalysis!AY$4:AY$579,0,0,1)))</f>
        <v>#REF!</v>
      </c>
      <c r="J28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0" s="1" t="e">
        <f>SUM(_xlfn.XLOOKUP(Table8[[#This Row],[Control ID]],[6]!Table10[Control ID],[6]cmmiAnalysis!BE$4:BE$579),_xlfn.XLOOKUP(Table8[[#This Row],[Control ID]],[6]!Table10[Control ID],[6]cmmiAnalysis!BF$4:BF$579))</f>
        <v>#REF!</v>
      </c>
      <c r="L280" s="1" t="e">
        <f>SUM(_xlfn.XLOOKUP(Table8[[#This Row],[Control ID]],[6]!Table10[Control ID],[6]cmmiAnalysis!BG$4:BG$579))</f>
        <v>#REF!</v>
      </c>
      <c r="M280" s="1" t="e">
        <f>SUM(_xlfn.XLOOKUP(Table8[[#This Row],[Control ID]],[6]!Table10[Control ID],[6]cmmiAnalysis!BH$4:BH$579))</f>
        <v>#REF!</v>
      </c>
      <c r="N280" s="1" t="e">
        <f>SUM(_xlfn.XLOOKUP(Table8[[#This Row],[Control ID]],[6]!Table10[Control ID],[6]cmmiAnalysis!BI$4:BI$579))</f>
        <v>#REF!</v>
      </c>
      <c r="O280" s="1" t="e">
        <f>SUM(_xlfn.XLOOKUP(Table8[[#This Row],[Control ID]],[6]!Table10[Control ID],[6]cmmiAnalysis!BJ$4:BJ$579),_xlfn.XLOOKUP(Table8[[#This Row],[Control ID]],[6]!Table10[Control ID],[6]cmmiAnalysis!BK$4:BK$579))</f>
        <v>#REF!</v>
      </c>
      <c r="P280" s="1" t="e">
        <f>SUM(_xlfn.XLOOKUP(Table8[[#This Row],[Control ID]],[6]!Table10[Control ID],[6]cmmiAnalysis!BL$4:BL$579))</f>
        <v>#REF!</v>
      </c>
      <c r="Q28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0" s="1" t="e">
        <f>SUM(_xlfn.XLOOKUP(Table8[[#This Row],[Control ID]],[6]!Table10[Control ID],[6]cmmiAnalysis!BQ$4:BQ$579),_xlfn.XLOOKUP(Table8[[#This Row],[Control ID]],[6]!Table10[Control ID],[6]cmmiAnalysis!BR$4:BR$579))</f>
        <v>#REF!</v>
      </c>
      <c r="S280" s="1" t="e">
        <f>SUM(_xlfn.XLOOKUP(Table8[[#This Row],[Control ID]],[6]!Table10[Control ID],[6]cmmiAnalysis!BA$4:BA$579),_xlfn.XLOOKUP(Table8[[#This Row],[Control ID]],[6]!Table10[Control ID],[6]cmmiAnalysis!BB$4:BB$579),_xlfn.XLOOKUP(Table8[[#This Row],[Control ID]],[6]!Table10[Control ID],[6]cmmiAnalysis!BC$4:BC$579))</f>
        <v>#REF!</v>
      </c>
      <c r="T280" s="1" t="e">
        <f>SUM(_xlfn.XLOOKUP(Table8[[#This Row],[Control ID]],[6]!Table10[Control ID],[6]cmmiAnalysis!BV$4:BV$579))</f>
        <v>#REF!</v>
      </c>
      <c r="U280" s="1" t="e">
        <f>SUM(_xlfn.XLOOKUP(Table8[[#This Row],[Control ID]],[6]!Table10[Control ID],[6]cmmiAnalysis!BW$4:BW$579))</f>
        <v>#REF!</v>
      </c>
      <c r="V280" s="1" t="e">
        <f>SUM(_xlfn.XLOOKUP(Table8[[#This Row],[Control ID]],[6]!Table10[Control ID],[6]cmmiAnalysis!BX$4:BX$579))</f>
        <v>#REF!</v>
      </c>
      <c r="W280" s="1" t="e">
        <f>SUM(_xlfn.XLOOKUP(Table8[[#This Row],[Control ID]],[6]!Table10[Control ID],[6]cmmiAnalysis!BY$4:BY$579))</f>
        <v>#REF!</v>
      </c>
      <c r="X280" s="1" t="e">
        <f>SUM(_xlfn.XLOOKUP(Table8[[#This Row],[Control ID]],[6]!Table10[Control ID],[6]cmmiAnalysis!BZ$4:BZ$579))</f>
        <v>#REF!</v>
      </c>
      <c r="Y280" s="1" t="e">
        <f>SUM(_xlfn.XLOOKUP(Table8[[#This Row],[Control ID]],[6]!Table10[Control ID],[6]cmmiAnalysis!CA$4:CA$579),_xlfn.XLOOKUP(Table8[[#This Row],[Control ID]],[6]!Table10[Control ID],[6]cmmiAnalysis!CB$4:CB$579))</f>
        <v>#REF!</v>
      </c>
      <c r="Z280" s="1" t="e">
        <f>SUM(_xlfn.XLOOKUP(Table8[[#This Row],[Control ID]],[6]!Table10[Control ID],[6]cmmiAnalysis!CC$4:CC$579),_xlfn.XLOOKUP(Table8[[#This Row],[Control ID]],[6]!Table10[Control ID],[6]cmmiAnalysis!CD$4:CD$579),_xlfn.XLOOKUP(Table8[[#This Row],[Control ID]],[6]!Table10[Control ID],[6]cmmiAnalysis!CE$4:CE$579))</f>
        <v>#REF!</v>
      </c>
    </row>
    <row r="281" spans="2:26" x14ac:dyDescent="0.25">
      <c r="B281" s="1" t="s">
        <v>3592</v>
      </c>
      <c r="C281" s="1" t="str">
        <f>_xlfn.XLOOKUP(B281,[6]cmmiAnalysis!$A$4:$A$579,[6]cmmiAnalysis!$D$4:$D$579,0,0,1)</f>
        <v>Role-Based Access</v>
      </c>
      <c r="D281" s="19">
        <v>5</v>
      </c>
      <c r="E281" s="32" t="str">
        <f>IFERROR(SUM(Table8[[#This Row],[Implementation]:[Reporting]]),"N/A")</f>
        <v>N/A</v>
      </c>
      <c r="F281" s="32" t="e">
        <f>SUM(Table8[[#This Row],[Operating Capability]:[Adaptability]])</f>
        <v>#REF!</v>
      </c>
      <c r="G281" s="32" t="e">
        <f>SUM(Table8[[#This Row],[Reliability]:[Transparency]])</f>
        <v>#REF!</v>
      </c>
      <c r="H281" s="1" t="e" cm="1">
        <f t="array" ref="H281">_xlfn.XLOOKUP(B281,[6]!Table10[Control ID],[6]cmmiAnalysis!AV$4:AV$579,0,0,1)</f>
        <v>#REF!</v>
      </c>
      <c r="I281" s="1" t="e" cm="1">
        <f t="array" ref="I281">_xlfn.XLOOKUP(B281,[6]!Table10[Control ID], [6]cmmiAnalysis!AW$4:AW$579,0,0,1)+(_xlfn.XLOOKUP(B281,[6]!Table10[Control ID], [6]cmmiAnalysis!AX$4:AX$579,0,0,1)+(_xlfn.XLOOKUP(B281,[6]!Table10[Control ID], [6]cmmiAnalysis!AY$4:AY$579,0,0,1)))</f>
        <v>#REF!</v>
      </c>
      <c r="J28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1" s="1" t="e">
        <f>SUM(_xlfn.XLOOKUP(Table8[[#This Row],[Control ID]],[6]!Table10[Control ID],[6]cmmiAnalysis!BE$4:BE$579),_xlfn.XLOOKUP(Table8[[#This Row],[Control ID]],[6]!Table10[Control ID],[6]cmmiAnalysis!BF$4:BF$579))</f>
        <v>#REF!</v>
      </c>
      <c r="L281" s="1" t="e">
        <f>SUM(_xlfn.XLOOKUP(Table8[[#This Row],[Control ID]],[6]!Table10[Control ID],[6]cmmiAnalysis!BG$4:BG$579))</f>
        <v>#REF!</v>
      </c>
      <c r="M281" s="1" t="e">
        <f>SUM(_xlfn.XLOOKUP(Table8[[#This Row],[Control ID]],[6]!Table10[Control ID],[6]cmmiAnalysis!BH$4:BH$579))</f>
        <v>#REF!</v>
      </c>
      <c r="N281" s="1" t="e">
        <f>SUM(_xlfn.XLOOKUP(Table8[[#This Row],[Control ID]],[6]!Table10[Control ID],[6]cmmiAnalysis!BI$4:BI$579))</f>
        <v>#REF!</v>
      </c>
      <c r="O281" s="1" t="e">
        <f>SUM(_xlfn.XLOOKUP(Table8[[#This Row],[Control ID]],[6]!Table10[Control ID],[6]cmmiAnalysis!BJ$4:BJ$579),_xlfn.XLOOKUP(Table8[[#This Row],[Control ID]],[6]!Table10[Control ID],[6]cmmiAnalysis!BK$4:BK$579))</f>
        <v>#REF!</v>
      </c>
      <c r="P281" s="1" t="e">
        <f>SUM(_xlfn.XLOOKUP(Table8[[#This Row],[Control ID]],[6]!Table10[Control ID],[6]cmmiAnalysis!BL$4:BL$579))</f>
        <v>#REF!</v>
      </c>
      <c r="Q28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1" s="1" t="e">
        <f>SUM(_xlfn.XLOOKUP(Table8[[#This Row],[Control ID]],[6]!Table10[Control ID],[6]cmmiAnalysis!BQ$4:BQ$579),_xlfn.XLOOKUP(Table8[[#This Row],[Control ID]],[6]!Table10[Control ID],[6]cmmiAnalysis!BR$4:BR$579))</f>
        <v>#REF!</v>
      </c>
      <c r="S281" s="1" t="e">
        <f>SUM(_xlfn.XLOOKUP(Table8[[#This Row],[Control ID]],[6]!Table10[Control ID],[6]cmmiAnalysis!BA$4:BA$579),_xlfn.XLOOKUP(Table8[[#This Row],[Control ID]],[6]!Table10[Control ID],[6]cmmiAnalysis!BB$4:BB$579),_xlfn.XLOOKUP(Table8[[#This Row],[Control ID]],[6]!Table10[Control ID],[6]cmmiAnalysis!BC$4:BC$579))</f>
        <v>#REF!</v>
      </c>
      <c r="T281" s="1" t="e">
        <f>SUM(_xlfn.XLOOKUP(Table8[[#This Row],[Control ID]],[6]!Table10[Control ID],[6]cmmiAnalysis!BV$4:BV$579))</f>
        <v>#REF!</v>
      </c>
      <c r="U281" s="1" t="e">
        <f>SUM(_xlfn.XLOOKUP(Table8[[#This Row],[Control ID]],[6]!Table10[Control ID],[6]cmmiAnalysis!BW$4:BW$579))</f>
        <v>#REF!</v>
      </c>
      <c r="V281" s="1" t="e">
        <f>SUM(_xlfn.XLOOKUP(Table8[[#This Row],[Control ID]],[6]!Table10[Control ID],[6]cmmiAnalysis!BX$4:BX$579))</f>
        <v>#REF!</v>
      </c>
      <c r="W281" s="1" t="e">
        <f>SUM(_xlfn.XLOOKUP(Table8[[#This Row],[Control ID]],[6]!Table10[Control ID],[6]cmmiAnalysis!BY$4:BY$579))</f>
        <v>#REF!</v>
      </c>
      <c r="X281" s="1" t="e">
        <f>SUM(_xlfn.XLOOKUP(Table8[[#This Row],[Control ID]],[6]!Table10[Control ID],[6]cmmiAnalysis!BZ$4:BZ$579))</f>
        <v>#REF!</v>
      </c>
      <c r="Y281" s="1" t="e">
        <f>SUM(_xlfn.XLOOKUP(Table8[[#This Row],[Control ID]],[6]!Table10[Control ID],[6]cmmiAnalysis!CA$4:CA$579),_xlfn.XLOOKUP(Table8[[#This Row],[Control ID]],[6]!Table10[Control ID],[6]cmmiAnalysis!CB$4:CB$579))</f>
        <v>#REF!</v>
      </c>
      <c r="Z281" s="1" t="e">
        <f>SUM(_xlfn.XLOOKUP(Table8[[#This Row],[Control ID]],[6]!Table10[Control ID],[6]cmmiAnalysis!CC$4:CC$579),_xlfn.XLOOKUP(Table8[[#This Row],[Control ID]],[6]!Table10[Control ID],[6]cmmiAnalysis!CD$4:CD$579),_xlfn.XLOOKUP(Table8[[#This Row],[Control ID]],[6]!Table10[Control ID],[6]cmmiAnalysis!CE$4:CE$579))</f>
        <v>#REF!</v>
      </c>
    </row>
    <row r="282" spans="2:26" x14ac:dyDescent="0.25">
      <c r="B282" s="1" t="s">
        <v>3593</v>
      </c>
      <c r="C282" s="1" t="str">
        <f>_xlfn.XLOOKUP(B282,[6]cmmiAnalysis!$A$4:$A$579,[6]cmmiAnalysis!$D$4:$D$579,0,0,1)</f>
        <v>Security Awareness Training</v>
      </c>
      <c r="D282" s="19">
        <v>4</v>
      </c>
      <c r="E282" s="32" t="str">
        <f>IFERROR(SUM(Table8[[#This Row],[Implementation]:[Reporting]]),"N/A")</f>
        <v>N/A</v>
      </c>
      <c r="F282" s="32" t="e">
        <f>SUM(Table8[[#This Row],[Operating Capability]:[Adaptability]])</f>
        <v>#REF!</v>
      </c>
      <c r="G282" s="32" t="e">
        <f>SUM(Table8[[#This Row],[Reliability]:[Transparency]])</f>
        <v>#REF!</v>
      </c>
      <c r="H282" s="1" t="e" cm="1">
        <f t="array" ref="H282">_xlfn.XLOOKUP(B282,[6]!Table10[Control ID],[6]cmmiAnalysis!AV$4:AV$579,0,0,1)</f>
        <v>#REF!</v>
      </c>
      <c r="I282" s="1" t="e" cm="1">
        <f t="array" ref="I282">_xlfn.XLOOKUP(B282,[6]!Table10[Control ID], [6]cmmiAnalysis!AW$4:AW$579,0,0,1)+(_xlfn.XLOOKUP(B282,[6]!Table10[Control ID], [6]cmmiAnalysis!AX$4:AX$579,0,0,1)+(_xlfn.XLOOKUP(B282,[6]!Table10[Control ID], [6]cmmiAnalysis!AY$4:AY$579,0,0,1)))</f>
        <v>#REF!</v>
      </c>
      <c r="J28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2" s="1" t="e">
        <f>SUM(_xlfn.XLOOKUP(Table8[[#This Row],[Control ID]],[6]!Table10[Control ID],[6]cmmiAnalysis!BE$4:BE$579),_xlfn.XLOOKUP(Table8[[#This Row],[Control ID]],[6]!Table10[Control ID],[6]cmmiAnalysis!BF$4:BF$579))</f>
        <v>#REF!</v>
      </c>
      <c r="L282" s="1" t="e">
        <f>SUM(_xlfn.XLOOKUP(Table8[[#This Row],[Control ID]],[6]!Table10[Control ID],[6]cmmiAnalysis!BG$4:BG$579))</f>
        <v>#REF!</v>
      </c>
      <c r="M282" s="1" t="e">
        <f>SUM(_xlfn.XLOOKUP(Table8[[#This Row],[Control ID]],[6]!Table10[Control ID],[6]cmmiAnalysis!BH$4:BH$579))</f>
        <v>#REF!</v>
      </c>
      <c r="N282" s="1" t="e">
        <f>SUM(_xlfn.XLOOKUP(Table8[[#This Row],[Control ID]],[6]!Table10[Control ID],[6]cmmiAnalysis!BI$4:BI$579))</f>
        <v>#REF!</v>
      </c>
      <c r="O282" s="1" t="e">
        <f>SUM(_xlfn.XLOOKUP(Table8[[#This Row],[Control ID]],[6]!Table10[Control ID],[6]cmmiAnalysis!BJ$4:BJ$579),_xlfn.XLOOKUP(Table8[[#This Row],[Control ID]],[6]!Table10[Control ID],[6]cmmiAnalysis!BK$4:BK$579))</f>
        <v>#REF!</v>
      </c>
      <c r="P282" s="1" t="e">
        <f>SUM(_xlfn.XLOOKUP(Table8[[#This Row],[Control ID]],[6]!Table10[Control ID],[6]cmmiAnalysis!BL$4:BL$579))</f>
        <v>#REF!</v>
      </c>
      <c r="Q28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2" s="1" t="e">
        <f>SUM(_xlfn.XLOOKUP(Table8[[#This Row],[Control ID]],[6]!Table10[Control ID],[6]cmmiAnalysis!BQ$4:BQ$579),_xlfn.XLOOKUP(Table8[[#This Row],[Control ID]],[6]!Table10[Control ID],[6]cmmiAnalysis!BR$4:BR$579))</f>
        <v>#REF!</v>
      </c>
      <c r="S282" s="1" t="e">
        <f>SUM(_xlfn.XLOOKUP(Table8[[#This Row],[Control ID]],[6]!Table10[Control ID],[6]cmmiAnalysis!BA$4:BA$579),_xlfn.XLOOKUP(Table8[[#This Row],[Control ID]],[6]!Table10[Control ID],[6]cmmiAnalysis!BB$4:BB$579),_xlfn.XLOOKUP(Table8[[#This Row],[Control ID]],[6]!Table10[Control ID],[6]cmmiAnalysis!BC$4:BC$579))</f>
        <v>#REF!</v>
      </c>
      <c r="T282" s="1" t="e">
        <f>SUM(_xlfn.XLOOKUP(Table8[[#This Row],[Control ID]],[6]!Table10[Control ID],[6]cmmiAnalysis!BV$4:BV$579))</f>
        <v>#REF!</v>
      </c>
      <c r="U282" s="1" t="e">
        <f>SUM(_xlfn.XLOOKUP(Table8[[#This Row],[Control ID]],[6]!Table10[Control ID],[6]cmmiAnalysis!BW$4:BW$579))</f>
        <v>#REF!</v>
      </c>
      <c r="V282" s="1" t="e">
        <f>SUM(_xlfn.XLOOKUP(Table8[[#This Row],[Control ID]],[6]!Table10[Control ID],[6]cmmiAnalysis!BX$4:BX$579))</f>
        <v>#REF!</v>
      </c>
      <c r="W282" s="1" t="e">
        <f>SUM(_xlfn.XLOOKUP(Table8[[#This Row],[Control ID]],[6]!Table10[Control ID],[6]cmmiAnalysis!BY$4:BY$579))</f>
        <v>#REF!</v>
      </c>
      <c r="X282" s="1" t="e">
        <f>SUM(_xlfn.XLOOKUP(Table8[[#This Row],[Control ID]],[6]!Table10[Control ID],[6]cmmiAnalysis!BZ$4:BZ$579))</f>
        <v>#REF!</v>
      </c>
      <c r="Y282" s="1" t="e">
        <f>SUM(_xlfn.XLOOKUP(Table8[[#This Row],[Control ID]],[6]!Table10[Control ID],[6]cmmiAnalysis!CA$4:CA$579),_xlfn.XLOOKUP(Table8[[#This Row],[Control ID]],[6]!Table10[Control ID],[6]cmmiAnalysis!CB$4:CB$579))</f>
        <v>#REF!</v>
      </c>
      <c r="Z282" s="1" t="e">
        <f>SUM(_xlfn.XLOOKUP(Table8[[#This Row],[Control ID]],[6]!Table10[Control ID],[6]cmmiAnalysis!CC$4:CC$579),_xlfn.XLOOKUP(Table8[[#This Row],[Control ID]],[6]!Table10[Control ID],[6]cmmiAnalysis!CD$4:CD$579),_xlfn.XLOOKUP(Table8[[#This Row],[Control ID]],[6]!Table10[Control ID],[6]cmmiAnalysis!CE$4:CE$579))</f>
        <v>#REF!</v>
      </c>
    </row>
    <row r="283" spans="2:26" x14ac:dyDescent="0.25">
      <c r="B283" s="1" t="s">
        <v>3595</v>
      </c>
      <c r="C283" s="1" t="str">
        <f>_xlfn.XLOOKUP(B283,[6]cmmiAnalysis!$A$4:$A$579,[6]cmmiAnalysis!$D$4:$D$579,0,0,1)</f>
        <v>Employee Data Handling</v>
      </c>
      <c r="D283" s="19">
        <v>4</v>
      </c>
      <c r="E283" s="32" t="str">
        <f>IFERROR(SUM(Table8[[#This Row],[Implementation]:[Reporting]]),"N/A")</f>
        <v>N/A</v>
      </c>
      <c r="F283" s="32" t="e">
        <f>SUM(Table8[[#This Row],[Operating Capability]:[Adaptability]])</f>
        <v>#REF!</v>
      </c>
      <c r="G283" s="32" t="e">
        <f>SUM(Table8[[#This Row],[Reliability]:[Transparency]])</f>
        <v>#REF!</v>
      </c>
      <c r="H283" s="1" t="e" cm="1">
        <f t="array" ref="H283">_xlfn.XLOOKUP(B283,[6]!Table10[Control ID],[6]cmmiAnalysis!AV$4:AV$579,0,0,1)</f>
        <v>#REF!</v>
      </c>
      <c r="I283" s="1" t="e" cm="1">
        <f t="array" ref="I283">_xlfn.XLOOKUP(B283,[6]!Table10[Control ID], [6]cmmiAnalysis!AW$4:AW$579,0,0,1)+(_xlfn.XLOOKUP(B283,[6]!Table10[Control ID], [6]cmmiAnalysis!AX$4:AX$579,0,0,1)+(_xlfn.XLOOKUP(B283,[6]!Table10[Control ID], [6]cmmiAnalysis!AY$4:AY$579,0,0,1)))</f>
        <v>#REF!</v>
      </c>
      <c r="J28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3" s="1" t="e">
        <f>SUM(_xlfn.XLOOKUP(Table8[[#This Row],[Control ID]],[6]!Table10[Control ID],[6]cmmiAnalysis!BE$4:BE$579),_xlfn.XLOOKUP(Table8[[#This Row],[Control ID]],[6]!Table10[Control ID],[6]cmmiAnalysis!BF$4:BF$579))</f>
        <v>#REF!</v>
      </c>
      <c r="L283" s="1" t="e">
        <f>SUM(_xlfn.XLOOKUP(Table8[[#This Row],[Control ID]],[6]!Table10[Control ID],[6]cmmiAnalysis!BG$4:BG$579))</f>
        <v>#REF!</v>
      </c>
      <c r="M283" s="1" t="e">
        <f>SUM(_xlfn.XLOOKUP(Table8[[#This Row],[Control ID]],[6]!Table10[Control ID],[6]cmmiAnalysis!BH$4:BH$579))</f>
        <v>#REF!</v>
      </c>
      <c r="N283" s="1" t="e">
        <f>SUM(_xlfn.XLOOKUP(Table8[[#This Row],[Control ID]],[6]!Table10[Control ID],[6]cmmiAnalysis!BI$4:BI$579))</f>
        <v>#REF!</v>
      </c>
      <c r="O283" s="1" t="e">
        <f>SUM(_xlfn.XLOOKUP(Table8[[#This Row],[Control ID]],[6]!Table10[Control ID],[6]cmmiAnalysis!BJ$4:BJ$579),_xlfn.XLOOKUP(Table8[[#This Row],[Control ID]],[6]!Table10[Control ID],[6]cmmiAnalysis!BK$4:BK$579))</f>
        <v>#REF!</v>
      </c>
      <c r="P283" s="1" t="e">
        <f>SUM(_xlfn.XLOOKUP(Table8[[#This Row],[Control ID]],[6]!Table10[Control ID],[6]cmmiAnalysis!BL$4:BL$579))</f>
        <v>#REF!</v>
      </c>
      <c r="Q28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3" s="1" t="e">
        <f>SUM(_xlfn.XLOOKUP(Table8[[#This Row],[Control ID]],[6]!Table10[Control ID],[6]cmmiAnalysis!BQ$4:BQ$579),_xlfn.XLOOKUP(Table8[[#This Row],[Control ID]],[6]!Table10[Control ID],[6]cmmiAnalysis!BR$4:BR$579))</f>
        <v>#REF!</v>
      </c>
      <c r="S283" s="1" t="e">
        <f>SUM(_xlfn.XLOOKUP(Table8[[#This Row],[Control ID]],[6]!Table10[Control ID],[6]cmmiAnalysis!BA$4:BA$579),_xlfn.XLOOKUP(Table8[[#This Row],[Control ID]],[6]!Table10[Control ID],[6]cmmiAnalysis!BB$4:BB$579),_xlfn.XLOOKUP(Table8[[#This Row],[Control ID]],[6]!Table10[Control ID],[6]cmmiAnalysis!BC$4:BC$579))</f>
        <v>#REF!</v>
      </c>
      <c r="T283" s="1" t="e">
        <f>SUM(_xlfn.XLOOKUP(Table8[[#This Row],[Control ID]],[6]!Table10[Control ID],[6]cmmiAnalysis!BV$4:BV$579))</f>
        <v>#REF!</v>
      </c>
      <c r="U283" s="1" t="e">
        <f>SUM(_xlfn.XLOOKUP(Table8[[#This Row],[Control ID]],[6]!Table10[Control ID],[6]cmmiAnalysis!BW$4:BW$579))</f>
        <v>#REF!</v>
      </c>
      <c r="V283" s="1" t="e">
        <f>SUM(_xlfn.XLOOKUP(Table8[[#This Row],[Control ID]],[6]!Table10[Control ID],[6]cmmiAnalysis!BX$4:BX$579))</f>
        <v>#REF!</v>
      </c>
      <c r="W283" s="1" t="e">
        <f>SUM(_xlfn.XLOOKUP(Table8[[#This Row],[Control ID]],[6]!Table10[Control ID],[6]cmmiAnalysis!BY$4:BY$579))</f>
        <v>#REF!</v>
      </c>
      <c r="X283" s="1" t="e">
        <f>SUM(_xlfn.XLOOKUP(Table8[[#This Row],[Control ID]],[6]!Table10[Control ID],[6]cmmiAnalysis!BZ$4:BZ$579))</f>
        <v>#REF!</v>
      </c>
      <c r="Y283" s="1" t="e">
        <f>SUM(_xlfn.XLOOKUP(Table8[[#This Row],[Control ID]],[6]!Table10[Control ID],[6]cmmiAnalysis!CA$4:CA$579),_xlfn.XLOOKUP(Table8[[#This Row],[Control ID]],[6]!Table10[Control ID],[6]cmmiAnalysis!CB$4:CB$579))</f>
        <v>#REF!</v>
      </c>
      <c r="Z283" s="1" t="e">
        <f>SUM(_xlfn.XLOOKUP(Table8[[#This Row],[Control ID]],[6]!Table10[Control ID],[6]cmmiAnalysis!CC$4:CC$579),_xlfn.XLOOKUP(Table8[[#This Row],[Control ID]],[6]!Table10[Control ID],[6]cmmiAnalysis!CD$4:CD$579),_xlfn.XLOOKUP(Table8[[#This Row],[Control ID]],[6]!Table10[Control ID],[6]cmmiAnalysis!CE$4:CE$579))</f>
        <v>#REF!</v>
      </c>
    </row>
    <row r="284" spans="2:26" x14ac:dyDescent="0.25">
      <c r="B284" s="1" t="s">
        <v>3597</v>
      </c>
      <c r="C284" s="1" t="str">
        <f>_xlfn.XLOOKUP(B284,[6]cmmiAnalysis!$A$4:$A$579,[6]cmmiAnalysis!$D$4:$D$579,0,0,1)</f>
        <v>Insider Threat Identification</v>
      </c>
      <c r="D284" s="19">
        <v>4</v>
      </c>
      <c r="E284" s="32" t="str">
        <f>IFERROR(SUM(Table8[[#This Row],[Implementation]:[Reporting]]),"N/A")</f>
        <v>N/A</v>
      </c>
      <c r="F284" s="32" t="e">
        <f>SUM(Table8[[#This Row],[Operating Capability]:[Adaptability]])</f>
        <v>#REF!</v>
      </c>
      <c r="G284" s="32" t="e">
        <f>SUM(Table8[[#This Row],[Reliability]:[Transparency]])</f>
        <v>#REF!</v>
      </c>
      <c r="H284" s="1" t="e" cm="1">
        <f t="array" ref="H284">_xlfn.XLOOKUP(B284,[6]!Table10[Control ID],[6]cmmiAnalysis!AV$4:AV$579,0,0,1)</f>
        <v>#REF!</v>
      </c>
      <c r="I284" s="1" t="e" cm="1">
        <f t="array" ref="I284">_xlfn.XLOOKUP(B284,[6]!Table10[Control ID], [6]cmmiAnalysis!AW$4:AW$579,0,0,1)+(_xlfn.XLOOKUP(B284,[6]!Table10[Control ID], [6]cmmiAnalysis!AX$4:AX$579,0,0,1)+(_xlfn.XLOOKUP(B284,[6]!Table10[Control ID], [6]cmmiAnalysis!AY$4:AY$579,0,0,1)))</f>
        <v>#REF!</v>
      </c>
      <c r="J28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4" s="1" t="e">
        <f>SUM(_xlfn.XLOOKUP(Table8[[#This Row],[Control ID]],[6]!Table10[Control ID],[6]cmmiAnalysis!BE$4:BE$579),_xlfn.XLOOKUP(Table8[[#This Row],[Control ID]],[6]!Table10[Control ID],[6]cmmiAnalysis!BF$4:BF$579))</f>
        <v>#REF!</v>
      </c>
      <c r="L284" s="1" t="e">
        <f>SUM(_xlfn.XLOOKUP(Table8[[#This Row],[Control ID]],[6]!Table10[Control ID],[6]cmmiAnalysis!BG$4:BG$579))</f>
        <v>#REF!</v>
      </c>
      <c r="M284" s="1" t="e">
        <f>SUM(_xlfn.XLOOKUP(Table8[[#This Row],[Control ID]],[6]!Table10[Control ID],[6]cmmiAnalysis!BH$4:BH$579))</f>
        <v>#REF!</v>
      </c>
      <c r="N284" s="1" t="e">
        <f>SUM(_xlfn.XLOOKUP(Table8[[#This Row],[Control ID]],[6]!Table10[Control ID],[6]cmmiAnalysis!BI$4:BI$579))</f>
        <v>#REF!</v>
      </c>
      <c r="O284" s="1" t="e">
        <f>SUM(_xlfn.XLOOKUP(Table8[[#This Row],[Control ID]],[6]!Table10[Control ID],[6]cmmiAnalysis!BJ$4:BJ$579),_xlfn.XLOOKUP(Table8[[#This Row],[Control ID]],[6]!Table10[Control ID],[6]cmmiAnalysis!BK$4:BK$579))</f>
        <v>#REF!</v>
      </c>
      <c r="P284" s="1" t="e">
        <f>SUM(_xlfn.XLOOKUP(Table8[[#This Row],[Control ID]],[6]!Table10[Control ID],[6]cmmiAnalysis!BL$4:BL$579))</f>
        <v>#REF!</v>
      </c>
      <c r="Q28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4" s="1" t="e">
        <f>SUM(_xlfn.XLOOKUP(Table8[[#This Row],[Control ID]],[6]!Table10[Control ID],[6]cmmiAnalysis!BQ$4:BQ$579),_xlfn.XLOOKUP(Table8[[#This Row],[Control ID]],[6]!Table10[Control ID],[6]cmmiAnalysis!BR$4:BR$579))</f>
        <v>#REF!</v>
      </c>
      <c r="S284" s="1" t="e">
        <f>SUM(_xlfn.XLOOKUP(Table8[[#This Row],[Control ID]],[6]!Table10[Control ID],[6]cmmiAnalysis!BA$4:BA$579),_xlfn.XLOOKUP(Table8[[#This Row],[Control ID]],[6]!Table10[Control ID],[6]cmmiAnalysis!BB$4:BB$579),_xlfn.XLOOKUP(Table8[[#This Row],[Control ID]],[6]!Table10[Control ID],[6]cmmiAnalysis!BC$4:BC$579))</f>
        <v>#REF!</v>
      </c>
      <c r="T284" s="1" t="e">
        <f>SUM(_xlfn.XLOOKUP(Table8[[#This Row],[Control ID]],[6]!Table10[Control ID],[6]cmmiAnalysis!BV$4:BV$579))</f>
        <v>#REF!</v>
      </c>
      <c r="U284" s="1" t="e">
        <f>SUM(_xlfn.XLOOKUP(Table8[[#This Row],[Control ID]],[6]!Table10[Control ID],[6]cmmiAnalysis!BW$4:BW$579))</f>
        <v>#REF!</v>
      </c>
      <c r="V284" s="1" t="e">
        <f>SUM(_xlfn.XLOOKUP(Table8[[#This Row],[Control ID]],[6]!Table10[Control ID],[6]cmmiAnalysis!BX$4:BX$579))</f>
        <v>#REF!</v>
      </c>
      <c r="W284" s="1" t="e">
        <f>SUM(_xlfn.XLOOKUP(Table8[[#This Row],[Control ID]],[6]!Table10[Control ID],[6]cmmiAnalysis!BY$4:BY$579))</f>
        <v>#REF!</v>
      </c>
      <c r="X284" s="1" t="e">
        <f>SUM(_xlfn.XLOOKUP(Table8[[#This Row],[Control ID]],[6]!Table10[Control ID],[6]cmmiAnalysis!BZ$4:BZ$579))</f>
        <v>#REF!</v>
      </c>
      <c r="Y284" s="1" t="e">
        <f>SUM(_xlfn.XLOOKUP(Table8[[#This Row],[Control ID]],[6]!Table10[Control ID],[6]cmmiAnalysis!CA$4:CA$579),_xlfn.XLOOKUP(Table8[[#This Row],[Control ID]],[6]!Table10[Control ID],[6]cmmiAnalysis!CB$4:CB$579))</f>
        <v>#REF!</v>
      </c>
      <c r="Z284" s="1" t="e">
        <f>SUM(_xlfn.XLOOKUP(Table8[[#This Row],[Control ID]],[6]!Table10[Control ID],[6]cmmiAnalysis!CC$4:CC$579),_xlfn.XLOOKUP(Table8[[#This Row],[Control ID]],[6]!Table10[Control ID],[6]cmmiAnalysis!CD$4:CD$579),_xlfn.XLOOKUP(Table8[[#This Row],[Control ID]],[6]!Table10[Control ID],[6]cmmiAnalysis!CE$4:CE$579))</f>
        <v>#REF!</v>
      </c>
    </row>
    <row r="285" spans="2:26" x14ac:dyDescent="0.25">
      <c r="B285" s="1" t="s">
        <v>3600</v>
      </c>
      <c r="C285" s="1" t="str">
        <f>_xlfn.XLOOKUP(B285,[6]cmmiAnalysis!$A$4:$A$579,[6]cmmiAnalysis!$D$4:$D$579,0,0,1)</f>
        <v>Account De-provisioning</v>
      </c>
      <c r="D285" s="19">
        <v>5</v>
      </c>
      <c r="E285" s="32" t="str">
        <f>IFERROR(SUM(Table8[[#This Row],[Implementation]:[Reporting]]),"N/A")</f>
        <v>N/A</v>
      </c>
      <c r="F285" s="32" t="e">
        <f>SUM(Table8[[#This Row],[Operating Capability]:[Adaptability]])</f>
        <v>#REF!</v>
      </c>
      <c r="G285" s="32" t="e">
        <f>SUM(Table8[[#This Row],[Reliability]:[Transparency]])</f>
        <v>#REF!</v>
      </c>
      <c r="H285" s="1" t="e" cm="1">
        <f t="array" ref="H285">_xlfn.XLOOKUP(B285,[6]!Table10[Control ID],[6]cmmiAnalysis!AV$4:AV$579,0,0,1)</f>
        <v>#REF!</v>
      </c>
      <c r="I285" s="1" t="e" cm="1">
        <f t="array" ref="I285">_xlfn.XLOOKUP(B285,[6]!Table10[Control ID], [6]cmmiAnalysis!AW$4:AW$579,0,0,1)+(_xlfn.XLOOKUP(B285,[6]!Table10[Control ID], [6]cmmiAnalysis!AX$4:AX$579,0,0,1)+(_xlfn.XLOOKUP(B285,[6]!Table10[Control ID], [6]cmmiAnalysis!AY$4:AY$579,0,0,1)))</f>
        <v>#REF!</v>
      </c>
      <c r="J28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5" s="1" t="e">
        <f>SUM(_xlfn.XLOOKUP(Table8[[#This Row],[Control ID]],[6]!Table10[Control ID],[6]cmmiAnalysis!BE$4:BE$579),_xlfn.XLOOKUP(Table8[[#This Row],[Control ID]],[6]!Table10[Control ID],[6]cmmiAnalysis!BF$4:BF$579))</f>
        <v>#REF!</v>
      </c>
      <c r="L285" s="1" t="e">
        <f>SUM(_xlfn.XLOOKUP(Table8[[#This Row],[Control ID]],[6]!Table10[Control ID],[6]cmmiAnalysis!BG$4:BG$579))</f>
        <v>#REF!</v>
      </c>
      <c r="M285" s="1" t="e">
        <f>SUM(_xlfn.XLOOKUP(Table8[[#This Row],[Control ID]],[6]!Table10[Control ID],[6]cmmiAnalysis!BH$4:BH$579))</f>
        <v>#REF!</v>
      </c>
      <c r="N285" s="1" t="e">
        <f>SUM(_xlfn.XLOOKUP(Table8[[#This Row],[Control ID]],[6]!Table10[Control ID],[6]cmmiAnalysis!BI$4:BI$579))</f>
        <v>#REF!</v>
      </c>
      <c r="O285" s="1" t="e">
        <f>SUM(_xlfn.XLOOKUP(Table8[[#This Row],[Control ID]],[6]!Table10[Control ID],[6]cmmiAnalysis!BJ$4:BJ$579),_xlfn.XLOOKUP(Table8[[#This Row],[Control ID]],[6]!Table10[Control ID],[6]cmmiAnalysis!BK$4:BK$579))</f>
        <v>#REF!</v>
      </c>
      <c r="P285" s="1" t="e">
        <f>SUM(_xlfn.XLOOKUP(Table8[[#This Row],[Control ID]],[6]!Table10[Control ID],[6]cmmiAnalysis!BL$4:BL$579))</f>
        <v>#REF!</v>
      </c>
      <c r="Q28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5" s="1" t="e">
        <f>SUM(_xlfn.XLOOKUP(Table8[[#This Row],[Control ID]],[6]!Table10[Control ID],[6]cmmiAnalysis!BQ$4:BQ$579),_xlfn.XLOOKUP(Table8[[#This Row],[Control ID]],[6]!Table10[Control ID],[6]cmmiAnalysis!BR$4:BR$579))</f>
        <v>#REF!</v>
      </c>
      <c r="S285" s="1" t="e">
        <f>SUM(_xlfn.XLOOKUP(Table8[[#This Row],[Control ID]],[6]!Table10[Control ID],[6]cmmiAnalysis!BA$4:BA$579),_xlfn.XLOOKUP(Table8[[#This Row],[Control ID]],[6]!Table10[Control ID],[6]cmmiAnalysis!BB$4:BB$579),_xlfn.XLOOKUP(Table8[[#This Row],[Control ID]],[6]!Table10[Control ID],[6]cmmiAnalysis!BC$4:BC$579))</f>
        <v>#REF!</v>
      </c>
      <c r="T285" s="1" t="e">
        <f>SUM(_xlfn.XLOOKUP(Table8[[#This Row],[Control ID]],[6]!Table10[Control ID],[6]cmmiAnalysis!BV$4:BV$579))</f>
        <v>#REF!</v>
      </c>
      <c r="U285" s="1" t="e">
        <f>SUM(_xlfn.XLOOKUP(Table8[[#This Row],[Control ID]],[6]!Table10[Control ID],[6]cmmiAnalysis!BW$4:BW$579))</f>
        <v>#REF!</v>
      </c>
      <c r="V285" s="1" t="e">
        <f>SUM(_xlfn.XLOOKUP(Table8[[#This Row],[Control ID]],[6]!Table10[Control ID],[6]cmmiAnalysis!BX$4:BX$579))</f>
        <v>#REF!</v>
      </c>
      <c r="W285" s="1" t="e">
        <f>SUM(_xlfn.XLOOKUP(Table8[[#This Row],[Control ID]],[6]!Table10[Control ID],[6]cmmiAnalysis!BY$4:BY$579))</f>
        <v>#REF!</v>
      </c>
      <c r="X285" s="1" t="e">
        <f>SUM(_xlfn.XLOOKUP(Table8[[#This Row],[Control ID]],[6]!Table10[Control ID],[6]cmmiAnalysis!BZ$4:BZ$579))</f>
        <v>#REF!</v>
      </c>
      <c r="Y285" s="1" t="e">
        <f>SUM(_xlfn.XLOOKUP(Table8[[#This Row],[Control ID]],[6]!Table10[Control ID],[6]cmmiAnalysis!CA$4:CA$579),_xlfn.XLOOKUP(Table8[[#This Row],[Control ID]],[6]!Table10[Control ID],[6]cmmiAnalysis!CB$4:CB$579))</f>
        <v>#REF!</v>
      </c>
      <c r="Z285" s="1" t="e">
        <f>SUM(_xlfn.XLOOKUP(Table8[[#This Row],[Control ID]],[6]!Table10[Control ID],[6]cmmiAnalysis!CC$4:CC$579),_xlfn.XLOOKUP(Table8[[#This Row],[Control ID]],[6]!Table10[Control ID],[6]cmmiAnalysis!CD$4:CD$579),_xlfn.XLOOKUP(Table8[[#This Row],[Control ID]],[6]!Table10[Control ID],[6]cmmiAnalysis!CE$4:CE$579))</f>
        <v>#REF!</v>
      </c>
    </row>
    <row r="286" spans="2:26" x14ac:dyDescent="0.25">
      <c r="B286" s="1" t="s">
        <v>3601</v>
      </c>
      <c r="C286" s="1" t="str">
        <f>_xlfn.XLOOKUP(B286,[6]cmmiAnalysis!$A$4:$A$579,[6]cmmiAnalysis!$D$4:$D$579,0,0,1)</f>
        <v>Policy Acknowledgment</v>
      </c>
      <c r="D286" s="19">
        <v>4</v>
      </c>
      <c r="E286" s="32" t="str">
        <f>IFERROR(SUM(Table8[[#This Row],[Implementation]:[Reporting]]),"N/A")</f>
        <v>N/A</v>
      </c>
      <c r="F286" s="32" t="e">
        <f>SUM(Table8[[#This Row],[Operating Capability]:[Adaptability]])</f>
        <v>#REF!</v>
      </c>
      <c r="G286" s="32" t="e">
        <f>SUM(Table8[[#This Row],[Reliability]:[Transparency]])</f>
        <v>#REF!</v>
      </c>
      <c r="H286" s="1" t="e" cm="1">
        <f t="array" ref="H286">_xlfn.XLOOKUP(B286,[6]!Table10[Control ID],[6]cmmiAnalysis!AV$4:AV$579,0,0,1)</f>
        <v>#REF!</v>
      </c>
      <c r="I286" s="1" t="e" cm="1">
        <f t="array" ref="I286">_xlfn.XLOOKUP(B286,[6]!Table10[Control ID], [6]cmmiAnalysis!AW$4:AW$579,0,0,1)+(_xlfn.XLOOKUP(B286,[6]!Table10[Control ID], [6]cmmiAnalysis!AX$4:AX$579,0,0,1)+(_xlfn.XLOOKUP(B286,[6]!Table10[Control ID], [6]cmmiAnalysis!AY$4:AY$579,0,0,1)))</f>
        <v>#REF!</v>
      </c>
      <c r="J28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6" s="1" t="e">
        <f>SUM(_xlfn.XLOOKUP(Table8[[#This Row],[Control ID]],[6]!Table10[Control ID],[6]cmmiAnalysis!BE$4:BE$579),_xlfn.XLOOKUP(Table8[[#This Row],[Control ID]],[6]!Table10[Control ID],[6]cmmiAnalysis!BF$4:BF$579))</f>
        <v>#REF!</v>
      </c>
      <c r="L286" s="1" t="e">
        <f>SUM(_xlfn.XLOOKUP(Table8[[#This Row],[Control ID]],[6]!Table10[Control ID],[6]cmmiAnalysis!BG$4:BG$579))</f>
        <v>#REF!</v>
      </c>
      <c r="M286" s="1" t="e">
        <f>SUM(_xlfn.XLOOKUP(Table8[[#This Row],[Control ID]],[6]!Table10[Control ID],[6]cmmiAnalysis!BH$4:BH$579))</f>
        <v>#REF!</v>
      </c>
      <c r="N286" s="1" t="e">
        <f>SUM(_xlfn.XLOOKUP(Table8[[#This Row],[Control ID]],[6]!Table10[Control ID],[6]cmmiAnalysis!BI$4:BI$579))</f>
        <v>#REF!</v>
      </c>
      <c r="O286" s="1" t="e">
        <f>SUM(_xlfn.XLOOKUP(Table8[[#This Row],[Control ID]],[6]!Table10[Control ID],[6]cmmiAnalysis!BJ$4:BJ$579),_xlfn.XLOOKUP(Table8[[#This Row],[Control ID]],[6]!Table10[Control ID],[6]cmmiAnalysis!BK$4:BK$579))</f>
        <v>#REF!</v>
      </c>
      <c r="P286" s="1" t="e">
        <f>SUM(_xlfn.XLOOKUP(Table8[[#This Row],[Control ID]],[6]!Table10[Control ID],[6]cmmiAnalysis!BL$4:BL$579))</f>
        <v>#REF!</v>
      </c>
      <c r="Q28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6" s="1" t="e">
        <f>SUM(_xlfn.XLOOKUP(Table8[[#This Row],[Control ID]],[6]!Table10[Control ID],[6]cmmiAnalysis!BQ$4:BQ$579),_xlfn.XLOOKUP(Table8[[#This Row],[Control ID]],[6]!Table10[Control ID],[6]cmmiAnalysis!BR$4:BR$579))</f>
        <v>#REF!</v>
      </c>
      <c r="S286" s="1" t="e">
        <f>SUM(_xlfn.XLOOKUP(Table8[[#This Row],[Control ID]],[6]!Table10[Control ID],[6]cmmiAnalysis!BA$4:BA$579),_xlfn.XLOOKUP(Table8[[#This Row],[Control ID]],[6]!Table10[Control ID],[6]cmmiAnalysis!BB$4:BB$579),_xlfn.XLOOKUP(Table8[[#This Row],[Control ID]],[6]!Table10[Control ID],[6]cmmiAnalysis!BC$4:BC$579))</f>
        <v>#REF!</v>
      </c>
      <c r="T286" s="1" t="e">
        <f>SUM(_xlfn.XLOOKUP(Table8[[#This Row],[Control ID]],[6]!Table10[Control ID],[6]cmmiAnalysis!BV$4:BV$579))</f>
        <v>#REF!</v>
      </c>
      <c r="U286" s="1" t="e">
        <f>SUM(_xlfn.XLOOKUP(Table8[[#This Row],[Control ID]],[6]!Table10[Control ID],[6]cmmiAnalysis!BW$4:BW$579))</f>
        <v>#REF!</v>
      </c>
      <c r="V286" s="1" t="e">
        <f>SUM(_xlfn.XLOOKUP(Table8[[#This Row],[Control ID]],[6]!Table10[Control ID],[6]cmmiAnalysis!BX$4:BX$579))</f>
        <v>#REF!</v>
      </c>
      <c r="W286" s="1" t="e">
        <f>SUM(_xlfn.XLOOKUP(Table8[[#This Row],[Control ID]],[6]!Table10[Control ID],[6]cmmiAnalysis!BY$4:BY$579))</f>
        <v>#REF!</v>
      </c>
      <c r="X286" s="1" t="e">
        <f>SUM(_xlfn.XLOOKUP(Table8[[#This Row],[Control ID]],[6]!Table10[Control ID],[6]cmmiAnalysis!BZ$4:BZ$579))</f>
        <v>#REF!</v>
      </c>
      <c r="Y286" s="1" t="e">
        <f>SUM(_xlfn.XLOOKUP(Table8[[#This Row],[Control ID]],[6]!Table10[Control ID],[6]cmmiAnalysis!CA$4:CA$579),_xlfn.XLOOKUP(Table8[[#This Row],[Control ID]],[6]!Table10[Control ID],[6]cmmiAnalysis!CB$4:CB$579))</f>
        <v>#REF!</v>
      </c>
      <c r="Z286" s="1" t="e">
        <f>SUM(_xlfn.XLOOKUP(Table8[[#This Row],[Control ID]],[6]!Table10[Control ID],[6]cmmiAnalysis!CC$4:CC$579),_xlfn.XLOOKUP(Table8[[#This Row],[Control ID]],[6]!Table10[Control ID],[6]cmmiAnalysis!CD$4:CD$579),_xlfn.XLOOKUP(Table8[[#This Row],[Control ID]],[6]!Table10[Control ID],[6]cmmiAnalysis!CE$4:CE$579))</f>
        <v>#REF!</v>
      </c>
    </row>
    <row r="287" spans="2:26" x14ac:dyDescent="0.25">
      <c r="B287" s="1" t="s">
        <v>3602</v>
      </c>
      <c r="C287" s="1" t="str">
        <f>_xlfn.XLOOKUP(B287,[6]cmmiAnalysis!$A$4:$A$579,[6]cmmiAnalysis!$D$4:$D$579,0,0,1)</f>
        <v>Clean Desk Policy</v>
      </c>
      <c r="D287" s="19">
        <v>3</v>
      </c>
      <c r="E287" s="32" t="str">
        <f>IFERROR(SUM(Table8[[#This Row],[Implementation]:[Reporting]]),"N/A")</f>
        <v>N/A</v>
      </c>
      <c r="F287" s="32" t="e">
        <f>SUM(Table8[[#This Row],[Operating Capability]:[Adaptability]])</f>
        <v>#REF!</v>
      </c>
      <c r="G287" s="32" t="e">
        <f>SUM(Table8[[#This Row],[Reliability]:[Transparency]])</f>
        <v>#REF!</v>
      </c>
      <c r="H287" s="1" t="e" cm="1">
        <f t="array" ref="H287">_xlfn.XLOOKUP(B287,[6]!Table10[Control ID],[6]cmmiAnalysis!AV$4:AV$579,0,0,1)</f>
        <v>#REF!</v>
      </c>
      <c r="I287" s="1" t="e" cm="1">
        <f t="array" ref="I287">_xlfn.XLOOKUP(B287,[6]!Table10[Control ID], [6]cmmiAnalysis!AW$4:AW$579,0,0,1)+(_xlfn.XLOOKUP(B287,[6]!Table10[Control ID], [6]cmmiAnalysis!AX$4:AX$579,0,0,1)+(_xlfn.XLOOKUP(B287,[6]!Table10[Control ID], [6]cmmiAnalysis!AY$4:AY$579,0,0,1)))</f>
        <v>#REF!</v>
      </c>
      <c r="J28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7" s="1" t="e">
        <f>SUM(_xlfn.XLOOKUP(Table8[[#This Row],[Control ID]],[6]!Table10[Control ID],[6]cmmiAnalysis!BE$4:BE$579),_xlfn.XLOOKUP(Table8[[#This Row],[Control ID]],[6]!Table10[Control ID],[6]cmmiAnalysis!BF$4:BF$579))</f>
        <v>#REF!</v>
      </c>
      <c r="L287" s="1" t="e">
        <f>SUM(_xlfn.XLOOKUP(Table8[[#This Row],[Control ID]],[6]!Table10[Control ID],[6]cmmiAnalysis!BG$4:BG$579))</f>
        <v>#REF!</v>
      </c>
      <c r="M287" s="1" t="e">
        <f>SUM(_xlfn.XLOOKUP(Table8[[#This Row],[Control ID]],[6]!Table10[Control ID],[6]cmmiAnalysis!BH$4:BH$579))</f>
        <v>#REF!</v>
      </c>
      <c r="N287" s="1" t="e">
        <f>SUM(_xlfn.XLOOKUP(Table8[[#This Row],[Control ID]],[6]!Table10[Control ID],[6]cmmiAnalysis!BI$4:BI$579))</f>
        <v>#REF!</v>
      </c>
      <c r="O287" s="1" t="e">
        <f>SUM(_xlfn.XLOOKUP(Table8[[#This Row],[Control ID]],[6]!Table10[Control ID],[6]cmmiAnalysis!BJ$4:BJ$579),_xlfn.XLOOKUP(Table8[[#This Row],[Control ID]],[6]!Table10[Control ID],[6]cmmiAnalysis!BK$4:BK$579))</f>
        <v>#REF!</v>
      </c>
      <c r="P287" s="1" t="e">
        <f>SUM(_xlfn.XLOOKUP(Table8[[#This Row],[Control ID]],[6]!Table10[Control ID],[6]cmmiAnalysis!BL$4:BL$579))</f>
        <v>#REF!</v>
      </c>
      <c r="Q28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7" s="1" t="e">
        <f>SUM(_xlfn.XLOOKUP(Table8[[#This Row],[Control ID]],[6]!Table10[Control ID],[6]cmmiAnalysis!BQ$4:BQ$579),_xlfn.XLOOKUP(Table8[[#This Row],[Control ID]],[6]!Table10[Control ID],[6]cmmiAnalysis!BR$4:BR$579))</f>
        <v>#REF!</v>
      </c>
      <c r="S287" s="1" t="e">
        <f>SUM(_xlfn.XLOOKUP(Table8[[#This Row],[Control ID]],[6]!Table10[Control ID],[6]cmmiAnalysis!BA$4:BA$579),_xlfn.XLOOKUP(Table8[[#This Row],[Control ID]],[6]!Table10[Control ID],[6]cmmiAnalysis!BB$4:BB$579),_xlfn.XLOOKUP(Table8[[#This Row],[Control ID]],[6]!Table10[Control ID],[6]cmmiAnalysis!BC$4:BC$579))</f>
        <v>#REF!</v>
      </c>
      <c r="T287" s="1" t="e">
        <f>SUM(_xlfn.XLOOKUP(Table8[[#This Row],[Control ID]],[6]!Table10[Control ID],[6]cmmiAnalysis!BV$4:BV$579))</f>
        <v>#REF!</v>
      </c>
      <c r="U287" s="1" t="e">
        <f>SUM(_xlfn.XLOOKUP(Table8[[#This Row],[Control ID]],[6]!Table10[Control ID],[6]cmmiAnalysis!BW$4:BW$579))</f>
        <v>#REF!</v>
      </c>
      <c r="V287" s="1" t="e">
        <f>SUM(_xlfn.XLOOKUP(Table8[[#This Row],[Control ID]],[6]!Table10[Control ID],[6]cmmiAnalysis!BX$4:BX$579))</f>
        <v>#REF!</v>
      </c>
      <c r="W287" s="1" t="e">
        <f>SUM(_xlfn.XLOOKUP(Table8[[#This Row],[Control ID]],[6]!Table10[Control ID],[6]cmmiAnalysis!BY$4:BY$579))</f>
        <v>#REF!</v>
      </c>
      <c r="X287" s="1" t="e">
        <f>SUM(_xlfn.XLOOKUP(Table8[[#This Row],[Control ID]],[6]!Table10[Control ID],[6]cmmiAnalysis!BZ$4:BZ$579))</f>
        <v>#REF!</v>
      </c>
      <c r="Y287" s="1" t="e">
        <f>SUM(_xlfn.XLOOKUP(Table8[[#This Row],[Control ID]],[6]!Table10[Control ID],[6]cmmiAnalysis!CA$4:CA$579),_xlfn.XLOOKUP(Table8[[#This Row],[Control ID]],[6]!Table10[Control ID],[6]cmmiAnalysis!CB$4:CB$579))</f>
        <v>#REF!</v>
      </c>
      <c r="Z287" s="1" t="e">
        <f>SUM(_xlfn.XLOOKUP(Table8[[#This Row],[Control ID]],[6]!Table10[Control ID],[6]cmmiAnalysis!CC$4:CC$579),_xlfn.XLOOKUP(Table8[[#This Row],[Control ID]],[6]!Table10[Control ID],[6]cmmiAnalysis!CD$4:CD$579),_xlfn.XLOOKUP(Table8[[#This Row],[Control ID]],[6]!Table10[Control ID],[6]cmmiAnalysis!CE$4:CE$579))</f>
        <v>#REF!</v>
      </c>
    </row>
    <row r="288" spans="2:26" x14ac:dyDescent="0.25">
      <c r="B288" s="1" t="s">
        <v>3603</v>
      </c>
      <c r="C288" s="1" t="str">
        <f>_xlfn.XLOOKUP(B288,[6]cmmiAnalysis!$A$4:$A$579,[6]cmmiAnalysis!$D$4:$D$579,0,0,1)</f>
        <v>Remote Work Security Policies</v>
      </c>
      <c r="D288" s="19">
        <v>4</v>
      </c>
      <c r="E288" s="32" t="str">
        <f>IFERROR(SUM(Table8[[#This Row],[Implementation]:[Reporting]]),"N/A")</f>
        <v>N/A</v>
      </c>
      <c r="F288" s="32" t="e">
        <f>SUM(Table8[[#This Row],[Operating Capability]:[Adaptability]])</f>
        <v>#REF!</v>
      </c>
      <c r="G288" s="32" t="e">
        <f>SUM(Table8[[#This Row],[Reliability]:[Transparency]])</f>
        <v>#REF!</v>
      </c>
      <c r="H288" s="1" t="e" cm="1">
        <f t="array" ref="H288">_xlfn.XLOOKUP(B288,[6]!Table10[Control ID],[6]cmmiAnalysis!AV$4:AV$579,0,0,1)</f>
        <v>#REF!</v>
      </c>
      <c r="I288" s="1" t="e" cm="1">
        <f t="array" ref="I288">_xlfn.XLOOKUP(B288,[6]!Table10[Control ID], [6]cmmiAnalysis!AW$4:AW$579,0,0,1)+(_xlfn.XLOOKUP(B288,[6]!Table10[Control ID], [6]cmmiAnalysis!AX$4:AX$579,0,0,1)+(_xlfn.XLOOKUP(B288,[6]!Table10[Control ID], [6]cmmiAnalysis!AY$4:AY$579,0,0,1)))</f>
        <v>#REF!</v>
      </c>
      <c r="J28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8" s="1" t="e">
        <f>SUM(_xlfn.XLOOKUP(Table8[[#This Row],[Control ID]],[6]!Table10[Control ID],[6]cmmiAnalysis!BE$4:BE$579),_xlfn.XLOOKUP(Table8[[#This Row],[Control ID]],[6]!Table10[Control ID],[6]cmmiAnalysis!BF$4:BF$579))</f>
        <v>#REF!</v>
      </c>
      <c r="L288" s="1" t="e">
        <f>SUM(_xlfn.XLOOKUP(Table8[[#This Row],[Control ID]],[6]!Table10[Control ID],[6]cmmiAnalysis!BG$4:BG$579))</f>
        <v>#REF!</v>
      </c>
      <c r="M288" s="1" t="e">
        <f>SUM(_xlfn.XLOOKUP(Table8[[#This Row],[Control ID]],[6]!Table10[Control ID],[6]cmmiAnalysis!BH$4:BH$579))</f>
        <v>#REF!</v>
      </c>
      <c r="N288" s="1" t="e">
        <f>SUM(_xlfn.XLOOKUP(Table8[[#This Row],[Control ID]],[6]!Table10[Control ID],[6]cmmiAnalysis!BI$4:BI$579))</f>
        <v>#REF!</v>
      </c>
      <c r="O288" s="1" t="e">
        <f>SUM(_xlfn.XLOOKUP(Table8[[#This Row],[Control ID]],[6]!Table10[Control ID],[6]cmmiAnalysis!BJ$4:BJ$579),_xlfn.XLOOKUP(Table8[[#This Row],[Control ID]],[6]!Table10[Control ID],[6]cmmiAnalysis!BK$4:BK$579))</f>
        <v>#REF!</v>
      </c>
      <c r="P288" s="1" t="e">
        <f>SUM(_xlfn.XLOOKUP(Table8[[#This Row],[Control ID]],[6]!Table10[Control ID],[6]cmmiAnalysis!BL$4:BL$579))</f>
        <v>#REF!</v>
      </c>
      <c r="Q28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8" s="1" t="e">
        <f>SUM(_xlfn.XLOOKUP(Table8[[#This Row],[Control ID]],[6]!Table10[Control ID],[6]cmmiAnalysis!BQ$4:BQ$579),_xlfn.XLOOKUP(Table8[[#This Row],[Control ID]],[6]!Table10[Control ID],[6]cmmiAnalysis!BR$4:BR$579))</f>
        <v>#REF!</v>
      </c>
      <c r="S288" s="1" t="e">
        <f>SUM(_xlfn.XLOOKUP(Table8[[#This Row],[Control ID]],[6]!Table10[Control ID],[6]cmmiAnalysis!BA$4:BA$579),_xlfn.XLOOKUP(Table8[[#This Row],[Control ID]],[6]!Table10[Control ID],[6]cmmiAnalysis!BB$4:BB$579),_xlfn.XLOOKUP(Table8[[#This Row],[Control ID]],[6]!Table10[Control ID],[6]cmmiAnalysis!BC$4:BC$579))</f>
        <v>#REF!</v>
      </c>
      <c r="T288" s="1" t="e">
        <f>SUM(_xlfn.XLOOKUP(Table8[[#This Row],[Control ID]],[6]!Table10[Control ID],[6]cmmiAnalysis!BV$4:BV$579))</f>
        <v>#REF!</v>
      </c>
      <c r="U288" s="1" t="e">
        <f>SUM(_xlfn.XLOOKUP(Table8[[#This Row],[Control ID]],[6]!Table10[Control ID],[6]cmmiAnalysis!BW$4:BW$579))</f>
        <v>#REF!</v>
      </c>
      <c r="V288" s="1" t="e">
        <f>SUM(_xlfn.XLOOKUP(Table8[[#This Row],[Control ID]],[6]!Table10[Control ID],[6]cmmiAnalysis!BX$4:BX$579))</f>
        <v>#REF!</v>
      </c>
      <c r="W288" s="1" t="e">
        <f>SUM(_xlfn.XLOOKUP(Table8[[#This Row],[Control ID]],[6]!Table10[Control ID],[6]cmmiAnalysis!BY$4:BY$579))</f>
        <v>#REF!</v>
      </c>
      <c r="X288" s="1" t="e">
        <f>SUM(_xlfn.XLOOKUP(Table8[[#This Row],[Control ID]],[6]!Table10[Control ID],[6]cmmiAnalysis!BZ$4:BZ$579))</f>
        <v>#REF!</v>
      </c>
      <c r="Y288" s="1" t="e">
        <f>SUM(_xlfn.XLOOKUP(Table8[[#This Row],[Control ID]],[6]!Table10[Control ID],[6]cmmiAnalysis!CA$4:CA$579),_xlfn.XLOOKUP(Table8[[#This Row],[Control ID]],[6]!Table10[Control ID],[6]cmmiAnalysis!CB$4:CB$579))</f>
        <v>#REF!</v>
      </c>
      <c r="Z288" s="1" t="e">
        <f>SUM(_xlfn.XLOOKUP(Table8[[#This Row],[Control ID]],[6]!Table10[Control ID],[6]cmmiAnalysis!CC$4:CC$579),_xlfn.XLOOKUP(Table8[[#This Row],[Control ID]],[6]!Table10[Control ID],[6]cmmiAnalysis!CD$4:CD$579),_xlfn.XLOOKUP(Table8[[#This Row],[Control ID]],[6]!Table10[Control ID],[6]cmmiAnalysis!CE$4:CE$579))</f>
        <v>#REF!</v>
      </c>
    </row>
    <row r="289" spans="2:26" x14ac:dyDescent="0.25">
      <c r="B289" s="1" t="s">
        <v>3604</v>
      </c>
      <c r="C289" s="1" t="str">
        <f>_xlfn.XLOOKUP(B289,[6]cmmiAnalysis!$A$4:$A$579,[6]cmmiAnalysis!$D$4:$D$579,0,0,1)</f>
        <v>Regular HR Audits</v>
      </c>
      <c r="D289" s="19">
        <v>4</v>
      </c>
      <c r="E289" s="32" t="str">
        <f>IFERROR(SUM(Table8[[#This Row],[Implementation]:[Reporting]]),"N/A")</f>
        <v>N/A</v>
      </c>
      <c r="F289" s="32" t="e">
        <f>SUM(Table8[[#This Row],[Operating Capability]:[Adaptability]])</f>
        <v>#REF!</v>
      </c>
      <c r="G289" s="32" t="e">
        <f>SUM(Table8[[#This Row],[Reliability]:[Transparency]])</f>
        <v>#REF!</v>
      </c>
      <c r="H289" s="1" t="e" cm="1">
        <f t="array" ref="H289">_xlfn.XLOOKUP(B289,[6]!Table10[Control ID],[6]cmmiAnalysis!AV$4:AV$579,0,0,1)</f>
        <v>#REF!</v>
      </c>
      <c r="I289" s="1" t="e" cm="1">
        <f t="array" ref="I289">_xlfn.XLOOKUP(B289,[6]!Table10[Control ID], [6]cmmiAnalysis!AW$4:AW$579,0,0,1)+(_xlfn.XLOOKUP(B289,[6]!Table10[Control ID], [6]cmmiAnalysis!AX$4:AX$579,0,0,1)+(_xlfn.XLOOKUP(B289,[6]!Table10[Control ID], [6]cmmiAnalysis!AY$4:AY$579,0,0,1)))</f>
        <v>#REF!</v>
      </c>
      <c r="J28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89" s="1" t="e">
        <f>SUM(_xlfn.XLOOKUP(Table8[[#This Row],[Control ID]],[6]!Table10[Control ID],[6]cmmiAnalysis!BE$4:BE$579),_xlfn.XLOOKUP(Table8[[#This Row],[Control ID]],[6]!Table10[Control ID],[6]cmmiAnalysis!BF$4:BF$579))</f>
        <v>#REF!</v>
      </c>
      <c r="L289" s="1" t="e">
        <f>SUM(_xlfn.XLOOKUP(Table8[[#This Row],[Control ID]],[6]!Table10[Control ID],[6]cmmiAnalysis!BG$4:BG$579))</f>
        <v>#REF!</v>
      </c>
      <c r="M289" s="1" t="e">
        <f>SUM(_xlfn.XLOOKUP(Table8[[#This Row],[Control ID]],[6]!Table10[Control ID],[6]cmmiAnalysis!BH$4:BH$579))</f>
        <v>#REF!</v>
      </c>
      <c r="N289" s="1" t="e">
        <f>SUM(_xlfn.XLOOKUP(Table8[[#This Row],[Control ID]],[6]!Table10[Control ID],[6]cmmiAnalysis!BI$4:BI$579))</f>
        <v>#REF!</v>
      </c>
      <c r="O289" s="1" t="e">
        <f>SUM(_xlfn.XLOOKUP(Table8[[#This Row],[Control ID]],[6]!Table10[Control ID],[6]cmmiAnalysis!BJ$4:BJ$579),_xlfn.XLOOKUP(Table8[[#This Row],[Control ID]],[6]!Table10[Control ID],[6]cmmiAnalysis!BK$4:BK$579))</f>
        <v>#REF!</v>
      </c>
      <c r="P289" s="1" t="e">
        <f>SUM(_xlfn.XLOOKUP(Table8[[#This Row],[Control ID]],[6]!Table10[Control ID],[6]cmmiAnalysis!BL$4:BL$579))</f>
        <v>#REF!</v>
      </c>
      <c r="Q28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89" s="1" t="e">
        <f>SUM(_xlfn.XLOOKUP(Table8[[#This Row],[Control ID]],[6]!Table10[Control ID],[6]cmmiAnalysis!BQ$4:BQ$579),_xlfn.XLOOKUP(Table8[[#This Row],[Control ID]],[6]!Table10[Control ID],[6]cmmiAnalysis!BR$4:BR$579))</f>
        <v>#REF!</v>
      </c>
      <c r="S289" s="1" t="e">
        <f>SUM(_xlfn.XLOOKUP(Table8[[#This Row],[Control ID]],[6]!Table10[Control ID],[6]cmmiAnalysis!BA$4:BA$579),_xlfn.XLOOKUP(Table8[[#This Row],[Control ID]],[6]!Table10[Control ID],[6]cmmiAnalysis!BB$4:BB$579),_xlfn.XLOOKUP(Table8[[#This Row],[Control ID]],[6]!Table10[Control ID],[6]cmmiAnalysis!BC$4:BC$579))</f>
        <v>#REF!</v>
      </c>
      <c r="T289" s="1" t="e">
        <f>SUM(_xlfn.XLOOKUP(Table8[[#This Row],[Control ID]],[6]!Table10[Control ID],[6]cmmiAnalysis!BV$4:BV$579))</f>
        <v>#REF!</v>
      </c>
      <c r="U289" s="1" t="e">
        <f>SUM(_xlfn.XLOOKUP(Table8[[#This Row],[Control ID]],[6]!Table10[Control ID],[6]cmmiAnalysis!BW$4:BW$579))</f>
        <v>#REF!</v>
      </c>
      <c r="V289" s="1" t="e">
        <f>SUM(_xlfn.XLOOKUP(Table8[[#This Row],[Control ID]],[6]!Table10[Control ID],[6]cmmiAnalysis!BX$4:BX$579))</f>
        <v>#REF!</v>
      </c>
      <c r="W289" s="1" t="e">
        <f>SUM(_xlfn.XLOOKUP(Table8[[#This Row],[Control ID]],[6]!Table10[Control ID],[6]cmmiAnalysis!BY$4:BY$579))</f>
        <v>#REF!</v>
      </c>
      <c r="X289" s="1" t="e">
        <f>SUM(_xlfn.XLOOKUP(Table8[[#This Row],[Control ID]],[6]!Table10[Control ID],[6]cmmiAnalysis!BZ$4:BZ$579))</f>
        <v>#REF!</v>
      </c>
      <c r="Y289" s="1" t="e">
        <f>SUM(_xlfn.XLOOKUP(Table8[[#This Row],[Control ID]],[6]!Table10[Control ID],[6]cmmiAnalysis!CA$4:CA$579),_xlfn.XLOOKUP(Table8[[#This Row],[Control ID]],[6]!Table10[Control ID],[6]cmmiAnalysis!CB$4:CB$579))</f>
        <v>#REF!</v>
      </c>
      <c r="Z289" s="1" t="e">
        <f>SUM(_xlfn.XLOOKUP(Table8[[#This Row],[Control ID]],[6]!Table10[Control ID],[6]cmmiAnalysis!CC$4:CC$579),_xlfn.XLOOKUP(Table8[[#This Row],[Control ID]],[6]!Table10[Control ID],[6]cmmiAnalysis!CD$4:CD$579),_xlfn.XLOOKUP(Table8[[#This Row],[Control ID]],[6]!Table10[Control ID],[6]cmmiAnalysis!CE$4:CE$579))</f>
        <v>#REF!</v>
      </c>
    </row>
    <row r="290" spans="2:26" x14ac:dyDescent="0.25">
      <c r="B290" s="1" t="s">
        <v>3606</v>
      </c>
      <c r="C290" s="1" t="str">
        <f>_xlfn.XLOOKUP(B290,[6]cmmiAnalysis!$A$4:$A$579,[6]cmmiAnalysis!$D$4:$D$579,0,0,1)</f>
        <v>Sanctions for Policy Violations</v>
      </c>
      <c r="D290" s="19">
        <v>4</v>
      </c>
      <c r="E290" s="32" t="str">
        <f>IFERROR(SUM(Table8[[#This Row],[Implementation]:[Reporting]]),"N/A")</f>
        <v>N/A</v>
      </c>
      <c r="F290" s="32" t="e">
        <f>SUM(Table8[[#This Row],[Operating Capability]:[Adaptability]])</f>
        <v>#REF!</v>
      </c>
      <c r="G290" s="32" t="e">
        <f>SUM(Table8[[#This Row],[Reliability]:[Transparency]])</f>
        <v>#REF!</v>
      </c>
      <c r="H290" s="1" t="e" cm="1">
        <f t="array" ref="H290">_xlfn.XLOOKUP(B290,[6]!Table10[Control ID],[6]cmmiAnalysis!AV$4:AV$579,0,0,1)</f>
        <v>#REF!</v>
      </c>
      <c r="I290" s="1" t="e" cm="1">
        <f t="array" ref="I290">_xlfn.XLOOKUP(B290,[6]!Table10[Control ID], [6]cmmiAnalysis!AW$4:AW$579,0,0,1)+(_xlfn.XLOOKUP(B290,[6]!Table10[Control ID], [6]cmmiAnalysis!AX$4:AX$579,0,0,1)+(_xlfn.XLOOKUP(B290,[6]!Table10[Control ID], [6]cmmiAnalysis!AY$4:AY$579,0,0,1)))</f>
        <v>#REF!</v>
      </c>
      <c r="J29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0" s="1" t="e">
        <f>SUM(_xlfn.XLOOKUP(Table8[[#This Row],[Control ID]],[6]!Table10[Control ID],[6]cmmiAnalysis!BE$4:BE$579),_xlfn.XLOOKUP(Table8[[#This Row],[Control ID]],[6]!Table10[Control ID],[6]cmmiAnalysis!BF$4:BF$579))</f>
        <v>#REF!</v>
      </c>
      <c r="L290" s="1" t="e">
        <f>SUM(_xlfn.XLOOKUP(Table8[[#This Row],[Control ID]],[6]!Table10[Control ID],[6]cmmiAnalysis!BG$4:BG$579))</f>
        <v>#REF!</v>
      </c>
      <c r="M290" s="1" t="e">
        <f>SUM(_xlfn.XLOOKUP(Table8[[#This Row],[Control ID]],[6]!Table10[Control ID],[6]cmmiAnalysis!BH$4:BH$579))</f>
        <v>#REF!</v>
      </c>
      <c r="N290" s="1" t="e">
        <f>SUM(_xlfn.XLOOKUP(Table8[[#This Row],[Control ID]],[6]!Table10[Control ID],[6]cmmiAnalysis!BI$4:BI$579))</f>
        <v>#REF!</v>
      </c>
      <c r="O290" s="1" t="e">
        <f>SUM(_xlfn.XLOOKUP(Table8[[#This Row],[Control ID]],[6]!Table10[Control ID],[6]cmmiAnalysis!BJ$4:BJ$579),_xlfn.XLOOKUP(Table8[[#This Row],[Control ID]],[6]!Table10[Control ID],[6]cmmiAnalysis!BK$4:BK$579))</f>
        <v>#REF!</v>
      </c>
      <c r="P290" s="1" t="e">
        <f>SUM(_xlfn.XLOOKUP(Table8[[#This Row],[Control ID]],[6]!Table10[Control ID],[6]cmmiAnalysis!BL$4:BL$579))</f>
        <v>#REF!</v>
      </c>
      <c r="Q29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0" s="1" t="e">
        <f>SUM(_xlfn.XLOOKUP(Table8[[#This Row],[Control ID]],[6]!Table10[Control ID],[6]cmmiAnalysis!BQ$4:BQ$579),_xlfn.XLOOKUP(Table8[[#This Row],[Control ID]],[6]!Table10[Control ID],[6]cmmiAnalysis!BR$4:BR$579))</f>
        <v>#REF!</v>
      </c>
      <c r="S290" s="1" t="e">
        <f>SUM(_xlfn.XLOOKUP(Table8[[#This Row],[Control ID]],[6]!Table10[Control ID],[6]cmmiAnalysis!BA$4:BA$579),_xlfn.XLOOKUP(Table8[[#This Row],[Control ID]],[6]!Table10[Control ID],[6]cmmiAnalysis!BB$4:BB$579),_xlfn.XLOOKUP(Table8[[#This Row],[Control ID]],[6]!Table10[Control ID],[6]cmmiAnalysis!BC$4:BC$579))</f>
        <v>#REF!</v>
      </c>
      <c r="T290" s="1" t="e">
        <f>SUM(_xlfn.XLOOKUP(Table8[[#This Row],[Control ID]],[6]!Table10[Control ID],[6]cmmiAnalysis!BV$4:BV$579))</f>
        <v>#REF!</v>
      </c>
      <c r="U290" s="1" t="e">
        <f>SUM(_xlfn.XLOOKUP(Table8[[#This Row],[Control ID]],[6]!Table10[Control ID],[6]cmmiAnalysis!BW$4:BW$579))</f>
        <v>#REF!</v>
      </c>
      <c r="V290" s="1" t="e">
        <f>SUM(_xlfn.XLOOKUP(Table8[[#This Row],[Control ID]],[6]!Table10[Control ID],[6]cmmiAnalysis!BX$4:BX$579))</f>
        <v>#REF!</v>
      </c>
      <c r="W290" s="1" t="e">
        <f>SUM(_xlfn.XLOOKUP(Table8[[#This Row],[Control ID]],[6]!Table10[Control ID],[6]cmmiAnalysis!BY$4:BY$579))</f>
        <v>#REF!</v>
      </c>
      <c r="X290" s="1" t="e">
        <f>SUM(_xlfn.XLOOKUP(Table8[[#This Row],[Control ID]],[6]!Table10[Control ID],[6]cmmiAnalysis!BZ$4:BZ$579))</f>
        <v>#REF!</v>
      </c>
      <c r="Y290" s="1" t="e">
        <f>SUM(_xlfn.XLOOKUP(Table8[[#This Row],[Control ID]],[6]!Table10[Control ID],[6]cmmiAnalysis!CA$4:CA$579),_xlfn.XLOOKUP(Table8[[#This Row],[Control ID]],[6]!Table10[Control ID],[6]cmmiAnalysis!CB$4:CB$579))</f>
        <v>#REF!</v>
      </c>
      <c r="Z290" s="1" t="e">
        <f>SUM(_xlfn.XLOOKUP(Table8[[#This Row],[Control ID]],[6]!Table10[Control ID],[6]cmmiAnalysis!CC$4:CC$579),_xlfn.XLOOKUP(Table8[[#This Row],[Control ID]],[6]!Table10[Control ID],[6]cmmiAnalysis!CD$4:CD$579),_xlfn.XLOOKUP(Table8[[#This Row],[Control ID]],[6]!Table10[Control ID],[6]cmmiAnalysis!CE$4:CE$579))</f>
        <v>#REF!</v>
      </c>
    </row>
    <row r="291" spans="2:26" x14ac:dyDescent="0.25">
      <c r="B291" s="1" t="s">
        <v>3608</v>
      </c>
      <c r="C291" s="1" t="str">
        <f>_xlfn.XLOOKUP(B291,[6]cmmiAnalysis!$A$4:$A$579,[6]cmmiAnalysis!$D$4:$D$579,0,0,1)</f>
        <v>Unique Usernames</v>
      </c>
      <c r="D291" s="19">
        <v>5</v>
      </c>
      <c r="E291" s="32" t="str">
        <f>IFERROR(SUM(Table8[[#This Row],[Implementation]:[Reporting]]),"N/A")</f>
        <v>N/A</v>
      </c>
      <c r="F291" s="32" t="e">
        <f>SUM(Table8[[#This Row],[Operating Capability]:[Adaptability]])</f>
        <v>#REF!</v>
      </c>
      <c r="G291" s="32" t="e">
        <f>SUM(Table8[[#This Row],[Reliability]:[Transparency]])</f>
        <v>#REF!</v>
      </c>
      <c r="H291" s="1" t="e" cm="1">
        <f t="array" ref="H291">_xlfn.XLOOKUP(B291,[6]!Table10[Control ID],[6]cmmiAnalysis!AV$4:AV$579,0,0,1)</f>
        <v>#REF!</v>
      </c>
      <c r="I291" s="1" t="e" cm="1">
        <f t="array" ref="I291">_xlfn.XLOOKUP(B291,[6]!Table10[Control ID], [6]cmmiAnalysis!AW$4:AW$579,0,0,1)+(_xlfn.XLOOKUP(B291,[6]!Table10[Control ID], [6]cmmiAnalysis!AX$4:AX$579,0,0,1)+(_xlfn.XLOOKUP(B291,[6]!Table10[Control ID], [6]cmmiAnalysis!AY$4:AY$579,0,0,1)))</f>
        <v>#REF!</v>
      </c>
      <c r="J29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1" s="1" t="e">
        <f>SUM(_xlfn.XLOOKUP(Table8[[#This Row],[Control ID]],[6]!Table10[Control ID],[6]cmmiAnalysis!BE$4:BE$579),_xlfn.XLOOKUP(Table8[[#This Row],[Control ID]],[6]!Table10[Control ID],[6]cmmiAnalysis!BF$4:BF$579))</f>
        <v>#REF!</v>
      </c>
      <c r="L291" s="1" t="e">
        <f>SUM(_xlfn.XLOOKUP(Table8[[#This Row],[Control ID]],[6]!Table10[Control ID],[6]cmmiAnalysis!BG$4:BG$579))</f>
        <v>#REF!</v>
      </c>
      <c r="M291" s="1" t="e">
        <f>SUM(_xlfn.XLOOKUP(Table8[[#This Row],[Control ID]],[6]!Table10[Control ID],[6]cmmiAnalysis!BH$4:BH$579))</f>
        <v>#REF!</v>
      </c>
      <c r="N291" s="1" t="e">
        <f>SUM(_xlfn.XLOOKUP(Table8[[#This Row],[Control ID]],[6]!Table10[Control ID],[6]cmmiAnalysis!BI$4:BI$579))</f>
        <v>#REF!</v>
      </c>
      <c r="O291" s="1" t="e">
        <f>SUM(_xlfn.XLOOKUP(Table8[[#This Row],[Control ID]],[6]!Table10[Control ID],[6]cmmiAnalysis!BJ$4:BJ$579),_xlfn.XLOOKUP(Table8[[#This Row],[Control ID]],[6]!Table10[Control ID],[6]cmmiAnalysis!BK$4:BK$579))</f>
        <v>#REF!</v>
      </c>
      <c r="P291" s="1" t="e">
        <f>SUM(_xlfn.XLOOKUP(Table8[[#This Row],[Control ID]],[6]!Table10[Control ID],[6]cmmiAnalysis!BL$4:BL$579))</f>
        <v>#REF!</v>
      </c>
      <c r="Q29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1" s="1" t="e">
        <f>SUM(_xlfn.XLOOKUP(Table8[[#This Row],[Control ID]],[6]!Table10[Control ID],[6]cmmiAnalysis!BQ$4:BQ$579),_xlfn.XLOOKUP(Table8[[#This Row],[Control ID]],[6]!Table10[Control ID],[6]cmmiAnalysis!BR$4:BR$579))</f>
        <v>#REF!</v>
      </c>
      <c r="S291" s="1" t="e">
        <f>SUM(_xlfn.XLOOKUP(Table8[[#This Row],[Control ID]],[6]!Table10[Control ID],[6]cmmiAnalysis!BA$4:BA$579),_xlfn.XLOOKUP(Table8[[#This Row],[Control ID]],[6]!Table10[Control ID],[6]cmmiAnalysis!BB$4:BB$579),_xlfn.XLOOKUP(Table8[[#This Row],[Control ID]],[6]!Table10[Control ID],[6]cmmiAnalysis!BC$4:BC$579))</f>
        <v>#REF!</v>
      </c>
      <c r="T291" s="1" t="e">
        <f>SUM(_xlfn.XLOOKUP(Table8[[#This Row],[Control ID]],[6]!Table10[Control ID],[6]cmmiAnalysis!BV$4:BV$579))</f>
        <v>#REF!</v>
      </c>
      <c r="U291" s="1" t="e">
        <f>SUM(_xlfn.XLOOKUP(Table8[[#This Row],[Control ID]],[6]!Table10[Control ID],[6]cmmiAnalysis!BW$4:BW$579))</f>
        <v>#REF!</v>
      </c>
      <c r="V291" s="1" t="e">
        <f>SUM(_xlfn.XLOOKUP(Table8[[#This Row],[Control ID]],[6]!Table10[Control ID],[6]cmmiAnalysis!BX$4:BX$579))</f>
        <v>#REF!</v>
      </c>
      <c r="W291" s="1" t="e">
        <f>SUM(_xlfn.XLOOKUP(Table8[[#This Row],[Control ID]],[6]!Table10[Control ID],[6]cmmiAnalysis!BY$4:BY$579))</f>
        <v>#REF!</v>
      </c>
      <c r="X291" s="1" t="e">
        <f>SUM(_xlfn.XLOOKUP(Table8[[#This Row],[Control ID]],[6]!Table10[Control ID],[6]cmmiAnalysis!BZ$4:BZ$579))</f>
        <v>#REF!</v>
      </c>
      <c r="Y291" s="1" t="e">
        <f>SUM(_xlfn.XLOOKUP(Table8[[#This Row],[Control ID]],[6]!Table10[Control ID],[6]cmmiAnalysis!CA$4:CA$579),_xlfn.XLOOKUP(Table8[[#This Row],[Control ID]],[6]!Table10[Control ID],[6]cmmiAnalysis!CB$4:CB$579))</f>
        <v>#REF!</v>
      </c>
      <c r="Z291" s="1" t="e">
        <f>SUM(_xlfn.XLOOKUP(Table8[[#This Row],[Control ID]],[6]!Table10[Control ID],[6]cmmiAnalysis!CC$4:CC$579),_xlfn.XLOOKUP(Table8[[#This Row],[Control ID]],[6]!Table10[Control ID],[6]cmmiAnalysis!CD$4:CD$579),_xlfn.XLOOKUP(Table8[[#This Row],[Control ID]],[6]!Table10[Control ID],[6]cmmiAnalysis!CE$4:CE$579))</f>
        <v>#REF!</v>
      </c>
    </row>
    <row r="292" spans="2:26" x14ac:dyDescent="0.25">
      <c r="B292" s="1" t="s">
        <v>3610</v>
      </c>
      <c r="C292" s="1" t="str">
        <f>_xlfn.XLOOKUP(B292,[6]cmmiAnalysis!$A$4:$A$579,[6]cmmiAnalysis!$D$4:$D$579,0,0,1)</f>
        <v>Decentralized IDs</v>
      </c>
      <c r="D292" s="19">
        <v>5</v>
      </c>
      <c r="E292" s="32" t="str">
        <f>IFERROR(SUM(Table8[[#This Row],[Implementation]:[Reporting]]),"N/A")</f>
        <v>N/A</v>
      </c>
      <c r="F292" s="32" t="e">
        <f>SUM(Table8[[#This Row],[Operating Capability]:[Adaptability]])</f>
        <v>#REF!</v>
      </c>
      <c r="G292" s="32" t="e">
        <f>SUM(Table8[[#This Row],[Reliability]:[Transparency]])</f>
        <v>#REF!</v>
      </c>
      <c r="H292" s="1" t="e" cm="1">
        <f t="array" ref="H292">_xlfn.XLOOKUP(B292,[6]!Table10[Control ID],[6]cmmiAnalysis!AV$4:AV$579,0,0,1)</f>
        <v>#REF!</v>
      </c>
      <c r="I292" s="1" t="e" cm="1">
        <f t="array" ref="I292">_xlfn.XLOOKUP(B292,[6]!Table10[Control ID], [6]cmmiAnalysis!AW$4:AW$579,0,0,1)+(_xlfn.XLOOKUP(B292,[6]!Table10[Control ID], [6]cmmiAnalysis!AX$4:AX$579,0,0,1)+(_xlfn.XLOOKUP(B292,[6]!Table10[Control ID], [6]cmmiAnalysis!AY$4:AY$579,0,0,1)))</f>
        <v>#REF!</v>
      </c>
      <c r="J29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2" s="1" t="e">
        <f>SUM(_xlfn.XLOOKUP(Table8[[#This Row],[Control ID]],[6]!Table10[Control ID],[6]cmmiAnalysis!BE$4:BE$579),_xlfn.XLOOKUP(Table8[[#This Row],[Control ID]],[6]!Table10[Control ID],[6]cmmiAnalysis!BF$4:BF$579))</f>
        <v>#REF!</v>
      </c>
      <c r="L292" s="1" t="e">
        <f>SUM(_xlfn.XLOOKUP(Table8[[#This Row],[Control ID]],[6]!Table10[Control ID],[6]cmmiAnalysis!BG$4:BG$579))</f>
        <v>#REF!</v>
      </c>
      <c r="M292" s="1" t="e">
        <f>SUM(_xlfn.XLOOKUP(Table8[[#This Row],[Control ID]],[6]!Table10[Control ID],[6]cmmiAnalysis!BH$4:BH$579))</f>
        <v>#REF!</v>
      </c>
      <c r="N292" s="1" t="e">
        <f>SUM(_xlfn.XLOOKUP(Table8[[#This Row],[Control ID]],[6]!Table10[Control ID],[6]cmmiAnalysis!BI$4:BI$579))</f>
        <v>#REF!</v>
      </c>
      <c r="O292" s="1" t="e">
        <f>SUM(_xlfn.XLOOKUP(Table8[[#This Row],[Control ID]],[6]!Table10[Control ID],[6]cmmiAnalysis!BJ$4:BJ$579),_xlfn.XLOOKUP(Table8[[#This Row],[Control ID]],[6]!Table10[Control ID],[6]cmmiAnalysis!BK$4:BK$579))</f>
        <v>#REF!</v>
      </c>
      <c r="P292" s="1" t="e">
        <f>SUM(_xlfn.XLOOKUP(Table8[[#This Row],[Control ID]],[6]!Table10[Control ID],[6]cmmiAnalysis!BL$4:BL$579))</f>
        <v>#REF!</v>
      </c>
      <c r="Q29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2" s="1" t="e">
        <f>SUM(_xlfn.XLOOKUP(Table8[[#This Row],[Control ID]],[6]!Table10[Control ID],[6]cmmiAnalysis!BQ$4:BQ$579),_xlfn.XLOOKUP(Table8[[#This Row],[Control ID]],[6]!Table10[Control ID],[6]cmmiAnalysis!BR$4:BR$579))</f>
        <v>#REF!</v>
      </c>
      <c r="S292" s="1" t="e">
        <f>SUM(_xlfn.XLOOKUP(Table8[[#This Row],[Control ID]],[6]!Table10[Control ID],[6]cmmiAnalysis!BA$4:BA$579),_xlfn.XLOOKUP(Table8[[#This Row],[Control ID]],[6]!Table10[Control ID],[6]cmmiAnalysis!BB$4:BB$579),_xlfn.XLOOKUP(Table8[[#This Row],[Control ID]],[6]!Table10[Control ID],[6]cmmiAnalysis!BC$4:BC$579))</f>
        <v>#REF!</v>
      </c>
      <c r="T292" s="1" t="e">
        <f>SUM(_xlfn.XLOOKUP(Table8[[#This Row],[Control ID]],[6]!Table10[Control ID],[6]cmmiAnalysis!BV$4:BV$579))</f>
        <v>#REF!</v>
      </c>
      <c r="U292" s="1" t="e">
        <f>SUM(_xlfn.XLOOKUP(Table8[[#This Row],[Control ID]],[6]!Table10[Control ID],[6]cmmiAnalysis!BW$4:BW$579))</f>
        <v>#REF!</v>
      </c>
      <c r="V292" s="1" t="e">
        <f>SUM(_xlfn.XLOOKUP(Table8[[#This Row],[Control ID]],[6]!Table10[Control ID],[6]cmmiAnalysis!BX$4:BX$579))</f>
        <v>#REF!</v>
      </c>
      <c r="W292" s="1" t="e">
        <f>SUM(_xlfn.XLOOKUP(Table8[[#This Row],[Control ID]],[6]!Table10[Control ID],[6]cmmiAnalysis!BY$4:BY$579))</f>
        <v>#REF!</v>
      </c>
      <c r="X292" s="1" t="e">
        <f>SUM(_xlfn.XLOOKUP(Table8[[#This Row],[Control ID]],[6]!Table10[Control ID],[6]cmmiAnalysis!BZ$4:BZ$579))</f>
        <v>#REF!</v>
      </c>
      <c r="Y292" s="1" t="e">
        <f>SUM(_xlfn.XLOOKUP(Table8[[#This Row],[Control ID]],[6]!Table10[Control ID],[6]cmmiAnalysis!CA$4:CA$579),_xlfn.XLOOKUP(Table8[[#This Row],[Control ID]],[6]!Table10[Control ID],[6]cmmiAnalysis!CB$4:CB$579))</f>
        <v>#REF!</v>
      </c>
      <c r="Z292" s="1" t="e">
        <f>SUM(_xlfn.XLOOKUP(Table8[[#This Row],[Control ID]],[6]!Table10[Control ID],[6]cmmiAnalysis!CC$4:CC$579),_xlfn.XLOOKUP(Table8[[#This Row],[Control ID]],[6]!Table10[Control ID],[6]cmmiAnalysis!CD$4:CD$579),_xlfn.XLOOKUP(Table8[[#This Row],[Control ID]],[6]!Table10[Control ID],[6]cmmiAnalysis!CE$4:CE$579))</f>
        <v>#REF!</v>
      </c>
    </row>
    <row r="293" spans="2:26" x14ac:dyDescent="0.25">
      <c r="B293" s="1" t="s">
        <v>3611</v>
      </c>
      <c r="C293" s="1" t="str">
        <f>_xlfn.XLOOKUP(B293,[6]cmmiAnalysis!$A$4:$A$579,[6]cmmiAnalysis!$D$4:$D$579,0,0,1)</f>
        <v>2FA/MFA Deployment</v>
      </c>
      <c r="D293" s="19">
        <v>4</v>
      </c>
      <c r="E293" s="32" t="str">
        <f>IFERROR(SUM(Table8[[#This Row],[Implementation]:[Reporting]]),"N/A")</f>
        <v>N/A</v>
      </c>
      <c r="F293" s="32" t="e">
        <f>SUM(Table8[[#This Row],[Operating Capability]:[Adaptability]])</f>
        <v>#REF!</v>
      </c>
      <c r="G293" s="32" t="e">
        <f>SUM(Table8[[#This Row],[Reliability]:[Transparency]])</f>
        <v>#REF!</v>
      </c>
      <c r="H293" s="1" t="e" cm="1">
        <f t="array" ref="H293">_xlfn.XLOOKUP(B293,[6]!Table10[Control ID],[6]cmmiAnalysis!AV$4:AV$579,0,0,1)</f>
        <v>#REF!</v>
      </c>
      <c r="I293" s="1" t="e" cm="1">
        <f t="array" ref="I293">_xlfn.XLOOKUP(B293,[6]!Table10[Control ID], [6]cmmiAnalysis!AW$4:AW$579,0,0,1)+(_xlfn.XLOOKUP(B293,[6]!Table10[Control ID], [6]cmmiAnalysis!AX$4:AX$579,0,0,1)+(_xlfn.XLOOKUP(B293,[6]!Table10[Control ID], [6]cmmiAnalysis!AY$4:AY$579,0,0,1)))</f>
        <v>#REF!</v>
      </c>
      <c r="J29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3" s="1" t="e">
        <f>SUM(_xlfn.XLOOKUP(Table8[[#This Row],[Control ID]],[6]!Table10[Control ID],[6]cmmiAnalysis!BE$4:BE$579),_xlfn.XLOOKUP(Table8[[#This Row],[Control ID]],[6]!Table10[Control ID],[6]cmmiAnalysis!BF$4:BF$579))</f>
        <v>#REF!</v>
      </c>
      <c r="L293" s="1" t="e">
        <f>SUM(_xlfn.XLOOKUP(Table8[[#This Row],[Control ID]],[6]!Table10[Control ID],[6]cmmiAnalysis!BG$4:BG$579))</f>
        <v>#REF!</v>
      </c>
      <c r="M293" s="1" t="e">
        <f>SUM(_xlfn.XLOOKUP(Table8[[#This Row],[Control ID]],[6]!Table10[Control ID],[6]cmmiAnalysis!BH$4:BH$579))</f>
        <v>#REF!</v>
      </c>
      <c r="N293" s="1" t="e">
        <f>SUM(_xlfn.XLOOKUP(Table8[[#This Row],[Control ID]],[6]!Table10[Control ID],[6]cmmiAnalysis!BI$4:BI$579))</f>
        <v>#REF!</v>
      </c>
      <c r="O293" s="1" t="e">
        <f>SUM(_xlfn.XLOOKUP(Table8[[#This Row],[Control ID]],[6]!Table10[Control ID],[6]cmmiAnalysis!BJ$4:BJ$579),_xlfn.XLOOKUP(Table8[[#This Row],[Control ID]],[6]!Table10[Control ID],[6]cmmiAnalysis!BK$4:BK$579))</f>
        <v>#REF!</v>
      </c>
      <c r="P293" s="1" t="e">
        <f>SUM(_xlfn.XLOOKUP(Table8[[#This Row],[Control ID]],[6]!Table10[Control ID],[6]cmmiAnalysis!BL$4:BL$579))</f>
        <v>#REF!</v>
      </c>
      <c r="Q29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3" s="1" t="e">
        <f>SUM(_xlfn.XLOOKUP(Table8[[#This Row],[Control ID]],[6]!Table10[Control ID],[6]cmmiAnalysis!BQ$4:BQ$579),_xlfn.XLOOKUP(Table8[[#This Row],[Control ID]],[6]!Table10[Control ID],[6]cmmiAnalysis!BR$4:BR$579))</f>
        <v>#REF!</v>
      </c>
      <c r="S293" s="1" t="e">
        <f>SUM(_xlfn.XLOOKUP(Table8[[#This Row],[Control ID]],[6]!Table10[Control ID],[6]cmmiAnalysis!BA$4:BA$579),_xlfn.XLOOKUP(Table8[[#This Row],[Control ID]],[6]!Table10[Control ID],[6]cmmiAnalysis!BB$4:BB$579),_xlfn.XLOOKUP(Table8[[#This Row],[Control ID]],[6]!Table10[Control ID],[6]cmmiAnalysis!BC$4:BC$579))</f>
        <v>#REF!</v>
      </c>
      <c r="T293" s="1" t="e">
        <f>SUM(_xlfn.XLOOKUP(Table8[[#This Row],[Control ID]],[6]!Table10[Control ID],[6]cmmiAnalysis!BV$4:BV$579))</f>
        <v>#REF!</v>
      </c>
      <c r="U293" s="1" t="e">
        <f>SUM(_xlfn.XLOOKUP(Table8[[#This Row],[Control ID]],[6]!Table10[Control ID],[6]cmmiAnalysis!BW$4:BW$579))</f>
        <v>#REF!</v>
      </c>
      <c r="V293" s="1" t="e">
        <f>SUM(_xlfn.XLOOKUP(Table8[[#This Row],[Control ID]],[6]!Table10[Control ID],[6]cmmiAnalysis!BX$4:BX$579))</f>
        <v>#REF!</v>
      </c>
      <c r="W293" s="1" t="e">
        <f>SUM(_xlfn.XLOOKUP(Table8[[#This Row],[Control ID]],[6]!Table10[Control ID],[6]cmmiAnalysis!BY$4:BY$579))</f>
        <v>#REF!</v>
      </c>
      <c r="X293" s="1" t="e">
        <f>SUM(_xlfn.XLOOKUP(Table8[[#This Row],[Control ID]],[6]!Table10[Control ID],[6]cmmiAnalysis!BZ$4:BZ$579))</f>
        <v>#REF!</v>
      </c>
      <c r="Y293" s="1" t="e">
        <f>SUM(_xlfn.XLOOKUP(Table8[[#This Row],[Control ID]],[6]!Table10[Control ID],[6]cmmiAnalysis!CA$4:CA$579),_xlfn.XLOOKUP(Table8[[#This Row],[Control ID]],[6]!Table10[Control ID],[6]cmmiAnalysis!CB$4:CB$579))</f>
        <v>#REF!</v>
      </c>
      <c r="Z293" s="1" t="e">
        <f>SUM(_xlfn.XLOOKUP(Table8[[#This Row],[Control ID]],[6]!Table10[Control ID],[6]cmmiAnalysis!CC$4:CC$579),_xlfn.XLOOKUP(Table8[[#This Row],[Control ID]],[6]!Table10[Control ID],[6]cmmiAnalysis!CD$4:CD$579),_xlfn.XLOOKUP(Table8[[#This Row],[Control ID]],[6]!Table10[Control ID],[6]cmmiAnalysis!CE$4:CE$579))</f>
        <v>#REF!</v>
      </c>
    </row>
    <row r="294" spans="2:26" x14ac:dyDescent="0.25">
      <c r="B294" s="1" t="s">
        <v>3612</v>
      </c>
      <c r="C294" s="1" t="str">
        <f>_xlfn.XLOOKUP(B294,[6]cmmiAnalysis!$A$4:$A$579,[6]cmmiAnalysis!$D$4:$D$579,0,0,1)</f>
        <v>Time-based One-Time Passwords (TOTP)</v>
      </c>
      <c r="D294" s="19">
        <v>5</v>
      </c>
      <c r="E294" s="32" t="str">
        <f>IFERROR(SUM(Table8[[#This Row],[Implementation]:[Reporting]]),"N/A")</f>
        <v>N/A</v>
      </c>
      <c r="F294" s="32" t="e">
        <f>SUM(Table8[[#This Row],[Operating Capability]:[Adaptability]])</f>
        <v>#REF!</v>
      </c>
      <c r="G294" s="32" t="e">
        <f>SUM(Table8[[#This Row],[Reliability]:[Transparency]])</f>
        <v>#REF!</v>
      </c>
      <c r="H294" s="1" t="e" cm="1">
        <f t="array" ref="H294">_xlfn.XLOOKUP(B294,[6]!Table10[Control ID],[6]cmmiAnalysis!AV$4:AV$579,0,0,1)</f>
        <v>#REF!</v>
      </c>
      <c r="I294" s="1" t="e" cm="1">
        <f t="array" ref="I294">_xlfn.XLOOKUP(B294,[6]!Table10[Control ID], [6]cmmiAnalysis!AW$4:AW$579,0,0,1)+(_xlfn.XLOOKUP(B294,[6]!Table10[Control ID], [6]cmmiAnalysis!AX$4:AX$579,0,0,1)+(_xlfn.XLOOKUP(B294,[6]!Table10[Control ID], [6]cmmiAnalysis!AY$4:AY$579,0,0,1)))</f>
        <v>#REF!</v>
      </c>
      <c r="J29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4" s="1" t="e">
        <f>SUM(_xlfn.XLOOKUP(Table8[[#This Row],[Control ID]],[6]!Table10[Control ID],[6]cmmiAnalysis!BE$4:BE$579),_xlfn.XLOOKUP(Table8[[#This Row],[Control ID]],[6]!Table10[Control ID],[6]cmmiAnalysis!BF$4:BF$579))</f>
        <v>#REF!</v>
      </c>
      <c r="L294" s="1" t="e">
        <f>SUM(_xlfn.XLOOKUP(Table8[[#This Row],[Control ID]],[6]!Table10[Control ID],[6]cmmiAnalysis!BG$4:BG$579))</f>
        <v>#REF!</v>
      </c>
      <c r="M294" s="1" t="e">
        <f>SUM(_xlfn.XLOOKUP(Table8[[#This Row],[Control ID]],[6]!Table10[Control ID],[6]cmmiAnalysis!BH$4:BH$579))</f>
        <v>#REF!</v>
      </c>
      <c r="N294" s="1" t="e">
        <f>SUM(_xlfn.XLOOKUP(Table8[[#This Row],[Control ID]],[6]!Table10[Control ID],[6]cmmiAnalysis!BI$4:BI$579))</f>
        <v>#REF!</v>
      </c>
      <c r="O294" s="1" t="e">
        <f>SUM(_xlfn.XLOOKUP(Table8[[#This Row],[Control ID]],[6]!Table10[Control ID],[6]cmmiAnalysis!BJ$4:BJ$579),_xlfn.XLOOKUP(Table8[[#This Row],[Control ID]],[6]!Table10[Control ID],[6]cmmiAnalysis!BK$4:BK$579))</f>
        <v>#REF!</v>
      </c>
      <c r="P294" s="1" t="e">
        <f>SUM(_xlfn.XLOOKUP(Table8[[#This Row],[Control ID]],[6]!Table10[Control ID],[6]cmmiAnalysis!BL$4:BL$579))</f>
        <v>#REF!</v>
      </c>
      <c r="Q29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4" s="1" t="e">
        <f>SUM(_xlfn.XLOOKUP(Table8[[#This Row],[Control ID]],[6]!Table10[Control ID],[6]cmmiAnalysis!BQ$4:BQ$579),_xlfn.XLOOKUP(Table8[[#This Row],[Control ID]],[6]!Table10[Control ID],[6]cmmiAnalysis!BR$4:BR$579))</f>
        <v>#REF!</v>
      </c>
      <c r="S294" s="1" t="e">
        <f>SUM(_xlfn.XLOOKUP(Table8[[#This Row],[Control ID]],[6]!Table10[Control ID],[6]cmmiAnalysis!BA$4:BA$579),_xlfn.XLOOKUP(Table8[[#This Row],[Control ID]],[6]!Table10[Control ID],[6]cmmiAnalysis!BB$4:BB$579),_xlfn.XLOOKUP(Table8[[#This Row],[Control ID]],[6]!Table10[Control ID],[6]cmmiAnalysis!BC$4:BC$579))</f>
        <v>#REF!</v>
      </c>
      <c r="T294" s="1" t="e">
        <f>SUM(_xlfn.XLOOKUP(Table8[[#This Row],[Control ID]],[6]!Table10[Control ID],[6]cmmiAnalysis!BV$4:BV$579))</f>
        <v>#REF!</v>
      </c>
      <c r="U294" s="1" t="e">
        <f>SUM(_xlfn.XLOOKUP(Table8[[#This Row],[Control ID]],[6]!Table10[Control ID],[6]cmmiAnalysis!BW$4:BW$579))</f>
        <v>#REF!</v>
      </c>
      <c r="V294" s="1" t="e">
        <f>SUM(_xlfn.XLOOKUP(Table8[[#This Row],[Control ID]],[6]!Table10[Control ID],[6]cmmiAnalysis!BX$4:BX$579))</f>
        <v>#REF!</v>
      </c>
      <c r="W294" s="1" t="e">
        <f>SUM(_xlfn.XLOOKUP(Table8[[#This Row],[Control ID]],[6]!Table10[Control ID],[6]cmmiAnalysis!BY$4:BY$579))</f>
        <v>#REF!</v>
      </c>
      <c r="X294" s="1" t="e">
        <f>SUM(_xlfn.XLOOKUP(Table8[[#This Row],[Control ID]],[6]!Table10[Control ID],[6]cmmiAnalysis!BZ$4:BZ$579))</f>
        <v>#REF!</v>
      </c>
      <c r="Y294" s="1" t="e">
        <f>SUM(_xlfn.XLOOKUP(Table8[[#This Row],[Control ID]],[6]!Table10[Control ID],[6]cmmiAnalysis!CA$4:CA$579),_xlfn.XLOOKUP(Table8[[#This Row],[Control ID]],[6]!Table10[Control ID],[6]cmmiAnalysis!CB$4:CB$579))</f>
        <v>#REF!</v>
      </c>
      <c r="Z294" s="1" t="e">
        <f>SUM(_xlfn.XLOOKUP(Table8[[#This Row],[Control ID]],[6]!Table10[Control ID],[6]cmmiAnalysis!CC$4:CC$579),_xlfn.XLOOKUP(Table8[[#This Row],[Control ID]],[6]!Table10[Control ID],[6]cmmiAnalysis!CD$4:CD$579),_xlfn.XLOOKUP(Table8[[#This Row],[Control ID]],[6]!Table10[Control ID],[6]cmmiAnalysis!CE$4:CE$579))</f>
        <v>#REF!</v>
      </c>
    </row>
    <row r="295" spans="2:26" x14ac:dyDescent="0.25">
      <c r="B295" s="1" t="s">
        <v>3613</v>
      </c>
      <c r="C295" s="1" t="str">
        <f>_xlfn.XLOOKUP(B295,[6]cmmiAnalysis!$A$4:$A$579,[6]cmmiAnalysis!$D$4:$D$579,0,0,1)</f>
        <v>Complex Password Requirements</v>
      </c>
      <c r="D295" s="19">
        <v>4</v>
      </c>
      <c r="E295" s="32" t="str">
        <f>IFERROR(SUM(Table8[[#This Row],[Implementation]:[Reporting]]),"N/A")</f>
        <v>N/A</v>
      </c>
      <c r="F295" s="32" t="e">
        <f>SUM(Table8[[#This Row],[Operating Capability]:[Adaptability]])</f>
        <v>#REF!</v>
      </c>
      <c r="G295" s="32" t="e">
        <f>SUM(Table8[[#This Row],[Reliability]:[Transparency]])</f>
        <v>#REF!</v>
      </c>
      <c r="H295" s="1" t="e" cm="1">
        <f t="array" ref="H295">_xlfn.XLOOKUP(B295,[6]!Table10[Control ID],[6]cmmiAnalysis!AV$4:AV$579,0,0,1)</f>
        <v>#REF!</v>
      </c>
      <c r="I295" s="1" t="e" cm="1">
        <f t="array" ref="I295">_xlfn.XLOOKUP(B295,[6]!Table10[Control ID], [6]cmmiAnalysis!AW$4:AW$579,0,0,1)+(_xlfn.XLOOKUP(B295,[6]!Table10[Control ID], [6]cmmiAnalysis!AX$4:AX$579,0,0,1)+(_xlfn.XLOOKUP(B295,[6]!Table10[Control ID], [6]cmmiAnalysis!AY$4:AY$579,0,0,1)))</f>
        <v>#REF!</v>
      </c>
      <c r="J29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5" s="1" t="e">
        <f>SUM(_xlfn.XLOOKUP(Table8[[#This Row],[Control ID]],[6]!Table10[Control ID],[6]cmmiAnalysis!BE$4:BE$579),_xlfn.XLOOKUP(Table8[[#This Row],[Control ID]],[6]!Table10[Control ID],[6]cmmiAnalysis!BF$4:BF$579))</f>
        <v>#REF!</v>
      </c>
      <c r="L295" s="1" t="e">
        <f>SUM(_xlfn.XLOOKUP(Table8[[#This Row],[Control ID]],[6]!Table10[Control ID],[6]cmmiAnalysis!BG$4:BG$579))</f>
        <v>#REF!</v>
      </c>
      <c r="M295" s="1" t="e">
        <f>SUM(_xlfn.XLOOKUP(Table8[[#This Row],[Control ID]],[6]!Table10[Control ID],[6]cmmiAnalysis!BH$4:BH$579))</f>
        <v>#REF!</v>
      </c>
      <c r="N295" s="1" t="e">
        <f>SUM(_xlfn.XLOOKUP(Table8[[#This Row],[Control ID]],[6]!Table10[Control ID],[6]cmmiAnalysis!BI$4:BI$579))</f>
        <v>#REF!</v>
      </c>
      <c r="O295" s="1" t="e">
        <f>SUM(_xlfn.XLOOKUP(Table8[[#This Row],[Control ID]],[6]!Table10[Control ID],[6]cmmiAnalysis!BJ$4:BJ$579),_xlfn.XLOOKUP(Table8[[#This Row],[Control ID]],[6]!Table10[Control ID],[6]cmmiAnalysis!BK$4:BK$579))</f>
        <v>#REF!</v>
      </c>
      <c r="P295" s="1" t="e">
        <f>SUM(_xlfn.XLOOKUP(Table8[[#This Row],[Control ID]],[6]!Table10[Control ID],[6]cmmiAnalysis!BL$4:BL$579))</f>
        <v>#REF!</v>
      </c>
      <c r="Q29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5" s="1" t="e">
        <f>SUM(_xlfn.XLOOKUP(Table8[[#This Row],[Control ID]],[6]!Table10[Control ID],[6]cmmiAnalysis!BQ$4:BQ$579),_xlfn.XLOOKUP(Table8[[#This Row],[Control ID]],[6]!Table10[Control ID],[6]cmmiAnalysis!BR$4:BR$579))</f>
        <v>#REF!</v>
      </c>
      <c r="S295" s="1" t="e">
        <f>SUM(_xlfn.XLOOKUP(Table8[[#This Row],[Control ID]],[6]!Table10[Control ID],[6]cmmiAnalysis!BA$4:BA$579),_xlfn.XLOOKUP(Table8[[#This Row],[Control ID]],[6]!Table10[Control ID],[6]cmmiAnalysis!BB$4:BB$579),_xlfn.XLOOKUP(Table8[[#This Row],[Control ID]],[6]!Table10[Control ID],[6]cmmiAnalysis!BC$4:BC$579))</f>
        <v>#REF!</v>
      </c>
      <c r="T295" s="1" t="e">
        <f>SUM(_xlfn.XLOOKUP(Table8[[#This Row],[Control ID]],[6]!Table10[Control ID],[6]cmmiAnalysis!BV$4:BV$579))</f>
        <v>#REF!</v>
      </c>
      <c r="U295" s="1" t="e">
        <f>SUM(_xlfn.XLOOKUP(Table8[[#This Row],[Control ID]],[6]!Table10[Control ID],[6]cmmiAnalysis!BW$4:BW$579))</f>
        <v>#REF!</v>
      </c>
      <c r="V295" s="1" t="e">
        <f>SUM(_xlfn.XLOOKUP(Table8[[#This Row],[Control ID]],[6]!Table10[Control ID],[6]cmmiAnalysis!BX$4:BX$579))</f>
        <v>#REF!</v>
      </c>
      <c r="W295" s="1" t="e">
        <f>SUM(_xlfn.XLOOKUP(Table8[[#This Row],[Control ID]],[6]!Table10[Control ID],[6]cmmiAnalysis!BY$4:BY$579))</f>
        <v>#REF!</v>
      </c>
      <c r="X295" s="1" t="e">
        <f>SUM(_xlfn.XLOOKUP(Table8[[#This Row],[Control ID]],[6]!Table10[Control ID],[6]cmmiAnalysis!BZ$4:BZ$579))</f>
        <v>#REF!</v>
      </c>
      <c r="Y295" s="1" t="e">
        <f>SUM(_xlfn.XLOOKUP(Table8[[#This Row],[Control ID]],[6]!Table10[Control ID],[6]cmmiAnalysis!CA$4:CA$579),_xlfn.XLOOKUP(Table8[[#This Row],[Control ID]],[6]!Table10[Control ID],[6]cmmiAnalysis!CB$4:CB$579))</f>
        <v>#REF!</v>
      </c>
      <c r="Z295" s="1" t="e">
        <f>SUM(_xlfn.XLOOKUP(Table8[[#This Row],[Control ID]],[6]!Table10[Control ID],[6]cmmiAnalysis!CC$4:CC$579),_xlfn.XLOOKUP(Table8[[#This Row],[Control ID]],[6]!Table10[Control ID],[6]cmmiAnalysis!CD$4:CD$579),_xlfn.XLOOKUP(Table8[[#This Row],[Control ID]],[6]!Table10[Control ID],[6]cmmiAnalysis!CE$4:CE$579))</f>
        <v>#REF!</v>
      </c>
    </row>
    <row r="296" spans="2:26" x14ac:dyDescent="0.25">
      <c r="B296" s="1" t="s">
        <v>3615</v>
      </c>
      <c r="C296" s="1" t="str">
        <f>_xlfn.XLOOKUP(B296,[6]cmmiAnalysis!$A$4:$A$579,[6]cmmiAnalysis!$D$4:$D$579,0,0,1)</f>
        <v>Passphrases</v>
      </c>
      <c r="D296" s="19">
        <v>4</v>
      </c>
      <c r="E296" s="32" t="str">
        <f>IFERROR(SUM(Table8[[#This Row],[Implementation]:[Reporting]]),"N/A")</f>
        <v>N/A</v>
      </c>
      <c r="F296" s="32" t="e">
        <f>SUM(Table8[[#This Row],[Operating Capability]:[Adaptability]])</f>
        <v>#REF!</v>
      </c>
      <c r="G296" s="32" t="e">
        <f>SUM(Table8[[#This Row],[Reliability]:[Transparency]])</f>
        <v>#REF!</v>
      </c>
      <c r="H296" s="1" t="e" cm="1">
        <f t="array" ref="H296">_xlfn.XLOOKUP(B296,[6]!Table10[Control ID],[6]cmmiAnalysis!AV$4:AV$579,0,0,1)</f>
        <v>#REF!</v>
      </c>
      <c r="I296" s="1" t="e" cm="1">
        <f t="array" ref="I296">_xlfn.XLOOKUP(B296,[6]!Table10[Control ID], [6]cmmiAnalysis!AW$4:AW$579,0,0,1)+(_xlfn.XLOOKUP(B296,[6]!Table10[Control ID], [6]cmmiAnalysis!AX$4:AX$579,0,0,1)+(_xlfn.XLOOKUP(B296,[6]!Table10[Control ID], [6]cmmiAnalysis!AY$4:AY$579,0,0,1)))</f>
        <v>#REF!</v>
      </c>
      <c r="J29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6" s="1" t="e">
        <f>SUM(_xlfn.XLOOKUP(Table8[[#This Row],[Control ID]],[6]!Table10[Control ID],[6]cmmiAnalysis!BE$4:BE$579),_xlfn.XLOOKUP(Table8[[#This Row],[Control ID]],[6]!Table10[Control ID],[6]cmmiAnalysis!BF$4:BF$579))</f>
        <v>#REF!</v>
      </c>
      <c r="L296" s="1" t="e">
        <f>SUM(_xlfn.XLOOKUP(Table8[[#This Row],[Control ID]],[6]!Table10[Control ID],[6]cmmiAnalysis!BG$4:BG$579))</f>
        <v>#REF!</v>
      </c>
      <c r="M296" s="1" t="e">
        <f>SUM(_xlfn.XLOOKUP(Table8[[#This Row],[Control ID]],[6]!Table10[Control ID],[6]cmmiAnalysis!BH$4:BH$579))</f>
        <v>#REF!</v>
      </c>
      <c r="N296" s="1" t="e">
        <f>SUM(_xlfn.XLOOKUP(Table8[[#This Row],[Control ID]],[6]!Table10[Control ID],[6]cmmiAnalysis!BI$4:BI$579))</f>
        <v>#REF!</v>
      </c>
      <c r="O296" s="1" t="e">
        <f>SUM(_xlfn.XLOOKUP(Table8[[#This Row],[Control ID]],[6]!Table10[Control ID],[6]cmmiAnalysis!BJ$4:BJ$579),_xlfn.XLOOKUP(Table8[[#This Row],[Control ID]],[6]!Table10[Control ID],[6]cmmiAnalysis!BK$4:BK$579))</f>
        <v>#REF!</v>
      </c>
      <c r="P296" s="1" t="e">
        <f>SUM(_xlfn.XLOOKUP(Table8[[#This Row],[Control ID]],[6]!Table10[Control ID],[6]cmmiAnalysis!BL$4:BL$579))</f>
        <v>#REF!</v>
      </c>
      <c r="Q29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6" s="1" t="e">
        <f>SUM(_xlfn.XLOOKUP(Table8[[#This Row],[Control ID]],[6]!Table10[Control ID],[6]cmmiAnalysis!BQ$4:BQ$579),_xlfn.XLOOKUP(Table8[[#This Row],[Control ID]],[6]!Table10[Control ID],[6]cmmiAnalysis!BR$4:BR$579))</f>
        <v>#REF!</v>
      </c>
      <c r="S296" s="1" t="e">
        <f>SUM(_xlfn.XLOOKUP(Table8[[#This Row],[Control ID]],[6]!Table10[Control ID],[6]cmmiAnalysis!BA$4:BA$579),_xlfn.XLOOKUP(Table8[[#This Row],[Control ID]],[6]!Table10[Control ID],[6]cmmiAnalysis!BB$4:BB$579),_xlfn.XLOOKUP(Table8[[#This Row],[Control ID]],[6]!Table10[Control ID],[6]cmmiAnalysis!BC$4:BC$579))</f>
        <v>#REF!</v>
      </c>
      <c r="T296" s="1" t="e">
        <f>SUM(_xlfn.XLOOKUP(Table8[[#This Row],[Control ID]],[6]!Table10[Control ID],[6]cmmiAnalysis!BV$4:BV$579))</f>
        <v>#REF!</v>
      </c>
      <c r="U296" s="1" t="e">
        <f>SUM(_xlfn.XLOOKUP(Table8[[#This Row],[Control ID]],[6]!Table10[Control ID],[6]cmmiAnalysis!BW$4:BW$579))</f>
        <v>#REF!</v>
      </c>
      <c r="V296" s="1" t="e">
        <f>SUM(_xlfn.XLOOKUP(Table8[[#This Row],[Control ID]],[6]!Table10[Control ID],[6]cmmiAnalysis!BX$4:BX$579))</f>
        <v>#REF!</v>
      </c>
      <c r="W296" s="1" t="e">
        <f>SUM(_xlfn.XLOOKUP(Table8[[#This Row],[Control ID]],[6]!Table10[Control ID],[6]cmmiAnalysis!BY$4:BY$579))</f>
        <v>#REF!</v>
      </c>
      <c r="X296" s="1" t="e">
        <f>SUM(_xlfn.XLOOKUP(Table8[[#This Row],[Control ID]],[6]!Table10[Control ID],[6]cmmiAnalysis!BZ$4:BZ$579))</f>
        <v>#REF!</v>
      </c>
      <c r="Y296" s="1" t="e">
        <f>SUM(_xlfn.XLOOKUP(Table8[[#This Row],[Control ID]],[6]!Table10[Control ID],[6]cmmiAnalysis!CA$4:CA$579),_xlfn.XLOOKUP(Table8[[#This Row],[Control ID]],[6]!Table10[Control ID],[6]cmmiAnalysis!CB$4:CB$579))</f>
        <v>#REF!</v>
      </c>
      <c r="Z296" s="1" t="e">
        <f>SUM(_xlfn.XLOOKUP(Table8[[#This Row],[Control ID]],[6]!Table10[Control ID],[6]cmmiAnalysis!CC$4:CC$579),_xlfn.XLOOKUP(Table8[[#This Row],[Control ID]],[6]!Table10[Control ID],[6]cmmiAnalysis!CD$4:CD$579),_xlfn.XLOOKUP(Table8[[#This Row],[Control ID]],[6]!Table10[Control ID],[6]cmmiAnalysis!CE$4:CE$579))</f>
        <v>#REF!</v>
      </c>
    </row>
    <row r="297" spans="2:26" x14ac:dyDescent="0.25">
      <c r="B297" s="1" t="s">
        <v>3616</v>
      </c>
      <c r="C297" s="1" t="str">
        <f>_xlfn.XLOOKUP(B297,[6]cmmiAnalysis!$A$4:$A$579,[6]cmmiAnalysis!$D$4:$D$579,0,0,1)</f>
        <v>SSO Implementation</v>
      </c>
      <c r="D297" s="19">
        <v>4</v>
      </c>
      <c r="E297" s="32" t="str">
        <f>IFERROR(SUM(Table8[[#This Row],[Implementation]:[Reporting]]),"N/A")</f>
        <v>N/A</v>
      </c>
      <c r="F297" s="32" t="e">
        <f>SUM(Table8[[#This Row],[Operating Capability]:[Adaptability]])</f>
        <v>#REF!</v>
      </c>
      <c r="G297" s="32" t="e">
        <f>SUM(Table8[[#This Row],[Reliability]:[Transparency]])</f>
        <v>#REF!</v>
      </c>
      <c r="H297" s="1" t="e" cm="1">
        <f t="array" ref="H297">_xlfn.XLOOKUP(B297,[6]!Table10[Control ID],[6]cmmiAnalysis!AV$4:AV$579,0,0,1)</f>
        <v>#REF!</v>
      </c>
      <c r="I297" s="1" t="e" cm="1">
        <f t="array" ref="I297">_xlfn.XLOOKUP(B297,[6]!Table10[Control ID], [6]cmmiAnalysis!AW$4:AW$579,0,0,1)+(_xlfn.XLOOKUP(B297,[6]!Table10[Control ID], [6]cmmiAnalysis!AX$4:AX$579,0,0,1)+(_xlfn.XLOOKUP(B297,[6]!Table10[Control ID], [6]cmmiAnalysis!AY$4:AY$579,0,0,1)))</f>
        <v>#REF!</v>
      </c>
      <c r="J29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7" s="1" t="e">
        <f>SUM(_xlfn.XLOOKUP(Table8[[#This Row],[Control ID]],[6]!Table10[Control ID],[6]cmmiAnalysis!BE$4:BE$579),_xlfn.XLOOKUP(Table8[[#This Row],[Control ID]],[6]!Table10[Control ID],[6]cmmiAnalysis!BF$4:BF$579))</f>
        <v>#REF!</v>
      </c>
      <c r="L297" s="1" t="e">
        <f>SUM(_xlfn.XLOOKUP(Table8[[#This Row],[Control ID]],[6]!Table10[Control ID],[6]cmmiAnalysis!BG$4:BG$579))</f>
        <v>#REF!</v>
      </c>
      <c r="M297" s="1" t="e">
        <f>SUM(_xlfn.XLOOKUP(Table8[[#This Row],[Control ID]],[6]!Table10[Control ID],[6]cmmiAnalysis!BH$4:BH$579))</f>
        <v>#REF!</v>
      </c>
      <c r="N297" s="1" t="e">
        <f>SUM(_xlfn.XLOOKUP(Table8[[#This Row],[Control ID]],[6]!Table10[Control ID],[6]cmmiAnalysis!BI$4:BI$579))</f>
        <v>#REF!</v>
      </c>
      <c r="O297" s="1" t="e">
        <f>SUM(_xlfn.XLOOKUP(Table8[[#This Row],[Control ID]],[6]!Table10[Control ID],[6]cmmiAnalysis!BJ$4:BJ$579),_xlfn.XLOOKUP(Table8[[#This Row],[Control ID]],[6]!Table10[Control ID],[6]cmmiAnalysis!BK$4:BK$579))</f>
        <v>#REF!</v>
      </c>
      <c r="P297" s="1" t="e">
        <f>SUM(_xlfn.XLOOKUP(Table8[[#This Row],[Control ID]],[6]!Table10[Control ID],[6]cmmiAnalysis!BL$4:BL$579))</f>
        <v>#REF!</v>
      </c>
      <c r="Q29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7" s="1" t="e">
        <f>SUM(_xlfn.XLOOKUP(Table8[[#This Row],[Control ID]],[6]!Table10[Control ID],[6]cmmiAnalysis!BQ$4:BQ$579),_xlfn.XLOOKUP(Table8[[#This Row],[Control ID]],[6]!Table10[Control ID],[6]cmmiAnalysis!BR$4:BR$579))</f>
        <v>#REF!</v>
      </c>
      <c r="S297" s="1" t="e">
        <f>SUM(_xlfn.XLOOKUP(Table8[[#This Row],[Control ID]],[6]!Table10[Control ID],[6]cmmiAnalysis!BA$4:BA$579),_xlfn.XLOOKUP(Table8[[#This Row],[Control ID]],[6]!Table10[Control ID],[6]cmmiAnalysis!BB$4:BB$579),_xlfn.XLOOKUP(Table8[[#This Row],[Control ID]],[6]!Table10[Control ID],[6]cmmiAnalysis!BC$4:BC$579))</f>
        <v>#REF!</v>
      </c>
      <c r="T297" s="1" t="e">
        <f>SUM(_xlfn.XLOOKUP(Table8[[#This Row],[Control ID]],[6]!Table10[Control ID],[6]cmmiAnalysis!BV$4:BV$579))</f>
        <v>#REF!</v>
      </c>
      <c r="U297" s="1" t="e">
        <f>SUM(_xlfn.XLOOKUP(Table8[[#This Row],[Control ID]],[6]!Table10[Control ID],[6]cmmiAnalysis!BW$4:BW$579))</f>
        <v>#REF!</v>
      </c>
      <c r="V297" s="1" t="e">
        <f>SUM(_xlfn.XLOOKUP(Table8[[#This Row],[Control ID]],[6]!Table10[Control ID],[6]cmmiAnalysis!BX$4:BX$579))</f>
        <v>#REF!</v>
      </c>
      <c r="W297" s="1" t="e">
        <f>SUM(_xlfn.XLOOKUP(Table8[[#This Row],[Control ID]],[6]!Table10[Control ID],[6]cmmiAnalysis!BY$4:BY$579))</f>
        <v>#REF!</v>
      </c>
      <c r="X297" s="1" t="e">
        <f>SUM(_xlfn.XLOOKUP(Table8[[#This Row],[Control ID]],[6]!Table10[Control ID],[6]cmmiAnalysis!BZ$4:BZ$579))</f>
        <v>#REF!</v>
      </c>
      <c r="Y297" s="1" t="e">
        <f>SUM(_xlfn.XLOOKUP(Table8[[#This Row],[Control ID]],[6]!Table10[Control ID],[6]cmmiAnalysis!CA$4:CA$579),_xlfn.XLOOKUP(Table8[[#This Row],[Control ID]],[6]!Table10[Control ID],[6]cmmiAnalysis!CB$4:CB$579))</f>
        <v>#REF!</v>
      </c>
      <c r="Z297" s="1" t="e">
        <f>SUM(_xlfn.XLOOKUP(Table8[[#This Row],[Control ID]],[6]!Table10[Control ID],[6]cmmiAnalysis!CC$4:CC$579),_xlfn.XLOOKUP(Table8[[#This Row],[Control ID]],[6]!Table10[Control ID],[6]cmmiAnalysis!CD$4:CD$579),_xlfn.XLOOKUP(Table8[[#This Row],[Control ID]],[6]!Table10[Control ID],[6]cmmiAnalysis!CE$4:CE$579))</f>
        <v>#REF!</v>
      </c>
    </row>
    <row r="298" spans="2:26" x14ac:dyDescent="0.25">
      <c r="B298" s="1" t="s">
        <v>3617</v>
      </c>
      <c r="C298" s="1" t="str">
        <f>_xlfn.XLOOKUP(B298,[6]cmmiAnalysis!$A$4:$A$579,[6]cmmiAnalysis!$D$4:$D$579,0,0,1)</f>
        <v>Zero Trust Architecture</v>
      </c>
      <c r="D298" s="19">
        <v>4</v>
      </c>
      <c r="E298" s="32" t="str">
        <f>IFERROR(SUM(Table8[[#This Row],[Implementation]:[Reporting]]),"N/A")</f>
        <v>N/A</v>
      </c>
      <c r="F298" s="32" t="e">
        <f>SUM(Table8[[#This Row],[Operating Capability]:[Adaptability]])</f>
        <v>#REF!</v>
      </c>
      <c r="G298" s="32" t="e">
        <f>SUM(Table8[[#This Row],[Reliability]:[Transparency]])</f>
        <v>#REF!</v>
      </c>
      <c r="H298" s="1" t="e" cm="1">
        <f t="array" ref="H298">_xlfn.XLOOKUP(B298,[6]!Table10[Control ID],[6]cmmiAnalysis!AV$4:AV$579,0,0,1)</f>
        <v>#REF!</v>
      </c>
      <c r="I298" s="1" t="e" cm="1">
        <f t="array" ref="I298">_xlfn.XLOOKUP(B298,[6]!Table10[Control ID], [6]cmmiAnalysis!AW$4:AW$579,0,0,1)+(_xlfn.XLOOKUP(B298,[6]!Table10[Control ID], [6]cmmiAnalysis!AX$4:AX$579,0,0,1)+(_xlfn.XLOOKUP(B298,[6]!Table10[Control ID], [6]cmmiAnalysis!AY$4:AY$579,0,0,1)))</f>
        <v>#REF!</v>
      </c>
      <c r="J29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8" s="1" t="e">
        <f>SUM(_xlfn.XLOOKUP(Table8[[#This Row],[Control ID]],[6]!Table10[Control ID],[6]cmmiAnalysis!BE$4:BE$579),_xlfn.XLOOKUP(Table8[[#This Row],[Control ID]],[6]!Table10[Control ID],[6]cmmiAnalysis!BF$4:BF$579))</f>
        <v>#REF!</v>
      </c>
      <c r="L298" s="1" t="e">
        <f>SUM(_xlfn.XLOOKUP(Table8[[#This Row],[Control ID]],[6]!Table10[Control ID],[6]cmmiAnalysis!BG$4:BG$579))</f>
        <v>#REF!</v>
      </c>
      <c r="M298" s="1" t="e">
        <f>SUM(_xlfn.XLOOKUP(Table8[[#This Row],[Control ID]],[6]!Table10[Control ID],[6]cmmiAnalysis!BH$4:BH$579))</f>
        <v>#REF!</v>
      </c>
      <c r="N298" s="1" t="e">
        <f>SUM(_xlfn.XLOOKUP(Table8[[#This Row],[Control ID]],[6]!Table10[Control ID],[6]cmmiAnalysis!BI$4:BI$579))</f>
        <v>#REF!</v>
      </c>
      <c r="O298" s="1" t="e">
        <f>SUM(_xlfn.XLOOKUP(Table8[[#This Row],[Control ID]],[6]!Table10[Control ID],[6]cmmiAnalysis!BJ$4:BJ$579),_xlfn.XLOOKUP(Table8[[#This Row],[Control ID]],[6]!Table10[Control ID],[6]cmmiAnalysis!BK$4:BK$579))</f>
        <v>#REF!</v>
      </c>
      <c r="P298" s="1" t="e">
        <f>SUM(_xlfn.XLOOKUP(Table8[[#This Row],[Control ID]],[6]!Table10[Control ID],[6]cmmiAnalysis!BL$4:BL$579))</f>
        <v>#REF!</v>
      </c>
      <c r="Q29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8" s="1" t="e">
        <f>SUM(_xlfn.XLOOKUP(Table8[[#This Row],[Control ID]],[6]!Table10[Control ID],[6]cmmiAnalysis!BQ$4:BQ$579),_xlfn.XLOOKUP(Table8[[#This Row],[Control ID]],[6]!Table10[Control ID],[6]cmmiAnalysis!BR$4:BR$579))</f>
        <v>#REF!</v>
      </c>
      <c r="S298" s="1" t="e">
        <f>SUM(_xlfn.XLOOKUP(Table8[[#This Row],[Control ID]],[6]!Table10[Control ID],[6]cmmiAnalysis!BA$4:BA$579),_xlfn.XLOOKUP(Table8[[#This Row],[Control ID]],[6]!Table10[Control ID],[6]cmmiAnalysis!BB$4:BB$579),_xlfn.XLOOKUP(Table8[[#This Row],[Control ID]],[6]!Table10[Control ID],[6]cmmiAnalysis!BC$4:BC$579))</f>
        <v>#REF!</v>
      </c>
      <c r="T298" s="1" t="e">
        <f>SUM(_xlfn.XLOOKUP(Table8[[#This Row],[Control ID]],[6]!Table10[Control ID],[6]cmmiAnalysis!BV$4:BV$579))</f>
        <v>#REF!</v>
      </c>
      <c r="U298" s="1" t="e">
        <f>SUM(_xlfn.XLOOKUP(Table8[[#This Row],[Control ID]],[6]!Table10[Control ID],[6]cmmiAnalysis!BW$4:BW$579))</f>
        <v>#REF!</v>
      </c>
      <c r="V298" s="1" t="e">
        <f>SUM(_xlfn.XLOOKUP(Table8[[#This Row],[Control ID]],[6]!Table10[Control ID],[6]cmmiAnalysis!BX$4:BX$579))</f>
        <v>#REF!</v>
      </c>
      <c r="W298" s="1" t="e">
        <f>SUM(_xlfn.XLOOKUP(Table8[[#This Row],[Control ID]],[6]!Table10[Control ID],[6]cmmiAnalysis!BY$4:BY$579))</f>
        <v>#REF!</v>
      </c>
      <c r="X298" s="1" t="e">
        <f>SUM(_xlfn.XLOOKUP(Table8[[#This Row],[Control ID]],[6]!Table10[Control ID],[6]cmmiAnalysis!BZ$4:BZ$579))</f>
        <v>#REF!</v>
      </c>
      <c r="Y298" s="1" t="e">
        <f>SUM(_xlfn.XLOOKUP(Table8[[#This Row],[Control ID]],[6]!Table10[Control ID],[6]cmmiAnalysis!CA$4:CA$579),_xlfn.XLOOKUP(Table8[[#This Row],[Control ID]],[6]!Table10[Control ID],[6]cmmiAnalysis!CB$4:CB$579))</f>
        <v>#REF!</v>
      </c>
      <c r="Z298" s="1" t="e">
        <f>SUM(_xlfn.XLOOKUP(Table8[[#This Row],[Control ID]],[6]!Table10[Control ID],[6]cmmiAnalysis!CC$4:CC$579),_xlfn.XLOOKUP(Table8[[#This Row],[Control ID]],[6]!Table10[Control ID],[6]cmmiAnalysis!CD$4:CD$579),_xlfn.XLOOKUP(Table8[[#This Row],[Control ID]],[6]!Table10[Control ID],[6]cmmiAnalysis!CE$4:CE$579))</f>
        <v>#REF!</v>
      </c>
    </row>
    <row r="299" spans="2:26" x14ac:dyDescent="0.25">
      <c r="B299" s="1" t="s">
        <v>3618</v>
      </c>
      <c r="C299" s="1" t="str">
        <f>_xlfn.XLOOKUP(B299,[6]cmmiAnalysis!$A$4:$A$579,[6]cmmiAnalysis!$D$4:$D$579,0,0,1)</f>
        <v>Fingerprint or Face ID</v>
      </c>
      <c r="D299" s="19">
        <v>4</v>
      </c>
      <c r="E299" s="32" t="str">
        <f>IFERROR(SUM(Table8[[#This Row],[Implementation]:[Reporting]]),"N/A")</f>
        <v>N/A</v>
      </c>
      <c r="F299" s="32" t="e">
        <f>SUM(Table8[[#This Row],[Operating Capability]:[Adaptability]])</f>
        <v>#REF!</v>
      </c>
      <c r="G299" s="32" t="e">
        <f>SUM(Table8[[#This Row],[Reliability]:[Transparency]])</f>
        <v>#REF!</v>
      </c>
      <c r="H299" s="1" t="e" cm="1">
        <f t="array" ref="H299">_xlfn.XLOOKUP(B299,[6]!Table10[Control ID],[6]cmmiAnalysis!AV$4:AV$579,0,0,1)</f>
        <v>#REF!</v>
      </c>
      <c r="I299" s="1" t="e" cm="1">
        <f t="array" ref="I299">_xlfn.XLOOKUP(B299,[6]!Table10[Control ID], [6]cmmiAnalysis!AW$4:AW$579,0,0,1)+(_xlfn.XLOOKUP(B299,[6]!Table10[Control ID], [6]cmmiAnalysis!AX$4:AX$579,0,0,1)+(_xlfn.XLOOKUP(B299,[6]!Table10[Control ID], [6]cmmiAnalysis!AY$4:AY$579,0,0,1)))</f>
        <v>#REF!</v>
      </c>
      <c r="J29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299" s="1" t="e">
        <f>SUM(_xlfn.XLOOKUP(Table8[[#This Row],[Control ID]],[6]!Table10[Control ID],[6]cmmiAnalysis!BE$4:BE$579),_xlfn.XLOOKUP(Table8[[#This Row],[Control ID]],[6]!Table10[Control ID],[6]cmmiAnalysis!BF$4:BF$579))</f>
        <v>#REF!</v>
      </c>
      <c r="L299" s="1" t="e">
        <f>SUM(_xlfn.XLOOKUP(Table8[[#This Row],[Control ID]],[6]!Table10[Control ID],[6]cmmiAnalysis!BG$4:BG$579))</f>
        <v>#REF!</v>
      </c>
      <c r="M299" s="1" t="e">
        <f>SUM(_xlfn.XLOOKUP(Table8[[#This Row],[Control ID]],[6]!Table10[Control ID],[6]cmmiAnalysis!BH$4:BH$579))</f>
        <v>#REF!</v>
      </c>
      <c r="N299" s="1" t="e">
        <f>SUM(_xlfn.XLOOKUP(Table8[[#This Row],[Control ID]],[6]!Table10[Control ID],[6]cmmiAnalysis!BI$4:BI$579))</f>
        <v>#REF!</v>
      </c>
      <c r="O299" s="1" t="e">
        <f>SUM(_xlfn.XLOOKUP(Table8[[#This Row],[Control ID]],[6]!Table10[Control ID],[6]cmmiAnalysis!BJ$4:BJ$579),_xlfn.XLOOKUP(Table8[[#This Row],[Control ID]],[6]!Table10[Control ID],[6]cmmiAnalysis!BK$4:BK$579))</f>
        <v>#REF!</v>
      </c>
      <c r="P299" s="1" t="e">
        <f>SUM(_xlfn.XLOOKUP(Table8[[#This Row],[Control ID]],[6]!Table10[Control ID],[6]cmmiAnalysis!BL$4:BL$579))</f>
        <v>#REF!</v>
      </c>
      <c r="Q29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299" s="1" t="e">
        <f>SUM(_xlfn.XLOOKUP(Table8[[#This Row],[Control ID]],[6]!Table10[Control ID],[6]cmmiAnalysis!BQ$4:BQ$579),_xlfn.XLOOKUP(Table8[[#This Row],[Control ID]],[6]!Table10[Control ID],[6]cmmiAnalysis!BR$4:BR$579))</f>
        <v>#REF!</v>
      </c>
      <c r="S299" s="1" t="e">
        <f>SUM(_xlfn.XLOOKUP(Table8[[#This Row],[Control ID]],[6]!Table10[Control ID],[6]cmmiAnalysis!BA$4:BA$579),_xlfn.XLOOKUP(Table8[[#This Row],[Control ID]],[6]!Table10[Control ID],[6]cmmiAnalysis!BB$4:BB$579),_xlfn.XLOOKUP(Table8[[#This Row],[Control ID]],[6]!Table10[Control ID],[6]cmmiAnalysis!BC$4:BC$579))</f>
        <v>#REF!</v>
      </c>
      <c r="T299" s="1" t="e">
        <f>SUM(_xlfn.XLOOKUP(Table8[[#This Row],[Control ID]],[6]!Table10[Control ID],[6]cmmiAnalysis!BV$4:BV$579))</f>
        <v>#REF!</v>
      </c>
      <c r="U299" s="1" t="e">
        <f>SUM(_xlfn.XLOOKUP(Table8[[#This Row],[Control ID]],[6]!Table10[Control ID],[6]cmmiAnalysis!BW$4:BW$579))</f>
        <v>#REF!</v>
      </c>
      <c r="V299" s="1" t="e">
        <f>SUM(_xlfn.XLOOKUP(Table8[[#This Row],[Control ID]],[6]!Table10[Control ID],[6]cmmiAnalysis!BX$4:BX$579))</f>
        <v>#REF!</v>
      </c>
      <c r="W299" s="1" t="e">
        <f>SUM(_xlfn.XLOOKUP(Table8[[#This Row],[Control ID]],[6]!Table10[Control ID],[6]cmmiAnalysis!BY$4:BY$579))</f>
        <v>#REF!</v>
      </c>
      <c r="X299" s="1" t="e">
        <f>SUM(_xlfn.XLOOKUP(Table8[[#This Row],[Control ID]],[6]!Table10[Control ID],[6]cmmiAnalysis!BZ$4:BZ$579))</f>
        <v>#REF!</v>
      </c>
      <c r="Y299" s="1" t="e">
        <f>SUM(_xlfn.XLOOKUP(Table8[[#This Row],[Control ID]],[6]!Table10[Control ID],[6]cmmiAnalysis!CA$4:CA$579),_xlfn.XLOOKUP(Table8[[#This Row],[Control ID]],[6]!Table10[Control ID],[6]cmmiAnalysis!CB$4:CB$579))</f>
        <v>#REF!</v>
      </c>
      <c r="Z299" s="1" t="e">
        <f>SUM(_xlfn.XLOOKUP(Table8[[#This Row],[Control ID]],[6]!Table10[Control ID],[6]cmmiAnalysis!CC$4:CC$579),_xlfn.XLOOKUP(Table8[[#This Row],[Control ID]],[6]!Table10[Control ID],[6]cmmiAnalysis!CD$4:CD$579),_xlfn.XLOOKUP(Table8[[#This Row],[Control ID]],[6]!Table10[Control ID],[6]cmmiAnalysis!CE$4:CE$579))</f>
        <v>#REF!</v>
      </c>
    </row>
    <row r="300" spans="2:26" x14ac:dyDescent="0.25">
      <c r="B300" s="1" t="s">
        <v>3620</v>
      </c>
      <c r="C300" s="1" t="str">
        <f>_xlfn.XLOOKUP(B300,[6]cmmiAnalysis!$A$4:$A$579,[6]cmmiAnalysis!$D$4:$D$579,0,0,1)</f>
        <v>Behavioral Biometrics</v>
      </c>
      <c r="D300" s="19">
        <v>4</v>
      </c>
      <c r="E300" s="32" t="str">
        <f>IFERROR(SUM(Table8[[#This Row],[Implementation]:[Reporting]]),"N/A")</f>
        <v>N/A</v>
      </c>
      <c r="F300" s="32" t="e">
        <f>SUM(Table8[[#This Row],[Operating Capability]:[Adaptability]])</f>
        <v>#REF!</v>
      </c>
      <c r="G300" s="32" t="e">
        <f>SUM(Table8[[#This Row],[Reliability]:[Transparency]])</f>
        <v>#REF!</v>
      </c>
      <c r="H300" s="1" t="e" cm="1">
        <f t="array" ref="H300">_xlfn.XLOOKUP(B300,[6]!Table10[Control ID],[6]cmmiAnalysis!AV$4:AV$579,0,0,1)</f>
        <v>#REF!</v>
      </c>
      <c r="I300" s="1" t="e" cm="1">
        <f t="array" ref="I300">_xlfn.XLOOKUP(B300,[6]!Table10[Control ID], [6]cmmiAnalysis!AW$4:AW$579,0,0,1)+(_xlfn.XLOOKUP(B300,[6]!Table10[Control ID], [6]cmmiAnalysis!AX$4:AX$579,0,0,1)+(_xlfn.XLOOKUP(B300,[6]!Table10[Control ID], [6]cmmiAnalysis!AY$4:AY$579,0,0,1)))</f>
        <v>#REF!</v>
      </c>
      <c r="J30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0" s="1" t="e">
        <f>SUM(_xlfn.XLOOKUP(Table8[[#This Row],[Control ID]],[6]!Table10[Control ID],[6]cmmiAnalysis!BE$4:BE$579),_xlfn.XLOOKUP(Table8[[#This Row],[Control ID]],[6]!Table10[Control ID],[6]cmmiAnalysis!BF$4:BF$579))</f>
        <v>#REF!</v>
      </c>
      <c r="L300" s="1" t="e">
        <f>SUM(_xlfn.XLOOKUP(Table8[[#This Row],[Control ID]],[6]!Table10[Control ID],[6]cmmiAnalysis!BG$4:BG$579))</f>
        <v>#REF!</v>
      </c>
      <c r="M300" s="1" t="e">
        <f>SUM(_xlfn.XLOOKUP(Table8[[#This Row],[Control ID]],[6]!Table10[Control ID],[6]cmmiAnalysis!BH$4:BH$579))</f>
        <v>#REF!</v>
      </c>
      <c r="N300" s="1" t="e">
        <f>SUM(_xlfn.XLOOKUP(Table8[[#This Row],[Control ID]],[6]!Table10[Control ID],[6]cmmiAnalysis!BI$4:BI$579))</f>
        <v>#REF!</v>
      </c>
      <c r="O300" s="1" t="e">
        <f>SUM(_xlfn.XLOOKUP(Table8[[#This Row],[Control ID]],[6]!Table10[Control ID],[6]cmmiAnalysis!BJ$4:BJ$579),_xlfn.XLOOKUP(Table8[[#This Row],[Control ID]],[6]!Table10[Control ID],[6]cmmiAnalysis!BK$4:BK$579))</f>
        <v>#REF!</v>
      </c>
      <c r="P300" s="1" t="e">
        <f>SUM(_xlfn.XLOOKUP(Table8[[#This Row],[Control ID]],[6]!Table10[Control ID],[6]cmmiAnalysis!BL$4:BL$579))</f>
        <v>#REF!</v>
      </c>
      <c r="Q30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0" s="1" t="e">
        <f>SUM(_xlfn.XLOOKUP(Table8[[#This Row],[Control ID]],[6]!Table10[Control ID],[6]cmmiAnalysis!BQ$4:BQ$579),_xlfn.XLOOKUP(Table8[[#This Row],[Control ID]],[6]!Table10[Control ID],[6]cmmiAnalysis!BR$4:BR$579))</f>
        <v>#REF!</v>
      </c>
      <c r="S300" s="1" t="e">
        <f>SUM(_xlfn.XLOOKUP(Table8[[#This Row],[Control ID]],[6]!Table10[Control ID],[6]cmmiAnalysis!BA$4:BA$579),_xlfn.XLOOKUP(Table8[[#This Row],[Control ID]],[6]!Table10[Control ID],[6]cmmiAnalysis!BB$4:BB$579),_xlfn.XLOOKUP(Table8[[#This Row],[Control ID]],[6]!Table10[Control ID],[6]cmmiAnalysis!BC$4:BC$579))</f>
        <v>#REF!</v>
      </c>
      <c r="T300" s="1" t="e">
        <f>SUM(_xlfn.XLOOKUP(Table8[[#This Row],[Control ID]],[6]!Table10[Control ID],[6]cmmiAnalysis!BV$4:BV$579))</f>
        <v>#REF!</v>
      </c>
      <c r="U300" s="1" t="e">
        <f>SUM(_xlfn.XLOOKUP(Table8[[#This Row],[Control ID]],[6]!Table10[Control ID],[6]cmmiAnalysis!BW$4:BW$579))</f>
        <v>#REF!</v>
      </c>
      <c r="V300" s="1" t="e">
        <f>SUM(_xlfn.XLOOKUP(Table8[[#This Row],[Control ID]],[6]!Table10[Control ID],[6]cmmiAnalysis!BX$4:BX$579))</f>
        <v>#REF!</v>
      </c>
      <c r="W300" s="1" t="e">
        <f>SUM(_xlfn.XLOOKUP(Table8[[#This Row],[Control ID]],[6]!Table10[Control ID],[6]cmmiAnalysis!BY$4:BY$579))</f>
        <v>#REF!</v>
      </c>
      <c r="X300" s="1" t="e">
        <f>SUM(_xlfn.XLOOKUP(Table8[[#This Row],[Control ID]],[6]!Table10[Control ID],[6]cmmiAnalysis!BZ$4:BZ$579))</f>
        <v>#REF!</v>
      </c>
      <c r="Y300" s="1" t="e">
        <f>SUM(_xlfn.XLOOKUP(Table8[[#This Row],[Control ID]],[6]!Table10[Control ID],[6]cmmiAnalysis!CA$4:CA$579),_xlfn.XLOOKUP(Table8[[#This Row],[Control ID]],[6]!Table10[Control ID],[6]cmmiAnalysis!CB$4:CB$579))</f>
        <v>#REF!</v>
      </c>
      <c r="Z300" s="1" t="e">
        <f>SUM(_xlfn.XLOOKUP(Table8[[#This Row],[Control ID]],[6]!Table10[Control ID],[6]cmmiAnalysis!CC$4:CC$579),_xlfn.XLOOKUP(Table8[[#This Row],[Control ID]],[6]!Table10[Control ID],[6]cmmiAnalysis!CD$4:CD$579),_xlfn.XLOOKUP(Table8[[#This Row],[Control ID]],[6]!Table10[Control ID],[6]cmmiAnalysis!CE$4:CE$579))</f>
        <v>#REF!</v>
      </c>
    </row>
    <row r="301" spans="2:26" x14ac:dyDescent="0.25">
      <c r="B301" s="1" t="s">
        <v>3622</v>
      </c>
      <c r="C301" s="1" t="str">
        <f>_xlfn.XLOOKUP(B301,[6]cmmiAnalysis!$A$4:$A$579,[6]cmmiAnalysis!$D$4:$D$579,0,0,1)</f>
        <v>Hardware Tokens</v>
      </c>
      <c r="D301" s="19">
        <v>4</v>
      </c>
      <c r="E301" s="32" t="str">
        <f>IFERROR(SUM(Table8[[#This Row],[Implementation]:[Reporting]]),"N/A")</f>
        <v>N/A</v>
      </c>
      <c r="F301" s="32" t="e">
        <f>SUM(Table8[[#This Row],[Operating Capability]:[Adaptability]])</f>
        <v>#REF!</v>
      </c>
      <c r="G301" s="32" t="e">
        <f>SUM(Table8[[#This Row],[Reliability]:[Transparency]])</f>
        <v>#REF!</v>
      </c>
      <c r="H301" s="1" t="e" cm="1">
        <f t="array" ref="H301">_xlfn.XLOOKUP(B301,[6]!Table10[Control ID],[6]cmmiAnalysis!AV$4:AV$579,0,0,1)</f>
        <v>#REF!</v>
      </c>
      <c r="I301" s="1" t="e" cm="1">
        <f t="array" ref="I301">_xlfn.XLOOKUP(B301,[6]!Table10[Control ID], [6]cmmiAnalysis!AW$4:AW$579,0,0,1)+(_xlfn.XLOOKUP(B301,[6]!Table10[Control ID], [6]cmmiAnalysis!AX$4:AX$579,0,0,1)+(_xlfn.XLOOKUP(B301,[6]!Table10[Control ID], [6]cmmiAnalysis!AY$4:AY$579,0,0,1)))</f>
        <v>#REF!</v>
      </c>
      <c r="J30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1" s="1" t="e">
        <f>SUM(_xlfn.XLOOKUP(Table8[[#This Row],[Control ID]],[6]!Table10[Control ID],[6]cmmiAnalysis!BE$4:BE$579),_xlfn.XLOOKUP(Table8[[#This Row],[Control ID]],[6]!Table10[Control ID],[6]cmmiAnalysis!BF$4:BF$579))</f>
        <v>#REF!</v>
      </c>
      <c r="L301" s="1" t="e">
        <f>SUM(_xlfn.XLOOKUP(Table8[[#This Row],[Control ID]],[6]!Table10[Control ID],[6]cmmiAnalysis!BG$4:BG$579))</f>
        <v>#REF!</v>
      </c>
      <c r="M301" s="1" t="e">
        <f>SUM(_xlfn.XLOOKUP(Table8[[#This Row],[Control ID]],[6]!Table10[Control ID],[6]cmmiAnalysis!BH$4:BH$579))</f>
        <v>#REF!</v>
      </c>
      <c r="N301" s="1" t="e">
        <f>SUM(_xlfn.XLOOKUP(Table8[[#This Row],[Control ID]],[6]!Table10[Control ID],[6]cmmiAnalysis!BI$4:BI$579))</f>
        <v>#REF!</v>
      </c>
      <c r="O301" s="1" t="e">
        <f>SUM(_xlfn.XLOOKUP(Table8[[#This Row],[Control ID]],[6]!Table10[Control ID],[6]cmmiAnalysis!BJ$4:BJ$579),_xlfn.XLOOKUP(Table8[[#This Row],[Control ID]],[6]!Table10[Control ID],[6]cmmiAnalysis!BK$4:BK$579))</f>
        <v>#REF!</v>
      </c>
      <c r="P301" s="1" t="e">
        <f>SUM(_xlfn.XLOOKUP(Table8[[#This Row],[Control ID]],[6]!Table10[Control ID],[6]cmmiAnalysis!BL$4:BL$579))</f>
        <v>#REF!</v>
      </c>
      <c r="Q30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1" s="1" t="e">
        <f>SUM(_xlfn.XLOOKUP(Table8[[#This Row],[Control ID]],[6]!Table10[Control ID],[6]cmmiAnalysis!BQ$4:BQ$579),_xlfn.XLOOKUP(Table8[[#This Row],[Control ID]],[6]!Table10[Control ID],[6]cmmiAnalysis!BR$4:BR$579))</f>
        <v>#REF!</v>
      </c>
      <c r="S301" s="1" t="e">
        <f>SUM(_xlfn.XLOOKUP(Table8[[#This Row],[Control ID]],[6]!Table10[Control ID],[6]cmmiAnalysis!BA$4:BA$579),_xlfn.XLOOKUP(Table8[[#This Row],[Control ID]],[6]!Table10[Control ID],[6]cmmiAnalysis!BB$4:BB$579),_xlfn.XLOOKUP(Table8[[#This Row],[Control ID]],[6]!Table10[Control ID],[6]cmmiAnalysis!BC$4:BC$579))</f>
        <v>#REF!</v>
      </c>
      <c r="T301" s="1" t="e">
        <f>SUM(_xlfn.XLOOKUP(Table8[[#This Row],[Control ID]],[6]!Table10[Control ID],[6]cmmiAnalysis!BV$4:BV$579))</f>
        <v>#REF!</v>
      </c>
      <c r="U301" s="1" t="e">
        <f>SUM(_xlfn.XLOOKUP(Table8[[#This Row],[Control ID]],[6]!Table10[Control ID],[6]cmmiAnalysis!BW$4:BW$579))</f>
        <v>#REF!</v>
      </c>
      <c r="V301" s="1" t="e">
        <f>SUM(_xlfn.XLOOKUP(Table8[[#This Row],[Control ID]],[6]!Table10[Control ID],[6]cmmiAnalysis!BX$4:BX$579))</f>
        <v>#REF!</v>
      </c>
      <c r="W301" s="1" t="e">
        <f>SUM(_xlfn.XLOOKUP(Table8[[#This Row],[Control ID]],[6]!Table10[Control ID],[6]cmmiAnalysis!BY$4:BY$579))</f>
        <v>#REF!</v>
      </c>
      <c r="X301" s="1" t="e">
        <f>SUM(_xlfn.XLOOKUP(Table8[[#This Row],[Control ID]],[6]!Table10[Control ID],[6]cmmiAnalysis!BZ$4:BZ$579))</f>
        <v>#REF!</v>
      </c>
      <c r="Y301" s="1" t="e">
        <f>SUM(_xlfn.XLOOKUP(Table8[[#This Row],[Control ID]],[6]!Table10[Control ID],[6]cmmiAnalysis!CA$4:CA$579),_xlfn.XLOOKUP(Table8[[#This Row],[Control ID]],[6]!Table10[Control ID],[6]cmmiAnalysis!CB$4:CB$579))</f>
        <v>#REF!</v>
      </c>
      <c r="Z301" s="1" t="e">
        <f>SUM(_xlfn.XLOOKUP(Table8[[#This Row],[Control ID]],[6]!Table10[Control ID],[6]cmmiAnalysis!CC$4:CC$579),_xlfn.XLOOKUP(Table8[[#This Row],[Control ID]],[6]!Table10[Control ID],[6]cmmiAnalysis!CD$4:CD$579),_xlfn.XLOOKUP(Table8[[#This Row],[Control ID]],[6]!Table10[Control ID],[6]cmmiAnalysis!CE$4:CE$579))</f>
        <v>#REF!</v>
      </c>
    </row>
    <row r="302" spans="2:26" x14ac:dyDescent="0.25">
      <c r="B302" s="1" t="s">
        <v>3624</v>
      </c>
      <c r="C302" s="1" t="str">
        <f>_xlfn.XLOOKUP(B302,[6]cmmiAnalysis!$A$4:$A$579,[6]cmmiAnalysis!$D$4:$D$579,0,0,1)</f>
        <v>Mobile Push Tokens</v>
      </c>
      <c r="D302" s="19">
        <v>4</v>
      </c>
      <c r="E302" s="32" t="str">
        <f>IFERROR(SUM(Table8[[#This Row],[Implementation]:[Reporting]]),"N/A")</f>
        <v>N/A</v>
      </c>
      <c r="F302" s="32" t="e">
        <f>SUM(Table8[[#This Row],[Operating Capability]:[Adaptability]])</f>
        <v>#REF!</v>
      </c>
      <c r="G302" s="32" t="e">
        <f>SUM(Table8[[#This Row],[Reliability]:[Transparency]])</f>
        <v>#REF!</v>
      </c>
      <c r="H302" s="1" t="e" cm="1">
        <f t="array" ref="H302">_xlfn.XLOOKUP(B302,[6]!Table10[Control ID],[6]cmmiAnalysis!AV$4:AV$579,0,0,1)</f>
        <v>#REF!</v>
      </c>
      <c r="I302" s="1" t="e" cm="1">
        <f t="array" ref="I302">_xlfn.XLOOKUP(B302,[6]!Table10[Control ID], [6]cmmiAnalysis!AW$4:AW$579,0,0,1)+(_xlfn.XLOOKUP(B302,[6]!Table10[Control ID], [6]cmmiAnalysis!AX$4:AX$579,0,0,1)+(_xlfn.XLOOKUP(B302,[6]!Table10[Control ID], [6]cmmiAnalysis!AY$4:AY$579,0,0,1)))</f>
        <v>#REF!</v>
      </c>
      <c r="J30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2" s="1" t="e">
        <f>SUM(_xlfn.XLOOKUP(Table8[[#This Row],[Control ID]],[6]!Table10[Control ID],[6]cmmiAnalysis!BE$4:BE$579),_xlfn.XLOOKUP(Table8[[#This Row],[Control ID]],[6]!Table10[Control ID],[6]cmmiAnalysis!BF$4:BF$579))</f>
        <v>#REF!</v>
      </c>
      <c r="L302" s="1" t="e">
        <f>SUM(_xlfn.XLOOKUP(Table8[[#This Row],[Control ID]],[6]!Table10[Control ID],[6]cmmiAnalysis!BG$4:BG$579))</f>
        <v>#REF!</v>
      </c>
      <c r="M302" s="1" t="e">
        <f>SUM(_xlfn.XLOOKUP(Table8[[#This Row],[Control ID]],[6]!Table10[Control ID],[6]cmmiAnalysis!BH$4:BH$579))</f>
        <v>#REF!</v>
      </c>
      <c r="N302" s="1" t="e">
        <f>SUM(_xlfn.XLOOKUP(Table8[[#This Row],[Control ID]],[6]!Table10[Control ID],[6]cmmiAnalysis!BI$4:BI$579))</f>
        <v>#REF!</v>
      </c>
      <c r="O302" s="1" t="e">
        <f>SUM(_xlfn.XLOOKUP(Table8[[#This Row],[Control ID]],[6]!Table10[Control ID],[6]cmmiAnalysis!BJ$4:BJ$579),_xlfn.XLOOKUP(Table8[[#This Row],[Control ID]],[6]!Table10[Control ID],[6]cmmiAnalysis!BK$4:BK$579))</f>
        <v>#REF!</v>
      </c>
      <c r="P302" s="1" t="e">
        <f>SUM(_xlfn.XLOOKUP(Table8[[#This Row],[Control ID]],[6]!Table10[Control ID],[6]cmmiAnalysis!BL$4:BL$579))</f>
        <v>#REF!</v>
      </c>
      <c r="Q30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2" s="1" t="e">
        <f>SUM(_xlfn.XLOOKUP(Table8[[#This Row],[Control ID]],[6]!Table10[Control ID],[6]cmmiAnalysis!BQ$4:BQ$579),_xlfn.XLOOKUP(Table8[[#This Row],[Control ID]],[6]!Table10[Control ID],[6]cmmiAnalysis!BR$4:BR$579))</f>
        <v>#REF!</v>
      </c>
      <c r="S302" s="1" t="e">
        <f>SUM(_xlfn.XLOOKUP(Table8[[#This Row],[Control ID]],[6]!Table10[Control ID],[6]cmmiAnalysis!BA$4:BA$579),_xlfn.XLOOKUP(Table8[[#This Row],[Control ID]],[6]!Table10[Control ID],[6]cmmiAnalysis!BB$4:BB$579),_xlfn.XLOOKUP(Table8[[#This Row],[Control ID]],[6]!Table10[Control ID],[6]cmmiAnalysis!BC$4:BC$579))</f>
        <v>#REF!</v>
      </c>
      <c r="T302" s="1" t="e">
        <f>SUM(_xlfn.XLOOKUP(Table8[[#This Row],[Control ID]],[6]!Table10[Control ID],[6]cmmiAnalysis!BV$4:BV$579))</f>
        <v>#REF!</v>
      </c>
      <c r="U302" s="1" t="e">
        <f>SUM(_xlfn.XLOOKUP(Table8[[#This Row],[Control ID]],[6]!Table10[Control ID],[6]cmmiAnalysis!BW$4:BW$579))</f>
        <v>#REF!</v>
      </c>
      <c r="V302" s="1" t="e">
        <f>SUM(_xlfn.XLOOKUP(Table8[[#This Row],[Control ID]],[6]!Table10[Control ID],[6]cmmiAnalysis!BX$4:BX$579))</f>
        <v>#REF!</v>
      </c>
      <c r="W302" s="1" t="e">
        <f>SUM(_xlfn.XLOOKUP(Table8[[#This Row],[Control ID]],[6]!Table10[Control ID],[6]cmmiAnalysis!BY$4:BY$579))</f>
        <v>#REF!</v>
      </c>
      <c r="X302" s="1" t="e">
        <f>SUM(_xlfn.XLOOKUP(Table8[[#This Row],[Control ID]],[6]!Table10[Control ID],[6]cmmiAnalysis!BZ$4:BZ$579))</f>
        <v>#REF!</v>
      </c>
      <c r="Y302" s="1" t="e">
        <f>SUM(_xlfn.XLOOKUP(Table8[[#This Row],[Control ID]],[6]!Table10[Control ID],[6]cmmiAnalysis!CA$4:CA$579),_xlfn.XLOOKUP(Table8[[#This Row],[Control ID]],[6]!Table10[Control ID],[6]cmmiAnalysis!CB$4:CB$579))</f>
        <v>#REF!</v>
      </c>
      <c r="Z302" s="1" t="e">
        <f>SUM(_xlfn.XLOOKUP(Table8[[#This Row],[Control ID]],[6]!Table10[Control ID],[6]cmmiAnalysis!CC$4:CC$579),_xlfn.XLOOKUP(Table8[[#This Row],[Control ID]],[6]!Table10[Control ID],[6]cmmiAnalysis!CD$4:CD$579),_xlfn.XLOOKUP(Table8[[#This Row],[Control ID]],[6]!Table10[Control ID],[6]cmmiAnalysis!CE$4:CE$579))</f>
        <v>#REF!</v>
      </c>
    </row>
    <row r="303" spans="2:26" x14ac:dyDescent="0.25">
      <c r="B303" s="1" t="s">
        <v>3626</v>
      </c>
      <c r="C303" s="1" t="str">
        <f>_xlfn.XLOOKUP(B303,[6]cmmiAnalysis!$A$4:$A$579,[6]cmmiAnalysis!$D$4:$D$579,0,0,1)</f>
        <v>Session Timeout</v>
      </c>
      <c r="D303" s="19">
        <v>4</v>
      </c>
      <c r="E303" s="32" t="str">
        <f>IFERROR(SUM(Table8[[#This Row],[Implementation]:[Reporting]]),"N/A")</f>
        <v>N/A</v>
      </c>
      <c r="F303" s="32" t="e">
        <f>SUM(Table8[[#This Row],[Operating Capability]:[Adaptability]])</f>
        <v>#REF!</v>
      </c>
      <c r="G303" s="32" t="e">
        <f>SUM(Table8[[#This Row],[Reliability]:[Transparency]])</f>
        <v>#REF!</v>
      </c>
      <c r="H303" s="1" t="e" cm="1">
        <f t="array" ref="H303">_xlfn.XLOOKUP(B303,[6]!Table10[Control ID],[6]cmmiAnalysis!AV$4:AV$579,0,0,1)</f>
        <v>#REF!</v>
      </c>
      <c r="I303" s="1" t="e" cm="1">
        <f t="array" ref="I303">_xlfn.XLOOKUP(B303,[6]!Table10[Control ID], [6]cmmiAnalysis!AW$4:AW$579,0,0,1)+(_xlfn.XLOOKUP(B303,[6]!Table10[Control ID], [6]cmmiAnalysis!AX$4:AX$579,0,0,1)+(_xlfn.XLOOKUP(B303,[6]!Table10[Control ID], [6]cmmiAnalysis!AY$4:AY$579,0,0,1)))</f>
        <v>#REF!</v>
      </c>
      <c r="J30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3" s="1" t="e">
        <f>SUM(_xlfn.XLOOKUP(Table8[[#This Row],[Control ID]],[6]!Table10[Control ID],[6]cmmiAnalysis!BE$4:BE$579),_xlfn.XLOOKUP(Table8[[#This Row],[Control ID]],[6]!Table10[Control ID],[6]cmmiAnalysis!BF$4:BF$579))</f>
        <v>#REF!</v>
      </c>
      <c r="L303" s="1" t="e">
        <f>SUM(_xlfn.XLOOKUP(Table8[[#This Row],[Control ID]],[6]!Table10[Control ID],[6]cmmiAnalysis!BG$4:BG$579))</f>
        <v>#REF!</v>
      </c>
      <c r="M303" s="1" t="e">
        <f>SUM(_xlfn.XLOOKUP(Table8[[#This Row],[Control ID]],[6]!Table10[Control ID],[6]cmmiAnalysis!BH$4:BH$579))</f>
        <v>#REF!</v>
      </c>
      <c r="N303" s="1" t="e">
        <f>SUM(_xlfn.XLOOKUP(Table8[[#This Row],[Control ID]],[6]!Table10[Control ID],[6]cmmiAnalysis!BI$4:BI$579))</f>
        <v>#REF!</v>
      </c>
      <c r="O303" s="1" t="e">
        <f>SUM(_xlfn.XLOOKUP(Table8[[#This Row],[Control ID]],[6]!Table10[Control ID],[6]cmmiAnalysis!BJ$4:BJ$579),_xlfn.XLOOKUP(Table8[[#This Row],[Control ID]],[6]!Table10[Control ID],[6]cmmiAnalysis!BK$4:BK$579))</f>
        <v>#REF!</v>
      </c>
      <c r="P303" s="1" t="e">
        <f>SUM(_xlfn.XLOOKUP(Table8[[#This Row],[Control ID]],[6]!Table10[Control ID],[6]cmmiAnalysis!BL$4:BL$579))</f>
        <v>#REF!</v>
      </c>
      <c r="Q30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3" s="1" t="e">
        <f>SUM(_xlfn.XLOOKUP(Table8[[#This Row],[Control ID]],[6]!Table10[Control ID],[6]cmmiAnalysis!BQ$4:BQ$579),_xlfn.XLOOKUP(Table8[[#This Row],[Control ID]],[6]!Table10[Control ID],[6]cmmiAnalysis!BR$4:BR$579))</f>
        <v>#REF!</v>
      </c>
      <c r="S303" s="1" t="e">
        <f>SUM(_xlfn.XLOOKUP(Table8[[#This Row],[Control ID]],[6]!Table10[Control ID],[6]cmmiAnalysis!BA$4:BA$579),_xlfn.XLOOKUP(Table8[[#This Row],[Control ID]],[6]!Table10[Control ID],[6]cmmiAnalysis!BB$4:BB$579),_xlfn.XLOOKUP(Table8[[#This Row],[Control ID]],[6]!Table10[Control ID],[6]cmmiAnalysis!BC$4:BC$579))</f>
        <v>#REF!</v>
      </c>
      <c r="T303" s="1" t="e">
        <f>SUM(_xlfn.XLOOKUP(Table8[[#This Row],[Control ID]],[6]!Table10[Control ID],[6]cmmiAnalysis!BV$4:BV$579))</f>
        <v>#REF!</v>
      </c>
      <c r="U303" s="1" t="e">
        <f>SUM(_xlfn.XLOOKUP(Table8[[#This Row],[Control ID]],[6]!Table10[Control ID],[6]cmmiAnalysis!BW$4:BW$579))</f>
        <v>#REF!</v>
      </c>
      <c r="V303" s="1" t="e">
        <f>SUM(_xlfn.XLOOKUP(Table8[[#This Row],[Control ID]],[6]!Table10[Control ID],[6]cmmiAnalysis!BX$4:BX$579))</f>
        <v>#REF!</v>
      </c>
      <c r="W303" s="1" t="e">
        <f>SUM(_xlfn.XLOOKUP(Table8[[#This Row],[Control ID]],[6]!Table10[Control ID],[6]cmmiAnalysis!BY$4:BY$579))</f>
        <v>#REF!</v>
      </c>
      <c r="X303" s="1" t="e">
        <f>SUM(_xlfn.XLOOKUP(Table8[[#This Row],[Control ID]],[6]!Table10[Control ID],[6]cmmiAnalysis!BZ$4:BZ$579))</f>
        <v>#REF!</v>
      </c>
      <c r="Y303" s="1" t="e">
        <f>SUM(_xlfn.XLOOKUP(Table8[[#This Row],[Control ID]],[6]!Table10[Control ID],[6]cmmiAnalysis!CA$4:CA$579),_xlfn.XLOOKUP(Table8[[#This Row],[Control ID]],[6]!Table10[Control ID],[6]cmmiAnalysis!CB$4:CB$579))</f>
        <v>#REF!</v>
      </c>
      <c r="Z303" s="1" t="e">
        <f>SUM(_xlfn.XLOOKUP(Table8[[#This Row],[Control ID]],[6]!Table10[Control ID],[6]cmmiAnalysis!CC$4:CC$579),_xlfn.XLOOKUP(Table8[[#This Row],[Control ID]],[6]!Table10[Control ID],[6]cmmiAnalysis!CD$4:CD$579),_xlfn.XLOOKUP(Table8[[#This Row],[Control ID]],[6]!Table10[Control ID],[6]cmmiAnalysis!CE$4:CE$579))</f>
        <v>#REF!</v>
      </c>
    </row>
    <row r="304" spans="2:26" x14ac:dyDescent="0.25">
      <c r="B304" s="1" t="s">
        <v>3627</v>
      </c>
      <c r="C304" s="1" t="str">
        <f>_xlfn.XLOOKUP(B304,[6]cmmiAnalysis!$A$4:$A$579,[6]cmmiAnalysis!$D$4:$D$579,0,0,1)</f>
        <v>OAuth Session Management</v>
      </c>
      <c r="D304" s="19">
        <v>4</v>
      </c>
      <c r="E304" s="32" t="str">
        <f>IFERROR(SUM(Table8[[#This Row],[Implementation]:[Reporting]]),"N/A")</f>
        <v>N/A</v>
      </c>
      <c r="F304" s="32" t="e">
        <f>SUM(Table8[[#This Row],[Operating Capability]:[Adaptability]])</f>
        <v>#REF!</v>
      </c>
      <c r="G304" s="32" t="e">
        <f>SUM(Table8[[#This Row],[Reliability]:[Transparency]])</f>
        <v>#REF!</v>
      </c>
      <c r="H304" s="1" t="e" cm="1">
        <f t="array" ref="H304">_xlfn.XLOOKUP(B304,[6]!Table10[Control ID],[6]cmmiAnalysis!AV$4:AV$579,0,0,1)</f>
        <v>#REF!</v>
      </c>
      <c r="I304" s="1" t="e" cm="1">
        <f t="array" ref="I304">_xlfn.XLOOKUP(B304,[6]!Table10[Control ID], [6]cmmiAnalysis!AW$4:AW$579,0,0,1)+(_xlfn.XLOOKUP(B304,[6]!Table10[Control ID], [6]cmmiAnalysis!AX$4:AX$579,0,0,1)+(_xlfn.XLOOKUP(B304,[6]!Table10[Control ID], [6]cmmiAnalysis!AY$4:AY$579,0,0,1)))</f>
        <v>#REF!</v>
      </c>
      <c r="J30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4" s="1" t="e">
        <f>SUM(_xlfn.XLOOKUP(Table8[[#This Row],[Control ID]],[6]!Table10[Control ID],[6]cmmiAnalysis!BE$4:BE$579),_xlfn.XLOOKUP(Table8[[#This Row],[Control ID]],[6]!Table10[Control ID],[6]cmmiAnalysis!BF$4:BF$579))</f>
        <v>#REF!</v>
      </c>
      <c r="L304" s="1" t="e">
        <f>SUM(_xlfn.XLOOKUP(Table8[[#This Row],[Control ID]],[6]!Table10[Control ID],[6]cmmiAnalysis!BG$4:BG$579))</f>
        <v>#REF!</v>
      </c>
      <c r="M304" s="1" t="e">
        <f>SUM(_xlfn.XLOOKUP(Table8[[#This Row],[Control ID]],[6]!Table10[Control ID],[6]cmmiAnalysis!BH$4:BH$579))</f>
        <v>#REF!</v>
      </c>
      <c r="N304" s="1" t="e">
        <f>SUM(_xlfn.XLOOKUP(Table8[[#This Row],[Control ID]],[6]!Table10[Control ID],[6]cmmiAnalysis!BI$4:BI$579))</f>
        <v>#REF!</v>
      </c>
      <c r="O304" s="1" t="e">
        <f>SUM(_xlfn.XLOOKUP(Table8[[#This Row],[Control ID]],[6]!Table10[Control ID],[6]cmmiAnalysis!BJ$4:BJ$579),_xlfn.XLOOKUP(Table8[[#This Row],[Control ID]],[6]!Table10[Control ID],[6]cmmiAnalysis!BK$4:BK$579))</f>
        <v>#REF!</v>
      </c>
      <c r="P304" s="1" t="e">
        <f>SUM(_xlfn.XLOOKUP(Table8[[#This Row],[Control ID]],[6]!Table10[Control ID],[6]cmmiAnalysis!BL$4:BL$579))</f>
        <v>#REF!</v>
      </c>
      <c r="Q30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4" s="1" t="e">
        <f>SUM(_xlfn.XLOOKUP(Table8[[#This Row],[Control ID]],[6]!Table10[Control ID],[6]cmmiAnalysis!BQ$4:BQ$579),_xlfn.XLOOKUP(Table8[[#This Row],[Control ID]],[6]!Table10[Control ID],[6]cmmiAnalysis!BR$4:BR$579))</f>
        <v>#REF!</v>
      </c>
      <c r="S304" s="1" t="e">
        <f>SUM(_xlfn.XLOOKUP(Table8[[#This Row],[Control ID]],[6]!Table10[Control ID],[6]cmmiAnalysis!BA$4:BA$579),_xlfn.XLOOKUP(Table8[[#This Row],[Control ID]],[6]!Table10[Control ID],[6]cmmiAnalysis!BB$4:BB$579),_xlfn.XLOOKUP(Table8[[#This Row],[Control ID]],[6]!Table10[Control ID],[6]cmmiAnalysis!BC$4:BC$579))</f>
        <v>#REF!</v>
      </c>
      <c r="T304" s="1" t="e">
        <f>SUM(_xlfn.XLOOKUP(Table8[[#This Row],[Control ID]],[6]!Table10[Control ID],[6]cmmiAnalysis!BV$4:BV$579))</f>
        <v>#REF!</v>
      </c>
      <c r="U304" s="1" t="e">
        <f>SUM(_xlfn.XLOOKUP(Table8[[#This Row],[Control ID]],[6]!Table10[Control ID],[6]cmmiAnalysis!BW$4:BW$579))</f>
        <v>#REF!</v>
      </c>
      <c r="V304" s="1" t="e">
        <f>SUM(_xlfn.XLOOKUP(Table8[[#This Row],[Control ID]],[6]!Table10[Control ID],[6]cmmiAnalysis!BX$4:BX$579))</f>
        <v>#REF!</v>
      </c>
      <c r="W304" s="1" t="e">
        <f>SUM(_xlfn.XLOOKUP(Table8[[#This Row],[Control ID]],[6]!Table10[Control ID],[6]cmmiAnalysis!BY$4:BY$579))</f>
        <v>#REF!</v>
      </c>
      <c r="X304" s="1" t="e">
        <f>SUM(_xlfn.XLOOKUP(Table8[[#This Row],[Control ID]],[6]!Table10[Control ID],[6]cmmiAnalysis!BZ$4:BZ$579))</f>
        <v>#REF!</v>
      </c>
      <c r="Y304" s="1" t="e">
        <f>SUM(_xlfn.XLOOKUP(Table8[[#This Row],[Control ID]],[6]!Table10[Control ID],[6]cmmiAnalysis!CA$4:CA$579),_xlfn.XLOOKUP(Table8[[#This Row],[Control ID]],[6]!Table10[Control ID],[6]cmmiAnalysis!CB$4:CB$579))</f>
        <v>#REF!</v>
      </c>
      <c r="Z304" s="1" t="e">
        <f>SUM(_xlfn.XLOOKUP(Table8[[#This Row],[Control ID]],[6]!Table10[Control ID],[6]cmmiAnalysis!CC$4:CC$579),_xlfn.XLOOKUP(Table8[[#This Row],[Control ID]],[6]!Table10[Control ID],[6]cmmiAnalysis!CD$4:CD$579),_xlfn.XLOOKUP(Table8[[#This Row],[Control ID]],[6]!Table10[Control ID],[6]cmmiAnalysis!CE$4:CE$579))</f>
        <v>#REF!</v>
      </c>
    </row>
    <row r="305" spans="2:26" x14ac:dyDescent="0.25">
      <c r="B305" s="1" t="s">
        <v>3628</v>
      </c>
      <c r="C305" s="1" t="str">
        <f>_xlfn.XLOOKUP(B305,[6]cmmiAnalysis!$A$4:$A$579,[6]cmmiAnalysis!$D$4:$D$579,0,0,1)</f>
        <v>Risk-based Policies</v>
      </c>
      <c r="D305" s="19">
        <v>3</v>
      </c>
      <c r="E305" s="32" t="str">
        <f>IFERROR(SUM(Table8[[#This Row],[Implementation]:[Reporting]]),"N/A")</f>
        <v>N/A</v>
      </c>
      <c r="F305" s="32" t="e">
        <f>SUM(Table8[[#This Row],[Operating Capability]:[Adaptability]])</f>
        <v>#REF!</v>
      </c>
      <c r="G305" s="32" t="e">
        <f>SUM(Table8[[#This Row],[Reliability]:[Transparency]])</f>
        <v>#REF!</v>
      </c>
      <c r="H305" s="1" t="e" cm="1">
        <f t="array" ref="H305">_xlfn.XLOOKUP(B305,[6]!Table10[Control ID],[6]cmmiAnalysis!AV$4:AV$579,0,0,1)</f>
        <v>#REF!</v>
      </c>
      <c r="I305" s="1" t="e" cm="1">
        <f t="array" ref="I305">_xlfn.XLOOKUP(B305,[6]!Table10[Control ID], [6]cmmiAnalysis!AW$4:AW$579,0,0,1)+(_xlfn.XLOOKUP(B305,[6]!Table10[Control ID], [6]cmmiAnalysis!AX$4:AX$579,0,0,1)+(_xlfn.XLOOKUP(B305,[6]!Table10[Control ID], [6]cmmiAnalysis!AY$4:AY$579,0,0,1)))</f>
        <v>#REF!</v>
      </c>
      <c r="J30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5" s="1" t="e">
        <f>SUM(_xlfn.XLOOKUP(Table8[[#This Row],[Control ID]],[6]!Table10[Control ID],[6]cmmiAnalysis!BE$4:BE$579),_xlfn.XLOOKUP(Table8[[#This Row],[Control ID]],[6]!Table10[Control ID],[6]cmmiAnalysis!BF$4:BF$579))</f>
        <v>#REF!</v>
      </c>
      <c r="L305" s="1" t="e">
        <f>SUM(_xlfn.XLOOKUP(Table8[[#This Row],[Control ID]],[6]!Table10[Control ID],[6]cmmiAnalysis!BG$4:BG$579))</f>
        <v>#REF!</v>
      </c>
      <c r="M305" s="1" t="e">
        <f>SUM(_xlfn.XLOOKUP(Table8[[#This Row],[Control ID]],[6]!Table10[Control ID],[6]cmmiAnalysis!BH$4:BH$579))</f>
        <v>#REF!</v>
      </c>
      <c r="N305" s="1" t="e">
        <f>SUM(_xlfn.XLOOKUP(Table8[[#This Row],[Control ID]],[6]!Table10[Control ID],[6]cmmiAnalysis!BI$4:BI$579))</f>
        <v>#REF!</v>
      </c>
      <c r="O305" s="1" t="e">
        <f>SUM(_xlfn.XLOOKUP(Table8[[#This Row],[Control ID]],[6]!Table10[Control ID],[6]cmmiAnalysis!BJ$4:BJ$579),_xlfn.XLOOKUP(Table8[[#This Row],[Control ID]],[6]!Table10[Control ID],[6]cmmiAnalysis!BK$4:BK$579))</f>
        <v>#REF!</v>
      </c>
      <c r="P305" s="1" t="e">
        <f>SUM(_xlfn.XLOOKUP(Table8[[#This Row],[Control ID]],[6]!Table10[Control ID],[6]cmmiAnalysis!BL$4:BL$579))</f>
        <v>#REF!</v>
      </c>
      <c r="Q30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5" s="1" t="e">
        <f>SUM(_xlfn.XLOOKUP(Table8[[#This Row],[Control ID]],[6]!Table10[Control ID],[6]cmmiAnalysis!BQ$4:BQ$579),_xlfn.XLOOKUP(Table8[[#This Row],[Control ID]],[6]!Table10[Control ID],[6]cmmiAnalysis!BR$4:BR$579))</f>
        <v>#REF!</v>
      </c>
      <c r="S305" s="1" t="e">
        <f>SUM(_xlfn.XLOOKUP(Table8[[#This Row],[Control ID]],[6]!Table10[Control ID],[6]cmmiAnalysis!BA$4:BA$579),_xlfn.XLOOKUP(Table8[[#This Row],[Control ID]],[6]!Table10[Control ID],[6]cmmiAnalysis!BB$4:BB$579),_xlfn.XLOOKUP(Table8[[#This Row],[Control ID]],[6]!Table10[Control ID],[6]cmmiAnalysis!BC$4:BC$579))</f>
        <v>#REF!</v>
      </c>
      <c r="T305" s="1" t="e">
        <f>SUM(_xlfn.XLOOKUP(Table8[[#This Row],[Control ID]],[6]!Table10[Control ID],[6]cmmiAnalysis!BV$4:BV$579))</f>
        <v>#REF!</v>
      </c>
      <c r="U305" s="1" t="e">
        <f>SUM(_xlfn.XLOOKUP(Table8[[#This Row],[Control ID]],[6]!Table10[Control ID],[6]cmmiAnalysis!BW$4:BW$579))</f>
        <v>#REF!</v>
      </c>
      <c r="V305" s="1" t="e">
        <f>SUM(_xlfn.XLOOKUP(Table8[[#This Row],[Control ID]],[6]!Table10[Control ID],[6]cmmiAnalysis!BX$4:BX$579))</f>
        <v>#REF!</v>
      </c>
      <c r="W305" s="1" t="e">
        <f>SUM(_xlfn.XLOOKUP(Table8[[#This Row],[Control ID]],[6]!Table10[Control ID],[6]cmmiAnalysis!BY$4:BY$579))</f>
        <v>#REF!</v>
      </c>
      <c r="X305" s="1" t="e">
        <f>SUM(_xlfn.XLOOKUP(Table8[[#This Row],[Control ID]],[6]!Table10[Control ID],[6]cmmiAnalysis!BZ$4:BZ$579))</f>
        <v>#REF!</v>
      </c>
      <c r="Y305" s="1" t="e">
        <f>SUM(_xlfn.XLOOKUP(Table8[[#This Row],[Control ID]],[6]!Table10[Control ID],[6]cmmiAnalysis!CA$4:CA$579),_xlfn.XLOOKUP(Table8[[#This Row],[Control ID]],[6]!Table10[Control ID],[6]cmmiAnalysis!CB$4:CB$579))</f>
        <v>#REF!</v>
      </c>
      <c r="Z305" s="1" t="e">
        <f>SUM(_xlfn.XLOOKUP(Table8[[#This Row],[Control ID]],[6]!Table10[Control ID],[6]cmmiAnalysis!CC$4:CC$579),_xlfn.XLOOKUP(Table8[[#This Row],[Control ID]],[6]!Table10[Control ID],[6]cmmiAnalysis!CD$4:CD$579),_xlfn.XLOOKUP(Table8[[#This Row],[Control ID]],[6]!Table10[Control ID],[6]cmmiAnalysis!CE$4:CE$579))</f>
        <v>#REF!</v>
      </c>
    </row>
    <row r="306" spans="2:26" x14ac:dyDescent="0.25">
      <c r="B306" s="1" t="s">
        <v>3629</v>
      </c>
      <c r="C306" s="1" t="str">
        <f>_xlfn.XLOOKUP(B306,[6]cmmiAnalysis!$A$4:$A$579,[6]cmmiAnalysis!$D$4:$D$579,0,0,1)</f>
        <v>Recovery Questions</v>
      </c>
      <c r="D306" s="19">
        <v>4</v>
      </c>
      <c r="E306" s="32" t="str">
        <f>IFERROR(SUM(Table8[[#This Row],[Implementation]:[Reporting]]),"N/A")</f>
        <v>N/A</v>
      </c>
      <c r="F306" s="32" t="e">
        <f>SUM(Table8[[#This Row],[Operating Capability]:[Adaptability]])</f>
        <v>#REF!</v>
      </c>
      <c r="G306" s="32" t="e">
        <f>SUM(Table8[[#This Row],[Reliability]:[Transparency]])</f>
        <v>#REF!</v>
      </c>
      <c r="H306" s="1" t="e" cm="1">
        <f t="array" ref="H306">_xlfn.XLOOKUP(B306,[6]!Table10[Control ID],[6]cmmiAnalysis!AV$4:AV$579,0,0,1)</f>
        <v>#REF!</v>
      </c>
      <c r="I306" s="1" t="e" cm="1">
        <f t="array" ref="I306">_xlfn.XLOOKUP(B306,[6]!Table10[Control ID], [6]cmmiAnalysis!AW$4:AW$579,0,0,1)+(_xlfn.XLOOKUP(B306,[6]!Table10[Control ID], [6]cmmiAnalysis!AX$4:AX$579,0,0,1)+(_xlfn.XLOOKUP(B306,[6]!Table10[Control ID], [6]cmmiAnalysis!AY$4:AY$579,0,0,1)))</f>
        <v>#REF!</v>
      </c>
      <c r="J30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6" s="1" t="e">
        <f>SUM(_xlfn.XLOOKUP(Table8[[#This Row],[Control ID]],[6]!Table10[Control ID],[6]cmmiAnalysis!BE$4:BE$579),_xlfn.XLOOKUP(Table8[[#This Row],[Control ID]],[6]!Table10[Control ID],[6]cmmiAnalysis!BF$4:BF$579))</f>
        <v>#REF!</v>
      </c>
      <c r="L306" s="1" t="e">
        <f>SUM(_xlfn.XLOOKUP(Table8[[#This Row],[Control ID]],[6]!Table10[Control ID],[6]cmmiAnalysis!BG$4:BG$579))</f>
        <v>#REF!</v>
      </c>
      <c r="M306" s="1" t="e">
        <f>SUM(_xlfn.XLOOKUP(Table8[[#This Row],[Control ID]],[6]!Table10[Control ID],[6]cmmiAnalysis!BH$4:BH$579))</f>
        <v>#REF!</v>
      </c>
      <c r="N306" s="1" t="e">
        <f>SUM(_xlfn.XLOOKUP(Table8[[#This Row],[Control ID]],[6]!Table10[Control ID],[6]cmmiAnalysis!BI$4:BI$579))</f>
        <v>#REF!</v>
      </c>
      <c r="O306" s="1" t="e">
        <f>SUM(_xlfn.XLOOKUP(Table8[[#This Row],[Control ID]],[6]!Table10[Control ID],[6]cmmiAnalysis!BJ$4:BJ$579),_xlfn.XLOOKUP(Table8[[#This Row],[Control ID]],[6]!Table10[Control ID],[6]cmmiAnalysis!BK$4:BK$579))</f>
        <v>#REF!</v>
      </c>
      <c r="P306" s="1" t="e">
        <f>SUM(_xlfn.XLOOKUP(Table8[[#This Row],[Control ID]],[6]!Table10[Control ID],[6]cmmiAnalysis!BL$4:BL$579))</f>
        <v>#REF!</v>
      </c>
      <c r="Q30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6" s="1" t="e">
        <f>SUM(_xlfn.XLOOKUP(Table8[[#This Row],[Control ID]],[6]!Table10[Control ID],[6]cmmiAnalysis!BQ$4:BQ$579),_xlfn.XLOOKUP(Table8[[#This Row],[Control ID]],[6]!Table10[Control ID],[6]cmmiAnalysis!BR$4:BR$579))</f>
        <v>#REF!</v>
      </c>
      <c r="S306" s="1" t="e">
        <f>SUM(_xlfn.XLOOKUP(Table8[[#This Row],[Control ID]],[6]!Table10[Control ID],[6]cmmiAnalysis!BA$4:BA$579),_xlfn.XLOOKUP(Table8[[#This Row],[Control ID]],[6]!Table10[Control ID],[6]cmmiAnalysis!BB$4:BB$579),_xlfn.XLOOKUP(Table8[[#This Row],[Control ID]],[6]!Table10[Control ID],[6]cmmiAnalysis!BC$4:BC$579))</f>
        <v>#REF!</v>
      </c>
      <c r="T306" s="1" t="e">
        <f>SUM(_xlfn.XLOOKUP(Table8[[#This Row],[Control ID]],[6]!Table10[Control ID],[6]cmmiAnalysis!BV$4:BV$579))</f>
        <v>#REF!</v>
      </c>
      <c r="U306" s="1" t="e">
        <f>SUM(_xlfn.XLOOKUP(Table8[[#This Row],[Control ID]],[6]!Table10[Control ID],[6]cmmiAnalysis!BW$4:BW$579))</f>
        <v>#REF!</v>
      </c>
      <c r="V306" s="1" t="e">
        <f>SUM(_xlfn.XLOOKUP(Table8[[#This Row],[Control ID]],[6]!Table10[Control ID],[6]cmmiAnalysis!BX$4:BX$579))</f>
        <v>#REF!</v>
      </c>
      <c r="W306" s="1" t="e">
        <f>SUM(_xlfn.XLOOKUP(Table8[[#This Row],[Control ID]],[6]!Table10[Control ID],[6]cmmiAnalysis!BY$4:BY$579))</f>
        <v>#REF!</v>
      </c>
      <c r="X306" s="1" t="e">
        <f>SUM(_xlfn.XLOOKUP(Table8[[#This Row],[Control ID]],[6]!Table10[Control ID],[6]cmmiAnalysis!BZ$4:BZ$579))</f>
        <v>#REF!</v>
      </c>
      <c r="Y306" s="1" t="e">
        <f>SUM(_xlfn.XLOOKUP(Table8[[#This Row],[Control ID]],[6]!Table10[Control ID],[6]cmmiAnalysis!CA$4:CA$579),_xlfn.XLOOKUP(Table8[[#This Row],[Control ID]],[6]!Table10[Control ID],[6]cmmiAnalysis!CB$4:CB$579))</f>
        <v>#REF!</v>
      </c>
      <c r="Z306" s="1" t="e">
        <f>SUM(_xlfn.XLOOKUP(Table8[[#This Row],[Control ID]],[6]!Table10[Control ID],[6]cmmiAnalysis!CC$4:CC$579),_xlfn.XLOOKUP(Table8[[#This Row],[Control ID]],[6]!Table10[Control ID],[6]cmmiAnalysis!CD$4:CD$579),_xlfn.XLOOKUP(Table8[[#This Row],[Control ID]],[6]!Table10[Control ID],[6]cmmiAnalysis!CE$4:CE$579))</f>
        <v>#REF!</v>
      </c>
    </row>
    <row r="307" spans="2:26" x14ac:dyDescent="0.25">
      <c r="B307" s="1" t="s">
        <v>3630</v>
      </c>
      <c r="C307" s="1" t="str">
        <f>_xlfn.XLOOKUP(B307,[6]cmmiAnalysis!$A$4:$A$579,[6]cmmiAnalysis!$D$4:$D$579,0,0,1)</f>
        <v>Email/SMS-based Recovery</v>
      </c>
      <c r="D307" s="19">
        <v>4</v>
      </c>
      <c r="E307" s="32" t="str">
        <f>IFERROR(SUM(Table8[[#This Row],[Implementation]:[Reporting]]),"N/A")</f>
        <v>N/A</v>
      </c>
      <c r="F307" s="32" t="e">
        <f>SUM(Table8[[#This Row],[Operating Capability]:[Adaptability]])</f>
        <v>#REF!</v>
      </c>
      <c r="G307" s="32" t="e">
        <f>SUM(Table8[[#This Row],[Reliability]:[Transparency]])</f>
        <v>#REF!</v>
      </c>
      <c r="H307" s="1" t="e" cm="1">
        <f t="array" ref="H307">_xlfn.XLOOKUP(B307,[6]!Table10[Control ID],[6]cmmiAnalysis!AV$4:AV$579,0,0,1)</f>
        <v>#REF!</v>
      </c>
      <c r="I307" s="1" t="e" cm="1">
        <f t="array" ref="I307">_xlfn.XLOOKUP(B307,[6]!Table10[Control ID], [6]cmmiAnalysis!AW$4:AW$579,0,0,1)+(_xlfn.XLOOKUP(B307,[6]!Table10[Control ID], [6]cmmiAnalysis!AX$4:AX$579,0,0,1)+(_xlfn.XLOOKUP(B307,[6]!Table10[Control ID], [6]cmmiAnalysis!AY$4:AY$579,0,0,1)))</f>
        <v>#REF!</v>
      </c>
      <c r="J30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7" s="1" t="e">
        <f>SUM(_xlfn.XLOOKUP(Table8[[#This Row],[Control ID]],[6]!Table10[Control ID],[6]cmmiAnalysis!BE$4:BE$579),_xlfn.XLOOKUP(Table8[[#This Row],[Control ID]],[6]!Table10[Control ID],[6]cmmiAnalysis!BF$4:BF$579))</f>
        <v>#REF!</v>
      </c>
      <c r="L307" s="1" t="e">
        <f>SUM(_xlfn.XLOOKUP(Table8[[#This Row],[Control ID]],[6]!Table10[Control ID],[6]cmmiAnalysis!BG$4:BG$579))</f>
        <v>#REF!</v>
      </c>
      <c r="M307" s="1" t="e">
        <f>SUM(_xlfn.XLOOKUP(Table8[[#This Row],[Control ID]],[6]!Table10[Control ID],[6]cmmiAnalysis!BH$4:BH$579))</f>
        <v>#REF!</v>
      </c>
      <c r="N307" s="1" t="e">
        <f>SUM(_xlfn.XLOOKUP(Table8[[#This Row],[Control ID]],[6]!Table10[Control ID],[6]cmmiAnalysis!BI$4:BI$579))</f>
        <v>#REF!</v>
      </c>
      <c r="O307" s="1" t="e">
        <f>SUM(_xlfn.XLOOKUP(Table8[[#This Row],[Control ID]],[6]!Table10[Control ID],[6]cmmiAnalysis!BJ$4:BJ$579),_xlfn.XLOOKUP(Table8[[#This Row],[Control ID]],[6]!Table10[Control ID],[6]cmmiAnalysis!BK$4:BK$579))</f>
        <v>#REF!</v>
      </c>
      <c r="P307" s="1" t="e">
        <f>SUM(_xlfn.XLOOKUP(Table8[[#This Row],[Control ID]],[6]!Table10[Control ID],[6]cmmiAnalysis!BL$4:BL$579))</f>
        <v>#REF!</v>
      </c>
      <c r="Q30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7" s="1" t="e">
        <f>SUM(_xlfn.XLOOKUP(Table8[[#This Row],[Control ID]],[6]!Table10[Control ID],[6]cmmiAnalysis!BQ$4:BQ$579),_xlfn.XLOOKUP(Table8[[#This Row],[Control ID]],[6]!Table10[Control ID],[6]cmmiAnalysis!BR$4:BR$579))</f>
        <v>#REF!</v>
      </c>
      <c r="S307" s="1" t="e">
        <f>SUM(_xlfn.XLOOKUP(Table8[[#This Row],[Control ID]],[6]!Table10[Control ID],[6]cmmiAnalysis!BA$4:BA$579),_xlfn.XLOOKUP(Table8[[#This Row],[Control ID]],[6]!Table10[Control ID],[6]cmmiAnalysis!BB$4:BB$579),_xlfn.XLOOKUP(Table8[[#This Row],[Control ID]],[6]!Table10[Control ID],[6]cmmiAnalysis!BC$4:BC$579))</f>
        <v>#REF!</v>
      </c>
      <c r="T307" s="1" t="e">
        <f>SUM(_xlfn.XLOOKUP(Table8[[#This Row],[Control ID]],[6]!Table10[Control ID],[6]cmmiAnalysis!BV$4:BV$579))</f>
        <v>#REF!</v>
      </c>
      <c r="U307" s="1" t="e">
        <f>SUM(_xlfn.XLOOKUP(Table8[[#This Row],[Control ID]],[6]!Table10[Control ID],[6]cmmiAnalysis!BW$4:BW$579))</f>
        <v>#REF!</v>
      </c>
      <c r="V307" s="1" t="e">
        <f>SUM(_xlfn.XLOOKUP(Table8[[#This Row],[Control ID]],[6]!Table10[Control ID],[6]cmmiAnalysis!BX$4:BX$579))</f>
        <v>#REF!</v>
      </c>
      <c r="W307" s="1" t="e">
        <f>SUM(_xlfn.XLOOKUP(Table8[[#This Row],[Control ID]],[6]!Table10[Control ID],[6]cmmiAnalysis!BY$4:BY$579))</f>
        <v>#REF!</v>
      </c>
      <c r="X307" s="1" t="e">
        <f>SUM(_xlfn.XLOOKUP(Table8[[#This Row],[Control ID]],[6]!Table10[Control ID],[6]cmmiAnalysis!BZ$4:BZ$579))</f>
        <v>#REF!</v>
      </c>
      <c r="Y307" s="1" t="e">
        <f>SUM(_xlfn.XLOOKUP(Table8[[#This Row],[Control ID]],[6]!Table10[Control ID],[6]cmmiAnalysis!CA$4:CA$579),_xlfn.XLOOKUP(Table8[[#This Row],[Control ID]],[6]!Table10[Control ID],[6]cmmiAnalysis!CB$4:CB$579))</f>
        <v>#REF!</v>
      </c>
      <c r="Z307" s="1" t="e">
        <f>SUM(_xlfn.XLOOKUP(Table8[[#This Row],[Control ID]],[6]!Table10[Control ID],[6]cmmiAnalysis!CC$4:CC$579),_xlfn.XLOOKUP(Table8[[#This Row],[Control ID]],[6]!Table10[Control ID],[6]cmmiAnalysis!CD$4:CD$579),_xlfn.XLOOKUP(Table8[[#This Row],[Control ID]],[6]!Table10[Control ID],[6]cmmiAnalysis!CE$4:CE$579))</f>
        <v>#REF!</v>
      </c>
    </row>
    <row r="308" spans="2:26" x14ac:dyDescent="0.25">
      <c r="B308" s="1" t="s">
        <v>3631</v>
      </c>
      <c r="C308" s="1" t="str">
        <f>_xlfn.XLOOKUP(B308,[6]cmmiAnalysis!$A$4:$A$579,[6]cmmiAnalysis!$D$4:$D$579,0,0,1)</f>
        <v>OAuth 2.0</v>
      </c>
      <c r="D308" s="19">
        <v>4</v>
      </c>
      <c r="E308" s="32" t="str">
        <f>IFERROR(SUM(Table8[[#This Row],[Implementation]:[Reporting]]),"N/A")</f>
        <v>N/A</v>
      </c>
      <c r="F308" s="32" t="e">
        <f>SUM(Table8[[#This Row],[Operating Capability]:[Adaptability]])</f>
        <v>#REF!</v>
      </c>
      <c r="G308" s="32" t="e">
        <f>SUM(Table8[[#This Row],[Reliability]:[Transparency]])</f>
        <v>#REF!</v>
      </c>
      <c r="H308" s="1" t="e" cm="1">
        <f t="array" ref="H308">_xlfn.XLOOKUP(B308,[6]!Table10[Control ID],[6]cmmiAnalysis!AV$4:AV$579,0,0,1)</f>
        <v>#REF!</v>
      </c>
      <c r="I308" s="1" t="e" cm="1">
        <f t="array" ref="I308">_xlfn.XLOOKUP(B308,[6]!Table10[Control ID], [6]cmmiAnalysis!AW$4:AW$579,0,0,1)+(_xlfn.XLOOKUP(B308,[6]!Table10[Control ID], [6]cmmiAnalysis!AX$4:AX$579,0,0,1)+(_xlfn.XLOOKUP(B308,[6]!Table10[Control ID], [6]cmmiAnalysis!AY$4:AY$579,0,0,1)))</f>
        <v>#REF!</v>
      </c>
      <c r="J30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8" s="1" t="e">
        <f>SUM(_xlfn.XLOOKUP(Table8[[#This Row],[Control ID]],[6]!Table10[Control ID],[6]cmmiAnalysis!BE$4:BE$579),_xlfn.XLOOKUP(Table8[[#This Row],[Control ID]],[6]!Table10[Control ID],[6]cmmiAnalysis!BF$4:BF$579))</f>
        <v>#REF!</v>
      </c>
      <c r="L308" s="1" t="e">
        <f>SUM(_xlfn.XLOOKUP(Table8[[#This Row],[Control ID]],[6]!Table10[Control ID],[6]cmmiAnalysis!BG$4:BG$579))</f>
        <v>#REF!</v>
      </c>
      <c r="M308" s="1" t="e">
        <f>SUM(_xlfn.XLOOKUP(Table8[[#This Row],[Control ID]],[6]!Table10[Control ID],[6]cmmiAnalysis!BH$4:BH$579))</f>
        <v>#REF!</v>
      </c>
      <c r="N308" s="1" t="e">
        <f>SUM(_xlfn.XLOOKUP(Table8[[#This Row],[Control ID]],[6]!Table10[Control ID],[6]cmmiAnalysis!BI$4:BI$579))</f>
        <v>#REF!</v>
      </c>
      <c r="O308" s="1" t="e">
        <f>SUM(_xlfn.XLOOKUP(Table8[[#This Row],[Control ID]],[6]!Table10[Control ID],[6]cmmiAnalysis!BJ$4:BJ$579),_xlfn.XLOOKUP(Table8[[#This Row],[Control ID]],[6]!Table10[Control ID],[6]cmmiAnalysis!BK$4:BK$579))</f>
        <v>#REF!</v>
      </c>
      <c r="P308" s="1" t="e">
        <f>SUM(_xlfn.XLOOKUP(Table8[[#This Row],[Control ID]],[6]!Table10[Control ID],[6]cmmiAnalysis!BL$4:BL$579))</f>
        <v>#REF!</v>
      </c>
      <c r="Q30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8" s="1" t="e">
        <f>SUM(_xlfn.XLOOKUP(Table8[[#This Row],[Control ID]],[6]!Table10[Control ID],[6]cmmiAnalysis!BQ$4:BQ$579),_xlfn.XLOOKUP(Table8[[#This Row],[Control ID]],[6]!Table10[Control ID],[6]cmmiAnalysis!BR$4:BR$579))</f>
        <v>#REF!</v>
      </c>
      <c r="S308" s="1" t="e">
        <f>SUM(_xlfn.XLOOKUP(Table8[[#This Row],[Control ID]],[6]!Table10[Control ID],[6]cmmiAnalysis!BA$4:BA$579),_xlfn.XLOOKUP(Table8[[#This Row],[Control ID]],[6]!Table10[Control ID],[6]cmmiAnalysis!BB$4:BB$579),_xlfn.XLOOKUP(Table8[[#This Row],[Control ID]],[6]!Table10[Control ID],[6]cmmiAnalysis!BC$4:BC$579))</f>
        <v>#REF!</v>
      </c>
      <c r="T308" s="1" t="e">
        <f>SUM(_xlfn.XLOOKUP(Table8[[#This Row],[Control ID]],[6]!Table10[Control ID],[6]cmmiAnalysis!BV$4:BV$579))</f>
        <v>#REF!</v>
      </c>
      <c r="U308" s="1" t="e">
        <f>SUM(_xlfn.XLOOKUP(Table8[[#This Row],[Control ID]],[6]!Table10[Control ID],[6]cmmiAnalysis!BW$4:BW$579))</f>
        <v>#REF!</v>
      </c>
      <c r="V308" s="1" t="e">
        <f>SUM(_xlfn.XLOOKUP(Table8[[#This Row],[Control ID]],[6]!Table10[Control ID],[6]cmmiAnalysis!BX$4:BX$579))</f>
        <v>#REF!</v>
      </c>
      <c r="W308" s="1" t="e">
        <f>SUM(_xlfn.XLOOKUP(Table8[[#This Row],[Control ID]],[6]!Table10[Control ID],[6]cmmiAnalysis!BY$4:BY$579))</f>
        <v>#REF!</v>
      </c>
      <c r="X308" s="1" t="e">
        <f>SUM(_xlfn.XLOOKUP(Table8[[#This Row],[Control ID]],[6]!Table10[Control ID],[6]cmmiAnalysis!BZ$4:BZ$579))</f>
        <v>#REF!</v>
      </c>
      <c r="Y308" s="1" t="e">
        <f>SUM(_xlfn.XLOOKUP(Table8[[#This Row],[Control ID]],[6]!Table10[Control ID],[6]cmmiAnalysis!CA$4:CA$579),_xlfn.XLOOKUP(Table8[[#This Row],[Control ID]],[6]!Table10[Control ID],[6]cmmiAnalysis!CB$4:CB$579))</f>
        <v>#REF!</v>
      </c>
      <c r="Z308" s="1" t="e">
        <f>SUM(_xlfn.XLOOKUP(Table8[[#This Row],[Control ID]],[6]!Table10[Control ID],[6]cmmiAnalysis!CC$4:CC$579),_xlfn.XLOOKUP(Table8[[#This Row],[Control ID]],[6]!Table10[Control ID],[6]cmmiAnalysis!CD$4:CD$579),_xlfn.XLOOKUP(Table8[[#This Row],[Control ID]],[6]!Table10[Control ID],[6]cmmiAnalysis!CE$4:CE$579))</f>
        <v>#REF!</v>
      </c>
    </row>
    <row r="309" spans="2:26" x14ac:dyDescent="0.25">
      <c r="B309" s="1" t="s">
        <v>3632</v>
      </c>
      <c r="C309" s="1" t="str">
        <f>_xlfn.XLOOKUP(B309,[6]cmmiAnalysis!$A$4:$A$579,[6]cmmiAnalysis!$D$4:$D$579,0,0,1)</f>
        <v>Mutual TLS for APIs</v>
      </c>
      <c r="D309" s="19">
        <v>3</v>
      </c>
      <c r="E309" s="32" t="str">
        <f>IFERROR(SUM(Table8[[#This Row],[Implementation]:[Reporting]]),"N/A")</f>
        <v>N/A</v>
      </c>
      <c r="F309" s="32" t="e">
        <f>SUM(Table8[[#This Row],[Operating Capability]:[Adaptability]])</f>
        <v>#REF!</v>
      </c>
      <c r="G309" s="32" t="e">
        <f>SUM(Table8[[#This Row],[Reliability]:[Transparency]])</f>
        <v>#REF!</v>
      </c>
      <c r="H309" s="1" t="e" cm="1">
        <f t="array" ref="H309">_xlfn.XLOOKUP(B309,[6]!Table10[Control ID],[6]cmmiAnalysis!AV$4:AV$579,0,0,1)</f>
        <v>#REF!</v>
      </c>
      <c r="I309" s="1" t="e" cm="1">
        <f t="array" ref="I309">_xlfn.XLOOKUP(B309,[6]!Table10[Control ID], [6]cmmiAnalysis!AW$4:AW$579,0,0,1)+(_xlfn.XLOOKUP(B309,[6]!Table10[Control ID], [6]cmmiAnalysis!AX$4:AX$579,0,0,1)+(_xlfn.XLOOKUP(B309,[6]!Table10[Control ID], [6]cmmiAnalysis!AY$4:AY$579,0,0,1)))</f>
        <v>#REF!</v>
      </c>
      <c r="J30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09" s="1" t="e">
        <f>SUM(_xlfn.XLOOKUP(Table8[[#This Row],[Control ID]],[6]!Table10[Control ID],[6]cmmiAnalysis!BE$4:BE$579),_xlfn.XLOOKUP(Table8[[#This Row],[Control ID]],[6]!Table10[Control ID],[6]cmmiAnalysis!BF$4:BF$579))</f>
        <v>#REF!</v>
      </c>
      <c r="L309" s="1" t="e">
        <f>SUM(_xlfn.XLOOKUP(Table8[[#This Row],[Control ID]],[6]!Table10[Control ID],[6]cmmiAnalysis!BG$4:BG$579))</f>
        <v>#REF!</v>
      </c>
      <c r="M309" s="1" t="e">
        <f>SUM(_xlfn.XLOOKUP(Table8[[#This Row],[Control ID]],[6]!Table10[Control ID],[6]cmmiAnalysis!BH$4:BH$579))</f>
        <v>#REF!</v>
      </c>
      <c r="N309" s="1" t="e">
        <f>SUM(_xlfn.XLOOKUP(Table8[[#This Row],[Control ID]],[6]!Table10[Control ID],[6]cmmiAnalysis!BI$4:BI$579))</f>
        <v>#REF!</v>
      </c>
      <c r="O309" s="1" t="e">
        <f>SUM(_xlfn.XLOOKUP(Table8[[#This Row],[Control ID]],[6]!Table10[Control ID],[6]cmmiAnalysis!BJ$4:BJ$579),_xlfn.XLOOKUP(Table8[[#This Row],[Control ID]],[6]!Table10[Control ID],[6]cmmiAnalysis!BK$4:BK$579))</f>
        <v>#REF!</v>
      </c>
      <c r="P309" s="1" t="e">
        <f>SUM(_xlfn.XLOOKUP(Table8[[#This Row],[Control ID]],[6]!Table10[Control ID],[6]cmmiAnalysis!BL$4:BL$579))</f>
        <v>#REF!</v>
      </c>
      <c r="Q30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09" s="1" t="e">
        <f>SUM(_xlfn.XLOOKUP(Table8[[#This Row],[Control ID]],[6]!Table10[Control ID],[6]cmmiAnalysis!BQ$4:BQ$579),_xlfn.XLOOKUP(Table8[[#This Row],[Control ID]],[6]!Table10[Control ID],[6]cmmiAnalysis!BR$4:BR$579))</f>
        <v>#REF!</v>
      </c>
      <c r="S309" s="1" t="e">
        <f>SUM(_xlfn.XLOOKUP(Table8[[#This Row],[Control ID]],[6]!Table10[Control ID],[6]cmmiAnalysis!BA$4:BA$579),_xlfn.XLOOKUP(Table8[[#This Row],[Control ID]],[6]!Table10[Control ID],[6]cmmiAnalysis!BB$4:BB$579),_xlfn.XLOOKUP(Table8[[#This Row],[Control ID]],[6]!Table10[Control ID],[6]cmmiAnalysis!BC$4:BC$579))</f>
        <v>#REF!</v>
      </c>
      <c r="T309" s="1" t="e">
        <f>SUM(_xlfn.XLOOKUP(Table8[[#This Row],[Control ID]],[6]!Table10[Control ID],[6]cmmiAnalysis!BV$4:BV$579))</f>
        <v>#REF!</v>
      </c>
      <c r="U309" s="1" t="e">
        <f>SUM(_xlfn.XLOOKUP(Table8[[#This Row],[Control ID]],[6]!Table10[Control ID],[6]cmmiAnalysis!BW$4:BW$579))</f>
        <v>#REF!</v>
      </c>
      <c r="V309" s="1" t="e">
        <f>SUM(_xlfn.XLOOKUP(Table8[[#This Row],[Control ID]],[6]!Table10[Control ID],[6]cmmiAnalysis!BX$4:BX$579))</f>
        <v>#REF!</v>
      </c>
      <c r="W309" s="1" t="e">
        <f>SUM(_xlfn.XLOOKUP(Table8[[#This Row],[Control ID]],[6]!Table10[Control ID],[6]cmmiAnalysis!BY$4:BY$579))</f>
        <v>#REF!</v>
      </c>
      <c r="X309" s="1" t="e">
        <f>SUM(_xlfn.XLOOKUP(Table8[[#This Row],[Control ID]],[6]!Table10[Control ID],[6]cmmiAnalysis!BZ$4:BZ$579))</f>
        <v>#REF!</v>
      </c>
      <c r="Y309" s="1" t="e">
        <f>SUM(_xlfn.XLOOKUP(Table8[[#This Row],[Control ID]],[6]!Table10[Control ID],[6]cmmiAnalysis!CA$4:CA$579),_xlfn.XLOOKUP(Table8[[#This Row],[Control ID]],[6]!Table10[Control ID],[6]cmmiAnalysis!CB$4:CB$579))</f>
        <v>#REF!</v>
      </c>
      <c r="Z309" s="1" t="e">
        <f>SUM(_xlfn.XLOOKUP(Table8[[#This Row],[Control ID]],[6]!Table10[Control ID],[6]cmmiAnalysis!CC$4:CC$579),_xlfn.XLOOKUP(Table8[[#This Row],[Control ID]],[6]!Table10[Control ID],[6]cmmiAnalysis!CD$4:CD$579),_xlfn.XLOOKUP(Table8[[#This Row],[Control ID]],[6]!Table10[Control ID],[6]cmmiAnalysis!CE$4:CE$579))</f>
        <v>#REF!</v>
      </c>
    </row>
    <row r="310" spans="2:26" x14ac:dyDescent="0.25">
      <c r="B310" s="1" t="s">
        <v>3633</v>
      </c>
      <c r="C310" s="1" t="str">
        <f>_xlfn.XLOOKUP(B310,[6]cmmiAnalysis!$A$4:$A$579,[6]cmmiAnalysis!$D$4:$D$579,0,0,1)</f>
        <v>Authentication Logs</v>
      </c>
      <c r="D310" s="19">
        <v>4</v>
      </c>
      <c r="E310" s="32" t="str">
        <f>IFERROR(SUM(Table8[[#This Row],[Implementation]:[Reporting]]),"N/A")</f>
        <v>N/A</v>
      </c>
      <c r="F310" s="32" t="e">
        <f>SUM(Table8[[#This Row],[Operating Capability]:[Adaptability]])</f>
        <v>#REF!</v>
      </c>
      <c r="G310" s="32" t="e">
        <f>SUM(Table8[[#This Row],[Reliability]:[Transparency]])</f>
        <v>#REF!</v>
      </c>
      <c r="H310" s="1" t="e" cm="1">
        <f t="array" ref="H310">_xlfn.XLOOKUP(B310,[6]!Table10[Control ID],[6]cmmiAnalysis!AV$4:AV$579,0,0,1)</f>
        <v>#REF!</v>
      </c>
      <c r="I310" s="1" t="e" cm="1">
        <f t="array" ref="I310">_xlfn.XLOOKUP(B310,[6]!Table10[Control ID], [6]cmmiAnalysis!AW$4:AW$579,0,0,1)+(_xlfn.XLOOKUP(B310,[6]!Table10[Control ID], [6]cmmiAnalysis!AX$4:AX$579,0,0,1)+(_xlfn.XLOOKUP(B310,[6]!Table10[Control ID], [6]cmmiAnalysis!AY$4:AY$579,0,0,1)))</f>
        <v>#REF!</v>
      </c>
      <c r="J3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0" s="1" t="e">
        <f>SUM(_xlfn.XLOOKUP(Table8[[#This Row],[Control ID]],[6]!Table10[Control ID],[6]cmmiAnalysis!BE$4:BE$579),_xlfn.XLOOKUP(Table8[[#This Row],[Control ID]],[6]!Table10[Control ID],[6]cmmiAnalysis!BF$4:BF$579))</f>
        <v>#REF!</v>
      </c>
      <c r="L310" s="1" t="e">
        <f>SUM(_xlfn.XLOOKUP(Table8[[#This Row],[Control ID]],[6]!Table10[Control ID],[6]cmmiAnalysis!BG$4:BG$579))</f>
        <v>#REF!</v>
      </c>
      <c r="M310" s="1" t="e">
        <f>SUM(_xlfn.XLOOKUP(Table8[[#This Row],[Control ID]],[6]!Table10[Control ID],[6]cmmiAnalysis!BH$4:BH$579))</f>
        <v>#REF!</v>
      </c>
      <c r="N310" s="1" t="e">
        <f>SUM(_xlfn.XLOOKUP(Table8[[#This Row],[Control ID]],[6]!Table10[Control ID],[6]cmmiAnalysis!BI$4:BI$579))</f>
        <v>#REF!</v>
      </c>
      <c r="O310" s="1" t="e">
        <f>SUM(_xlfn.XLOOKUP(Table8[[#This Row],[Control ID]],[6]!Table10[Control ID],[6]cmmiAnalysis!BJ$4:BJ$579),_xlfn.XLOOKUP(Table8[[#This Row],[Control ID]],[6]!Table10[Control ID],[6]cmmiAnalysis!BK$4:BK$579))</f>
        <v>#REF!</v>
      </c>
      <c r="P310" s="1" t="e">
        <f>SUM(_xlfn.XLOOKUP(Table8[[#This Row],[Control ID]],[6]!Table10[Control ID],[6]cmmiAnalysis!BL$4:BL$579))</f>
        <v>#REF!</v>
      </c>
      <c r="Q3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0" s="1" t="e">
        <f>SUM(_xlfn.XLOOKUP(Table8[[#This Row],[Control ID]],[6]!Table10[Control ID],[6]cmmiAnalysis!BQ$4:BQ$579),_xlfn.XLOOKUP(Table8[[#This Row],[Control ID]],[6]!Table10[Control ID],[6]cmmiAnalysis!BR$4:BR$579))</f>
        <v>#REF!</v>
      </c>
      <c r="S310" s="1" t="e">
        <f>SUM(_xlfn.XLOOKUP(Table8[[#This Row],[Control ID]],[6]!Table10[Control ID],[6]cmmiAnalysis!BA$4:BA$579),_xlfn.XLOOKUP(Table8[[#This Row],[Control ID]],[6]!Table10[Control ID],[6]cmmiAnalysis!BB$4:BB$579),_xlfn.XLOOKUP(Table8[[#This Row],[Control ID]],[6]!Table10[Control ID],[6]cmmiAnalysis!BC$4:BC$579))</f>
        <v>#REF!</v>
      </c>
      <c r="T310" s="1" t="e">
        <f>SUM(_xlfn.XLOOKUP(Table8[[#This Row],[Control ID]],[6]!Table10[Control ID],[6]cmmiAnalysis!BV$4:BV$579))</f>
        <v>#REF!</v>
      </c>
      <c r="U310" s="1" t="e">
        <f>SUM(_xlfn.XLOOKUP(Table8[[#This Row],[Control ID]],[6]!Table10[Control ID],[6]cmmiAnalysis!BW$4:BW$579))</f>
        <v>#REF!</v>
      </c>
      <c r="V310" s="1" t="e">
        <f>SUM(_xlfn.XLOOKUP(Table8[[#This Row],[Control ID]],[6]!Table10[Control ID],[6]cmmiAnalysis!BX$4:BX$579))</f>
        <v>#REF!</v>
      </c>
      <c r="W310" s="1" t="e">
        <f>SUM(_xlfn.XLOOKUP(Table8[[#This Row],[Control ID]],[6]!Table10[Control ID],[6]cmmiAnalysis!BY$4:BY$579))</f>
        <v>#REF!</v>
      </c>
      <c r="X310" s="1" t="e">
        <f>SUM(_xlfn.XLOOKUP(Table8[[#This Row],[Control ID]],[6]!Table10[Control ID],[6]cmmiAnalysis!BZ$4:BZ$579))</f>
        <v>#REF!</v>
      </c>
      <c r="Y310" s="1" t="e">
        <f>SUM(_xlfn.XLOOKUP(Table8[[#This Row],[Control ID]],[6]!Table10[Control ID],[6]cmmiAnalysis!CA$4:CA$579),_xlfn.XLOOKUP(Table8[[#This Row],[Control ID]],[6]!Table10[Control ID],[6]cmmiAnalysis!CB$4:CB$579))</f>
        <v>#REF!</v>
      </c>
      <c r="Z310" s="1" t="e">
        <f>SUM(_xlfn.XLOOKUP(Table8[[#This Row],[Control ID]],[6]!Table10[Control ID],[6]cmmiAnalysis!CC$4:CC$579),_xlfn.XLOOKUP(Table8[[#This Row],[Control ID]],[6]!Table10[Control ID],[6]cmmiAnalysis!CD$4:CD$579),_xlfn.XLOOKUP(Table8[[#This Row],[Control ID]],[6]!Table10[Control ID],[6]cmmiAnalysis!CE$4:CE$579))</f>
        <v>#REF!</v>
      </c>
    </row>
    <row r="311" spans="2:26" x14ac:dyDescent="0.25">
      <c r="B311" s="1" t="s">
        <v>3634</v>
      </c>
      <c r="C311" s="1" t="str">
        <f>_xlfn.XLOOKUP(B311,[6]cmmiAnalysis!$A$4:$A$579,[6]cmmiAnalysis!$D$4:$D$579,0,0,1)</f>
        <v>Unusual Login Detection</v>
      </c>
      <c r="D311" s="19">
        <v>4</v>
      </c>
      <c r="E311" s="32" t="str">
        <f>IFERROR(SUM(Table8[[#This Row],[Implementation]:[Reporting]]),"N/A")</f>
        <v>N/A</v>
      </c>
      <c r="F311" s="32" t="e">
        <f>SUM(Table8[[#This Row],[Operating Capability]:[Adaptability]])</f>
        <v>#REF!</v>
      </c>
      <c r="G311" s="32" t="e">
        <f>SUM(Table8[[#This Row],[Reliability]:[Transparency]])</f>
        <v>#REF!</v>
      </c>
      <c r="H311" s="1" t="e" cm="1">
        <f t="array" ref="H311">_xlfn.XLOOKUP(B311,[6]!Table10[Control ID],[6]cmmiAnalysis!AV$4:AV$579,0,0,1)</f>
        <v>#REF!</v>
      </c>
      <c r="I311" s="1" t="e" cm="1">
        <f t="array" ref="I311">_xlfn.XLOOKUP(B311,[6]!Table10[Control ID], [6]cmmiAnalysis!AW$4:AW$579,0,0,1)+(_xlfn.XLOOKUP(B311,[6]!Table10[Control ID], [6]cmmiAnalysis!AX$4:AX$579,0,0,1)+(_xlfn.XLOOKUP(B311,[6]!Table10[Control ID], [6]cmmiAnalysis!AY$4:AY$579,0,0,1)))</f>
        <v>#REF!</v>
      </c>
      <c r="J3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1" s="1" t="e">
        <f>SUM(_xlfn.XLOOKUP(Table8[[#This Row],[Control ID]],[6]!Table10[Control ID],[6]cmmiAnalysis!BE$4:BE$579),_xlfn.XLOOKUP(Table8[[#This Row],[Control ID]],[6]!Table10[Control ID],[6]cmmiAnalysis!BF$4:BF$579))</f>
        <v>#REF!</v>
      </c>
      <c r="L311" s="1" t="e">
        <f>SUM(_xlfn.XLOOKUP(Table8[[#This Row],[Control ID]],[6]!Table10[Control ID],[6]cmmiAnalysis!BG$4:BG$579))</f>
        <v>#REF!</v>
      </c>
      <c r="M311" s="1" t="e">
        <f>SUM(_xlfn.XLOOKUP(Table8[[#This Row],[Control ID]],[6]!Table10[Control ID],[6]cmmiAnalysis!BH$4:BH$579))</f>
        <v>#REF!</v>
      </c>
      <c r="N311" s="1" t="e">
        <f>SUM(_xlfn.XLOOKUP(Table8[[#This Row],[Control ID]],[6]!Table10[Control ID],[6]cmmiAnalysis!BI$4:BI$579))</f>
        <v>#REF!</v>
      </c>
      <c r="O311" s="1" t="e">
        <f>SUM(_xlfn.XLOOKUP(Table8[[#This Row],[Control ID]],[6]!Table10[Control ID],[6]cmmiAnalysis!BJ$4:BJ$579),_xlfn.XLOOKUP(Table8[[#This Row],[Control ID]],[6]!Table10[Control ID],[6]cmmiAnalysis!BK$4:BK$579))</f>
        <v>#REF!</v>
      </c>
      <c r="P311" s="1" t="e">
        <f>SUM(_xlfn.XLOOKUP(Table8[[#This Row],[Control ID]],[6]!Table10[Control ID],[6]cmmiAnalysis!BL$4:BL$579))</f>
        <v>#REF!</v>
      </c>
      <c r="Q3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1" s="1" t="e">
        <f>SUM(_xlfn.XLOOKUP(Table8[[#This Row],[Control ID]],[6]!Table10[Control ID],[6]cmmiAnalysis!BQ$4:BQ$579),_xlfn.XLOOKUP(Table8[[#This Row],[Control ID]],[6]!Table10[Control ID],[6]cmmiAnalysis!BR$4:BR$579))</f>
        <v>#REF!</v>
      </c>
      <c r="S311" s="1" t="e">
        <f>SUM(_xlfn.XLOOKUP(Table8[[#This Row],[Control ID]],[6]!Table10[Control ID],[6]cmmiAnalysis!BA$4:BA$579),_xlfn.XLOOKUP(Table8[[#This Row],[Control ID]],[6]!Table10[Control ID],[6]cmmiAnalysis!BB$4:BB$579),_xlfn.XLOOKUP(Table8[[#This Row],[Control ID]],[6]!Table10[Control ID],[6]cmmiAnalysis!BC$4:BC$579))</f>
        <v>#REF!</v>
      </c>
      <c r="T311" s="1" t="e">
        <f>SUM(_xlfn.XLOOKUP(Table8[[#This Row],[Control ID]],[6]!Table10[Control ID],[6]cmmiAnalysis!BV$4:BV$579))</f>
        <v>#REF!</v>
      </c>
      <c r="U311" s="1" t="e">
        <f>SUM(_xlfn.XLOOKUP(Table8[[#This Row],[Control ID]],[6]!Table10[Control ID],[6]cmmiAnalysis!BW$4:BW$579))</f>
        <v>#REF!</v>
      </c>
      <c r="V311" s="1" t="e">
        <f>SUM(_xlfn.XLOOKUP(Table8[[#This Row],[Control ID]],[6]!Table10[Control ID],[6]cmmiAnalysis!BX$4:BX$579))</f>
        <v>#REF!</v>
      </c>
      <c r="W311" s="1" t="e">
        <f>SUM(_xlfn.XLOOKUP(Table8[[#This Row],[Control ID]],[6]!Table10[Control ID],[6]cmmiAnalysis!BY$4:BY$579))</f>
        <v>#REF!</v>
      </c>
      <c r="X311" s="1" t="e">
        <f>SUM(_xlfn.XLOOKUP(Table8[[#This Row],[Control ID]],[6]!Table10[Control ID],[6]cmmiAnalysis!BZ$4:BZ$579))</f>
        <v>#REF!</v>
      </c>
      <c r="Y311" s="1" t="e">
        <f>SUM(_xlfn.XLOOKUP(Table8[[#This Row],[Control ID]],[6]!Table10[Control ID],[6]cmmiAnalysis!CA$4:CA$579),_xlfn.XLOOKUP(Table8[[#This Row],[Control ID]],[6]!Table10[Control ID],[6]cmmiAnalysis!CB$4:CB$579))</f>
        <v>#REF!</v>
      </c>
      <c r="Z311" s="1" t="e">
        <f>SUM(_xlfn.XLOOKUP(Table8[[#This Row],[Control ID]],[6]!Table10[Control ID],[6]cmmiAnalysis!CC$4:CC$579),_xlfn.XLOOKUP(Table8[[#This Row],[Control ID]],[6]!Table10[Control ID],[6]cmmiAnalysis!CD$4:CD$579),_xlfn.XLOOKUP(Table8[[#This Row],[Control ID]],[6]!Table10[Control ID],[6]cmmiAnalysis!CE$4:CE$579))</f>
        <v>#REF!</v>
      </c>
    </row>
    <row r="312" spans="2:26" x14ac:dyDescent="0.25">
      <c r="B312" s="1" t="s">
        <v>3635</v>
      </c>
      <c r="C312" s="1" t="str">
        <f>_xlfn.XLOOKUP(B312,[6]cmmiAnalysis!$A$4:$A$579,[6]cmmiAnalysis!$D$4:$D$579,0,0,1)</f>
        <v>Geographic Anomaly Detection</v>
      </c>
      <c r="D312" s="19">
        <v>4</v>
      </c>
      <c r="E312" s="32" t="str">
        <f>IFERROR(SUM(Table8[[#This Row],[Implementation]:[Reporting]]),"N/A")</f>
        <v>N/A</v>
      </c>
      <c r="F312" s="32" t="e">
        <f>SUM(Table8[[#This Row],[Operating Capability]:[Adaptability]])</f>
        <v>#REF!</v>
      </c>
      <c r="G312" s="32" t="e">
        <f>SUM(Table8[[#This Row],[Reliability]:[Transparency]])</f>
        <v>#REF!</v>
      </c>
      <c r="H312" s="1" t="e" cm="1">
        <f t="array" ref="H312">_xlfn.XLOOKUP(B312,[6]!Table10[Control ID],[6]cmmiAnalysis!AV$4:AV$579,0,0,1)</f>
        <v>#REF!</v>
      </c>
      <c r="I312" s="1" t="e" cm="1">
        <f t="array" ref="I312">_xlfn.XLOOKUP(B312,[6]!Table10[Control ID], [6]cmmiAnalysis!AW$4:AW$579,0,0,1)+(_xlfn.XLOOKUP(B312,[6]!Table10[Control ID], [6]cmmiAnalysis!AX$4:AX$579,0,0,1)+(_xlfn.XLOOKUP(B312,[6]!Table10[Control ID], [6]cmmiAnalysis!AY$4:AY$579,0,0,1)))</f>
        <v>#REF!</v>
      </c>
      <c r="J3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2" s="1" t="e">
        <f>SUM(_xlfn.XLOOKUP(Table8[[#This Row],[Control ID]],[6]!Table10[Control ID],[6]cmmiAnalysis!BE$4:BE$579),_xlfn.XLOOKUP(Table8[[#This Row],[Control ID]],[6]!Table10[Control ID],[6]cmmiAnalysis!BF$4:BF$579))</f>
        <v>#REF!</v>
      </c>
      <c r="L312" s="1" t="e">
        <f>SUM(_xlfn.XLOOKUP(Table8[[#This Row],[Control ID]],[6]!Table10[Control ID],[6]cmmiAnalysis!BG$4:BG$579))</f>
        <v>#REF!</v>
      </c>
      <c r="M312" s="1" t="e">
        <f>SUM(_xlfn.XLOOKUP(Table8[[#This Row],[Control ID]],[6]!Table10[Control ID],[6]cmmiAnalysis!BH$4:BH$579))</f>
        <v>#REF!</v>
      </c>
      <c r="N312" s="1" t="e">
        <f>SUM(_xlfn.XLOOKUP(Table8[[#This Row],[Control ID]],[6]!Table10[Control ID],[6]cmmiAnalysis!BI$4:BI$579))</f>
        <v>#REF!</v>
      </c>
      <c r="O312" s="1" t="e">
        <f>SUM(_xlfn.XLOOKUP(Table8[[#This Row],[Control ID]],[6]!Table10[Control ID],[6]cmmiAnalysis!BJ$4:BJ$579),_xlfn.XLOOKUP(Table8[[#This Row],[Control ID]],[6]!Table10[Control ID],[6]cmmiAnalysis!BK$4:BK$579))</f>
        <v>#REF!</v>
      </c>
      <c r="P312" s="1" t="e">
        <f>SUM(_xlfn.XLOOKUP(Table8[[#This Row],[Control ID]],[6]!Table10[Control ID],[6]cmmiAnalysis!BL$4:BL$579))</f>
        <v>#REF!</v>
      </c>
      <c r="Q3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2" s="1" t="e">
        <f>SUM(_xlfn.XLOOKUP(Table8[[#This Row],[Control ID]],[6]!Table10[Control ID],[6]cmmiAnalysis!BQ$4:BQ$579),_xlfn.XLOOKUP(Table8[[#This Row],[Control ID]],[6]!Table10[Control ID],[6]cmmiAnalysis!BR$4:BR$579))</f>
        <v>#REF!</v>
      </c>
      <c r="S312" s="1" t="e">
        <f>SUM(_xlfn.XLOOKUP(Table8[[#This Row],[Control ID]],[6]!Table10[Control ID],[6]cmmiAnalysis!BA$4:BA$579),_xlfn.XLOOKUP(Table8[[#This Row],[Control ID]],[6]!Table10[Control ID],[6]cmmiAnalysis!BB$4:BB$579),_xlfn.XLOOKUP(Table8[[#This Row],[Control ID]],[6]!Table10[Control ID],[6]cmmiAnalysis!BC$4:BC$579))</f>
        <v>#REF!</v>
      </c>
      <c r="T312" s="1" t="e">
        <f>SUM(_xlfn.XLOOKUP(Table8[[#This Row],[Control ID]],[6]!Table10[Control ID],[6]cmmiAnalysis!BV$4:BV$579))</f>
        <v>#REF!</v>
      </c>
      <c r="U312" s="1" t="e">
        <f>SUM(_xlfn.XLOOKUP(Table8[[#This Row],[Control ID]],[6]!Table10[Control ID],[6]cmmiAnalysis!BW$4:BW$579))</f>
        <v>#REF!</v>
      </c>
      <c r="V312" s="1" t="e">
        <f>SUM(_xlfn.XLOOKUP(Table8[[#This Row],[Control ID]],[6]!Table10[Control ID],[6]cmmiAnalysis!BX$4:BX$579))</f>
        <v>#REF!</v>
      </c>
      <c r="W312" s="1" t="e">
        <f>SUM(_xlfn.XLOOKUP(Table8[[#This Row],[Control ID]],[6]!Table10[Control ID],[6]cmmiAnalysis!BY$4:BY$579))</f>
        <v>#REF!</v>
      </c>
      <c r="X312" s="1" t="e">
        <f>SUM(_xlfn.XLOOKUP(Table8[[#This Row],[Control ID]],[6]!Table10[Control ID],[6]cmmiAnalysis!BZ$4:BZ$579))</f>
        <v>#REF!</v>
      </c>
      <c r="Y312" s="1" t="e">
        <f>SUM(_xlfn.XLOOKUP(Table8[[#This Row],[Control ID]],[6]!Table10[Control ID],[6]cmmiAnalysis!CA$4:CA$579),_xlfn.XLOOKUP(Table8[[#This Row],[Control ID]],[6]!Table10[Control ID],[6]cmmiAnalysis!CB$4:CB$579))</f>
        <v>#REF!</v>
      </c>
      <c r="Z312" s="1" t="e">
        <f>SUM(_xlfn.XLOOKUP(Table8[[#This Row],[Control ID]],[6]!Table10[Control ID],[6]cmmiAnalysis!CC$4:CC$579),_xlfn.XLOOKUP(Table8[[#This Row],[Control ID]],[6]!Table10[Control ID],[6]cmmiAnalysis!CD$4:CD$579),_xlfn.XLOOKUP(Table8[[#This Row],[Control ID]],[6]!Table10[Control ID],[6]cmmiAnalysis!CE$4:CE$579))</f>
        <v>#REF!</v>
      </c>
    </row>
    <row r="313" spans="2:26" x14ac:dyDescent="0.25">
      <c r="B313" s="1" t="s">
        <v>3637</v>
      </c>
      <c r="C313" s="1" t="str">
        <f>_xlfn.XLOOKUP(B313,[6]cmmiAnalysis!$A$4:$A$579,[6]cmmiAnalysis!$D$4:$D$579,0,0,1)</f>
        <v>Anomalous Behavior Detection</v>
      </c>
      <c r="D313" s="19">
        <v>4</v>
      </c>
      <c r="E313" s="32" t="str">
        <f>IFERROR(SUM(Table8[[#This Row],[Implementation]:[Reporting]]),"N/A")</f>
        <v>N/A</v>
      </c>
      <c r="F313" s="32" t="e">
        <f>SUM(Table8[[#This Row],[Operating Capability]:[Adaptability]])</f>
        <v>#REF!</v>
      </c>
      <c r="G313" s="32" t="e">
        <f>SUM(Table8[[#This Row],[Reliability]:[Transparency]])</f>
        <v>#REF!</v>
      </c>
      <c r="H313" s="1" t="e" cm="1">
        <f t="array" ref="H313">_xlfn.XLOOKUP(B313,[6]!Table10[Control ID],[6]cmmiAnalysis!AV$4:AV$579,0,0,1)</f>
        <v>#REF!</v>
      </c>
      <c r="I313" s="1" t="e" cm="1">
        <f t="array" ref="I313">_xlfn.XLOOKUP(B313,[6]!Table10[Control ID], [6]cmmiAnalysis!AW$4:AW$579,0,0,1)+(_xlfn.XLOOKUP(B313,[6]!Table10[Control ID], [6]cmmiAnalysis!AX$4:AX$579,0,0,1)+(_xlfn.XLOOKUP(B313,[6]!Table10[Control ID], [6]cmmiAnalysis!AY$4:AY$579,0,0,1)))</f>
        <v>#REF!</v>
      </c>
      <c r="J3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3" s="1" t="e">
        <f>SUM(_xlfn.XLOOKUP(Table8[[#This Row],[Control ID]],[6]!Table10[Control ID],[6]cmmiAnalysis!BE$4:BE$579),_xlfn.XLOOKUP(Table8[[#This Row],[Control ID]],[6]!Table10[Control ID],[6]cmmiAnalysis!BF$4:BF$579))</f>
        <v>#REF!</v>
      </c>
      <c r="L313" s="1" t="e">
        <f>SUM(_xlfn.XLOOKUP(Table8[[#This Row],[Control ID]],[6]!Table10[Control ID],[6]cmmiAnalysis!BG$4:BG$579))</f>
        <v>#REF!</v>
      </c>
      <c r="M313" s="1" t="e">
        <f>SUM(_xlfn.XLOOKUP(Table8[[#This Row],[Control ID]],[6]!Table10[Control ID],[6]cmmiAnalysis!BH$4:BH$579))</f>
        <v>#REF!</v>
      </c>
      <c r="N313" s="1" t="e">
        <f>SUM(_xlfn.XLOOKUP(Table8[[#This Row],[Control ID]],[6]!Table10[Control ID],[6]cmmiAnalysis!BI$4:BI$579))</f>
        <v>#REF!</v>
      </c>
      <c r="O313" s="1" t="e">
        <f>SUM(_xlfn.XLOOKUP(Table8[[#This Row],[Control ID]],[6]!Table10[Control ID],[6]cmmiAnalysis!BJ$4:BJ$579),_xlfn.XLOOKUP(Table8[[#This Row],[Control ID]],[6]!Table10[Control ID],[6]cmmiAnalysis!BK$4:BK$579))</f>
        <v>#REF!</v>
      </c>
      <c r="P313" s="1" t="e">
        <f>SUM(_xlfn.XLOOKUP(Table8[[#This Row],[Control ID]],[6]!Table10[Control ID],[6]cmmiAnalysis!BL$4:BL$579))</f>
        <v>#REF!</v>
      </c>
      <c r="Q3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3" s="1" t="e">
        <f>SUM(_xlfn.XLOOKUP(Table8[[#This Row],[Control ID]],[6]!Table10[Control ID],[6]cmmiAnalysis!BQ$4:BQ$579),_xlfn.XLOOKUP(Table8[[#This Row],[Control ID]],[6]!Table10[Control ID],[6]cmmiAnalysis!BR$4:BR$579))</f>
        <v>#REF!</v>
      </c>
      <c r="S313" s="1" t="e">
        <f>SUM(_xlfn.XLOOKUP(Table8[[#This Row],[Control ID]],[6]!Table10[Control ID],[6]cmmiAnalysis!BA$4:BA$579),_xlfn.XLOOKUP(Table8[[#This Row],[Control ID]],[6]!Table10[Control ID],[6]cmmiAnalysis!BB$4:BB$579),_xlfn.XLOOKUP(Table8[[#This Row],[Control ID]],[6]!Table10[Control ID],[6]cmmiAnalysis!BC$4:BC$579))</f>
        <v>#REF!</v>
      </c>
      <c r="T313" s="1" t="e">
        <f>SUM(_xlfn.XLOOKUP(Table8[[#This Row],[Control ID]],[6]!Table10[Control ID],[6]cmmiAnalysis!BV$4:BV$579))</f>
        <v>#REF!</v>
      </c>
      <c r="U313" s="1" t="e">
        <f>SUM(_xlfn.XLOOKUP(Table8[[#This Row],[Control ID]],[6]!Table10[Control ID],[6]cmmiAnalysis!BW$4:BW$579))</f>
        <v>#REF!</v>
      </c>
      <c r="V313" s="1" t="e">
        <f>SUM(_xlfn.XLOOKUP(Table8[[#This Row],[Control ID]],[6]!Table10[Control ID],[6]cmmiAnalysis!BX$4:BX$579))</f>
        <v>#REF!</v>
      </c>
      <c r="W313" s="1" t="e">
        <f>SUM(_xlfn.XLOOKUP(Table8[[#This Row],[Control ID]],[6]!Table10[Control ID],[6]cmmiAnalysis!BY$4:BY$579))</f>
        <v>#REF!</v>
      </c>
      <c r="X313" s="1" t="e">
        <f>SUM(_xlfn.XLOOKUP(Table8[[#This Row],[Control ID]],[6]!Table10[Control ID],[6]cmmiAnalysis!BZ$4:BZ$579))</f>
        <v>#REF!</v>
      </c>
      <c r="Y313" s="1" t="e">
        <f>SUM(_xlfn.XLOOKUP(Table8[[#This Row],[Control ID]],[6]!Table10[Control ID],[6]cmmiAnalysis!CA$4:CA$579),_xlfn.XLOOKUP(Table8[[#This Row],[Control ID]],[6]!Table10[Control ID],[6]cmmiAnalysis!CB$4:CB$579))</f>
        <v>#REF!</v>
      </c>
      <c r="Z313" s="1" t="e">
        <f>SUM(_xlfn.XLOOKUP(Table8[[#This Row],[Control ID]],[6]!Table10[Control ID],[6]cmmiAnalysis!CC$4:CC$579),_xlfn.XLOOKUP(Table8[[#This Row],[Control ID]],[6]!Table10[Control ID],[6]cmmiAnalysis!CD$4:CD$579),_xlfn.XLOOKUP(Table8[[#This Row],[Control ID]],[6]!Table10[Control ID],[6]cmmiAnalysis!CE$4:CE$579))</f>
        <v>#REF!</v>
      </c>
    </row>
    <row r="314" spans="2:26" x14ac:dyDescent="0.25">
      <c r="B314" s="1" t="s">
        <v>3638</v>
      </c>
      <c r="C314" s="1" t="str">
        <f>_xlfn.XLOOKUP(B314,[6]cmmiAnalysis!$A$4:$A$579,[6]cmmiAnalysis!$D$4:$D$579,0,0,1)</f>
        <v>SSO Implementation</v>
      </c>
      <c r="D314" s="19">
        <v>5</v>
      </c>
      <c r="E314" s="32" t="str">
        <f>IFERROR(SUM(Table8[[#This Row],[Implementation]:[Reporting]]),"N/A")</f>
        <v>N/A</v>
      </c>
      <c r="F314" s="32" t="e">
        <f>SUM(Table8[[#This Row],[Operating Capability]:[Adaptability]])</f>
        <v>#REF!</v>
      </c>
      <c r="G314" s="32" t="e">
        <f>SUM(Table8[[#This Row],[Reliability]:[Transparency]])</f>
        <v>#REF!</v>
      </c>
      <c r="H314" s="1" t="e" cm="1">
        <f t="array" ref="H314">_xlfn.XLOOKUP(B314,[6]!Table10[Control ID],[6]cmmiAnalysis!AV$4:AV$579,0,0,1)</f>
        <v>#REF!</v>
      </c>
      <c r="I314" s="1" t="e" cm="1">
        <f t="array" ref="I314">_xlfn.XLOOKUP(B314,[6]!Table10[Control ID], [6]cmmiAnalysis!AW$4:AW$579,0,0,1)+(_xlfn.XLOOKUP(B314,[6]!Table10[Control ID], [6]cmmiAnalysis!AX$4:AX$579,0,0,1)+(_xlfn.XLOOKUP(B314,[6]!Table10[Control ID], [6]cmmiAnalysis!AY$4:AY$579,0,0,1)))</f>
        <v>#REF!</v>
      </c>
      <c r="J3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4" s="1" t="e">
        <f>SUM(_xlfn.XLOOKUP(Table8[[#This Row],[Control ID]],[6]!Table10[Control ID],[6]cmmiAnalysis!BE$4:BE$579),_xlfn.XLOOKUP(Table8[[#This Row],[Control ID]],[6]!Table10[Control ID],[6]cmmiAnalysis!BF$4:BF$579))</f>
        <v>#REF!</v>
      </c>
      <c r="L314" s="1" t="e">
        <f>SUM(_xlfn.XLOOKUP(Table8[[#This Row],[Control ID]],[6]!Table10[Control ID],[6]cmmiAnalysis!BG$4:BG$579))</f>
        <v>#REF!</v>
      </c>
      <c r="M314" s="1" t="e">
        <f>SUM(_xlfn.XLOOKUP(Table8[[#This Row],[Control ID]],[6]!Table10[Control ID],[6]cmmiAnalysis!BH$4:BH$579))</f>
        <v>#REF!</v>
      </c>
      <c r="N314" s="1" t="e">
        <f>SUM(_xlfn.XLOOKUP(Table8[[#This Row],[Control ID]],[6]!Table10[Control ID],[6]cmmiAnalysis!BI$4:BI$579))</f>
        <v>#REF!</v>
      </c>
      <c r="O314" s="1" t="e">
        <f>SUM(_xlfn.XLOOKUP(Table8[[#This Row],[Control ID]],[6]!Table10[Control ID],[6]cmmiAnalysis!BJ$4:BJ$579),_xlfn.XLOOKUP(Table8[[#This Row],[Control ID]],[6]!Table10[Control ID],[6]cmmiAnalysis!BK$4:BK$579))</f>
        <v>#REF!</v>
      </c>
      <c r="P314" s="1" t="e">
        <f>SUM(_xlfn.XLOOKUP(Table8[[#This Row],[Control ID]],[6]!Table10[Control ID],[6]cmmiAnalysis!BL$4:BL$579))</f>
        <v>#REF!</v>
      </c>
      <c r="Q3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4" s="1" t="e">
        <f>SUM(_xlfn.XLOOKUP(Table8[[#This Row],[Control ID]],[6]!Table10[Control ID],[6]cmmiAnalysis!BQ$4:BQ$579),_xlfn.XLOOKUP(Table8[[#This Row],[Control ID]],[6]!Table10[Control ID],[6]cmmiAnalysis!BR$4:BR$579))</f>
        <v>#REF!</v>
      </c>
      <c r="S314" s="1" t="e">
        <f>SUM(_xlfn.XLOOKUP(Table8[[#This Row],[Control ID]],[6]!Table10[Control ID],[6]cmmiAnalysis!BA$4:BA$579),_xlfn.XLOOKUP(Table8[[#This Row],[Control ID]],[6]!Table10[Control ID],[6]cmmiAnalysis!BB$4:BB$579),_xlfn.XLOOKUP(Table8[[#This Row],[Control ID]],[6]!Table10[Control ID],[6]cmmiAnalysis!BC$4:BC$579))</f>
        <v>#REF!</v>
      </c>
      <c r="T314" s="1" t="e">
        <f>SUM(_xlfn.XLOOKUP(Table8[[#This Row],[Control ID]],[6]!Table10[Control ID],[6]cmmiAnalysis!BV$4:BV$579))</f>
        <v>#REF!</v>
      </c>
      <c r="U314" s="1" t="e">
        <f>SUM(_xlfn.XLOOKUP(Table8[[#This Row],[Control ID]],[6]!Table10[Control ID],[6]cmmiAnalysis!BW$4:BW$579))</f>
        <v>#REF!</v>
      </c>
      <c r="V314" s="1" t="e">
        <f>SUM(_xlfn.XLOOKUP(Table8[[#This Row],[Control ID]],[6]!Table10[Control ID],[6]cmmiAnalysis!BX$4:BX$579))</f>
        <v>#REF!</v>
      </c>
      <c r="W314" s="1" t="e">
        <f>SUM(_xlfn.XLOOKUP(Table8[[#This Row],[Control ID]],[6]!Table10[Control ID],[6]cmmiAnalysis!BY$4:BY$579))</f>
        <v>#REF!</v>
      </c>
      <c r="X314" s="1" t="e">
        <f>SUM(_xlfn.XLOOKUP(Table8[[#This Row],[Control ID]],[6]!Table10[Control ID],[6]cmmiAnalysis!BZ$4:BZ$579))</f>
        <v>#REF!</v>
      </c>
      <c r="Y314" s="1" t="e">
        <f>SUM(_xlfn.XLOOKUP(Table8[[#This Row],[Control ID]],[6]!Table10[Control ID],[6]cmmiAnalysis!CA$4:CA$579),_xlfn.XLOOKUP(Table8[[#This Row],[Control ID]],[6]!Table10[Control ID],[6]cmmiAnalysis!CB$4:CB$579))</f>
        <v>#REF!</v>
      </c>
      <c r="Z314" s="1" t="e">
        <f>SUM(_xlfn.XLOOKUP(Table8[[#This Row],[Control ID]],[6]!Table10[Control ID],[6]cmmiAnalysis!CC$4:CC$579),_xlfn.XLOOKUP(Table8[[#This Row],[Control ID]],[6]!Table10[Control ID],[6]cmmiAnalysis!CD$4:CD$579),_xlfn.XLOOKUP(Table8[[#This Row],[Control ID]],[6]!Table10[Control ID],[6]cmmiAnalysis!CE$4:CE$579))</f>
        <v>#REF!</v>
      </c>
    </row>
    <row r="315" spans="2:26" x14ac:dyDescent="0.25">
      <c r="B315" s="1" t="s">
        <v>3639</v>
      </c>
      <c r="C315" s="1" t="str">
        <f>_xlfn.XLOOKUP(B315,[6]cmmiAnalysis!$A$4:$A$579,[6]cmmiAnalysis!$D$4:$D$579,0,0,1)</f>
        <v>Multi-Factor Authentication (MFA)</v>
      </c>
      <c r="D315" s="19">
        <v>4</v>
      </c>
      <c r="E315" s="32" t="str">
        <f>IFERROR(SUM(Table8[[#This Row],[Implementation]:[Reporting]]),"N/A")</f>
        <v>N/A</v>
      </c>
      <c r="F315" s="32" t="e">
        <f>SUM(Table8[[#This Row],[Operating Capability]:[Adaptability]])</f>
        <v>#REF!</v>
      </c>
      <c r="G315" s="32" t="e">
        <f>SUM(Table8[[#This Row],[Reliability]:[Transparency]])</f>
        <v>#REF!</v>
      </c>
      <c r="H315" s="1" t="e" cm="1">
        <f t="array" ref="H315">_xlfn.XLOOKUP(B315,[6]!Table10[Control ID],[6]cmmiAnalysis!AV$4:AV$579,0,0,1)</f>
        <v>#REF!</v>
      </c>
      <c r="I315" s="1" t="e" cm="1">
        <f t="array" ref="I315">_xlfn.XLOOKUP(B315,[6]!Table10[Control ID], [6]cmmiAnalysis!AW$4:AW$579,0,0,1)+(_xlfn.XLOOKUP(B315,[6]!Table10[Control ID], [6]cmmiAnalysis!AX$4:AX$579,0,0,1)+(_xlfn.XLOOKUP(B315,[6]!Table10[Control ID], [6]cmmiAnalysis!AY$4:AY$579,0,0,1)))</f>
        <v>#REF!</v>
      </c>
      <c r="J3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5" s="1" t="e">
        <f>SUM(_xlfn.XLOOKUP(Table8[[#This Row],[Control ID]],[6]!Table10[Control ID],[6]cmmiAnalysis!BE$4:BE$579),_xlfn.XLOOKUP(Table8[[#This Row],[Control ID]],[6]!Table10[Control ID],[6]cmmiAnalysis!BF$4:BF$579))</f>
        <v>#REF!</v>
      </c>
      <c r="L315" s="1" t="e">
        <f>SUM(_xlfn.XLOOKUP(Table8[[#This Row],[Control ID]],[6]!Table10[Control ID],[6]cmmiAnalysis!BG$4:BG$579))</f>
        <v>#REF!</v>
      </c>
      <c r="M315" s="1" t="e">
        <f>SUM(_xlfn.XLOOKUP(Table8[[#This Row],[Control ID]],[6]!Table10[Control ID],[6]cmmiAnalysis!BH$4:BH$579))</f>
        <v>#REF!</v>
      </c>
      <c r="N315" s="1" t="e">
        <f>SUM(_xlfn.XLOOKUP(Table8[[#This Row],[Control ID]],[6]!Table10[Control ID],[6]cmmiAnalysis!BI$4:BI$579))</f>
        <v>#REF!</v>
      </c>
      <c r="O315" s="1" t="e">
        <f>SUM(_xlfn.XLOOKUP(Table8[[#This Row],[Control ID]],[6]!Table10[Control ID],[6]cmmiAnalysis!BJ$4:BJ$579),_xlfn.XLOOKUP(Table8[[#This Row],[Control ID]],[6]!Table10[Control ID],[6]cmmiAnalysis!BK$4:BK$579))</f>
        <v>#REF!</v>
      </c>
      <c r="P315" s="1" t="e">
        <f>SUM(_xlfn.XLOOKUP(Table8[[#This Row],[Control ID]],[6]!Table10[Control ID],[6]cmmiAnalysis!BL$4:BL$579))</f>
        <v>#REF!</v>
      </c>
      <c r="Q3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5" s="1" t="e">
        <f>SUM(_xlfn.XLOOKUP(Table8[[#This Row],[Control ID]],[6]!Table10[Control ID],[6]cmmiAnalysis!BQ$4:BQ$579),_xlfn.XLOOKUP(Table8[[#This Row],[Control ID]],[6]!Table10[Control ID],[6]cmmiAnalysis!BR$4:BR$579))</f>
        <v>#REF!</v>
      </c>
      <c r="S315" s="1" t="e">
        <f>SUM(_xlfn.XLOOKUP(Table8[[#This Row],[Control ID]],[6]!Table10[Control ID],[6]cmmiAnalysis!BA$4:BA$579),_xlfn.XLOOKUP(Table8[[#This Row],[Control ID]],[6]!Table10[Control ID],[6]cmmiAnalysis!BB$4:BB$579),_xlfn.XLOOKUP(Table8[[#This Row],[Control ID]],[6]!Table10[Control ID],[6]cmmiAnalysis!BC$4:BC$579))</f>
        <v>#REF!</v>
      </c>
      <c r="T315" s="1" t="e">
        <f>SUM(_xlfn.XLOOKUP(Table8[[#This Row],[Control ID]],[6]!Table10[Control ID],[6]cmmiAnalysis!BV$4:BV$579))</f>
        <v>#REF!</v>
      </c>
      <c r="U315" s="1" t="e">
        <f>SUM(_xlfn.XLOOKUP(Table8[[#This Row],[Control ID]],[6]!Table10[Control ID],[6]cmmiAnalysis!BW$4:BW$579))</f>
        <v>#REF!</v>
      </c>
      <c r="V315" s="1" t="e">
        <f>SUM(_xlfn.XLOOKUP(Table8[[#This Row],[Control ID]],[6]!Table10[Control ID],[6]cmmiAnalysis!BX$4:BX$579))</f>
        <v>#REF!</v>
      </c>
      <c r="W315" s="1" t="e">
        <f>SUM(_xlfn.XLOOKUP(Table8[[#This Row],[Control ID]],[6]!Table10[Control ID],[6]cmmiAnalysis!BY$4:BY$579))</f>
        <v>#REF!</v>
      </c>
      <c r="X315" s="1" t="e">
        <f>SUM(_xlfn.XLOOKUP(Table8[[#This Row],[Control ID]],[6]!Table10[Control ID],[6]cmmiAnalysis!BZ$4:BZ$579))</f>
        <v>#REF!</v>
      </c>
      <c r="Y315" s="1" t="e">
        <f>SUM(_xlfn.XLOOKUP(Table8[[#This Row],[Control ID]],[6]!Table10[Control ID],[6]cmmiAnalysis!CA$4:CA$579),_xlfn.XLOOKUP(Table8[[#This Row],[Control ID]],[6]!Table10[Control ID],[6]cmmiAnalysis!CB$4:CB$579))</f>
        <v>#REF!</v>
      </c>
      <c r="Z315" s="1" t="e">
        <f>SUM(_xlfn.XLOOKUP(Table8[[#This Row],[Control ID]],[6]!Table10[Control ID],[6]cmmiAnalysis!CC$4:CC$579),_xlfn.XLOOKUP(Table8[[#This Row],[Control ID]],[6]!Table10[Control ID],[6]cmmiAnalysis!CD$4:CD$579),_xlfn.XLOOKUP(Table8[[#This Row],[Control ID]],[6]!Table10[Control ID],[6]cmmiAnalysis!CE$4:CE$579))</f>
        <v>#REF!</v>
      </c>
    </row>
    <row r="316" spans="2:26" x14ac:dyDescent="0.25">
      <c r="B316" s="1" t="s">
        <v>3640</v>
      </c>
      <c r="C316" s="1" t="str">
        <f>_xlfn.XLOOKUP(B316,[6]cmmiAnalysis!$A$4:$A$579,[6]cmmiAnalysis!$D$4:$D$579,0,0,1)</f>
        <v>Multi-Factor Authentication (MFA)</v>
      </c>
      <c r="D316" s="19">
        <v>4</v>
      </c>
      <c r="E316" s="32" t="str">
        <f>IFERROR(SUM(Table8[[#This Row],[Implementation]:[Reporting]]),"N/A")</f>
        <v>N/A</v>
      </c>
      <c r="F316" s="32" t="e">
        <f>SUM(Table8[[#This Row],[Operating Capability]:[Adaptability]])</f>
        <v>#REF!</v>
      </c>
      <c r="G316" s="32" t="e">
        <f>SUM(Table8[[#This Row],[Reliability]:[Transparency]])</f>
        <v>#REF!</v>
      </c>
      <c r="H316" s="1" t="e" cm="1">
        <f t="array" ref="H316">_xlfn.XLOOKUP(B316,[6]!Table10[Control ID],[6]cmmiAnalysis!AV$4:AV$579,0,0,1)</f>
        <v>#REF!</v>
      </c>
      <c r="I316" s="1" t="e" cm="1">
        <f t="array" ref="I316">_xlfn.XLOOKUP(B316,[6]!Table10[Control ID], [6]cmmiAnalysis!AW$4:AW$579,0,0,1)+(_xlfn.XLOOKUP(B316,[6]!Table10[Control ID], [6]cmmiAnalysis!AX$4:AX$579,0,0,1)+(_xlfn.XLOOKUP(B316,[6]!Table10[Control ID], [6]cmmiAnalysis!AY$4:AY$579,0,0,1)))</f>
        <v>#REF!</v>
      </c>
      <c r="J3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6" s="1" t="e">
        <f>SUM(_xlfn.XLOOKUP(Table8[[#This Row],[Control ID]],[6]!Table10[Control ID],[6]cmmiAnalysis!BE$4:BE$579),_xlfn.XLOOKUP(Table8[[#This Row],[Control ID]],[6]!Table10[Control ID],[6]cmmiAnalysis!BF$4:BF$579))</f>
        <v>#REF!</v>
      </c>
      <c r="L316" s="1" t="e">
        <f>SUM(_xlfn.XLOOKUP(Table8[[#This Row],[Control ID]],[6]!Table10[Control ID],[6]cmmiAnalysis!BG$4:BG$579))</f>
        <v>#REF!</v>
      </c>
      <c r="M316" s="1" t="e">
        <f>SUM(_xlfn.XLOOKUP(Table8[[#This Row],[Control ID]],[6]!Table10[Control ID],[6]cmmiAnalysis!BH$4:BH$579))</f>
        <v>#REF!</v>
      </c>
      <c r="N316" s="1" t="e">
        <f>SUM(_xlfn.XLOOKUP(Table8[[#This Row],[Control ID]],[6]!Table10[Control ID],[6]cmmiAnalysis!BI$4:BI$579))</f>
        <v>#REF!</v>
      </c>
      <c r="O316" s="1" t="e">
        <f>SUM(_xlfn.XLOOKUP(Table8[[#This Row],[Control ID]],[6]!Table10[Control ID],[6]cmmiAnalysis!BJ$4:BJ$579),_xlfn.XLOOKUP(Table8[[#This Row],[Control ID]],[6]!Table10[Control ID],[6]cmmiAnalysis!BK$4:BK$579))</f>
        <v>#REF!</v>
      </c>
      <c r="P316" s="1" t="e">
        <f>SUM(_xlfn.XLOOKUP(Table8[[#This Row],[Control ID]],[6]!Table10[Control ID],[6]cmmiAnalysis!BL$4:BL$579))</f>
        <v>#REF!</v>
      </c>
      <c r="Q3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6" s="1" t="e">
        <f>SUM(_xlfn.XLOOKUP(Table8[[#This Row],[Control ID]],[6]!Table10[Control ID],[6]cmmiAnalysis!BQ$4:BQ$579),_xlfn.XLOOKUP(Table8[[#This Row],[Control ID]],[6]!Table10[Control ID],[6]cmmiAnalysis!BR$4:BR$579))</f>
        <v>#REF!</v>
      </c>
      <c r="S316" s="1" t="e">
        <f>SUM(_xlfn.XLOOKUP(Table8[[#This Row],[Control ID]],[6]!Table10[Control ID],[6]cmmiAnalysis!BA$4:BA$579),_xlfn.XLOOKUP(Table8[[#This Row],[Control ID]],[6]!Table10[Control ID],[6]cmmiAnalysis!BB$4:BB$579),_xlfn.XLOOKUP(Table8[[#This Row],[Control ID]],[6]!Table10[Control ID],[6]cmmiAnalysis!BC$4:BC$579))</f>
        <v>#REF!</v>
      </c>
      <c r="T316" s="1" t="e">
        <f>SUM(_xlfn.XLOOKUP(Table8[[#This Row],[Control ID]],[6]!Table10[Control ID],[6]cmmiAnalysis!BV$4:BV$579))</f>
        <v>#REF!</v>
      </c>
      <c r="U316" s="1" t="e">
        <f>SUM(_xlfn.XLOOKUP(Table8[[#This Row],[Control ID]],[6]!Table10[Control ID],[6]cmmiAnalysis!BW$4:BW$579))</f>
        <v>#REF!</v>
      </c>
      <c r="V316" s="1" t="e">
        <f>SUM(_xlfn.XLOOKUP(Table8[[#This Row],[Control ID]],[6]!Table10[Control ID],[6]cmmiAnalysis!BX$4:BX$579))</f>
        <v>#REF!</v>
      </c>
      <c r="W316" s="1" t="e">
        <f>SUM(_xlfn.XLOOKUP(Table8[[#This Row],[Control ID]],[6]!Table10[Control ID],[6]cmmiAnalysis!BY$4:BY$579))</f>
        <v>#REF!</v>
      </c>
      <c r="X316" s="1" t="e">
        <f>SUM(_xlfn.XLOOKUP(Table8[[#This Row],[Control ID]],[6]!Table10[Control ID],[6]cmmiAnalysis!BZ$4:BZ$579))</f>
        <v>#REF!</v>
      </c>
      <c r="Y316" s="1" t="e">
        <f>SUM(_xlfn.XLOOKUP(Table8[[#This Row],[Control ID]],[6]!Table10[Control ID],[6]cmmiAnalysis!CA$4:CA$579),_xlfn.XLOOKUP(Table8[[#This Row],[Control ID]],[6]!Table10[Control ID],[6]cmmiAnalysis!CB$4:CB$579))</f>
        <v>#REF!</v>
      </c>
      <c r="Z316" s="1" t="e">
        <f>SUM(_xlfn.XLOOKUP(Table8[[#This Row],[Control ID]],[6]!Table10[Control ID],[6]cmmiAnalysis!CC$4:CC$579),_xlfn.XLOOKUP(Table8[[#This Row],[Control ID]],[6]!Table10[Control ID],[6]cmmiAnalysis!CD$4:CD$579),_xlfn.XLOOKUP(Table8[[#This Row],[Control ID]],[6]!Table10[Control ID],[6]cmmiAnalysis!CE$4:CE$579))</f>
        <v>#REF!</v>
      </c>
    </row>
    <row r="317" spans="2:26" x14ac:dyDescent="0.25">
      <c r="B317" s="1" t="s">
        <v>3641</v>
      </c>
      <c r="C317" s="1" t="str">
        <f>_xlfn.XLOOKUP(B317,[6]cmmiAnalysis!$A$4:$A$579,[6]cmmiAnalysis!$D$4:$D$579,0,0,1)</f>
        <v>Background Checks</v>
      </c>
      <c r="D317" s="19">
        <v>4</v>
      </c>
      <c r="E317" s="32" t="str">
        <f>IFERROR(SUM(Table8[[#This Row],[Implementation]:[Reporting]]),"N/A")</f>
        <v>N/A</v>
      </c>
      <c r="F317" s="32" t="e">
        <f>SUM(Table8[[#This Row],[Operating Capability]:[Adaptability]])</f>
        <v>#REF!</v>
      </c>
      <c r="G317" s="32" t="e">
        <f>SUM(Table8[[#This Row],[Reliability]:[Transparency]])</f>
        <v>#REF!</v>
      </c>
      <c r="H317" s="1" t="e" cm="1">
        <f t="array" ref="H317">_xlfn.XLOOKUP(B317,[6]!Table10[Control ID],[6]cmmiAnalysis!AV$4:AV$579,0,0,1)</f>
        <v>#REF!</v>
      </c>
      <c r="I317" s="1" t="e" cm="1">
        <f t="array" ref="I317">_xlfn.XLOOKUP(B317,[6]!Table10[Control ID], [6]cmmiAnalysis!AW$4:AW$579,0,0,1)+(_xlfn.XLOOKUP(B317,[6]!Table10[Control ID], [6]cmmiAnalysis!AX$4:AX$579,0,0,1)+(_xlfn.XLOOKUP(B317,[6]!Table10[Control ID], [6]cmmiAnalysis!AY$4:AY$579,0,0,1)))</f>
        <v>#REF!</v>
      </c>
      <c r="J3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7" s="1" t="e">
        <f>SUM(_xlfn.XLOOKUP(Table8[[#This Row],[Control ID]],[6]!Table10[Control ID],[6]cmmiAnalysis!BE$4:BE$579),_xlfn.XLOOKUP(Table8[[#This Row],[Control ID]],[6]!Table10[Control ID],[6]cmmiAnalysis!BF$4:BF$579))</f>
        <v>#REF!</v>
      </c>
      <c r="L317" s="1" t="e">
        <f>SUM(_xlfn.XLOOKUP(Table8[[#This Row],[Control ID]],[6]!Table10[Control ID],[6]cmmiAnalysis!BG$4:BG$579))</f>
        <v>#REF!</v>
      </c>
      <c r="M317" s="1" t="e">
        <f>SUM(_xlfn.XLOOKUP(Table8[[#This Row],[Control ID]],[6]!Table10[Control ID],[6]cmmiAnalysis!BH$4:BH$579))</f>
        <v>#REF!</v>
      </c>
      <c r="N317" s="1" t="e">
        <f>SUM(_xlfn.XLOOKUP(Table8[[#This Row],[Control ID]],[6]!Table10[Control ID],[6]cmmiAnalysis!BI$4:BI$579))</f>
        <v>#REF!</v>
      </c>
      <c r="O317" s="1" t="e">
        <f>SUM(_xlfn.XLOOKUP(Table8[[#This Row],[Control ID]],[6]!Table10[Control ID],[6]cmmiAnalysis!BJ$4:BJ$579),_xlfn.XLOOKUP(Table8[[#This Row],[Control ID]],[6]!Table10[Control ID],[6]cmmiAnalysis!BK$4:BK$579))</f>
        <v>#REF!</v>
      </c>
      <c r="P317" s="1" t="e">
        <f>SUM(_xlfn.XLOOKUP(Table8[[#This Row],[Control ID]],[6]!Table10[Control ID],[6]cmmiAnalysis!BL$4:BL$579))</f>
        <v>#REF!</v>
      </c>
      <c r="Q3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7" s="1" t="e">
        <f>SUM(_xlfn.XLOOKUP(Table8[[#This Row],[Control ID]],[6]!Table10[Control ID],[6]cmmiAnalysis!BQ$4:BQ$579),_xlfn.XLOOKUP(Table8[[#This Row],[Control ID]],[6]!Table10[Control ID],[6]cmmiAnalysis!BR$4:BR$579))</f>
        <v>#REF!</v>
      </c>
      <c r="S317" s="1" t="e">
        <f>SUM(_xlfn.XLOOKUP(Table8[[#This Row],[Control ID]],[6]!Table10[Control ID],[6]cmmiAnalysis!BA$4:BA$579),_xlfn.XLOOKUP(Table8[[#This Row],[Control ID]],[6]!Table10[Control ID],[6]cmmiAnalysis!BB$4:BB$579),_xlfn.XLOOKUP(Table8[[#This Row],[Control ID]],[6]!Table10[Control ID],[6]cmmiAnalysis!BC$4:BC$579))</f>
        <v>#REF!</v>
      </c>
      <c r="T317" s="1" t="e">
        <f>SUM(_xlfn.XLOOKUP(Table8[[#This Row],[Control ID]],[6]!Table10[Control ID],[6]cmmiAnalysis!BV$4:BV$579))</f>
        <v>#REF!</v>
      </c>
      <c r="U317" s="1" t="e">
        <f>SUM(_xlfn.XLOOKUP(Table8[[#This Row],[Control ID]],[6]!Table10[Control ID],[6]cmmiAnalysis!BW$4:BW$579))</f>
        <v>#REF!</v>
      </c>
      <c r="V317" s="1" t="e">
        <f>SUM(_xlfn.XLOOKUP(Table8[[#This Row],[Control ID]],[6]!Table10[Control ID],[6]cmmiAnalysis!BX$4:BX$579))</f>
        <v>#REF!</v>
      </c>
      <c r="W317" s="1" t="e">
        <f>SUM(_xlfn.XLOOKUP(Table8[[#This Row],[Control ID]],[6]!Table10[Control ID],[6]cmmiAnalysis!BY$4:BY$579))</f>
        <v>#REF!</v>
      </c>
      <c r="X317" s="1" t="e">
        <f>SUM(_xlfn.XLOOKUP(Table8[[#This Row],[Control ID]],[6]!Table10[Control ID],[6]cmmiAnalysis!BZ$4:BZ$579))</f>
        <v>#REF!</v>
      </c>
      <c r="Y317" s="1" t="e">
        <f>SUM(_xlfn.XLOOKUP(Table8[[#This Row],[Control ID]],[6]!Table10[Control ID],[6]cmmiAnalysis!CA$4:CA$579),_xlfn.XLOOKUP(Table8[[#This Row],[Control ID]],[6]!Table10[Control ID],[6]cmmiAnalysis!CB$4:CB$579))</f>
        <v>#REF!</v>
      </c>
      <c r="Z317" s="1" t="e">
        <f>SUM(_xlfn.XLOOKUP(Table8[[#This Row],[Control ID]],[6]!Table10[Control ID],[6]cmmiAnalysis!CC$4:CC$579),_xlfn.XLOOKUP(Table8[[#This Row],[Control ID]],[6]!Table10[Control ID],[6]cmmiAnalysis!CD$4:CD$579),_xlfn.XLOOKUP(Table8[[#This Row],[Control ID]],[6]!Table10[Control ID],[6]cmmiAnalysis!CE$4:CE$579))</f>
        <v>#REF!</v>
      </c>
    </row>
    <row r="318" spans="2:26" x14ac:dyDescent="0.25">
      <c r="B318" s="1" t="s">
        <v>3642</v>
      </c>
      <c r="C318" s="1" t="str">
        <f>_xlfn.XLOOKUP(B318,[6]cmmiAnalysis!$A$4:$A$579,[6]cmmiAnalysis!$D$4:$D$579,0,0,1)</f>
        <v>Incident Response Policy</v>
      </c>
      <c r="D318" s="19">
        <v>3</v>
      </c>
      <c r="E318" s="32" t="str">
        <f>IFERROR(SUM(Table8[[#This Row],[Implementation]:[Reporting]]),"N/A")</f>
        <v>N/A</v>
      </c>
      <c r="F318" s="32" t="e">
        <f>SUM(Table8[[#This Row],[Operating Capability]:[Adaptability]])</f>
        <v>#REF!</v>
      </c>
      <c r="G318" s="32" t="e">
        <f>SUM(Table8[[#This Row],[Reliability]:[Transparency]])</f>
        <v>#REF!</v>
      </c>
      <c r="H318" s="1" t="e" cm="1">
        <f t="array" ref="H318">_xlfn.XLOOKUP(B318,[6]!Table10[Control ID],[6]cmmiAnalysis!AV$4:AV$579,0,0,1)</f>
        <v>#REF!</v>
      </c>
      <c r="I318" s="1" t="e" cm="1">
        <f t="array" ref="I318">_xlfn.XLOOKUP(B318,[6]!Table10[Control ID], [6]cmmiAnalysis!AW$4:AW$579,0,0,1)+(_xlfn.XLOOKUP(B318,[6]!Table10[Control ID], [6]cmmiAnalysis!AX$4:AX$579,0,0,1)+(_xlfn.XLOOKUP(B318,[6]!Table10[Control ID], [6]cmmiAnalysis!AY$4:AY$579,0,0,1)))</f>
        <v>#REF!</v>
      </c>
      <c r="J3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8" s="1" t="e">
        <f>SUM(_xlfn.XLOOKUP(Table8[[#This Row],[Control ID]],[6]!Table10[Control ID],[6]cmmiAnalysis!BE$4:BE$579),_xlfn.XLOOKUP(Table8[[#This Row],[Control ID]],[6]!Table10[Control ID],[6]cmmiAnalysis!BF$4:BF$579))</f>
        <v>#REF!</v>
      </c>
      <c r="L318" s="1" t="e">
        <f>SUM(_xlfn.XLOOKUP(Table8[[#This Row],[Control ID]],[6]!Table10[Control ID],[6]cmmiAnalysis!BG$4:BG$579))</f>
        <v>#REF!</v>
      </c>
      <c r="M318" s="1" t="e">
        <f>SUM(_xlfn.XLOOKUP(Table8[[#This Row],[Control ID]],[6]!Table10[Control ID],[6]cmmiAnalysis!BH$4:BH$579))</f>
        <v>#REF!</v>
      </c>
      <c r="N318" s="1" t="e">
        <f>SUM(_xlfn.XLOOKUP(Table8[[#This Row],[Control ID]],[6]!Table10[Control ID],[6]cmmiAnalysis!BI$4:BI$579))</f>
        <v>#REF!</v>
      </c>
      <c r="O318" s="1" t="e">
        <f>SUM(_xlfn.XLOOKUP(Table8[[#This Row],[Control ID]],[6]!Table10[Control ID],[6]cmmiAnalysis!BJ$4:BJ$579),_xlfn.XLOOKUP(Table8[[#This Row],[Control ID]],[6]!Table10[Control ID],[6]cmmiAnalysis!BK$4:BK$579))</f>
        <v>#REF!</v>
      </c>
      <c r="P318" s="1" t="e">
        <f>SUM(_xlfn.XLOOKUP(Table8[[#This Row],[Control ID]],[6]!Table10[Control ID],[6]cmmiAnalysis!BL$4:BL$579))</f>
        <v>#REF!</v>
      </c>
      <c r="Q3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8" s="1" t="e">
        <f>SUM(_xlfn.XLOOKUP(Table8[[#This Row],[Control ID]],[6]!Table10[Control ID],[6]cmmiAnalysis!BQ$4:BQ$579),_xlfn.XLOOKUP(Table8[[#This Row],[Control ID]],[6]!Table10[Control ID],[6]cmmiAnalysis!BR$4:BR$579))</f>
        <v>#REF!</v>
      </c>
      <c r="S318" s="1" t="e">
        <f>SUM(_xlfn.XLOOKUP(Table8[[#This Row],[Control ID]],[6]!Table10[Control ID],[6]cmmiAnalysis!BA$4:BA$579),_xlfn.XLOOKUP(Table8[[#This Row],[Control ID]],[6]!Table10[Control ID],[6]cmmiAnalysis!BB$4:BB$579),_xlfn.XLOOKUP(Table8[[#This Row],[Control ID]],[6]!Table10[Control ID],[6]cmmiAnalysis!BC$4:BC$579))</f>
        <v>#REF!</v>
      </c>
      <c r="T318" s="1" t="e">
        <f>SUM(_xlfn.XLOOKUP(Table8[[#This Row],[Control ID]],[6]!Table10[Control ID],[6]cmmiAnalysis!BV$4:BV$579))</f>
        <v>#REF!</v>
      </c>
      <c r="U318" s="1" t="e">
        <f>SUM(_xlfn.XLOOKUP(Table8[[#This Row],[Control ID]],[6]!Table10[Control ID],[6]cmmiAnalysis!BW$4:BW$579))</f>
        <v>#REF!</v>
      </c>
      <c r="V318" s="1" t="e">
        <f>SUM(_xlfn.XLOOKUP(Table8[[#This Row],[Control ID]],[6]!Table10[Control ID],[6]cmmiAnalysis!BX$4:BX$579))</f>
        <v>#REF!</v>
      </c>
      <c r="W318" s="1" t="e">
        <f>SUM(_xlfn.XLOOKUP(Table8[[#This Row],[Control ID]],[6]!Table10[Control ID],[6]cmmiAnalysis!BY$4:BY$579))</f>
        <v>#REF!</v>
      </c>
      <c r="X318" s="1" t="e">
        <f>SUM(_xlfn.XLOOKUP(Table8[[#This Row],[Control ID]],[6]!Table10[Control ID],[6]cmmiAnalysis!BZ$4:BZ$579))</f>
        <v>#REF!</v>
      </c>
      <c r="Y318" s="1" t="e">
        <f>SUM(_xlfn.XLOOKUP(Table8[[#This Row],[Control ID]],[6]!Table10[Control ID],[6]cmmiAnalysis!CA$4:CA$579),_xlfn.XLOOKUP(Table8[[#This Row],[Control ID]],[6]!Table10[Control ID],[6]cmmiAnalysis!CB$4:CB$579))</f>
        <v>#REF!</v>
      </c>
      <c r="Z318" s="1" t="e">
        <f>SUM(_xlfn.XLOOKUP(Table8[[#This Row],[Control ID]],[6]!Table10[Control ID],[6]cmmiAnalysis!CC$4:CC$579),_xlfn.XLOOKUP(Table8[[#This Row],[Control ID]],[6]!Table10[Control ID],[6]cmmiAnalysis!CD$4:CD$579),_xlfn.XLOOKUP(Table8[[#This Row],[Control ID]],[6]!Table10[Control ID],[6]cmmiAnalysis!CE$4:CE$579))</f>
        <v>#REF!</v>
      </c>
    </row>
    <row r="319" spans="2:26" x14ac:dyDescent="0.25">
      <c r="B319" s="1" t="s">
        <v>3644</v>
      </c>
      <c r="C319" s="1" t="str">
        <f>_xlfn.XLOOKUP(B319,[6]cmmiAnalysis!$A$4:$A$579,[6]cmmiAnalysis!$D$4:$D$579,0,0,1)</f>
        <v>Training and Awareness</v>
      </c>
      <c r="D319" s="19">
        <v>4</v>
      </c>
      <c r="E319" s="32" t="str">
        <f>IFERROR(SUM(Table8[[#This Row],[Implementation]:[Reporting]]),"N/A")</f>
        <v>N/A</v>
      </c>
      <c r="F319" s="32" t="e">
        <f>SUM(Table8[[#This Row],[Operating Capability]:[Adaptability]])</f>
        <v>#REF!</v>
      </c>
      <c r="G319" s="32" t="e">
        <f>SUM(Table8[[#This Row],[Reliability]:[Transparency]])</f>
        <v>#REF!</v>
      </c>
      <c r="H319" s="1" t="e" cm="1">
        <f t="array" ref="H319">_xlfn.XLOOKUP(B319,[6]!Table10[Control ID],[6]cmmiAnalysis!AV$4:AV$579,0,0,1)</f>
        <v>#REF!</v>
      </c>
      <c r="I319" s="1" t="e" cm="1">
        <f t="array" ref="I319">_xlfn.XLOOKUP(B319,[6]!Table10[Control ID], [6]cmmiAnalysis!AW$4:AW$579,0,0,1)+(_xlfn.XLOOKUP(B319,[6]!Table10[Control ID], [6]cmmiAnalysis!AX$4:AX$579,0,0,1)+(_xlfn.XLOOKUP(B319,[6]!Table10[Control ID], [6]cmmiAnalysis!AY$4:AY$579,0,0,1)))</f>
        <v>#REF!</v>
      </c>
      <c r="J3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19" s="1" t="e">
        <f>SUM(_xlfn.XLOOKUP(Table8[[#This Row],[Control ID]],[6]!Table10[Control ID],[6]cmmiAnalysis!BE$4:BE$579),_xlfn.XLOOKUP(Table8[[#This Row],[Control ID]],[6]!Table10[Control ID],[6]cmmiAnalysis!BF$4:BF$579))</f>
        <v>#REF!</v>
      </c>
      <c r="L319" s="1" t="e">
        <f>SUM(_xlfn.XLOOKUP(Table8[[#This Row],[Control ID]],[6]!Table10[Control ID],[6]cmmiAnalysis!BG$4:BG$579))</f>
        <v>#REF!</v>
      </c>
      <c r="M319" s="1" t="e">
        <f>SUM(_xlfn.XLOOKUP(Table8[[#This Row],[Control ID]],[6]!Table10[Control ID],[6]cmmiAnalysis!BH$4:BH$579))</f>
        <v>#REF!</v>
      </c>
      <c r="N319" s="1" t="e">
        <f>SUM(_xlfn.XLOOKUP(Table8[[#This Row],[Control ID]],[6]!Table10[Control ID],[6]cmmiAnalysis!BI$4:BI$579))</f>
        <v>#REF!</v>
      </c>
      <c r="O319" s="1" t="e">
        <f>SUM(_xlfn.XLOOKUP(Table8[[#This Row],[Control ID]],[6]!Table10[Control ID],[6]cmmiAnalysis!BJ$4:BJ$579),_xlfn.XLOOKUP(Table8[[#This Row],[Control ID]],[6]!Table10[Control ID],[6]cmmiAnalysis!BK$4:BK$579))</f>
        <v>#REF!</v>
      </c>
      <c r="P319" s="1" t="e">
        <f>SUM(_xlfn.XLOOKUP(Table8[[#This Row],[Control ID]],[6]!Table10[Control ID],[6]cmmiAnalysis!BL$4:BL$579))</f>
        <v>#REF!</v>
      </c>
      <c r="Q3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19" s="1" t="e">
        <f>SUM(_xlfn.XLOOKUP(Table8[[#This Row],[Control ID]],[6]!Table10[Control ID],[6]cmmiAnalysis!BQ$4:BQ$579),_xlfn.XLOOKUP(Table8[[#This Row],[Control ID]],[6]!Table10[Control ID],[6]cmmiAnalysis!BR$4:BR$579))</f>
        <v>#REF!</v>
      </c>
      <c r="S319" s="1" t="e">
        <f>SUM(_xlfn.XLOOKUP(Table8[[#This Row],[Control ID]],[6]!Table10[Control ID],[6]cmmiAnalysis!BA$4:BA$579),_xlfn.XLOOKUP(Table8[[#This Row],[Control ID]],[6]!Table10[Control ID],[6]cmmiAnalysis!BB$4:BB$579),_xlfn.XLOOKUP(Table8[[#This Row],[Control ID]],[6]!Table10[Control ID],[6]cmmiAnalysis!BC$4:BC$579))</f>
        <v>#REF!</v>
      </c>
      <c r="T319" s="1" t="e">
        <f>SUM(_xlfn.XLOOKUP(Table8[[#This Row],[Control ID]],[6]!Table10[Control ID],[6]cmmiAnalysis!BV$4:BV$579))</f>
        <v>#REF!</v>
      </c>
      <c r="U319" s="1" t="e">
        <f>SUM(_xlfn.XLOOKUP(Table8[[#This Row],[Control ID]],[6]!Table10[Control ID],[6]cmmiAnalysis!BW$4:BW$579))</f>
        <v>#REF!</v>
      </c>
      <c r="V319" s="1" t="e">
        <f>SUM(_xlfn.XLOOKUP(Table8[[#This Row],[Control ID]],[6]!Table10[Control ID],[6]cmmiAnalysis!BX$4:BX$579))</f>
        <v>#REF!</v>
      </c>
      <c r="W319" s="1" t="e">
        <f>SUM(_xlfn.XLOOKUP(Table8[[#This Row],[Control ID]],[6]!Table10[Control ID],[6]cmmiAnalysis!BY$4:BY$579))</f>
        <v>#REF!</v>
      </c>
      <c r="X319" s="1" t="e">
        <f>SUM(_xlfn.XLOOKUP(Table8[[#This Row],[Control ID]],[6]!Table10[Control ID],[6]cmmiAnalysis!BZ$4:BZ$579))</f>
        <v>#REF!</v>
      </c>
      <c r="Y319" s="1" t="e">
        <f>SUM(_xlfn.XLOOKUP(Table8[[#This Row],[Control ID]],[6]!Table10[Control ID],[6]cmmiAnalysis!CA$4:CA$579),_xlfn.XLOOKUP(Table8[[#This Row],[Control ID]],[6]!Table10[Control ID],[6]cmmiAnalysis!CB$4:CB$579))</f>
        <v>#REF!</v>
      </c>
      <c r="Z319" s="1" t="e">
        <f>SUM(_xlfn.XLOOKUP(Table8[[#This Row],[Control ID]],[6]!Table10[Control ID],[6]cmmiAnalysis!CC$4:CC$579),_xlfn.XLOOKUP(Table8[[#This Row],[Control ID]],[6]!Table10[Control ID],[6]cmmiAnalysis!CD$4:CD$579),_xlfn.XLOOKUP(Table8[[#This Row],[Control ID]],[6]!Table10[Control ID],[6]cmmiAnalysis!CE$4:CE$579))</f>
        <v>#REF!</v>
      </c>
    </row>
    <row r="320" spans="2:26" x14ac:dyDescent="0.25">
      <c r="B320" s="1" t="s">
        <v>3646</v>
      </c>
      <c r="C320" s="1" t="str">
        <f>_xlfn.XLOOKUP(B320,[6]cmmiAnalysis!$A$4:$A$579,[6]cmmiAnalysis!$D$4:$D$579,0,0,1)</f>
        <v>IDS/IPS Systems</v>
      </c>
      <c r="D320" s="19">
        <v>4</v>
      </c>
      <c r="E320" s="32" t="str">
        <f>IFERROR(SUM(Table8[[#This Row],[Implementation]:[Reporting]]),"N/A")</f>
        <v>N/A</v>
      </c>
      <c r="F320" s="32" t="e">
        <f>SUM(Table8[[#This Row],[Operating Capability]:[Adaptability]])</f>
        <v>#REF!</v>
      </c>
      <c r="G320" s="32" t="e">
        <f>SUM(Table8[[#This Row],[Reliability]:[Transparency]])</f>
        <v>#REF!</v>
      </c>
      <c r="H320" s="1" t="e" cm="1">
        <f t="array" ref="H320">_xlfn.XLOOKUP(B320,[6]!Table10[Control ID],[6]cmmiAnalysis!AV$4:AV$579,0,0,1)</f>
        <v>#REF!</v>
      </c>
      <c r="I320" s="1" t="e" cm="1">
        <f t="array" ref="I320">_xlfn.XLOOKUP(B320,[6]!Table10[Control ID], [6]cmmiAnalysis!AW$4:AW$579,0,0,1)+(_xlfn.XLOOKUP(B320,[6]!Table10[Control ID], [6]cmmiAnalysis!AX$4:AX$579,0,0,1)+(_xlfn.XLOOKUP(B320,[6]!Table10[Control ID], [6]cmmiAnalysis!AY$4:AY$579,0,0,1)))</f>
        <v>#REF!</v>
      </c>
      <c r="J3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0" s="1" t="e">
        <f>SUM(_xlfn.XLOOKUP(Table8[[#This Row],[Control ID]],[6]!Table10[Control ID],[6]cmmiAnalysis!BE$4:BE$579),_xlfn.XLOOKUP(Table8[[#This Row],[Control ID]],[6]!Table10[Control ID],[6]cmmiAnalysis!BF$4:BF$579))</f>
        <v>#REF!</v>
      </c>
      <c r="L320" s="1" t="e">
        <f>SUM(_xlfn.XLOOKUP(Table8[[#This Row],[Control ID]],[6]!Table10[Control ID],[6]cmmiAnalysis!BG$4:BG$579))</f>
        <v>#REF!</v>
      </c>
      <c r="M320" s="1" t="e">
        <f>SUM(_xlfn.XLOOKUP(Table8[[#This Row],[Control ID]],[6]!Table10[Control ID],[6]cmmiAnalysis!BH$4:BH$579))</f>
        <v>#REF!</v>
      </c>
      <c r="N320" s="1" t="e">
        <f>SUM(_xlfn.XLOOKUP(Table8[[#This Row],[Control ID]],[6]!Table10[Control ID],[6]cmmiAnalysis!BI$4:BI$579))</f>
        <v>#REF!</v>
      </c>
      <c r="O320" s="1" t="e">
        <f>SUM(_xlfn.XLOOKUP(Table8[[#This Row],[Control ID]],[6]!Table10[Control ID],[6]cmmiAnalysis!BJ$4:BJ$579),_xlfn.XLOOKUP(Table8[[#This Row],[Control ID]],[6]!Table10[Control ID],[6]cmmiAnalysis!BK$4:BK$579))</f>
        <v>#REF!</v>
      </c>
      <c r="P320" s="1" t="e">
        <f>SUM(_xlfn.XLOOKUP(Table8[[#This Row],[Control ID]],[6]!Table10[Control ID],[6]cmmiAnalysis!BL$4:BL$579))</f>
        <v>#REF!</v>
      </c>
      <c r="Q3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0" s="1" t="e">
        <f>SUM(_xlfn.XLOOKUP(Table8[[#This Row],[Control ID]],[6]!Table10[Control ID],[6]cmmiAnalysis!BQ$4:BQ$579),_xlfn.XLOOKUP(Table8[[#This Row],[Control ID]],[6]!Table10[Control ID],[6]cmmiAnalysis!BR$4:BR$579))</f>
        <v>#REF!</v>
      </c>
      <c r="S320" s="1" t="e">
        <f>SUM(_xlfn.XLOOKUP(Table8[[#This Row],[Control ID]],[6]!Table10[Control ID],[6]cmmiAnalysis!BA$4:BA$579),_xlfn.XLOOKUP(Table8[[#This Row],[Control ID]],[6]!Table10[Control ID],[6]cmmiAnalysis!BB$4:BB$579),_xlfn.XLOOKUP(Table8[[#This Row],[Control ID]],[6]!Table10[Control ID],[6]cmmiAnalysis!BC$4:BC$579))</f>
        <v>#REF!</v>
      </c>
      <c r="T320" s="1" t="e">
        <f>SUM(_xlfn.XLOOKUP(Table8[[#This Row],[Control ID]],[6]!Table10[Control ID],[6]cmmiAnalysis!BV$4:BV$579))</f>
        <v>#REF!</v>
      </c>
      <c r="U320" s="1" t="e">
        <f>SUM(_xlfn.XLOOKUP(Table8[[#This Row],[Control ID]],[6]!Table10[Control ID],[6]cmmiAnalysis!BW$4:BW$579))</f>
        <v>#REF!</v>
      </c>
      <c r="V320" s="1" t="e">
        <f>SUM(_xlfn.XLOOKUP(Table8[[#This Row],[Control ID]],[6]!Table10[Control ID],[6]cmmiAnalysis!BX$4:BX$579))</f>
        <v>#REF!</v>
      </c>
      <c r="W320" s="1" t="e">
        <f>SUM(_xlfn.XLOOKUP(Table8[[#This Row],[Control ID]],[6]!Table10[Control ID],[6]cmmiAnalysis!BY$4:BY$579))</f>
        <v>#REF!</v>
      </c>
      <c r="X320" s="1" t="e">
        <f>SUM(_xlfn.XLOOKUP(Table8[[#This Row],[Control ID]],[6]!Table10[Control ID],[6]cmmiAnalysis!BZ$4:BZ$579))</f>
        <v>#REF!</v>
      </c>
      <c r="Y320" s="1" t="e">
        <f>SUM(_xlfn.XLOOKUP(Table8[[#This Row],[Control ID]],[6]!Table10[Control ID],[6]cmmiAnalysis!CA$4:CA$579),_xlfn.XLOOKUP(Table8[[#This Row],[Control ID]],[6]!Table10[Control ID],[6]cmmiAnalysis!CB$4:CB$579))</f>
        <v>#REF!</v>
      </c>
      <c r="Z320" s="1" t="e">
        <f>SUM(_xlfn.XLOOKUP(Table8[[#This Row],[Control ID]],[6]!Table10[Control ID],[6]cmmiAnalysis!CC$4:CC$579),_xlfn.XLOOKUP(Table8[[#This Row],[Control ID]],[6]!Table10[Control ID],[6]cmmiAnalysis!CD$4:CD$579),_xlfn.XLOOKUP(Table8[[#This Row],[Control ID]],[6]!Table10[Control ID],[6]cmmiAnalysis!CE$4:CE$579))</f>
        <v>#REF!</v>
      </c>
    </row>
    <row r="321" spans="2:26" x14ac:dyDescent="0.25">
      <c r="B321" s="1" t="s">
        <v>3647</v>
      </c>
      <c r="C321" s="1" t="str">
        <f>_xlfn.XLOOKUP(B321,[6]cmmiAnalysis!$A$4:$A$579,[6]cmmiAnalysis!$D$4:$D$579,0,0,1)</f>
        <v>Anomaly Detection</v>
      </c>
      <c r="D321" s="19">
        <v>4</v>
      </c>
      <c r="E321" s="32" t="str">
        <f>IFERROR(SUM(Table8[[#This Row],[Implementation]:[Reporting]]),"N/A")</f>
        <v>N/A</v>
      </c>
      <c r="F321" s="32" t="e">
        <f>SUM(Table8[[#This Row],[Operating Capability]:[Adaptability]])</f>
        <v>#REF!</v>
      </c>
      <c r="G321" s="32" t="e">
        <f>SUM(Table8[[#This Row],[Reliability]:[Transparency]])</f>
        <v>#REF!</v>
      </c>
      <c r="H321" s="1" t="e" cm="1">
        <f t="array" ref="H321">_xlfn.XLOOKUP(B321,[6]!Table10[Control ID],[6]cmmiAnalysis!AV$4:AV$579,0,0,1)</f>
        <v>#REF!</v>
      </c>
      <c r="I321" s="1" t="e" cm="1">
        <f t="array" ref="I321">_xlfn.XLOOKUP(B321,[6]!Table10[Control ID], [6]cmmiAnalysis!AW$4:AW$579,0,0,1)+(_xlfn.XLOOKUP(B321,[6]!Table10[Control ID], [6]cmmiAnalysis!AX$4:AX$579,0,0,1)+(_xlfn.XLOOKUP(B321,[6]!Table10[Control ID], [6]cmmiAnalysis!AY$4:AY$579,0,0,1)))</f>
        <v>#REF!</v>
      </c>
      <c r="J3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1" s="1" t="e">
        <f>SUM(_xlfn.XLOOKUP(Table8[[#This Row],[Control ID]],[6]!Table10[Control ID],[6]cmmiAnalysis!BE$4:BE$579),_xlfn.XLOOKUP(Table8[[#This Row],[Control ID]],[6]!Table10[Control ID],[6]cmmiAnalysis!BF$4:BF$579))</f>
        <v>#REF!</v>
      </c>
      <c r="L321" s="1" t="e">
        <f>SUM(_xlfn.XLOOKUP(Table8[[#This Row],[Control ID]],[6]!Table10[Control ID],[6]cmmiAnalysis!BG$4:BG$579))</f>
        <v>#REF!</v>
      </c>
      <c r="M321" s="1" t="e">
        <f>SUM(_xlfn.XLOOKUP(Table8[[#This Row],[Control ID]],[6]!Table10[Control ID],[6]cmmiAnalysis!BH$4:BH$579))</f>
        <v>#REF!</v>
      </c>
      <c r="N321" s="1" t="e">
        <f>SUM(_xlfn.XLOOKUP(Table8[[#This Row],[Control ID]],[6]!Table10[Control ID],[6]cmmiAnalysis!BI$4:BI$579))</f>
        <v>#REF!</v>
      </c>
      <c r="O321" s="1" t="e">
        <f>SUM(_xlfn.XLOOKUP(Table8[[#This Row],[Control ID]],[6]!Table10[Control ID],[6]cmmiAnalysis!BJ$4:BJ$579),_xlfn.XLOOKUP(Table8[[#This Row],[Control ID]],[6]!Table10[Control ID],[6]cmmiAnalysis!BK$4:BK$579))</f>
        <v>#REF!</v>
      </c>
      <c r="P321" s="1" t="e">
        <f>SUM(_xlfn.XLOOKUP(Table8[[#This Row],[Control ID]],[6]!Table10[Control ID],[6]cmmiAnalysis!BL$4:BL$579))</f>
        <v>#REF!</v>
      </c>
      <c r="Q3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1" s="1" t="e">
        <f>SUM(_xlfn.XLOOKUP(Table8[[#This Row],[Control ID]],[6]!Table10[Control ID],[6]cmmiAnalysis!BQ$4:BQ$579),_xlfn.XLOOKUP(Table8[[#This Row],[Control ID]],[6]!Table10[Control ID],[6]cmmiAnalysis!BR$4:BR$579))</f>
        <v>#REF!</v>
      </c>
      <c r="S321" s="1" t="e">
        <f>SUM(_xlfn.XLOOKUP(Table8[[#This Row],[Control ID]],[6]!Table10[Control ID],[6]cmmiAnalysis!BA$4:BA$579),_xlfn.XLOOKUP(Table8[[#This Row],[Control ID]],[6]!Table10[Control ID],[6]cmmiAnalysis!BB$4:BB$579),_xlfn.XLOOKUP(Table8[[#This Row],[Control ID]],[6]!Table10[Control ID],[6]cmmiAnalysis!BC$4:BC$579))</f>
        <v>#REF!</v>
      </c>
      <c r="T321" s="1" t="e">
        <f>SUM(_xlfn.XLOOKUP(Table8[[#This Row],[Control ID]],[6]!Table10[Control ID],[6]cmmiAnalysis!BV$4:BV$579))</f>
        <v>#REF!</v>
      </c>
      <c r="U321" s="1" t="e">
        <f>SUM(_xlfn.XLOOKUP(Table8[[#This Row],[Control ID]],[6]!Table10[Control ID],[6]cmmiAnalysis!BW$4:BW$579))</f>
        <v>#REF!</v>
      </c>
      <c r="V321" s="1" t="e">
        <f>SUM(_xlfn.XLOOKUP(Table8[[#This Row],[Control ID]],[6]!Table10[Control ID],[6]cmmiAnalysis!BX$4:BX$579))</f>
        <v>#REF!</v>
      </c>
      <c r="W321" s="1" t="e">
        <f>SUM(_xlfn.XLOOKUP(Table8[[#This Row],[Control ID]],[6]!Table10[Control ID],[6]cmmiAnalysis!BY$4:BY$579))</f>
        <v>#REF!</v>
      </c>
      <c r="X321" s="1" t="e">
        <f>SUM(_xlfn.XLOOKUP(Table8[[#This Row],[Control ID]],[6]!Table10[Control ID],[6]cmmiAnalysis!BZ$4:BZ$579))</f>
        <v>#REF!</v>
      </c>
      <c r="Y321" s="1" t="e">
        <f>SUM(_xlfn.XLOOKUP(Table8[[#This Row],[Control ID]],[6]!Table10[Control ID],[6]cmmiAnalysis!CA$4:CA$579),_xlfn.XLOOKUP(Table8[[#This Row],[Control ID]],[6]!Table10[Control ID],[6]cmmiAnalysis!CB$4:CB$579))</f>
        <v>#REF!</v>
      </c>
      <c r="Z321" s="1" t="e">
        <f>SUM(_xlfn.XLOOKUP(Table8[[#This Row],[Control ID]],[6]!Table10[Control ID],[6]cmmiAnalysis!CC$4:CC$579),_xlfn.XLOOKUP(Table8[[#This Row],[Control ID]],[6]!Table10[Control ID],[6]cmmiAnalysis!CD$4:CD$579),_xlfn.XLOOKUP(Table8[[#This Row],[Control ID]],[6]!Table10[Control ID],[6]cmmiAnalysis!CE$4:CE$579))</f>
        <v>#REF!</v>
      </c>
    </row>
    <row r="322" spans="2:26" x14ac:dyDescent="0.25">
      <c r="B322" s="1" t="s">
        <v>3648</v>
      </c>
      <c r="C322" s="1" t="str">
        <f>_xlfn.XLOOKUP(B322,[6]cmmiAnalysis!$A$4:$A$579,[6]cmmiAnalysis!$D$4:$D$579,0,0,1)</f>
        <v>Threat Intelligence Feeds</v>
      </c>
      <c r="D322" s="19">
        <v>3</v>
      </c>
      <c r="E322" s="32" t="str">
        <f>IFERROR(SUM(Table8[[#This Row],[Implementation]:[Reporting]]),"N/A")</f>
        <v>N/A</v>
      </c>
      <c r="F322" s="32" t="e">
        <f>SUM(Table8[[#This Row],[Operating Capability]:[Adaptability]])</f>
        <v>#REF!</v>
      </c>
      <c r="G322" s="32" t="e">
        <f>SUM(Table8[[#This Row],[Reliability]:[Transparency]])</f>
        <v>#REF!</v>
      </c>
      <c r="H322" s="1" t="e" cm="1">
        <f t="array" ref="H322">_xlfn.XLOOKUP(B322,[6]!Table10[Control ID],[6]cmmiAnalysis!AV$4:AV$579,0,0,1)</f>
        <v>#REF!</v>
      </c>
      <c r="I322" s="1" t="e" cm="1">
        <f t="array" ref="I322">_xlfn.XLOOKUP(B322,[6]!Table10[Control ID], [6]cmmiAnalysis!AW$4:AW$579,0,0,1)+(_xlfn.XLOOKUP(B322,[6]!Table10[Control ID], [6]cmmiAnalysis!AX$4:AX$579,0,0,1)+(_xlfn.XLOOKUP(B322,[6]!Table10[Control ID], [6]cmmiAnalysis!AY$4:AY$579,0,0,1)))</f>
        <v>#REF!</v>
      </c>
      <c r="J3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2" s="1" t="e">
        <f>SUM(_xlfn.XLOOKUP(Table8[[#This Row],[Control ID]],[6]!Table10[Control ID],[6]cmmiAnalysis!BE$4:BE$579),_xlfn.XLOOKUP(Table8[[#This Row],[Control ID]],[6]!Table10[Control ID],[6]cmmiAnalysis!BF$4:BF$579))</f>
        <v>#REF!</v>
      </c>
      <c r="L322" s="1" t="e">
        <f>SUM(_xlfn.XLOOKUP(Table8[[#This Row],[Control ID]],[6]!Table10[Control ID],[6]cmmiAnalysis!BG$4:BG$579))</f>
        <v>#REF!</v>
      </c>
      <c r="M322" s="1" t="e">
        <f>SUM(_xlfn.XLOOKUP(Table8[[#This Row],[Control ID]],[6]!Table10[Control ID],[6]cmmiAnalysis!BH$4:BH$579))</f>
        <v>#REF!</v>
      </c>
      <c r="N322" s="1" t="e">
        <f>SUM(_xlfn.XLOOKUP(Table8[[#This Row],[Control ID]],[6]!Table10[Control ID],[6]cmmiAnalysis!BI$4:BI$579))</f>
        <v>#REF!</v>
      </c>
      <c r="O322" s="1" t="e">
        <f>SUM(_xlfn.XLOOKUP(Table8[[#This Row],[Control ID]],[6]!Table10[Control ID],[6]cmmiAnalysis!BJ$4:BJ$579),_xlfn.XLOOKUP(Table8[[#This Row],[Control ID]],[6]!Table10[Control ID],[6]cmmiAnalysis!BK$4:BK$579))</f>
        <v>#REF!</v>
      </c>
      <c r="P322" s="1" t="e">
        <f>SUM(_xlfn.XLOOKUP(Table8[[#This Row],[Control ID]],[6]!Table10[Control ID],[6]cmmiAnalysis!BL$4:BL$579))</f>
        <v>#REF!</v>
      </c>
      <c r="Q3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2" s="1" t="e">
        <f>SUM(_xlfn.XLOOKUP(Table8[[#This Row],[Control ID]],[6]!Table10[Control ID],[6]cmmiAnalysis!BQ$4:BQ$579),_xlfn.XLOOKUP(Table8[[#This Row],[Control ID]],[6]!Table10[Control ID],[6]cmmiAnalysis!BR$4:BR$579))</f>
        <v>#REF!</v>
      </c>
      <c r="S322" s="1" t="e">
        <f>SUM(_xlfn.XLOOKUP(Table8[[#This Row],[Control ID]],[6]!Table10[Control ID],[6]cmmiAnalysis!BA$4:BA$579),_xlfn.XLOOKUP(Table8[[#This Row],[Control ID]],[6]!Table10[Control ID],[6]cmmiAnalysis!BB$4:BB$579),_xlfn.XLOOKUP(Table8[[#This Row],[Control ID]],[6]!Table10[Control ID],[6]cmmiAnalysis!BC$4:BC$579))</f>
        <v>#REF!</v>
      </c>
      <c r="T322" s="1" t="e">
        <f>SUM(_xlfn.XLOOKUP(Table8[[#This Row],[Control ID]],[6]!Table10[Control ID],[6]cmmiAnalysis!BV$4:BV$579))</f>
        <v>#REF!</v>
      </c>
      <c r="U322" s="1" t="e">
        <f>SUM(_xlfn.XLOOKUP(Table8[[#This Row],[Control ID]],[6]!Table10[Control ID],[6]cmmiAnalysis!BW$4:BW$579))</f>
        <v>#REF!</v>
      </c>
      <c r="V322" s="1" t="e">
        <f>SUM(_xlfn.XLOOKUP(Table8[[#This Row],[Control ID]],[6]!Table10[Control ID],[6]cmmiAnalysis!BX$4:BX$579))</f>
        <v>#REF!</v>
      </c>
      <c r="W322" s="1" t="e">
        <f>SUM(_xlfn.XLOOKUP(Table8[[#This Row],[Control ID]],[6]!Table10[Control ID],[6]cmmiAnalysis!BY$4:BY$579))</f>
        <v>#REF!</v>
      </c>
      <c r="X322" s="1" t="e">
        <f>SUM(_xlfn.XLOOKUP(Table8[[#This Row],[Control ID]],[6]!Table10[Control ID],[6]cmmiAnalysis!BZ$4:BZ$579))</f>
        <v>#REF!</v>
      </c>
      <c r="Y322" s="1" t="e">
        <f>SUM(_xlfn.XLOOKUP(Table8[[#This Row],[Control ID]],[6]!Table10[Control ID],[6]cmmiAnalysis!CA$4:CA$579),_xlfn.XLOOKUP(Table8[[#This Row],[Control ID]],[6]!Table10[Control ID],[6]cmmiAnalysis!CB$4:CB$579))</f>
        <v>#REF!</v>
      </c>
      <c r="Z322" s="1" t="e">
        <f>SUM(_xlfn.XLOOKUP(Table8[[#This Row],[Control ID]],[6]!Table10[Control ID],[6]cmmiAnalysis!CC$4:CC$579),_xlfn.XLOOKUP(Table8[[#This Row],[Control ID]],[6]!Table10[Control ID],[6]cmmiAnalysis!CD$4:CD$579),_xlfn.XLOOKUP(Table8[[#This Row],[Control ID]],[6]!Table10[Control ID],[6]cmmiAnalysis!CE$4:CE$579))</f>
        <v>#REF!</v>
      </c>
    </row>
    <row r="323" spans="2:26" x14ac:dyDescent="0.25">
      <c r="B323" s="1" t="s">
        <v>3650</v>
      </c>
      <c r="C323" s="1" t="str">
        <f>_xlfn.XLOOKUP(B323,[6]cmmiAnalysis!$A$4:$A$579,[6]cmmiAnalysis!$D$4:$D$579,0,0,1)</f>
        <v>SOAR Platforms</v>
      </c>
      <c r="D323" s="19">
        <v>4</v>
      </c>
      <c r="E323" s="32" t="str">
        <f>IFERROR(SUM(Table8[[#This Row],[Implementation]:[Reporting]]),"N/A")</f>
        <v>N/A</v>
      </c>
      <c r="F323" s="32" t="e">
        <f>SUM(Table8[[#This Row],[Operating Capability]:[Adaptability]])</f>
        <v>#REF!</v>
      </c>
      <c r="G323" s="32" t="e">
        <f>SUM(Table8[[#This Row],[Reliability]:[Transparency]])</f>
        <v>#REF!</v>
      </c>
      <c r="H323" s="1" t="e" cm="1">
        <f t="array" ref="H323">_xlfn.XLOOKUP(B323,[6]!Table10[Control ID],[6]cmmiAnalysis!AV$4:AV$579,0,0,1)</f>
        <v>#REF!</v>
      </c>
      <c r="I323" s="1" t="e" cm="1">
        <f t="array" ref="I323">_xlfn.XLOOKUP(B323,[6]!Table10[Control ID], [6]cmmiAnalysis!AW$4:AW$579,0,0,1)+(_xlfn.XLOOKUP(B323,[6]!Table10[Control ID], [6]cmmiAnalysis!AX$4:AX$579,0,0,1)+(_xlfn.XLOOKUP(B323,[6]!Table10[Control ID], [6]cmmiAnalysis!AY$4:AY$579,0,0,1)))</f>
        <v>#REF!</v>
      </c>
      <c r="J3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3" s="1" t="e">
        <f>SUM(_xlfn.XLOOKUP(Table8[[#This Row],[Control ID]],[6]!Table10[Control ID],[6]cmmiAnalysis!BE$4:BE$579),_xlfn.XLOOKUP(Table8[[#This Row],[Control ID]],[6]!Table10[Control ID],[6]cmmiAnalysis!BF$4:BF$579))</f>
        <v>#REF!</v>
      </c>
      <c r="L323" s="1" t="e">
        <f>SUM(_xlfn.XLOOKUP(Table8[[#This Row],[Control ID]],[6]!Table10[Control ID],[6]cmmiAnalysis!BG$4:BG$579))</f>
        <v>#REF!</v>
      </c>
      <c r="M323" s="1" t="e">
        <f>SUM(_xlfn.XLOOKUP(Table8[[#This Row],[Control ID]],[6]!Table10[Control ID],[6]cmmiAnalysis!BH$4:BH$579))</f>
        <v>#REF!</v>
      </c>
      <c r="N323" s="1" t="e">
        <f>SUM(_xlfn.XLOOKUP(Table8[[#This Row],[Control ID]],[6]!Table10[Control ID],[6]cmmiAnalysis!BI$4:BI$579))</f>
        <v>#REF!</v>
      </c>
      <c r="O323" s="1" t="e">
        <f>SUM(_xlfn.XLOOKUP(Table8[[#This Row],[Control ID]],[6]!Table10[Control ID],[6]cmmiAnalysis!BJ$4:BJ$579),_xlfn.XLOOKUP(Table8[[#This Row],[Control ID]],[6]!Table10[Control ID],[6]cmmiAnalysis!BK$4:BK$579))</f>
        <v>#REF!</v>
      </c>
      <c r="P323" s="1" t="e">
        <f>SUM(_xlfn.XLOOKUP(Table8[[#This Row],[Control ID]],[6]!Table10[Control ID],[6]cmmiAnalysis!BL$4:BL$579))</f>
        <v>#REF!</v>
      </c>
      <c r="Q3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3" s="1" t="e">
        <f>SUM(_xlfn.XLOOKUP(Table8[[#This Row],[Control ID]],[6]!Table10[Control ID],[6]cmmiAnalysis!BQ$4:BQ$579),_xlfn.XLOOKUP(Table8[[#This Row],[Control ID]],[6]!Table10[Control ID],[6]cmmiAnalysis!BR$4:BR$579))</f>
        <v>#REF!</v>
      </c>
      <c r="S323" s="1" t="e">
        <f>SUM(_xlfn.XLOOKUP(Table8[[#This Row],[Control ID]],[6]!Table10[Control ID],[6]cmmiAnalysis!BA$4:BA$579),_xlfn.XLOOKUP(Table8[[#This Row],[Control ID]],[6]!Table10[Control ID],[6]cmmiAnalysis!BB$4:BB$579),_xlfn.XLOOKUP(Table8[[#This Row],[Control ID]],[6]!Table10[Control ID],[6]cmmiAnalysis!BC$4:BC$579))</f>
        <v>#REF!</v>
      </c>
      <c r="T323" s="1" t="e">
        <f>SUM(_xlfn.XLOOKUP(Table8[[#This Row],[Control ID]],[6]!Table10[Control ID],[6]cmmiAnalysis!BV$4:BV$579))</f>
        <v>#REF!</v>
      </c>
      <c r="U323" s="1" t="e">
        <f>SUM(_xlfn.XLOOKUP(Table8[[#This Row],[Control ID]],[6]!Table10[Control ID],[6]cmmiAnalysis!BW$4:BW$579))</f>
        <v>#REF!</v>
      </c>
      <c r="V323" s="1" t="e">
        <f>SUM(_xlfn.XLOOKUP(Table8[[#This Row],[Control ID]],[6]!Table10[Control ID],[6]cmmiAnalysis!BX$4:BX$579))</f>
        <v>#REF!</v>
      </c>
      <c r="W323" s="1" t="e">
        <f>SUM(_xlfn.XLOOKUP(Table8[[#This Row],[Control ID]],[6]!Table10[Control ID],[6]cmmiAnalysis!BY$4:BY$579))</f>
        <v>#REF!</v>
      </c>
      <c r="X323" s="1" t="e">
        <f>SUM(_xlfn.XLOOKUP(Table8[[#This Row],[Control ID]],[6]!Table10[Control ID],[6]cmmiAnalysis!BZ$4:BZ$579))</f>
        <v>#REF!</v>
      </c>
      <c r="Y323" s="1" t="e">
        <f>SUM(_xlfn.XLOOKUP(Table8[[#This Row],[Control ID]],[6]!Table10[Control ID],[6]cmmiAnalysis!CA$4:CA$579),_xlfn.XLOOKUP(Table8[[#This Row],[Control ID]],[6]!Table10[Control ID],[6]cmmiAnalysis!CB$4:CB$579))</f>
        <v>#REF!</v>
      </c>
      <c r="Z323" s="1" t="e">
        <f>SUM(_xlfn.XLOOKUP(Table8[[#This Row],[Control ID]],[6]!Table10[Control ID],[6]cmmiAnalysis!CC$4:CC$579),_xlfn.XLOOKUP(Table8[[#This Row],[Control ID]],[6]!Table10[Control ID],[6]cmmiAnalysis!CD$4:CD$579),_xlfn.XLOOKUP(Table8[[#This Row],[Control ID]],[6]!Table10[Control ID],[6]cmmiAnalysis!CE$4:CE$579))</f>
        <v>#REF!</v>
      </c>
    </row>
    <row r="324" spans="2:26" x14ac:dyDescent="0.25">
      <c r="B324" s="1" t="s">
        <v>3652</v>
      </c>
      <c r="C324" s="1" t="str">
        <f>_xlfn.XLOOKUP(B324,[6]cmmiAnalysis!$A$4:$A$579,[6]cmmiAnalysis!$D$4:$D$579,0,0,1)</f>
        <v>Network Segmentation</v>
      </c>
      <c r="D324" s="19">
        <v>4</v>
      </c>
      <c r="E324" s="32" t="str">
        <f>IFERROR(SUM(Table8[[#This Row],[Implementation]:[Reporting]]),"N/A")</f>
        <v>N/A</v>
      </c>
      <c r="F324" s="32" t="e">
        <f>SUM(Table8[[#This Row],[Operating Capability]:[Adaptability]])</f>
        <v>#REF!</v>
      </c>
      <c r="G324" s="32" t="e">
        <f>SUM(Table8[[#This Row],[Reliability]:[Transparency]])</f>
        <v>#REF!</v>
      </c>
      <c r="H324" s="1" t="e" cm="1">
        <f t="array" ref="H324">_xlfn.XLOOKUP(B324,[6]!Table10[Control ID],[6]cmmiAnalysis!AV$4:AV$579,0,0,1)</f>
        <v>#REF!</v>
      </c>
      <c r="I324" s="1" t="e" cm="1">
        <f t="array" ref="I324">_xlfn.XLOOKUP(B324,[6]!Table10[Control ID], [6]cmmiAnalysis!AW$4:AW$579,0,0,1)+(_xlfn.XLOOKUP(B324,[6]!Table10[Control ID], [6]cmmiAnalysis!AX$4:AX$579,0,0,1)+(_xlfn.XLOOKUP(B324,[6]!Table10[Control ID], [6]cmmiAnalysis!AY$4:AY$579,0,0,1)))</f>
        <v>#REF!</v>
      </c>
      <c r="J3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4" s="1" t="e">
        <f>SUM(_xlfn.XLOOKUP(Table8[[#This Row],[Control ID]],[6]!Table10[Control ID],[6]cmmiAnalysis!BE$4:BE$579),_xlfn.XLOOKUP(Table8[[#This Row],[Control ID]],[6]!Table10[Control ID],[6]cmmiAnalysis!BF$4:BF$579))</f>
        <v>#REF!</v>
      </c>
      <c r="L324" s="1" t="e">
        <f>SUM(_xlfn.XLOOKUP(Table8[[#This Row],[Control ID]],[6]!Table10[Control ID],[6]cmmiAnalysis!BG$4:BG$579))</f>
        <v>#REF!</v>
      </c>
      <c r="M324" s="1" t="e">
        <f>SUM(_xlfn.XLOOKUP(Table8[[#This Row],[Control ID]],[6]!Table10[Control ID],[6]cmmiAnalysis!BH$4:BH$579))</f>
        <v>#REF!</v>
      </c>
      <c r="N324" s="1" t="e">
        <f>SUM(_xlfn.XLOOKUP(Table8[[#This Row],[Control ID]],[6]!Table10[Control ID],[6]cmmiAnalysis!BI$4:BI$579))</f>
        <v>#REF!</v>
      </c>
      <c r="O324" s="1" t="e">
        <f>SUM(_xlfn.XLOOKUP(Table8[[#This Row],[Control ID]],[6]!Table10[Control ID],[6]cmmiAnalysis!BJ$4:BJ$579),_xlfn.XLOOKUP(Table8[[#This Row],[Control ID]],[6]!Table10[Control ID],[6]cmmiAnalysis!BK$4:BK$579))</f>
        <v>#REF!</v>
      </c>
      <c r="P324" s="1" t="e">
        <f>SUM(_xlfn.XLOOKUP(Table8[[#This Row],[Control ID]],[6]!Table10[Control ID],[6]cmmiAnalysis!BL$4:BL$579))</f>
        <v>#REF!</v>
      </c>
      <c r="Q3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4" s="1" t="e">
        <f>SUM(_xlfn.XLOOKUP(Table8[[#This Row],[Control ID]],[6]!Table10[Control ID],[6]cmmiAnalysis!BQ$4:BQ$579),_xlfn.XLOOKUP(Table8[[#This Row],[Control ID]],[6]!Table10[Control ID],[6]cmmiAnalysis!BR$4:BR$579))</f>
        <v>#REF!</v>
      </c>
      <c r="S324" s="1" t="e">
        <f>SUM(_xlfn.XLOOKUP(Table8[[#This Row],[Control ID]],[6]!Table10[Control ID],[6]cmmiAnalysis!BA$4:BA$579),_xlfn.XLOOKUP(Table8[[#This Row],[Control ID]],[6]!Table10[Control ID],[6]cmmiAnalysis!BB$4:BB$579),_xlfn.XLOOKUP(Table8[[#This Row],[Control ID]],[6]!Table10[Control ID],[6]cmmiAnalysis!BC$4:BC$579))</f>
        <v>#REF!</v>
      </c>
      <c r="T324" s="1" t="e">
        <f>SUM(_xlfn.XLOOKUP(Table8[[#This Row],[Control ID]],[6]!Table10[Control ID],[6]cmmiAnalysis!BV$4:BV$579))</f>
        <v>#REF!</v>
      </c>
      <c r="U324" s="1" t="e">
        <f>SUM(_xlfn.XLOOKUP(Table8[[#This Row],[Control ID]],[6]!Table10[Control ID],[6]cmmiAnalysis!BW$4:BW$579))</f>
        <v>#REF!</v>
      </c>
      <c r="V324" s="1" t="e">
        <f>SUM(_xlfn.XLOOKUP(Table8[[#This Row],[Control ID]],[6]!Table10[Control ID],[6]cmmiAnalysis!BX$4:BX$579))</f>
        <v>#REF!</v>
      </c>
      <c r="W324" s="1" t="e">
        <f>SUM(_xlfn.XLOOKUP(Table8[[#This Row],[Control ID]],[6]!Table10[Control ID],[6]cmmiAnalysis!BY$4:BY$579))</f>
        <v>#REF!</v>
      </c>
      <c r="X324" s="1" t="e">
        <f>SUM(_xlfn.XLOOKUP(Table8[[#This Row],[Control ID]],[6]!Table10[Control ID],[6]cmmiAnalysis!BZ$4:BZ$579))</f>
        <v>#REF!</v>
      </c>
      <c r="Y324" s="1" t="e">
        <f>SUM(_xlfn.XLOOKUP(Table8[[#This Row],[Control ID]],[6]!Table10[Control ID],[6]cmmiAnalysis!CA$4:CA$579),_xlfn.XLOOKUP(Table8[[#This Row],[Control ID]],[6]!Table10[Control ID],[6]cmmiAnalysis!CB$4:CB$579))</f>
        <v>#REF!</v>
      </c>
      <c r="Z324" s="1" t="e">
        <f>SUM(_xlfn.XLOOKUP(Table8[[#This Row],[Control ID]],[6]!Table10[Control ID],[6]cmmiAnalysis!CC$4:CC$579),_xlfn.XLOOKUP(Table8[[#This Row],[Control ID]],[6]!Table10[Control ID],[6]cmmiAnalysis!CD$4:CD$579),_xlfn.XLOOKUP(Table8[[#This Row],[Control ID]],[6]!Table10[Control ID],[6]cmmiAnalysis!CE$4:CE$579))</f>
        <v>#REF!</v>
      </c>
    </row>
    <row r="325" spans="2:26" x14ac:dyDescent="0.25">
      <c r="B325" s="1" t="s">
        <v>3655</v>
      </c>
      <c r="C325" s="1" t="str">
        <f>_xlfn.XLOOKUP(B325,[6]cmmiAnalysis!$A$4:$A$579,[6]cmmiAnalysis!$D$4:$D$579,0,0,1)</f>
        <v>Endpoint Quarantine</v>
      </c>
      <c r="D325" s="19">
        <v>4</v>
      </c>
      <c r="E325" s="32" t="str">
        <f>IFERROR(SUM(Table8[[#This Row],[Implementation]:[Reporting]]),"N/A")</f>
        <v>N/A</v>
      </c>
      <c r="F325" s="32" t="e">
        <f>SUM(Table8[[#This Row],[Operating Capability]:[Adaptability]])</f>
        <v>#REF!</v>
      </c>
      <c r="G325" s="32" t="e">
        <f>SUM(Table8[[#This Row],[Reliability]:[Transparency]])</f>
        <v>#REF!</v>
      </c>
      <c r="H325" s="1" t="e" cm="1">
        <f t="array" ref="H325">_xlfn.XLOOKUP(B325,[6]!Table10[Control ID],[6]cmmiAnalysis!AV$4:AV$579,0,0,1)</f>
        <v>#REF!</v>
      </c>
      <c r="I325" s="1" t="e" cm="1">
        <f t="array" ref="I325">_xlfn.XLOOKUP(B325,[6]!Table10[Control ID], [6]cmmiAnalysis!AW$4:AW$579,0,0,1)+(_xlfn.XLOOKUP(B325,[6]!Table10[Control ID], [6]cmmiAnalysis!AX$4:AX$579,0,0,1)+(_xlfn.XLOOKUP(B325,[6]!Table10[Control ID], [6]cmmiAnalysis!AY$4:AY$579,0,0,1)))</f>
        <v>#REF!</v>
      </c>
      <c r="J3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5" s="1" t="e">
        <f>SUM(_xlfn.XLOOKUP(Table8[[#This Row],[Control ID]],[6]!Table10[Control ID],[6]cmmiAnalysis!BE$4:BE$579),_xlfn.XLOOKUP(Table8[[#This Row],[Control ID]],[6]!Table10[Control ID],[6]cmmiAnalysis!BF$4:BF$579))</f>
        <v>#REF!</v>
      </c>
      <c r="L325" s="1" t="e">
        <f>SUM(_xlfn.XLOOKUP(Table8[[#This Row],[Control ID]],[6]!Table10[Control ID],[6]cmmiAnalysis!BG$4:BG$579))</f>
        <v>#REF!</v>
      </c>
      <c r="M325" s="1" t="e">
        <f>SUM(_xlfn.XLOOKUP(Table8[[#This Row],[Control ID]],[6]!Table10[Control ID],[6]cmmiAnalysis!BH$4:BH$579))</f>
        <v>#REF!</v>
      </c>
      <c r="N325" s="1" t="e">
        <f>SUM(_xlfn.XLOOKUP(Table8[[#This Row],[Control ID]],[6]!Table10[Control ID],[6]cmmiAnalysis!BI$4:BI$579))</f>
        <v>#REF!</v>
      </c>
      <c r="O325" s="1" t="e">
        <f>SUM(_xlfn.XLOOKUP(Table8[[#This Row],[Control ID]],[6]!Table10[Control ID],[6]cmmiAnalysis!BJ$4:BJ$579),_xlfn.XLOOKUP(Table8[[#This Row],[Control ID]],[6]!Table10[Control ID],[6]cmmiAnalysis!BK$4:BK$579))</f>
        <v>#REF!</v>
      </c>
      <c r="P325" s="1" t="e">
        <f>SUM(_xlfn.XLOOKUP(Table8[[#This Row],[Control ID]],[6]!Table10[Control ID],[6]cmmiAnalysis!BL$4:BL$579))</f>
        <v>#REF!</v>
      </c>
      <c r="Q3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5" s="1" t="e">
        <f>SUM(_xlfn.XLOOKUP(Table8[[#This Row],[Control ID]],[6]!Table10[Control ID],[6]cmmiAnalysis!BQ$4:BQ$579),_xlfn.XLOOKUP(Table8[[#This Row],[Control ID]],[6]!Table10[Control ID],[6]cmmiAnalysis!BR$4:BR$579))</f>
        <v>#REF!</v>
      </c>
      <c r="S325" s="1" t="e">
        <f>SUM(_xlfn.XLOOKUP(Table8[[#This Row],[Control ID]],[6]!Table10[Control ID],[6]cmmiAnalysis!BA$4:BA$579),_xlfn.XLOOKUP(Table8[[#This Row],[Control ID]],[6]!Table10[Control ID],[6]cmmiAnalysis!BB$4:BB$579),_xlfn.XLOOKUP(Table8[[#This Row],[Control ID]],[6]!Table10[Control ID],[6]cmmiAnalysis!BC$4:BC$579))</f>
        <v>#REF!</v>
      </c>
      <c r="T325" s="1" t="e">
        <f>SUM(_xlfn.XLOOKUP(Table8[[#This Row],[Control ID]],[6]!Table10[Control ID],[6]cmmiAnalysis!BV$4:BV$579))</f>
        <v>#REF!</v>
      </c>
      <c r="U325" s="1" t="e">
        <f>SUM(_xlfn.XLOOKUP(Table8[[#This Row],[Control ID]],[6]!Table10[Control ID],[6]cmmiAnalysis!BW$4:BW$579))</f>
        <v>#REF!</v>
      </c>
      <c r="V325" s="1" t="e">
        <f>SUM(_xlfn.XLOOKUP(Table8[[#This Row],[Control ID]],[6]!Table10[Control ID],[6]cmmiAnalysis!BX$4:BX$579))</f>
        <v>#REF!</v>
      </c>
      <c r="W325" s="1" t="e">
        <f>SUM(_xlfn.XLOOKUP(Table8[[#This Row],[Control ID]],[6]!Table10[Control ID],[6]cmmiAnalysis!BY$4:BY$579))</f>
        <v>#REF!</v>
      </c>
      <c r="X325" s="1" t="e">
        <f>SUM(_xlfn.XLOOKUP(Table8[[#This Row],[Control ID]],[6]!Table10[Control ID],[6]cmmiAnalysis!BZ$4:BZ$579))</f>
        <v>#REF!</v>
      </c>
      <c r="Y325" s="1" t="e">
        <f>SUM(_xlfn.XLOOKUP(Table8[[#This Row],[Control ID]],[6]!Table10[Control ID],[6]cmmiAnalysis!CA$4:CA$579),_xlfn.XLOOKUP(Table8[[#This Row],[Control ID]],[6]!Table10[Control ID],[6]cmmiAnalysis!CB$4:CB$579))</f>
        <v>#REF!</v>
      </c>
      <c r="Z325" s="1" t="e">
        <f>SUM(_xlfn.XLOOKUP(Table8[[#This Row],[Control ID]],[6]!Table10[Control ID],[6]cmmiAnalysis!CC$4:CC$579),_xlfn.XLOOKUP(Table8[[#This Row],[Control ID]],[6]!Table10[Control ID],[6]cmmiAnalysis!CD$4:CD$579),_xlfn.XLOOKUP(Table8[[#This Row],[Control ID]],[6]!Table10[Control ID],[6]cmmiAnalysis!CE$4:CE$579))</f>
        <v>#REF!</v>
      </c>
    </row>
    <row r="326" spans="2:26" x14ac:dyDescent="0.25">
      <c r="B326" s="1" t="s">
        <v>3657</v>
      </c>
      <c r="C326" s="1" t="str">
        <f>_xlfn.XLOOKUP(B326,[6]cmmiAnalysis!$A$4:$A$579,[6]cmmiAnalysis!$D$4:$D$579,0,0,1)</f>
        <v>Geo-Fencing</v>
      </c>
      <c r="D326" s="19">
        <v>4</v>
      </c>
      <c r="E326" s="32" t="str">
        <f>IFERROR(SUM(Table8[[#This Row],[Implementation]:[Reporting]]),"N/A")</f>
        <v>N/A</v>
      </c>
      <c r="F326" s="32" t="e">
        <f>SUM(Table8[[#This Row],[Operating Capability]:[Adaptability]])</f>
        <v>#REF!</v>
      </c>
      <c r="G326" s="32" t="e">
        <f>SUM(Table8[[#This Row],[Reliability]:[Transparency]])</f>
        <v>#REF!</v>
      </c>
      <c r="H326" s="1" t="e" cm="1">
        <f t="array" ref="H326">_xlfn.XLOOKUP(B326,[6]!Table10[Control ID],[6]cmmiAnalysis!AV$4:AV$579,0,0,1)</f>
        <v>#REF!</v>
      </c>
      <c r="I326" s="1" t="e" cm="1">
        <f t="array" ref="I326">_xlfn.XLOOKUP(B326,[6]!Table10[Control ID], [6]cmmiAnalysis!AW$4:AW$579,0,0,1)+(_xlfn.XLOOKUP(B326,[6]!Table10[Control ID], [6]cmmiAnalysis!AX$4:AX$579,0,0,1)+(_xlfn.XLOOKUP(B326,[6]!Table10[Control ID], [6]cmmiAnalysis!AY$4:AY$579,0,0,1)))</f>
        <v>#REF!</v>
      </c>
      <c r="J3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6" s="1" t="e">
        <f>SUM(_xlfn.XLOOKUP(Table8[[#This Row],[Control ID]],[6]!Table10[Control ID],[6]cmmiAnalysis!BE$4:BE$579),_xlfn.XLOOKUP(Table8[[#This Row],[Control ID]],[6]!Table10[Control ID],[6]cmmiAnalysis!BF$4:BF$579))</f>
        <v>#REF!</v>
      </c>
      <c r="L326" s="1" t="e">
        <f>SUM(_xlfn.XLOOKUP(Table8[[#This Row],[Control ID]],[6]!Table10[Control ID],[6]cmmiAnalysis!BG$4:BG$579))</f>
        <v>#REF!</v>
      </c>
      <c r="M326" s="1" t="e">
        <f>SUM(_xlfn.XLOOKUP(Table8[[#This Row],[Control ID]],[6]!Table10[Control ID],[6]cmmiAnalysis!BH$4:BH$579))</f>
        <v>#REF!</v>
      </c>
      <c r="N326" s="1" t="e">
        <f>SUM(_xlfn.XLOOKUP(Table8[[#This Row],[Control ID]],[6]!Table10[Control ID],[6]cmmiAnalysis!BI$4:BI$579))</f>
        <v>#REF!</v>
      </c>
      <c r="O326" s="1" t="e">
        <f>SUM(_xlfn.XLOOKUP(Table8[[#This Row],[Control ID]],[6]!Table10[Control ID],[6]cmmiAnalysis!BJ$4:BJ$579),_xlfn.XLOOKUP(Table8[[#This Row],[Control ID]],[6]!Table10[Control ID],[6]cmmiAnalysis!BK$4:BK$579))</f>
        <v>#REF!</v>
      </c>
      <c r="P326" s="1" t="e">
        <f>SUM(_xlfn.XLOOKUP(Table8[[#This Row],[Control ID]],[6]!Table10[Control ID],[6]cmmiAnalysis!BL$4:BL$579))</f>
        <v>#REF!</v>
      </c>
      <c r="Q3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6" s="1" t="e">
        <f>SUM(_xlfn.XLOOKUP(Table8[[#This Row],[Control ID]],[6]!Table10[Control ID],[6]cmmiAnalysis!BQ$4:BQ$579),_xlfn.XLOOKUP(Table8[[#This Row],[Control ID]],[6]!Table10[Control ID],[6]cmmiAnalysis!BR$4:BR$579))</f>
        <v>#REF!</v>
      </c>
      <c r="S326" s="1" t="e">
        <f>SUM(_xlfn.XLOOKUP(Table8[[#This Row],[Control ID]],[6]!Table10[Control ID],[6]cmmiAnalysis!BA$4:BA$579),_xlfn.XLOOKUP(Table8[[#This Row],[Control ID]],[6]!Table10[Control ID],[6]cmmiAnalysis!BB$4:BB$579),_xlfn.XLOOKUP(Table8[[#This Row],[Control ID]],[6]!Table10[Control ID],[6]cmmiAnalysis!BC$4:BC$579))</f>
        <v>#REF!</v>
      </c>
      <c r="T326" s="1" t="e">
        <f>SUM(_xlfn.XLOOKUP(Table8[[#This Row],[Control ID]],[6]!Table10[Control ID],[6]cmmiAnalysis!BV$4:BV$579))</f>
        <v>#REF!</v>
      </c>
      <c r="U326" s="1" t="e">
        <f>SUM(_xlfn.XLOOKUP(Table8[[#This Row],[Control ID]],[6]!Table10[Control ID],[6]cmmiAnalysis!BW$4:BW$579))</f>
        <v>#REF!</v>
      </c>
      <c r="V326" s="1" t="e">
        <f>SUM(_xlfn.XLOOKUP(Table8[[#This Row],[Control ID]],[6]!Table10[Control ID],[6]cmmiAnalysis!BX$4:BX$579))</f>
        <v>#REF!</v>
      </c>
      <c r="W326" s="1" t="e">
        <f>SUM(_xlfn.XLOOKUP(Table8[[#This Row],[Control ID]],[6]!Table10[Control ID],[6]cmmiAnalysis!BY$4:BY$579))</f>
        <v>#REF!</v>
      </c>
      <c r="X326" s="1" t="e">
        <f>SUM(_xlfn.XLOOKUP(Table8[[#This Row],[Control ID]],[6]!Table10[Control ID],[6]cmmiAnalysis!BZ$4:BZ$579))</f>
        <v>#REF!</v>
      </c>
      <c r="Y326" s="1" t="e">
        <f>SUM(_xlfn.XLOOKUP(Table8[[#This Row],[Control ID]],[6]!Table10[Control ID],[6]cmmiAnalysis!CA$4:CA$579),_xlfn.XLOOKUP(Table8[[#This Row],[Control ID]],[6]!Table10[Control ID],[6]cmmiAnalysis!CB$4:CB$579))</f>
        <v>#REF!</v>
      </c>
      <c r="Z326" s="1" t="e">
        <f>SUM(_xlfn.XLOOKUP(Table8[[#This Row],[Control ID]],[6]!Table10[Control ID],[6]cmmiAnalysis!CC$4:CC$579),_xlfn.XLOOKUP(Table8[[#This Row],[Control ID]],[6]!Table10[Control ID],[6]cmmiAnalysis!CD$4:CD$579),_xlfn.XLOOKUP(Table8[[#This Row],[Control ID]],[6]!Table10[Control ID],[6]cmmiAnalysis!CE$4:CE$579))</f>
        <v>#REF!</v>
      </c>
    </row>
    <row r="327" spans="2:26" x14ac:dyDescent="0.25">
      <c r="B327" s="1" t="s">
        <v>3659</v>
      </c>
      <c r="C327" s="1" t="str">
        <f>_xlfn.XLOOKUP(B327,[6]cmmiAnalysis!$A$4:$A$579,[6]cmmiAnalysis!$D$4:$D$579,0,0,1)</f>
        <v>Malware Analysis</v>
      </c>
      <c r="D327" s="19">
        <v>4</v>
      </c>
      <c r="E327" s="32" t="str">
        <f>IFERROR(SUM(Table8[[#This Row],[Implementation]:[Reporting]]),"N/A")</f>
        <v>N/A</v>
      </c>
      <c r="F327" s="32" t="e">
        <f>SUM(Table8[[#This Row],[Operating Capability]:[Adaptability]])</f>
        <v>#REF!</v>
      </c>
      <c r="G327" s="32" t="e">
        <f>SUM(Table8[[#This Row],[Reliability]:[Transparency]])</f>
        <v>#REF!</v>
      </c>
      <c r="H327" s="1" t="e" cm="1">
        <f t="array" ref="H327">_xlfn.XLOOKUP(B327,[6]!Table10[Control ID],[6]cmmiAnalysis!AV$4:AV$579,0,0,1)</f>
        <v>#REF!</v>
      </c>
      <c r="I327" s="1" t="e" cm="1">
        <f t="array" ref="I327">_xlfn.XLOOKUP(B327,[6]!Table10[Control ID], [6]cmmiAnalysis!AW$4:AW$579,0,0,1)+(_xlfn.XLOOKUP(B327,[6]!Table10[Control ID], [6]cmmiAnalysis!AX$4:AX$579,0,0,1)+(_xlfn.XLOOKUP(B327,[6]!Table10[Control ID], [6]cmmiAnalysis!AY$4:AY$579,0,0,1)))</f>
        <v>#REF!</v>
      </c>
      <c r="J3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7" s="1" t="e">
        <f>SUM(_xlfn.XLOOKUP(Table8[[#This Row],[Control ID]],[6]!Table10[Control ID],[6]cmmiAnalysis!BE$4:BE$579),_xlfn.XLOOKUP(Table8[[#This Row],[Control ID]],[6]!Table10[Control ID],[6]cmmiAnalysis!BF$4:BF$579))</f>
        <v>#REF!</v>
      </c>
      <c r="L327" s="1" t="e">
        <f>SUM(_xlfn.XLOOKUP(Table8[[#This Row],[Control ID]],[6]!Table10[Control ID],[6]cmmiAnalysis!BG$4:BG$579))</f>
        <v>#REF!</v>
      </c>
      <c r="M327" s="1" t="e">
        <f>SUM(_xlfn.XLOOKUP(Table8[[#This Row],[Control ID]],[6]!Table10[Control ID],[6]cmmiAnalysis!BH$4:BH$579))</f>
        <v>#REF!</v>
      </c>
      <c r="N327" s="1" t="e">
        <f>SUM(_xlfn.XLOOKUP(Table8[[#This Row],[Control ID]],[6]!Table10[Control ID],[6]cmmiAnalysis!BI$4:BI$579))</f>
        <v>#REF!</v>
      </c>
      <c r="O327" s="1" t="e">
        <f>SUM(_xlfn.XLOOKUP(Table8[[#This Row],[Control ID]],[6]!Table10[Control ID],[6]cmmiAnalysis!BJ$4:BJ$579),_xlfn.XLOOKUP(Table8[[#This Row],[Control ID]],[6]!Table10[Control ID],[6]cmmiAnalysis!BK$4:BK$579))</f>
        <v>#REF!</v>
      </c>
      <c r="P327" s="1" t="e">
        <f>SUM(_xlfn.XLOOKUP(Table8[[#This Row],[Control ID]],[6]!Table10[Control ID],[6]cmmiAnalysis!BL$4:BL$579))</f>
        <v>#REF!</v>
      </c>
      <c r="Q3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7" s="1" t="e">
        <f>SUM(_xlfn.XLOOKUP(Table8[[#This Row],[Control ID]],[6]!Table10[Control ID],[6]cmmiAnalysis!BQ$4:BQ$579),_xlfn.XLOOKUP(Table8[[#This Row],[Control ID]],[6]!Table10[Control ID],[6]cmmiAnalysis!BR$4:BR$579))</f>
        <v>#REF!</v>
      </c>
      <c r="S327" s="1" t="e">
        <f>SUM(_xlfn.XLOOKUP(Table8[[#This Row],[Control ID]],[6]!Table10[Control ID],[6]cmmiAnalysis!BA$4:BA$579),_xlfn.XLOOKUP(Table8[[#This Row],[Control ID]],[6]!Table10[Control ID],[6]cmmiAnalysis!BB$4:BB$579),_xlfn.XLOOKUP(Table8[[#This Row],[Control ID]],[6]!Table10[Control ID],[6]cmmiAnalysis!BC$4:BC$579))</f>
        <v>#REF!</v>
      </c>
      <c r="T327" s="1" t="e">
        <f>SUM(_xlfn.XLOOKUP(Table8[[#This Row],[Control ID]],[6]!Table10[Control ID],[6]cmmiAnalysis!BV$4:BV$579))</f>
        <v>#REF!</v>
      </c>
      <c r="U327" s="1" t="e">
        <f>SUM(_xlfn.XLOOKUP(Table8[[#This Row],[Control ID]],[6]!Table10[Control ID],[6]cmmiAnalysis!BW$4:BW$579))</f>
        <v>#REF!</v>
      </c>
      <c r="V327" s="1" t="e">
        <f>SUM(_xlfn.XLOOKUP(Table8[[#This Row],[Control ID]],[6]!Table10[Control ID],[6]cmmiAnalysis!BX$4:BX$579))</f>
        <v>#REF!</v>
      </c>
      <c r="W327" s="1" t="e">
        <f>SUM(_xlfn.XLOOKUP(Table8[[#This Row],[Control ID]],[6]!Table10[Control ID],[6]cmmiAnalysis!BY$4:BY$579))</f>
        <v>#REF!</v>
      </c>
      <c r="X327" s="1" t="e">
        <f>SUM(_xlfn.XLOOKUP(Table8[[#This Row],[Control ID]],[6]!Table10[Control ID],[6]cmmiAnalysis!BZ$4:BZ$579))</f>
        <v>#REF!</v>
      </c>
      <c r="Y327" s="1" t="e">
        <f>SUM(_xlfn.XLOOKUP(Table8[[#This Row],[Control ID]],[6]!Table10[Control ID],[6]cmmiAnalysis!CA$4:CA$579),_xlfn.XLOOKUP(Table8[[#This Row],[Control ID]],[6]!Table10[Control ID],[6]cmmiAnalysis!CB$4:CB$579))</f>
        <v>#REF!</v>
      </c>
      <c r="Z327" s="1" t="e">
        <f>SUM(_xlfn.XLOOKUP(Table8[[#This Row],[Control ID]],[6]!Table10[Control ID],[6]cmmiAnalysis!CC$4:CC$579),_xlfn.XLOOKUP(Table8[[#This Row],[Control ID]],[6]!Table10[Control ID],[6]cmmiAnalysis!CD$4:CD$579),_xlfn.XLOOKUP(Table8[[#This Row],[Control ID]],[6]!Table10[Control ID],[6]cmmiAnalysis!CE$4:CE$579))</f>
        <v>#REF!</v>
      </c>
    </row>
    <row r="328" spans="2:26" x14ac:dyDescent="0.25">
      <c r="B328" s="1" t="s">
        <v>3660</v>
      </c>
      <c r="C328" s="1" t="str">
        <f>_xlfn.XLOOKUP(B328,[6]cmmiAnalysis!$A$4:$A$579,[6]cmmiAnalysis!$D$4:$D$579,0,0,1)</f>
        <v>Root Cause Analysis</v>
      </c>
      <c r="D328" s="19">
        <v>3</v>
      </c>
      <c r="E328" s="32" t="str">
        <f>IFERROR(SUM(Table8[[#This Row],[Implementation]:[Reporting]]),"N/A")</f>
        <v>N/A</v>
      </c>
      <c r="F328" s="32" t="e">
        <f>SUM(Table8[[#This Row],[Operating Capability]:[Adaptability]])</f>
        <v>#REF!</v>
      </c>
      <c r="G328" s="32" t="e">
        <f>SUM(Table8[[#This Row],[Reliability]:[Transparency]])</f>
        <v>#REF!</v>
      </c>
      <c r="H328" s="1" t="e" cm="1">
        <f t="array" ref="H328">_xlfn.XLOOKUP(B328,[6]!Table10[Control ID],[6]cmmiAnalysis!AV$4:AV$579,0,0,1)</f>
        <v>#REF!</v>
      </c>
      <c r="I328" s="1" t="e" cm="1">
        <f t="array" ref="I328">_xlfn.XLOOKUP(B328,[6]!Table10[Control ID], [6]cmmiAnalysis!AW$4:AW$579,0,0,1)+(_xlfn.XLOOKUP(B328,[6]!Table10[Control ID], [6]cmmiAnalysis!AX$4:AX$579,0,0,1)+(_xlfn.XLOOKUP(B328,[6]!Table10[Control ID], [6]cmmiAnalysis!AY$4:AY$579,0,0,1)))</f>
        <v>#REF!</v>
      </c>
      <c r="J3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8" s="1" t="e">
        <f>SUM(_xlfn.XLOOKUP(Table8[[#This Row],[Control ID]],[6]!Table10[Control ID],[6]cmmiAnalysis!BE$4:BE$579),_xlfn.XLOOKUP(Table8[[#This Row],[Control ID]],[6]!Table10[Control ID],[6]cmmiAnalysis!BF$4:BF$579))</f>
        <v>#REF!</v>
      </c>
      <c r="L328" s="1" t="e">
        <f>SUM(_xlfn.XLOOKUP(Table8[[#This Row],[Control ID]],[6]!Table10[Control ID],[6]cmmiAnalysis!BG$4:BG$579))</f>
        <v>#REF!</v>
      </c>
      <c r="M328" s="1" t="e">
        <f>SUM(_xlfn.XLOOKUP(Table8[[#This Row],[Control ID]],[6]!Table10[Control ID],[6]cmmiAnalysis!BH$4:BH$579))</f>
        <v>#REF!</v>
      </c>
      <c r="N328" s="1" t="e">
        <f>SUM(_xlfn.XLOOKUP(Table8[[#This Row],[Control ID]],[6]!Table10[Control ID],[6]cmmiAnalysis!BI$4:BI$579))</f>
        <v>#REF!</v>
      </c>
      <c r="O328" s="1" t="e">
        <f>SUM(_xlfn.XLOOKUP(Table8[[#This Row],[Control ID]],[6]!Table10[Control ID],[6]cmmiAnalysis!BJ$4:BJ$579),_xlfn.XLOOKUP(Table8[[#This Row],[Control ID]],[6]!Table10[Control ID],[6]cmmiAnalysis!BK$4:BK$579))</f>
        <v>#REF!</v>
      </c>
      <c r="P328" s="1" t="e">
        <f>SUM(_xlfn.XLOOKUP(Table8[[#This Row],[Control ID]],[6]!Table10[Control ID],[6]cmmiAnalysis!BL$4:BL$579))</f>
        <v>#REF!</v>
      </c>
      <c r="Q3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8" s="1" t="e">
        <f>SUM(_xlfn.XLOOKUP(Table8[[#This Row],[Control ID]],[6]!Table10[Control ID],[6]cmmiAnalysis!BQ$4:BQ$579),_xlfn.XLOOKUP(Table8[[#This Row],[Control ID]],[6]!Table10[Control ID],[6]cmmiAnalysis!BR$4:BR$579))</f>
        <v>#REF!</v>
      </c>
      <c r="S328" s="1" t="e">
        <f>SUM(_xlfn.XLOOKUP(Table8[[#This Row],[Control ID]],[6]!Table10[Control ID],[6]cmmiAnalysis!BA$4:BA$579),_xlfn.XLOOKUP(Table8[[#This Row],[Control ID]],[6]!Table10[Control ID],[6]cmmiAnalysis!BB$4:BB$579),_xlfn.XLOOKUP(Table8[[#This Row],[Control ID]],[6]!Table10[Control ID],[6]cmmiAnalysis!BC$4:BC$579))</f>
        <v>#REF!</v>
      </c>
      <c r="T328" s="1" t="e">
        <f>SUM(_xlfn.XLOOKUP(Table8[[#This Row],[Control ID]],[6]!Table10[Control ID],[6]cmmiAnalysis!BV$4:BV$579))</f>
        <v>#REF!</v>
      </c>
      <c r="U328" s="1" t="e">
        <f>SUM(_xlfn.XLOOKUP(Table8[[#This Row],[Control ID]],[6]!Table10[Control ID],[6]cmmiAnalysis!BW$4:BW$579))</f>
        <v>#REF!</v>
      </c>
      <c r="V328" s="1" t="e">
        <f>SUM(_xlfn.XLOOKUP(Table8[[#This Row],[Control ID]],[6]!Table10[Control ID],[6]cmmiAnalysis!BX$4:BX$579))</f>
        <v>#REF!</v>
      </c>
      <c r="W328" s="1" t="e">
        <f>SUM(_xlfn.XLOOKUP(Table8[[#This Row],[Control ID]],[6]!Table10[Control ID],[6]cmmiAnalysis!BY$4:BY$579))</f>
        <v>#REF!</v>
      </c>
      <c r="X328" s="1" t="e">
        <f>SUM(_xlfn.XLOOKUP(Table8[[#This Row],[Control ID]],[6]!Table10[Control ID],[6]cmmiAnalysis!BZ$4:BZ$579))</f>
        <v>#REF!</v>
      </c>
      <c r="Y328" s="1" t="e">
        <f>SUM(_xlfn.XLOOKUP(Table8[[#This Row],[Control ID]],[6]!Table10[Control ID],[6]cmmiAnalysis!CA$4:CA$579),_xlfn.XLOOKUP(Table8[[#This Row],[Control ID]],[6]!Table10[Control ID],[6]cmmiAnalysis!CB$4:CB$579))</f>
        <v>#REF!</v>
      </c>
      <c r="Z328" s="1" t="e">
        <f>SUM(_xlfn.XLOOKUP(Table8[[#This Row],[Control ID]],[6]!Table10[Control ID],[6]cmmiAnalysis!CC$4:CC$579),_xlfn.XLOOKUP(Table8[[#This Row],[Control ID]],[6]!Table10[Control ID],[6]cmmiAnalysis!CD$4:CD$579),_xlfn.XLOOKUP(Table8[[#This Row],[Control ID]],[6]!Table10[Control ID],[6]cmmiAnalysis!CE$4:CE$579))</f>
        <v>#REF!</v>
      </c>
    </row>
    <row r="329" spans="2:26" x14ac:dyDescent="0.25">
      <c r="B329" s="1" t="s">
        <v>3663</v>
      </c>
      <c r="C329" s="1" t="str">
        <f>_xlfn.XLOOKUP(B329,[6]cmmiAnalysis!$A$4:$A$579,[6]cmmiAnalysis!$D$4:$D$579,0,0,1)</f>
        <v>System Patching</v>
      </c>
      <c r="D329" s="19">
        <v>4</v>
      </c>
      <c r="E329" s="32" t="str">
        <f>IFERROR(SUM(Table8[[#This Row],[Implementation]:[Reporting]]),"N/A")</f>
        <v>N/A</v>
      </c>
      <c r="F329" s="32" t="e">
        <f>SUM(Table8[[#This Row],[Operating Capability]:[Adaptability]])</f>
        <v>#REF!</v>
      </c>
      <c r="G329" s="32" t="e">
        <f>SUM(Table8[[#This Row],[Reliability]:[Transparency]])</f>
        <v>#REF!</v>
      </c>
      <c r="H329" s="1" t="e" cm="1">
        <f t="array" ref="H329">_xlfn.XLOOKUP(B329,[6]!Table10[Control ID],[6]cmmiAnalysis!AV$4:AV$579,0,0,1)</f>
        <v>#REF!</v>
      </c>
      <c r="I329" s="1" t="e" cm="1">
        <f t="array" ref="I329">_xlfn.XLOOKUP(B329,[6]!Table10[Control ID], [6]cmmiAnalysis!AW$4:AW$579,0,0,1)+(_xlfn.XLOOKUP(B329,[6]!Table10[Control ID], [6]cmmiAnalysis!AX$4:AX$579,0,0,1)+(_xlfn.XLOOKUP(B329,[6]!Table10[Control ID], [6]cmmiAnalysis!AY$4:AY$579,0,0,1)))</f>
        <v>#REF!</v>
      </c>
      <c r="J3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29" s="1" t="e">
        <f>SUM(_xlfn.XLOOKUP(Table8[[#This Row],[Control ID]],[6]!Table10[Control ID],[6]cmmiAnalysis!BE$4:BE$579),_xlfn.XLOOKUP(Table8[[#This Row],[Control ID]],[6]!Table10[Control ID],[6]cmmiAnalysis!BF$4:BF$579))</f>
        <v>#REF!</v>
      </c>
      <c r="L329" s="1" t="e">
        <f>SUM(_xlfn.XLOOKUP(Table8[[#This Row],[Control ID]],[6]!Table10[Control ID],[6]cmmiAnalysis!BG$4:BG$579))</f>
        <v>#REF!</v>
      </c>
      <c r="M329" s="1" t="e">
        <f>SUM(_xlfn.XLOOKUP(Table8[[#This Row],[Control ID]],[6]!Table10[Control ID],[6]cmmiAnalysis!BH$4:BH$579))</f>
        <v>#REF!</v>
      </c>
      <c r="N329" s="1" t="e">
        <f>SUM(_xlfn.XLOOKUP(Table8[[#This Row],[Control ID]],[6]!Table10[Control ID],[6]cmmiAnalysis!BI$4:BI$579))</f>
        <v>#REF!</v>
      </c>
      <c r="O329" s="1" t="e">
        <f>SUM(_xlfn.XLOOKUP(Table8[[#This Row],[Control ID]],[6]!Table10[Control ID],[6]cmmiAnalysis!BJ$4:BJ$579),_xlfn.XLOOKUP(Table8[[#This Row],[Control ID]],[6]!Table10[Control ID],[6]cmmiAnalysis!BK$4:BK$579))</f>
        <v>#REF!</v>
      </c>
      <c r="P329" s="1" t="e">
        <f>SUM(_xlfn.XLOOKUP(Table8[[#This Row],[Control ID]],[6]!Table10[Control ID],[6]cmmiAnalysis!BL$4:BL$579))</f>
        <v>#REF!</v>
      </c>
      <c r="Q3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29" s="1" t="e">
        <f>SUM(_xlfn.XLOOKUP(Table8[[#This Row],[Control ID]],[6]!Table10[Control ID],[6]cmmiAnalysis!BQ$4:BQ$579),_xlfn.XLOOKUP(Table8[[#This Row],[Control ID]],[6]!Table10[Control ID],[6]cmmiAnalysis!BR$4:BR$579))</f>
        <v>#REF!</v>
      </c>
      <c r="S329" s="1" t="e">
        <f>SUM(_xlfn.XLOOKUP(Table8[[#This Row],[Control ID]],[6]!Table10[Control ID],[6]cmmiAnalysis!BA$4:BA$579),_xlfn.XLOOKUP(Table8[[#This Row],[Control ID]],[6]!Table10[Control ID],[6]cmmiAnalysis!BB$4:BB$579),_xlfn.XLOOKUP(Table8[[#This Row],[Control ID]],[6]!Table10[Control ID],[6]cmmiAnalysis!BC$4:BC$579))</f>
        <v>#REF!</v>
      </c>
      <c r="T329" s="1" t="e">
        <f>SUM(_xlfn.XLOOKUP(Table8[[#This Row],[Control ID]],[6]!Table10[Control ID],[6]cmmiAnalysis!BV$4:BV$579))</f>
        <v>#REF!</v>
      </c>
      <c r="U329" s="1" t="e">
        <f>SUM(_xlfn.XLOOKUP(Table8[[#This Row],[Control ID]],[6]!Table10[Control ID],[6]cmmiAnalysis!BW$4:BW$579))</f>
        <v>#REF!</v>
      </c>
      <c r="V329" s="1" t="e">
        <f>SUM(_xlfn.XLOOKUP(Table8[[#This Row],[Control ID]],[6]!Table10[Control ID],[6]cmmiAnalysis!BX$4:BX$579))</f>
        <v>#REF!</v>
      </c>
      <c r="W329" s="1" t="e">
        <f>SUM(_xlfn.XLOOKUP(Table8[[#This Row],[Control ID]],[6]!Table10[Control ID],[6]cmmiAnalysis!BY$4:BY$579))</f>
        <v>#REF!</v>
      </c>
      <c r="X329" s="1" t="e">
        <f>SUM(_xlfn.XLOOKUP(Table8[[#This Row],[Control ID]],[6]!Table10[Control ID],[6]cmmiAnalysis!BZ$4:BZ$579))</f>
        <v>#REF!</v>
      </c>
      <c r="Y329" s="1" t="e">
        <f>SUM(_xlfn.XLOOKUP(Table8[[#This Row],[Control ID]],[6]!Table10[Control ID],[6]cmmiAnalysis!CA$4:CA$579),_xlfn.XLOOKUP(Table8[[#This Row],[Control ID]],[6]!Table10[Control ID],[6]cmmiAnalysis!CB$4:CB$579))</f>
        <v>#REF!</v>
      </c>
      <c r="Z329" s="1" t="e">
        <f>SUM(_xlfn.XLOOKUP(Table8[[#This Row],[Control ID]],[6]!Table10[Control ID],[6]cmmiAnalysis!CC$4:CC$579),_xlfn.XLOOKUP(Table8[[#This Row],[Control ID]],[6]!Table10[Control ID],[6]cmmiAnalysis!CD$4:CD$579),_xlfn.XLOOKUP(Table8[[#This Row],[Control ID]],[6]!Table10[Control ID],[6]cmmiAnalysis!CE$4:CE$579))</f>
        <v>#REF!</v>
      </c>
    </row>
    <row r="330" spans="2:26" x14ac:dyDescent="0.25">
      <c r="B330" s="1" t="s">
        <v>3665</v>
      </c>
      <c r="C330" s="1" t="str">
        <f>_xlfn.XLOOKUP(B330,[6]cmmiAnalysis!$A$4:$A$579,[6]cmmiAnalysis!$D$4:$D$579,0,0,1)</f>
        <v>Immutable Infrastructure</v>
      </c>
      <c r="D330" s="19">
        <v>4</v>
      </c>
      <c r="E330" s="32" t="str">
        <f>IFERROR(SUM(Table8[[#This Row],[Implementation]:[Reporting]]),"N/A")</f>
        <v>N/A</v>
      </c>
      <c r="F330" s="32" t="e">
        <f>SUM(Table8[[#This Row],[Operating Capability]:[Adaptability]])</f>
        <v>#REF!</v>
      </c>
      <c r="G330" s="32" t="e">
        <f>SUM(Table8[[#This Row],[Reliability]:[Transparency]])</f>
        <v>#REF!</v>
      </c>
      <c r="H330" s="1" t="e" cm="1">
        <f t="array" ref="H330">_xlfn.XLOOKUP(B330,[6]!Table10[Control ID],[6]cmmiAnalysis!AV$4:AV$579,0,0,1)</f>
        <v>#REF!</v>
      </c>
      <c r="I330" s="1" t="e" cm="1">
        <f t="array" ref="I330">_xlfn.XLOOKUP(B330,[6]!Table10[Control ID], [6]cmmiAnalysis!AW$4:AW$579,0,0,1)+(_xlfn.XLOOKUP(B330,[6]!Table10[Control ID], [6]cmmiAnalysis!AX$4:AX$579,0,0,1)+(_xlfn.XLOOKUP(B330,[6]!Table10[Control ID], [6]cmmiAnalysis!AY$4:AY$579,0,0,1)))</f>
        <v>#REF!</v>
      </c>
      <c r="J3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0" s="1" t="e">
        <f>SUM(_xlfn.XLOOKUP(Table8[[#This Row],[Control ID]],[6]!Table10[Control ID],[6]cmmiAnalysis!BE$4:BE$579),_xlfn.XLOOKUP(Table8[[#This Row],[Control ID]],[6]!Table10[Control ID],[6]cmmiAnalysis!BF$4:BF$579))</f>
        <v>#REF!</v>
      </c>
      <c r="L330" s="1" t="e">
        <f>SUM(_xlfn.XLOOKUP(Table8[[#This Row],[Control ID]],[6]!Table10[Control ID],[6]cmmiAnalysis!BG$4:BG$579))</f>
        <v>#REF!</v>
      </c>
      <c r="M330" s="1" t="e">
        <f>SUM(_xlfn.XLOOKUP(Table8[[#This Row],[Control ID]],[6]!Table10[Control ID],[6]cmmiAnalysis!BH$4:BH$579))</f>
        <v>#REF!</v>
      </c>
      <c r="N330" s="1" t="e">
        <f>SUM(_xlfn.XLOOKUP(Table8[[#This Row],[Control ID]],[6]!Table10[Control ID],[6]cmmiAnalysis!BI$4:BI$579))</f>
        <v>#REF!</v>
      </c>
      <c r="O330" s="1" t="e">
        <f>SUM(_xlfn.XLOOKUP(Table8[[#This Row],[Control ID]],[6]!Table10[Control ID],[6]cmmiAnalysis!BJ$4:BJ$579),_xlfn.XLOOKUP(Table8[[#This Row],[Control ID]],[6]!Table10[Control ID],[6]cmmiAnalysis!BK$4:BK$579))</f>
        <v>#REF!</v>
      </c>
      <c r="P330" s="1" t="e">
        <f>SUM(_xlfn.XLOOKUP(Table8[[#This Row],[Control ID]],[6]!Table10[Control ID],[6]cmmiAnalysis!BL$4:BL$579))</f>
        <v>#REF!</v>
      </c>
      <c r="Q3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0" s="1" t="e">
        <f>SUM(_xlfn.XLOOKUP(Table8[[#This Row],[Control ID]],[6]!Table10[Control ID],[6]cmmiAnalysis!BQ$4:BQ$579),_xlfn.XLOOKUP(Table8[[#This Row],[Control ID]],[6]!Table10[Control ID],[6]cmmiAnalysis!BR$4:BR$579))</f>
        <v>#REF!</v>
      </c>
      <c r="S330" s="1" t="e">
        <f>SUM(_xlfn.XLOOKUP(Table8[[#This Row],[Control ID]],[6]!Table10[Control ID],[6]cmmiAnalysis!BA$4:BA$579),_xlfn.XLOOKUP(Table8[[#This Row],[Control ID]],[6]!Table10[Control ID],[6]cmmiAnalysis!BB$4:BB$579),_xlfn.XLOOKUP(Table8[[#This Row],[Control ID]],[6]!Table10[Control ID],[6]cmmiAnalysis!BC$4:BC$579))</f>
        <v>#REF!</v>
      </c>
      <c r="T330" s="1" t="e">
        <f>SUM(_xlfn.XLOOKUP(Table8[[#This Row],[Control ID]],[6]!Table10[Control ID],[6]cmmiAnalysis!BV$4:BV$579))</f>
        <v>#REF!</v>
      </c>
      <c r="U330" s="1" t="e">
        <f>SUM(_xlfn.XLOOKUP(Table8[[#This Row],[Control ID]],[6]!Table10[Control ID],[6]cmmiAnalysis!BW$4:BW$579))</f>
        <v>#REF!</v>
      </c>
      <c r="V330" s="1" t="e">
        <f>SUM(_xlfn.XLOOKUP(Table8[[#This Row],[Control ID]],[6]!Table10[Control ID],[6]cmmiAnalysis!BX$4:BX$579))</f>
        <v>#REF!</v>
      </c>
      <c r="W330" s="1" t="e">
        <f>SUM(_xlfn.XLOOKUP(Table8[[#This Row],[Control ID]],[6]!Table10[Control ID],[6]cmmiAnalysis!BY$4:BY$579))</f>
        <v>#REF!</v>
      </c>
      <c r="X330" s="1" t="e">
        <f>SUM(_xlfn.XLOOKUP(Table8[[#This Row],[Control ID]],[6]!Table10[Control ID],[6]cmmiAnalysis!BZ$4:BZ$579))</f>
        <v>#REF!</v>
      </c>
      <c r="Y330" s="1" t="e">
        <f>SUM(_xlfn.XLOOKUP(Table8[[#This Row],[Control ID]],[6]!Table10[Control ID],[6]cmmiAnalysis!CA$4:CA$579),_xlfn.XLOOKUP(Table8[[#This Row],[Control ID]],[6]!Table10[Control ID],[6]cmmiAnalysis!CB$4:CB$579))</f>
        <v>#REF!</v>
      </c>
      <c r="Z330" s="1" t="e">
        <f>SUM(_xlfn.XLOOKUP(Table8[[#This Row],[Control ID]],[6]!Table10[Control ID],[6]cmmiAnalysis!CC$4:CC$579),_xlfn.XLOOKUP(Table8[[#This Row],[Control ID]],[6]!Table10[Control ID],[6]cmmiAnalysis!CD$4:CD$579),_xlfn.XLOOKUP(Table8[[#This Row],[Control ID]],[6]!Table10[Control ID],[6]cmmiAnalysis!CE$4:CE$579))</f>
        <v>#REF!</v>
      </c>
    </row>
    <row r="331" spans="2:26" x14ac:dyDescent="0.25">
      <c r="B331" s="1" t="s">
        <v>3667</v>
      </c>
      <c r="C331" s="1" t="str">
        <f>_xlfn.XLOOKUP(B331,[6]cmmiAnalysis!$A$4:$A$579,[6]cmmiAnalysis!$D$4:$D$579,0,0,1)</f>
        <v>Lessons Learned</v>
      </c>
      <c r="D331" s="19">
        <v>3</v>
      </c>
      <c r="E331" s="32" t="str">
        <f>IFERROR(SUM(Table8[[#This Row],[Implementation]:[Reporting]]),"N/A")</f>
        <v>N/A</v>
      </c>
      <c r="F331" s="32" t="e">
        <f>SUM(Table8[[#This Row],[Operating Capability]:[Adaptability]])</f>
        <v>#REF!</v>
      </c>
      <c r="G331" s="32" t="e">
        <f>SUM(Table8[[#This Row],[Reliability]:[Transparency]])</f>
        <v>#REF!</v>
      </c>
      <c r="H331" s="1" t="e" cm="1">
        <f t="array" ref="H331">_xlfn.XLOOKUP(B331,[6]!Table10[Control ID],[6]cmmiAnalysis!AV$4:AV$579,0,0,1)</f>
        <v>#REF!</v>
      </c>
      <c r="I331" s="1" t="e" cm="1">
        <f t="array" ref="I331">_xlfn.XLOOKUP(B331,[6]!Table10[Control ID], [6]cmmiAnalysis!AW$4:AW$579,0,0,1)+(_xlfn.XLOOKUP(B331,[6]!Table10[Control ID], [6]cmmiAnalysis!AX$4:AX$579,0,0,1)+(_xlfn.XLOOKUP(B331,[6]!Table10[Control ID], [6]cmmiAnalysis!AY$4:AY$579,0,0,1)))</f>
        <v>#REF!</v>
      </c>
      <c r="J3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1" s="1" t="e">
        <f>SUM(_xlfn.XLOOKUP(Table8[[#This Row],[Control ID]],[6]!Table10[Control ID],[6]cmmiAnalysis!BE$4:BE$579),_xlfn.XLOOKUP(Table8[[#This Row],[Control ID]],[6]!Table10[Control ID],[6]cmmiAnalysis!BF$4:BF$579))</f>
        <v>#REF!</v>
      </c>
      <c r="L331" s="1" t="e">
        <f>SUM(_xlfn.XLOOKUP(Table8[[#This Row],[Control ID]],[6]!Table10[Control ID],[6]cmmiAnalysis!BG$4:BG$579))</f>
        <v>#REF!</v>
      </c>
      <c r="M331" s="1" t="e">
        <f>SUM(_xlfn.XLOOKUP(Table8[[#This Row],[Control ID]],[6]!Table10[Control ID],[6]cmmiAnalysis!BH$4:BH$579))</f>
        <v>#REF!</v>
      </c>
      <c r="N331" s="1" t="e">
        <f>SUM(_xlfn.XLOOKUP(Table8[[#This Row],[Control ID]],[6]!Table10[Control ID],[6]cmmiAnalysis!BI$4:BI$579))</f>
        <v>#REF!</v>
      </c>
      <c r="O331" s="1" t="e">
        <f>SUM(_xlfn.XLOOKUP(Table8[[#This Row],[Control ID]],[6]!Table10[Control ID],[6]cmmiAnalysis!BJ$4:BJ$579),_xlfn.XLOOKUP(Table8[[#This Row],[Control ID]],[6]!Table10[Control ID],[6]cmmiAnalysis!BK$4:BK$579))</f>
        <v>#REF!</v>
      </c>
      <c r="P331" s="1" t="e">
        <f>SUM(_xlfn.XLOOKUP(Table8[[#This Row],[Control ID]],[6]!Table10[Control ID],[6]cmmiAnalysis!BL$4:BL$579))</f>
        <v>#REF!</v>
      </c>
      <c r="Q3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1" s="1" t="e">
        <f>SUM(_xlfn.XLOOKUP(Table8[[#This Row],[Control ID]],[6]!Table10[Control ID],[6]cmmiAnalysis!BQ$4:BQ$579),_xlfn.XLOOKUP(Table8[[#This Row],[Control ID]],[6]!Table10[Control ID],[6]cmmiAnalysis!BR$4:BR$579))</f>
        <v>#REF!</v>
      </c>
      <c r="S331" s="1" t="e">
        <f>SUM(_xlfn.XLOOKUP(Table8[[#This Row],[Control ID]],[6]!Table10[Control ID],[6]cmmiAnalysis!BA$4:BA$579),_xlfn.XLOOKUP(Table8[[#This Row],[Control ID]],[6]!Table10[Control ID],[6]cmmiAnalysis!BB$4:BB$579),_xlfn.XLOOKUP(Table8[[#This Row],[Control ID]],[6]!Table10[Control ID],[6]cmmiAnalysis!BC$4:BC$579))</f>
        <v>#REF!</v>
      </c>
      <c r="T331" s="1" t="e">
        <f>SUM(_xlfn.XLOOKUP(Table8[[#This Row],[Control ID]],[6]!Table10[Control ID],[6]cmmiAnalysis!BV$4:BV$579))</f>
        <v>#REF!</v>
      </c>
      <c r="U331" s="1" t="e">
        <f>SUM(_xlfn.XLOOKUP(Table8[[#This Row],[Control ID]],[6]!Table10[Control ID],[6]cmmiAnalysis!BW$4:BW$579))</f>
        <v>#REF!</v>
      </c>
      <c r="V331" s="1" t="e">
        <f>SUM(_xlfn.XLOOKUP(Table8[[#This Row],[Control ID]],[6]!Table10[Control ID],[6]cmmiAnalysis!BX$4:BX$579))</f>
        <v>#REF!</v>
      </c>
      <c r="W331" s="1" t="e">
        <f>SUM(_xlfn.XLOOKUP(Table8[[#This Row],[Control ID]],[6]!Table10[Control ID],[6]cmmiAnalysis!BY$4:BY$579))</f>
        <v>#REF!</v>
      </c>
      <c r="X331" s="1" t="e">
        <f>SUM(_xlfn.XLOOKUP(Table8[[#This Row],[Control ID]],[6]!Table10[Control ID],[6]cmmiAnalysis!BZ$4:BZ$579))</f>
        <v>#REF!</v>
      </c>
      <c r="Y331" s="1" t="e">
        <f>SUM(_xlfn.XLOOKUP(Table8[[#This Row],[Control ID]],[6]!Table10[Control ID],[6]cmmiAnalysis!CA$4:CA$579),_xlfn.XLOOKUP(Table8[[#This Row],[Control ID]],[6]!Table10[Control ID],[6]cmmiAnalysis!CB$4:CB$579))</f>
        <v>#REF!</v>
      </c>
      <c r="Z331" s="1" t="e">
        <f>SUM(_xlfn.XLOOKUP(Table8[[#This Row],[Control ID]],[6]!Table10[Control ID],[6]cmmiAnalysis!CC$4:CC$579),_xlfn.XLOOKUP(Table8[[#This Row],[Control ID]],[6]!Table10[Control ID],[6]cmmiAnalysis!CD$4:CD$579),_xlfn.XLOOKUP(Table8[[#This Row],[Control ID]],[6]!Table10[Control ID],[6]cmmiAnalysis!CE$4:CE$579))</f>
        <v>#REF!</v>
      </c>
    </row>
    <row r="332" spans="2:26" x14ac:dyDescent="0.25">
      <c r="B332" s="1" t="s">
        <v>3669</v>
      </c>
      <c r="C332" s="1" t="str">
        <f>_xlfn.XLOOKUP(B332,[6]cmmiAnalysis!$A$4:$A$579,[6]cmmiAnalysis!$D$4:$D$579,0,0,1)</f>
        <v>Forensic Retainers</v>
      </c>
      <c r="D332" s="19">
        <v>4</v>
      </c>
      <c r="E332" s="32" t="str">
        <f>IFERROR(SUM(Table8[[#This Row],[Implementation]:[Reporting]]),"N/A")</f>
        <v>N/A</v>
      </c>
      <c r="F332" s="32" t="e">
        <f>SUM(Table8[[#This Row],[Operating Capability]:[Adaptability]])</f>
        <v>#REF!</v>
      </c>
      <c r="G332" s="32" t="e">
        <f>SUM(Table8[[#This Row],[Reliability]:[Transparency]])</f>
        <v>#REF!</v>
      </c>
      <c r="H332" s="1" t="e" cm="1">
        <f t="array" ref="H332">_xlfn.XLOOKUP(B332,[6]!Table10[Control ID],[6]cmmiAnalysis!AV$4:AV$579,0,0,1)</f>
        <v>#REF!</v>
      </c>
      <c r="I332" s="1" t="e" cm="1">
        <f t="array" ref="I332">_xlfn.XLOOKUP(B332,[6]!Table10[Control ID], [6]cmmiAnalysis!AW$4:AW$579,0,0,1)+(_xlfn.XLOOKUP(B332,[6]!Table10[Control ID], [6]cmmiAnalysis!AX$4:AX$579,0,0,1)+(_xlfn.XLOOKUP(B332,[6]!Table10[Control ID], [6]cmmiAnalysis!AY$4:AY$579,0,0,1)))</f>
        <v>#REF!</v>
      </c>
      <c r="J3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2" s="1" t="e">
        <f>SUM(_xlfn.XLOOKUP(Table8[[#This Row],[Control ID]],[6]!Table10[Control ID],[6]cmmiAnalysis!BE$4:BE$579),_xlfn.XLOOKUP(Table8[[#This Row],[Control ID]],[6]!Table10[Control ID],[6]cmmiAnalysis!BF$4:BF$579))</f>
        <v>#REF!</v>
      </c>
      <c r="L332" s="1" t="e">
        <f>SUM(_xlfn.XLOOKUP(Table8[[#This Row],[Control ID]],[6]!Table10[Control ID],[6]cmmiAnalysis!BG$4:BG$579))</f>
        <v>#REF!</v>
      </c>
      <c r="M332" s="1" t="e">
        <f>SUM(_xlfn.XLOOKUP(Table8[[#This Row],[Control ID]],[6]!Table10[Control ID],[6]cmmiAnalysis!BH$4:BH$579))</f>
        <v>#REF!</v>
      </c>
      <c r="N332" s="1" t="e">
        <f>SUM(_xlfn.XLOOKUP(Table8[[#This Row],[Control ID]],[6]!Table10[Control ID],[6]cmmiAnalysis!BI$4:BI$579))</f>
        <v>#REF!</v>
      </c>
      <c r="O332" s="1" t="e">
        <f>SUM(_xlfn.XLOOKUP(Table8[[#This Row],[Control ID]],[6]!Table10[Control ID],[6]cmmiAnalysis!BJ$4:BJ$579),_xlfn.XLOOKUP(Table8[[#This Row],[Control ID]],[6]!Table10[Control ID],[6]cmmiAnalysis!BK$4:BK$579))</f>
        <v>#REF!</v>
      </c>
      <c r="P332" s="1" t="e">
        <f>SUM(_xlfn.XLOOKUP(Table8[[#This Row],[Control ID]],[6]!Table10[Control ID],[6]cmmiAnalysis!BL$4:BL$579))</f>
        <v>#REF!</v>
      </c>
      <c r="Q3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2" s="1" t="e">
        <f>SUM(_xlfn.XLOOKUP(Table8[[#This Row],[Control ID]],[6]!Table10[Control ID],[6]cmmiAnalysis!BQ$4:BQ$579),_xlfn.XLOOKUP(Table8[[#This Row],[Control ID]],[6]!Table10[Control ID],[6]cmmiAnalysis!BR$4:BR$579))</f>
        <v>#REF!</v>
      </c>
      <c r="S332" s="1" t="e">
        <f>SUM(_xlfn.XLOOKUP(Table8[[#This Row],[Control ID]],[6]!Table10[Control ID],[6]cmmiAnalysis!BA$4:BA$579),_xlfn.XLOOKUP(Table8[[#This Row],[Control ID]],[6]!Table10[Control ID],[6]cmmiAnalysis!BB$4:BB$579),_xlfn.XLOOKUP(Table8[[#This Row],[Control ID]],[6]!Table10[Control ID],[6]cmmiAnalysis!BC$4:BC$579))</f>
        <v>#REF!</v>
      </c>
      <c r="T332" s="1" t="e">
        <f>SUM(_xlfn.XLOOKUP(Table8[[#This Row],[Control ID]],[6]!Table10[Control ID],[6]cmmiAnalysis!BV$4:BV$579))</f>
        <v>#REF!</v>
      </c>
      <c r="U332" s="1" t="e">
        <f>SUM(_xlfn.XLOOKUP(Table8[[#This Row],[Control ID]],[6]!Table10[Control ID],[6]cmmiAnalysis!BW$4:BW$579))</f>
        <v>#REF!</v>
      </c>
      <c r="V332" s="1" t="e">
        <f>SUM(_xlfn.XLOOKUP(Table8[[#This Row],[Control ID]],[6]!Table10[Control ID],[6]cmmiAnalysis!BX$4:BX$579))</f>
        <v>#REF!</v>
      </c>
      <c r="W332" s="1" t="e">
        <f>SUM(_xlfn.XLOOKUP(Table8[[#This Row],[Control ID]],[6]!Table10[Control ID],[6]cmmiAnalysis!BY$4:BY$579))</f>
        <v>#REF!</v>
      </c>
      <c r="X332" s="1" t="e">
        <f>SUM(_xlfn.XLOOKUP(Table8[[#This Row],[Control ID]],[6]!Table10[Control ID],[6]cmmiAnalysis!BZ$4:BZ$579))</f>
        <v>#REF!</v>
      </c>
      <c r="Y332" s="1" t="e">
        <f>SUM(_xlfn.XLOOKUP(Table8[[#This Row],[Control ID]],[6]!Table10[Control ID],[6]cmmiAnalysis!CA$4:CA$579),_xlfn.XLOOKUP(Table8[[#This Row],[Control ID]],[6]!Table10[Control ID],[6]cmmiAnalysis!CB$4:CB$579))</f>
        <v>#REF!</v>
      </c>
      <c r="Z332" s="1" t="e">
        <f>SUM(_xlfn.XLOOKUP(Table8[[#This Row],[Control ID]],[6]!Table10[Control ID],[6]cmmiAnalysis!CC$4:CC$579),_xlfn.XLOOKUP(Table8[[#This Row],[Control ID]],[6]!Table10[Control ID],[6]cmmiAnalysis!CD$4:CD$579),_xlfn.XLOOKUP(Table8[[#This Row],[Control ID]],[6]!Table10[Control ID],[6]cmmiAnalysis!CE$4:CE$579))</f>
        <v>#REF!</v>
      </c>
    </row>
    <row r="333" spans="2:26" x14ac:dyDescent="0.25">
      <c r="B333" s="1" t="s">
        <v>3671</v>
      </c>
      <c r="C333" s="1" t="str">
        <f>_xlfn.XLOOKUP(B333,[6]cmmiAnalysis!$A$4:$A$579,[6]cmmiAnalysis!$D$4:$D$579,0,0,1)</f>
        <v>Incident Report Publishing</v>
      </c>
      <c r="D333" s="19">
        <v>4</v>
      </c>
      <c r="E333" s="32" t="str">
        <f>IFERROR(SUM(Table8[[#This Row],[Implementation]:[Reporting]]),"N/A")</f>
        <v>N/A</v>
      </c>
      <c r="F333" s="32" t="e">
        <f>SUM(Table8[[#This Row],[Operating Capability]:[Adaptability]])</f>
        <v>#REF!</v>
      </c>
      <c r="G333" s="32" t="e">
        <f>SUM(Table8[[#This Row],[Reliability]:[Transparency]])</f>
        <v>#REF!</v>
      </c>
      <c r="H333" s="1" t="e" cm="1">
        <f t="array" ref="H333">_xlfn.XLOOKUP(B333,[6]!Table10[Control ID],[6]cmmiAnalysis!AV$4:AV$579,0,0,1)</f>
        <v>#REF!</v>
      </c>
      <c r="I333" s="1" t="e" cm="1">
        <f t="array" ref="I333">_xlfn.XLOOKUP(B333,[6]!Table10[Control ID], [6]cmmiAnalysis!AW$4:AW$579,0,0,1)+(_xlfn.XLOOKUP(B333,[6]!Table10[Control ID], [6]cmmiAnalysis!AX$4:AX$579,0,0,1)+(_xlfn.XLOOKUP(B333,[6]!Table10[Control ID], [6]cmmiAnalysis!AY$4:AY$579,0,0,1)))</f>
        <v>#REF!</v>
      </c>
      <c r="J3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3" s="1" t="e">
        <f>SUM(_xlfn.XLOOKUP(Table8[[#This Row],[Control ID]],[6]!Table10[Control ID],[6]cmmiAnalysis!BE$4:BE$579),_xlfn.XLOOKUP(Table8[[#This Row],[Control ID]],[6]!Table10[Control ID],[6]cmmiAnalysis!BF$4:BF$579))</f>
        <v>#REF!</v>
      </c>
      <c r="L333" s="1" t="e">
        <f>SUM(_xlfn.XLOOKUP(Table8[[#This Row],[Control ID]],[6]!Table10[Control ID],[6]cmmiAnalysis!BG$4:BG$579))</f>
        <v>#REF!</v>
      </c>
      <c r="M333" s="1" t="e">
        <f>SUM(_xlfn.XLOOKUP(Table8[[#This Row],[Control ID]],[6]!Table10[Control ID],[6]cmmiAnalysis!BH$4:BH$579))</f>
        <v>#REF!</v>
      </c>
      <c r="N333" s="1" t="e">
        <f>SUM(_xlfn.XLOOKUP(Table8[[#This Row],[Control ID]],[6]!Table10[Control ID],[6]cmmiAnalysis!BI$4:BI$579))</f>
        <v>#REF!</v>
      </c>
      <c r="O333" s="1" t="e">
        <f>SUM(_xlfn.XLOOKUP(Table8[[#This Row],[Control ID]],[6]!Table10[Control ID],[6]cmmiAnalysis!BJ$4:BJ$579),_xlfn.XLOOKUP(Table8[[#This Row],[Control ID]],[6]!Table10[Control ID],[6]cmmiAnalysis!BK$4:BK$579))</f>
        <v>#REF!</v>
      </c>
      <c r="P333" s="1" t="e">
        <f>SUM(_xlfn.XLOOKUP(Table8[[#This Row],[Control ID]],[6]!Table10[Control ID],[6]cmmiAnalysis!BL$4:BL$579))</f>
        <v>#REF!</v>
      </c>
      <c r="Q3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3" s="1" t="e">
        <f>SUM(_xlfn.XLOOKUP(Table8[[#This Row],[Control ID]],[6]!Table10[Control ID],[6]cmmiAnalysis!BQ$4:BQ$579),_xlfn.XLOOKUP(Table8[[#This Row],[Control ID]],[6]!Table10[Control ID],[6]cmmiAnalysis!BR$4:BR$579))</f>
        <v>#REF!</v>
      </c>
      <c r="S333" s="1" t="e">
        <f>SUM(_xlfn.XLOOKUP(Table8[[#This Row],[Control ID]],[6]!Table10[Control ID],[6]cmmiAnalysis!BA$4:BA$579),_xlfn.XLOOKUP(Table8[[#This Row],[Control ID]],[6]!Table10[Control ID],[6]cmmiAnalysis!BB$4:BB$579),_xlfn.XLOOKUP(Table8[[#This Row],[Control ID]],[6]!Table10[Control ID],[6]cmmiAnalysis!BC$4:BC$579))</f>
        <v>#REF!</v>
      </c>
      <c r="T333" s="1" t="e">
        <f>SUM(_xlfn.XLOOKUP(Table8[[#This Row],[Control ID]],[6]!Table10[Control ID],[6]cmmiAnalysis!BV$4:BV$579))</f>
        <v>#REF!</v>
      </c>
      <c r="U333" s="1" t="e">
        <f>SUM(_xlfn.XLOOKUP(Table8[[#This Row],[Control ID]],[6]!Table10[Control ID],[6]cmmiAnalysis!BW$4:BW$579))</f>
        <v>#REF!</v>
      </c>
      <c r="V333" s="1" t="e">
        <f>SUM(_xlfn.XLOOKUP(Table8[[#This Row],[Control ID]],[6]!Table10[Control ID],[6]cmmiAnalysis!BX$4:BX$579))</f>
        <v>#REF!</v>
      </c>
      <c r="W333" s="1" t="e">
        <f>SUM(_xlfn.XLOOKUP(Table8[[#This Row],[Control ID]],[6]!Table10[Control ID],[6]cmmiAnalysis!BY$4:BY$579))</f>
        <v>#REF!</v>
      </c>
      <c r="X333" s="1" t="e">
        <f>SUM(_xlfn.XLOOKUP(Table8[[#This Row],[Control ID]],[6]!Table10[Control ID],[6]cmmiAnalysis!BZ$4:BZ$579))</f>
        <v>#REF!</v>
      </c>
      <c r="Y333" s="1" t="e">
        <f>SUM(_xlfn.XLOOKUP(Table8[[#This Row],[Control ID]],[6]!Table10[Control ID],[6]cmmiAnalysis!CA$4:CA$579),_xlfn.XLOOKUP(Table8[[#This Row],[Control ID]],[6]!Table10[Control ID],[6]cmmiAnalysis!CB$4:CB$579))</f>
        <v>#REF!</v>
      </c>
      <c r="Z333" s="1" t="e">
        <f>SUM(_xlfn.XLOOKUP(Table8[[#This Row],[Control ID]],[6]!Table10[Control ID],[6]cmmiAnalysis!CC$4:CC$579),_xlfn.XLOOKUP(Table8[[#This Row],[Control ID]],[6]!Table10[Control ID],[6]cmmiAnalysis!CD$4:CD$579),_xlfn.XLOOKUP(Table8[[#This Row],[Control ID]],[6]!Table10[Control ID],[6]cmmiAnalysis!CE$4:CE$579))</f>
        <v>#REF!</v>
      </c>
    </row>
    <row r="334" spans="2:26" x14ac:dyDescent="0.25">
      <c r="B334" s="1" t="s">
        <v>3673</v>
      </c>
      <c r="C334" s="1" t="str">
        <f>_xlfn.XLOOKUP(B334,[6]cmmiAnalysis!$A$4:$A$579,[6]cmmiAnalysis!$D$4:$D$579,0,0,1)</f>
        <v>Legal &amp; Regulatory Review</v>
      </c>
      <c r="D334" s="19">
        <v>4</v>
      </c>
      <c r="E334" s="32" t="str">
        <f>IFERROR(SUM(Table8[[#This Row],[Implementation]:[Reporting]]),"N/A")</f>
        <v>N/A</v>
      </c>
      <c r="F334" s="32" t="e">
        <f>SUM(Table8[[#This Row],[Operating Capability]:[Adaptability]])</f>
        <v>#REF!</v>
      </c>
      <c r="G334" s="32" t="e">
        <f>SUM(Table8[[#This Row],[Reliability]:[Transparency]])</f>
        <v>#REF!</v>
      </c>
      <c r="H334" s="1" t="e" cm="1">
        <f t="array" ref="H334">_xlfn.XLOOKUP(B334,[6]!Table10[Control ID],[6]cmmiAnalysis!AV$4:AV$579,0,0,1)</f>
        <v>#REF!</v>
      </c>
      <c r="I334" s="1" t="e" cm="1">
        <f t="array" ref="I334">_xlfn.XLOOKUP(B334,[6]!Table10[Control ID], [6]cmmiAnalysis!AW$4:AW$579,0,0,1)+(_xlfn.XLOOKUP(B334,[6]!Table10[Control ID], [6]cmmiAnalysis!AX$4:AX$579,0,0,1)+(_xlfn.XLOOKUP(B334,[6]!Table10[Control ID], [6]cmmiAnalysis!AY$4:AY$579,0,0,1)))</f>
        <v>#REF!</v>
      </c>
      <c r="J3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4" s="1" t="e">
        <f>SUM(_xlfn.XLOOKUP(Table8[[#This Row],[Control ID]],[6]!Table10[Control ID],[6]cmmiAnalysis!BE$4:BE$579),_xlfn.XLOOKUP(Table8[[#This Row],[Control ID]],[6]!Table10[Control ID],[6]cmmiAnalysis!BF$4:BF$579))</f>
        <v>#REF!</v>
      </c>
      <c r="L334" s="1" t="e">
        <f>SUM(_xlfn.XLOOKUP(Table8[[#This Row],[Control ID]],[6]!Table10[Control ID],[6]cmmiAnalysis!BG$4:BG$579))</f>
        <v>#REF!</v>
      </c>
      <c r="M334" s="1" t="e">
        <f>SUM(_xlfn.XLOOKUP(Table8[[#This Row],[Control ID]],[6]!Table10[Control ID],[6]cmmiAnalysis!BH$4:BH$579))</f>
        <v>#REF!</v>
      </c>
      <c r="N334" s="1" t="e">
        <f>SUM(_xlfn.XLOOKUP(Table8[[#This Row],[Control ID]],[6]!Table10[Control ID],[6]cmmiAnalysis!BI$4:BI$579))</f>
        <v>#REF!</v>
      </c>
      <c r="O334" s="1" t="e">
        <f>SUM(_xlfn.XLOOKUP(Table8[[#This Row],[Control ID]],[6]!Table10[Control ID],[6]cmmiAnalysis!BJ$4:BJ$579),_xlfn.XLOOKUP(Table8[[#This Row],[Control ID]],[6]!Table10[Control ID],[6]cmmiAnalysis!BK$4:BK$579))</f>
        <v>#REF!</v>
      </c>
      <c r="P334" s="1" t="e">
        <f>SUM(_xlfn.XLOOKUP(Table8[[#This Row],[Control ID]],[6]!Table10[Control ID],[6]cmmiAnalysis!BL$4:BL$579))</f>
        <v>#REF!</v>
      </c>
      <c r="Q3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4" s="1" t="e">
        <f>SUM(_xlfn.XLOOKUP(Table8[[#This Row],[Control ID]],[6]!Table10[Control ID],[6]cmmiAnalysis!BQ$4:BQ$579),_xlfn.XLOOKUP(Table8[[#This Row],[Control ID]],[6]!Table10[Control ID],[6]cmmiAnalysis!BR$4:BR$579))</f>
        <v>#REF!</v>
      </c>
      <c r="S334" s="1" t="e">
        <f>SUM(_xlfn.XLOOKUP(Table8[[#This Row],[Control ID]],[6]!Table10[Control ID],[6]cmmiAnalysis!BA$4:BA$579),_xlfn.XLOOKUP(Table8[[#This Row],[Control ID]],[6]!Table10[Control ID],[6]cmmiAnalysis!BB$4:BB$579),_xlfn.XLOOKUP(Table8[[#This Row],[Control ID]],[6]!Table10[Control ID],[6]cmmiAnalysis!BC$4:BC$579))</f>
        <v>#REF!</v>
      </c>
      <c r="T334" s="1" t="e">
        <f>SUM(_xlfn.XLOOKUP(Table8[[#This Row],[Control ID]],[6]!Table10[Control ID],[6]cmmiAnalysis!BV$4:BV$579))</f>
        <v>#REF!</v>
      </c>
      <c r="U334" s="1" t="e">
        <f>SUM(_xlfn.XLOOKUP(Table8[[#This Row],[Control ID]],[6]!Table10[Control ID],[6]cmmiAnalysis!BW$4:BW$579))</f>
        <v>#REF!</v>
      </c>
      <c r="V334" s="1" t="e">
        <f>SUM(_xlfn.XLOOKUP(Table8[[#This Row],[Control ID]],[6]!Table10[Control ID],[6]cmmiAnalysis!BX$4:BX$579))</f>
        <v>#REF!</v>
      </c>
      <c r="W334" s="1" t="e">
        <f>SUM(_xlfn.XLOOKUP(Table8[[#This Row],[Control ID]],[6]!Table10[Control ID],[6]cmmiAnalysis!BY$4:BY$579))</f>
        <v>#REF!</v>
      </c>
      <c r="X334" s="1" t="e">
        <f>SUM(_xlfn.XLOOKUP(Table8[[#This Row],[Control ID]],[6]!Table10[Control ID],[6]cmmiAnalysis!BZ$4:BZ$579))</f>
        <v>#REF!</v>
      </c>
      <c r="Y334" s="1" t="e">
        <f>SUM(_xlfn.XLOOKUP(Table8[[#This Row],[Control ID]],[6]!Table10[Control ID],[6]cmmiAnalysis!CA$4:CA$579),_xlfn.XLOOKUP(Table8[[#This Row],[Control ID]],[6]!Table10[Control ID],[6]cmmiAnalysis!CB$4:CB$579))</f>
        <v>#REF!</v>
      </c>
      <c r="Z334" s="1" t="e">
        <f>SUM(_xlfn.XLOOKUP(Table8[[#This Row],[Control ID]],[6]!Table10[Control ID],[6]cmmiAnalysis!CC$4:CC$579),_xlfn.XLOOKUP(Table8[[#This Row],[Control ID]],[6]!Table10[Control ID],[6]cmmiAnalysis!CD$4:CD$579),_xlfn.XLOOKUP(Table8[[#This Row],[Control ID]],[6]!Table10[Control ID],[6]cmmiAnalysis!CE$4:CE$579))</f>
        <v>#REF!</v>
      </c>
    </row>
    <row r="335" spans="2:26" x14ac:dyDescent="0.25">
      <c r="B335" s="1" t="s">
        <v>3675</v>
      </c>
      <c r="C335" s="1" t="str">
        <f>_xlfn.XLOOKUP(B335,[6]cmmiAnalysis!$A$4:$A$579,[6]cmmiAnalysis!$D$4:$D$579,0,0,1)</f>
        <v>Tabletop Exercises</v>
      </c>
      <c r="D335" s="19">
        <v>3</v>
      </c>
      <c r="E335" s="32" t="str">
        <f>IFERROR(SUM(Table8[[#This Row],[Implementation]:[Reporting]]),"N/A")</f>
        <v>N/A</v>
      </c>
      <c r="F335" s="32" t="e">
        <f>SUM(Table8[[#This Row],[Operating Capability]:[Adaptability]])</f>
        <v>#REF!</v>
      </c>
      <c r="G335" s="32" t="e">
        <f>SUM(Table8[[#This Row],[Reliability]:[Transparency]])</f>
        <v>#REF!</v>
      </c>
      <c r="H335" s="1" t="e" cm="1">
        <f t="array" ref="H335">_xlfn.XLOOKUP(B335,[6]!Table10[Control ID],[6]cmmiAnalysis!AV$4:AV$579,0,0,1)</f>
        <v>#REF!</v>
      </c>
      <c r="I335" s="1" t="e" cm="1">
        <f t="array" ref="I335">_xlfn.XLOOKUP(B335,[6]!Table10[Control ID], [6]cmmiAnalysis!AW$4:AW$579,0,0,1)+(_xlfn.XLOOKUP(B335,[6]!Table10[Control ID], [6]cmmiAnalysis!AX$4:AX$579,0,0,1)+(_xlfn.XLOOKUP(B335,[6]!Table10[Control ID], [6]cmmiAnalysis!AY$4:AY$579,0,0,1)))</f>
        <v>#REF!</v>
      </c>
      <c r="J3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5" s="1" t="e">
        <f>SUM(_xlfn.XLOOKUP(Table8[[#This Row],[Control ID]],[6]!Table10[Control ID],[6]cmmiAnalysis!BE$4:BE$579),_xlfn.XLOOKUP(Table8[[#This Row],[Control ID]],[6]!Table10[Control ID],[6]cmmiAnalysis!BF$4:BF$579))</f>
        <v>#REF!</v>
      </c>
      <c r="L335" s="1" t="e">
        <f>SUM(_xlfn.XLOOKUP(Table8[[#This Row],[Control ID]],[6]!Table10[Control ID],[6]cmmiAnalysis!BG$4:BG$579))</f>
        <v>#REF!</v>
      </c>
      <c r="M335" s="1" t="e">
        <f>SUM(_xlfn.XLOOKUP(Table8[[#This Row],[Control ID]],[6]!Table10[Control ID],[6]cmmiAnalysis!BH$4:BH$579))</f>
        <v>#REF!</v>
      </c>
      <c r="N335" s="1" t="e">
        <f>SUM(_xlfn.XLOOKUP(Table8[[#This Row],[Control ID]],[6]!Table10[Control ID],[6]cmmiAnalysis!BI$4:BI$579))</f>
        <v>#REF!</v>
      </c>
      <c r="O335" s="1" t="e">
        <f>SUM(_xlfn.XLOOKUP(Table8[[#This Row],[Control ID]],[6]!Table10[Control ID],[6]cmmiAnalysis!BJ$4:BJ$579),_xlfn.XLOOKUP(Table8[[#This Row],[Control ID]],[6]!Table10[Control ID],[6]cmmiAnalysis!BK$4:BK$579))</f>
        <v>#REF!</v>
      </c>
      <c r="P335" s="1" t="e">
        <f>SUM(_xlfn.XLOOKUP(Table8[[#This Row],[Control ID]],[6]!Table10[Control ID],[6]cmmiAnalysis!BL$4:BL$579))</f>
        <v>#REF!</v>
      </c>
      <c r="Q3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5" s="1" t="e">
        <f>SUM(_xlfn.XLOOKUP(Table8[[#This Row],[Control ID]],[6]!Table10[Control ID],[6]cmmiAnalysis!BQ$4:BQ$579),_xlfn.XLOOKUP(Table8[[#This Row],[Control ID]],[6]!Table10[Control ID],[6]cmmiAnalysis!BR$4:BR$579))</f>
        <v>#REF!</v>
      </c>
      <c r="S335" s="1" t="e">
        <f>SUM(_xlfn.XLOOKUP(Table8[[#This Row],[Control ID]],[6]!Table10[Control ID],[6]cmmiAnalysis!BA$4:BA$579),_xlfn.XLOOKUP(Table8[[#This Row],[Control ID]],[6]!Table10[Control ID],[6]cmmiAnalysis!BB$4:BB$579),_xlfn.XLOOKUP(Table8[[#This Row],[Control ID]],[6]!Table10[Control ID],[6]cmmiAnalysis!BC$4:BC$579))</f>
        <v>#REF!</v>
      </c>
      <c r="T335" s="1" t="e">
        <f>SUM(_xlfn.XLOOKUP(Table8[[#This Row],[Control ID]],[6]!Table10[Control ID],[6]cmmiAnalysis!BV$4:BV$579))</f>
        <v>#REF!</v>
      </c>
      <c r="U335" s="1" t="e">
        <f>SUM(_xlfn.XLOOKUP(Table8[[#This Row],[Control ID]],[6]!Table10[Control ID],[6]cmmiAnalysis!BW$4:BW$579))</f>
        <v>#REF!</v>
      </c>
      <c r="V335" s="1" t="e">
        <f>SUM(_xlfn.XLOOKUP(Table8[[#This Row],[Control ID]],[6]!Table10[Control ID],[6]cmmiAnalysis!BX$4:BX$579))</f>
        <v>#REF!</v>
      </c>
      <c r="W335" s="1" t="e">
        <f>SUM(_xlfn.XLOOKUP(Table8[[#This Row],[Control ID]],[6]!Table10[Control ID],[6]cmmiAnalysis!BY$4:BY$579))</f>
        <v>#REF!</v>
      </c>
      <c r="X335" s="1" t="e">
        <f>SUM(_xlfn.XLOOKUP(Table8[[#This Row],[Control ID]],[6]!Table10[Control ID],[6]cmmiAnalysis!BZ$4:BZ$579))</f>
        <v>#REF!</v>
      </c>
      <c r="Y335" s="1" t="e">
        <f>SUM(_xlfn.XLOOKUP(Table8[[#This Row],[Control ID]],[6]!Table10[Control ID],[6]cmmiAnalysis!CA$4:CA$579),_xlfn.XLOOKUP(Table8[[#This Row],[Control ID]],[6]!Table10[Control ID],[6]cmmiAnalysis!CB$4:CB$579))</f>
        <v>#REF!</v>
      </c>
      <c r="Z335" s="1" t="e">
        <f>SUM(_xlfn.XLOOKUP(Table8[[#This Row],[Control ID]],[6]!Table10[Control ID],[6]cmmiAnalysis!CC$4:CC$579),_xlfn.XLOOKUP(Table8[[#This Row],[Control ID]],[6]!Table10[Control ID],[6]cmmiAnalysis!CD$4:CD$579),_xlfn.XLOOKUP(Table8[[#This Row],[Control ID]],[6]!Table10[Control ID],[6]cmmiAnalysis!CE$4:CE$579))</f>
        <v>#REF!</v>
      </c>
    </row>
    <row r="336" spans="2:26" x14ac:dyDescent="0.25">
      <c r="B336" s="1" t="s">
        <v>3678</v>
      </c>
      <c r="C336" s="1" t="str">
        <f>_xlfn.XLOOKUP(B336,[6]cmmiAnalysis!$A$4:$A$579,[6]cmmiAnalysis!$D$4:$D$579,0,0,1)</f>
        <v>Purple Teaming</v>
      </c>
      <c r="D336" s="19">
        <v>4</v>
      </c>
      <c r="E336" s="32" t="str">
        <f>IFERROR(SUM(Table8[[#This Row],[Implementation]:[Reporting]]),"N/A")</f>
        <v>N/A</v>
      </c>
      <c r="F336" s="32" t="e">
        <f>SUM(Table8[[#This Row],[Operating Capability]:[Adaptability]])</f>
        <v>#REF!</v>
      </c>
      <c r="G336" s="32" t="e">
        <f>SUM(Table8[[#This Row],[Reliability]:[Transparency]])</f>
        <v>#REF!</v>
      </c>
      <c r="H336" s="1" t="e" cm="1">
        <f t="array" ref="H336">_xlfn.XLOOKUP(B336,[6]!Table10[Control ID],[6]cmmiAnalysis!AV$4:AV$579,0,0,1)</f>
        <v>#REF!</v>
      </c>
      <c r="I336" s="1" t="e" cm="1">
        <f t="array" ref="I336">_xlfn.XLOOKUP(B336,[6]!Table10[Control ID], [6]cmmiAnalysis!AW$4:AW$579,0,0,1)+(_xlfn.XLOOKUP(B336,[6]!Table10[Control ID], [6]cmmiAnalysis!AX$4:AX$579,0,0,1)+(_xlfn.XLOOKUP(B336,[6]!Table10[Control ID], [6]cmmiAnalysis!AY$4:AY$579,0,0,1)))</f>
        <v>#REF!</v>
      </c>
      <c r="J3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6" s="1" t="e">
        <f>SUM(_xlfn.XLOOKUP(Table8[[#This Row],[Control ID]],[6]!Table10[Control ID],[6]cmmiAnalysis!BE$4:BE$579),_xlfn.XLOOKUP(Table8[[#This Row],[Control ID]],[6]!Table10[Control ID],[6]cmmiAnalysis!BF$4:BF$579))</f>
        <v>#REF!</v>
      </c>
      <c r="L336" s="1" t="e">
        <f>SUM(_xlfn.XLOOKUP(Table8[[#This Row],[Control ID]],[6]!Table10[Control ID],[6]cmmiAnalysis!BG$4:BG$579))</f>
        <v>#REF!</v>
      </c>
      <c r="M336" s="1" t="e">
        <f>SUM(_xlfn.XLOOKUP(Table8[[#This Row],[Control ID]],[6]!Table10[Control ID],[6]cmmiAnalysis!BH$4:BH$579))</f>
        <v>#REF!</v>
      </c>
      <c r="N336" s="1" t="e">
        <f>SUM(_xlfn.XLOOKUP(Table8[[#This Row],[Control ID]],[6]!Table10[Control ID],[6]cmmiAnalysis!BI$4:BI$579))</f>
        <v>#REF!</v>
      </c>
      <c r="O336" s="1" t="e">
        <f>SUM(_xlfn.XLOOKUP(Table8[[#This Row],[Control ID]],[6]!Table10[Control ID],[6]cmmiAnalysis!BJ$4:BJ$579),_xlfn.XLOOKUP(Table8[[#This Row],[Control ID]],[6]!Table10[Control ID],[6]cmmiAnalysis!BK$4:BK$579))</f>
        <v>#REF!</v>
      </c>
      <c r="P336" s="1" t="e">
        <f>SUM(_xlfn.XLOOKUP(Table8[[#This Row],[Control ID]],[6]!Table10[Control ID],[6]cmmiAnalysis!BL$4:BL$579))</f>
        <v>#REF!</v>
      </c>
      <c r="Q3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6" s="1" t="e">
        <f>SUM(_xlfn.XLOOKUP(Table8[[#This Row],[Control ID]],[6]!Table10[Control ID],[6]cmmiAnalysis!BQ$4:BQ$579),_xlfn.XLOOKUP(Table8[[#This Row],[Control ID]],[6]!Table10[Control ID],[6]cmmiAnalysis!BR$4:BR$579))</f>
        <v>#REF!</v>
      </c>
      <c r="S336" s="1" t="e">
        <f>SUM(_xlfn.XLOOKUP(Table8[[#This Row],[Control ID]],[6]!Table10[Control ID],[6]cmmiAnalysis!BA$4:BA$579),_xlfn.XLOOKUP(Table8[[#This Row],[Control ID]],[6]!Table10[Control ID],[6]cmmiAnalysis!BB$4:BB$579),_xlfn.XLOOKUP(Table8[[#This Row],[Control ID]],[6]!Table10[Control ID],[6]cmmiAnalysis!BC$4:BC$579))</f>
        <v>#REF!</v>
      </c>
      <c r="T336" s="1" t="e">
        <f>SUM(_xlfn.XLOOKUP(Table8[[#This Row],[Control ID]],[6]!Table10[Control ID],[6]cmmiAnalysis!BV$4:BV$579))</f>
        <v>#REF!</v>
      </c>
      <c r="U336" s="1" t="e">
        <f>SUM(_xlfn.XLOOKUP(Table8[[#This Row],[Control ID]],[6]!Table10[Control ID],[6]cmmiAnalysis!BW$4:BW$579))</f>
        <v>#REF!</v>
      </c>
      <c r="V336" s="1" t="e">
        <f>SUM(_xlfn.XLOOKUP(Table8[[#This Row],[Control ID]],[6]!Table10[Control ID],[6]cmmiAnalysis!BX$4:BX$579))</f>
        <v>#REF!</v>
      </c>
      <c r="W336" s="1" t="e">
        <f>SUM(_xlfn.XLOOKUP(Table8[[#This Row],[Control ID]],[6]!Table10[Control ID],[6]cmmiAnalysis!BY$4:BY$579))</f>
        <v>#REF!</v>
      </c>
      <c r="X336" s="1" t="e">
        <f>SUM(_xlfn.XLOOKUP(Table8[[#This Row],[Control ID]],[6]!Table10[Control ID],[6]cmmiAnalysis!BZ$4:BZ$579))</f>
        <v>#REF!</v>
      </c>
      <c r="Y336" s="1" t="e">
        <f>SUM(_xlfn.XLOOKUP(Table8[[#This Row],[Control ID]],[6]!Table10[Control ID],[6]cmmiAnalysis!CA$4:CA$579),_xlfn.XLOOKUP(Table8[[#This Row],[Control ID]],[6]!Table10[Control ID],[6]cmmiAnalysis!CB$4:CB$579))</f>
        <v>#REF!</v>
      </c>
      <c r="Z336" s="1" t="e">
        <f>SUM(_xlfn.XLOOKUP(Table8[[#This Row],[Control ID]],[6]!Table10[Control ID],[6]cmmiAnalysis!CC$4:CC$579),_xlfn.XLOOKUP(Table8[[#This Row],[Control ID]],[6]!Table10[Control ID],[6]cmmiAnalysis!CD$4:CD$579),_xlfn.XLOOKUP(Table8[[#This Row],[Control ID]],[6]!Table10[Control ID],[6]cmmiAnalysis!CE$4:CE$579))</f>
        <v>#REF!</v>
      </c>
    </row>
    <row r="337" spans="2:26" x14ac:dyDescent="0.25">
      <c r="B337" s="1" t="s">
        <v>3679</v>
      </c>
      <c r="C337" s="1" t="str">
        <f>_xlfn.XLOOKUP(B337,[6]cmmiAnalysis!$A$4:$A$579,[6]cmmiAnalysis!$D$4:$D$579,0,0,1)</f>
        <v>Continuous Monitoring</v>
      </c>
      <c r="D337" s="19">
        <v>4</v>
      </c>
      <c r="E337" s="32" t="str">
        <f>IFERROR(SUM(Table8[[#This Row],[Implementation]:[Reporting]]),"N/A")</f>
        <v>N/A</v>
      </c>
      <c r="F337" s="32" t="e">
        <f>SUM(Table8[[#This Row],[Operating Capability]:[Adaptability]])</f>
        <v>#REF!</v>
      </c>
      <c r="G337" s="32" t="e">
        <f>SUM(Table8[[#This Row],[Reliability]:[Transparency]])</f>
        <v>#REF!</v>
      </c>
      <c r="H337" s="1" t="e" cm="1">
        <f t="array" ref="H337">_xlfn.XLOOKUP(B337,[6]!Table10[Control ID],[6]cmmiAnalysis!AV$4:AV$579,0,0,1)</f>
        <v>#REF!</v>
      </c>
      <c r="I337" s="1" t="e" cm="1">
        <f t="array" ref="I337">_xlfn.XLOOKUP(B337,[6]!Table10[Control ID], [6]cmmiAnalysis!AW$4:AW$579,0,0,1)+(_xlfn.XLOOKUP(B337,[6]!Table10[Control ID], [6]cmmiAnalysis!AX$4:AX$579,0,0,1)+(_xlfn.XLOOKUP(B337,[6]!Table10[Control ID], [6]cmmiAnalysis!AY$4:AY$579,0,0,1)))</f>
        <v>#REF!</v>
      </c>
      <c r="J3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7" s="1" t="e">
        <f>SUM(_xlfn.XLOOKUP(Table8[[#This Row],[Control ID]],[6]!Table10[Control ID],[6]cmmiAnalysis!BE$4:BE$579),_xlfn.XLOOKUP(Table8[[#This Row],[Control ID]],[6]!Table10[Control ID],[6]cmmiAnalysis!BF$4:BF$579))</f>
        <v>#REF!</v>
      </c>
      <c r="L337" s="1" t="e">
        <f>SUM(_xlfn.XLOOKUP(Table8[[#This Row],[Control ID]],[6]!Table10[Control ID],[6]cmmiAnalysis!BG$4:BG$579))</f>
        <v>#REF!</v>
      </c>
      <c r="M337" s="1" t="e">
        <f>SUM(_xlfn.XLOOKUP(Table8[[#This Row],[Control ID]],[6]!Table10[Control ID],[6]cmmiAnalysis!BH$4:BH$579))</f>
        <v>#REF!</v>
      </c>
      <c r="N337" s="1" t="e">
        <f>SUM(_xlfn.XLOOKUP(Table8[[#This Row],[Control ID]],[6]!Table10[Control ID],[6]cmmiAnalysis!BI$4:BI$579))</f>
        <v>#REF!</v>
      </c>
      <c r="O337" s="1" t="e">
        <f>SUM(_xlfn.XLOOKUP(Table8[[#This Row],[Control ID]],[6]!Table10[Control ID],[6]cmmiAnalysis!BJ$4:BJ$579),_xlfn.XLOOKUP(Table8[[#This Row],[Control ID]],[6]!Table10[Control ID],[6]cmmiAnalysis!BK$4:BK$579))</f>
        <v>#REF!</v>
      </c>
      <c r="P337" s="1" t="e">
        <f>SUM(_xlfn.XLOOKUP(Table8[[#This Row],[Control ID]],[6]!Table10[Control ID],[6]cmmiAnalysis!BL$4:BL$579))</f>
        <v>#REF!</v>
      </c>
      <c r="Q3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7" s="1" t="e">
        <f>SUM(_xlfn.XLOOKUP(Table8[[#This Row],[Control ID]],[6]!Table10[Control ID],[6]cmmiAnalysis!BQ$4:BQ$579),_xlfn.XLOOKUP(Table8[[#This Row],[Control ID]],[6]!Table10[Control ID],[6]cmmiAnalysis!BR$4:BR$579))</f>
        <v>#REF!</v>
      </c>
      <c r="S337" s="1" t="e">
        <f>SUM(_xlfn.XLOOKUP(Table8[[#This Row],[Control ID]],[6]!Table10[Control ID],[6]cmmiAnalysis!BA$4:BA$579),_xlfn.XLOOKUP(Table8[[#This Row],[Control ID]],[6]!Table10[Control ID],[6]cmmiAnalysis!BB$4:BB$579),_xlfn.XLOOKUP(Table8[[#This Row],[Control ID]],[6]!Table10[Control ID],[6]cmmiAnalysis!BC$4:BC$579))</f>
        <v>#REF!</v>
      </c>
      <c r="T337" s="1" t="e">
        <f>SUM(_xlfn.XLOOKUP(Table8[[#This Row],[Control ID]],[6]!Table10[Control ID],[6]cmmiAnalysis!BV$4:BV$579))</f>
        <v>#REF!</v>
      </c>
      <c r="U337" s="1" t="e">
        <f>SUM(_xlfn.XLOOKUP(Table8[[#This Row],[Control ID]],[6]!Table10[Control ID],[6]cmmiAnalysis!BW$4:BW$579))</f>
        <v>#REF!</v>
      </c>
      <c r="V337" s="1" t="e">
        <f>SUM(_xlfn.XLOOKUP(Table8[[#This Row],[Control ID]],[6]!Table10[Control ID],[6]cmmiAnalysis!BX$4:BX$579))</f>
        <v>#REF!</v>
      </c>
      <c r="W337" s="1" t="e">
        <f>SUM(_xlfn.XLOOKUP(Table8[[#This Row],[Control ID]],[6]!Table10[Control ID],[6]cmmiAnalysis!BY$4:BY$579))</f>
        <v>#REF!</v>
      </c>
      <c r="X337" s="1" t="e">
        <f>SUM(_xlfn.XLOOKUP(Table8[[#This Row],[Control ID]],[6]!Table10[Control ID],[6]cmmiAnalysis!BZ$4:BZ$579))</f>
        <v>#REF!</v>
      </c>
      <c r="Y337" s="1" t="e">
        <f>SUM(_xlfn.XLOOKUP(Table8[[#This Row],[Control ID]],[6]!Table10[Control ID],[6]cmmiAnalysis!CA$4:CA$579),_xlfn.XLOOKUP(Table8[[#This Row],[Control ID]],[6]!Table10[Control ID],[6]cmmiAnalysis!CB$4:CB$579))</f>
        <v>#REF!</v>
      </c>
      <c r="Z337" s="1" t="e">
        <f>SUM(_xlfn.XLOOKUP(Table8[[#This Row],[Control ID]],[6]!Table10[Control ID],[6]cmmiAnalysis!CC$4:CC$579),_xlfn.XLOOKUP(Table8[[#This Row],[Control ID]],[6]!Table10[Control ID],[6]cmmiAnalysis!CD$4:CD$579),_xlfn.XLOOKUP(Table8[[#This Row],[Control ID]],[6]!Table10[Control ID],[6]cmmiAnalysis!CE$4:CE$579))</f>
        <v>#REF!</v>
      </c>
    </row>
    <row r="338" spans="2:26" x14ac:dyDescent="0.25">
      <c r="B338" s="1" t="s">
        <v>3680</v>
      </c>
      <c r="C338" s="1" t="str">
        <f>_xlfn.XLOOKUP(B338,[6]cmmiAnalysis!$A$4:$A$579,[6]cmmiAnalysis!$D$4:$D$579,0,0,1)</f>
        <v>KPI &amp; KRI Monitoring</v>
      </c>
      <c r="D338" s="19">
        <v>3</v>
      </c>
      <c r="E338" s="32" t="str">
        <f>IFERROR(SUM(Table8[[#This Row],[Implementation]:[Reporting]]),"N/A")</f>
        <v>N/A</v>
      </c>
      <c r="F338" s="32" t="e">
        <f>SUM(Table8[[#This Row],[Operating Capability]:[Adaptability]])</f>
        <v>#REF!</v>
      </c>
      <c r="G338" s="32" t="e">
        <f>SUM(Table8[[#This Row],[Reliability]:[Transparency]])</f>
        <v>#REF!</v>
      </c>
      <c r="H338" s="1" t="e" cm="1">
        <f t="array" ref="H338">_xlfn.XLOOKUP(B338,[6]!Table10[Control ID],[6]cmmiAnalysis!AV$4:AV$579,0,0,1)</f>
        <v>#REF!</v>
      </c>
      <c r="I338" s="1" t="e" cm="1">
        <f t="array" ref="I338">_xlfn.XLOOKUP(B338,[6]!Table10[Control ID], [6]cmmiAnalysis!AW$4:AW$579,0,0,1)+(_xlfn.XLOOKUP(B338,[6]!Table10[Control ID], [6]cmmiAnalysis!AX$4:AX$579,0,0,1)+(_xlfn.XLOOKUP(B338,[6]!Table10[Control ID], [6]cmmiAnalysis!AY$4:AY$579,0,0,1)))</f>
        <v>#REF!</v>
      </c>
      <c r="J3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8" s="1" t="e">
        <f>SUM(_xlfn.XLOOKUP(Table8[[#This Row],[Control ID]],[6]!Table10[Control ID],[6]cmmiAnalysis!BE$4:BE$579),_xlfn.XLOOKUP(Table8[[#This Row],[Control ID]],[6]!Table10[Control ID],[6]cmmiAnalysis!BF$4:BF$579))</f>
        <v>#REF!</v>
      </c>
      <c r="L338" s="1" t="e">
        <f>SUM(_xlfn.XLOOKUP(Table8[[#This Row],[Control ID]],[6]!Table10[Control ID],[6]cmmiAnalysis!BG$4:BG$579))</f>
        <v>#REF!</v>
      </c>
      <c r="M338" s="1" t="e">
        <f>SUM(_xlfn.XLOOKUP(Table8[[#This Row],[Control ID]],[6]!Table10[Control ID],[6]cmmiAnalysis!BH$4:BH$579))</f>
        <v>#REF!</v>
      </c>
      <c r="N338" s="1" t="e">
        <f>SUM(_xlfn.XLOOKUP(Table8[[#This Row],[Control ID]],[6]!Table10[Control ID],[6]cmmiAnalysis!BI$4:BI$579))</f>
        <v>#REF!</v>
      </c>
      <c r="O338" s="1" t="e">
        <f>SUM(_xlfn.XLOOKUP(Table8[[#This Row],[Control ID]],[6]!Table10[Control ID],[6]cmmiAnalysis!BJ$4:BJ$579),_xlfn.XLOOKUP(Table8[[#This Row],[Control ID]],[6]!Table10[Control ID],[6]cmmiAnalysis!BK$4:BK$579))</f>
        <v>#REF!</v>
      </c>
      <c r="P338" s="1" t="e">
        <f>SUM(_xlfn.XLOOKUP(Table8[[#This Row],[Control ID]],[6]!Table10[Control ID],[6]cmmiAnalysis!BL$4:BL$579))</f>
        <v>#REF!</v>
      </c>
      <c r="Q3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8" s="1" t="e">
        <f>SUM(_xlfn.XLOOKUP(Table8[[#This Row],[Control ID]],[6]!Table10[Control ID],[6]cmmiAnalysis!BQ$4:BQ$579),_xlfn.XLOOKUP(Table8[[#This Row],[Control ID]],[6]!Table10[Control ID],[6]cmmiAnalysis!BR$4:BR$579))</f>
        <v>#REF!</v>
      </c>
      <c r="S338" s="1" t="e">
        <f>SUM(_xlfn.XLOOKUP(Table8[[#This Row],[Control ID]],[6]!Table10[Control ID],[6]cmmiAnalysis!BA$4:BA$579),_xlfn.XLOOKUP(Table8[[#This Row],[Control ID]],[6]!Table10[Control ID],[6]cmmiAnalysis!BB$4:BB$579),_xlfn.XLOOKUP(Table8[[#This Row],[Control ID]],[6]!Table10[Control ID],[6]cmmiAnalysis!BC$4:BC$579))</f>
        <v>#REF!</v>
      </c>
      <c r="T338" s="1" t="e">
        <f>SUM(_xlfn.XLOOKUP(Table8[[#This Row],[Control ID]],[6]!Table10[Control ID],[6]cmmiAnalysis!BV$4:BV$579))</f>
        <v>#REF!</v>
      </c>
      <c r="U338" s="1" t="e">
        <f>SUM(_xlfn.XLOOKUP(Table8[[#This Row],[Control ID]],[6]!Table10[Control ID],[6]cmmiAnalysis!BW$4:BW$579))</f>
        <v>#REF!</v>
      </c>
      <c r="V338" s="1" t="e">
        <f>SUM(_xlfn.XLOOKUP(Table8[[#This Row],[Control ID]],[6]!Table10[Control ID],[6]cmmiAnalysis!BX$4:BX$579))</f>
        <v>#REF!</v>
      </c>
      <c r="W338" s="1" t="e">
        <f>SUM(_xlfn.XLOOKUP(Table8[[#This Row],[Control ID]],[6]!Table10[Control ID],[6]cmmiAnalysis!BY$4:BY$579))</f>
        <v>#REF!</v>
      </c>
      <c r="X338" s="1" t="e">
        <f>SUM(_xlfn.XLOOKUP(Table8[[#This Row],[Control ID]],[6]!Table10[Control ID],[6]cmmiAnalysis!BZ$4:BZ$579))</f>
        <v>#REF!</v>
      </c>
      <c r="Y338" s="1" t="e">
        <f>SUM(_xlfn.XLOOKUP(Table8[[#This Row],[Control ID]],[6]!Table10[Control ID],[6]cmmiAnalysis!CA$4:CA$579),_xlfn.XLOOKUP(Table8[[#This Row],[Control ID]],[6]!Table10[Control ID],[6]cmmiAnalysis!CB$4:CB$579))</f>
        <v>#REF!</v>
      </c>
      <c r="Z338" s="1" t="e">
        <f>SUM(_xlfn.XLOOKUP(Table8[[#This Row],[Control ID]],[6]!Table10[Control ID],[6]cmmiAnalysis!CC$4:CC$579),_xlfn.XLOOKUP(Table8[[#This Row],[Control ID]],[6]!Table10[Control ID],[6]cmmiAnalysis!CD$4:CD$579),_xlfn.XLOOKUP(Table8[[#This Row],[Control ID]],[6]!Table10[Control ID],[6]cmmiAnalysis!CE$4:CE$579))</f>
        <v>#REF!</v>
      </c>
    </row>
    <row r="339" spans="2:26" x14ac:dyDescent="0.25">
      <c r="B339" s="1" t="s">
        <v>3681</v>
      </c>
      <c r="C339" s="1" t="str">
        <f>_xlfn.XLOOKUP(B339,[6]cmmiAnalysis!$A$4:$A$579,[6]cmmiAnalysis!$D$4:$D$579,0,0,1)</f>
        <v>Mitigation Planning</v>
      </c>
      <c r="D339" s="19">
        <v>4</v>
      </c>
      <c r="E339" s="32" t="str">
        <f>IFERROR(SUM(Table8[[#This Row],[Implementation]:[Reporting]]),"N/A")</f>
        <v>N/A</v>
      </c>
      <c r="F339" s="32" t="e">
        <f>SUM(Table8[[#This Row],[Operating Capability]:[Adaptability]])</f>
        <v>#REF!</v>
      </c>
      <c r="G339" s="32" t="e">
        <f>SUM(Table8[[#This Row],[Reliability]:[Transparency]])</f>
        <v>#REF!</v>
      </c>
      <c r="H339" s="1" t="e" cm="1">
        <f t="array" ref="H339">_xlfn.XLOOKUP(B339,[6]!Table10[Control ID],[6]cmmiAnalysis!AV$4:AV$579,0,0,1)</f>
        <v>#REF!</v>
      </c>
      <c r="I339" s="1" t="e" cm="1">
        <f t="array" ref="I339">_xlfn.XLOOKUP(B339,[6]!Table10[Control ID], [6]cmmiAnalysis!AW$4:AW$579,0,0,1)+(_xlfn.XLOOKUP(B339,[6]!Table10[Control ID], [6]cmmiAnalysis!AX$4:AX$579,0,0,1)+(_xlfn.XLOOKUP(B339,[6]!Table10[Control ID], [6]cmmiAnalysis!AY$4:AY$579,0,0,1)))</f>
        <v>#REF!</v>
      </c>
      <c r="J3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39" s="1" t="e">
        <f>SUM(_xlfn.XLOOKUP(Table8[[#This Row],[Control ID]],[6]!Table10[Control ID],[6]cmmiAnalysis!BE$4:BE$579),_xlfn.XLOOKUP(Table8[[#This Row],[Control ID]],[6]!Table10[Control ID],[6]cmmiAnalysis!BF$4:BF$579))</f>
        <v>#REF!</v>
      </c>
      <c r="L339" s="1" t="e">
        <f>SUM(_xlfn.XLOOKUP(Table8[[#This Row],[Control ID]],[6]!Table10[Control ID],[6]cmmiAnalysis!BG$4:BG$579))</f>
        <v>#REF!</v>
      </c>
      <c r="M339" s="1" t="e">
        <f>SUM(_xlfn.XLOOKUP(Table8[[#This Row],[Control ID]],[6]!Table10[Control ID],[6]cmmiAnalysis!BH$4:BH$579))</f>
        <v>#REF!</v>
      </c>
      <c r="N339" s="1" t="e">
        <f>SUM(_xlfn.XLOOKUP(Table8[[#This Row],[Control ID]],[6]!Table10[Control ID],[6]cmmiAnalysis!BI$4:BI$579))</f>
        <v>#REF!</v>
      </c>
      <c r="O339" s="1" t="e">
        <f>SUM(_xlfn.XLOOKUP(Table8[[#This Row],[Control ID]],[6]!Table10[Control ID],[6]cmmiAnalysis!BJ$4:BJ$579),_xlfn.XLOOKUP(Table8[[#This Row],[Control ID]],[6]!Table10[Control ID],[6]cmmiAnalysis!BK$4:BK$579))</f>
        <v>#REF!</v>
      </c>
      <c r="P339" s="1" t="e">
        <f>SUM(_xlfn.XLOOKUP(Table8[[#This Row],[Control ID]],[6]!Table10[Control ID],[6]cmmiAnalysis!BL$4:BL$579))</f>
        <v>#REF!</v>
      </c>
      <c r="Q3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39" s="1" t="e">
        <f>SUM(_xlfn.XLOOKUP(Table8[[#This Row],[Control ID]],[6]!Table10[Control ID],[6]cmmiAnalysis!BQ$4:BQ$579),_xlfn.XLOOKUP(Table8[[#This Row],[Control ID]],[6]!Table10[Control ID],[6]cmmiAnalysis!BR$4:BR$579))</f>
        <v>#REF!</v>
      </c>
      <c r="S339" s="1" t="e">
        <f>SUM(_xlfn.XLOOKUP(Table8[[#This Row],[Control ID]],[6]!Table10[Control ID],[6]cmmiAnalysis!BA$4:BA$579),_xlfn.XLOOKUP(Table8[[#This Row],[Control ID]],[6]!Table10[Control ID],[6]cmmiAnalysis!BB$4:BB$579),_xlfn.XLOOKUP(Table8[[#This Row],[Control ID]],[6]!Table10[Control ID],[6]cmmiAnalysis!BC$4:BC$579))</f>
        <v>#REF!</v>
      </c>
      <c r="T339" s="1" t="e">
        <f>SUM(_xlfn.XLOOKUP(Table8[[#This Row],[Control ID]],[6]!Table10[Control ID],[6]cmmiAnalysis!BV$4:BV$579))</f>
        <v>#REF!</v>
      </c>
      <c r="U339" s="1" t="e">
        <f>SUM(_xlfn.XLOOKUP(Table8[[#This Row],[Control ID]],[6]!Table10[Control ID],[6]cmmiAnalysis!BW$4:BW$579))</f>
        <v>#REF!</v>
      </c>
      <c r="V339" s="1" t="e">
        <f>SUM(_xlfn.XLOOKUP(Table8[[#This Row],[Control ID]],[6]!Table10[Control ID],[6]cmmiAnalysis!BX$4:BX$579))</f>
        <v>#REF!</v>
      </c>
      <c r="W339" s="1" t="e">
        <f>SUM(_xlfn.XLOOKUP(Table8[[#This Row],[Control ID]],[6]!Table10[Control ID],[6]cmmiAnalysis!BY$4:BY$579))</f>
        <v>#REF!</v>
      </c>
      <c r="X339" s="1" t="e">
        <f>SUM(_xlfn.XLOOKUP(Table8[[#This Row],[Control ID]],[6]!Table10[Control ID],[6]cmmiAnalysis!BZ$4:BZ$579))</f>
        <v>#REF!</v>
      </c>
      <c r="Y339" s="1" t="e">
        <f>SUM(_xlfn.XLOOKUP(Table8[[#This Row],[Control ID]],[6]!Table10[Control ID],[6]cmmiAnalysis!CA$4:CA$579),_xlfn.XLOOKUP(Table8[[#This Row],[Control ID]],[6]!Table10[Control ID],[6]cmmiAnalysis!CB$4:CB$579))</f>
        <v>#REF!</v>
      </c>
      <c r="Z339" s="1" t="e">
        <f>SUM(_xlfn.XLOOKUP(Table8[[#This Row],[Control ID]],[6]!Table10[Control ID],[6]cmmiAnalysis!CC$4:CC$579),_xlfn.XLOOKUP(Table8[[#This Row],[Control ID]],[6]!Table10[Control ID],[6]cmmiAnalysis!CD$4:CD$579),_xlfn.XLOOKUP(Table8[[#This Row],[Control ID]],[6]!Table10[Control ID],[6]cmmiAnalysis!CE$4:CE$579))</f>
        <v>#REF!</v>
      </c>
    </row>
    <row r="340" spans="2:26" x14ac:dyDescent="0.25">
      <c r="B340" s="1" t="s">
        <v>3682</v>
      </c>
      <c r="C340" s="1" t="str">
        <f>_xlfn.XLOOKUP(B340,[6]cmmiAnalysis!$A$4:$A$579,[6]cmmiAnalysis!$D$4:$D$579,0,0,1)</f>
        <v>KPI &amp; KRI Monitoring</v>
      </c>
      <c r="D340" s="19">
        <v>3</v>
      </c>
      <c r="E340" s="32" t="str">
        <f>IFERROR(SUM(Table8[[#This Row],[Implementation]:[Reporting]]),"N/A")</f>
        <v>N/A</v>
      </c>
      <c r="F340" s="32" t="e">
        <f>SUM(Table8[[#This Row],[Operating Capability]:[Adaptability]])</f>
        <v>#REF!</v>
      </c>
      <c r="G340" s="32" t="e">
        <f>SUM(Table8[[#This Row],[Reliability]:[Transparency]])</f>
        <v>#REF!</v>
      </c>
      <c r="H340" s="1" t="e" cm="1">
        <f t="array" ref="H340">_xlfn.XLOOKUP(B340,[6]!Table10[Control ID],[6]cmmiAnalysis!AV$4:AV$579,0,0,1)</f>
        <v>#REF!</v>
      </c>
      <c r="I340" s="1" t="e" cm="1">
        <f t="array" ref="I340">_xlfn.XLOOKUP(B340,[6]!Table10[Control ID], [6]cmmiAnalysis!AW$4:AW$579,0,0,1)+(_xlfn.XLOOKUP(B340,[6]!Table10[Control ID], [6]cmmiAnalysis!AX$4:AX$579,0,0,1)+(_xlfn.XLOOKUP(B340,[6]!Table10[Control ID], [6]cmmiAnalysis!AY$4:AY$579,0,0,1)))</f>
        <v>#REF!</v>
      </c>
      <c r="J3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0" s="1" t="e">
        <f>SUM(_xlfn.XLOOKUP(Table8[[#This Row],[Control ID]],[6]!Table10[Control ID],[6]cmmiAnalysis!BE$4:BE$579),_xlfn.XLOOKUP(Table8[[#This Row],[Control ID]],[6]!Table10[Control ID],[6]cmmiAnalysis!BF$4:BF$579))</f>
        <v>#REF!</v>
      </c>
      <c r="L340" s="1" t="e">
        <f>SUM(_xlfn.XLOOKUP(Table8[[#This Row],[Control ID]],[6]!Table10[Control ID],[6]cmmiAnalysis!BG$4:BG$579))</f>
        <v>#REF!</v>
      </c>
      <c r="M340" s="1" t="e">
        <f>SUM(_xlfn.XLOOKUP(Table8[[#This Row],[Control ID]],[6]!Table10[Control ID],[6]cmmiAnalysis!BH$4:BH$579))</f>
        <v>#REF!</v>
      </c>
      <c r="N340" s="1" t="e">
        <f>SUM(_xlfn.XLOOKUP(Table8[[#This Row],[Control ID]],[6]!Table10[Control ID],[6]cmmiAnalysis!BI$4:BI$579))</f>
        <v>#REF!</v>
      </c>
      <c r="O340" s="1" t="e">
        <f>SUM(_xlfn.XLOOKUP(Table8[[#This Row],[Control ID]],[6]!Table10[Control ID],[6]cmmiAnalysis!BJ$4:BJ$579),_xlfn.XLOOKUP(Table8[[#This Row],[Control ID]],[6]!Table10[Control ID],[6]cmmiAnalysis!BK$4:BK$579))</f>
        <v>#REF!</v>
      </c>
      <c r="P340" s="1" t="e">
        <f>SUM(_xlfn.XLOOKUP(Table8[[#This Row],[Control ID]],[6]!Table10[Control ID],[6]cmmiAnalysis!BL$4:BL$579))</f>
        <v>#REF!</v>
      </c>
      <c r="Q3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0" s="1" t="e">
        <f>SUM(_xlfn.XLOOKUP(Table8[[#This Row],[Control ID]],[6]!Table10[Control ID],[6]cmmiAnalysis!BQ$4:BQ$579),_xlfn.XLOOKUP(Table8[[#This Row],[Control ID]],[6]!Table10[Control ID],[6]cmmiAnalysis!BR$4:BR$579))</f>
        <v>#REF!</v>
      </c>
      <c r="S340" s="1" t="e">
        <f>SUM(_xlfn.XLOOKUP(Table8[[#This Row],[Control ID]],[6]!Table10[Control ID],[6]cmmiAnalysis!BA$4:BA$579),_xlfn.XLOOKUP(Table8[[#This Row],[Control ID]],[6]!Table10[Control ID],[6]cmmiAnalysis!BB$4:BB$579),_xlfn.XLOOKUP(Table8[[#This Row],[Control ID]],[6]!Table10[Control ID],[6]cmmiAnalysis!BC$4:BC$579))</f>
        <v>#REF!</v>
      </c>
      <c r="T340" s="1" t="e">
        <f>SUM(_xlfn.XLOOKUP(Table8[[#This Row],[Control ID]],[6]!Table10[Control ID],[6]cmmiAnalysis!BV$4:BV$579))</f>
        <v>#REF!</v>
      </c>
      <c r="U340" s="1" t="e">
        <f>SUM(_xlfn.XLOOKUP(Table8[[#This Row],[Control ID]],[6]!Table10[Control ID],[6]cmmiAnalysis!BW$4:BW$579))</f>
        <v>#REF!</v>
      </c>
      <c r="V340" s="1" t="e">
        <f>SUM(_xlfn.XLOOKUP(Table8[[#This Row],[Control ID]],[6]!Table10[Control ID],[6]cmmiAnalysis!BX$4:BX$579))</f>
        <v>#REF!</v>
      </c>
      <c r="W340" s="1" t="e">
        <f>SUM(_xlfn.XLOOKUP(Table8[[#This Row],[Control ID]],[6]!Table10[Control ID],[6]cmmiAnalysis!BY$4:BY$579))</f>
        <v>#REF!</v>
      </c>
      <c r="X340" s="1" t="e">
        <f>SUM(_xlfn.XLOOKUP(Table8[[#This Row],[Control ID]],[6]!Table10[Control ID],[6]cmmiAnalysis!BZ$4:BZ$579))</f>
        <v>#REF!</v>
      </c>
      <c r="Y340" s="1" t="e">
        <f>SUM(_xlfn.XLOOKUP(Table8[[#This Row],[Control ID]],[6]!Table10[Control ID],[6]cmmiAnalysis!CA$4:CA$579),_xlfn.XLOOKUP(Table8[[#This Row],[Control ID]],[6]!Table10[Control ID],[6]cmmiAnalysis!CB$4:CB$579))</f>
        <v>#REF!</v>
      </c>
      <c r="Z340" s="1" t="e">
        <f>SUM(_xlfn.XLOOKUP(Table8[[#This Row],[Control ID]],[6]!Table10[Control ID],[6]cmmiAnalysis!CC$4:CC$579),_xlfn.XLOOKUP(Table8[[#This Row],[Control ID]],[6]!Table10[Control ID],[6]cmmiAnalysis!CD$4:CD$579),_xlfn.XLOOKUP(Table8[[#This Row],[Control ID]],[6]!Table10[Control ID],[6]cmmiAnalysis!CE$4:CE$579))</f>
        <v>#REF!</v>
      </c>
    </row>
    <row r="341" spans="2:26" x14ac:dyDescent="0.25">
      <c r="B341" s="1" t="s">
        <v>3683</v>
      </c>
      <c r="C341" s="1" t="str">
        <f>_xlfn.XLOOKUP(B341,[6]cmmiAnalysis!$A$4:$A$579,[6]cmmiAnalysis!$D$4:$D$579,0,0,1)</f>
        <v>Insider Threat Identification</v>
      </c>
      <c r="D341" s="19">
        <v>4</v>
      </c>
      <c r="E341" s="32" t="str">
        <f>IFERROR(SUM(Table8[[#This Row],[Implementation]:[Reporting]]),"N/A")</f>
        <v>N/A</v>
      </c>
      <c r="F341" s="32" t="e">
        <f>SUM(Table8[[#This Row],[Operating Capability]:[Adaptability]])</f>
        <v>#REF!</v>
      </c>
      <c r="G341" s="32" t="e">
        <f>SUM(Table8[[#This Row],[Reliability]:[Transparency]])</f>
        <v>#REF!</v>
      </c>
      <c r="H341" s="1" t="e" cm="1">
        <f t="array" ref="H341">_xlfn.XLOOKUP(B341,[6]!Table10[Control ID],[6]cmmiAnalysis!AV$4:AV$579,0,0,1)</f>
        <v>#REF!</v>
      </c>
      <c r="I341" s="1" t="e" cm="1">
        <f t="array" ref="I341">_xlfn.XLOOKUP(B341,[6]!Table10[Control ID], [6]cmmiAnalysis!AW$4:AW$579,0,0,1)+(_xlfn.XLOOKUP(B341,[6]!Table10[Control ID], [6]cmmiAnalysis!AX$4:AX$579,0,0,1)+(_xlfn.XLOOKUP(B341,[6]!Table10[Control ID], [6]cmmiAnalysis!AY$4:AY$579,0,0,1)))</f>
        <v>#REF!</v>
      </c>
      <c r="J3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1" s="1" t="e">
        <f>SUM(_xlfn.XLOOKUP(Table8[[#This Row],[Control ID]],[6]!Table10[Control ID],[6]cmmiAnalysis!BE$4:BE$579),_xlfn.XLOOKUP(Table8[[#This Row],[Control ID]],[6]!Table10[Control ID],[6]cmmiAnalysis!BF$4:BF$579))</f>
        <v>#REF!</v>
      </c>
      <c r="L341" s="1" t="e">
        <f>SUM(_xlfn.XLOOKUP(Table8[[#This Row],[Control ID]],[6]!Table10[Control ID],[6]cmmiAnalysis!BG$4:BG$579))</f>
        <v>#REF!</v>
      </c>
      <c r="M341" s="1" t="e">
        <f>SUM(_xlfn.XLOOKUP(Table8[[#This Row],[Control ID]],[6]!Table10[Control ID],[6]cmmiAnalysis!BH$4:BH$579))</f>
        <v>#REF!</v>
      </c>
      <c r="N341" s="1" t="e">
        <f>SUM(_xlfn.XLOOKUP(Table8[[#This Row],[Control ID]],[6]!Table10[Control ID],[6]cmmiAnalysis!BI$4:BI$579))</f>
        <v>#REF!</v>
      </c>
      <c r="O341" s="1" t="e">
        <f>SUM(_xlfn.XLOOKUP(Table8[[#This Row],[Control ID]],[6]!Table10[Control ID],[6]cmmiAnalysis!BJ$4:BJ$579),_xlfn.XLOOKUP(Table8[[#This Row],[Control ID]],[6]!Table10[Control ID],[6]cmmiAnalysis!BK$4:BK$579))</f>
        <v>#REF!</v>
      </c>
      <c r="P341" s="1" t="e">
        <f>SUM(_xlfn.XLOOKUP(Table8[[#This Row],[Control ID]],[6]!Table10[Control ID],[6]cmmiAnalysis!BL$4:BL$579))</f>
        <v>#REF!</v>
      </c>
      <c r="Q3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1" s="1" t="e">
        <f>SUM(_xlfn.XLOOKUP(Table8[[#This Row],[Control ID]],[6]!Table10[Control ID],[6]cmmiAnalysis!BQ$4:BQ$579),_xlfn.XLOOKUP(Table8[[#This Row],[Control ID]],[6]!Table10[Control ID],[6]cmmiAnalysis!BR$4:BR$579))</f>
        <v>#REF!</v>
      </c>
      <c r="S341" s="1" t="e">
        <f>SUM(_xlfn.XLOOKUP(Table8[[#This Row],[Control ID]],[6]!Table10[Control ID],[6]cmmiAnalysis!BA$4:BA$579),_xlfn.XLOOKUP(Table8[[#This Row],[Control ID]],[6]!Table10[Control ID],[6]cmmiAnalysis!BB$4:BB$579),_xlfn.XLOOKUP(Table8[[#This Row],[Control ID]],[6]!Table10[Control ID],[6]cmmiAnalysis!BC$4:BC$579))</f>
        <v>#REF!</v>
      </c>
      <c r="T341" s="1" t="e">
        <f>SUM(_xlfn.XLOOKUP(Table8[[#This Row],[Control ID]],[6]!Table10[Control ID],[6]cmmiAnalysis!BV$4:BV$579))</f>
        <v>#REF!</v>
      </c>
      <c r="U341" s="1" t="e">
        <f>SUM(_xlfn.XLOOKUP(Table8[[#This Row],[Control ID]],[6]!Table10[Control ID],[6]cmmiAnalysis!BW$4:BW$579))</f>
        <v>#REF!</v>
      </c>
      <c r="V341" s="1" t="e">
        <f>SUM(_xlfn.XLOOKUP(Table8[[#This Row],[Control ID]],[6]!Table10[Control ID],[6]cmmiAnalysis!BX$4:BX$579))</f>
        <v>#REF!</v>
      </c>
      <c r="W341" s="1" t="e">
        <f>SUM(_xlfn.XLOOKUP(Table8[[#This Row],[Control ID]],[6]!Table10[Control ID],[6]cmmiAnalysis!BY$4:BY$579))</f>
        <v>#REF!</v>
      </c>
      <c r="X341" s="1" t="e">
        <f>SUM(_xlfn.XLOOKUP(Table8[[#This Row],[Control ID]],[6]!Table10[Control ID],[6]cmmiAnalysis!BZ$4:BZ$579))</f>
        <v>#REF!</v>
      </c>
      <c r="Y341" s="1" t="e">
        <f>SUM(_xlfn.XLOOKUP(Table8[[#This Row],[Control ID]],[6]!Table10[Control ID],[6]cmmiAnalysis!CA$4:CA$579),_xlfn.XLOOKUP(Table8[[#This Row],[Control ID]],[6]!Table10[Control ID],[6]cmmiAnalysis!CB$4:CB$579))</f>
        <v>#REF!</v>
      </c>
      <c r="Z341" s="1" t="e">
        <f>SUM(_xlfn.XLOOKUP(Table8[[#This Row],[Control ID]],[6]!Table10[Control ID],[6]cmmiAnalysis!CC$4:CC$579),_xlfn.XLOOKUP(Table8[[#This Row],[Control ID]],[6]!Table10[Control ID],[6]cmmiAnalysis!CD$4:CD$579),_xlfn.XLOOKUP(Table8[[#This Row],[Control ID]],[6]!Table10[Control ID],[6]cmmiAnalysis!CE$4:CE$579))</f>
        <v>#REF!</v>
      </c>
    </row>
    <row r="342" spans="2:26" x14ac:dyDescent="0.25">
      <c r="B342" s="1" t="s">
        <v>3685</v>
      </c>
      <c r="C342" s="1" t="str">
        <f>_xlfn.XLOOKUP(B342,[6]cmmiAnalysis!$A$4:$A$579,[6]cmmiAnalysis!$D$4:$D$579,0,0,1)</f>
        <v>Sanctions for Policy Violations</v>
      </c>
      <c r="D342" s="19">
        <v>4</v>
      </c>
      <c r="E342" s="32" t="str">
        <f>IFERROR(SUM(Table8[[#This Row],[Implementation]:[Reporting]]),"N/A")</f>
        <v>N/A</v>
      </c>
      <c r="F342" s="32" t="e">
        <f>SUM(Table8[[#This Row],[Operating Capability]:[Adaptability]])</f>
        <v>#REF!</v>
      </c>
      <c r="G342" s="32" t="e">
        <f>SUM(Table8[[#This Row],[Reliability]:[Transparency]])</f>
        <v>#REF!</v>
      </c>
      <c r="H342" s="1" t="e" cm="1">
        <f t="array" ref="H342">_xlfn.XLOOKUP(B342,[6]!Table10[Control ID],[6]cmmiAnalysis!AV$4:AV$579,0,0,1)</f>
        <v>#REF!</v>
      </c>
      <c r="I342" s="1" t="e" cm="1">
        <f t="array" ref="I342">_xlfn.XLOOKUP(B342,[6]!Table10[Control ID], [6]cmmiAnalysis!AW$4:AW$579,0,0,1)+(_xlfn.XLOOKUP(B342,[6]!Table10[Control ID], [6]cmmiAnalysis!AX$4:AX$579,0,0,1)+(_xlfn.XLOOKUP(B342,[6]!Table10[Control ID], [6]cmmiAnalysis!AY$4:AY$579,0,0,1)))</f>
        <v>#REF!</v>
      </c>
      <c r="J3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2" s="1" t="e">
        <f>SUM(_xlfn.XLOOKUP(Table8[[#This Row],[Control ID]],[6]!Table10[Control ID],[6]cmmiAnalysis!BE$4:BE$579),_xlfn.XLOOKUP(Table8[[#This Row],[Control ID]],[6]!Table10[Control ID],[6]cmmiAnalysis!BF$4:BF$579))</f>
        <v>#REF!</v>
      </c>
      <c r="L342" s="1" t="e">
        <f>SUM(_xlfn.XLOOKUP(Table8[[#This Row],[Control ID]],[6]!Table10[Control ID],[6]cmmiAnalysis!BG$4:BG$579))</f>
        <v>#REF!</v>
      </c>
      <c r="M342" s="1" t="e">
        <f>SUM(_xlfn.XLOOKUP(Table8[[#This Row],[Control ID]],[6]!Table10[Control ID],[6]cmmiAnalysis!BH$4:BH$579))</f>
        <v>#REF!</v>
      </c>
      <c r="N342" s="1" t="e">
        <f>SUM(_xlfn.XLOOKUP(Table8[[#This Row],[Control ID]],[6]!Table10[Control ID],[6]cmmiAnalysis!BI$4:BI$579))</f>
        <v>#REF!</v>
      </c>
      <c r="O342" s="1" t="e">
        <f>SUM(_xlfn.XLOOKUP(Table8[[#This Row],[Control ID]],[6]!Table10[Control ID],[6]cmmiAnalysis!BJ$4:BJ$579),_xlfn.XLOOKUP(Table8[[#This Row],[Control ID]],[6]!Table10[Control ID],[6]cmmiAnalysis!BK$4:BK$579))</f>
        <v>#REF!</v>
      </c>
      <c r="P342" s="1" t="e">
        <f>SUM(_xlfn.XLOOKUP(Table8[[#This Row],[Control ID]],[6]!Table10[Control ID],[6]cmmiAnalysis!BL$4:BL$579))</f>
        <v>#REF!</v>
      </c>
      <c r="Q3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2" s="1" t="e">
        <f>SUM(_xlfn.XLOOKUP(Table8[[#This Row],[Control ID]],[6]!Table10[Control ID],[6]cmmiAnalysis!BQ$4:BQ$579),_xlfn.XLOOKUP(Table8[[#This Row],[Control ID]],[6]!Table10[Control ID],[6]cmmiAnalysis!BR$4:BR$579))</f>
        <v>#REF!</v>
      </c>
      <c r="S342" s="1" t="e">
        <f>SUM(_xlfn.XLOOKUP(Table8[[#This Row],[Control ID]],[6]!Table10[Control ID],[6]cmmiAnalysis!BA$4:BA$579),_xlfn.XLOOKUP(Table8[[#This Row],[Control ID]],[6]!Table10[Control ID],[6]cmmiAnalysis!BB$4:BB$579),_xlfn.XLOOKUP(Table8[[#This Row],[Control ID]],[6]!Table10[Control ID],[6]cmmiAnalysis!BC$4:BC$579))</f>
        <v>#REF!</v>
      </c>
      <c r="T342" s="1" t="e">
        <f>SUM(_xlfn.XLOOKUP(Table8[[#This Row],[Control ID]],[6]!Table10[Control ID],[6]cmmiAnalysis!BV$4:BV$579))</f>
        <v>#REF!</v>
      </c>
      <c r="U342" s="1" t="e">
        <f>SUM(_xlfn.XLOOKUP(Table8[[#This Row],[Control ID]],[6]!Table10[Control ID],[6]cmmiAnalysis!BW$4:BW$579))</f>
        <v>#REF!</v>
      </c>
      <c r="V342" s="1" t="e">
        <f>SUM(_xlfn.XLOOKUP(Table8[[#This Row],[Control ID]],[6]!Table10[Control ID],[6]cmmiAnalysis!BX$4:BX$579))</f>
        <v>#REF!</v>
      </c>
      <c r="W342" s="1" t="e">
        <f>SUM(_xlfn.XLOOKUP(Table8[[#This Row],[Control ID]],[6]!Table10[Control ID],[6]cmmiAnalysis!BY$4:BY$579))</f>
        <v>#REF!</v>
      </c>
      <c r="X342" s="1" t="e">
        <f>SUM(_xlfn.XLOOKUP(Table8[[#This Row],[Control ID]],[6]!Table10[Control ID],[6]cmmiAnalysis!BZ$4:BZ$579))</f>
        <v>#REF!</v>
      </c>
      <c r="Y342" s="1" t="e">
        <f>SUM(_xlfn.XLOOKUP(Table8[[#This Row],[Control ID]],[6]!Table10[Control ID],[6]cmmiAnalysis!CA$4:CA$579),_xlfn.XLOOKUP(Table8[[#This Row],[Control ID]],[6]!Table10[Control ID],[6]cmmiAnalysis!CB$4:CB$579))</f>
        <v>#REF!</v>
      </c>
      <c r="Z342" s="1" t="e">
        <f>SUM(_xlfn.XLOOKUP(Table8[[#This Row],[Control ID]],[6]!Table10[Control ID],[6]cmmiAnalysis!CC$4:CC$579),_xlfn.XLOOKUP(Table8[[#This Row],[Control ID]],[6]!Table10[Control ID],[6]cmmiAnalysis!CD$4:CD$579),_xlfn.XLOOKUP(Table8[[#This Row],[Control ID]],[6]!Table10[Control ID],[6]cmmiAnalysis!CE$4:CE$579))</f>
        <v>#REF!</v>
      </c>
    </row>
    <row r="343" spans="2:26" x14ac:dyDescent="0.25">
      <c r="B343" s="1" t="s">
        <v>3686</v>
      </c>
      <c r="C343" s="1" t="str">
        <f>_xlfn.XLOOKUP(B343,[6]cmmiAnalysis!$A$4:$A$579,[6]cmmiAnalysis!$D$4:$D$579,0,0,1)</f>
        <v>Communication Plan</v>
      </c>
      <c r="D343" s="19">
        <v>4</v>
      </c>
      <c r="E343" s="32" t="str">
        <f>IFERROR(SUM(Table8[[#This Row],[Implementation]:[Reporting]]),"N/A")</f>
        <v>N/A</v>
      </c>
      <c r="F343" s="32" t="e">
        <f>SUM(Table8[[#This Row],[Operating Capability]:[Adaptability]])</f>
        <v>#REF!</v>
      </c>
      <c r="G343" s="32" t="e">
        <f>SUM(Table8[[#This Row],[Reliability]:[Transparency]])</f>
        <v>#REF!</v>
      </c>
      <c r="H343" s="1" t="e" cm="1">
        <f t="array" ref="H343">_xlfn.XLOOKUP(B343,[6]!Table10[Control ID],[6]cmmiAnalysis!AV$4:AV$579,0,0,1)</f>
        <v>#REF!</v>
      </c>
      <c r="I343" s="1" t="e" cm="1">
        <f t="array" ref="I343">_xlfn.XLOOKUP(B343,[6]!Table10[Control ID], [6]cmmiAnalysis!AW$4:AW$579,0,0,1)+(_xlfn.XLOOKUP(B343,[6]!Table10[Control ID], [6]cmmiAnalysis!AX$4:AX$579,0,0,1)+(_xlfn.XLOOKUP(B343,[6]!Table10[Control ID], [6]cmmiAnalysis!AY$4:AY$579,0,0,1)))</f>
        <v>#REF!</v>
      </c>
      <c r="J3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3" s="1" t="e">
        <f>SUM(_xlfn.XLOOKUP(Table8[[#This Row],[Control ID]],[6]!Table10[Control ID],[6]cmmiAnalysis!BE$4:BE$579),_xlfn.XLOOKUP(Table8[[#This Row],[Control ID]],[6]!Table10[Control ID],[6]cmmiAnalysis!BF$4:BF$579))</f>
        <v>#REF!</v>
      </c>
      <c r="L343" s="1" t="e">
        <f>SUM(_xlfn.XLOOKUP(Table8[[#This Row],[Control ID]],[6]!Table10[Control ID],[6]cmmiAnalysis!BG$4:BG$579))</f>
        <v>#REF!</v>
      </c>
      <c r="M343" s="1" t="e">
        <f>SUM(_xlfn.XLOOKUP(Table8[[#This Row],[Control ID]],[6]!Table10[Control ID],[6]cmmiAnalysis!BH$4:BH$579))</f>
        <v>#REF!</v>
      </c>
      <c r="N343" s="1" t="e">
        <f>SUM(_xlfn.XLOOKUP(Table8[[#This Row],[Control ID]],[6]!Table10[Control ID],[6]cmmiAnalysis!BI$4:BI$579))</f>
        <v>#REF!</v>
      </c>
      <c r="O343" s="1" t="e">
        <f>SUM(_xlfn.XLOOKUP(Table8[[#This Row],[Control ID]],[6]!Table10[Control ID],[6]cmmiAnalysis!BJ$4:BJ$579),_xlfn.XLOOKUP(Table8[[#This Row],[Control ID]],[6]!Table10[Control ID],[6]cmmiAnalysis!BK$4:BK$579))</f>
        <v>#REF!</v>
      </c>
      <c r="P343" s="1" t="e">
        <f>SUM(_xlfn.XLOOKUP(Table8[[#This Row],[Control ID]],[6]!Table10[Control ID],[6]cmmiAnalysis!BL$4:BL$579))</f>
        <v>#REF!</v>
      </c>
      <c r="Q3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3" s="1" t="e">
        <f>SUM(_xlfn.XLOOKUP(Table8[[#This Row],[Control ID]],[6]!Table10[Control ID],[6]cmmiAnalysis!BQ$4:BQ$579),_xlfn.XLOOKUP(Table8[[#This Row],[Control ID]],[6]!Table10[Control ID],[6]cmmiAnalysis!BR$4:BR$579))</f>
        <v>#REF!</v>
      </c>
      <c r="S343" s="1" t="e">
        <f>SUM(_xlfn.XLOOKUP(Table8[[#This Row],[Control ID]],[6]!Table10[Control ID],[6]cmmiAnalysis!BA$4:BA$579),_xlfn.XLOOKUP(Table8[[#This Row],[Control ID]],[6]!Table10[Control ID],[6]cmmiAnalysis!BB$4:BB$579),_xlfn.XLOOKUP(Table8[[#This Row],[Control ID]],[6]!Table10[Control ID],[6]cmmiAnalysis!BC$4:BC$579))</f>
        <v>#REF!</v>
      </c>
      <c r="T343" s="1" t="e">
        <f>SUM(_xlfn.XLOOKUP(Table8[[#This Row],[Control ID]],[6]!Table10[Control ID],[6]cmmiAnalysis!BV$4:BV$579))</f>
        <v>#REF!</v>
      </c>
      <c r="U343" s="1" t="e">
        <f>SUM(_xlfn.XLOOKUP(Table8[[#This Row],[Control ID]],[6]!Table10[Control ID],[6]cmmiAnalysis!BW$4:BW$579))</f>
        <v>#REF!</v>
      </c>
      <c r="V343" s="1" t="e">
        <f>SUM(_xlfn.XLOOKUP(Table8[[#This Row],[Control ID]],[6]!Table10[Control ID],[6]cmmiAnalysis!BX$4:BX$579))</f>
        <v>#REF!</v>
      </c>
      <c r="W343" s="1" t="e">
        <f>SUM(_xlfn.XLOOKUP(Table8[[#This Row],[Control ID]],[6]!Table10[Control ID],[6]cmmiAnalysis!BY$4:BY$579))</f>
        <v>#REF!</v>
      </c>
      <c r="X343" s="1" t="e">
        <f>SUM(_xlfn.XLOOKUP(Table8[[#This Row],[Control ID]],[6]!Table10[Control ID],[6]cmmiAnalysis!BZ$4:BZ$579))</f>
        <v>#REF!</v>
      </c>
      <c r="Y343" s="1" t="e">
        <f>SUM(_xlfn.XLOOKUP(Table8[[#This Row],[Control ID]],[6]!Table10[Control ID],[6]cmmiAnalysis!CA$4:CA$579),_xlfn.XLOOKUP(Table8[[#This Row],[Control ID]],[6]!Table10[Control ID],[6]cmmiAnalysis!CB$4:CB$579))</f>
        <v>#REF!</v>
      </c>
      <c r="Z343" s="1" t="e">
        <f>SUM(_xlfn.XLOOKUP(Table8[[#This Row],[Control ID]],[6]!Table10[Control ID],[6]cmmiAnalysis!CC$4:CC$579),_xlfn.XLOOKUP(Table8[[#This Row],[Control ID]],[6]!Table10[Control ID],[6]cmmiAnalysis!CD$4:CD$579),_xlfn.XLOOKUP(Table8[[#This Row],[Control ID]],[6]!Table10[Control ID],[6]cmmiAnalysis!CE$4:CE$579))</f>
        <v>#REF!</v>
      </c>
    </row>
    <row r="344" spans="2:26" x14ac:dyDescent="0.25">
      <c r="B344" s="1" t="s">
        <v>3688</v>
      </c>
      <c r="C344" s="1" t="str">
        <f>_xlfn.XLOOKUP(B344,[6]cmmiAnalysis!$A$4:$A$579,[6]cmmiAnalysis!$D$4:$D$579,0,0,1)</f>
        <v>Incident Response Policy</v>
      </c>
      <c r="D344" s="19">
        <v>4</v>
      </c>
      <c r="E344" s="32" t="str">
        <f>IFERROR(SUM(Table8[[#This Row],[Implementation]:[Reporting]]),"N/A")</f>
        <v>N/A</v>
      </c>
      <c r="F344" s="32" t="e">
        <f>SUM(Table8[[#This Row],[Operating Capability]:[Adaptability]])</f>
        <v>#REF!</v>
      </c>
      <c r="G344" s="32" t="e">
        <f>SUM(Table8[[#This Row],[Reliability]:[Transparency]])</f>
        <v>#REF!</v>
      </c>
      <c r="H344" s="1" t="e" cm="1">
        <f t="array" ref="H344">_xlfn.XLOOKUP(B344,[6]!Table10[Control ID],[6]cmmiAnalysis!AV$4:AV$579,0,0,1)</f>
        <v>#REF!</v>
      </c>
      <c r="I344" s="1" t="e" cm="1">
        <f t="array" ref="I344">_xlfn.XLOOKUP(B344,[6]!Table10[Control ID], [6]cmmiAnalysis!AW$4:AW$579,0,0,1)+(_xlfn.XLOOKUP(B344,[6]!Table10[Control ID], [6]cmmiAnalysis!AX$4:AX$579,0,0,1)+(_xlfn.XLOOKUP(B344,[6]!Table10[Control ID], [6]cmmiAnalysis!AY$4:AY$579,0,0,1)))</f>
        <v>#REF!</v>
      </c>
      <c r="J3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4" s="1" t="e">
        <f>SUM(_xlfn.XLOOKUP(Table8[[#This Row],[Control ID]],[6]!Table10[Control ID],[6]cmmiAnalysis!BE$4:BE$579),_xlfn.XLOOKUP(Table8[[#This Row],[Control ID]],[6]!Table10[Control ID],[6]cmmiAnalysis!BF$4:BF$579))</f>
        <v>#REF!</v>
      </c>
      <c r="L344" s="1" t="e">
        <f>SUM(_xlfn.XLOOKUP(Table8[[#This Row],[Control ID]],[6]!Table10[Control ID],[6]cmmiAnalysis!BG$4:BG$579))</f>
        <v>#REF!</v>
      </c>
      <c r="M344" s="1" t="e">
        <f>SUM(_xlfn.XLOOKUP(Table8[[#This Row],[Control ID]],[6]!Table10[Control ID],[6]cmmiAnalysis!BH$4:BH$579))</f>
        <v>#REF!</v>
      </c>
      <c r="N344" s="1" t="e">
        <f>SUM(_xlfn.XLOOKUP(Table8[[#This Row],[Control ID]],[6]!Table10[Control ID],[6]cmmiAnalysis!BI$4:BI$579))</f>
        <v>#REF!</v>
      </c>
      <c r="O344" s="1" t="e">
        <f>SUM(_xlfn.XLOOKUP(Table8[[#This Row],[Control ID]],[6]!Table10[Control ID],[6]cmmiAnalysis!BJ$4:BJ$579),_xlfn.XLOOKUP(Table8[[#This Row],[Control ID]],[6]!Table10[Control ID],[6]cmmiAnalysis!BK$4:BK$579))</f>
        <v>#REF!</v>
      </c>
      <c r="P344" s="1" t="e">
        <f>SUM(_xlfn.XLOOKUP(Table8[[#This Row],[Control ID]],[6]!Table10[Control ID],[6]cmmiAnalysis!BL$4:BL$579))</f>
        <v>#REF!</v>
      </c>
      <c r="Q3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4" s="1" t="e">
        <f>SUM(_xlfn.XLOOKUP(Table8[[#This Row],[Control ID]],[6]!Table10[Control ID],[6]cmmiAnalysis!BQ$4:BQ$579),_xlfn.XLOOKUP(Table8[[#This Row],[Control ID]],[6]!Table10[Control ID],[6]cmmiAnalysis!BR$4:BR$579))</f>
        <v>#REF!</v>
      </c>
      <c r="S344" s="1" t="e">
        <f>SUM(_xlfn.XLOOKUP(Table8[[#This Row],[Control ID]],[6]!Table10[Control ID],[6]cmmiAnalysis!BA$4:BA$579),_xlfn.XLOOKUP(Table8[[#This Row],[Control ID]],[6]!Table10[Control ID],[6]cmmiAnalysis!BB$4:BB$579),_xlfn.XLOOKUP(Table8[[#This Row],[Control ID]],[6]!Table10[Control ID],[6]cmmiAnalysis!BC$4:BC$579))</f>
        <v>#REF!</v>
      </c>
      <c r="T344" s="1" t="e">
        <f>SUM(_xlfn.XLOOKUP(Table8[[#This Row],[Control ID]],[6]!Table10[Control ID],[6]cmmiAnalysis!BV$4:BV$579))</f>
        <v>#REF!</v>
      </c>
      <c r="U344" s="1" t="e">
        <f>SUM(_xlfn.XLOOKUP(Table8[[#This Row],[Control ID]],[6]!Table10[Control ID],[6]cmmiAnalysis!BW$4:BW$579))</f>
        <v>#REF!</v>
      </c>
      <c r="V344" s="1" t="e">
        <f>SUM(_xlfn.XLOOKUP(Table8[[#This Row],[Control ID]],[6]!Table10[Control ID],[6]cmmiAnalysis!BX$4:BX$579))</f>
        <v>#REF!</v>
      </c>
      <c r="W344" s="1" t="e">
        <f>SUM(_xlfn.XLOOKUP(Table8[[#This Row],[Control ID]],[6]!Table10[Control ID],[6]cmmiAnalysis!BY$4:BY$579))</f>
        <v>#REF!</v>
      </c>
      <c r="X344" s="1" t="e">
        <f>SUM(_xlfn.XLOOKUP(Table8[[#This Row],[Control ID]],[6]!Table10[Control ID],[6]cmmiAnalysis!BZ$4:BZ$579))</f>
        <v>#REF!</v>
      </c>
      <c r="Y344" s="1" t="e">
        <f>SUM(_xlfn.XLOOKUP(Table8[[#This Row],[Control ID]],[6]!Table10[Control ID],[6]cmmiAnalysis!CA$4:CA$579),_xlfn.XLOOKUP(Table8[[#This Row],[Control ID]],[6]!Table10[Control ID],[6]cmmiAnalysis!CB$4:CB$579))</f>
        <v>#REF!</v>
      </c>
      <c r="Z344" s="1" t="e">
        <f>SUM(_xlfn.XLOOKUP(Table8[[#This Row],[Control ID]],[6]!Table10[Control ID],[6]cmmiAnalysis!CC$4:CC$579),_xlfn.XLOOKUP(Table8[[#This Row],[Control ID]],[6]!Table10[Control ID],[6]cmmiAnalysis!CD$4:CD$579),_xlfn.XLOOKUP(Table8[[#This Row],[Control ID]],[6]!Table10[Control ID],[6]cmmiAnalysis!CE$4:CE$579))</f>
        <v>#REF!</v>
      </c>
    </row>
    <row r="345" spans="2:26" x14ac:dyDescent="0.25">
      <c r="B345" s="1" t="s">
        <v>3690</v>
      </c>
      <c r="C345" s="1" t="str">
        <f>_xlfn.XLOOKUP(B345,[6]cmmiAnalysis!$A$4:$A$579,[6]cmmiAnalysis!$D$4:$D$579,0,0,1)</f>
        <v>Incident Response Timeline</v>
      </c>
      <c r="D345" s="19">
        <v>3</v>
      </c>
      <c r="E345" s="32" t="str">
        <f>IFERROR(SUM(Table8[[#This Row],[Implementation]:[Reporting]]),"N/A")</f>
        <v>N/A</v>
      </c>
      <c r="F345" s="32" t="e">
        <f>SUM(Table8[[#This Row],[Operating Capability]:[Adaptability]])</f>
        <v>#REF!</v>
      </c>
      <c r="G345" s="32" t="e">
        <f>SUM(Table8[[#This Row],[Reliability]:[Transparency]])</f>
        <v>#REF!</v>
      </c>
      <c r="H345" s="1" t="e" cm="1">
        <f t="array" ref="H345">_xlfn.XLOOKUP(B345,[6]!Table10[Control ID],[6]cmmiAnalysis!AV$4:AV$579,0,0,1)</f>
        <v>#REF!</v>
      </c>
      <c r="I345" s="1" t="e" cm="1">
        <f t="array" ref="I345">_xlfn.XLOOKUP(B345,[6]!Table10[Control ID], [6]cmmiAnalysis!AW$4:AW$579,0,0,1)+(_xlfn.XLOOKUP(B345,[6]!Table10[Control ID], [6]cmmiAnalysis!AX$4:AX$579,0,0,1)+(_xlfn.XLOOKUP(B345,[6]!Table10[Control ID], [6]cmmiAnalysis!AY$4:AY$579,0,0,1)))</f>
        <v>#REF!</v>
      </c>
      <c r="J3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5" s="1" t="e">
        <f>SUM(_xlfn.XLOOKUP(Table8[[#This Row],[Control ID]],[6]!Table10[Control ID],[6]cmmiAnalysis!BE$4:BE$579),_xlfn.XLOOKUP(Table8[[#This Row],[Control ID]],[6]!Table10[Control ID],[6]cmmiAnalysis!BF$4:BF$579))</f>
        <v>#REF!</v>
      </c>
      <c r="L345" s="1" t="e">
        <f>SUM(_xlfn.XLOOKUP(Table8[[#This Row],[Control ID]],[6]!Table10[Control ID],[6]cmmiAnalysis!BG$4:BG$579))</f>
        <v>#REF!</v>
      </c>
      <c r="M345" s="1" t="e">
        <f>SUM(_xlfn.XLOOKUP(Table8[[#This Row],[Control ID]],[6]!Table10[Control ID],[6]cmmiAnalysis!BH$4:BH$579))</f>
        <v>#REF!</v>
      </c>
      <c r="N345" s="1" t="e">
        <f>SUM(_xlfn.XLOOKUP(Table8[[#This Row],[Control ID]],[6]!Table10[Control ID],[6]cmmiAnalysis!BI$4:BI$579))</f>
        <v>#REF!</v>
      </c>
      <c r="O345" s="1" t="e">
        <f>SUM(_xlfn.XLOOKUP(Table8[[#This Row],[Control ID]],[6]!Table10[Control ID],[6]cmmiAnalysis!BJ$4:BJ$579),_xlfn.XLOOKUP(Table8[[#This Row],[Control ID]],[6]!Table10[Control ID],[6]cmmiAnalysis!BK$4:BK$579))</f>
        <v>#REF!</v>
      </c>
      <c r="P345" s="1" t="e">
        <f>SUM(_xlfn.XLOOKUP(Table8[[#This Row],[Control ID]],[6]!Table10[Control ID],[6]cmmiAnalysis!BL$4:BL$579))</f>
        <v>#REF!</v>
      </c>
      <c r="Q3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5" s="1" t="e">
        <f>SUM(_xlfn.XLOOKUP(Table8[[#This Row],[Control ID]],[6]!Table10[Control ID],[6]cmmiAnalysis!BQ$4:BQ$579),_xlfn.XLOOKUP(Table8[[#This Row],[Control ID]],[6]!Table10[Control ID],[6]cmmiAnalysis!BR$4:BR$579))</f>
        <v>#REF!</v>
      </c>
      <c r="S345" s="1" t="e">
        <f>SUM(_xlfn.XLOOKUP(Table8[[#This Row],[Control ID]],[6]!Table10[Control ID],[6]cmmiAnalysis!BA$4:BA$579),_xlfn.XLOOKUP(Table8[[#This Row],[Control ID]],[6]!Table10[Control ID],[6]cmmiAnalysis!BB$4:BB$579),_xlfn.XLOOKUP(Table8[[#This Row],[Control ID]],[6]!Table10[Control ID],[6]cmmiAnalysis!BC$4:BC$579))</f>
        <v>#REF!</v>
      </c>
      <c r="T345" s="1" t="e">
        <f>SUM(_xlfn.XLOOKUP(Table8[[#This Row],[Control ID]],[6]!Table10[Control ID],[6]cmmiAnalysis!BV$4:BV$579))</f>
        <v>#REF!</v>
      </c>
      <c r="U345" s="1" t="e">
        <f>SUM(_xlfn.XLOOKUP(Table8[[#This Row],[Control ID]],[6]!Table10[Control ID],[6]cmmiAnalysis!BW$4:BW$579))</f>
        <v>#REF!</v>
      </c>
      <c r="V345" s="1" t="e">
        <f>SUM(_xlfn.XLOOKUP(Table8[[#This Row],[Control ID]],[6]!Table10[Control ID],[6]cmmiAnalysis!BX$4:BX$579))</f>
        <v>#REF!</v>
      </c>
      <c r="W345" s="1" t="e">
        <f>SUM(_xlfn.XLOOKUP(Table8[[#This Row],[Control ID]],[6]!Table10[Control ID],[6]cmmiAnalysis!BY$4:BY$579))</f>
        <v>#REF!</v>
      </c>
      <c r="X345" s="1" t="e">
        <f>SUM(_xlfn.XLOOKUP(Table8[[#This Row],[Control ID]],[6]!Table10[Control ID],[6]cmmiAnalysis!BZ$4:BZ$579))</f>
        <v>#REF!</v>
      </c>
      <c r="Y345" s="1" t="e">
        <f>SUM(_xlfn.XLOOKUP(Table8[[#This Row],[Control ID]],[6]!Table10[Control ID],[6]cmmiAnalysis!CA$4:CA$579),_xlfn.XLOOKUP(Table8[[#This Row],[Control ID]],[6]!Table10[Control ID],[6]cmmiAnalysis!CB$4:CB$579))</f>
        <v>#REF!</v>
      </c>
      <c r="Z345" s="1" t="e">
        <f>SUM(_xlfn.XLOOKUP(Table8[[#This Row],[Control ID]],[6]!Table10[Control ID],[6]cmmiAnalysis!CC$4:CC$579),_xlfn.XLOOKUP(Table8[[#This Row],[Control ID]],[6]!Table10[Control ID],[6]cmmiAnalysis!CD$4:CD$579),_xlfn.XLOOKUP(Table8[[#This Row],[Control ID]],[6]!Table10[Control ID],[6]cmmiAnalysis!CE$4:CE$579))</f>
        <v>#REF!</v>
      </c>
    </row>
    <row r="346" spans="2:26" x14ac:dyDescent="0.25">
      <c r="B346" s="1" t="s">
        <v>3692</v>
      </c>
      <c r="C346" s="1" t="str">
        <f>_xlfn.XLOOKUP(B346,[6]cmmiAnalysis!$A$4:$A$579,[6]cmmiAnalysis!$D$4:$D$579,0,0,1)</f>
        <v>Immutable Audit Logs</v>
      </c>
      <c r="D346" s="19">
        <v>4</v>
      </c>
      <c r="E346" s="32" t="str">
        <f>IFERROR(SUM(Table8[[#This Row],[Implementation]:[Reporting]]),"N/A")</f>
        <v>N/A</v>
      </c>
      <c r="F346" s="32" t="e">
        <f>SUM(Table8[[#This Row],[Operating Capability]:[Adaptability]])</f>
        <v>#REF!</v>
      </c>
      <c r="G346" s="32" t="e">
        <f>SUM(Table8[[#This Row],[Reliability]:[Transparency]])</f>
        <v>#REF!</v>
      </c>
      <c r="H346" s="1" t="e" cm="1">
        <f t="array" ref="H346">_xlfn.XLOOKUP(B346,[6]!Table10[Control ID],[6]cmmiAnalysis!AV$4:AV$579,0,0,1)</f>
        <v>#REF!</v>
      </c>
      <c r="I346" s="1" t="e" cm="1">
        <f t="array" ref="I346">_xlfn.XLOOKUP(B346,[6]!Table10[Control ID], [6]cmmiAnalysis!AW$4:AW$579,0,0,1)+(_xlfn.XLOOKUP(B346,[6]!Table10[Control ID], [6]cmmiAnalysis!AX$4:AX$579,0,0,1)+(_xlfn.XLOOKUP(B346,[6]!Table10[Control ID], [6]cmmiAnalysis!AY$4:AY$579,0,0,1)))</f>
        <v>#REF!</v>
      </c>
      <c r="J3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6" s="1" t="e">
        <f>SUM(_xlfn.XLOOKUP(Table8[[#This Row],[Control ID]],[6]!Table10[Control ID],[6]cmmiAnalysis!BE$4:BE$579),_xlfn.XLOOKUP(Table8[[#This Row],[Control ID]],[6]!Table10[Control ID],[6]cmmiAnalysis!BF$4:BF$579))</f>
        <v>#REF!</v>
      </c>
      <c r="L346" s="1" t="e">
        <f>SUM(_xlfn.XLOOKUP(Table8[[#This Row],[Control ID]],[6]!Table10[Control ID],[6]cmmiAnalysis!BG$4:BG$579))</f>
        <v>#REF!</v>
      </c>
      <c r="M346" s="1" t="e">
        <f>SUM(_xlfn.XLOOKUP(Table8[[#This Row],[Control ID]],[6]!Table10[Control ID],[6]cmmiAnalysis!BH$4:BH$579))</f>
        <v>#REF!</v>
      </c>
      <c r="N346" s="1" t="e">
        <f>SUM(_xlfn.XLOOKUP(Table8[[#This Row],[Control ID]],[6]!Table10[Control ID],[6]cmmiAnalysis!BI$4:BI$579))</f>
        <v>#REF!</v>
      </c>
      <c r="O346" s="1" t="e">
        <f>SUM(_xlfn.XLOOKUP(Table8[[#This Row],[Control ID]],[6]!Table10[Control ID],[6]cmmiAnalysis!BJ$4:BJ$579),_xlfn.XLOOKUP(Table8[[#This Row],[Control ID]],[6]!Table10[Control ID],[6]cmmiAnalysis!BK$4:BK$579))</f>
        <v>#REF!</v>
      </c>
      <c r="P346" s="1" t="e">
        <f>SUM(_xlfn.XLOOKUP(Table8[[#This Row],[Control ID]],[6]!Table10[Control ID],[6]cmmiAnalysis!BL$4:BL$579))</f>
        <v>#REF!</v>
      </c>
      <c r="Q3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6" s="1" t="e">
        <f>SUM(_xlfn.XLOOKUP(Table8[[#This Row],[Control ID]],[6]!Table10[Control ID],[6]cmmiAnalysis!BQ$4:BQ$579),_xlfn.XLOOKUP(Table8[[#This Row],[Control ID]],[6]!Table10[Control ID],[6]cmmiAnalysis!BR$4:BR$579))</f>
        <v>#REF!</v>
      </c>
      <c r="S346" s="1" t="e">
        <f>SUM(_xlfn.XLOOKUP(Table8[[#This Row],[Control ID]],[6]!Table10[Control ID],[6]cmmiAnalysis!BA$4:BA$579),_xlfn.XLOOKUP(Table8[[#This Row],[Control ID]],[6]!Table10[Control ID],[6]cmmiAnalysis!BB$4:BB$579),_xlfn.XLOOKUP(Table8[[#This Row],[Control ID]],[6]!Table10[Control ID],[6]cmmiAnalysis!BC$4:BC$579))</f>
        <v>#REF!</v>
      </c>
      <c r="T346" s="1" t="e">
        <f>SUM(_xlfn.XLOOKUP(Table8[[#This Row],[Control ID]],[6]!Table10[Control ID],[6]cmmiAnalysis!BV$4:BV$579))</f>
        <v>#REF!</v>
      </c>
      <c r="U346" s="1" t="e">
        <f>SUM(_xlfn.XLOOKUP(Table8[[#This Row],[Control ID]],[6]!Table10[Control ID],[6]cmmiAnalysis!BW$4:BW$579))</f>
        <v>#REF!</v>
      </c>
      <c r="V346" s="1" t="e">
        <f>SUM(_xlfn.XLOOKUP(Table8[[#This Row],[Control ID]],[6]!Table10[Control ID],[6]cmmiAnalysis!BX$4:BX$579))</f>
        <v>#REF!</v>
      </c>
      <c r="W346" s="1" t="e">
        <f>SUM(_xlfn.XLOOKUP(Table8[[#This Row],[Control ID]],[6]!Table10[Control ID],[6]cmmiAnalysis!BY$4:BY$579))</f>
        <v>#REF!</v>
      </c>
      <c r="X346" s="1" t="e">
        <f>SUM(_xlfn.XLOOKUP(Table8[[#This Row],[Control ID]],[6]!Table10[Control ID],[6]cmmiAnalysis!BZ$4:BZ$579))</f>
        <v>#REF!</v>
      </c>
      <c r="Y346" s="1" t="e">
        <f>SUM(_xlfn.XLOOKUP(Table8[[#This Row],[Control ID]],[6]!Table10[Control ID],[6]cmmiAnalysis!CA$4:CA$579),_xlfn.XLOOKUP(Table8[[#This Row],[Control ID]],[6]!Table10[Control ID],[6]cmmiAnalysis!CB$4:CB$579))</f>
        <v>#REF!</v>
      </c>
      <c r="Z346" s="1" t="e">
        <f>SUM(_xlfn.XLOOKUP(Table8[[#This Row],[Control ID]],[6]!Table10[Control ID],[6]cmmiAnalysis!CC$4:CC$579),_xlfn.XLOOKUP(Table8[[#This Row],[Control ID]],[6]!Table10[Control ID],[6]cmmiAnalysis!CD$4:CD$579),_xlfn.XLOOKUP(Table8[[#This Row],[Control ID]],[6]!Table10[Control ID],[6]cmmiAnalysis!CE$4:CE$579))</f>
        <v>#REF!</v>
      </c>
    </row>
    <row r="347" spans="2:26" x14ac:dyDescent="0.25">
      <c r="B347" s="1" t="s">
        <v>3694</v>
      </c>
      <c r="C347" s="1" t="str">
        <f>_xlfn.XLOOKUP(B347,[6]cmmiAnalysis!$A$4:$A$579,[6]cmmiAnalysis!$D$4:$D$579,0,0,1)</f>
        <v>Immutable Audit Logs</v>
      </c>
      <c r="D347" s="19">
        <v>4</v>
      </c>
      <c r="E347" s="32" t="str">
        <f>IFERROR(SUM(Table8[[#This Row],[Implementation]:[Reporting]]),"N/A")</f>
        <v>N/A</v>
      </c>
      <c r="F347" s="32" t="e">
        <f>SUM(Table8[[#This Row],[Operating Capability]:[Adaptability]])</f>
        <v>#REF!</v>
      </c>
      <c r="G347" s="32" t="e">
        <f>SUM(Table8[[#This Row],[Reliability]:[Transparency]])</f>
        <v>#REF!</v>
      </c>
      <c r="H347" s="1" t="e" cm="1">
        <f t="array" ref="H347">_xlfn.XLOOKUP(B347,[6]!Table10[Control ID],[6]cmmiAnalysis!AV$4:AV$579,0,0,1)</f>
        <v>#REF!</v>
      </c>
      <c r="I347" s="1" t="e" cm="1">
        <f t="array" ref="I347">_xlfn.XLOOKUP(B347,[6]!Table10[Control ID], [6]cmmiAnalysis!AW$4:AW$579,0,0,1)+(_xlfn.XLOOKUP(B347,[6]!Table10[Control ID], [6]cmmiAnalysis!AX$4:AX$579,0,0,1)+(_xlfn.XLOOKUP(B347,[6]!Table10[Control ID], [6]cmmiAnalysis!AY$4:AY$579,0,0,1)))</f>
        <v>#REF!</v>
      </c>
      <c r="J3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7" s="1" t="e">
        <f>SUM(_xlfn.XLOOKUP(Table8[[#This Row],[Control ID]],[6]!Table10[Control ID],[6]cmmiAnalysis!BE$4:BE$579),_xlfn.XLOOKUP(Table8[[#This Row],[Control ID]],[6]!Table10[Control ID],[6]cmmiAnalysis!BF$4:BF$579))</f>
        <v>#REF!</v>
      </c>
      <c r="L347" s="1" t="e">
        <f>SUM(_xlfn.XLOOKUP(Table8[[#This Row],[Control ID]],[6]!Table10[Control ID],[6]cmmiAnalysis!BG$4:BG$579))</f>
        <v>#REF!</v>
      </c>
      <c r="M347" s="1" t="e">
        <f>SUM(_xlfn.XLOOKUP(Table8[[#This Row],[Control ID]],[6]!Table10[Control ID],[6]cmmiAnalysis!BH$4:BH$579))</f>
        <v>#REF!</v>
      </c>
      <c r="N347" s="1" t="e">
        <f>SUM(_xlfn.XLOOKUP(Table8[[#This Row],[Control ID]],[6]!Table10[Control ID],[6]cmmiAnalysis!BI$4:BI$579))</f>
        <v>#REF!</v>
      </c>
      <c r="O347" s="1" t="e">
        <f>SUM(_xlfn.XLOOKUP(Table8[[#This Row],[Control ID]],[6]!Table10[Control ID],[6]cmmiAnalysis!BJ$4:BJ$579),_xlfn.XLOOKUP(Table8[[#This Row],[Control ID]],[6]!Table10[Control ID],[6]cmmiAnalysis!BK$4:BK$579))</f>
        <v>#REF!</v>
      </c>
      <c r="P347" s="1" t="e">
        <f>SUM(_xlfn.XLOOKUP(Table8[[#This Row],[Control ID]],[6]!Table10[Control ID],[6]cmmiAnalysis!BL$4:BL$579))</f>
        <v>#REF!</v>
      </c>
      <c r="Q3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7" s="1" t="e">
        <f>SUM(_xlfn.XLOOKUP(Table8[[#This Row],[Control ID]],[6]!Table10[Control ID],[6]cmmiAnalysis!BQ$4:BQ$579),_xlfn.XLOOKUP(Table8[[#This Row],[Control ID]],[6]!Table10[Control ID],[6]cmmiAnalysis!BR$4:BR$579))</f>
        <v>#REF!</v>
      </c>
      <c r="S347" s="1" t="e">
        <f>SUM(_xlfn.XLOOKUP(Table8[[#This Row],[Control ID]],[6]!Table10[Control ID],[6]cmmiAnalysis!BA$4:BA$579),_xlfn.XLOOKUP(Table8[[#This Row],[Control ID]],[6]!Table10[Control ID],[6]cmmiAnalysis!BB$4:BB$579),_xlfn.XLOOKUP(Table8[[#This Row],[Control ID]],[6]!Table10[Control ID],[6]cmmiAnalysis!BC$4:BC$579))</f>
        <v>#REF!</v>
      </c>
      <c r="T347" s="1" t="e">
        <f>SUM(_xlfn.XLOOKUP(Table8[[#This Row],[Control ID]],[6]!Table10[Control ID],[6]cmmiAnalysis!BV$4:BV$579))</f>
        <v>#REF!</v>
      </c>
      <c r="U347" s="1" t="e">
        <f>SUM(_xlfn.XLOOKUP(Table8[[#This Row],[Control ID]],[6]!Table10[Control ID],[6]cmmiAnalysis!BW$4:BW$579))</f>
        <v>#REF!</v>
      </c>
      <c r="V347" s="1" t="e">
        <f>SUM(_xlfn.XLOOKUP(Table8[[#This Row],[Control ID]],[6]!Table10[Control ID],[6]cmmiAnalysis!BX$4:BX$579))</f>
        <v>#REF!</v>
      </c>
      <c r="W347" s="1" t="e">
        <f>SUM(_xlfn.XLOOKUP(Table8[[#This Row],[Control ID]],[6]!Table10[Control ID],[6]cmmiAnalysis!BY$4:BY$579))</f>
        <v>#REF!</v>
      </c>
      <c r="X347" s="1" t="e">
        <f>SUM(_xlfn.XLOOKUP(Table8[[#This Row],[Control ID]],[6]!Table10[Control ID],[6]cmmiAnalysis!BZ$4:BZ$579))</f>
        <v>#REF!</v>
      </c>
      <c r="Y347" s="1" t="e">
        <f>SUM(_xlfn.XLOOKUP(Table8[[#This Row],[Control ID]],[6]!Table10[Control ID],[6]cmmiAnalysis!CA$4:CA$579),_xlfn.XLOOKUP(Table8[[#This Row],[Control ID]],[6]!Table10[Control ID],[6]cmmiAnalysis!CB$4:CB$579))</f>
        <v>#REF!</v>
      </c>
      <c r="Z347" s="1" t="e">
        <f>SUM(_xlfn.XLOOKUP(Table8[[#This Row],[Control ID]],[6]!Table10[Control ID],[6]cmmiAnalysis!CC$4:CC$579),_xlfn.XLOOKUP(Table8[[#This Row],[Control ID]],[6]!Table10[Control ID],[6]cmmiAnalysis!CD$4:CD$579),_xlfn.XLOOKUP(Table8[[#This Row],[Control ID]],[6]!Table10[Control ID],[6]cmmiAnalysis!CE$4:CE$579))</f>
        <v>#REF!</v>
      </c>
    </row>
    <row r="348" spans="2:26" x14ac:dyDescent="0.25">
      <c r="B348" s="1" t="s">
        <v>3695</v>
      </c>
      <c r="C348" s="1" t="str">
        <f>_xlfn.XLOOKUP(B348,[6]cmmiAnalysis!$A$4:$A$579,[6]cmmiAnalysis!$D$4:$D$579,0,0,1)</f>
        <v>Checksums and Hash Functions</v>
      </c>
      <c r="D348" s="19">
        <v>4</v>
      </c>
      <c r="E348" s="32" t="str">
        <f>IFERROR(SUM(Table8[[#This Row],[Implementation]:[Reporting]]),"N/A")</f>
        <v>N/A</v>
      </c>
      <c r="F348" s="32" t="e">
        <f>SUM(Table8[[#This Row],[Operating Capability]:[Adaptability]])</f>
        <v>#REF!</v>
      </c>
      <c r="G348" s="32" t="e">
        <f>SUM(Table8[[#This Row],[Reliability]:[Transparency]])</f>
        <v>#REF!</v>
      </c>
      <c r="H348" s="1" t="e" cm="1">
        <f t="array" ref="H348">_xlfn.XLOOKUP(B348,[6]!Table10[Control ID],[6]cmmiAnalysis!AV$4:AV$579,0,0,1)</f>
        <v>#REF!</v>
      </c>
      <c r="I348" s="1" t="e" cm="1">
        <f t="array" ref="I348">_xlfn.XLOOKUP(B348,[6]!Table10[Control ID], [6]cmmiAnalysis!AW$4:AW$579,0,0,1)+(_xlfn.XLOOKUP(B348,[6]!Table10[Control ID], [6]cmmiAnalysis!AX$4:AX$579,0,0,1)+(_xlfn.XLOOKUP(B348,[6]!Table10[Control ID], [6]cmmiAnalysis!AY$4:AY$579,0,0,1)))</f>
        <v>#REF!</v>
      </c>
      <c r="J3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8" s="1" t="e">
        <f>SUM(_xlfn.XLOOKUP(Table8[[#This Row],[Control ID]],[6]!Table10[Control ID],[6]cmmiAnalysis!BE$4:BE$579),_xlfn.XLOOKUP(Table8[[#This Row],[Control ID]],[6]!Table10[Control ID],[6]cmmiAnalysis!BF$4:BF$579))</f>
        <v>#REF!</v>
      </c>
      <c r="L348" s="1" t="e">
        <f>SUM(_xlfn.XLOOKUP(Table8[[#This Row],[Control ID]],[6]!Table10[Control ID],[6]cmmiAnalysis!BG$4:BG$579))</f>
        <v>#REF!</v>
      </c>
      <c r="M348" s="1" t="e">
        <f>SUM(_xlfn.XLOOKUP(Table8[[#This Row],[Control ID]],[6]!Table10[Control ID],[6]cmmiAnalysis!BH$4:BH$579))</f>
        <v>#REF!</v>
      </c>
      <c r="N348" s="1" t="e">
        <f>SUM(_xlfn.XLOOKUP(Table8[[#This Row],[Control ID]],[6]!Table10[Control ID],[6]cmmiAnalysis!BI$4:BI$579))</f>
        <v>#REF!</v>
      </c>
      <c r="O348" s="1" t="e">
        <f>SUM(_xlfn.XLOOKUP(Table8[[#This Row],[Control ID]],[6]!Table10[Control ID],[6]cmmiAnalysis!BJ$4:BJ$579),_xlfn.XLOOKUP(Table8[[#This Row],[Control ID]],[6]!Table10[Control ID],[6]cmmiAnalysis!BK$4:BK$579))</f>
        <v>#REF!</v>
      </c>
      <c r="P348" s="1" t="e">
        <f>SUM(_xlfn.XLOOKUP(Table8[[#This Row],[Control ID]],[6]!Table10[Control ID],[6]cmmiAnalysis!BL$4:BL$579))</f>
        <v>#REF!</v>
      </c>
      <c r="Q3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8" s="1" t="e">
        <f>SUM(_xlfn.XLOOKUP(Table8[[#This Row],[Control ID]],[6]!Table10[Control ID],[6]cmmiAnalysis!BQ$4:BQ$579),_xlfn.XLOOKUP(Table8[[#This Row],[Control ID]],[6]!Table10[Control ID],[6]cmmiAnalysis!BR$4:BR$579))</f>
        <v>#REF!</v>
      </c>
      <c r="S348" s="1" t="e">
        <f>SUM(_xlfn.XLOOKUP(Table8[[#This Row],[Control ID]],[6]!Table10[Control ID],[6]cmmiAnalysis!BA$4:BA$579),_xlfn.XLOOKUP(Table8[[#This Row],[Control ID]],[6]!Table10[Control ID],[6]cmmiAnalysis!BB$4:BB$579),_xlfn.XLOOKUP(Table8[[#This Row],[Control ID]],[6]!Table10[Control ID],[6]cmmiAnalysis!BC$4:BC$579))</f>
        <v>#REF!</v>
      </c>
      <c r="T348" s="1" t="e">
        <f>SUM(_xlfn.XLOOKUP(Table8[[#This Row],[Control ID]],[6]!Table10[Control ID],[6]cmmiAnalysis!BV$4:BV$579))</f>
        <v>#REF!</v>
      </c>
      <c r="U348" s="1" t="e">
        <f>SUM(_xlfn.XLOOKUP(Table8[[#This Row],[Control ID]],[6]!Table10[Control ID],[6]cmmiAnalysis!BW$4:BW$579))</f>
        <v>#REF!</v>
      </c>
      <c r="V348" s="1" t="e">
        <f>SUM(_xlfn.XLOOKUP(Table8[[#This Row],[Control ID]],[6]!Table10[Control ID],[6]cmmiAnalysis!BX$4:BX$579))</f>
        <v>#REF!</v>
      </c>
      <c r="W348" s="1" t="e">
        <f>SUM(_xlfn.XLOOKUP(Table8[[#This Row],[Control ID]],[6]!Table10[Control ID],[6]cmmiAnalysis!BY$4:BY$579))</f>
        <v>#REF!</v>
      </c>
      <c r="X348" s="1" t="e">
        <f>SUM(_xlfn.XLOOKUP(Table8[[#This Row],[Control ID]],[6]!Table10[Control ID],[6]cmmiAnalysis!BZ$4:BZ$579))</f>
        <v>#REF!</v>
      </c>
      <c r="Y348" s="1" t="e">
        <f>SUM(_xlfn.XLOOKUP(Table8[[#This Row],[Control ID]],[6]!Table10[Control ID],[6]cmmiAnalysis!CA$4:CA$579),_xlfn.XLOOKUP(Table8[[#This Row],[Control ID]],[6]!Table10[Control ID],[6]cmmiAnalysis!CB$4:CB$579))</f>
        <v>#REF!</v>
      </c>
      <c r="Z348" s="1" t="e">
        <f>SUM(_xlfn.XLOOKUP(Table8[[#This Row],[Control ID]],[6]!Table10[Control ID],[6]cmmiAnalysis!CC$4:CC$579),_xlfn.XLOOKUP(Table8[[#This Row],[Control ID]],[6]!Table10[Control ID],[6]cmmiAnalysis!CD$4:CD$579),_xlfn.XLOOKUP(Table8[[#This Row],[Control ID]],[6]!Table10[Control ID],[6]cmmiAnalysis!CE$4:CE$579))</f>
        <v>#REF!</v>
      </c>
    </row>
    <row r="349" spans="2:26" x14ac:dyDescent="0.25">
      <c r="B349" s="1" t="s">
        <v>3697</v>
      </c>
      <c r="C349" s="1" t="str">
        <f>_xlfn.XLOOKUP(B349,[6]cmmiAnalysis!$A$4:$A$579,[6]cmmiAnalysis!$D$4:$D$579,0,0,1)</f>
        <v>Digital Signatures</v>
      </c>
      <c r="D349" s="19">
        <v>4</v>
      </c>
      <c r="E349" s="32" t="str">
        <f>IFERROR(SUM(Table8[[#This Row],[Implementation]:[Reporting]]),"N/A")</f>
        <v>N/A</v>
      </c>
      <c r="F349" s="32" t="e">
        <f>SUM(Table8[[#This Row],[Operating Capability]:[Adaptability]])</f>
        <v>#REF!</v>
      </c>
      <c r="G349" s="32" t="e">
        <f>SUM(Table8[[#This Row],[Reliability]:[Transparency]])</f>
        <v>#REF!</v>
      </c>
      <c r="H349" s="1" t="e" cm="1">
        <f t="array" ref="H349">_xlfn.XLOOKUP(B349,[6]!Table10[Control ID],[6]cmmiAnalysis!AV$4:AV$579,0,0,1)</f>
        <v>#REF!</v>
      </c>
      <c r="I349" s="1" t="e" cm="1">
        <f t="array" ref="I349">_xlfn.XLOOKUP(B349,[6]!Table10[Control ID], [6]cmmiAnalysis!AW$4:AW$579,0,0,1)+(_xlfn.XLOOKUP(B349,[6]!Table10[Control ID], [6]cmmiAnalysis!AX$4:AX$579,0,0,1)+(_xlfn.XLOOKUP(B349,[6]!Table10[Control ID], [6]cmmiAnalysis!AY$4:AY$579,0,0,1)))</f>
        <v>#REF!</v>
      </c>
      <c r="J3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49" s="1" t="e">
        <f>SUM(_xlfn.XLOOKUP(Table8[[#This Row],[Control ID]],[6]!Table10[Control ID],[6]cmmiAnalysis!BE$4:BE$579),_xlfn.XLOOKUP(Table8[[#This Row],[Control ID]],[6]!Table10[Control ID],[6]cmmiAnalysis!BF$4:BF$579))</f>
        <v>#REF!</v>
      </c>
      <c r="L349" s="1" t="e">
        <f>SUM(_xlfn.XLOOKUP(Table8[[#This Row],[Control ID]],[6]!Table10[Control ID],[6]cmmiAnalysis!BG$4:BG$579))</f>
        <v>#REF!</v>
      </c>
      <c r="M349" s="1" t="e">
        <f>SUM(_xlfn.XLOOKUP(Table8[[#This Row],[Control ID]],[6]!Table10[Control ID],[6]cmmiAnalysis!BH$4:BH$579))</f>
        <v>#REF!</v>
      </c>
      <c r="N349" s="1" t="e">
        <f>SUM(_xlfn.XLOOKUP(Table8[[#This Row],[Control ID]],[6]!Table10[Control ID],[6]cmmiAnalysis!BI$4:BI$579))</f>
        <v>#REF!</v>
      </c>
      <c r="O349" s="1" t="e">
        <f>SUM(_xlfn.XLOOKUP(Table8[[#This Row],[Control ID]],[6]!Table10[Control ID],[6]cmmiAnalysis!BJ$4:BJ$579),_xlfn.XLOOKUP(Table8[[#This Row],[Control ID]],[6]!Table10[Control ID],[6]cmmiAnalysis!BK$4:BK$579))</f>
        <v>#REF!</v>
      </c>
      <c r="P349" s="1" t="e">
        <f>SUM(_xlfn.XLOOKUP(Table8[[#This Row],[Control ID]],[6]!Table10[Control ID],[6]cmmiAnalysis!BL$4:BL$579))</f>
        <v>#REF!</v>
      </c>
      <c r="Q3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49" s="1" t="e">
        <f>SUM(_xlfn.XLOOKUP(Table8[[#This Row],[Control ID]],[6]!Table10[Control ID],[6]cmmiAnalysis!BQ$4:BQ$579),_xlfn.XLOOKUP(Table8[[#This Row],[Control ID]],[6]!Table10[Control ID],[6]cmmiAnalysis!BR$4:BR$579))</f>
        <v>#REF!</v>
      </c>
      <c r="S349" s="1" t="e">
        <f>SUM(_xlfn.XLOOKUP(Table8[[#This Row],[Control ID]],[6]!Table10[Control ID],[6]cmmiAnalysis!BA$4:BA$579),_xlfn.XLOOKUP(Table8[[#This Row],[Control ID]],[6]!Table10[Control ID],[6]cmmiAnalysis!BB$4:BB$579),_xlfn.XLOOKUP(Table8[[#This Row],[Control ID]],[6]!Table10[Control ID],[6]cmmiAnalysis!BC$4:BC$579))</f>
        <v>#REF!</v>
      </c>
      <c r="T349" s="1" t="e">
        <f>SUM(_xlfn.XLOOKUP(Table8[[#This Row],[Control ID]],[6]!Table10[Control ID],[6]cmmiAnalysis!BV$4:BV$579))</f>
        <v>#REF!</v>
      </c>
      <c r="U349" s="1" t="e">
        <f>SUM(_xlfn.XLOOKUP(Table8[[#This Row],[Control ID]],[6]!Table10[Control ID],[6]cmmiAnalysis!BW$4:BW$579))</f>
        <v>#REF!</v>
      </c>
      <c r="V349" s="1" t="e">
        <f>SUM(_xlfn.XLOOKUP(Table8[[#This Row],[Control ID]],[6]!Table10[Control ID],[6]cmmiAnalysis!BX$4:BX$579))</f>
        <v>#REF!</v>
      </c>
      <c r="W349" s="1" t="e">
        <f>SUM(_xlfn.XLOOKUP(Table8[[#This Row],[Control ID]],[6]!Table10[Control ID],[6]cmmiAnalysis!BY$4:BY$579))</f>
        <v>#REF!</v>
      </c>
      <c r="X349" s="1" t="e">
        <f>SUM(_xlfn.XLOOKUP(Table8[[#This Row],[Control ID]],[6]!Table10[Control ID],[6]cmmiAnalysis!BZ$4:BZ$579))</f>
        <v>#REF!</v>
      </c>
      <c r="Y349" s="1" t="e">
        <f>SUM(_xlfn.XLOOKUP(Table8[[#This Row],[Control ID]],[6]!Table10[Control ID],[6]cmmiAnalysis!CA$4:CA$579),_xlfn.XLOOKUP(Table8[[#This Row],[Control ID]],[6]!Table10[Control ID],[6]cmmiAnalysis!CB$4:CB$579))</f>
        <v>#REF!</v>
      </c>
      <c r="Z349" s="1" t="e">
        <f>SUM(_xlfn.XLOOKUP(Table8[[#This Row],[Control ID]],[6]!Table10[Control ID],[6]cmmiAnalysis!CC$4:CC$579),_xlfn.XLOOKUP(Table8[[#This Row],[Control ID]],[6]!Table10[Control ID],[6]cmmiAnalysis!CD$4:CD$579),_xlfn.XLOOKUP(Table8[[#This Row],[Control ID]],[6]!Table10[Control ID],[6]cmmiAnalysis!CE$4:CE$579))</f>
        <v>#REF!</v>
      </c>
    </row>
    <row r="350" spans="2:26" x14ac:dyDescent="0.25">
      <c r="B350" s="1" t="s">
        <v>3699</v>
      </c>
      <c r="C350" s="1" t="str">
        <f>_xlfn.XLOOKUP(B350,[6]cmmiAnalysis!$A$4:$A$579,[6]cmmiAnalysis!$D$4:$D$579,0,0,1)</f>
        <v>Data Loss Prevention (DLP)</v>
      </c>
      <c r="D350" s="19">
        <v>3</v>
      </c>
      <c r="E350" s="32" t="str">
        <f>IFERROR(SUM(Table8[[#This Row],[Implementation]:[Reporting]]),"N/A")</f>
        <v>N/A</v>
      </c>
      <c r="F350" s="32" t="e">
        <f>SUM(Table8[[#This Row],[Operating Capability]:[Adaptability]])</f>
        <v>#REF!</v>
      </c>
      <c r="G350" s="32" t="e">
        <f>SUM(Table8[[#This Row],[Reliability]:[Transparency]])</f>
        <v>#REF!</v>
      </c>
      <c r="H350" s="1" t="e" cm="1">
        <f t="array" ref="H350">_xlfn.XLOOKUP(B350,[6]!Table10[Control ID],[6]cmmiAnalysis!AV$4:AV$579,0,0,1)</f>
        <v>#REF!</v>
      </c>
      <c r="I350" s="1" t="e" cm="1">
        <f t="array" ref="I350">_xlfn.XLOOKUP(B350,[6]!Table10[Control ID], [6]cmmiAnalysis!AW$4:AW$579,0,0,1)+(_xlfn.XLOOKUP(B350,[6]!Table10[Control ID], [6]cmmiAnalysis!AX$4:AX$579,0,0,1)+(_xlfn.XLOOKUP(B350,[6]!Table10[Control ID], [6]cmmiAnalysis!AY$4:AY$579,0,0,1)))</f>
        <v>#REF!</v>
      </c>
      <c r="J3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0" s="1" t="e">
        <f>SUM(_xlfn.XLOOKUP(Table8[[#This Row],[Control ID]],[6]!Table10[Control ID],[6]cmmiAnalysis!BE$4:BE$579),_xlfn.XLOOKUP(Table8[[#This Row],[Control ID]],[6]!Table10[Control ID],[6]cmmiAnalysis!BF$4:BF$579))</f>
        <v>#REF!</v>
      </c>
      <c r="L350" s="1" t="e">
        <f>SUM(_xlfn.XLOOKUP(Table8[[#This Row],[Control ID]],[6]!Table10[Control ID],[6]cmmiAnalysis!BG$4:BG$579))</f>
        <v>#REF!</v>
      </c>
      <c r="M350" s="1" t="e">
        <f>SUM(_xlfn.XLOOKUP(Table8[[#This Row],[Control ID]],[6]!Table10[Control ID],[6]cmmiAnalysis!BH$4:BH$579))</f>
        <v>#REF!</v>
      </c>
      <c r="N350" s="1" t="e">
        <f>SUM(_xlfn.XLOOKUP(Table8[[#This Row],[Control ID]],[6]!Table10[Control ID],[6]cmmiAnalysis!BI$4:BI$579))</f>
        <v>#REF!</v>
      </c>
      <c r="O350" s="1" t="e">
        <f>SUM(_xlfn.XLOOKUP(Table8[[#This Row],[Control ID]],[6]!Table10[Control ID],[6]cmmiAnalysis!BJ$4:BJ$579),_xlfn.XLOOKUP(Table8[[#This Row],[Control ID]],[6]!Table10[Control ID],[6]cmmiAnalysis!BK$4:BK$579))</f>
        <v>#REF!</v>
      </c>
      <c r="P350" s="1" t="e">
        <f>SUM(_xlfn.XLOOKUP(Table8[[#This Row],[Control ID]],[6]!Table10[Control ID],[6]cmmiAnalysis!BL$4:BL$579))</f>
        <v>#REF!</v>
      </c>
      <c r="Q3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0" s="1" t="e">
        <f>SUM(_xlfn.XLOOKUP(Table8[[#This Row],[Control ID]],[6]!Table10[Control ID],[6]cmmiAnalysis!BQ$4:BQ$579),_xlfn.XLOOKUP(Table8[[#This Row],[Control ID]],[6]!Table10[Control ID],[6]cmmiAnalysis!BR$4:BR$579))</f>
        <v>#REF!</v>
      </c>
      <c r="S350" s="1" t="e">
        <f>SUM(_xlfn.XLOOKUP(Table8[[#This Row],[Control ID]],[6]!Table10[Control ID],[6]cmmiAnalysis!BA$4:BA$579),_xlfn.XLOOKUP(Table8[[#This Row],[Control ID]],[6]!Table10[Control ID],[6]cmmiAnalysis!BB$4:BB$579),_xlfn.XLOOKUP(Table8[[#This Row],[Control ID]],[6]!Table10[Control ID],[6]cmmiAnalysis!BC$4:BC$579))</f>
        <v>#REF!</v>
      </c>
      <c r="T350" s="1" t="e">
        <f>SUM(_xlfn.XLOOKUP(Table8[[#This Row],[Control ID]],[6]!Table10[Control ID],[6]cmmiAnalysis!BV$4:BV$579))</f>
        <v>#REF!</v>
      </c>
      <c r="U350" s="1" t="e">
        <f>SUM(_xlfn.XLOOKUP(Table8[[#This Row],[Control ID]],[6]!Table10[Control ID],[6]cmmiAnalysis!BW$4:BW$579))</f>
        <v>#REF!</v>
      </c>
      <c r="V350" s="1" t="e">
        <f>SUM(_xlfn.XLOOKUP(Table8[[#This Row],[Control ID]],[6]!Table10[Control ID],[6]cmmiAnalysis!BX$4:BX$579))</f>
        <v>#REF!</v>
      </c>
      <c r="W350" s="1" t="e">
        <f>SUM(_xlfn.XLOOKUP(Table8[[#This Row],[Control ID]],[6]!Table10[Control ID],[6]cmmiAnalysis!BY$4:BY$579))</f>
        <v>#REF!</v>
      </c>
      <c r="X350" s="1" t="e">
        <f>SUM(_xlfn.XLOOKUP(Table8[[#This Row],[Control ID]],[6]!Table10[Control ID],[6]cmmiAnalysis!BZ$4:BZ$579))</f>
        <v>#REF!</v>
      </c>
      <c r="Y350" s="1" t="e">
        <f>SUM(_xlfn.XLOOKUP(Table8[[#This Row],[Control ID]],[6]!Table10[Control ID],[6]cmmiAnalysis!CA$4:CA$579),_xlfn.XLOOKUP(Table8[[#This Row],[Control ID]],[6]!Table10[Control ID],[6]cmmiAnalysis!CB$4:CB$579))</f>
        <v>#REF!</v>
      </c>
      <c r="Z350" s="1" t="e">
        <f>SUM(_xlfn.XLOOKUP(Table8[[#This Row],[Control ID]],[6]!Table10[Control ID],[6]cmmiAnalysis!CC$4:CC$579),_xlfn.XLOOKUP(Table8[[#This Row],[Control ID]],[6]!Table10[Control ID],[6]cmmiAnalysis!CD$4:CD$579),_xlfn.XLOOKUP(Table8[[#This Row],[Control ID]],[6]!Table10[Control ID],[6]cmmiAnalysis!CE$4:CE$579))</f>
        <v>#REF!</v>
      </c>
    </row>
    <row r="351" spans="2:26" x14ac:dyDescent="0.25">
      <c r="B351" s="1" t="s">
        <v>3701</v>
      </c>
      <c r="C351" s="1" t="str">
        <f>_xlfn.XLOOKUP(B351,[6]cmmiAnalysis!$A$4:$A$579,[6]cmmiAnalysis!$D$4:$D$579,0,0,1)</f>
        <v>Encryption</v>
      </c>
      <c r="D351" s="19">
        <v>4</v>
      </c>
      <c r="E351" s="32" t="str">
        <f>IFERROR(SUM(Table8[[#This Row],[Implementation]:[Reporting]]),"N/A")</f>
        <v>N/A</v>
      </c>
      <c r="F351" s="32" t="e">
        <f>SUM(Table8[[#This Row],[Operating Capability]:[Adaptability]])</f>
        <v>#REF!</v>
      </c>
      <c r="G351" s="32" t="e">
        <f>SUM(Table8[[#This Row],[Reliability]:[Transparency]])</f>
        <v>#REF!</v>
      </c>
      <c r="H351" s="1" t="e" cm="1">
        <f t="array" ref="H351">_xlfn.XLOOKUP(B351,[6]!Table10[Control ID],[6]cmmiAnalysis!AV$4:AV$579,0,0,1)</f>
        <v>#REF!</v>
      </c>
      <c r="I351" s="1" t="e" cm="1">
        <f t="array" ref="I351">_xlfn.XLOOKUP(B351,[6]!Table10[Control ID], [6]cmmiAnalysis!AW$4:AW$579,0,0,1)+(_xlfn.XLOOKUP(B351,[6]!Table10[Control ID], [6]cmmiAnalysis!AX$4:AX$579,0,0,1)+(_xlfn.XLOOKUP(B351,[6]!Table10[Control ID], [6]cmmiAnalysis!AY$4:AY$579,0,0,1)))</f>
        <v>#REF!</v>
      </c>
      <c r="J3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1" s="1" t="e">
        <f>SUM(_xlfn.XLOOKUP(Table8[[#This Row],[Control ID]],[6]!Table10[Control ID],[6]cmmiAnalysis!BE$4:BE$579),_xlfn.XLOOKUP(Table8[[#This Row],[Control ID]],[6]!Table10[Control ID],[6]cmmiAnalysis!BF$4:BF$579))</f>
        <v>#REF!</v>
      </c>
      <c r="L351" s="1" t="e">
        <f>SUM(_xlfn.XLOOKUP(Table8[[#This Row],[Control ID]],[6]!Table10[Control ID],[6]cmmiAnalysis!BG$4:BG$579))</f>
        <v>#REF!</v>
      </c>
      <c r="M351" s="1" t="e">
        <f>SUM(_xlfn.XLOOKUP(Table8[[#This Row],[Control ID]],[6]!Table10[Control ID],[6]cmmiAnalysis!BH$4:BH$579))</f>
        <v>#REF!</v>
      </c>
      <c r="N351" s="1" t="e">
        <f>SUM(_xlfn.XLOOKUP(Table8[[#This Row],[Control ID]],[6]!Table10[Control ID],[6]cmmiAnalysis!BI$4:BI$579))</f>
        <v>#REF!</v>
      </c>
      <c r="O351" s="1" t="e">
        <f>SUM(_xlfn.XLOOKUP(Table8[[#This Row],[Control ID]],[6]!Table10[Control ID],[6]cmmiAnalysis!BJ$4:BJ$579),_xlfn.XLOOKUP(Table8[[#This Row],[Control ID]],[6]!Table10[Control ID],[6]cmmiAnalysis!BK$4:BK$579))</f>
        <v>#REF!</v>
      </c>
      <c r="P351" s="1" t="e">
        <f>SUM(_xlfn.XLOOKUP(Table8[[#This Row],[Control ID]],[6]!Table10[Control ID],[6]cmmiAnalysis!BL$4:BL$579))</f>
        <v>#REF!</v>
      </c>
      <c r="Q3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1" s="1" t="e">
        <f>SUM(_xlfn.XLOOKUP(Table8[[#This Row],[Control ID]],[6]!Table10[Control ID],[6]cmmiAnalysis!BQ$4:BQ$579),_xlfn.XLOOKUP(Table8[[#This Row],[Control ID]],[6]!Table10[Control ID],[6]cmmiAnalysis!BR$4:BR$579))</f>
        <v>#REF!</v>
      </c>
      <c r="S351" s="1" t="e">
        <f>SUM(_xlfn.XLOOKUP(Table8[[#This Row],[Control ID]],[6]!Table10[Control ID],[6]cmmiAnalysis!BA$4:BA$579),_xlfn.XLOOKUP(Table8[[#This Row],[Control ID]],[6]!Table10[Control ID],[6]cmmiAnalysis!BB$4:BB$579),_xlfn.XLOOKUP(Table8[[#This Row],[Control ID]],[6]!Table10[Control ID],[6]cmmiAnalysis!BC$4:BC$579))</f>
        <v>#REF!</v>
      </c>
      <c r="T351" s="1" t="e">
        <f>SUM(_xlfn.XLOOKUP(Table8[[#This Row],[Control ID]],[6]!Table10[Control ID],[6]cmmiAnalysis!BV$4:BV$579))</f>
        <v>#REF!</v>
      </c>
      <c r="U351" s="1" t="e">
        <f>SUM(_xlfn.XLOOKUP(Table8[[#This Row],[Control ID]],[6]!Table10[Control ID],[6]cmmiAnalysis!BW$4:BW$579))</f>
        <v>#REF!</v>
      </c>
      <c r="V351" s="1" t="e">
        <f>SUM(_xlfn.XLOOKUP(Table8[[#This Row],[Control ID]],[6]!Table10[Control ID],[6]cmmiAnalysis!BX$4:BX$579))</f>
        <v>#REF!</v>
      </c>
      <c r="W351" s="1" t="e">
        <f>SUM(_xlfn.XLOOKUP(Table8[[#This Row],[Control ID]],[6]!Table10[Control ID],[6]cmmiAnalysis!BY$4:BY$579))</f>
        <v>#REF!</v>
      </c>
      <c r="X351" s="1" t="e">
        <f>SUM(_xlfn.XLOOKUP(Table8[[#This Row],[Control ID]],[6]!Table10[Control ID],[6]cmmiAnalysis!BZ$4:BZ$579))</f>
        <v>#REF!</v>
      </c>
      <c r="Y351" s="1" t="e">
        <f>SUM(_xlfn.XLOOKUP(Table8[[#This Row],[Control ID]],[6]!Table10[Control ID],[6]cmmiAnalysis!CA$4:CA$579),_xlfn.XLOOKUP(Table8[[#This Row],[Control ID]],[6]!Table10[Control ID],[6]cmmiAnalysis!CB$4:CB$579))</f>
        <v>#REF!</v>
      </c>
      <c r="Z351" s="1" t="e">
        <f>SUM(_xlfn.XLOOKUP(Table8[[#This Row],[Control ID]],[6]!Table10[Control ID],[6]cmmiAnalysis!CC$4:CC$579),_xlfn.XLOOKUP(Table8[[#This Row],[Control ID]],[6]!Table10[Control ID],[6]cmmiAnalysis!CD$4:CD$579),_xlfn.XLOOKUP(Table8[[#This Row],[Control ID]],[6]!Table10[Control ID],[6]cmmiAnalysis!CE$4:CE$579))</f>
        <v>#REF!</v>
      </c>
    </row>
    <row r="352" spans="2:26" x14ac:dyDescent="0.25">
      <c r="B352" s="1" t="s">
        <v>3703</v>
      </c>
      <c r="C352" s="1" t="str">
        <f>_xlfn.XLOOKUP(B352,[6]cmmiAnalysis!$A$4:$A$579,[6]cmmiAnalysis!$D$4:$D$579,0,0,1)</f>
        <v>Role-Based Access Control (RBAC)</v>
      </c>
      <c r="D352" s="19">
        <v>5</v>
      </c>
      <c r="E352" s="32" t="str">
        <f>IFERROR(SUM(Table8[[#This Row],[Implementation]:[Reporting]]),"N/A")</f>
        <v>N/A</v>
      </c>
      <c r="F352" s="32" t="e">
        <f>SUM(Table8[[#This Row],[Operating Capability]:[Adaptability]])</f>
        <v>#REF!</v>
      </c>
      <c r="G352" s="32" t="e">
        <f>SUM(Table8[[#This Row],[Reliability]:[Transparency]])</f>
        <v>#REF!</v>
      </c>
      <c r="H352" s="1" t="e" cm="1">
        <f t="array" ref="H352">_xlfn.XLOOKUP(B352,[6]!Table10[Control ID],[6]cmmiAnalysis!AV$4:AV$579,0,0,1)</f>
        <v>#REF!</v>
      </c>
      <c r="I352" s="1" t="e" cm="1">
        <f t="array" ref="I352">_xlfn.XLOOKUP(B352,[6]!Table10[Control ID], [6]cmmiAnalysis!AW$4:AW$579,0,0,1)+(_xlfn.XLOOKUP(B352,[6]!Table10[Control ID], [6]cmmiAnalysis!AX$4:AX$579,0,0,1)+(_xlfn.XLOOKUP(B352,[6]!Table10[Control ID], [6]cmmiAnalysis!AY$4:AY$579,0,0,1)))</f>
        <v>#REF!</v>
      </c>
      <c r="J3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2" s="1" t="e">
        <f>SUM(_xlfn.XLOOKUP(Table8[[#This Row],[Control ID]],[6]!Table10[Control ID],[6]cmmiAnalysis!BE$4:BE$579),_xlfn.XLOOKUP(Table8[[#This Row],[Control ID]],[6]!Table10[Control ID],[6]cmmiAnalysis!BF$4:BF$579))</f>
        <v>#REF!</v>
      </c>
      <c r="L352" s="1" t="e">
        <f>SUM(_xlfn.XLOOKUP(Table8[[#This Row],[Control ID]],[6]!Table10[Control ID],[6]cmmiAnalysis!BG$4:BG$579))</f>
        <v>#REF!</v>
      </c>
      <c r="M352" s="1" t="e">
        <f>SUM(_xlfn.XLOOKUP(Table8[[#This Row],[Control ID]],[6]!Table10[Control ID],[6]cmmiAnalysis!BH$4:BH$579))</f>
        <v>#REF!</v>
      </c>
      <c r="N352" s="1" t="e">
        <f>SUM(_xlfn.XLOOKUP(Table8[[#This Row],[Control ID]],[6]!Table10[Control ID],[6]cmmiAnalysis!BI$4:BI$579))</f>
        <v>#REF!</v>
      </c>
      <c r="O352" s="1" t="e">
        <f>SUM(_xlfn.XLOOKUP(Table8[[#This Row],[Control ID]],[6]!Table10[Control ID],[6]cmmiAnalysis!BJ$4:BJ$579),_xlfn.XLOOKUP(Table8[[#This Row],[Control ID]],[6]!Table10[Control ID],[6]cmmiAnalysis!BK$4:BK$579))</f>
        <v>#REF!</v>
      </c>
      <c r="P352" s="1" t="e">
        <f>SUM(_xlfn.XLOOKUP(Table8[[#This Row],[Control ID]],[6]!Table10[Control ID],[6]cmmiAnalysis!BL$4:BL$579))</f>
        <v>#REF!</v>
      </c>
      <c r="Q3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2" s="1" t="e">
        <f>SUM(_xlfn.XLOOKUP(Table8[[#This Row],[Control ID]],[6]!Table10[Control ID],[6]cmmiAnalysis!BQ$4:BQ$579),_xlfn.XLOOKUP(Table8[[#This Row],[Control ID]],[6]!Table10[Control ID],[6]cmmiAnalysis!BR$4:BR$579))</f>
        <v>#REF!</v>
      </c>
      <c r="S352" s="1" t="e">
        <f>SUM(_xlfn.XLOOKUP(Table8[[#This Row],[Control ID]],[6]!Table10[Control ID],[6]cmmiAnalysis!BA$4:BA$579),_xlfn.XLOOKUP(Table8[[#This Row],[Control ID]],[6]!Table10[Control ID],[6]cmmiAnalysis!BB$4:BB$579),_xlfn.XLOOKUP(Table8[[#This Row],[Control ID]],[6]!Table10[Control ID],[6]cmmiAnalysis!BC$4:BC$579))</f>
        <v>#REF!</v>
      </c>
      <c r="T352" s="1" t="e">
        <f>SUM(_xlfn.XLOOKUP(Table8[[#This Row],[Control ID]],[6]!Table10[Control ID],[6]cmmiAnalysis!BV$4:BV$579))</f>
        <v>#REF!</v>
      </c>
      <c r="U352" s="1" t="e">
        <f>SUM(_xlfn.XLOOKUP(Table8[[#This Row],[Control ID]],[6]!Table10[Control ID],[6]cmmiAnalysis!BW$4:BW$579))</f>
        <v>#REF!</v>
      </c>
      <c r="V352" s="1" t="e">
        <f>SUM(_xlfn.XLOOKUP(Table8[[#This Row],[Control ID]],[6]!Table10[Control ID],[6]cmmiAnalysis!BX$4:BX$579))</f>
        <v>#REF!</v>
      </c>
      <c r="W352" s="1" t="e">
        <f>SUM(_xlfn.XLOOKUP(Table8[[#This Row],[Control ID]],[6]!Table10[Control ID],[6]cmmiAnalysis!BY$4:BY$579))</f>
        <v>#REF!</v>
      </c>
      <c r="X352" s="1" t="e">
        <f>SUM(_xlfn.XLOOKUP(Table8[[#This Row],[Control ID]],[6]!Table10[Control ID],[6]cmmiAnalysis!BZ$4:BZ$579))</f>
        <v>#REF!</v>
      </c>
      <c r="Y352" s="1" t="e">
        <f>SUM(_xlfn.XLOOKUP(Table8[[#This Row],[Control ID]],[6]!Table10[Control ID],[6]cmmiAnalysis!CA$4:CA$579),_xlfn.XLOOKUP(Table8[[#This Row],[Control ID]],[6]!Table10[Control ID],[6]cmmiAnalysis!CB$4:CB$579))</f>
        <v>#REF!</v>
      </c>
      <c r="Z352" s="1" t="e">
        <f>SUM(_xlfn.XLOOKUP(Table8[[#This Row],[Control ID]],[6]!Table10[Control ID],[6]cmmiAnalysis!CC$4:CC$579),_xlfn.XLOOKUP(Table8[[#This Row],[Control ID]],[6]!Table10[Control ID],[6]cmmiAnalysis!CD$4:CD$579),_xlfn.XLOOKUP(Table8[[#This Row],[Control ID]],[6]!Table10[Control ID],[6]cmmiAnalysis!CE$4:CE$579))</f>
        <v>#REF!</v>
      </c>
    </row>
    <row r="353" spans="2:26" x14ac:dyDescent="0.25">
      <c r="B353" s="1" t="s">
        <v>3704</v>
      </c>
      <c r="C353" s="1" t="str">
        <f>_xlfn.XLOOKUP(B353,[6]cmmiAnalysis!$A$4:$A$579,[6]cmmiAnalysis!$D$4:$D$579,0,0,1)</f>
        <v>Zero Trust Architecture</v>
      </c>
      <c r="D353" s="19">
        <v>3</v>
      </c>
      <c r="E353" s="32" t="str">
        <f>IFERROR(SUM(Table8[[#This Row],[Implementation]:[Reporting]]),"N/A")</f>
        <v>N/A</v>
      </c>
      <c r="F353" s="32" t="e">
        <f>SUM(Table8[[#This Row],[Operating Capability]:[Adaptability]])</f>
        <v>#REF!</v>
      </c>
      <c r="G353" s="32" t="e">
        <f>SUM(Table8[[#This Row],[Reliability]:[Transparency]])</f>
        <v>#REF!</v>
      </c>
      <c r="H353" s="1" t="e" cm="1">
        <f t="array" ref="H353">_xlfn.XLOOKUP(B353,[6]!Table10[Control ID],[6]cmmiAnalysis!AV$4:AV$579,0,0,1)</f>
        <v>#REF!</v>
      </c>
      <c r="I353" s="1" t="e" cm="1">
        <f t="array" ref="I353">_xlfn.XLOOKUP(B353,[6]!Table10[Control ID], [6]cmmiAnalysis!AW$4:AW$579,0,0,1)+(_xlfn.XLOOKUP(B353,[6]!Table10[Control ID], [6]cmmiAnalysis!AX$4:AX$579,0,0,1)+(_xlfn.XLOOKUP(B353,[6]!Table10[Control ID], [6]cmmiAnalysis!AY$4:AY$579,0,0,1)))</f>
        <v>#REF!</v>
      </c>
      <c r="J3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3" s="1" t="e">
        <f>SUM(_xlfn.XLOOKUP(Table8[[#This Row],[Control ID]],[6]!Table10[Control ID],[6]cmmiAnalysis!BE$4:BE$579),_xlfn.XLOOKUP(Table8[[#This Row],[Control ID]],[6]!Table10[Control ID],[6]cmmiAnalysis!BF$4:BF$579))</f>
        <v>#REF!</v>
      </c>
      <c r="L353" s="1" t="e">
        <f>SUM(_xlfn.XLOOKUP(Table8[[#This Row],[Control ID]],[6]!Table10[Control ID],[6]cmmiAnalysis!BG$4:BG$579))</f>
        <v>#REF!</v>
      </c>
      <c r="M353" s="1" t="e">
        <f>SUM(_xlfn.XLOOKUP(Table8[[#This Row],[Control ID]],[6]!Table10[Control ID],[6]cmmiAnalysis!BH$4:BH$579))</f>
        <v>#REF!</v>
      </c>
      <c r="N353" s="1" t="e">
        <f>SUM(_xlfn.XLOOKUP(Table8[[#This Row],[Control ID]],[6]!Table10[Control ID],[6]cmmiAnalysis!BI$4:BI$579))</f>
        <v>#REF!</v>
      </c>
      <c r="O353" s="1" t="e">
        <f>SUM(_xlfn.XLOOKUP(Table8[[#This Row],[Control ID]],[6]!Table10[Control ID],[6]cmmiAnalysis!BJ$4:BJ$579),_xlfn.XLOOKUP(Table8[[#This Row],[Control ID]],[6]!Table10[Control ID],[6]cmmiAnalysis!BK$4:BK$579))</f>
        <v>#REF!</v>
      </c>
      <c r="P353" s="1" t="e">
        <f>SUM(_xlfn.XLOOKUP(Table8[[#This Row],[Control ID]],[6]!Table10[Control ID],[6]cmmiAnalysis!BL$4:BL$579))</f>
        <v>#REF!</v>
      </c>
      <c r="Q3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3" s="1" t="e">
        <f>SUM(_xlfn.XLOOKUP(Table8[[#This Row],[Control ID]],[6]!Table10[Control ID],[6]cmmiAnalysis!BQ$4:BQ$579),_xlfn.XLOOKUP(Table8[[#This Row],[Control ID]],[6]!Table10[Control ID],[6]cmmiAnalysis!BR$4:BR$579))</f>
        <v>#REF!</v>
      </c>
      <c r="S353" s="1" t="e">
        <f>SUM(_xlfn.XLOOKUP(Table8[[#This Row],[Control ID]],[6]!Table10[Control ID],[6]cmmiAnalysis!BA$4:BA$579),_xlfn.XLOOKUP(Table8[[#This Row],[Control ID]],[6]!Table10[Control ID],[6]cmmiAnalysis!BB$4:BB$579),_xlfn.XLOOKUP(Table8[[#This Row],[Control ID]],[6]!Table10[Control ID],[6]cmmiAnalysis!BC$4:BC$579))</f>
        <v>#REF!</v>
      </c>
      <c r="T353" s="1" t="e">
        <f>SUM(_xlfn.XLOOKUP(Table8[[#This Row],[Control ID]],[6]!Table10[Control ID],[6]cmmiAnalysis!BV$4:BV$579))</f>
        <v>#REF!</v>
      </c>
      <c r="U353" s="1" t="e">
        <f>SUM(_xlfn.XLOOKUP(Table8[[#This Row],[Control ID]],[6]!Table10[Control ID],[6]cmmiAnalysis!BW$4:BW$579))</f>
        <v>#REF!</v>
      </c>
      <c r="V353" s="1" t="e">
        <f>SUM(_xlfn.XLOOKUP(Table8[[#This Row],[Control ID]],[6]!Table10[Control ID],[6]cmmiAnalysis!BX$4:BX$579))</f>
        <v>#REF!</v>
      </c>
      <c r="W353" s="1" t="e">
        <f>SUM(_xlfn.XLOOKUP(Table8[[#This Row],[Control ID]],[6]!Table10[Control ID],[6]cmmiAnalysis!BY$4:BY$579))</f>
        <v>#REF!</v>
      </c>
      <c r="X353" s="1" t="e">
        <f>SUM(_xlfn.XLOOKUP(Table8[[#This Row],[Control ID]],[6]!Table10[Control ID],[6]cmmiAnalysis!BZ$4:BZ$579))</f>
        <v>#REF!</v>
      </c>
      <c r="Y353" s="1" t="e">
        <f>SUM(_xlfn.XLOOKUP(Table8[[#This Row],[Control ID]],[6]!Table10[Control ID],[6]cmmiAnalysis!CA$4:CA$579),_xlfn.XLOOKUP(Table8[[#This Row],[Control ID]],[6]!Table10[Control ID],[6]cmmiAnalysis!CB$4:CB$579))</f>
        <v>#REF!</v>
      </c>
      <c r="Z353" s="1" t="e">
        <f>SUM(_xlfn.XLOOKUP(Table8[[#This Row],[Control ID]],[6]!Table10[Control ID],[6]cmmiAnalysis!CC$4:CC$579),_xlfn.XLOOKUP(Table8[[#This Row],[Control ID]],[6]!Table10[Control ID],[6]cmmiAnalysis!CD$4:CD$579),_xlfn.XLOOKUP(Table8[[#This Row],[Control ID]],[6]!Table10[Control ID],[6]cmmiAnalysis!CE$4:CE$579))</f>
        <v>#REF!</v>
      </c>
    </row>
    <row r="354" spans="2:26" x14ac:dyDescent="0.25">
      <c r="B354" s="1" t="s">
        <v>3705</v>
      </c>
      <c r="C354" s="1" t="str">
        <f>_xlfn.XLOOKUP(B354,[6]cmmiAnalysis!$A$4:$A$579,[6]cmmiAnalysis!$D$4:$D$579,0,0,1)</f>
        <v>Backup and Recovery</v>
      </c>
      <c r="D354" s="19">
        <v>4</v>
      </c>
      <c r="E354" s="32" t="str">
        <f>IFERROR(SUM(Table8[[#This Row],[Implementation]:[Reporting]]),"N/A")</f>
        <v>N/A</v>
      </c>
      <c r="F354" s="32" t="e">
        <f>SUM(Table8[[#This Row],[Operating Capability]:[Adaptability]])</f>
        <v>#REF!</v>
      </c>
      <c r="G354" s="32" t="e">
        <f>SUM(Table8[[#This Row],[Reliability]:[Transparency]])</f>
        <v>#REF!</v>
      </c>
      <c r="H354" s="1" t="e" cm="1">
        <f t="array" ref="H354">_xlfn.XLOOKUP(B354,[6]!Table10[Control ID],[6]cmmiAnalysis!AV$4:AV$579,0,0,1)</f>
        <v>#REF!</v>
      </c>
      <c r="I354" s="1" t="e" cm="1">
        <f t="array" ref="I354">_xlfn.XLOOKUP(B354,[6]!Table10[Control ID], [6]cmmiAnalysis!AW$4:AW$579,0,0,1)+(_xlfn.XLOOKUP(B354,[6]!Table10[Control ID], [6]cmmiAnalysis!AX$4:AX$579,0,0,1)+(_xlfn.XLOOKUP(B354,[6]!Table10[Control ID], [6]cmmiAnalysis!AY$4:AY$579,0,0,1)))</f>
        <v>#REF!</v>
      </c>
      <c r="J3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4" s="1" t="e">
        <f>SUM(_xlfn.XLOOKUP(Table8[[#This Row],[Control ID]],[6]!Table10[Control ID],[6]cmmiAnalysis!BE$4:BE$579),_xlfn.XLOOKUP(Table8[[#This Row],[Control ID]],[6]!Table10[Control ID],[6]cmmiAnalysis!BF$4:BF$579))</f>
        <v>#REF!</v>
      </c>
      <c r="L354" s="1" t="e">
        <f>SUM(_xlfn.XLOOKUP(Table8[[#This Row],[Control ID]],[6]!Table10[Control ID],[6]cmmiAnalysis!BG$4:BG$579))</f>
        <v>#REF!</v>
      </c>
      <c r="M354" s="1" t="e">
        <f>SUM(_xlfn.XLOOKUP(Table8[[#This Row],[Control ID]],[6]!Table10[Control ID],[6]cmmiAnalysis!BH$4:BH$579))</f>
        <v>#REF!</v>
      </c>
      <c r="N354" s="1" t="e">
        <f>SUM(_xlfn.XLOOKUP(Table8[[#This Row],[Control ID]],[6]!Table10[Control ID],[6]cmmiAnalysis!BI$4:BI$579))</f>
        <v>#REF!</v>
      </c>
      <c r="O354" s="1" t="e">
        <f>SUM(_xlfn.XLOOKUP(Table8[[#This Row],[Control ID]],[6]!Table10[Control ID],[6]cmmiAnalysis!BJ$4:BJ$579),_xlfn.XLOOKUP(Table8[[#This Row],[Control ID]],[6]!Table10[Control ID],[6]cmmiAnalysis!BK$4:BK$579))</f>
        <v>#REF!</v>
      </c>
      <c r="P354" s="1" t="e">
        <f>SUM(_xlfn.XLOOKUP(Table8[[#This Row],[Control ID]],[6]!Table10[Control ID],[6]cmmiAnalysis!BL$4:BL$579))</f>
        <v>#REF!</v>
      </c>
      <c r="Q3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4" s="1" t="e">
        <f>SUM(_xlfn.XLOOKUP(Table8[[#This Row],[Control ID]],[6]!Table10[Control ID],[6]cmmiAnalysis!BQ$4:BQ$579),_xlfn.XLOOKUP(Table8[[#This Row],[Control ID]],[6]!Table10[Control ID],[6]cmmiAnalysis!BR$4:BR$579))</f>
        <v>#REF!</v>
      </c>
      <c r="S354" s="1" t="e">
        <f>SUM(_xlfn.XLOOKUP(Table8[[#This Row],[Control ID]],[6]!Table10[Control ID],[6]cmmiAnalysis!BA$4:BA$579),_xlfn.XLOOKUP(Table8[[#This Row],[Control ID]],[6]!Table10[Control ID],[6]cmmiAnalysis!BB$4:BB$579),_xlfn.XLOOKUP(Table8[[#This Row],[Control ID]],[6]!Table10[Control ID],[6]cmmiAnalysis!BC$4:BC$579))</f>
        <v>#REF!</v>
      </c>
      <c r="T354" s="1" t="e">
        <f>SUM(_xlfn.XLOOKUP(Table8[[#This Row],[Control ID]],[6]!Table10[Control ID],[6]cmmiAnalysis!BV$4:BV$579))</f>
        <v>#REF!</v>
      </c>
      <c r="U354" s="1" t="e">
        <f>SUM(_xlfn.XLOOKUP(Table8[[#This Row],[Control ID]],[6]!Table10[Control ID],[6]cmmiAnalysis!BW$4:BW$579))</f>
        <v>#REF!</v>
      </c>
      <c r="V354" s="1" t="e">
        <f>SUM(_xlfn.XLOOKUP(Table8[[#This Row],[Control ID]],[6]!Table10[Control ID],[6]cmmiAnalysis!BX$4:BX$579))</f>
        <v>#REF!</v>
      </c>
      <c r="W354" s="1" t="e">
        <f>SUM(_xlfn.XLOOKUP(Table8[[#This Row],[Control ID]],[6]!Table10[Control ID],[6]cmmiAnalysis!BY$4:BY$579))</f>
        <v>#REF!</v>
      </c>
      <c r="X354" s="1" t="e">
        <f>SUM(_xlfn.XLOOKUP(Table8[[#This Row],[Control ID]],[6]!Table10[Control ID],[6]cmmiAnalysis!BZ$4:BZ$579))</f>
        <v>#REF!</v>
      </c>
      <c r="Y354" s="1" t="e">
        <f>SUM(_xlfn.XLOOKUP(Table8[[#This Row],[Control ID]],[6]!Table10[Control ID],[6]cmmiAnalysis!CA$4:CA$579),_xlfn.XLOOKUP(Table8[[#This Row],[Control ID]],[6]!Table10[Control ID],[6]cmmiAnalysis!CB$4:CB$579))</f>
        <v>#REF!</v>
      </c>
      <c r="Z354" s="1" t="e">
        <f>SUM(_xlfn.XLOOKUP(Table8[[#This Row],[Control ID]],[6]!Table10[Control ID],[6]cmmiAnalysis!CC$4:CC$579),_xlfn.XLOOKUP(Table8[[#This Row],[Control ID]],[6]!Table10[Control ID],[6]cmmiAnalysis!CD$4:CD$579),_xlfn.XLOOKUP(Table8[[#This Row],[Control ID]],[6]!Table10[Control ID],[6]cmmiAnalysis!CE$4:CE$579))</f>
        <v>#REF!</v>
      </c>
    </row>
    <row r="355" spans="2:26" x14ac:dyDescent="0.25">
      <c r="B355" s="1" t="s">
        <v>3707</v>
      </c>
      <c r="C355" s="1" t="str">
        <f>_xlfn.XLOOKUP(B355,[6]cmmiAnalysis!$A$4:$A$579,[6]cmmiAnalysis!$D$4:$D$579,0,0,1)</f>
        <v>Load Balancers</v>
      </c>
      <c r="D355" s="19">
        <v>4</v>
      </c>
      <c r="E355" s="32" t="str">
        <f>IFERROR(SUM(Table8[[#This Row],[Implementation]:[Reporting]]),"N/A")</f>
        <v>N/A</v>
      </c>
      <c r="F355" s="32" t="e">
        <f>SUM(Table8[[#This Row],[Operating Capability]:[Adaptability]])</f>
        <v>#REF!</v>
      </c>
      <c r="G355" s="32" t="e">
        <f>SUM(Table8[[#This Row],[Reliability]:[Transparency]])</f>
        <v>#REF!</v>
      </c>
      <c r="H355" s="1" t="e" cm="1">
        <f t="array" ref="H355">_xlfn.XLOOKUP(B355,[6]!Table10[Control ID],[6]cmmiAnalysis!AV$4:AV$579,0,0,1)</f>
        <v>#REF!</v>
      </c>
      <c r="I355" s="1" t="e" cm="1">
        <f t="array" ref="I355">_xlfn.XLOOKUP(B355,[6]!Table10[Control ID], [6]cmmiAnalysis!AW$4:AW$579,0,0,1)+(_xlfn.XLOOKUP(B355,[6]!Table10[Control ID], [6]cmmiAnalysis!AX$4:AX$579,0,0,1)+(_xlfn.XLOOKUP(B355,[6]!Table10[Control ID], [6]cmmiAnalysis!AY$4:AY$579,0,0,1)))</f>
        <v>#REF!</v>
      </c>
      <c r="J3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5" s="1" t="e">
        <f>SUM(_xlfn.XLOOKUP(Table8[[#This Row],[Control ID]],[6]!Table10[Control ID],[6]cmmiAnalysis!BE$4:BE$579),_xlfn.XLOOKUP(Table8[[#This Row],[Control ID]],[6]!Table10[Control ID],[6]cmmiAnalysis!BF$4:BF$579))</f>
        <v>#REF!</v>
      </c>
      <c r="L355" s="1" t="e">
        <f>SUM(_xlfn.XLOOKUP(Table8[[#This Row],[Control ID]],[6]!Table10[Control ID],[6]cmmiAnalysis!BG$4:BG$579))</f>
        <v>#REF!</v>
      </c>
      <c r="M355" s="1" t="e">
        <f>SUM(_xlfn.XLOOKUP(Table8[[#This Row],[Control ID]],[6]!Table10[Control ID],[6]cmmiAnalysis!BH$4:BH$579))</f>
        <v>#REF!</v>
      </c>
      <c r="N355" s="1" t="e">
        <f>SUM(_xlfn.XLOOKUP(Table8[[#This Row],[Control ID]],[6]!Table10[Control ID],[6]cmmiAnalysis!BI$4:BI$579))</f>
        <v>#REF!</v>
      </c>
      <c r="O355" s="1" t="e">
        <f>SUM(_xlfn.XLOOKUP(Table8[[#This Row],[Control ID]],[6]!Table10[Control ID],[6]cmmiAnalysis!BJ$4:BJ$579),_xlfn.XLOOKUP(Table8[[#This Row],[Control ID]],[6]!Table10[Control ID],[6]cmmiAnalysis!BK$4:BK$579))</f>
        <v>#REF!</v>
      </c>
      <c r="P355" s="1" t="e">
        <f>SUM(_xlfn.XLOOKUP(Table8[[#This Row],[Control ID]],[6]!Table10[Control ID],[6]cmmiAnalysis!BL$4:BL$579))</f>
        <v>#REF!</v>
      </c>
      <c r="Q3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5" s="1" t="e">
        <f>SUM(_xlfn.XLOOKUP(Table8[[#This Row],[Control ID]],[6]!Table10[Control ID],[6]cmmiAnalysis!BQ$4:BQ$579),_xlfn.XLOOKUP(Table8[[#This Row],[Control ID]],[6]!Table10[Control ID],[6]cmmiAnalysis!BR$4:BR$579))</f>
        <v>#REF!</v>
      </c>
      <c r="S355" s="1" t="e">
        <f>SUM(_xlfn.XLOOKUP(Table8[[#This Row],[Control ID]],[6]!Table10[Control ID],[6]cmmiAnalysis!BA$4:BA$579),_xlfn.XLOOKUP(Table8[[#This Row],[Control ID]],[6]!Table10[Control ID],[6]cmmiAnalysis!BB$4:BB$579),_xlfn.XLOOKUP(Table8[[#This Row],[Control ID]],[6]!Table10[Control ID],[6]cmmiAnalysis!BC$4:BC$579))</f>
        <v>#REF!</v>
      </c>
      <c r="T355" s="1" t="e">
        <f>SUM(_xlfn.XLOOKUP(Table8[[#This Row],[Control ID]],[6]!Table10[Control ID],[6]cmmiAnalysis!BV$4:BV$579))</f>
        <v>#REF!</v>
      </c>
      <c r="U355" s="1" t="e">
        <f>SUM(_xlfn.XLOOKUP(Table8[[#This Row],[Control ID]],[6]!Table10[Control ID],[6]cmmiAnalysis!BW$4:BW$579))</f>
        <v>#REF!</v>
      </c>
      <c r="V355" s="1" t="e">
        <f>SUM(_xlfn.XLOOKUP(Table8[[#This Row],[Control ID]],[6]!Table10[Control ID],[6]cmmiAnalysis!BX$4:BX$579))</f>
        <v>#REF!</v>
      </c>
      <c r="W355" s="1" t="e">
        <f>SUM(_xlfn.XLOOKUP(Table8[[#This Row],[Control ID]],[6]!Table10[Control ID],[6]cmmiAnalysis!BY$4:BY$579))</f>
        <v>#REF!</v>
      </c>
      <c r="X355" s="1" t="e">
        <f>SUM(_xlfn.XLOOKUP(Table8[[#This Row],[Control ID]],[6]!Table10[Control ID],[6]cmmiAnalysis!BZ$4:BZ$579))</f>
        <v>#REF!</v>
      </c>
      <c r="Y355" s="1" t="e">
        <f>SUM(_xlfn.XLOOKUP(Table8[[#This Row],[Control ID]],[6]!Table10[Control ID],[6]cmmiAnalysis!CA$4:CA$579),_xlfn.XLOOKUP(Table8[[#This Row],[Control ID]],[6]!Table10[Control ID],[6]cmmiAnalysis!CB$4:CB$579))</f>
        <v>#REF!</v>
      </c>
      <c r="Z355" s="1" t="e">
        <f>SUM(_xlfn.XLOOKUP(Table8[[#This Row],[Control ID]],[6]!Table10[Control ID],[6]cmmiAnalysis!CC$4:CC$579),_xlfn.XLOOKUP(Table8[[#This Row],[Control ID]],[6]!Table10[Control ID],[6]cmmiAnalysis!CD$4:CD$579),_xlfn.XLOOKUP(Table8[[#This Row],[Control ID]],[6]!Table10[Control ID],[6]cmmiAnalysis!CE$4:CE$579))</f>
        <v>#REF!</v>
      </c>
    </row>
    <row r="356" spans="2:26" x14ac:dyDescent="0.25">
      <c r="B356" s="1" t="s">
        <v>3708</v>
      </c>
      <c r="C356" s="1" t="str">
        <f>_xlfn.XLOOKUP(B356,[6]cmmiAnalysis!$A$4:$A$579,[6]cmmiAnalysis!$D$4:$D$579,0,0,1)</f>
        <v>High Availability Clusters</v>
      </c>
      <c r="D356" s="19">
        <v>4</v>
      </c>
      <c r="E356" s="32" t="str">
        <f>IFERROR(SUM(Table8[[#This Row],[Implementation]:[Reporting]]),"N/A")</f>
        <v>N/A</v>
      </c>
      <c r="F356" s="32" t="e">
        <f>SUM(Table8[[#This Row],[Operating Capability]:[Adaptability]])</f>
        <v>#REF!</v>
      </c>
      <c r="G356" s="32" t="e">
        <f>SUM(Table8[[#This Row],[Reliability]:[Transparency]])</f>
        <v>#REF!</v>
      </c>
      <c r="H356" s="1" t="e" cm="1">
        <f t="array" ref="H356">_xlfn.XLOOKUP(B356,[6]!Table10[Control ID],[6]cmmiAnalysis!AV$4:AV$579,0,0,1)</f>
        <v>#REF!</v>
      </c>
      <c r="I356" s="1" t="e" cm="1">
        <f t="array" ref="I356">_xlfn.XLOOKUP(B356,[6]!Table10[Control ID], [6]cmmiAnalysis!AW$4:AW$579,0,0,1)+(_xlfn.XLOOKUP(B356,[6]!Table10[Control ID], [6]cmmiAnalysis!AX$4:AX$579,0,0,1)+(_xlfn.XLOOKUP(B356,[6]!Table10[Control ID], [6]cmmiAnalysis!AY$4:AY$579,0,0,1)))</f>
        <v>#REF!</v>
      </c>
      <c r="J3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6" s="1" t="e">
        <f>SUM(_xlfn.XLOOKUP(Table8[[#This Row],[Control ID]],[6]!Table10[Control ID],[6]cmmiAnalysis!BE$4:BE$579),_xlfn.XLOOKUP(Table8[[#This Row],[Control ID]],[6]!Table10[Control ID],[6]cmmiAnalysis!BF$4:BF$579))</f>
        <v>#REF!</v>
      </c>
      <c r="L356" s="1" t="e">
        <f>SUM(_xlfn.XLOOKUP(Table8[[#This Row],[Control ID]],[6]!Table10[Control ID],[6]cmmiAnalysis!BG$4:BG$579))</f>
        <v>#REF!</v>
      </c>
      <c r="M356" s="1" t="e">
        <f>SUM(_xlfn.XLOOKUP(Table8[[#This Row],[Control ID]],[6]!Table10[Control ID],[6]cmmiAnalysis!BH$4:BH$579))</f>
        <v>#REF!</v>
      </c>
      <c r="N356" s="1" t="e">
        <f>SUM(_xlfn.XLOOKUP(Table8[[#This Row],[Control ID]],[6]!Table10[Control ID],[6]cmmiAnalysis!BI$4:BI$579))</f>
        <v>#REF!</v>
      </c>
      <c r="O356" s="1" t="e">
        <f>SUM(_xlfn.XLOOKUP(Table8[[#This Row],[Control ID]],[6]!Table10[Control ID],[6]cmmiAnalysis!BJ$4:BJ$579),_xlfn.XLOOKUP(Table8[[#This Row],[Control ID]],[6]!Table10[Control ID],[6]cmmiAnalysis!BK$4:BK$579))</f>
        <v>#REF!</v>
      </c>
      <c r="P356" s="1" t="e">
        <f>SUM(_xlfn.XLOOKUP(Table8[[#This Row],[Control ID]],[6]!Table10[Control ID],[6]cmmiAnalysis!BL$4:BL$579))</f>
        <v>#REF!</v>
      </c>
      <c r="Q3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6" s="1" t="e">
        <f>SUM(_xlfn.XLOOKUP(Table8[[#This Row],[Control ID]],[6]!Table10[Control ID],[6]cmmiAnalysis!BQ$4:BQ$579),_xlfn.XLOOKUP(Table8[[#This Row],[Control ID]],[6]!Table10[Control ID],[6]cmmiAnalysis!BR$4:BR$579))</f>
        <v>#REF!</v>
      </c>
      <c r="S356" s="1" t="e">
        <f>SUM(_xlfn.XLOOKUP(Table8[[#This Row],[Control ID]],[6]!Table10[Control ID],[6]cmmiAnalysis!BA$4:BA$579),_xlfn.XLOOKUP(Table8[[#This Row],[Control ID]],[6]!Table10[Control ID],[6]cmmiAnalysis!BB$4:BB$579),_xlfn.XLOOKUP(Table8[[#This Row],[Control ID]],[6]!Table10[Control ID],[6]cmmiAnalysis!BC$4:BC$579))</f>
        <v>#REF!</v>
      </c>
      <c r="T356" s="1" t="e">
        <f>SUM(_xlfn.XLOOKUP(Table8[[#This Row],[Control ID]],[6]!Table10[Control ID],[6]cmmiAnalysis!BV$4:BV$579))</f>
        <v>#REF!</v>
      </c>
      <c r="U356" s="1" t="e">
        <f>SUM(_xlfn.XLOOKUP(Table8[[#This Row],[Control ID]],[6]!Table10[Control ID],[6]cmmiAnalysis!BW$4:BW$579))</f>
        <v>#REF!</v>
      </c>
      <c r="V356" s="1" t="e">
        <f>SUM(_xlfn.XLOOKUP(Table8[[#This Row],[Control ID]],[6]!Table10[Control ID],[6]cmmiAnalysis!BX$4:BX$579))</f>
        <v>#REF!</v>
      </c>
      <c r="W356" s="1" t="e">
        <f>SUM(_xlfn.XLOOKUP(Table8[[#This Row],[Control ID]],[6]!Table10[Control ID],[6]cmmiAnalysis!BY$4:BY$579))</f>
        <v>#REF!</v>
      </c>
      <c r="X356" s="1" t="e">
        <f>SUM(_xlfn.XLOOKUP(Table8[[#This Row],[Control ID]],[6]!Table10[Control ID],[6]cmmiAnalysis!BZ$4:BZ$579))</f>
        <v>#REF!</v>
      </c>
      <c r="Y356" s="1" t="e">
        <f>SUM(_xlfn.XLOOKUP(Table8[[#This Row],[Control ID]],[6]!Table10[Control ID],[6]cmmiAnalysis!CA$4:CA$579),_xlfn.XLOOKUP(Table8[[#This Row],[Control ID]],[6]!Table10[Control ID],[6]cmmiAnalysis!CB$4:CB$579))</f>
        <v>#REF!</v>
      </c>
      <c r="Z356" s="1" t="e">
        <f>SUM(_xlfn.XLOOKUP(Table8[[#This Row],[Control ID]],[6]!Table10[Control ID],[6]cmmiAnalysis!CC$4:CC$579),_xlfn.XLOOKUP(Table8[[#This Row],[Control ID]],[6]!Table10[Control ID],[6]cmmiAnalysis!CD$4:CD$579),_xlfn.XLOOKUP(Table8[[#This Row],[Control ID]],[6]!Table10[Control ID],[6]cmmiAnalysis!CE$4:CE$579))</f>
        <v>#REF!</v>
      </c>
    </row>
    <row r="357" spans="2:26" x14ac:dyDescent="0.25">
      <c r="B357" s="1" t="s">
        <v>3709</v>
      </c>
      <c r="C357" s="1" t="str">
        <f>_xlfn.XLOOKUP(B357,[6]cmmiAnalysis!$A$4:$A$579,[6]cmmiAnalysis!$D$4:$D$579,0,0,1)</f>
        <v>Multi-Factor Authentication (MFA)</v>
      </c>
      <c r="D357" s="19">
        <v>5</v>
      </c>
      <c r="E357" s="32" t="str">
        <f>IFERROR(SUM(Table8[[#This Row],[Implementation]:[Reporting]]),"N/A")</f>
        <v>N/A</v>
      </c>
      <c r="F357" s="32" t="e">
        <f>SUM(Table8[[#This Row],[Operating Capability]:[Adaptability]])</f>
        <v>#REF!</v>
      </c>
      <c r="G357" s="32" t="e">
        <f>SUM(Table8[[#This Row],[Reliability]:[Transparency]])</f>
        <v>#REF!</v>
      </c>
      <c r="H357" s="1" t="e" cm="1">
        <f t="array" ref="H357">_xlfn.XLOOKUP(B357,[6]!Table10[Control ID],[6]cmmiAnalysis!AV$4:AV$579,0,0,1)</f>
        <v>#REF!</v>
      </c>
      <c r="I357" s="1" t="e" cm="1">
        <f t="array" ref="I357">_xlfn.XLOOKUP(B357,[6]!Table10[Control ID], [6]cmmiAnalysis!AW$4:AW$579,0,0,1)+(_xlfn.XLOOKUP(B357,[6]!Table10[Control ID], [6]cmmiAnalysis!AX$4:AX$579,0,0,1)+(_xlfn.XLOOKUP(B357,[6]!Table10[Control ID], [6]cmmiAnalysis!AY$4:AY$579,0,0,1)))</f>
        <v>#REF!</v>
      </c>
      <c r="J3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7" s="1" t="e">
        <f>SUM(_xlfn.XLOOKUP(Table8[[#This Row],[Control ID]],[6]!Table10[Control ID],[6]cmmiAnalysis!BE$4:BE$579),_xlfn.XLOOKUP(Table8[[#This Row],[Control ID]],[6]!Table10[Control ID],[6]cmmiAnalysis!BF$4:BF$579))</f>
        <v>#REF!</v>
      </c>
      <c r="L357" s="1" t="e">
        <f>SUM(_xlfn.XLOOKUP(Table8[[#This Row],[Control ID]],[6]!Table10[Control ID],[6]cmmiAnalysis!BG$4:BG$579))</f>
        <v>#REF!</v>
      </c>
      <c r="M357" s="1" t="e">
        <f>SUM(_xlfn.XLOOKUP(Table8[[#This Row],[Control ID]],[6]!Table10[Control ID],[6]cmmiAnalysis!BH$4:BH$579))</f>
        <v>#REF!</v>
      </c>
      <c r="N357" s="1" t="e">
        <f>SUM(_xlfn.XLOOKUP(Table8[[#This Row],[Control ID]],[6]!Table10[Control ID],[6]cmmiAnalysis!BI$4:BI$579))</f>
        <v>#REF!</v>
      </c>
      <c r="O357" s="1" t="e">
        <f>SUM(_xlfn.XLOOKUP(Table8[[#This Row],[Control ID]],[6]!Table10[Control ID],[6]cmmiAnalysis!BJ$4:BJ$579),_xlfn.XLOOKUP(Table8[[#This Row],[Control ID]],[6]!Table10[Control ID],[6]cmmiAnalysis!BK$4:BK$579))</f>
        <v>#REF!</v>
      </c>
      <c r="P357" s="1" t="e">
        <f>SUM(_xlfn.XLOOKUP(Table8[[#This Row],[Control ID]],[6]!Table10[Control ID],[6]cmmiAnalysis!BL$4:BL$579))</f>
        <v>#REF!</v>
      </c>
      <c r="Q3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7" s="1" t="e">
        <f>SUM(_xlfn.XLOOKUP(Table8[[#This Row],[Control ID]],[6]!Table10[Control ID],[6]cmmiAnalysis!BQ$4:BQ$579),_xlfn.XLOOKUP(Table8[[#This Row],[Control ID]],[6]!Table10[Control ID],[6]cmmiAnalysis!BR$4:BR$579))</f>
        <v>#REF!</v>
      </c>
      <c r="S357" s="1" t="e">
        <f>SUM(_xlfn.XLOOKUP(Table8[[#This Row],[Control ID]],[6]!Table10[Control ID],[6]cmmiAnalysis!BA$4:BA$579),_xlfn.XLOOKUP(Table8[[#This Row],[Control ID]],[6]!Table10[Control ID],[6]cmmiAnalysis!BB$4:BB$579),_xlfn.XLOOKUP(Table8[[#This Row],[Control ID]],[6]!Table10[Control ID],[6]cmmiAnalysis!BC$4:BC$579))</f>
        <v>#REF!</v>
      </c>
      <c r="T357" s="1" t="e">
        <f>SUM(_xlfn.XLOOKUP(Table8[[#This Row],[Control ID]],[6]!Table10[Control ID],[6]cmmiAnalysis!BV$4:BV$579))</f>
        <v>#REF!</v>
      </c>
      <c r="U357" s="1" t="e">
        <f>SUM(_xlfn.XLOOKUP(Table8[[#This Row],[Control ID]],[6]!Table10[Control ID],[6]cmmiAnalysis!BW$4:BW$579))</f>
        <v>#REF!</v>
      </c>
      <c r="V357" s="1" t="e">
        <f>SUM(_xlfn.XLOOKUP(Table8[[#This Row],[Control ID]],[6]!Table10[Control ID],[6]cmmiAnalysis!BX$4:BX$579))</f>
        <v>#REF!</v>
      </c>
      <c r="W357" s="1" t="e">
        <f>SUM(_xlfn.XLOOKUP(Table8[[#This Row],[Control ID]],[6]!Table10[Control ID],[6]cmmiAnalysis!BY$4:BY$579))</f>
        <v>#REF!</v>
      </c>
      <c r="X357" s="1" t="e">
        <f>SUM(_xlfn.XLOOKUP(Table8[[#This Row],[Control ID]],[6]!Table10[Control ID],[6]cmmiAnalysis!BZ$4:BZ$579))</f>
        <v>#REF!</v>
      </c>
      <c r="Y357" s="1" t="e">
        <f>SUM(_xlfn.XLOOKUP(Table8[[#This Row],[Control ID]],[6]!Table10[Control ID],[6]cmmiAnalysis!CA$4:CA$579),_xlfn.XLOOKUP(Table8[[#This Row],[Control ID]],[6]!Table10[Control ID],[6]cmmiAnalysis!CB$4:CB$579))</f>
        <v>#REF!</v>
      </c>
      <c r="Z357" s="1" t="e">
        <f>SUM(_xlfn.XLOOKUP(Table8[[#This Row],[Control ID]],[6]!Table10[Control ID],[6]cmmiAnalysis!CC$4:CC$579),_xlfn.XLOOKUP(Table8[[#This Row],[Control ID]],[6]!Table10[Control ID],[6]cmmiAnalysis!CD$4:CD$579),_xlfn.XLOOKUP(Table8[[#This Row],[Control ID]],[6]!Table10[Control ID],[6]cmmiAnalysis!CE$4:CE$579))</f>
        <v>#REF!</v>
      </c>
    </row>
    <row r="358" spans="2:26" x14ac:dyDescent="0.25">
      <c r="B358" s="1" t="s">
        <v>3710</v>
      </c>
      <c r="C358" s="1" t="str">
        <f>_xlfn.XLOOKUP(B358,[6]cmmiAnalysis!$A$4:$A$579,[6]cmmiAnalysis!$D$4:$D$579,0,0,1)</f>
        <v>Risk-Based Authentication</v>
      </c>
      <c r="D358" s="19">
        <v>3</v>
      </c>
      <c r="E358" s="32" t="str">
        <f>IFERROR(SUM(Table8[[#This Row],[Implementation]:[Reporting]]),"N/A")</f>
        <v>N/A</v>
      </c>
      <c r="F358" s="32" t="e">
        <f>SUM(Table8[[#This Row],[Operating Capability]:[Adaptability]])</f>
        <v>#REF!</v>
      </c>
      <c r="G358" s="32" t="e">
        <f>SUM(Table8[[#This Row],[Reliability]:[Transparency]])</f>
        <v>#REF!</v>
      </c>
      <c r="H358" s="1" t="e" cm="1">
        <f t="array" ref="H358">_xlfn.XLOOKUP(B358,[6]!Table10[Control ID],[6]cmmiAnalysis!AV$4:AV$579,0,0,1)</f>
        <v>#REF!</v>
      </c>
      <c r="I358" s="1" t="e" cm="1">
        <f t="array" ref="I358">_xlfn.XLOOKUP(B358,[6]!Table10[Control ID], [6]cmmiAnalysis!AW$4:AW$579,0,0,1)+(_xlfn.XLOOKUP(B358,[6]!Table10[Control ID], [6]cmmiAnalysis!AX$4:AX$579,0,0,1)+(_xlfn.XLOOKUP(B358,[6]!Table10[Control ID], [6]cmmiAnalysis!AY$4:AY$579,0,0,1)))</f>
        <v>#REF!</v>
      </c>
      <c r="J3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8" s="1" t="e">
        <f>SUM(_xlfn.XLOOKUP(Table8[[#This Row],[Control ID]],[6]!Table10[Control ID],[6]cmmiAnalysis!BE$4:BE$579),_xlfn.XLOOKUP(Table8[[#This Row],[Control ID]],[6]!Table10[Control ID],[6]cmmiAnalysis!BF$4:BF$579))</f>
        <v>#REF!</v>
      </c>
      <c r="L358" s="1" t="e">
        <f>SUM(_xlfn.XLOOKUP(Table8[[#This Row],[Control ID]],[6]!Table10[Control ID],[6]cmmiAnalysis!BG$4:BG$579))</f>
        <v>#REF!</v>
      </c>
      <c r="M358" s="1" t="e">
        <f>SUM(_xlfn.XLOOKUP(Table8[[#This Row],[Control ID]],[6]!Table10[Control ID],[6]cmmiAnalysis!BH$4:BH$579))</f>
        <v>#REF!</v>
      </c>
      <c r="N358" s="1" t="e">
        <f>SUM(_xlfn.XLOOKUP(Table8[[#This Row],[Control ID]],[6]!Table10[Control ID],[6]cmmiAnalysis!BI$4:BI$579))</f>
        <v>#REF!</v>
      </c>
      <c r="O358" s="1" t="e">
        <f>SUM(_xlfn.XLOOKUP(Table8[[#This Row],[Control ID]],[6]!Table10[Control ID],[6]cmmiAnalysis!BJ$4:BJ$579),_xlfn.XLOOKUP(Table8[[#This Row],[Control ID]],[6]!Table10[Control ID],[6]cmmiAnalysis!BK$4:BK$579))</f>
        <v>#REF!</v>
      </c>
      <c r="P358" s="1" t="e">
        <f>SUM(_xlfn.XLOOKUP(Table8[[#This Row],[Control ID]],[6]!Table10[Control ID],[6]cmmiAnalysis!BL$4:BL$579))</f>
        <v>#REF!</v>
      </c>
      <c r="Q3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8" s="1" t="e">
        <f>SUM(_xlfn.XLOOKUP(Table8[[#This Row],[Control ID]],[6]!Table10[Control ID],[6]cmmiAnalysis!BQ$4:BQ$579),_xlfn.XLOOKUP(Table8[[#This Row],[Control ID]],[6]!Table10[Control ID],[6]cmmiAnalysis!BR$4:BR$579))</f>
        <v>#REF!</v>
      </c>
      <c r="S358" s="1" t="e">
        <f>SUM(_xlfn.XLOOKUP(Table8[[#This Row],[Control ID]],[6]!Table10[Control ID],[6]cmmiAnalysis!BA$4:BA$579),_xlfn.XLOOKUP(Table8[[#This Row],[Control ID]],[6]!Table10[Control ID],[6]cmmiAnalysis!BB$4:BB$579),_xlfn.XLOOKUP(Table8[[#This Row],[Control ID]],[6]!Table10[Control ID],[6]cmmiAnalysis!BC$4:BC$579))</f>
        <v>#REF!</v>
      </c>
      <c r="T358" s="1" t="e">
        <f>SUM(_xlfn.XLOOKUP(Table8[[#This Row],[Control ID]],[6]!Table10[Control ID],[6]cmmiAnalysis!BV$4:BV$579))</f>
        <v>#REF!</v>
      </c>
      <c r="U358" s="1" t="e">
        <f>SUM(_xlfn.XLOOKUP(Table8[[#This Row],[Control ID]],[6]!Table10[Control ID],[6]cmmiAnalysis!BW$4:BW$579))</f>
        <v>#REF!</v>
      </c>
      <c r="V358" s="1" t="e">
        <f>SUM(_xlfn.XLOOKUP(Table8[[#This Row],[Control ID]],[6]!Table10[Control ID],[6]cmmiAnalysis!BX$4:BX$579))</f>
        <v>#REF!</v>
      </c>
      <c r="W358" s="1" t="e">
        <f>SUM(_xlfn.XLOOKUP(Table8[[#This Row],[Control ID]],[6]!Table10[Control ID],[6]cmmiAnalysis!BY$4:BY$579))</f>
        <v>#REF!</v>
      </c>
      <c r="X358" s="1" t="e">
        <f>SUM(_xlfn.XLOOKUP(Table8[[#This Row],[Control ID]],[6]!Table10[Control ID],[6]cmmiAnalysis!BZ$4:BZ$579))</f>
        <v>#REF!</v>
      </c>
      <c r="Y358" s="1" t="e">
        <f>SUM(_xlfn.XLOOKUP(Table8[[#This Row],[Control ID]],[6]!Table10[Control ID],[6]cmmiAnalysis!CA$4:CA$579),_xlfn.XLOOKUP(Table8[[#This Row],[Control ID]],[6]!Table10[Control ID],[6]cmmiAnalysis!CB$4:CB$579))</f>
        <v>#REF!</v>
      </c>
      <c r="Z358" s="1" t="e">
        <f>SUM(_xlfn.XLOOKUP(Table8[[#This Row],[Control ID]],[6]!Table10[Control ID],[6]cmmiAnalysis!CC$4:CC$579),_xlfn.XLOOKUP(Table8[[#This Row],[Control ID]],[6]!Table10[Control ID],[6]cmmiAnalysis!CD$4:CD$579),_xlfn.XLOOKUP(Table8[[#This Row],[Control ID]],[6]!Table10[Control ID],[6]cmmiAnalysis!CE$4:CE$579))</f>
        <v>#REF!</v>
      </c>
    </row>
    <row r="359" spans="2:26" x14ac:dyDescent="0.25">
      <c r="B359" s="1" t="s">
        <v>3711</v>
      </c>
      <c r="C359" s="1" t="str">
        <f>_xlfn.XLOOKUP(B359,[6]cmmiAnalysis!$A$4:$A$579,[6]cmmiAnalysis!$D$4:$D$579,0,0,1)</f>
        <v>Audit Trails</v>
      </c>
      <c r="D359" s="19">
        <v>4</v>
      </c>
      <c r="E359" s="32" t="str">
        <f>IFERROR(SUM(Table8[[#This Row],[Implementation]:[Reporting]]),"N/A")</f>
        <v>N/A</v>
      </c>
      <c r="F359" s="32" t="e">
        <f>SUM(Table8[[#This Row],[Operating Capability]:[Adaptability]])</f>
        <v>#REF!</v>
      </c>
      <c r="G359" s="32" t="e">
        <f>SUM(Table8[[#This Row],[Reliability]:[Transparency]])</f>
        <v>#REF!</v>
      </c>
      <c r="H359" s="1" t="e" cm="1">
        <f t="array" ref="H359">_xlfn.XLOOKUP(B359,[6]!Table10[Control ID],[6]cmmiAnalysis!AV$4:AV$579,0,0,1)</f>
        <v>#REF!</v>
      </c>
      <c r="I359" s="1" t="e" cm="1">
        <f t="array" ref="I359">_xlfn.XLOOKUP(B359,[6]!Table10[Control ID], [6]cmmiAnalysis!AW$4:AW$579,0,0,1)+(_xlfn.XLOOKUP(B359,[6]!Table10[Control ID], [6]cmmiAnalysis!AX$4:AX$579,0,0,1)+(_xlfn.XLOOKUP(B359,[6]!Table10[Control ID], [6]cmmiAnalysis!AY$4:AY$579,0,0,1)))</f>
        <v>#REF!</v>
      </c>
      <c r="J3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59" s="1" t="e">
        <f>SUM(_xlfn.XLOOKUP(Table8[[#This Row],[Control ID]],[6]!Table10[Control ID],[6]cmmiAnalysis!BE$4:BE$579),_xlfn.XLOOKUP(Table8[[#This Row],[Control ID]],[6]!Table10[Control ID],[6]cmmiAnalysis!BF$4:BF$579))</f>
        <v>#REF!</v>
      </c>
      <c r="L359" s="1" t="e">
        <f>SUM(_xlfn.XLOOKUP(Table8[[#This Row],[Control ID]],[6]!Table10[Control ID],[6]cmmiAnalysis!BG$4:BG$579))</f>
        <v>#REF!</v>
      </c>
      <c r="M359" s="1" t="e">
        <f>SUM(_xlfn.XLOOKUP(Table8[[#This Row],[Control ID]],[6]!Table10[Control ID],[6]cmmiAnalysis!BH$4:BH$579))</f>
        <v>#REF!</v>
      </c>
      <c r="N359" s="1" t="e">
        <f>SUM(_xlfn.XLOOKUP(Table8[[#This Row],[Control ID]],[6]!Table10[Control ID],[6]cmmiAnalysis!BI$4:BI$579))</f>
        <v>#REF!</v>
      </c>
      <c r="O359" s="1" t="e">
        <f>SUM(_xlfn.XLOOKUP(Table8[[#This Row],[Control ID]],[6]!Table10[Control ID],[6]cmmiAnalysis!BJ$4:BJ$579),_xlfn.XLOOKUP(Table8[[#This Row],[Control ID]],[6]!Table10[Control ID],[6]cmmiAnalysis!BK$4:BK$579))</f>
        <v>#REF!</v>
      </c>
      <c r="P359" s="1" t="e">
        <f>SUM(_xlfn.XLOOKUP(Table8[[#This Row],[Control ID]],[6]!Table10[Control ID],[6]cmmiAnalysis!BL$4:BL$579))</f>
        <v>#REF!</v>
      </c>
      <c r="Q3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59" s="1" t="e">
        <f>SUM(_xlfn.XLOOKUP(Table8[[#This Row],[Control ID]],[6]!Table10[Control ID],[6]cmmiAnalysis!BQ$4:BQ$579),_xlfn.XLOOKUP(Table8[[#This Row],[Control ID]],[6]!Table10[Control ID],[6]cmmiAnalysis!BR$4:BR$579))</f>
        <v>#REF!</v>
      </c>
      <c r="S359" s="1" t="e">
        <f>SUM(_xlfn.XLOOKUP(Table8[[#This Row],[Control ID]],[6]!Table10[Control ID],[6]cmmiAnalysis!BA$4:BA$579),_xlfn.XLOOKUP(Table8[[#This Row],[Control ID]],[6]!Table10[Control ID],[6]cmmiAnalysis!BB$4:BB$579),_xlfn.XLOOKUP(Table8[[#This Row],[Control ID]],[6]!Table10[Control ID],[6]cmmiAnalysis!BC$4:BC$579))</f>
        <v>#REF!</v>
      </c>
      <c r="T359" s="1" t="e">
        <f>SUM(_xlfn.XLOOKUP(Table8[[#This Row],[Control ID]],[6]!Table10[Control ID],[6]cmmiAnalysis!BV$4:BV$579))</f>
        <v>#REF!</v>
      </c>
      <c r="U359" s="1" t="e">
        <f>SUM(_xlfn.XLOOKUP(Table8[[#This Row],[Control ID]],[6]!Table10[Control ID],[6]cmmiAnalysis!BW$4:BW$579))</f>
        <v>#REF!</v>
      </c>
      <c r="V359" s="1" t="e">
        <f>SUM(_xlfn.XLOOKUP(Table8[[#This Row],[Control ID]],[6]!Table10[Control ID],[6]cmmiAnalysis!BX$4:BX$579))</f>
        <v>#REF!</v>
      </c>
      <c r="W359" s="1" t="e">
        <f>SUM(_xlfn.XLOOKUP(Table8[[#This Row],[Control ID]],[6]!Table10[Control ID],[6]cmmiAnalysis!BY$4:BY$579))</f>
        <v>#REF!</v>
      </c>
      <c r="X359" s="1" t="e">
        <f>SUM(_xlfn.XLOOKUP(Table8[[#This Row],[Control ID]],[6]!Table10[Control ID],[6]cmmiAnalysis!BZ$4:BZ$579))</f>
        <v>#REF!</v>
      </c>
      <c r="Y359" s="1" t="e">
        <f>SUM(_xlfn.XLOOKUP(Table8[[#This Row],[Control ID]],[6]!Table10[Control ID],[6]cmmiAnalysis!CA$4:CA$579),_xlfn.XLOOKUP(Table8[[#This Row],[Control ID]],[6]!Table10[Control ID],[6]cmmiAnalysis!CB$4:CB$579))</f>
        <v>#REF!</v>
      </c>
      <c r="Z359" s="1" t="e">
        <f>SUM(_xlfn.XLOOKUP(Table8[[#This Row],[Control ID]],[6]!Table10[Control ID],[6]cmmiAnalysis!CC$4:CC$579),_xlfn.XLOOKUP(Table8[[#This Row],[Control ID]],[6]!Table10[Control ID],[6]cmmiAnalysis!CD$4:CD$579),_xlfn.XLOOKUP(Table8[[#This Row],[Control ID]],[6]!Table10[Control ID],[6]cmmiAnalysis!CE$4:CE$579))</f>
        <v>#REF!</v>
      </c>
    </row>
    <row r="360" spans="2:26" x14ac:dyDescent="0.25">
      <c r="B360" s="1" t="s">
        <v>3712</v>
      </c>
      <c r="C360" s="1" t="str">
        <f>_xlfn.XLOOKUP(B360,[6]cmmiAnalysis!$A$4:$A$579,[6]cmmiAnalysis!$D$4:$D$579,0,0,1)</f>
        <v>Security Information and Event Management (SIEM)</v>
      </c>
      <c r="D360" s="19">
        <v>4</v>
      </c>
      <c r="E360" s="32" t="str">
        <f>IFERROR(SUM(Table8[[#This Row],[Implementation]:[Reporting]]),"N/A")</f>
        <v>N/A</v>
      </c>
      <c r="F360" s="32" t="e">
        <f>SUM(Table8[[#This Row],[Operating Capability]:[Adaptability]])</f>
        <v>#REF!</v>
      </c>
      <c r="G360" s="32" t="e">
        <f>SUM(Table8[[#This Row],[Reliability]:[Transparency]])</f>
        <v>#REF!</v>
      </c>
      <c r="H360" s="1" t="e" cm="1">
        <f t="array" ref="H360">_xlfn.XLOOKUP(B360,[6]!Table10[Control ID],[6]cmmiAnalysis!AV$4:AV$579,0,0,1)</f>
        <v>#REF!</v>
      </c>
      <c r="I360" s="1" t="e" cm="1">
        <f t="array" ref="I360">_xlfn.XLOOKUP(B360,[6]!Table10[Control ID], [6]cmmiAnalysis!AW$4:AW$579,0,0,1)+(_xlfn.XLOOKUP(B360,[6]!Table10[Control ID], [6]cmmiAnalysis!AX$4:AX$579,0,0,1)+(_xlfn.XLOOKUP(B360,[6]!Table10[Control ID], [6]cmmiAnalysis!AY$4:AY$579,0,0,1)))</f>
        <v>#REF!</v>
      </c>
      <c r="J3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0" s="1" t="e">
        <f>SUM(_xlfn.XLOOKUP(Table8[[#This Row],[Control ID]],[6]!Table10[Control ID],[6]cmmiAnalysis!BE$4:BE$579),_xlfn.XLOOKUP(Table8[[#This Row],[Control ID]],[6]!Table10[Control ID],[6]cmmiAnalysis!BF$4:BF$579))</f>
        <v>#REF!</v>
      </c>
      <c r="L360" s="1" t="e">
        <f>SUM(_xlfn.XLOOKUP(Table8[[#This Row],[Control ID]],[6]!Table10[Control ID],[6]cmmiAnalysis!BG$4:BG$579))</f>
        <v>#REF!</v>
      </c>
      <c r="M360" s="1" t="e">
        <f>SUM(_xlfn.XLOOKUP(Table8[[#This Row],[Control ID]],[6]!Table10[Control ID],[6]cmmiAnalysis!BH$4:BH$579))</f>
        <v>#REF!</v>
      </c>
      <c r="N360" s="1" t="e">
        <f>SUM(_xlfn.XLOOKUP(Table8[[#This Row],[Control ID]],[6]!Table10[Control ID],[6]cmmiAnalysis!BI$4:BI$579))</f>
        <v>#REF!</v>
      </c>
      <c r="O360" s="1" t="e">
        <f>SUM(_xlfn.XLOOKUP(Table8[[#This Row],[Control ID]],[6]!Table10[Control ID],[6]cmmiAnalysis!BJ$4:BJ$579),_xlfn.XLOOKUP(Table8[[#This Row],[Control ID]],[6]!Table10[Control ID],[6]cmmiAnalysis!BK$4:BK$579))</f>
        <v>#REF!</v>
      </c>
      <c r="P360" s="1" t="e">
        <f>SUM(_xlfn.XLOOKUP(Table8[[#This Row],[Control ID]],[6]!Table10[Control ID],[6]cmmiAnalysis!BL$4:BL$579))</f>
        <v>#REF!</v>
      </c>
      <c r="Q3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0" s="1" t="e">
        <f>SUM(_xlfn.XLOOKUP(Table8[[#This Row],[Control ID]],[6]!Table10[Control ID],[6]cmmiAnalysis!BQ$4:BQ$579),_xlfn.XLOOKUP(Table8[[#This Row],[Control ID]],[6]!Table10[Control ID],[6]cmmiAnalysis!BR$4:BR$579))</f>
        <v>#REF!</v>
      </c>
      <c r="S360" s="1" t="e">
        <f>SUM(_xlfn.XLOOKUP(Table8[[#This Row],[Control ID]],[6]!Table10[Control ID],[6]cmmiAnalysis!BA$4:BA$579),_xlfn.XLOOKUP(Table8[[#This Row],[Control ID]],[6]!Table10[Control ID],[6]cmmiAnalysis!BB$4:BB$579),_xlfn.XLOOKUP(Table8[[#This Row],[Control ID]],[6]!Table10[Control ID],[6]cmmiAnalysis!BC$4:BC$579))</f>
        <v>#REF!</v>
      </c>
      <c r="T360" s="1" t="e">
        <f>SUM(_xlfn.XLOOKUP(Table8[[#This Row],[Control ID]],[6]!Table10[Control ID],[6]cmmiAnalysis!BV$4:BV$579))</f>
        <v>#REF!</v>
      </c>
      <c r="U360" s="1" t="e">
        <f>SUM(_xlfn.XLOOKUP(Table8[[#This Row],[Control ID]],[6]!Table10[Control ID],[6]cmmiAnalysis!BW$4:BW$579))</f>
        <v>#REF!</v>
      </c>
      <c r="V360" s="1" t="e">
        <f>SUM(_xlfn.XLOOKUP(Table8[[#This Row],[Control ID]],[6]!Table10[Control ID],[6]cmmiAnalysis!BX$4:BX$579))</f>
        <v>#REF!</v>
      </c>
      <c r="W360" s="1" t="e">
        <f>SUM(_xlfn.XLOOKUP(Table8[[#This Row],[Control ID]],[6]!Table10[Control ID],[6]cmmiAnalysis!BY$4:BY$579))</f>
        <v>#REF!</v>
      </c>
      <c r="X360" s="1" t="e">
        <f>SUM(_xlfn.XLOOKUP(Table8[[#This Row],[Control ID]],[6]!Table10[Control ID],[6]cmmiAnalysis!BZ$4:BZ$579))</f>
        <v>#REF!</v>
      </c>
      <c r="Y360" s="1" t="e">
        <f>SUM(_xlfn.XLOOKUP(Table8[[#This Row],[Control ID]],[6]!Table10[Control ID],[6]cmmiAnalysis!CA$4:CA$579),_xlfn.XLOOKUP(Table8[[#This Row],[Control ID]],[6]!Table10[Control ID],[6]cmmiAnalysis!CB$4:CB$579))</f>
        <v>#REF!</v>
      </c>
      <c r="Z360" s="1" t="e">
        <f>SUM(_xlfn.XLOOKUP(Table8[[#This Row],[Control ID]],[6]!Table10[Control ID],[6]cmmiAnalysis!CC$4:CC$579),_xlfn.XLOOKUP(Table8[[#This Row],[Control ID]],[6]!Table10[Control ID],[6]cmmiAnalysis!CD$4:CD$579),_xlfn.XLOOKUP(Table8[[#This Row],[Control ID]],[6]!Table10[Control ID],[6]cmmiAnalysis!CE$4:CE$579))</f>
        <v>#REF!</v>
      </c>
    </row>
    <row r="361" spans="2:26" x14ac:dyDescent="0.25">
      <c r="B361" s="1" t="s">
        <v>3714</v>
      </c>
      <c r="C361" s="1" t="str">
        <f>_xlfn.XLOOKUP(B361,[6]cmmiAnalysis!$A$4:$A$579,[6]cmmiAnalysis!$D$4:$D$579,0,0,1)</f>
        <v>Immutable Audit Logs</v>
      </c>
      <c r="D361" s="19">
        <v>4</v>
      </c>
      <c r="E361" s="32" t="str">
        <f>IFERROR(SUM(Table8[[#This Row],[Implementation]:[Reporting]]),"N/A")</f>
        <v>N/A</v>
      </c>
      <c r="F361" s="32" t="e">
        <f>SUM(Table8[[#This Row],[Operating Capability]:[Adaptability]])</f>
        <v>#REF!</v>
      </c>
      <c r="G361" s="32" t="e">
        <f>SUM(Table8[[#This Row],[Reliability]:[Transparency]])</f>
        <v>#REF!</v>
      </c>
      <c r="H361" s="1" t="e" cm="1">
        <f t="array" ref="H361">_xlfn.XLOOKUP(B361,[6]!Table10[Control ID],[6]cmmiAnalysis!AV$4:AV$579,0,0,1)</f>
        <v>#REF!</v>
      </c>
      <c r="I361" s="1" t="e" cm="1">
        <f t="array" ref="I361">_xlfn.XLOOKUP(B361,[6]!Table10[Control ID], [6]cmmiAnalysis!AW$4:AW$579,0,0,1)+(_xlfn.XLOOKUP(B361,[6]!Table10[Control ID], [6]cmmiAnalysis!AX$4:AX$579,0,0,1)+(_xlfn.XLOOKUP(B361,[6]!Table10[Control ID], [6]cmmiAnalysis!AY$4:AY$579,0,0,1)))</f>
        <v>#REF!</v>
      </c>
      <c r="J3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1" s="1" t="e">
        <f>SUM(_xlfn.XLOOKUP(Table8[[#This Row],[Control ID]],[6]!Table10[Control ID],[6]cmmiAnalysis!BE$4:BE$579),_xlfn.XLOOKUP(Table8[[#This Row],[Control ID]],[6]!Table10[Control ID],[6]cmmiAnalysis!BF$4:BF$579))</f>
        <v>#REF!</v>
      </c>
      <c r="L361" s="1" t="e">
        <f>SUM(_xlfn.XLOOKUP(Table8[[#This Row],[Control ID]],[6]!Table10[Control ID],[6]cmmiAnalysis!BG$4:BG$579))</f>
        <v>#REF!</v>
      </c>
      <c r="M361" s="1" t="e">
        <f>SUM(_xlfn.XLOOKUP(Table8[[#This Row],[Control ID]],[6]!Table10[Control ID],[6]cmmiAnalysis!BH$4:BH$579))</f>
        <v>#REF!</v>
      </c>
      <c r="N361" s="1" t="e">
        <f>SUM(_xlfn.XLOOKUP(Table8[[#This Row],[Control ID]],[6]!Table10[Control ID],[6]cmmiAnalysis!BI$4:BI$579))</f>
        <v>#REF!</v>
      </c>
      <c r="O361" s="1" t="e">
        <f>SUM(_xlfn.XLOOKUP(Table8[[#This Row],[Control ID]],[6]!Table10[Control ID],[6]cmmiAnalysis!BJ$4:BJ$579),_xlfn.XLOOKUP(Table8[[#This Row],[Control ID]],[6]!Table10[Control ID],[6]cmmiAnalysis!BK$4:BK$579))</f>
        <v>#REF!</v>
      </c>
      <c r="P361" s="1" t="e">
        <f>SUM(_xlfn.XLOOKUP(Table8[[#This Row],[Control ID]],[6]!Table10[Control ID],[6]cmmiAnalysis!BL$4:BL$579))</f>
        <v>#REF!</v>
      </c>
      <c r="Q3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1" s="1" t="e">
        <f>SUM(_xlfn.XLOOKUP(Table8[[#This Row],[Control ID]],[6]!Table10[Control ID],[6]cmmiAnalysis!BQ$4:BQ$579),_xlfn.XLOOKUP(Table8[[#This Row],[Control ID]],[6]!Table10[Control ID],[6]cmmiAnalysis!BR$4:BR$579))</f>
        <v>#REF!</v>
      </c>
      <c r="S361" s="1" t="e">
        <f>SUM(_xlfn.XLOOKUP(Table8[[#This Row],[Control ID]],[6]!Table10[Control ID],[6]cmmiAnalysis!BA$4:BA$579),_xlfn.XLOOKUP(Table8[[#This Row],[Control ID]],[6]!Table10[Control ID],[6]cmmiAnalysis!BB$4:BB$579),_xlfn.XLOOKUP(Table8[[#This Row],[Control ID]],[6]!Table10[Control ID],[6]cmmiAnalysis!BC$4:BC$579))</f>
        <v>#REF!</v>
      </c>
      <c r="T361" s="1" t="e">
        <f>SUM(_xlfn.XLOOKUP(Table8[[#This Row],[Control ID]],[6]!Table10[Control ID],[6]cmmiAnalysis!BV$4:BV$579))</f>
        <v>#REF!</v>
      </c>
      <c r="U361" s="1" t="e">
        <f>SUM(_xlfn.XLOOKUP(Table8[[#This Row],[Control ID]],[6]!Table10[Control ID],[6]cmmiAnalysis!BW$4:BW$579))</f>
        <v>#REF!</v>
      </c>
      <c r="V361" s="1" t="e">
        <f>SUM(_xlfn.XLOOKUP(Table8[[#This Row],[Control ID]],[6]!Table10[Control ID],[6]cmmiAnalysis!BX$4:BX$579))</f>
        <v>#REF!</v>
      </c>
      <c r="W361" s="1" t="e">
        <f>SUM(_xlfn.XLOOKUP(Table8[[#This Row],[Control ID]],[6]!Table10[Control ID],[6]cmmiAnalysis!BY$4:BY$579))</f>
        <v>#REF!</v>
      </c>
      <c r="X361" s="1" t="e">
        <f>SUM(_xlfn.XLOOKUP(Table8[[#This Row],[Control ID]],[6]!Table10[Control ID],[6]cmmiAnalysis!BZ$4:BZ$579))</f>
        <v>#REF!</v>
      </c>
      <c r="Y361" s="1" t="e">
        <f>SUM(_xlfn.XLOOKUP(Table8[[#This Row],[Control ID]],[6]!Table10[Control ID],[6]cmmiAnalysis!CA$4:CA$579),_xlfn.XLOOKUP(Table8[[#This Row],[Control ID]],[6]!Table10[Control ID],[6]cmmiAnalysis!CB$4:CB$579))</f>
        <v>#REF!</v>
      </c>
      <c r="Z361" s="1" t="e">
        <f>SUM(_xlfn.XLOOKUP(Table8[[#This Row],[Control ID]],[6]!Table10[Control ID],[6]cmmiAnalysis!CC$4:CC$579),_xlfn.XLOOKUP(Table8[[#This Row],[Control ID]],[6]!Table10[Control ID],[6]cmmiAnalysis!CD$4:CD$579),_xlfn.XLOOKUP(Table8[[#This Row],[Control ID]],[6]!Table10[Control ID],[6]cmmiAnalysis!CE$4:CE$579))</f>
        <v>#REF!</v>
      </c>
    </row>
    <row r="362" spans="2:26" x14ac:dyDescent="0.25">
      <c r="B362" s="1" t="s">
        <v>3715</v>
      </c>
      <c r="C362" s="1" t="str">
        <f>_xlfn.XLOOKUP(B362,[6]cmmiAnalysis!$A$4:$A$579,[6]cmmiAnalysis!$D$4:$D$579,0,0,1)</f>
        <v>Policy Compliance Monitoring</v>
      </c>
      <c r="D362" s="19">
        <v>3</v>
      </c>
      <c r="E362" s="32" t="str">
        <f>IFERROR(SUM(Table8[[#This Row],[Implementation]:[Reporting]]),"N/A")</f>
        <v>N/A</v>
      </c>
      <c r="F362" s="32" t="e">
        <f>SUM(Table8[[#This Row],[Operating Capability]:[Adaptability]])</f>
        <v>#REF!</v>
      </c>
      <c r="G362" s="32" t="e">
        <f>SUM(Table8[[#This Row],[Reliability]:[Transparency]])</f>
        <v>#REF!</v>
      </c>
      <c r="H362" s="1" t="e" cm="1">
        <f t="array" ref="H362">_xlfn.XLOOKUP(B362,[6]!Table10[Control ID],[6]cmmiAnalysis!AV$4:AV$579,0,0,1)</f>
        <v>#REF!</v>
      </c>
      <c r="I362" s="1" t="e" cm="1">
        <f t="array" ref="I362">_xlfn.XLOOKUP(B362,[6]!Table10[Control ID], [6]cmmiAnalysis!AW$4:AW$579,0,0,1)+(_xlfn.XLOOKUP(B362,[6]!Table10[Control ID], [6]cmmiAnalysis!AX$4:AX$579,0,0,1)+(_xlfn.XLOOKUP(B362,[6]!Table10[Control ID], [6]cmmiAnalysis!AY$4:AY$579,0,0,1)))</f>
        <v>#REF!</v>
      </c>
      <c r="J3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2" s="1" t="e">
        <f>SUM(_xlfn.XLOOKUP(Table8[[#This Row],[Control ID]],[6]!Table10[Control ID],[6]cmmiAnalysis!BE$4:BE$579),_xlfn.XLOOKUP(Table8[[#This Row],[Control ID]],[6]!Table10[Control ID],[6]cmmiAnalysis!BF$4:BF$579))</f>
        <v>#REF!</v>
      </c>
      <c r="L362" s="1" t="e">
        <f>SUM(_xlfn.XLOOKUP(Table8[[#This Row],[Control ID]],[6]!Table10[Control ID],[6]cmmiAnalysis!BG$4:BG$579))</f>
        <v>#REF!</v>
      </c>
      <c r="M362" s="1" t="e">
        <f>SUM(_xlfn.XLOOKUP(Table8[[#This Row],[Control ID]],[6]!Table10[Control ID],[6]cmmiAnalysis!BH$4:BH$579))</f>
        <v>#REF!</v>
      </c>
      <c r="N362" s="1" t="e">
        <f>SUM(_xlfn.XLOOKUP(Table8[[#This Row],[Control ID]],[6]!Table10[Control ID],[6]cmmiAnalysis!BI$4:BI$579))</f>
        <v>#REF!</v>
      </c>
      <c r="O362" s="1" t="e">
        <f>SUM(_xlfn.XLOOKUP(Table8[[#This Row],[Control ID]],[6]!Table10[Control ID],[6]cmmiAnalysis!BJ$4:BJ$579),_xlfn.XLOOKUP(Table8[[#This Row],[Control ID]],[6]!Table10[Control ID],[6]cmmiAnalysis!BK$4:BK$579))</f>
        <v>#REF!</v>
      </c>
      <c r="P362" s="1" t="e">
        <f>SUM(_xlfn.XLOOKUP(Table8[[#This Row],[Control ID]],[6]!Table10[Control ID],[6]cmmiAnalysis!BL$4:BL$579))</f>
        <v>#REF!</v>
      </c>
      <c r="Q3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2" s="1" t="e">
        <f>SUM(_xlfn.XLOOKUP(Table8[[#This Row],[Control ID]],[6]!Table10[Control ID],[6]cmmiAnalysis!BQ$4:BQ$579),_xlfn.XLOOKUP(Table8[[#This Row],[Control ID]],[6]!Table10[Control ID],[6]cmmiAnalysis!BR$4:BR$579))</f>
        <v>#REF!</v>
      </c>
      <c r="S362" s="1" t="e">
        <f>SUM(_xlfn.XLOOKUP(Table8[[#This Row],[Control ID]],[6]!Table10[Control ID],[6]cmmiAnalysis!BA$4:BA$579),_xlfn.XLOOKUP(Table8[[#This Row],[Control ID]],[6]!Table10[Control ID],[6]cmmiAnalysis!BB$4:BB$579),_xlfn.XLOOKUP(Table8[[#This Row],[Control ID]],[6]!Table10[Control ID],[6]cmmiAnalysis!BC$4:BC$579))</f>
        <v>#REF!</v>
      </c>
      <c r="T362" s="1" t="e">
        <f>SUM(_xlfn.XLOOKUP(Table8[[#This Row],[Control ID]],[6]!Table10[Control ID],[6]cmmiAnalysis!BV$4:BV$579))</f>
        <v>#REF!</v>
      </c>
      <c r="U362" s="1" t="e">
        <f>SUM(_xlfn.XLOOKUP(Table8[[#This Row],[Control ID]],[6]!Table10[Control ID],[6]cmmiAnalysis!BW$4:BW$579))</f>
        <v>#REF!</v>
      </c>
      <c r="V362" s="1" t="e">
        <f>SUM(_xlfn.XLOOKUP(Table8[[#This Row],[Control ID]],[6]!Table10[Control ID],[6]cmmiAnalysis!BX$4:BX$579))</f>
        <v>#REF!</v>
      </c>
      <c r="W362" s="1" t="e">
        <f>SUM(_xlfn.XLOOKUP(Table8[[#This Row],[Control ID]],[6]!Table10[Control ID],[6]cmmiAnalysis!BY$4:BY$579))</f>
        <v>#REF!</v>
      </c>
      <c r="X362" s="1" t="e">
        <f>SUM(_xlfn.XLOOKUP(Table8[[#This Row],[Control ID]],[6]!Table10[Control ID],[6]cmmiAnalysis!BZ$4:BZ$579))</f>
        <v>#REF!</v>
      </c>
      <c r="Y362" s="1" t="e">
        <f>SUM(_xlfn.XLOOKUP(Table8[[#This Row],[Control ID]],[6]!Table10[Control ID],[6]cmmiAnalysis!CA$4:CA$579),_xlfn.XLOOKUP(Table8[[#This Row],[Control ID]],[6]!Table10[Control ID],[6]cmmiAnalysis!CB$4:CB$579))</f>
        <v>#REF!</v>
      </c>
      <c r="Z362" s="1" t="e">
        <f>SUM(_xlfn.XLOOKUP(Table8[[#This Row],[Control ID]],[6]!Table10[Control ID],[6]cmmiAnalysis!CC$4:CC$579),_xlfn.XLOOKUP(Table8[[#This Row],[Control ID]],[6]!Table10[Control ID],[6]cmmiAnalysis!CD$4:CD$579),_xlfn.XLOOKUP(Table8[[#This Row],[Control ID]],[6]!Table10[Control ID],[6]cmmiAnalysis!CE$4:CE$579))</f>
        <v>#REF!</v>
      </c>
    </row>
    <row r="363" spans="2:26" x14ac:dyDescent="0.25">
      <c r="B363" s="1" t="s">
        <v>3717</v>
      </c>
      <c r="C363" s="1" t="str">
        <f>_xlfn.XLOOKUP(B363,[6]cmmiAnalysis!$A$4:$A$579,[6]cmmiAnalysis!$D$4:$D$579,0,0,1)</f>
        <v>Regulatory Scans</v>
      </c>
      <c r="D363" s="19">
        <v>4</v>
      </c>
      <c r="E363" s="32" t="str">
        <f>IFERROR(SUM(Table8[[#This Row],[Implementation]:[Reporting]]),"N/A")</f>
        <v>N/A</v>
      </c>
      <c r="F363" s="32" t="e">
        <f>SUM(Table8[[#This Row],[Operating Capability]:[Adaptability]])</f>
        <v>#REF!</v>
      </c>
      <c r="G363" s="32" t="e">
        <f>SUM(Table8[[#This Row],[Reliability]:[Transparency]])</f>
        <v>#REF!</v>
      </c>
      <c r="H363" s="1" t="e" cm="1">
        <f t="array" ref="H363">_xlfn.XLOOKUP(B363,[6]!Table10[Control ID],[6]cmmiAnalysis!AV$4:AV$579,0,0,1)</f>
        <v>#REF!</v>
      </c>
      <c r="I363" s="1" t="e" cm="1">
        <f t="array" ref="I363">_xlfn.XLOOKUP(B363,[6]!Table10[Control ID], [6]cmmiAnalysis!AW$4:AW$579,0,0,1)+(_xlfn.XLOOKUP(B363,[6]!Table10[Control ID], [6]cmmiAnalysis!AX$4:AX$579,0,0,1)+(_xlfn.XLOOKUP(B363,[6]!Table10[Control ID], [6]cmmiAnalysis!AY$4:AY$579,0,0,1)))</f>
        <v>#REF!</v>
      </c>
      <c r="J3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3" s="1" t="e">
        <f>SUM(_xlfn.XLOOKUP(Table8[[#This Row],[Control ID]],[6]!Table10[Control ID],[6]cmmiAnalysis!BE$4:BE$579),_xlfn.XLOOKUP(Table8[[#This Row],[Control ID]],[6]!Table10[Control ID],[6]cmmiAnalysis!BF$4:BF$579))</f>
        <v>#REF!</v>
      </c>
      <c r="L363" s="1" t="e">
        <f>SUM(_xlfn.XLOOKUP(Table8[[#This Row],[Control ID]],[6]!Table10[Control ID],[6]cmmiAnalysis!BG$4:BG$579))</f>
        <v>#REF!</v>
      </c>
      <c r="M363" s="1" t="e">
        <f>SUM(_xlfn.XLOOKUP(Table8[[#This Row],[Control ID]],[6]!Table10[Control ID],[6]cmmiAnalysis!BH$4:BH$579))</f>
        <v>#REF!</v>
      </c>
      <c r="N363" s="1" t="e">
        <f>SUM(_xlfn.XLOOKUP(Table8[[#This Row],[Control ID]],[6]!Table10[Control ID],[6]cmmiAnalysis!BI$4:BI$579))</f>
        <v>#REF!</v>
      </c>
      <c r="O363" s="1" t="e">
        <f>SUM(_xlfn.XLOOKUP(Table8[[#This Row],[Control ID]],[6]!Table10[Control ID],[6]cmmiAnalysis!BJ$4:BJ$579),_xlfn.XLOOKUP(Table8[[#This Row],[Control ID]],[6]!Table10[Control ID],[6]cmmiAnalysis!BK$4:BK$579))</f>
        <v>#REF!</v>
      </c>
      <c r="P363" s="1" t="e">
        <f>SUM(_xlfn.XLOOKUP(Table8[[#This Row],[Control ID]],[6]!Table10[Control ID],[6]cmmiAnalysis!BL$4:BL$579))</f>
        <v>#REF!</v>
      </c>
      <c r="Q3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3" s="1" t="e">
        <f>SUM(_xlfn.XLOOKUP(Table8[[#This Row],[Control ID]],[6]!Table10[Control ID],[6]cmmiAnalysis!BQ$4:BQ$579),_xlfn.XLOOKUP(Table8[[#This Row],[Control ID]],[6]!Table10[Control ID],[6]cmmiAnalysis!BR$4:BR$579))</f>
        <v>#REF!</v>
      </c>
      <c r="S363" s="1" t="e">
        <f>SUM(_xlfn.XLOOKUP(Table8[[#This Row],[Control ID]],[6]!Table10[Control ID],[6]cmmiAnalysis!BA$4:BA$579),_xlfn.XLOOKUP(Table8[[#This Row],[Control ID]],[6]!Table10[Control ID],[6]cmmiAnalysis!BB$4:BB$579),_xlfn.XLOOKUP(Table8[[#This Row],[Control ID]],[6]!Table10[Control ID],[6]cmmiAnalysis!BC$4:BC$579))</f>
        <v>#REF!</v>
      </c>
      <c r="T363" s="1" t="e">
        <f>SUM(_xlfn.XLOOKUP(Table8[[#This Row],[Control ID]],[6]!Table10[Control ID],[6]cmmiAnalysis!BV$4:BV$579))</f>
        <v>#REF!</v>
      </c>
      <c r="U363" s="1" t="e">
        <f>SUM(_xlfn.XLOOKUP(Table8[[#This Row],[Control ID]],[6]!Table10[Control ID],[6]cmmiAnalysis!BW$4:BW$579))</f>
        <v>#REF!</v>
      </c>
      <c r="V363" s="1" t="e">
        <f>SUM(_xlfn.XLOOKUP(Table8[[#This Row],[Control ID]],[6]!Table10[Control ID],[6]cmmiAnalysis!BX$4:BX$579))</f>
        <v>#REF!</v>
      </c>
      <c r="W363" s="1" t="e">
        <f>SUM(_xlfn.XLOOKUP(Table8[[#This Row],[Control ID]],[6]!Table10[Control ID],[6]cmmiAnalysis!BY$4:BY$579))</f>
        <v>#REF!</v>
      </c>
      <c r="X363" s="1" t="e">
        <f>SUM(_xlfn.XLOOKUP(Table8[[#This Row],[Control ID]],[6]!Table10[Control ID],[6]cmmiAnalysis!BZ$4:BZ$579))</f>
        <v>#REF!</v>
      </c>
      <c r="Y363" s="1" t="e">
        <f>SUM(_xlfn.XLOOKUP(Table8[[#This Row],[Control ID]],[6]!Table10[Control ID],[6]cmmiAnalysis!CA$4:CA$579),_xlfn.XLOOKUP(Table8[[#This Row],[Control ID]],[6]!Table10[Control ID],[6]cmmiAnalysis!CB$4:CB$579))</f>
        <v>#REF!</v>
      </c>
      <c r="Z363" s="1" t="e">
        <f>SUM(_xlfn.XLOOKUP(Table8[[#This Row],[Control ID]],[6]!Table10[Control ID],[6]cmmiAnalysis!CC$4:CC$579),_xlfn.XLOOKUP(Table8[[#This Row],[Control ID]],[6]!Table10[Control ID],[6]cmmiAnalysis!CD$4:CD$579),_xlfn.XLOOKUP(Table8[[#This Row],[Control ID]],[6]!Table10[Control ID],[6]cmmiAnalysis!CE$4:CE$579))</f>
        <v>#REF!</v>
      </c>
    </row>
    <row r="364" spans="2:26" x14ac:dyDescent="0.25">
      <c r="B364" s="1" t="s">
        <v>3719</v>
      </c>
      <c r="C364" s="1" t="str">
        <f>_xlfn.XLOOKUP(B364,[6]cmmiAnalysis!$A$4:$A$579,[6]cmmiAnalysis!$D$4:$D$579,0,0,1)</f>
        <v>Business Continuity Planning (BCP)</v>
      </c>
      <c r="D364" s="19">
        <v>3</v>
      </c>
      <c r="E364" s="32" t="str">
        <f>IFERROR(SUM(Table8[[#This Row],[Implementation]:[Reporting]]),"N/A")</f>
        <v>N/A</v>
      </c>
      <c r="F364" s="32" t="e">
        <f>SUM(Table8[[#This Row],[Operating Capability]:[Adaptability]])</f>
        <v>#REF!</v>
      </c>
      <c r="G364" s="32" t="e">
        <f>SUM(Table8[[#This Row],[Reliability]:[Transparency]])</f>
        <v>#REF!</v>
      </c>
      <c r="H364" s="1" t="e" cm="1">
        <f t="array" ref="H364">_xlfn.XLOOKUP(B364,[6]!Table10[Control ID],[6]cmmiAnalysis!AV$4:AV$579,0,0,1)</f>
        <v>#REF!</v>
      </c>
      <c r="I364" s="1" t="e" cm="1">
        <f t="array" ref="I364">_xlfn.XLOOKUP(B364,[6]!Table10[Control ID], [6]cmmiAnalysis!AW$4:AW$579,0,0,1)+(_xlfn.XLOOKUP(B364,[6]!Table10[Control ID], [6]cmmiAnalysis!AX$4:AX$579,0,0,1)+(_xlfn.XLOOKUP(B364,[6]!Table10[Control ID], [6]cmmiAnalysis!AY$4:AY$579,0,0,1)))</f>
        <v>#REF!</v>
      </c>
      <c r="J3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4" s="1" t="e">
        <f>SUM(_xlfn.XLOOKUP(Table8[[#This Row],[Control ID]],[6]!Table10[Control ID],[6]cmmiAnalysis!BE$4:BE$579),_xlfn.XLOOKUP(Table8[[#This Row],[Control ID]],[6]!Table10[Control ID],[6]cmmiAnalysis!BF$4:BF$579))</f>
        <v>#REF!</v>
      </c>
      <c r="L364" s="1" t="e">
        <f>SUM(_xlfn.XLOOKUP(Table8[[#This Row],[Control ID]],[6]!Table10[Control ID],[6]cmmiAnalysis!BG$4:BG$579))</f>
        <v>#REF!</v>
      </c>
      <c r="M364" s="1" t="e">
        <f>SUM(_xlfn.XLOOKUP(Table8[[#This Row],[Control ID]],[6]!Table10[Control ID],[6]cmmiAnalysis!BH$4:BH$579))</f>
        <v>#REF!</v>
      </c>
      <c r="N364" s="1" t="e">
        <f>SUM(_xlfn.XLOOKUP(Table8[[#This Row],[Control ID]],[6]!Table10[Control ID],[6]cmmiAnalysis!BI$4:BI$579))</f>
        <v>#REF!</v>
      </c>
      <c r="O364" s="1" t="e">
        <f>SUM(_xlfn.XLOOKUP(Table8[[#This Row],[Control ID]],[6]!Table10[Control ID],[6]cmmiAnalysis!BJ$4:BJ$579),_xlfn.XLOOKUP(Table8[[#This Row],[Control ID]],[6]!Table10[Control ID],[6]cmmiAnalysis!BK$4:BK$579))</f>
        <v>#REF!</v>
      </c>
      <c r="P364" s="1" t="e">
        <f>SUM(_xlfn.XLOOKUP(Table8[[#This Row],[Control ID]],[6]!Table10[Control ID],[6]cmmiAnalysis!BL$4:BL$579))</f>
        <v>#REF!</v>
      </c>
      <c r="Q3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4" s="1" t="e">
        <f>SUM(_xlfn.XLOOKUP(Table8[[#This Row],[Control ID]],[6]!Table10[Control ID],[6]cmmiAnalysis!BQ$4:BQ$579),_xlfn.XLOOKUP(Table8[[#This Row],[Control ID]],[6]!Table10[Control ID],[6]cmmiAnalysis!BR$4:BR$579))</f>
        <v>#REF!</v>
      </c>
      <c r="S364" s="1" t="e">
        <f>SUM(_xlfn.XLOOKUP(Table8[[#This Row],[Control ID]],[6]!Table10[Control ID],[6]cmmiAnalysis!BA$4:BA$579),_xlfn.XLOOKUP(Table8[[#This Row],[Control ID]],[6]!Table10[Control ID],[6]cmmiAnalysis!BB$4:BB$579),_xlfn.XLOOKUP(Table8[[#This Row],[Control ID]],[6]!Table10[Control ID],[6]cmmiAnalysis!BC$4:BC$579))</f>
        <v>#REF!</v>
      </c>
      <c r="T364" s="1" t="e">
        <f>SUM(_xlfn.XLOOKUP(Table8[[#This Row],[Control ID]],[6]!Table10[Control ID],[6]cmmiAnalysis!BV$4:BV$579))</f>
        <v>#REF!</v>
      </c>
      <c r="U364" s="1" t="e">
        <f>SUM(_xlfn.XLOOKUP(Table8[[#This Row],[Control ID]],[6]!Table10[Control ID],[6]cmmiAnalysis!BW$4:BW$579))</f>
        <v>#REF!</v>
      </c>
      <c r="V364" s="1" t="e">
        <f>SUM(_xlfn.XLOOKUP(Table8[[#This Row],[Control ID]],[6]!Table10[Control ID],[6]cmmiAnalysis!BX$4:BX$579))</f>
        <v>#REF!</v>
      </c>
      <c r="W364" s="1" t="e">
        <f>SUM(_xlfn.XLOOKUP(Table8[[#This Row],[Control ID]],[6]!Table10[Control ID],[6]cmmiAnalysis!BY$4:BY$579))</f>
        <v>#REF!</v>
      </c>
      <c r="X364" s="1" t="e">
        <f>SUM(_xlfn.XLOOKUP(Table8[[#This Row],[Control ID]],[6]!Table10[Control ID],[6]cmmiAnalysis!BZ$4:BZ$579))</f>
        <v>#REF!</v>
      </c>
      <c r="Y364" s="1" t="e">
        <f>SUM(_xlfn.XLOOKUP(Table8[[#This Row],[Control ID]],[6]!Table10[Control ID],[6]cmmiAnalysis!CA$4:CA$579),_xlfn.XLOOKUP(Table8[[#This Row],[Control ID]],[6]!Table10[Control ID],[6]cmmiAnalysis!CB$4:CB$579))</f>
        <v>#REF!</v>
      </c>
      <c r="Z364" s="1" t="e">
        <f>SUM(_xlfn.XLOOKUP(Table8[[#This Row],[Control ID]],[6]!Table10[Control ID],[6]cmmiAnalysis!CC$4:CC$579),_xlfn.XLOOKUP(Table8[[#This Row],[Control ID]],[6]!Table10[Control ID],[6]cmmiAnalysis!CD$4:CD$579),_xlfn.XLOOKUP(Table8[[#This Row],[Control ID]],[6]!Table10[Control ID],[6]cmmiAnalysis!CE$4:CE$579))</f>
        <v>#REF!</v>
      </c>
    </row>
    <row r="365" spans="2:26" x14ac:dyDescent="0.25">
      <c r="B365" s="1" t="s">
        <v>3722</v>
      </c>
      <c r="C365" s="1" t="str">
        <f>_xlfn.XLOOKUP(B365,[6]cmmiAnalysis!$A$4:$A$579,[6]cmmiAnalysis!$D$4:$D$579,0,0,1)</f>
        <v>Redundant Systems</v>
      </c>
      <c r="D365" s="19">
        <v>4</v>
      </c>
      <c r="E365" s="32" t="str">
        <f>IFERROR(SUM(Table8[[#This Row],[Implementation]:[Reporting]]),"N/A")</f>
        <v>N/A</v>
      </c>
      <c r="F365" s="32" t="e">
        <f>SUM(Table8[[#This Row],[Operating Capability]:[Adaptability]])</f>
        <v>#REF!</v>
      </c>
      <c r="G365" s="32" t="e">
        <f>SUM(Table8[[#This Row],[Reliability]:[Transparency]])</f>
        <v>#REF!</v>
      </c>
      <c r="H365" s="1" t="e" cm="1">
        <f t="array" ref="H365">_xlfn.XLOOKUP(B365,[6]!Table10[Control ID],[6]cmmiAnalysis!AV$4:AV$579,0,0,1)</f>
        <v>#REF!</v>
      </c>
      <c r="I365" s="1" t="e" cm="1">
        <f t="array" ref="I365">_xlfn.XLOOKUP(B365,[6]!Table10[Control ID], [6]cmmiAnalysis!AW$4:AW$579,0,0,1)+(_xlfn.XLOOKUP(B365,[6]!Table10[Control ID], [6]cmmiAnalysis!AX$4:AX$579,0,0,1)+(_xlfn.XLOOKUP(B365,[6]!Table10[Control ID], [6]cmmiAnalysis!AY$4:AY$579,0,0,1)))</f>
        <v>#REF!</v>
      </c>
      <c r="J3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5" s="1" t="e">
        <f>SUM(_xlfn.XLOOKUP(Table8[[#This Row],[Control ID]],[6]!Table10[Control ID],[6]cmmiAnalysis!BE$4:BE$579),_xlfn.XLOOKUP(Table8[[#This Row],[Control ID]],[6]!Table10[Control ID],[6]cmmiAnalysis!BF$4:BF$579))</f>
        <v>#REF!</v>
      </c>
      <c r="L365" s="1" t="e">
        <f>SUM(_xlfn.XLOOKUP(Table8[[#This Row],[Control ID]],[6]!Table10[Control ID],[6]cmmiAnalysis!BG$4:BG$579))</f>
        <v>#REF!</v>
      </c>
      <c r="M365" s="1" t="e">
        <f>SUM(_xlfn.XLOOKUP(Table8[[#This Row],[Control ID]],[6]!Table10[Control ID],[6]cmmiAnalysis!BH$4:BH$579))</f>
        <v>#REF!</v>
      </c>
      <c r="N365" s="1" t="e">
        <f>SUM(_xlfn.XLOOKUP(Table8[[#This Row],[Control ID]],[6]!Table10[Control ID],[6]cmmiAnalysis!BI$4:BI$579))</f>
        <v>#REF!</v>
      </c>
      <c r="O365" s="1" t="e">
        <f>SUM(_xlfn.XLOOKUP(Table8[[#This Row],[Control ID]],[6]!Table10[Control ID],[6]cmmiAnalysis!BJ$4:BJ$579),_xlfn.XLOOKUP(Table8[[#This Row],[Control ID]],[6]!Table10[Control ID],[6]cmmiAnalysis!BK$4:BK$579))</f>
        <v>#REF!</v>
      </c>
      <c r="P365" s="1" t="e">
        <f>SUM(_xlfn.XLOOKUP(Table8[[#This Row],[Control ID]],[6]!Table10[Control ID],[6]cmmiAnalysis!BL$4:BL$579))</f>
        <v>#REF!</v>
      </c>
      <c r="Q3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5" s="1" t="e">
        <f>SUM(_xlfn.XLOOKUP(Table8[[#This Row],[Control ID]],[6]!Table10[Control ID],[6]cmmiAnalysis!BQ$4:BQ$579),_xlfn.XLOOKUP(Table8[[#This Row],[Control ID]],[6]!Table10[Control ID],[6]cmmiAnalysis!BR$4:BR$579))</f>
        <v>#REF!</v>
      </c>
      <c r="S365" s="1" t="e">
        <f>SUM(_xlfn.XLOOKUP(Table8[[#This Row],[Control ID]],[6]!Table10[Control ID],[6]cmmiAnalysis!BA$4:BA$579),_xlfn.XLOOKUP(Table8[[#This Row],[Control ID]],[6]!Table10[Control ID],[6]cmmiAnalysis!BB$4:BB$579),_xlfn.XLOOKUP(Table8[[#This Row],[Control ID]],[6]!Table10[Control ID],[6]cmmiAnalysis!BC$4:BC$579))</f>
        <v>#REF!</v>
      </c>
      <c r="T365" s="1" t="e">
        <f>SUM(_xlfn.XLOOKUP(Table8[[#This Row],[Control ID]],[6]!Table10[Control ID],[6]cmmiAnalysis!BV$4:BV$579))</f>
        <v>#REF!</v>
      </c>
      <c r="U365" s="1" t="e">
        <f>SUM(_xlfn.XLOOKUP(Table8[[#This Row],[Control ID]],[6]!Table10[Control ID],[6]cmmiAnalysis!BW$4:BW$579))</f>
        <v>#REF!</v>
      </c>
      <c r="V365" s="1" t="e">
        <f>SUM(_xlfn.XLOOKUP(Table8[[#This Row],[Control ID]],[6]!Table10[Control ID],[6]cmmiAnalysis!BX$4:BX$579))</f>
        <v>#REF!</v>
      </c>
      <c r="W365" s="1" t="e">
        <f>SUM(_xlfn.XLOOKUP(Table8[[#This Row],[Control ID]],[6]!Table10[Control ID],[6]cmmiAnalysis!BY$4:BY$579))</f>
        <v>#REF!</v>
      </c>
      <c r="X365" s="1" t="e">
        <f>SUM(_xlfn.XLOOKUP(Table8[[#This Row],[Control ID]],[6]!Table10[Control ID],[6]cmmiAnalysis!BZ$4:BZ$579))</f>
        <v>#REF!</v>
      </c>
      <c r="Y365" s="1" t="e">
        <f>SUM(_xlfn.XLOOKUP(Table8[[#This Row],[Control ID]],[6]!Table10[Control ID],[6]cmmiAnalysis!CA$4:CA$579),_xlfn.XLOOKUP(Table8[[#This Row],[Control ID]],[6]!Table10[Control ID],[6]cmmiAnalysis!CB$4:CB$579))</f>
        <v>#REF!</v>
      </c>
      <c r="Z365" s="1" t="e">
        <f>SUM(_xlfn.XLOOKUP(Table8[[#This Row],[Control ID]],[6]!Table10[Control ID],[6]cmmiAnalysis!CC$4:CC$579),_xlfn.XLOOKUP(Table8[[#This Row],[Control ID]],[6]!Table10[Control ID],[6]cmmiAnalysis!CD$4:CD$579),_xlfn.XLOOKUP(Table8[[#This Row],[Control ID]],[6]!Table10[Control ID],[6]cmmiAnalysis!CE$4:CE$579))</f>
        <v>#REF!</v>
      </c>
    </row>
    <row r="366" spans="2:26" x14ac:dyDescent="0.25">
      <c r="B366" s="1" t="s">
        <v>3724</v>
      </c>
      <c r="C366" s="1" t="str">
        <f>_xlfn.XLOOKUP(B366,[6]cmmiAnalysis!$A$4:$A$579,[6]cmmiAnalysis!$D$4:$D$579,0,0,1)</f>
        <v>Checksums and Hash Functions</v>
      </c>
      <c r="D366" s="19">
        <v>4</v>
      </c>
      <c r="E366" s="32" t="str">
        <f>IFERROR(SUM(Table8[[#This Row],[Implementation]:[Reporting]]),"N/A")</f>
        <v>N/A</v>
      </c>
      <c r="F366" s="32" t="e">
        <f>SUM(Table8[[#This Row],[Operating Capability]:[Adaptability]])</f>
        <v>#REF!</v>
      </c>
      <c r="G366" s="32" t="e">
        <f>SUM(Table8[[#This Row],[Reliability]:[Transparency]])</f>
        <v>#REF!</v>
      </c>
      <c r="H366" s="1" t="e" cm="1">
        <f t="array" ref="H366">_xlfn.XLOOKUP(B366,[6]!Table10[Control ID],[6]cmmiAnalysis!AV$4:AV$579,0,0,1)</f>
        <v>#REF!</v>
      </c>
      <c r="I366" s="1" t="e" cm="1">
        <f t="array" ref="I366">_xlfn.XLOOKUP(B366,[6]!Table10[Control ID], [6]cmmiAnalysis!AW$4:AW$579,0,0,1)+(_xlfn.XLOOKUP(B366,[6]!Table10[Control ID], [6]cmmiAnalysis!AX$4:AX$579,0,0,1)+(_xlfn.XLOOKUP(B366,[6]!Table10[Control ID], [6]cmmiAnalysis!AY$4:AY$579,0,0,1)))</f>
        <v>#REF!</v>
      </c>
      <c r="J3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6" s="1" t="e">
        <f>SUM(_xlfn.XLOOKUP(Table8[[#This Row],[Control ID]],[6]!Table10[Control ID],[6]cmmiAnalysis!BE$4:BE$579),_xlfn.XLOOKUP(Table8[[#This Row],[Control ID]],[6]!Table10[Control ID],[6]cmmiAnalysis!BF$4:BF$579))</f>
        <v>#REF!</v>
      </c>
      <c r="L366" s="1" t="e">
        <f>SUM(_xlfn.XLOOKUP(Table8[[#This Row],[Control ID]],[6]!Table10[Control ID],[6]cmmiAnalysis!BG$4:BG$579))</f>
        <v>#REF!</v>
      </c>
      <c r="M366" s="1" t="e">
        <f>SUM(_xlfn.XLOOKUP(Table8[[#This Row],[Control ID]],[6]!Table10[Control ID],[6]cmmiAnalysis!BH$4:BH$579))</f>
        <v>#REF!</v>
      </c>
      <c r="N366" s="1" t="e">
        <f>SUM(_xlfn.XLOOKUP(Table8[[#This Row],[Control ID]],[6]!Table10[Control ID],[6]cmmiAnalysis!BI$4:BI$579))</f>
        <v>#REF!</v>
      </c>
      <c r="O366" s="1" t="e">
        <f>SUM(_xlfn.XLOOKUP(Table8[[#This Row],[Control ID]],[6]!Table10[Control ID],[6]cmmiAnalysis!BJ$4:BJ$579),_xlfn.XLOOKUP(Table8[[#This Row],[Control ID]],[6]!Table10[Control ID],[6]cmmiAnalysis!BK$4:BK$579))</f>
        <v>#REF!</v>
      </c>
      <c r="P366" s="1" t="e">
        <f>SUM(_xlfn.XLOOKUP(Table8[[#This Row],[Control ID]],[6]!Table10[Control ID],[6]cmmiAnalysis!BL$4:BL$579))</f>
        <v>#REF!</v>
      </c>
      <c r="Q3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6" s="1" t="e">
        <f>SUM(_xlfn.XLOOKUP(Table8[[#This Row],[Control ID]],[6]!Table10[Control ID],[6]cmmiAnalysis!BQ$4:BQ$579),_xlfn.XLOOKUP(Table8[[#This Row],[Control ID]],[6]!Table10[Control ID],[6]cmmiAnalysis!BR$4:BR$579))</f>
        <v>#REF!</v>
      </c>
      <c r="S366" s="1" t="e">
        <f>SUM(_xlfn.XLOOKUP(Table8[[#This Row],[Control ID]],[6]!Table10[Control ID],[6]cmmiAnalysis!BA$4:BA$579),_xlfn.XLOOKUP(Table8[[#This Row],[Control ID]],[6]!Table10[Control ID],[6]cmmiAnalysis!BB$4:BB$579),_xlfn.XLOOKUP(Table8[[#This Row],[Control ID]],[6]!Table10[Control ID],[6]cmmiAnalysis!BC$4:BC$579))</f>
        <v>#REF!</v>
      </c>
      <c r="T366" s="1" t="e">
        <f>SUM(_xlfn.XLOOKUP(Table8[[#This Row],[Control ID]],[6]!Table10[Control ID],[6]cmmiAnalysis!BV$4:BV$579))</f>
        <v>#REF!</v>
      </c>
      <c r="U366" s="1" t="e">
        <f>SUM(_xlfn.XLOOKUP(Table8[[#This Row],[Control ID]],[6]!Table10[Control ID],[6]cmmiAnalysis!BW$4:BW$579))</f>
        <v>#REF!</v>
      </c>
      <c r="V366" s="1" t="e">
        <f>SUM(_xlfn.XLOOKUP(Table8[[#This Row],[Control ID]],[6]!Table10[Control ID],[6]cmmiAnalysis!BX$4:BX$579))</f>
        <v>#REF!</v>
      </c>
      <c r="W366" s="1" t="e">
        <f>SUM(_xlfn.XLOOKUP(Table8[[#This Row],[Control ID]],[6]!Table10[Control ID],[6]cmmiAnalysis!BY$4:BY$579))</f>
        <v>#REF!</v>
      </c>
      <c r="X366" s="1" t="e">
        <f>SUM(_xlfn.XLOOKUP(Table8[[#This Row],[Control ID]],[6]!Table10[Control ID],[6]cmmiAnalysis!BZ$4:BZ$579))</f>
        <v>#REF!</v>
      </c>
      <c r="Y366" s="1" t="e">
        <f>SUM(_xlfn.XLOOKUP(Table8[[#This Row],[Control ID]],[6]!Table10[Control ID],[6]cmmiAnalysis!CA$4:CA$579),_xlfn.XLOOKUP(Table8[[#This Row],[Control ID]],[6]!Table10[Control ID],[6]cmmiAnalysis!CB$4:CB$579))</f>
        <v>#REF!</v>
      </c>
      <c r="Z366" s="1" t="e">
        <f>SUM(_xlfn.XLOOKUP(Table8[[#This Row],[Control ID]],[6]!Table10[Control ID],[6]cmmiAnalysis!CC$4:CC$579),_xlfn.XLOOKUP(Table8[[#This Row],[Control ID]],[6]!Table10[Control ID],[6]cmmiAnalysis!CD$4:CD$579),_xlfn.XLOOKUP(Table8[[#This Row],[Control ID]],[6]!Table10[Control ID],[6]cmmiAnalysis!CE$4:CE$579))</f>
        <v>#REF!</v>
      </c>
    </row>
    <row r="367" spans="2:26" x14ac:dyDescent="0.25">
      <c r="B367" s="1" t="s">
        <v>3725</v>
      </c>
      <c r="C367" s="1" t="str">
        <f>_xlfn.XLOOKUP(B367,[6]cmmiAnalysis!$A$4:$A$579,[6]cmmiAnalysis!$D$4:$D$579,0,0,1)</f>
        <v>Digital Signatures</v>
      </c>
      <c r="D367" s="19">
        <v>4</v>
      </c>
      <c r="E367" s="32" t="str">
        <f>IFERROR(SUM(Table8[[#This Row],[Implementation]:[Reporting]]),"N/A")</f>
        <v>N/A</v>
      </c>
      <c r="F367" s="32" t="e">
        <f>SUM(Table8[[#This Row],[Operating Capability]:[Adaptability]])</f>
        <v>#REF!</v>
      </c>
      <c r="G367" s="32" t="e">
        <f>SUM(Table8[[#This Row],[Reliability]:[Transparency]])</f>
        <v>#REF!</v>
      </c>
      <c r="H367" s="1" t="e" cm="1">
        <f t="array" ref="H367">_xlfn.XLOOKUP(B367,[6]!Table10[Control ID],[6]cmmiAnalysis!AV$4:AV$579,0,0,1)</f>
        <v>#REF!</v>
      </c>
      <c r="I367" s="1" t="e" cm="1">
        <f t="array" ref="I367">_xlfn.XLOOKUP(B367,[6]!Table10[Control ID], [6]cmmiAnalysis!AW$4:AW$579,0,0,1)+(_xlfn.XLOOKUP(B367,[6]!Table10[Control ID], [6]cmmiAnalysis!AX$4:AX$579,0,0,1)+(_xlfn.XLOOKUP(B367,[6]!Table10[Control ID], [6]cmmiAnalysis!AY$4:AY$579,0,0,1)))</f>
        <v>#REF!</v>
      </c>
      <c r="J3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7" s="1" t="e">
        <f>SUM(_xlfn.XLOOKUP(Table8[[#This Row],[Control ID]],[6]!Table10[Control ID],[6]cmmiAnalysis!BE$4:BE$579),_xlfn.XLOOKUP(Table8[[#This Row],[Control ID]],[6]!Table10[Control ID],[6]cmmiAnalysis!BF$4:BF$579))</f>
        <v>#REF!</v>
      </c>
      <c r="L367" s="1" t="e">
        <f>SUM(_xlfn.XLOOKUP(Table8[[#This Row],[Control ID]],[6]!Table10[Control ID],[6]cmmiAnalysis!BG$4:BG$579))</f>
        <v>#REF!</v>
      </c>
      <c r="M367" s="1" t="e">
        <f>SUM(_xlfn.XLOOKUP(Table8[[#This Row],[Control ID]],[6]!Table10[Control ID],[6]cmmiAnalysis!BH$4:BH$579))</f>
        <v>#REF!</v>
      </c>
      <c r="N367" s="1" t="e">
        <f>SUM(_xlfn.XLOOKUP(Table8[[#This Row],[Control ID]],[6]!Table10[Control ID],[6]cmmiAnalysis!BI$4:BI$579))</f>
        <v>#REF!</v>
      </c>
      <c r="O367" s="1" t="e">
        <f>SUM(_xlfn.XLOOKUP(Table8[[#This Row],[Control ID]],[6]!Table10[Control ID],[6]cmmiAnalysis!BJ$4:BJ$579),_xlfn.XLOOKUP(Table8[[#This Row],[Control ID]],[6]!Table10[Control ID],[6]cmmiAnalysis!BK$4:BK$579))</f>
        <v>#REF!</v>
      </c>
      <c r="P367" s="1" t="e">
        <f>SUM(_xlfn.XLOOKUP(Table8[[#This Row],[Control ID]],[6]!Table10[Control ID],[6]cmmiAnalysis!BL$4:BL$579))</f>
        <v>#REF!</v>
      </c>
      <c r="Q3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7" s="1" t="e">
        <f>SUM(_xlfn.XLOOKUP(Table8[[#This Row],[Control ID]],[6]!Table10[Control ID],[6]cmmiAnalysis!BQ$4:BQ$579),_xlfn.XLOOKUP(Table8[[#This Row],[Control ID]],[6]!Table10[Control ID],[6]cmmiAnalysis!BR$4:BR$579))</f>
        <v>#REF!</v>
      </c>
      <c r="S367" s="1" t="e">
        <f>SUM(_xlfn.XLOOKUP(Table8[[#This Row],[Control ID]],[6]!Table10[Control ID],[6]cmmiAnalysis!BA$4:BA$579),_xlfn.XLOOKUP(Table8[[#This Row],[Control ID]],[6]!Table10[Control ID],[6]cmmiAnalysis!BB$4:BB$579),_xlfn.XLOOKUP(Table8[[#This Row],[Control ID]],[6]!Table10[Control ID],[6]cmmiAnalysis!BC$4:BC$579))</f>
        <v>#REF!</v>
      </c>
      <c r="T367" s="1" t="e">
        <f>SUM(_xlfn.XLOOKUP(Table8[[#This Row],[Control ID]],[6]!Table10[Control ID],[6]cmmiAnalysis!BV$4:BV$579))</f>
        <v>#REF!</v>
      </c>
      <c r="U367" s="1" t="e">
        <f>SUM(_xlfn.XLOOKUP(Table8[[#This Row],[Control ID]],[6]!Table10[Control ID],[6]cmmiAnalysis!BW$4:BW$579))</f>
        <v>#REF!</v>
      </c>
      <c r="V367" s="1" t="e">
        <f>SUM(_xlfn.XLOOKUP(Table8[[#This Row],[Control ID]],[6]!Table10[Control ID],[6]cmmiAnalysis!BX$4:BX$579))</f>
        <v>#REF!</v>
      </c>
      <c r="W367" s="1" t="e">
        <f>SUM(_xlfn.XLOOKUP(Table8[[#This Row],[Control ID]],[6]!Table10[Control ID],[6]cmmiAnalysis!BY$4:BY$579))</f>
        <v>#REF!</v>
      </c>
      <c r="X367" s="1" t="e">
        <f>SUM(_xlfn.XLOOKUP(Table8[[#This Row],[Control ID]],[6]!Table10[Control ID],[6]cmmiAnalysis!BZ$4:BZ$579))</f>
        <v>#REF!</v>
      </c>
      <c r="Y367" s="1" t="e">
        <f>SUM(_xlfn.XLOOKUP(Table8[[#This Row],[Control ID]],[6]!Table10[Control ID],[6]cmmiAnalysis!CA$4:CA$579),_xlfn.XLOOKUP(Table8[[#This Row],[Control ID]],[6]!Table10[Control ID],[6]cmmiAnalysis!CB$4:CB$579))</f>
        <v>#REF!</v>
      </c>
      <c r="Z367" s="1" t="e">
        <f>SUM(_xlfn.XLOOKUP(Table8[[#This Row],[Control ID]],[6]!Table10[Control ID],[6]cmmiAnalysis!CC$4:CC$579),_xlfn.XLOOKUP(Table8[[#This Row],[Control ID]],[6]!Table10[Control ID],[6]cmmiAnalysis!CD$4:CD$579),_xlfn.XLOOKUP(Table8[[#This Row],[Control ID]],[6]!Table10[Control ID],[6]cmmiAnalysis!CE$4:CE$579))</f>
        <v>#REF!</v>
      </c>
    </row>
    <row r="368" spans="2:26" x14ac:dyDescent="0.25">
      <c r="B368" s="1" t="s">
        <v>3726</v>
      </c>
      <c r="C368" s="1" t="str">
        <f>_xlfn.XLOOKUP(B368,[6]cmmiAnalysis!$A$4:$A$579,[6]cmmiAnalysis!$D$4:$D$579,0,0,1)</f>
        <v>Data Loss Prevention (DLP)</v>
      </c>
      <c r="D368" s="19">
        <v>3</v>
      </c>
      <c r="E368" s="32" t="str">
        <f>IFERROR(SUM(Table8[[#This Row],[Implementation]:[Reporting]]),"N/A")</f>
        <v>N/A</v>
      </c>
      <c r="F368" s="32" t="e">
        <f>SUM(Table8[[#This Row],[Operating Capability]:[Adaptability]])</f>
        <v>#REF!</v>
      </c>
      <c r="G368" s="32" t="e">
        <f>SUM(Table8[[#This Row],[Reliability]:[Transparency]])</f>
        <v>#REF!</v>
      </c>
      <c r="H368" s="1" t="e" cm="1">
        <f t="array" ref="H368">_xlfn.XLOOKUP(B368,[6]!Table10[Control ID],[6]cmmiAnalysis!AV$4:AV$579,0,0,1)</f>
        <v>#REF!</v>
      </c>
      <c r="I368" s="1" t="e" cm="1">
        <f t="array" ref="I368">_xlfn.XLOOKUP(B368,[6]!Table10[Control ID], [6]cmmiAnalysis!AW$4:AW$579,0,0,1)+(_xlfn.XLOOKUP(B368,[6]!Table10[Control ID], [6]cmmiAnalysis!AX$4:AX$579,0,0,1)+(_xlfn.XLOOKUP(B368,[6]!Table10[Control ID], [6]cmmiAnalysis!AY$4:AY$579,0,0,1)))</f>
        <v>#REF!</v>
      </c>
      <c r="J3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8" s="1" t="e">
        <f>SUM(_xlfn.XLOOKUP(Table8[[#This Row],[Control ID]],[6]!Table10[Control ID],[6]cmmiAnalysis!BE$4:BE$579),_xlfn.XLOOKUP(Table8[[#This Row],[Control ID]],[6]!Table10[Control ID],[6]cmmiAnalysis!BF$4:BF$579))</f>
        <v>#REF!</v>
      </c>
      <c r="L368" s="1" t="e">
        <f>SUM(_xlfn.XLOOKUP(Table8[[#This Row],[Control ID]],[6]!Table10[Control ID],[6]cmmiAnalysis!BG$4:BG$579))</f>
        <v>#REF!</v>
      </c>
      <c r="M368" s="1" t="e">
        <f>SUM(_xlfn.XLOOKUP(Table8[[#This Row],[Control ID]],[6]!Table10[Control ID],[6]cmmiAnalysis!BH$4:BH$579))</f>
        <v>#REF!</v>
      </c>
      <c r="N368" s="1" t="e">
        <f>SUM(_xlfn.XLOOKUP(Table8[[#This Row],[Control ID]],[6]!Table10[Control ID],[6]cmmiAnalysis!BI$4:BI$579))</f>
        <v>#REF!</v>
      </c>
      <c r="O368" s="1" t="e">
        <f>SUM(_xlfn.XLOOKUP(Table8[[#This Row],[Control ID]],[6]!Table10[Control ID],[6]cmmiAnalysis!BJ$4:BJ$579),_xlfn.XLOOKUP(Table8[[#This Row],[Control ID]],[6]!Table10[Control ID],[6]cmmiAnalysis!BK$4:BK$579))</f>
        <v>#REF!</v>
      </c>
      <c r="P368" s="1" t="e">
        <f>SUM(_xlfn.XLOOKUP(Table8[[#This Row],[Control ID]],[6]!Table10[Control ID],[6]cmmiAnalysis!BL$4:BL$579))</f>
        <v>#REF!</v>
      </c>
      <c r="Q3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8" s="1" t="e">
        <f>SUM(_xlfn.XLOOKUP(Table8[[#This Row],[Control ID]],[6]!Table10[Control ID],[6]cmmiAnalysis!BQ$4:BQ$579),_xlfn.XLOOKUP(Table8[[#This Row],[Control ID]],[6]!Table10[Control ID],[6]cmmiAnalysis!BR$4:BR$579))</f>
        <v>#REF!</v>
      </c>
      <c r="S368" s="1" t="e">
        <f>SUM(_xlfn.XLOOKUP(Table8[[#This Row],[Control ID]],[6]!Table10[Control ID],[6]cmmiAnalysis!BA$4:BA$579),_xlfn.XLOOKUP(Table8[[#This Row],[Control ID]],[6]!Table10[Control ID],[6]cmmiAnalysis!BB$4:BB$579),_xlfn.XLOOKUP(Table8[[#This Row],[Control ID]],[6]!Table10[Control ID],[6]cmmiAnalysis!BC$4:BC$579))</f>
        <v>#REF!</v>
      </c>
      <c r="T368" s="1" t="e">
        <f>SUM(_xlfn.XLOOKUP(Table8[[#This Row],[Control ID]],[6]!Table10[Control ID],[6]cmmiAnalysis!BV$4:BV$579))</f>
        <v>#REF!</v>
      </c>
      <c r="U368" s="1" t="e">
        <f>SUM(_xlfn.XLOOKUP(Table8[[#This Row],[Control ID]],[6]!Table10[Control ID],[6]cmmiAnalysis!BW$4:BW$579))</f>
        <v>#REF!</v>
      </c>
      <c r="V368" s="1" t="e">
        <f>SUM(_xlfn.XLOOKUP(Table8[[#This Row],[Control ID]],[6]!Table10[Control ID],[6]cmmiAnalysis!BX$4:BX$579))</f>
        <v>#REF!</v>
      </c>
      <c r="W368" s="1" t="e">
        <f>SUM(_xlfn.XLOOKUP(Table8[[#This Row],[Control ID]],[6]!Table10[Control ID],[6]cmmiAnalysis!BY$4:BY$579))</f>
        <v>#REF!</v>
      </c>
      <c r="X368" s="1" t="e">
        <f>SUM(_xlfn.XLOOKUP(Table8[[#This Row],[Control ID]],[6]!Table10[Control ID],[6]cmmiAnalysis!BZ$4:BZ$579))</f>
        <v>#REF!</v>
      </c>
      <c r="Y368" s="1" t="e">
        <f>SUM(_xlfn.XLOOKUP(Table8[[#This Row],[Control ID]],[6]!Table10[Control ID],[6]cmmiAnalysis!CA$4:CA$579),_xlfn.XLOOKUP(Table8[[#This Row],[Control ID]],[6]!Table10[Control ID],[6]cmmiAnalysis!CB$4:CB$579))</f>
        <v>#REF!</v>
      </c>
      <c r="Z368" s="1" t="e">
        <f>SUM(_xlfn.XLOOKUP(Table8[[#This Row],[Control ID]],[6]!Table10[Control ID],[6]cmmiAnalysis!CC$4:CC$579),_xlfn.XLOOKUP(Table8[[#This Row],[Control ID]],[6]!Table10[Control ID],[6]cmmiAnalysis!CD$4:CD$579),_xlfn.XLOOKUP(Table8[[#This Row],[Control ID]],[6]!Table10[Control ID],[6]cmmiAnalysis!CE$4:CE$579))</f>
        <v>#REF!</v>
      </c>
    </row>
    <row r="369" spans="2:26" x14ac:dyDescent="0.25">
      <c r="B369" s="1" t="s">
        <v>3727</v>
      </c>
      <c r="C369" s="1" t="str">
        <f>_xlfn.XLOOKUP(B369,[6]cmmiAnalysis!$A$4:$A$579,[6]cmmiAnalysis!$D$4:$D$579,0,0,1)</f>
        <v>Encryption</v>
      </c>
      <c r="D369" s="19">
        <v>4</v>
      </c>
      <c r="E369" s="32" t="str">
        <f>IFERROR(SUM(Table8[[#This Row],[Implementation]:[Reporting]]),"N/A")</f>
        <v>N/A</v>
      </c>
      <c r="F369" s="32" t="e">
        <f>SUM(Table8[[#This Row],[Operating Capability]:[Adaptability]])</f>
        <v>#REF!</v>
      </c>
      <c r="G369" s="32" t="e">
        <f>SUM(Table8[[#This Row],[Reliability]:[Transparency]])</f>
        <v>#REF!</v>
      </c>
      <c r="H369" s="1" t="e" cm="1">
        <f t="array" ref="H369">_xlfn.XLOOKUP(B369,[6]!Table10[Control ID],[6]cmmiAnalysis!AV$4:AV$579,0,0,1)</f>
        <v>#REF!</v>
      </c>
      <c r="I369" s="1" t="e" cm="1">
        <f t="array" ref="I369">_xlfn.XLOOKUP(B369,[6]!Table10[Control ID], [6]cmmiAnalysis!AW$4:AW$579,0,0,1)+(_xlfn.XLOOKUP(B369,[6]!Table10[Control ID], [6]cmmiAnalysis!AX$4:AX$579,0,0,1)+(_xlfn.XLOOKUP(B369,[6]!Table10[Control ID], [6]cmmiAnalysis!AY$4:AY$579,0,0,1)))</f>
        <v>#REF!</v>
      </c>
      <c r="J3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69" s="1" t="e">
        <f>SUM(_xlfn.XLOOKUP(Table8[[#This Row],[Control ID]],[6]!Table10[Control ID],[6]cmmiAnalysis!BE$4:BE$579),_xlfn.XLOOKUP(Table8[[#This Row],[Control ID]],[6]!Table10[Control ID],[6]cmmiAnalysis!BF$4:BF$579))</f>
        <v>#REF!</v>
      </c>
      <c r="L369" s="1" t="e">
        <f>SUM(_xlfn.XLOOKUP(Table8[[#This Row],[Control ID]],[6]!Table10[Control ID],[6]cmmiAnalysis!BG$4:BG$579))</f>
        <v>#REF!</v>
      </c>
      <c r="M369" s="1" t="e">
        <f>SUM(_xlfn.XLOOKUP(Table8[[#This Row],[Control ID]],[6]!Table10[Control ID],[6]cmmiAnalysis!BH$4:BH$579))</f>
        <v>#REF!</v>
      </c>
      <c r="N369" s="1" t="e">
        <f>SUM(_xlfn.XLOOKUP(Table8[[#This Row],[Control ID]],[6]!Table10[Control ID],[6]cmmiAnalysis!BI$4:BI$579))</f>
        <v>#REF!</v>
      </c>
      <c r="O369" s="1" t="e">
        <f>SUM(_xlfn.XLOOKUP(Table8[[#This Row],[Control ID]],[6]!Table10[Control ID],[6]cmmiAnalysis!BJ$4:BJ$579),_xlfn.XLOOKUP(Table8[[#This Row],[Control ID]],[6]!Table10[Control ID],[6]cmmiAnalysis!BK$4:BK$579))</f>
        <v>#REF!</v>
      </c>
      <c r="P369" s="1" t="e">
        <f>SUM(_xlfn.XLOOKUP(Table8[[#This Row],[Control ID]],[6]!Table10[Control ID],[6]cmmiAnalysis!BL$4:BL$579))</f>
        <v>#REF!</v>
      </c>
      <c r="Q3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69" s="1" t="e">
        <f>SUM(_xlfn.XLOOKUP(Table8[[#This Row],[Control ID]],[6]!Table10[Control ID],[6]cmmiAnalysis!BQ$4:BQ$579),_xlfn.XLOOKUP(Table8[[#This Row],[Control ID]],[6]!Table10[Control ID],[6]cmmiAnalysis!BR$4:BR$579))</f>
        <v>#REF!</v>
      </c>
      <c r="S369" s="1" t="e">
        <f>SUM(_xlfn.XLOOKUP(Table8[[#This Row],[Control ID]],[6]!Table10[Control ID],[6]cmmiAnalysis!BA$4:BA$579),_xlfn.XLOOKUP(Table8[[#This Row],[Control ID]],[6]!Table10[Control ID],[6]cmmiAnalysis!BB$4:BB$579),_xlfn.XLOOKUP(Table8[[#This Row],[Control ID]],[6]!Table10[Control ID],[6]cmmiAnalysis!BC$4:BC$579))</f>
        <v>#REF!</v>
      </c>
      <c r="T369" s="1" t="e">
        <f>SUM(_xlfn.XLOOKUP(Table8[[#This Row],[Control ID]],[6]!Table10[Control ID],[6]cmmiAnalysis!BV$4:BV$579))</f>
        <v>#REF!</v>
      </c>
      <c r="U369" s="1" t="e">
        <f>SUM(_xlfn.XLOOKUP(Table8[[#This Row],[Control ID]],[6]!Table10[Control ID],[6]cmmiAnalysis!BW$4:BW$579))</f>
        <v>#REF!</v>
      </c>
      <c r="V369" s="1" t="e">
        <f>SUM(_xlfn.XLOOKUP(Table8[[#This Row],[Control ID]],[6]!Table10[Control ID],[6]cmmiAnalysis!BX$4:BX$579))</f>
        <v>#REF!</v>
      </c>
      <c r="W369" s="1" t="e">
        <f>SUM(_xlfn.XLOOKUP(Table8[[#This Row],[Control ID]],[6]!Table10[Control ID],[6]cmmiAnalysis!BY$4:BY$579))</f>
        <v>#REF!</v>
      </c>
      <c r="X369" s="1" t="e">
        <f>SUM(_xlfn.XLOOKUP(Table8[[#This Row],[Control ID]],[6]!Table10[Control ID],[6]cmmiAnalysis!BZ$4:BZ$579))</f>
        <v>#REF!</v>
      </c>
      <c r="Y369" s="1" t="e">
        <f>SUM(_xlfn.XLOOKUP(Table8[[#This Row],[Control ID]],[6]!Table10[Control ID],[6]cmmiAnalysis!CA$4:CA$579),_xlfn.XLOOKUP(Table8[[#This Row],[Control ID]],[6]!Table10[Control ID],[6]cmmiAnalysis!CB$4:CB$579))</f>
        <v>#REF!</v>
      </c>
      <c r="Z369" s="1" t="e">
        <f>SUM(_xlfn.XLOOKUP(Table8[[#This Row],[Control ID]],[6]!Table10[Control ID],[6]cmmiAnalysis!CC$4:CC$579),_xlfn.XLOOKUP(Table8[[#This Row],[Control ID]],[6]!Table10[Control ID],[6]cmmiAnalysis!CD$4:CD$579),_xlfn.XLOOKUP(Table8[[#This Row],[Control ID]],[6]!Table10[Control ID],[6]cmmiAnalysis!CE$4:CE$579))</f>
        <v>#REF!</v>
      </c>
    </row>
    <row r="370" spans="2:26" x14ac:dyDescent="0.25">
      <c r="B370" s="1" t="s">
        <v>3728</v>
      </c>
      <c r="C370" s="1" t="str">
        <f>_xlfn.XLOOKUP(B370,[6]cmmiAnalysis!$A$4:$A$579,[6]cmmiAnalysis!$D$4:$D$579,0,0,1)</f>
        <v>Role-Based Access Control (RBAC)</v>
      </c>
      <c r="D370" s="19">
        <v>5</v>
      </c>
      <c r="E370" s="32" t="str">
        <f>IFERROR(SUM(Table8[[#This Row],[Implementation]:[Reporting]]),"N/A")</f>
        <v>N/A</v>
      </c>
      <c r="F370" s="32" t="e">
        <f>SUM(Table8[[#This Row],[Operating Capability]:[Adaptability]])</f>
        <v>#REF!</v>
      </c>
      <c r="G370" s="32" t="e">
        <f>SUM(Table8[[#This Row],[Reliability]:[Transparency]])</f>
        <v>#REF!</v>
      </c>
      <c r="H370" s="1" t="e" cm="1">
        <f t="array" ref="H370">_xlfn.XLOOKUP(B370,[6]!Table10[Control ID],[6]cmmiAnalysis!AV$4:AV$579,0,0,1)</f>
        <v>#REF!</v>
      </c>
      <c r="I370" s="1" t="e" cm="1">
        <f t="array" ref="I370">_xlfn.XLOOKUP(B370,[6]!Table10[Control ID], [6]cmmiAnalysis!AW$4:AW$579,0,0,1)+(_xlfn.XLOOKUP(B370,[6]!Table10[Control ID], [6]cmmiAnalysis!AX$4:AX$579,0,0,1)+(_xlfn.XLOOKUP(B370,[6]!Table10[Control ID], [6]cmmiAnalysis!AY$4:AY$579,0,0,1)))</f>
        <v>#REF!</v>
      </c>
      <c r="J3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0" s="1" t="e">
        <f>SUM(_xlfn.XLOOKUP(Table8[[#This Row],[Control ID]],[6]!Table10[Control ID],[6]cmmiAnalysis!BE$4:BE$579),_xlfn.XLOOKUP(Table8[[#This Row],[Control ID]],[6]!Table10[Control ID],[6]cmmiAnalysis!BF$4:BF$579))</f>
        <v>#REF!</v>
      </c>
      <c r="L370" s="1" t="e">
        <f>SUM(_xlfn.XLOOKUP(Table8[[#This Row],[Control ID]],[6]!Table10[Control ID],[6]cmmiAnalysis!BG$4:BG$579))</f>
        <v>#REF!</v>
      </c>
      <c r="M370" s="1" t="e">
        <f>SUM(_xlfn.XLOOKUP(Table8[[#This Row],[Control ID]],[6]!Table10[Control ID],[6]cmmiAnalysis!BH$4:BH$579))</f>
        <v>#REF!</v>
      </c>
      <c r="N370" s="1" t="e">
        <f>SUM(_xlfn.XLOOKUP(Table8[[#This Row],[Control ID]],[6]!Table10[Control ID],[6]cmmiAnalysis!BI$4:BI$579))</f>
        <v>#REF!</v>
      </c>
      <c r="O370" s="1" t="e">
        <f>SUM(_xlfn.XLOOKUP(Table8[[#This Row],[Control ID]],[6]!Table10[Control ID],[6]cmmiAnalysis!BJ$4:BJ$579),_xlfn.XLOOKUP(Table8[[#This Row],[Control ID]],[6]!Table10[Control ID],[6]cmmiAnalysis!BK$4:BK$579))</f>
        <v>#REF!</v>
      </c>
      <c r="P370" s="1" t="e">
        <f>SUM(_xlfn.XLOOKUP(Table8[[#This Row],[Control ID]],[6]!Table10[Control ID],[6]cmmiAnalysis!BL$4:BL$579))</f>
        <v>#REF!</v>
      </c>
      <c r="Q3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0" s="1" t="e">
        <f>SUM(_xlfn.XLOOKUP(Table8[[#This Row],[Control ID]],[6]!Table10[Control ID],[6]cmmiAnalysis!BQ$4:BQ$579),_xlfn.XLOOKUP(Table8[[#This Row],[Control ID]],[6]!Table10[Control ID],[6]cmmiAnalysis!BR$4:BR$579))</f>
        <v>#REF!</v>
      </c>
      <c r="S370" s="1" t="e">
        <f>SUM(_xlfn.XLOOKUP(Table8[[#This Row],[Control ID]],[6]!Table10[Control ID],[6]cmmiAnalysis!BA$4:BA$579),_xlfn.XLOOKUP(Table8[[#This Row],[Control ID]],[6]!Table10[Control ID],[6]cmmiAnalysis!BB$4:BB$579),_xlfn.XLOOKUP(Table8[[#This Row],[Control ID]],[6]!Table10[Control ID],[6]cmmiAnalysis!BC$4:BC$579))</f>
        <v>#REF!</v>
      </c>
      <c r="T370" s="1" t="e">
        <f>SUM(_xlfn.XLOOKUP(Table8[[#This Row],[Control ID]],[6]!Table10[Control ID],[6]cmmiAnalysis!BV$4:BV$579))</f>
        <v>#REF!</v>
      </c>
      <c r="U370" s="1" t="e">
        <f>SUM(_xlfn.XLOOKUP(Table8[[#This Row],[Control ID]],[6]!Table10[Control ID],[6]cmmiAnalysis!BW$4:BW$579))</f>
        <v>#REF!</v>
      </c>
      <c r="V370" s="1" t="e">
        <f>SUM(_xlfn.XLOOKUP(Table8[[#This Row],[Control ID]],[6]!Table10[Control ID],[6]cmmiAnalysis!BX$4:BX$579))</f>
        <v>#REF!</v>
      </c>
      <c r="W370" s="1" t="e">
        <f>SUM(_xlfn.XLOOKUP(Table8[[#This Row],[Control ID]],[6]!Table10[Control ID],[6]cmmiAnalysis!BY$4:BY$579))</f>
        <v>#REF!</v>
      </c>
      <c r="X370" s="1" t="e">
        <f>SUM(_xlfn.XLOOKUP(Table8[[#This Row],[Control ID]],[6]!Table10[Control ID],[6]cmmiAnalysis!BZ$4:BZ$579))</f>
        <v>#REF!</v>
      </c>
      <c r="Y370" s="1" t="e">
        <f>SUM(_xlfn.XLOOKUP(Table8[[#This Row],[Control ID]],[6]!Table10[Control ID],[6]cmmiAnalysis!CA$4:CA$579),_xlfn.XLOOKUP(Table8[[#This Row],[Control ID]],[6]!Table10[Control ID],[6]cmmiAnalysis!CB$4:CB$579))</f>
        <v>#REF!</v>
      </c>
      <c r="Z370" s="1" t="e">
        <f>SUM(_xlfn.XLOOKUP(Table8[[#This Row],[Control ID]],[6]!Table10[Control ID],[6]cmmiAnalysis!CC$4:CC$579),_xlfn.XLOOKUP(Table8[[#This Row],[Control ID]],[6]!Table10[Control ID],[6]cmmiAnalysis!CD$4:CD$579),_xlfn.XLOOKUP(Table8[[#This Row],[Control ID]],[6]!Table10[Control ID],[6]cmmiAnalysis!CE$4:CE$579))</f>
        <v>#REF!</v>
      </c>
    </row>
    <row r="371" spans="2:26" x14ac:dyDescent="0.25">
      <c r="B371" s="1" t="s">
        <v>3729</v>
      </c>
      <c r="C371" s="1" t="str">
        <f>_xlfn.XLOOKUP(B371,[6]cmmiAnalysis!$A$4:$A$579,[6]cmmiAnalysis!$D$4:$D$579,0,0,1)</f>
        <v>Zero Trust Architecture</v>
      </c>
      <c r="D371" s="19">
        <v>3</v>
      </c>
      <c r="E371" s="32" t="str">
        <f>IFERROR(SUM(Table8[[#This Row],[Implementation]:[Reporting]]),"N/A")</f>
        <v>N/A</v>
      </c>
      <c r="F371" s="32" t="e">
        <f>SUM(Table8[[#This Row],[Operating Capability]:[Adaptability]])</f>
        <v>#REF!</v>
      </c>
      <c r="G371" s="32" t="e">
        <f>SUM(Table8[[#This Row],[Reliability]:[Transparency]])</f>
        <v>#REF!</v>
      </c>
      <c r="H371" s="1" t="e" cm="1">
        <f t="array" ref="H371">_xlfn.XLOOKUP(B371,[6]!Table10[Control ID],[6]cmmiAnalysis!AV$4:AV$579,0,0,1)</f>
        <v>#REF!</v>
      </c>
      <c r="I371" s="1" t="e" cm="1">
        <f t="array" ref="I371">_xlfn.XLOOKUP(B371,[6]!Table10[Control ID], [6]cmmiAnalysis!AW$4:AW$579,0,0,1)+(_xlfn.XLOOKUP(B371,[6]!Table10[Control ID], [6]cmmiAnalysis!AX$4:AX$579,0,0,1)+(_xlfn.XLOOKUP(B371,[6]!Table10[Control ID], [6]cmmiAnalysis!AY$4:AY$579,0,0,1)))</f>
        <v>#REF!</v>
      </c>
      <c r="J3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1" s="1" t="e">
        <f>SUM(_xlfn.XLOOKUP(Table8[[#This Row],[Control ID]],[6]!Table10[Control ID],[6]cmmiAnalysis!BE$4:BE$579),_xlfn.XLOOKUP(Table8[[#This Row],[Control ID]],[6]!Table10[Control ID],[6]cmmiAnalysis!BF$4:BF$579))</f>
        <v>#REF!</v>
      </c>
      <c r="L371" s="1" t="e">
        <f>SUM(_xlfn.XLOOKUP(Table8[[#This Row],[Control ID]],[6]!Table10[Control ID],[6]cmmiAnalysis!BG$4:BG$579))</f>
        <v>#REF!</v>
      </c>
      <c r="M371" s="1" t="e">
        <f>SUM(_xlfn.XLOOKUP(Table8[[#This Row],[Control ID]],[6]!Table10[Control ID],[6]cmmiAnalysis!BH$4:BH$579))</f>
        <v>#REF!</v>
      </c>
      <c r="N371" s="1" t="e">
        <f>SUM(_xlfn.XLOOKUP(Table8[[#This Row],[Control ID]],[6]!Table10[Control ID],[6]cmmiAnalysis!BI$4:BI$579))</f>
        <v>#REF!</v>
      </c>
      <c r="O371" s="1" t="e">
        <f>SUM(_xlfn.XLOOKUP(Table8[[#This Row],[Control ID]],[6]!Table10[Control ID],[6]cmmiAnalysis!BJ$4:BJ$579),_xlfn.XLOOKUP(Table8[[#This Row],[Control ID]],[6]!Table10[Control ID],[6]cmmiAnalysis!BK$4:BK$579))</f>
        <v>#REF!</v>
      </c>
      <c r="P371" s="1" t="e">
        <f>SUM(_xlfn.XLOOKUP(Table8[[#This Row],[Control ID]],[6]!Table10[Control ID],[6]cmmiAnalysis!BL$4:BL$579))</f>
        <v>#REF!</v>
      </c>
      <c r="Q3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1" s="1" t="e">
        <f>SUM(_xlfn.XLOOKUP(Table8[[#This Row],[Control ID]],[6]!Table10[Control ID],[6]cmmiAnalysis!BQ$4:BQ$579),_xlfn.XLOOKUP(Table8[[#This Row],[Control ID]],[6]!Table10[Control ID],[6]cmmiAnalysis!BR$4:BR$579))</f>
        <v>#REF!</v>
      </c>
      <c r="S371" s="1" t="e">
        <f>SUM(_xlfn.XLOOKUP(Table8[[#This Row],[Control ID]],[6]!Table10[Control ID],[6]cmmiAnalysis!BA$4:BA$579),_xlfn.XLOOKUP(Table8[[#This Row],[Control ID]],[6]!Table10[Control ID],[6]cmmiAnalysis!BB$4:BB$579),_xlfn.XLOOKUP(Table8[[#This Row],[Control ID]],[6]!Table10[Control ID],[6]cmmiAnalysis!BC$4:BC$579))</f>
        <v>#REF!</v>
      </c>
      <c r="T371" s="1" t="e">
        <f>SUM(_xlfn.XLOOKUP(Table8[[#This Row],[Control ID]],[6]!Table10[Control ID],[6]cmmiAnalysis!BV$4:BV$579))</f>
        <v>#REF!</v>
      </c>
      <c r="U371" s="1" t="e">
        <f>SUM(_xlfn.XLOOKUP(Table8[[#This Row],[Control ID]],[6]!Table10[Control ID],[6]cmmiAnalysis!BW$4:BW$579))</f>
        <v>#REF!</v>
      </c>
      <c r="V371" s="1" t="e">
        <f>SUM(_xlfn.XLOOKUP(Table8[[#This Row],[Control ID]],[6]!Table10[Control ID],[6]cmmiAnalysis!BX$4:BX$579))</f>
        <v>#REF!</v>
      </c>
      <c r="W371" s="1" t="e">
        <f>SUM(_xlfn.XLOOKUP(Table8[[#This Row],[Control ID]],[6]!Table10[Control ID],[6]cmmiAnalysis!BY$4:BY$579))</f>
        <v>#REF!</v>
      </c>
      <c r="X371" s="1" t="e">
        <f>SUM(_xlfn.XLOOKUP(Table8[[#This Row],[Control ID]],[6]!Table10[Control ID],[6]cmmiAnalysis!BZ$4:BZ$579))</f>
        <v>#REF!</v>
      </c>
      <c r="Y371" s="1" t="e">
        <f>SUM(_xlfn.XLOOKUP(Table8[[#This Row],[Control ID]],[6]!Table10[Control ID],[6]cmmiAnalysis!CA$4:CA$579),_xlfn.XLOOKUP(Table8[[#This Row],[Control ID]],[6]!Table10[Control ID],[6]cmmiAnalysis!CB$4:CB$579))</f>
        <v>#REF!</v>
      </c>
      <c r="Z371" s="1" t="e">
        <f>SUM(_xlfn.XLOOKUP(Table8[[#This Row],[Control ID]],[6]!Table10[Control ID],[6]cmmiAnalysis!CC$4:CC$579),_xlfn.XLOOKUP(Table8[[#This Row],[Control ID]],[6]!Table10[Control ID],[6]cmmiAnalysis!CD$4:CD$579),_xlfn.XLOOKUP(Table8[[#This Row],[Control ID]],[6]!Table10[Control ID],[6]cmmiAnalysis!CE$4:CE$579))</f>
        <v>#REF!</v>
      </c>
    </row>
    <row r="372" spans="2:26" x14ac:dyDescent="0.25">
      <c r="B372" s="1" t="s">
        <v>3730</v>
      </c>
      <c r="C372" s="1" t="str">
        <f>_xlfn.XLOOKUP(B372,[6]cmmiAnalysis!$A$4:$A$579,[6]cmmiAnalysis!$D$4:$D$579,0,0,1)</f>
        <v>Backup and Recovery</v>
      </c>
      <c r="D372" s="19">
        <v>4</v>
      </c>
      <c r="E372" s="32" t="str">
        <f>IFERROR(SUM(Table8[[#This Row],[Implementation]:[Reporting]]),"N/A")</f>
        <v>N/A</v>
      </c>
      <c r="F372" s="32" t="e">
        <f>SUM(Table8[[#This Row],[Operating Capability]:[Adaptability]])</f>
        <v>#REF!</v>
      </c>
      <c r="G372" s="32" t="e">
        <f>SUM(Table8[[#This Row],[Reliability]:[Transparency]])</f>
        <v>#REF!</v>
      </c>
      <c r="H372" s="1" t="e" cm="1">
        <f t="array" ref="H372">_xlfn.XLOOKUP(B372,[6]!Table10[Control ID],[6]cmmiAnalysis!AV$4:AV$579,0,0,1)</f>
        <v>#REF!</v>
      </c>
      <c r="I372" s="1" t="e" cm="1">
        <f t="array" ref="I372">_xlfn.XLOOKUP(B372,[6]!Table10[Control ID], [6]cmmiAnalysis!AW$4:AW$579,0,0,1)+(_xlfn.XLOOKUP(B372,[6]!Table10[Control ID], [6]cmmiAnalysis!AX$4:AX$579,0,0,1)+(_xlfn.XLOOKUP(B372,[6]!Table10[Control ID], [6]cmmiAnalysis!AY$4:AY$579,0,0,1)))</f>
        <v>#REF!</v>
      </c>
      <c r="J3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2" s="1" t="e">
        <f>SUM(_xlfn.XLOOKUP(Table8[[#This Row],[Control ID]],[6]!Table10[Control ID],[6]cmmiAnalysis!BE$4:BE$579),_xlfn.XLOOKUP(Table8[[#This Row],[Control ID]],[6]!Table10[Control ID],[6]cmmiAnalysis!BF$4:BF$579))</f>
        <v>#REF!</v>
      </c>
      <c r="L372" s="1" t="e">
        <f>SUM(_xlfn.XLOOKUP(Table8[[#This Row],[Control ID]],[6]!Table10[Control ID],[6]cmmiAnalysis!BG$4:BG$579))</f>
        <v>#REF!</v>
      </c>
      <c r="M372" s="1" t="e">
        <f>SUM(_xlfn.XLOOKUP(Table8[[#This Row],[Control ID]],[6]!Table10[Control ID],[6]cmmiAnalysis!BH$4:BH$579))</f>
        <v>#REF!</v>
      </c>
      <c r="N372" s="1" t="e">
        <f>SUM(_xlfn.XLOOKUP(Table8[[#This Row],[Control ID]],[6]!Table10[Control ID],[6]cmmiAnalysis!BI$4:BI$579))</f>
        <v>#REF!</v>
      </c>
      <c r="O372" s="1" t="e">
        <f>SUM(_xlfn.XLOOKUP(Table8[[#This Row],[Control ID]],[6]!Table10[Control ID],[6]cmmiAnalysis!BJ$4:BJ$579),_xlfn.XLOOKUP(Table8[[#This Row],[Control ID]],[6]!Table10[Control ID],[6]cmmiAnalysis!BK$4:BK$579))</f>
        <v>#REF!</v>
      </c>
      <c r="P372" s="1" t="e">
        <f>SUM(_xlfn.XLOOKUP(Table8[[#This Row],[Control ID]],[6]!Table10[Control ID],[6]cmmiAnalysis!BL$4:BL$579))</f>
        <v>#REF!</v>
      </c>
      <c r="Q3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2" s="1" t="e">
        <f>SUM(_xlfn.XLOOKUP(Table8[[#This Row],[Control ID]],[6]!Table10[Control ID],[6]cmmiAnalysis!BQ$4:BQ$579),_xlfn.XLOOKUP(Table8[[#This Row],[Control ID]],[6]!Table10[Control ID],[6]cmmiAnalysis!BR$4:BR$579))</f>
        <v>#REF!</v>
      </c>
      <c r="S372" s="1" t="e">
        <f>SUM(_xlfn.XLOOKUP(Table8[[#This Row],[Control ID]],[6]!Table10[Control ID],[6]cmmiAnalysis!BA$4:BA$579),_xlfn.XLOOKUP(Table8[[#This Row],[Control ID]],[6]!Table10[Control ID],[6]cmmiAnalysis!BB$4:BB$579),_xlfn.XLOOKUP(Table8[[#This Row],[Control ID]],[6]!Table10[Control ID],[6]cmmiAnalysis!BC$4:BC$579))</f>
        <v>#REF!</v>
      </c>
      <c r="T372" s="1" t="e">
        <f>SUM(_xlfn.XLOOKUP(Table8[[#This Row],[Control ID]],[6]!Table10[Control ID],[6]cmmiAnalysis!BV$4:BV$579))</f>
        <v>#REF!</v>
      </c>
      <c r="U372" s="1" t="e">
        <f>SUM(_xlfn.XLOOKUP(Table8[[#This Row],[Control ID]],[6]!Table10[Control ID],[6]cmmiAnalysis!BW$4:BW$579))</f>
        <v>#REF!</v>
      </c>
      <c r="V372" s="1" t="e">
        <f>SUM(_xlfn.XLOOKUP(Table8[[#This Row],[Control ID]],[6]!Table10[Control ID],[6]cmmiAnalysis!BX$4:BX$579))</f>
        <v>#REF!</v>
      </c>
      <c r="W372" s="1" t="e">
        <f>SUM(_xlfn.XLOOKUP(Table8[[#This Row],[Control ID]],[6]!Table10[Control ID],[6]cmmiAnalysis!BY$4:BY$579))</f>
        <v>#REF!</v>
      </c>
      <c r="X372" s="1" t="e">
        <f>SUM(_xlfn.XLOOKUP(Table8[[#This Row],[Control ID]],[6]!Table10[Control ID],[6]cmmiAnalysis!BZ$4:BZ$579))</f>
        <v>#REF!</v>
      </c>
      <c r="Y372" s="1" t="e">
        <f>SUM(_xlfn.XLOOKUP(Table8[[#This Row],[Control ID]],[6]!Table10[Control ID],[6]cmmiAnalysis!CA$4:CA$579),_xlfn.XLOOKUP(Table8[[#This Row],[Control ID]],[6]!Table10[Control ID],[6]cmmiAnalysis!CB$4:CB$579))</f>
        <v>#REF!</v>
      </c>
      <c r="Z372" s="1" t="e">
        <f>SUM(_xlfn.XLOOKUP(Table8[[#This Row],[Control ID]],[6]!Table10[Control ID],[6]cmmiAnalysis!CC$4:CC$579),_xlfn.XLOOKUP(Table8[[#This Row],[Control ID]],[6]!Table10[Control ID],[6]cmmiAnalysis!CD$4:CD$579),_xlfn.XLOOKUP(Table8[[#This Row],[Control ID]],[6]!Table10[Control ID],[6]cmmiAnalysis!CE$4:CE$579))</f>
        <v>#REF!</v>
      </c>
    </row>
    <row r="373" spans="2:26" x14ac:dyDescent="0.25">
      <c r="B373" s="1" t="s">
        <v>3731</v>
      </c>
      <c r="C373" s="1" t="str">
        <f>_xlfn.XLOOKUP(B373,[6]cmmiAnalysis!$A$4:$A$579,[6]cmmiAnalysis!$D$4:$D$579,0,0,1)</f>
        <v>Load Balancers</v>
      </c>
      <c r="D373" s="19">
        <v>4</v>
      </c>
      <c r="E373" s="32" t="str">
        <f>IFERROR(SUM(Table8[[#This Row],[Implementation]:[Reporting]]),"N/A")</f>
        <v>N/A</v>
      </c>
      <c r="F373" s="32" t="e">
        <f>SUM(Table8[[#This Row],[Operating Capability]:[Adaptability]])</f>
        <v>#REF!</v>
      </c>
      <c r="G373" s="32" t="e">
        <f>SUM(Table8[[#This Row],[Reliability]:[Transparency]])</f>
        <v>#REF!</v>
      </c>
      <c r="H373" s="1" t="e" cm="1">
        <f t="array" ref="H373">_xlfn.XLOOKUP(B373,[6]!Table10[Control ID],[6]cmmiAnalysis!AV$4:AV$579,0,0,1)</f>
        <v>#REF!</v>
      </c>
      <c r="I373" s="1" t="e" cm="1">
        <f t="array" ref="I373">_xlfn.XLOOKUP(B373,[6]!Table10[Control ID], [6]cmmiAnalysis!AW$4:AW$579,0,0,1)+(_xlfn.XLOOKUP(B373,[6]!Table10[Control ID], [6]cmmiAnalysis!AX$4:AX$579,0,0,1)+(_xlfn.XLOOKUP(B373,[6]!Table10[Control ID], [6]cmmiAnalysis!AY$4:AY$579,0,0,1)))</f>
        <v>#REF!</v>
      </c>
      <c r="J3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3" s="1" t="e">
        <f>SUM(_xlfn.XLOOKUP(Table8[[#This Row],[Control ID]],[6]!Table10[Control ID],[6]cmmiAnalysis!BE$4:BE$579),_xlfn.XLOOKUP(Table8[[#This Row],[Control ID]],[6]!Table10[Control ID],[6]cmmiAnalysis!BF$4:BF$579))</f>
        <v>#REF!</v>
      </c>
      <c r="L373" s="1" t="e">
        <f>SUM(_xlfn.XLOOKUP(Table8[[#This Row],[Control ID]],[6]!Table10[Control ID],[6]cmmiAnalysis!BG$4:BG$579))</f>
        <v>#REF!</v>
      </c>
      <c r="M373" s="1" t="e">
        <f>SUM(_xlfn.XLOOKUP(Table8[[#This Row],[Control ID]],[6]!Table10[Control ID],[6]cmmiAnalysis!BH$4:BH$579))</f>
        <v>#REF!</v>
      </c>
      <c r="N373" s="1" t="e">
        <f>SUM(_xlfn.XLOOKUP(Table8[[#This Row],[Control ID]],[6]!Table10[Control ID],[6]cmmiAnalysis!BI$4:BI$579))</f>
        <v>#REF!</v>
      </c>
      <c r="O373" s="1" t="e">
        <f>SUM(_xlfn.XLOOKUP(Table8[[#This Row],[Control ID]],[6]!Table10[Control ID],[6]cmmiAnalysis!BJ$4:BJ$579),_xlfn.XLOOKUP(Table8[[#This Row],[Control ID]],[6]!Table10[Control ID],[6]cmmiAnalysis!BK$4:BK$579))</f>
        <v>#REF!</v>
      </c>
      <c r="P373" s="1" t="e">
        <f>SUM(_xlfn.XLOOKUP(Table8[[#This Row],[Control ID]],[6]!Table10[Control ID],[6]cmmiAnalysis!BL$4:BL$579))</f>
        <v>#REF!</v>
      </c>
      <c r="Q3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3" s="1" t="e">
        <f>SUM(_xlfn.XLOOKUP(Table8[[#This Row],[Control ID]],[6]!Table10[Control ID],[6]cmmiAnalysis!BQ$4:BQ$579),_xlfn.XLOOKUP(Table8[[#This Row],[Control ID]],[6]!Table10[Control ID],[6]cmmiAnalysis!BR$4:BR$579))</f>
        <v>#REF!</v>
      </c>
      <c r="S373" s="1" t="e">
        <f>SUM(_xlfn.XLOOKUP(Table8[[#This Row],[Control ID]],[6]!Table10[Control ID],[6]cmmiAnalysis!BA$4:BA$579),_xlfn.XLOOKUP(Table8[[#This Row],[Control ID]],[6]!Table10[Control ID],[6]cmmiAnalysis!BB$4:BB$579),_xlfn.XLOOKUP(Table8[[#This Row],[Control ID]],[6]!Table10[Control ID],[6]cmmiAnalysis!BC$4:BC$579))</f>
        <v>#REF!</v>
      </c>
      <c r="T373" s="1" t="e">
        <f>SUM(_xlfn.XLOOKUP(Table8[[#This Row],[Control ID]],[6]!Table10[Control ID],[6]cmmiAnalysis!BV$4:BV$579))</f>
        <v>#REF!</v>
      </c>
      <c r="U373" s="1" t="e">
        <f>SUM(_xlfn.XLOOKUP(Table8[[#This Row],[Control ID]],[6]!Table10[Control ID],[6]cmmiAnalysis!BW$4:BW$579))</f>
        <v>#REF!</v>
      </c>
      <c r="V373" s="1" t="e">
        <f>SUM(_xlfn.XLOOKUP(Table8[[#This Row],[Control ID]],[6]!Table10[Control ID],[6]cmmiAnalysis!BX$4:BX$579))</f>
        <v>#REF!</v>
      </c>
      <c r="W373" s="1" t="e">
        <f>SUM(_xlfn.XLOOKUP(Table8[[#This Row],[Control ID]],[6]!Table10[Control ID],[6]cmmiAnalysis!BY$4:BY$579))</f>
        <v>#REF!</v>
      </c>
      <c r="X373" s="1" t="e">
        <f>SUM(_xlfn.XLOOKUP(Table8[[#This Row],[Control ID]],[6]!Table10[Control ID],[6]cmmiAnalysis!BZ$4:BZ$579))</f>
        <v>#REF!</v>
      </c>
      <c r="Y373" s="1" t="e">
        <f>SUM(_xlfn.XLOOKUP(Table8[[#This Row],[Control ID]],[6]!Table10[Control ID],[6]cmmiAnalysis!CA$4:CA$579),_xlfn.XLOOKUP(Table8[[#This Row],[Control ID]],[6]!Table10[Control ID],[6]cmmiAnalysis!CB$4:CB$579))</f>
        <v>#REF!</v>
      </c>
      <c r="Z373" s="1" t="e">
        <f>SUM(_xlfn.XLOOKUP(Table8[[#This Row],[Control ID]],[6]!Table10[Control ID],[6]cmmiAnalysis!CC$4:CC$579),_xlfn.XLOOKUP(Table8[[#This Row],[Control ID]],[6]!Table10[Control ID],[6]cmmiAnalysis!CD$4:CD$579),_xlfn.XLOOKUP(Table8[[#This Row],[Control ID]],[6]!Table10[Control ID],[6]cmmiAnalysis!CE$4:CE$579))</f>
        <v>#REF!</v>
      </c>
    </row>
    <row r="374" spans="2:26" x14ac:dyDescent="0.25">
      <c r="B374" s="1" t="s">
        <v>3732</v>
      </c>
      <c r="C374" s="1" t="str">
        <f>_xlfn.XLOOKUP(B374,[6]cmmiAnalysis!$A$4:$A$579,[6]cmmiAnalysis!$D$4:$D$579,0,0,1)</f>
        <v>High Availability Clusters</v>
      </c>
      <c r="D374" s="19">
        <v>4</v>
      </c>
      <c r="E374" s="32" t="str">
        <f>IFERROR(SUM(Table8[[#This Row],[Implementation]:[Reporting]]),"N/A")</f>
        <v>N/A</v>
      </c>
      <c r="F374" s="32" t="e">
        <f>SUM(Table8[[#This Row],[Operating Capability]:[Adaptability]])</f>
        <v>#REF!</v>
      </c>
      <c r="G374" s="32" t="e">
        <f>SUM(Table8[[#This Row],[Reliability]:[Transparency]])</f>
        <v>#REF!</v>
      </c>
      <c r="H374" s="1" t="e" cm="1">
        <f t="array" ref="H374">_xlfn.XLOOKUP(B374,[6]!Table10[Control ID],[6]cmmiAnalysis!AV$4:AV$579,0,0,1)</f>
        <v>#REF!</v>
      </c>
      <c r="I374" s="1" t="e" cm="1">
        <f t="array" ref="I374">_xlfn.XLOOKUP(B374,[6]!Table10[Control ID], [6]cmmiAnalysis!AW$4:AW$579,0,0,1)+(_xlfn.XLOOKUP(B374,[6]!Table10[Control ID], [6]cmmiAnalysis!AX$4:AX$579,0,0,1)+(_xlfn.XLOOKUP(B374,[6]!Table10[Control ID], [6]cmmiAnalysis!AY$4:AY$579,0,0,1)))</f>
        <v>#REF!</v>
      </c>
      <c r="J3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4" s="1" t="e">
        <f>SUM(_xlfn.XLOOKUP(Table8[[#This Row],[Control ID]],[6]!Table10[Control ID],[6]cmmiAnalysis!BE$4:BE$579),_xlfn.XLOOKUP(Table8[[#This Row],[Control ID]],[6]!Table10[Control ID],[6]cmmiAnalysis!BF$4:BF$579))</f>
        <v>#REF!</v>
      </c>
      <c r="L374" s="1" t="e">
        <f>SUM(_xlfn.XLOOKUP(Table8[[#This Row],[Control ID]],[6]!Table10[Control ID],[6]cmmiAnalysis!BG$4:BG$579))</f>
        <v>#REF!</v>
      </c>
      <c r="M374" s="1" t="e">
        <f>SUM(_xlfn.XLOOKUP(Table8[[#This Row],[Control ID]],[6]!Table10[Control ID],[6]cmmiAnalysis!BH$4:BH$579))</f>
        <v>#REF!</v>
      </c>
      <c r="N374" s="1" t="e">
        <f>SUM(_xlfn.XLOOKUP(Table8[[#This Row],[Control ID]],[6]!Table10[Control ID],[6]cmmiAnalysis!BI$4:BI$579))</f>
        <v>#REF!</v>
      </c>
      <c r="O374" s="1" t="e">
        <f>SUM(_xlfn.XLOOKUP(Table8[[#This Row],[Control ID]],[6]!Table10[Control ID],[6]cmmiAnalysis!BJ$4:BJ$579),_xlfn.XLOOKUP(Table8[[#This Row],[Control ID]],[6]!Table10[Control ID],[6]cmmiAnalysis!BK$4:BK$579))</f>
        <v>#REF!</v>
      </c>
      <c r="P374" s="1" t="e">
        <f>SUM(_xlfn.XLOOKUP(Table8[[#This Row],[Control ID]],[6]!Table10[Control ID],[6]cmmiAnalysis!BL$4:BL$579))</f>
        <v>#REF!</v>
      </c>
      <c r="Q3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4" s="1" t="e">
        <f>SUM(_xlfn.XLOOKUP(Table8[[#This Row],[Control ID]],[6]!Table10[Control ID],[6]cmmiAnalysis!BQ$4:BQ$579),_xlfn.XLOOKUP(Table8[[#This Row],[Control ID]],[6]!Table10[Control ID],[6]cmmiAnalysis!BR$4:BR$579))</f>
        <v>#REF!</v>
      </c>
      <c r="S374" s="1" t="e">
        <f>SUM(_xlfn.XLOOKUP(Table8[[#This Row],[Control ID]],[6]!Table10[Control ID],[6]cmmiAnalysis!BA$4:BA$579),_xlfn.XLOOKUP(Table8[[#This Row],[Control ID]],[6]!Table10[Control ID],[6]cmmiAnalysis!BB$4:BB$579),_xlfn.XLOOKUP(Table8[[#This Row],[Control ID]],[6]!Table10[Control ID],[6]cmmiAnalysis!BC$4:BC$579))</f>
        <v>#REF!</v>
      </c>
      <c r="T374" s="1" t="e">
        <f>SUM(_xlfn.XLOOKUP(Table8[[#This Row],[Control ID]],[6]!Table10[Control ID],[6]cmmiAnalysis!BV$4:BV$579))</f>
        <v>#REF!</v>
      </c>
      <c r="U374" s="1" t="e">
        <f>SUM(_xlfn.XLOOKUP(Table8[[#This Row],[Control ID]],[6]!Table10[Control ID],[6]cmmiAnalysis!BW$4:BW$579))</f>
        <v>#REF!</v>
      </c>
      <c r="V374" s="1" t="e">
        <f>SUM(_xlfn.XLOOKUP(Table8[[#This Row],[Control ID]],[6]!Table10[Control ID],[6]cmmiAnalysis!BX$4:BX$579))</f>
        <v>#REF!</v>
      </c>
      <c r="W374" s="1" t="e">
        <f>SUM(_xlfn.XLOOKUP(Table8[[#This Row],[Control ID]],[6]!Table10[Control ID],[6]cmmiAnalysis!BY$4:BY$579))</f>
        <v>#REF!</v>
      </c>
      <c r="X374" s="1" t="e">
        <f>SUM(_xlfn.XLOOKUP(Table8[[#This Row],[Control ID]],[6]!Table10[Control ID],[6]cmmiAnalysis!BZ$4:BZ$579))</f>
        <v>#REF!</v>
      </c>
      <c r="Y374" s="1" t="e">
        <f>SUM(_xlfn.XLOOKUP(Table8[[#This Row],[Control ID]],[6]!Table10[Control ID],[6]cmmiAnalysis!CA$4:CA$579),_xlfn.XLOOKUP(Table8[[#This Row],[Control ID]],[6]!Table10[Control ID],[6]cmmiAnalysis!CB$4:CB$579))</f>
        <v>#REF!</v>
      </c>
      <c r="Z374" s="1" t="e">
        <f>SUM(_xlfn.XLOOKUP(Table8[[#This Row],[Control ID]],[6]!Table10[Control ID],[6]cmmiAnalysis!CC$4:CC$579),_xlfn.XLOOKUP(Table8[[#This Row],[Control ID]],[6]!Table10[Control ID],[6]cmmiAnalysis!CD$4:CD$579),_xlfn.XLOOKUP(Table8[[#This Row],[Control ID]],[6]!Table10[Control ID],[6]cmmiAnalysis!CE$4:CE$579))</f>
        <v>#REF!</v>
      </c>
    </row>
    <row r="375" spans="2:26" x14ac:dyDescent="0.25">
      <c r="B375" s="1" t="s">
        <v>3733</v>
      </c>
      <c r="C375" s="1" t="str">
        <f>_xlfn.XLOOKUP(B375,[6]cmmiAnalysis!$A$4:$A$579,[6]cmmiAnalysis!$D$4:$D$579,0,0,1)</f>
        <v>Multi-Factor Authentication (MFA)</v>
      </c>
      <c r="D375" s="19">
        <v>5</v>
      </c>
      <c r="E375" s="32" t="str">
        <f>IFERROR(SUM(Table8[[#This Row],[Implementation]:[Reporting]]),"N/A")</f>
        <v>N/A</v>
      </c>
      <c r="F375" s="32" t="e">
        <f>SUM(Table8[[#This Row],[Operating Capability]:[Adaptability]])</f>
        <v>#REF!</v>
      </c>
      <c r="G375" s="32" t="e">
        <f>SUM(Table8[[#This Row],[Reliability]:[Transparency]])</f>
        <v>#REF!</v>
      </c>
      <c r="H375" s="1" t="e" cm="1">
        <f t="array" ref="H375">_xlfn.XLOOKUP(B375,[6]!Table10[Control ID],[6]cmmiAnalysis!AV$4:AV$579,0,0,1)</f>
        <v>#REF!</v>
      </c>
      <c r="I375" s="1" t="e" cm="1">
        <f t="array" ref="I375">_xlfn.XLOOKUP(B375,[6]!Table10[Control ID], [6]cmmiAnalysis!AW$4:AW$579,0,0,1)+(_xlfn.XLOOKUP(B375,[6]!Table10[Control ID], [6]cmmiAnalysis!AX$4:AX$579,0,0,1)+(_xlfn.XLOOKUP(B375,[6]!Table10[Control ID], [6]cmmiAnalysis!AY$4:AY$579,0,0,1)))</f>
        <v>#REF!</v>
      </c>
      <c r="J3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5" s="1" t="e">
        <f>SUM(_xlfn.XLOOKUP(Table8[[#This Row],[Control ID]],[6]!Table10[Control ID],[6]cmmiAnalysis!BE$4:BE$579),_xlfn.XLOOKUP(Table8[[#This Row],[Control ID]],[6]!Table10[Control ID],[6]cmmiAnalysis!BF$4:BF$579))</f>
        <v>#REF!</v>
      </c>
      <c r="L375" s="1" t="e">
        <f>SUM(_xlfn.XLOOKUP(Table8[[#This Row],[Control ID]],[6]!Table10[Control ID],[6]cmmiAnalysis!BG$4:BG$579))</f>
        <v>#REF!</v>
      </c>
      <c r="M375" s="1" t="e">
        <f>SUM(_xlfn.XLOOKUP(Table8[[#This Row],[Control ID]],[6]!Table10[Control ID],[6]cmmiAnalysis!BH$4:BH$579))</f>
        <v>#REF!</v>
      </c>
      <c r="N375" s="1" t="e">
        <f>SUM(_xlfn.XLOOKUP(Table8[[#This Row],[Control ID]],[6]!Table10[Control ID],[6]cmmiAnalysis!BI$4:BI$579))</f>
        <v>#REF!</v>
      </c>
      <c r="O375" s="1" t="e">
        <f>SUM(_xlfn.XLOOKUP(Table8[[#This Row],[Control ID]],[6]!Table10[Control ID],[6]cmmiAnalysis!BJ$4:BJ$579),_xlfn.XLOOKUP(Table8[[#This Row],[Control ID]],[6]!Table10[Control ID],[6]cmmiAnalysis!BK$4:BK$579))</f>
        <v>#REF!</v>
      </c>
      <c r="P375" s="1" t="e">
        <f>SUM(_xlfn.XLOOKUP(Table8[[#This Row],[Control ID]],[6]!Table10[Control ID],[6]cmmiAnalysis!BL$4:BL$579))</f>
        <v>#REF!</v>
      </c>
      <c r="Q3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5" s="1" t="e">
        <f>SUM(_xlfn.XLOOKUP(Table8[[#This Row],[Control ID]],[6]!Table10[Control ID],[6]cmmiAnalysis!BQ$4:BQ$579),_xlfn.XLOOKUP(Table8[[#This Row],[Control ID]],[6]!Table10[Control ID],[6]cmmiAnalysis!BR$4:BR$579))</f>
        <v>#REF!</v>
      </c>
      <c r="S375" s="1" t="e">
        <f>SUM(_xlfn.XLOOKUP(Table8[[#This Row],[Control ID]],[6]!Table10[Control ID],[6]cmmiAnalysis!BA$4:BA$579),_xlfn.XLOOKUP(Table8[[#This Row],[Control ID]],[6]!Table10[Control ID],[6]cmmiAnalysis!BB$4:BB$579),_xlfn.XLOOKUP(Table8[[#This Row],[Control ID]],[6]!Table10[Control ID],[6]cmmiAnalysis!BC$4:BC$579))</f>
        <v>#REF!</v>
      </c>
      <c r="T375" s="1" t="e">
        <f>SUM(_xlfn.XLOOKUP(Table8[[#This Row],[Control ID]],[6]!Table10[Control ID],[6]cmmiAnalysis!BV$4:BV$579))</f>
        <v>#REF!</v>
      </c>
      <c r="U375" s="1" t="e">
        <f>SUM(_xlfn.XLOOKUP(Table8[[#This Row],[Control ID]],[6]!Table10[Control ID],[6]cmmiAnalysis!BW$4:BW$579))</f>
        <v>#REF!</v>
      </c>
      <c r="V375" s="1" t="e">
        <f>SUM(_xlfn.XLOOKUP(Table8[[#This Row],[Control ID]],[6]!Table10[Control ID],[6]cmmiAnalysis!BX$4:BX$579))</f>
        <v>#REF!</v>
      </c>
      <c r="W375" s="1" t="e">
        <f>SUM(_xlfn.XLOOKUP(Table8[[#This Row],[Control ID]],[6]!Table10[Control ID],[6]cmmiAnalysis!BY$4:BY$579))</f>
        <v>#REF!</v>
      </c>
      <c r="X375" s="1" t="e">
        <f>SUM(_xlfn.XLOOKUP(Table8[[#This Row],[Control ID]],[6]!Table10[Control ID],[6]cmmiAnalysis!BZ$4:BZ$579))</f>
        <v>#REF!</v>
      </c>
      <c r="Y375" s="1" t="e">
        <f>SUM(_xlfn.XLOOKUP(Table8[[#This Row],[Control ID]],[6]!Table10[Control ID],[6]cmmiAnalysis!CA$4:CA$579),_xlfn.XLOOKUP(Table8[[#This Row],[Control ID]],[6]!Table10[Control ID],[6]cmmiAnalysis!CB$4:CB$579))</f>
        <v>#REF!</v>
      </c>
      <c r="Z375" s="1" t="e">
        <f>SUM(_xlfn.XLOOKUP(Table8[[#This Row],[Control ID]],[6]!Table10[Control ID],[6]cmmiAnalysis!CC$4:CC$579),_xlfn.XLOOKUP(Table8[[#This Row],[Control ID]],[6]!Table10[Control ID],[6]cmmiAnalysis!CD$4:CD$579),_xlfn.XLOOKUP(Table8[[#This Row],[Control ID]],[6]!Table10[Control ID],[6]cmmiAnalysis!CE$4:CE$579))</f>
        <v>#REF!</v>
      </c>
    </row>
    <row r="376" spans="2:26" x14ac:dyDescent="0.25">
      <c r="B376" s="1" t="s">
        <v>3734</v>
      </c>
      <c r="C376" s="1" t="str">
        <f>_xlfn.XLOOKUP(B376,[6]cmmiAnalysis!$A$4:$A$579,[6]cmmiAnalysis!$D$4:$D$579,0,0,1)</f>
        <v>Risk-Based Authentication</v>
      </c>
      <c r="D376" s="19">
        <v>3</v>
      </c>
      <c r="E376" s="32" t="str">
        <f>IFERROR(SUM(Table8[[#This Row],[Implementation]:[Reporting]]),"N/A")</f>
        <v>N/A</v>
      </c>
      <c r="F376" s="32" t="e">
        <f>SUM(Table8[[#This Row],[Operating Capability]:[Adaptability]])</f>
        <v>#REF!</v>
      </c>
      <c r="G376" s="32" t="e">
        <f>SUM(Table8[[#This Row],[Reliability]:[Transparency]])</f>
        <v>#REF!</v>
      </c>
      <c r="H376" s="1" t="e" cm="1">
        <f t="array" ref="H376">_xlfn.XLOOKUP(B376,[6]!Table10[Control ID],[6]cmmiAnalysis!AV$4:AV$579,0,0,1)</f>
        <v>#REF!</v>
      </c>
      <c r="I376" s="1" t="e" cm="1">
        <f t="array" ref="I376">_xlfn.XLOOKUP(B376,[6]!Table10[Control ID], [6]cmmiAnalysis!AW$4:AW$579,0,0,1)+(_xlfn.XLOOKUP(B376,[6]!Table10[Control ID], [6]cmmiAnalysis!AX$4:AX$579,0,0,1)+(_xlfn.XLOOKUP(B376,[6]!Table10[Control ID], [6]cmmiAnalysis!AY$4:AY$579,0,0,1)))</f>
        <v>#REF!</v>
      </c>
      <c r="J3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6" s="1" t="e">
        <f>SUM(_xlfn.XLOOKUP(Table8[[#This Row],[Control ID]],[6]!Table10[Control ID],[6]cmmiAnalysis!BE$4:BE$579),_xlfn.XLOOKUP(Table8[[#This Row],[Control ID]],[6]!Table10[Control ID],[6]cmmiAnalysis!BF$4:BF$579))</f>
        <v>#REF!</v>
      </c>
      <c r="L376" s="1" t="e">
        <f>SUM(_xlfn.XLOOKUP(Table8[[#This Row],[Control ID]],[6]!Table10[Control ID],[6]cmmiAnalysis!BG$4:BG$579))</f>
        <v>#REF!</v>
      </c>
      <c r="M376" s="1" t="e">
        <f>SUM(_xlfn.XLOOKUP(Table8[[#This Row],[Control ID]],[6]!Table10[Control ID],[6]cmmiAnalysis!BH$4:BH$579))</f>
        <v>#REF!</v>
      </c>
      <c r="N376" s="1" t="e">
        <f>SUM(_xlfn.XLOOKUP(Table8[[#This Row],[Control ID]],[6]!Table10[Control ID],[6]cmmiAnalysis!BI$4:BI$579))</f>
        <v>#REF!</v>
      </c>
      <c r="O376" s="1" t="e">
        <f>SUM(_xlfn.XLOOKUP(Table8[[#This Row],[Control ID]],[6]!Table10[Control ID],[6]cmmiAnalysis!BJ$4:BJ$579),_xlfn.XLOOKUP(Table8[[#This Row],[Control ID]],[6]!Table10[Control ID],[6]cmmiAnalysis!BK$4:BK$579))</f>
        <v>#REF!</v>
      </c>
      <c r="P376" s="1" t="e">
        <f>SUM(_xlfn.XLOOKUP(Table8[[#This Row],[Control ID]],[6]!Table10[Control ID],[6]cmmiAnalysis!BL$4:BL$579))</f>
        <v>#REF!</v>
      </c>
      <c r="Q3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6" s="1" t="e">
        <f>SUM(_xlfn.XLOOKUP(Table8[[#This Row],[Control ID]],[6]!Table10[Control ID],[6]cmmiAnalysis!BQ$4:BQ$579),_xlfn.XLOOKUP(Table8[[#This Row],[Control ID]],[6]!Table10[Control ID],[6]cmmiAnalysis!BR$4:BR$579))</f>
        <v>#REF!</v>
      </c>
      <c r="S376" s="1" t="e">
        <f>SUM(_xlfn.XLOOKUP(Table8[[#This Row],[Control ID]],[6]!Table10[Control ID],[6]cmmiAnalysis!BA$4:BA$579),_xlfn.XLOOKUP(Table8[[#This Row],[Control ID]],[6]!Table10[Control ID],[6]cmmiAnalysis!BB$4:BB$579),_xlfn.XLOOKUP(Table8[[#This Row],[Control ID]],[6]!Table10[Control ID],[6]cmmiAnalysis!BC$4:BC$579))</f>
        <v>#REF!</v>
      </c>
      <c r="T376" s="1" t="e">
        <f>SUM(_xlfn.XLOOKUP(Table8[[#This Row],[Control ID]],[6]!Table10[Control ID],[6]cmmiAnalysis!BV$4:BV$579))</f>
        <v>#REF!</v>
      </c>
      <c r="U376" s="1" t="e">
        <f>SUM(_xlfn.XLOOKUP(Table8[[#This Row],[Control ID]],[6]!Table10[Control ID],[6]cmmiAnalysis!BW$4:BW$579))</f>
        <v>#REF!</v>
      </c>
      <c r="V376" s="1" t="e">
        <f>SUM(_xlfn.XLOOKUP(Table8[[#This Row],[Control ID]],[6]!Table10[Control ID],[6]cmmiAnalysis!BX$4:BX$579))</f>
        <v>#REF!</v>
      </c>
      <c r="W376" s="1" t="e">
        <f>SUM(_xlfn.XLOOKUP(Table8[[#This Row],[Control ID]],[6]!Table10[Control ID],[6]cmmiAnalysis!BY$4:BY$579))</f>
        <v>#REF!</v>
      </c>
      <c r="X376" s="1" t="e">
        <f>SUM(_xlfn.XLOOKUP(Table8[[#This Row],[Control ID]],[6]!Table10[Control ID],[6]cmmiAnalysis!BZ$4:BZ$579))</f>
        <v>#REF!</v>
      </c>
      <c r="Y376" s="1" t="e">
        <f>SUM(_xlfn.XLOOKUP(Table8[[#This Row],[Control ID]],[6]!Table10[Control ID],[6]cmmiAnalysis!CA$4:CA$579),_xlfn.XLOOKUP(Table8[[#This Row],[Control ID]],[6]!Table10[Control ID],[6]cmmiAnalysis!CB$4:CB$579))</f>
        <v>#REF!</v>
      </c>
      <c r="Z376" s="1" t="e">
        <f>SUM(_xlfn.XLOOKUP(Table8[[#This Row],[Control ID]],[6]!Table10[Control ID],[6]cmmiAnalysis!CC$4:CC$579),_xlfn.XLOOKUP(Table8[[#This Row],[Control ID]],[6]!Table10[Control ID],[6]cmmiAnalysis!CD$4:CD$579),_xlfn.XLOOKUP(Table8[[#This Row],[Control ID]],[6]!Table10[Control ID],[6]cmmiAnalysis!CE$4:CE$579))</f>
        <v>#REF!</v>
      </c>
    </row>
    <row r="377" spans="2:26" x14ac:dyDescent="0.25">
      <c r="B377" s="1" t="s">
        <v>3735</v>
      </c>
      <c r="C377" s="1" t="str">
        <f>_xlfn.XLOOKUP(B377,[6]cmmiAnalysis!$A$4:$A$579,[6]cmmiAnalysis!$D$4:$D$579,0,0,1)</f>
        <v>Audit Trails</v>
      </c>
      <c r="D377" s="19">
        <v>4</v>
      </c>
      <c r="E377" s="32" t="str">
        <f>IFERROR(SUM(Table8[[#This Row],[Implementation]:[Reporting]]),"N/A")</f>
        <v>N/A</v>
      </c>
      <c r="F377" s="32" t="e">
        <f>SUM(Table8[[#This Row],[Operating Capability]:[Adaptability]])</f>
        <v>#REF!</v>
      </c>
      <c r="G377" s="32" t="e">
        <f>SUM(Table8[[#This Row],[Reliability]:[Transparency]])</f>
        <v>#REF!</v>
      </c>
      <c r="H377" s="1" t="e" cm="1">
        <f t="array" ref="H377">_xlfn.XLOOKUP(B377,[6]!Table10[Control ID],[6]cmmiAnalysis!AV$4:AV$579,0,0,1)</f>
        <v>#REF!</v>
      </c>
      <c r="I377" s="1" t="e" cm="1">
        <f t="array" ref="I377">_xlfn.XLOOKUP(B377,[6]!Table10[Control ID], [6]cmmiAnalysis!AW$4:AW$579,0,0,1)+(_xlfn.XLOOKUP(B377,[6]!Table10[Control ID], [6]cmmiAnalysis!AX$4:AX$579,0,0,1)+(_xlfn.XLOOKUP(B377,[6]!Table10[Control ID], [6]cmmiAnalysis!AY$4:AY$579,0,0,1)))</f>
        <v>#REF!</v>
      </c>
      <c r="J3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7" s="1" t="e">
        <f>SUM(_xlfn.XLOOKUP(Table8[[#This Row],[Control ID]],[6]!Table10[Control ID],[6]cmmiAnalysis!BE$4:BE$579),_xlfn.XLOOKUP(Table8[[#This Row],[Control ID]],[6]!Table10[Control ID],[6]cmmiAnalysis!BF$4:BF$579))</f>
        <v>#REF!</v>
      </c>
      <c r="L377" s="1" t="e">
        <f>SUM(_xlfn.XLOOKUP(Table8[[#This Row],[Control ID]],[6]!Table10[Control ID],[6]cmmiAnalysis!BG$4:BG$579))</f>
        <v>#REF!</v>
      </c>
      <c r="M377" s="1" t="e">
        <f>SUM(_xlfn.XLOOKUP(Table8[[#This Row],[Control ID]],[6]!Table10[Control ID],[6]cmmiAnalysis!BH$4:BH$579))</f>
        <v>#REF!</v>
      </c>
      <c r="N377" s="1" t="e">
        <f>SUM(_xlfn.XLOOKUP(Table8[[#This Row],[Control ID]],[6]!Table10[Control ID],[6]cmmiAnalysis!BI$4:BI$579))</f>
        <v>#REF!</v>
      </c>
      <c r="O377" s="1" t="e">
        <f>SUM(_xlfn.XLOOKUP(Table8[[#This Row],[Control ID]],[6]!Table10[Control ID],[6]cmmiAnalysis!BJ$4:BJ$579),_xlfn.XLOOKUP(Table8[[#This Row],[Control ID]],[6]!Table10[Control ID],[6]cmmiAnalysis!BK$4:BK$579))</f>
        <v>#REF!</v>
      </c>
      <c r="P377" s="1" t="e">
        <f>SUM(_xlfn.XLOOKUP(Table8[[#This Row],[Control ID]],[6]!Table10[Control ID],[6]cmmiAnalysis!BL$4:BL$579))</f>
        <v>#REF!</v>
      </c>
      <c r="Q3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7" s="1" t="e">
        <f>SUM(_xlfn.XLOOKUP(Table8[[#This Row],[Control ID]],[6]!Table10[Control ID],[6]cmmiAnalysis!BQ$4:BQ$579),_xlfn.XLOOKUP(Table8[[#This Row],[Control ID]],[6]!Table10[Control ID],[6]cmmiAnalysis!BR$4:BR$579))</f>
        <v>#REF!</v>
      </c>
      <c r="S377" s="1" t="e">
        <f>SUM(_xlfn.XLOOKUP(Table8[[#This Row],[Control ID]],[6]!Table10[Control ID],[6]cmmiAnalysis!BA$4:BA$579),_xlfn.XLOOKUP(Table8[[#This Row],[Control ID]],[6]!Table10[Control ID],[6]cmmiAnalysis!BB$4:BB$579),_xlfn.XLOOKUP(Table8[[#This Row],[Control ID]],[6]!Table10[Control ID],[6]cmmiAnalysis!BC$4:BC$579))</f>
        <v>#REF!</v>
      </c>
      <c r="T377" s="1" t="e">
        <f>SUM(_xlfn.XLOOKUP(Table8[[#This Row],[Control ID]],[6]!Table10[Control ID],[6]cmmiAnalysis!BV$4:BV$579))</f>
        <v>#REF!</v>
      </c>
      <c r="U377" s="1" t="e">
        <f>SUM(_xlfn.XLOOKUP(Table8[[#This Row],[Control ID]],[6]!Table10[Control ID],[6]cmmiAnalysis!BW$4:BW$579))</f>
        <v>#REF!</v>
      </c>
      <c r="V377" s="1" t="e">
        <f>SUM(_xlfn.XLOOKUP(Table8[[#This Row],[Control ID]],[6]!Table10[Control ID],[6]cmmiAnalysis!BX$4:BX$579))</f>
        <v>#REF!</v>
      </c>
      <c r="W377" s="1" t="e">
        <f>SUM(_xlfn.XLOOKUP(Table8[[#This Row],[Control ID]],[6]!Table10[Control ID],[6]cmmiAnalysis!BY$4:BY$579))</f>
        <v>#REF!</v>
      </c>
      <c r="X377" s="1" t="e">
        <f>SUM(_xlfn.XLOOKUP(Table8[[#This Row],[Control ID]],[6]!Table10[Control ID],[6]cmmiAnalysis!BZ$4:BZ$579))</f>
        <v>#REF!</v>
      </c>
      <c r="Y377" s="1" t="e">
        <f>SUM(_xlfn.XLOOKUP(Table8[[#This Row],[Control ID]],[6]!Table10[Control ID],[6]cmmiAnalysis!CA$4:CA$579),_xlfn.XLOOKUP(Table8[[#This Row],[Control ID]],[6]!Table10[Control ID],[6]cmmiAnalysis!CB$4:CB$579))</f>
        <v>#REF!</v>
      </c>
      <c r="Z377" s="1" t="e">
        <f>SUM(_xlfn.XLOOKUP(Table8[[#This Row],[Control ID]],[6]!Table10[Control ID],[6]cmmiAnalysis!CC$4:CC$579),_xlfn.XLOOKUP(Table8[[#This Row],[Control ID]],[6]!Table10[Control ID],[6]cmmiAnalysis!CD$4:CD$579),_xlfn.XLOOKUP(Table8[[#This Row],[Control ID]],[6]!Table10[Control ID],[6]cmmiAnalysis!CE$4:CE$579))</f>
        <v>#REF!</v>
      </c>
    </row>
    <row r="378" spans="2:26" x14ac:dyDescent="0.25">
      <c r="B378" s="1" t="s">
        <v>3736</v>
      </c>
      <c r="C378" s="1" t="str">
        <f>_xlfn.XLOOKUP(B378,[6]cmmiAnalysis!$A$4:$A$579,[6]cmmiAnalysis!$D$4:$D$579,0,0,1)</f>
        <v>Security Information and Event Management (SIEM)</v>
      </c>
      <c r="D378" s="19">
        <v>4</v>
      </c>
      <c r="E378" s="32" t="str">
        <f>IFERROR(SUM(Table8[[#This Row],[Implementation]:[Reporting]]),"N/A")</f>
        <v>N/A</v>
      </c>
      <c r="F378" s="32" t="e">
        <f>SUM(Table8[[#This Row],[Operating Capability]:[Adaptability]])</f>
        <v>#REF!</v>
      </c>
      <c r="G378" s="32" t="e">
        <f>SUM(Table8[[#This Row],[Reliability]:[Transparency]])</f>
        <v>#REF!</v>
      </c>
      <c r="H378" s="1" t="e" cm="1">
        <f t="array" ref="H378">_xlfn.XLOOKUP(B378,[6]!Table10[Control ID],[6]cmmiAnalysis!AV$4:AV$579,0,0,1)</f>
        <v>#REF!</v>
      </c>
      <c r="I378" s="1" t="e" cm="1">
        <f t="array" ref="I378">_xlfn.XLOOKUP(B378,[6]!Table10[Control ID], [6]cmmiAnalysis!AW$4:AW$579,0,0,1)+(_xlfn.XLOOKUP(B378,[6]!Table10[Control ID], [6]cmmiAnalysis!AX$4:AX$579,0,0,1)+(_xlfn.XLOOKUP(B378,[6]!Table10[Control ID], [6]cmmiAnalysis!AY$4:AY$579,0,0,1)))</f>
        <v>#REF!</v>
      </c>
      <c r="J3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8" s="1" t="e">
        <f>SUM(_xlfn.XLOOKUP(Table8[[#This Row],[Control ID]],[6]!Table10[Control ID],[6]cmmiAnalysis!BE$4:BE$579),_xlfn.XLOOKUP(Table8[[#This Row],[Control ID]],[6]!Table10[Control ID],[6]cmmiAnalysis!BF$4:BF$579))</f>
        <v>#REF!</v>
      </c>
      <c r="L378" s="1" t="e">
        <f>SUM(_xlfn.XLOOKUP(Table8[[#This Row],[Control ID]],[6]!Table10[Control ID],[6]cmmiAnalysis!BG$4:BG$579))</f>
        <v>#REF!</v>
      </c>
      <c r="M378" s="1" t="e">
        <f>SUM(_xlfn.XLOOKUP(Table8[[#This Row],[Control ID]],[6]!Table10[Control ID],[6]cmmiAnalysis!BH$4:BH$579))</f>
        <v>#REF!</v>
      </c>
      <c r="N378" s="1" t="e">
        <f>SUM(_xlfn.XLOOKUP(Table8[[#This Row],[Control ID]],[6]!Table10[Control ID],[6]cmmiAnalysis!BI$4:BI$579))</f>
        <v>#REF!</v>
      </c>
      <c r="O378" s="1" t="e">
        <f>SUM(_xlfn.XLOOKUP(Table8[[#This Row],[Control ID]],[6]!Table10[Control ID],[6]cmmiAnalysis!BJ$4:BJ$579),_xlfn.XLOOKUP(Table8[[#This Row],[Control ID]],[6]!Table10[Control ID],[6]cmmiAnalysis!BK$4:BK$579))</f>
        <v>#REF!</v>
      </c>
      <c r="P378" s="1" t="e">
        <f>SUM(_xlfn.XLOOKUP(Table8[[#This Row],[Control ID]],[6]!Table10[Control ID],[6]cmmiAnalysis!BL$4:BL$579))</f>
        <v>#REF!</v>
      </c>
      <c r="Q3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8" s="1" t="e">
        <f>SUM(_xlfn.XLOOKUP(Table8[[#This Row],[Control ID]],[6]!Table10[Control ID],[6]cmmiAnalysis!BQ$4:BQ$579),_xlfn.XLOOKUP(Table8[[#This Row],[Control ID]],[6]!Table10[Control ID],[6]cmmiAnalysis!BR$4:BR$579))</f>
        <v>#REF!</v>
      </c>
      <c r="S378" s="1" t="e">
        <f>SUM(_xlfn.XLOOKUP(Table8[[#This Row],[Control ID]],[6]!Table10[Control ID],[6]cmmiAnalysis!BA$4:BA$579),_xlfn.XLOOKUP(Table8[[#This Row],[Control ID]],[6]!Table10[Control ID],[6]cmmiAnalysis!BB$4:BB$579),_xlfn.XLOOKUP(Table8[[#This Row],[Control ID]],[6]!Table10[Control ID],[6]cmmiAnalysis!BC$4:BC$579))</f>
        <v>#REF!</v>
      </c>
      <c r="T378" s="1" t="e">
        <f>SUM(_xlfn.XLOOKUP(Table8[[#This Row],[Control ID]],[6]!Table10[Control ID],[6]cmmiAnalysis!BV$4:BV$579))</f>
        <v>#REF!</v>
      </c>
      <c r="U378" s="1" t="e">
        <f>SUM(_xlfn.XLOOKUP(Table8[[#This Row],[Control ID]],[6]!Table10[Control ID],[6]cmmiAnalysis!BW$4:BW$579))</f>
        <v>#REF!</v>
      </c>
      <c r="V378" s="1" t="e">
        <f>SUM(_xlfn.XLOOKUP(Table8[[#This Row],[Control ID]],[6]!Table10[Control ID],[6]cmmiAnalysis!BX$4:BX$579))</f>
        <v>#REF!</v>
      </c>
      <c r="W378" s="1" t="e">
        <f>SUM(_xlfn.XLOOKUP(Table8[[#This Row],[Control ID]],[6]!Table10[Control ID],[6]cmmiAnalysis!BY$4:BY$579))</f>
        <v>#REF!</v>
      </c>
      <c r="X378" s="1" t="e">
        <f>SUM(_xlfn.XLOOKUP(Table8[[#This Row],[Control ID]],[6]!Table10[Control ID],[6]cmmiAnalysis!BZ$4:BZ$579))</f>
        <v>#REF!</v>
      </c>
      <c r="Y378" s="1" t="e">
        <f>SUM(_xlfn.XLOOKUP(Table8[[#This Row],[Control ID]],[6]!Table10[Control ID],[6]cmmiAnalysis!CA$4:CA$579),_xlfn.XLOOKUP(Table8[[#This Row],[Control ID]],[6]!Table10[Control ID],[6]cmmiAnalysis!CB$4:CB$579))</f>
        <v>#REF!</v>
      </c>
      <c r="Z378" s="1" t="e">
        <f>SUM(_xlfn.XLOOKUP(Table8[[#This Row],[Control ID]],[6]!Table10[Control ID],[6]cmmiAnalysis!CC$4:CC$579),_xlfn.XLOOKUP(Table8[[#This Row],[Control ID]],[6]!Table10[Control ID],[6]cmmiAnalysis!CD$4:CD$579),_xlfn.XLOOKUP(Table8[[#This Row],[Control ID]],[6]!Table10[Control ID],[6]cmmiAnalysis!CE$4:CE$579))</f>
        <v>#REF!</v>
      </c>
    </row>
    <row r="379" spans="2:26" x14ac:dyDescent="0.25">
      <c r="B379" s="1" t="s">
        <v>3737</v>
      </c>
      <c r="C379" s="1" t="str">
        <f>_xlfn.XLOOKUP(B379,[6]cmmiAnalysis!$A$4:$A$579,[6]cmmiAnalysis!$D$4:$D$579,0,0,1)</f>
        <v>Immutable Audit Logs</v>
      </c>
      <c r="D379" s="19">
        <v>4</v>
      </c>
      <c r="E379" s="32" t="str">
        <f>IFERROR(SUM(Table8[[#This Row],[Implementation]:[Reporting]]),"N/A")</f>
        <v>N/A</v>
      </c>
      <c r="F379" s="32" t="e">
        <f>SUM(Table8[[#This Row],[Operating Capability]:[Adaptability]])</f>
        <v>#REF!</v>
      </c>
      <c r="G379" s="32" t="e">
        <f>SUM(Table8[[#This Row],[Reliability]:[Transparency]])</f>
        <v>#REF!</v>
      </c>
      <c r="H379" s="1" t="e" cm="1">
        <f t="array" ref="H379">_xlfn.XLOOKUP(B379,[6]!Table10[Control ID],[6]cmmiAnalysis!AV$4:AV$579,0,0,1)</f>
        <v>#REF!</v>
      </c>
      <c r="I379" s="1" t="e" cm="1">
        <f t="array" ref="I379">_xlfn.XLOOKUP(B379,[6]!Table10[Control ID], [6]cmmiAnalysis!AW$4:AW$579,0,0,1)+(_xlfn.XLOOKUP(B379,[6]!Table10[Control ID], [6]cmmiAnalysis!AX$4:AX$579,0,0,1)+(_xlfn.XLOOKUP(B379,[6]!Table10[Control ID], [6]cmmiAnalysis!AY$4:AY$579,0,0,1)))</f>
        <v>#REF!</v>
      </c>
      <c r="J37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79" s="1" t="e">
        <f>SUM(_xlfn.XLOOKUP(Table8[[#This Row],[Control ID]],[6]!Table10[Control ID],[6]cmmiAnalysis!BE$4:BE$579),_xlfn.XLOOKUP(Table8[[#This Row],[Control ID]],[6]!Table10[Control ID],[6]cmmiAnalysis!BF$4:BF$579))</f>
        <v>#REF!</v>
      </c>
      <c r="L379" s="1" t="e">
        <f>SUM(_xlfn.XLOOKUP(Table8[[#This Row],[Control ID]],[6]!Table10[Control ID],[6]cmmiAnalysis!BG$4:BG$579))</f>
        <v>#REF!</v>
      </c>
      <c r="M379" s="1" t="e">
        <f>SUM(_xlfn.XLOOKUP(Table8[[#This Row],[Control ID]],[6]!Table10[Control ID],[6]cmmiAnalysis!BH$4:BH$579))</f>
        <v>#REF!</v>
      </c>
      <c r="N379" s="1" t="e">
        <f>SUM(_xlfn.XLOOKUP(Table8[[#This Row],[Control ID]],[6]!Table10[Control ID],[6]cmmiAnalysis!BI$4:BI$579))</f>
        <v>#REF!</v>
      </c>
      <c r="O379" s="1" t="e">
        <f>SUM(_xlfn.XLOOKUP(Table8[[#This Row],[Control ID]],[6]!Table10[Control ID],[6]cmmiAnalysis!BJ$4:BJ$579),_xlfn.XLOOKUP(Table8[[#This Row],[Control ID]],[6]!Table10[Control ID],[6]cmmiAnalysis!BK$4:BK$579))</f>
        <v>#REF!</v>
      </c>
      <c r="P379" s="1" t="e">
        <f>SUM(_xlfn.XLOOKUP(Table8[[#This Row],[Control ID]],[6]!Table10[Control ID],[6]cmmiAnalysis!BL$4:BL$579))</f>
        <v>#REF!</v>
      </c>
      <c r="Q37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79" s="1" t="e">
        <f>SUM(_xlfn.XLOOKUP(Table8[[#This Row],[Control ID]],[6]!Table10[Control ID],[6]cmmiAnalysis!BQ$4:BQ$579),_xlfn.XLOOKUP(Table8[[#This Row],[Control ID]],[6]!Table10[Control ID],[6]cmmiAnalysis!BR$4:BR$579))</f>
        <v>#REF!</v>
      </c>
      <c r="S379" s="1" t="e">
        <f>SUM(_xlfn.XLOOKUP(Table8[[#This Row],[Control ID]],[6]!Table10[Control ID],[6]cmmiAnalysis!BA$4:BA$579),_xlfn.XLOOKUP(Table8[[#This Row],[Control ID]],[6]!Table10[Control ID],[6]cmmiAnalysis!BB$4:BB$579),_xlfn.XLOOKUP(Table8[[#This Row],[Control ID]],[6]!Table10[Control ID],[6]cmmiAnalysis!BC$4:BC$579))</f>
        <v>#REF!</v>
      </c>
      <c r="T379" s="1" t="e">
        <f>SUM(_xlfn.XLOOKUP(Table8[[#This Row],[Control ID]],[6]!Table10[Control ID],[6]cmmiAnalysis!BV$4:BV$579))</f>
        <v>#REF!</v>
      </c>
      <c r="U379" s="1" t="e">
        <f>SUM(_xlfn.XLOOKUP(Table8[[#This Row],[Control ID]],[6]!Table10[Control ID],[6]cmmiAnalysis!BW$4:BW$579))</f>
        <v>#REF!</v>
      </c>
      <c r="V379" s="1" t="e">
        <f>SUM(_xlfn.XLOOKUP(Table8[[#This Row],[Control ID]],[6]!Table10[Control ID],[6]cmmiAnalysis!BX$4:BX$579))</f>
        <v>#REF!</v>
      </c>
      <c r="W379" s="1" t="e">
        <f>SUM(_xlfn.XLOOKUP(Table8[[#This Row],[Control ID]],[6]!Table10[Control ID],[6]cmmiAnalysis!BY$4:BY$579))</f>
        <v>#REF!</v>
      </c>
      <c r="X379" s="1" t="e">
        <f>SUM(_xlfn.XLOOKUP(Table8[[#This Row],[Control ID]],[6]!Table10[Control ID],[6]cmmiAnalysis!BZ$4:BZ$579))</f>
        <v>#REF!</v>
      </c>
      <c r="Y379" s="1" t="e">
        <f>SUM(_xlfn.XLOOKUP(Table8[[#This Row],[Control ID]],[6]!Table10[Control ID],[6]cmmiAnalysis!CA$4:CA$579),_xlfn.XLOOKUP(Table8[[#This Row],[Control ID]],[6]!Table10[Control ID],[6]cmmiAnalysis!CB$4:CB$579))</f>
        <v>#REF!</v>
      </c>
      <c r="Z379" s="1" t="e">
        <f>SUM(_xlfn.XLOOKUP(Table8[[#This Row],[Control ID]],[6]!Table10[Control ID],[6]cmmiAnalysis!CC$4:CC$579),_xlfn.XLOOKUP(Table8[[#This Row],[Control ID]],[6]!Table10[Control ID],[6]cmmiAnalysis!CD$4:CD$579),_xlfn.XLOOKUP(Table8[[#This Row],[Control ID]],[6]!Table10[Control ID],[6]cmmiAnalysis!CE$4:CE$579))</f>
        <v>#REF!</v>
      </c>
    </row>
    <row r="380" spans="2:26" x14ac:dyDescent="0.25">
      <c r="B380" s="1" t="s">
        <v>3738</v>
      </c>
      <c r="C380" s="1" t="str">
        <f>_xlfn.XLOOKUP(B380,[6]cmmiAnalysis!$A$4:$A$579,[6]cmmiAnalysis!$D$4:$D$579,0,0,1)</f>
        <v>Policy Compliance Monitoring</v>
      </c>
      <c r="D380" s="19">
        <v>3</v>
      </c>
      <c r="E380" s="32" t="str">
        <f>IFERROR(SUM(Table8[[#This Row],[Implementation]:[Reporting]]),"N/A")</f>
        <v>N/A</v>
      </c>
      <c r="F380" s="32" t="e">
        <f>SUM(Table8[[#This Row],[Operating Capability]:[Adaptability]])</f>
        <v>#REF!</v>
      </c>
      <c r="G380" s="32" t="e">
        <f>SUM(Table8[[#This Row],[Reliability]:[Transparency]])</f>
        <v>#REF!</v>
      </c>
      <c r="H380" s="1" t="e" cm="1">
        <f t="array" ref="H380">_xlfn.XLOOKUP(B380,[6]!Table10[Control ID],[6]cmmiAnalysis!AV$4:AV$579,0,0,1)</f>
        <v>#REF!</v>
      </c>
      <c r="I380" s="1" t="e" cm="1">
        <f t="array" ref="I380">_xlfn.XLOOKUP(B380,[6]!Table10[Control ID], [6]cmmiAnalysis!AW$4:AW$579,0,0,1)+(_xlfn.XLOOKUP(B380,[6]!Table10[Control ID], [6]cmmiAnalysis!AX$4:AX$579,0,0,1)+(_xlfn.XLOOKUP(B380,[6]!Table10[Control ID], [6]cmmiAnalysis!AY$4:AY$579,0,0,1)))</f>
        <v>#REF!</v>
      </c>
      <c r="J38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0" s="1" t="e">
        <f>SUM(_xlfn.XLOOKUP(Table8[[#This Row],[Control ID]],[6]!Table10[Control ID],[6]cmmiAnalysis!BE$4:BE$579),_xlfn.XLOOKUP(Table8[[#This Row],[Control ID]],[6]!Table10[Control ID],[6]cmmiAnalysis!BF$4:BF$579))</f>
        <v>#REF!</v>
      </c>
      <c r="L380" s="1" t="e">
        <f>SUM(_xlfn.XLOOKUP(Table8[[#This Row],[Control ID]],[6]!Table10[Control ID],[6]cmmiAnalysis!BG$4:BG$579))</f>
        <v>#REF!</v>
      </c>
      <c r="M380" s="1" t="e">
        <f>SUM(_xlfn.XLOOKUP(Table8[[#This Row],[Control ID]],[6]!Table10[Control ID],[6]cmmiAnalysis!BH$4:BH$579))</f>
        <v>#REF!</v>
      </c>
      <c r="N380" s="1" t="e">
        <f>SUM(_xlfn.XLOOKUP(Table8[[#This Row],[Control ID]],[6]!Table10[Control ID],[6]cmmiAnalysis!BI$4:BI$579))</f>
        <v>#REF!</v>
      </c>
      <c r="O380" s="1" t="e">
        <f>SUM(_xlfn.XLOOKUP(Table8[[#This Row],[Control ID]],[6]!Table10[Control ID],[6]cmmiAnalysis!BJ$4:BJ$579),_xlfn.XLOOKUP(Table8[[#This Row],[Control ID]],[6]!Table10[Control ID],[6]cmmiAnalysis!BK$4:BK$579))</f>
        <v>#REF!</v>
      </c>
      <c r="P380" s="1" t="e">
        <f>SUM(_xlfn.XLOOKUP(Table8[[#This Row],[Control ID]],[6]!Table10[Control ID],[6]cmmiAnalysis!BL$4:BL$579))</f>
        <v>#REF!</v>
      </c>
      <c r="Q38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0" s="1" t="e">
        <f>SUM(_xlfn.XLOOKUP(Table8[[#This Row],[Control ID]],[6]!Table10[Control ID],[6]cmmiAnalysis!BQ$4:BQ$579),_xlfn.XLOOKUP(Table8[[#This Row],[Control ID]],[6]!Table10[Control ID],[6]cmmiAnalysis!BR$4:BR$579))</f>
        <v>#REF!</v>
      </c>
      <c r="S380" s="1" t="e">
        <f>SUM(_xlfn.XLOOKUP(Table8[[#This Row],[Control ID]],[6]!Table10[Control ID],[6]cmmiAnalysis!BA$4:BA$579),_xlfn.XLOOKUP(Table8[[#This Row],[Control ID]],[6]!Table10[Control ID],[6]cmmiAnalysis!BB$4:BB$579),_xlfn.XLOOKUP(Table8[[#This Row],[Control ID]],[6]!Table10[Control ID],[6]cmmiAnalysis!BC$4:BC$579))</f>
        <v>#REF!</v>
      </c>
      <c r="T380" s="1" t="e">
        <f>SUM(_xlfn.XLOOKUP(Table8[[#This Row],[Control ID]],[6]!Table10[Control ID],[6]cmmiAnalysis!BV$4:BV$579))</f>
        <v>#REF!</v>
      </c>
      <c r="U380" s="1" t="e">
        <f>SUM(_xlfn.XLOOKUP(Table8[[#This Row],[Control ID]],[6]!Table10[Control ID],[6]cmmiAnalysis!BW$4:BW$579))</f>
        <v>#REF!</v>
      </c>
      <c r="V380" s="1" t="e">
        <f>SUM(_xlfn.XLOOKUP(Table8[[#This Row],[Control ID]],[6]!Table10[Control ID],[6]cmmiAnalysis!BX$4:BX$579))</f>
        <v>#REF!</v>
      </c>
      <c r="W380" s="1" t="e">
        <f>SUM(_xlfn.XLOOKUP(Table8[[#This Row],[Control ID]],[6]!Table10[Control ID],[6]cmmiAnalysis!BY$4:BY$579))</f>
        <v>#REF!</v>
      </c>
      <c r="X380" s="1" t="e">
        <f>SUM(_xlfn.XLOOKUP(Table8[[#This Row],[Control ID]],[6]!Table10[Control ID],[6]cmmiAnalysis!BZ$4:BZ$579))</f>
        <v>#REF!</v>
      </c>
      <c r="Y380" s="1" t="e">
        <f>SUM(_xlfn.XLOOKUP(Table8[[#This Row],[Control ID]],[6]!Table10[Control ID],[6]cmmiAnalysis!CA$4:CA$579),_xlfn.XLOOKUP(Table8[[#This Row],[Control ID]],[6]!Table10[Control ID],[6]cmmiAnalysis!CB$4:CB$579))</f>
        <v>#REF!</v>
      </c>
      <c r="Z380" s="1" t="e">
        <f>SUM(_xlfn.XLOOKUP(Table8[[#This Row],[Control ID]],[6]!Table10[Control ID],[6]cmmiAnalysis!CC$4:CC$579),_xlfn.XLOOKUP(Table8[[#This Row],[Control ID]],[6]!Table10[Control ID],[6]cmmiAnalysis!CD$4:CD$579),_xlfn.XLOOKUP(Table8[[#This Row],[Control ID]],[6]!Table10[Control ID],[6]cmmiAnalysis!CE$4:CE$579))</f>
        <v>#REF!</v>
      </c>
    </row>
    <row r="381" spans="2:26" x14ac:dyDescent="0.25">
      <c r="B381" s="1" t="s">
        <v>3739</v>
      </c>
      <c r="C381" s="1" t="str">
        <f>_xlfn.XLOOKUP(B381,[6]cmmiAnalysis!$A$4:$A$579,[6]cmmiAnalysis!$D$4:$D$579,0,0,1)</f>
        <v>Regulatory Scans</v>
      </c>
      <c r="D381" s="19">
        <v>4</v>
      </c>
      <c r="E381" s="32" t="str">
        <f>IFERROR(SUM(Table8[[#This Row],[Implementation]:[Reporting]]),"N/A")</f>
        <v>N/A</v>
      </c>
      <c r="F381" s="32" t="e">
        <f>SUM(Table8[[#This Row],[Operating Capability]:[Adaptability]])</f>
        <v>#REF!</v>
      </c>
      <c r="G381" s="32" t="e">
        <f>SUM(Table8[[#This Row],[Reliability]:[Transparency]])</f>
        <v>#REF!</v>
      </c>
      <c r="H381" s="1" t="e" cm="1">
        <f t="array" ref="H381">_xlfn.XLOOKUP(B381,[6]!Table10[Control ID],[6]cmmiAnalysis!AV$4:AV$579,0,0,1)</f>
        <v>#REF!</v>
      </c>
      <c r="I381" s="1" t="e" cm="1">
        <f t="array" ref="I381">_xlfn.XLOOKUP(B381,[6]!Table10[Control ID], [6]cmmiAnalysis!AW$4:AW$579,0,0,1)+(_xlfn.XLOOKUP(B381,[6]!Table10[Control ID], [6]cmmiAnalysis!AX$4:AX$579,0,0,1)+(_xlfn.XLOOKUP(B381,[6]!Table10[Control ID], [6]cmmiAnalysis!AY$4:AY$579,0,0,1)))</f>
        <v>#REF!</v>
      </c>
      <c r="J38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1" s="1" t="e">
        <f>SUM(_xlfn.XLOOKUP(Table8[[#This Row],[Control ID]],[6]!Table10[Control ID],[6]cmmiAnalysis!BE$4:BE$579),_xlfn.XLOOKUP(Table8[[#This Row],[Control ID]],[6]!Table10[Control ID],[6]cmmiAnalysis!BF$4:BF$579))</f>
        <v>#REF!</v>
      </c>
      <c r="L381" s="1" t="e">
        <f>SUM(_xlfn.XLOOKUP(Table8[[#This Row],[Control ID]],[6]!Table10[Control ID],[6]cmmiAnalysis!BG$4:BG$579))</f>
        <v>#REF!</v>
      </c>
      <c r="M381" s="1" t="e">
        <f>SUM(_xlfn.XLOOKUP(Table8[[#This Row],[Control ID]],[6]!Table10[Control ID],[6]cmmiAnalysis!BH$4:BH$579))</f>
        <v>#REF!</v>
      </c>
      <c r="N381" s="1" t="e">
        <f>SUM(_xlfn.XLOOKUP(Table8[[#This Row],[Control ID]],[6]!Table10[Control ID],[6]cmmiAnalysis!BI$4:BI$579))</f>
        <v>#REF!</v>
      </c>
      <c r="O381" s="1" t="e">
        <f>SUM(_xlfn.XLOOKUP(Table8[[#This Row],[Control ID]],[6]!Table10[Control ID],[6]cmmiAnalysis!BJ$4:BJ$579),_xlfn.XLOOKUP(Table8[[#This Row],[Control ID]],[6]!Table10[Control ID],[6]cmmiAnalysis!BK$4:BK$579))</f>
        <v>#REF!</v>
      </c>
      <c r="P381" s="1" t="e">
        <f>SUM(_xlfn.XLOOKUP(Table8[[#This Row],[Control ID]],[6]!Table10[Control ID],[6]cmmiAnalysis!BL$4:BL$579))</f>
        <v>#REF!</v>
      </c>
      <c r="Q38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1" s="1" t="e">
        <f>SUM(_xlfn.XLOOKUP(Table8[[#This Row],[Control ID]],[6]!Table10[Control ID],[6]cmmiAnalysis!BQ$4:BQ$579),_xlfn.XLOOKUP(Table8[[#This Row],[Control ID]],[6]!Table10[Control ID],[6]cmmiAnalysis!BR$4:BR$579))</f>
        <v>#REF!</v>
      </c>
      <c r="S381" s="1" t="e">
        <f>SUM(_xlfn.XLOOKUP(Table8[[#This Row],[Control ID]],[6]!Table10[Control ID],[6]cmmiAnalysis!BA$4:BA$579),_xlfn.XLOOKUP(Table8[[#This Row],[Control ID]],[6]!Table10[Control ID],[6]cmmiAnalysis!BB$4:BB$579),_xlfn.XLOOKUP(Table8[[#This Row],[Control ID]],[6]!Table10[Control ID],[6]cmmiAnalysis!BC$4:BC$579))</f>
        <v>#REF!</v>
      </c>
      <c r="T381" s="1" t="e">
        <f>SUM(_xlfn.XLOOKUP(Table8[[#This Row],[Control ID]],[6]!Table10[Control ID],[6]cmmiAnalysis!BV$4:BV$579))</f>
        <v>#REF!</v>
      </c>
      <c r="U381" s="1" t="e">
        <f>SUM(_xlfn.XLOOKUP(Table8[[#This Row],[Control ID]],[6]!Table10[Control ID],[6]cmmiAnalysis!BW$4:BW$579))</f>
        <v>#REF!</v>
      </c>
      <c r="V381" s="1" t="e">
        <f>SUM(_xlfn.XLOOKUP(Table8[[#This Row],[Control ID]],[6]!Table10[Control ID],[6]cmmiAnalysis!BX$4:BX$579))</f>
        <v>#REF!</v>
      </c>
      <c r="W381" s="1" t="e">
        <f>SUM(_xlfn.XLOOKUP(Table8[[#This Row],[Control ID]],[6]!Table10[Control ID],[6]cmmiAnalysis!BY$4:BY$579))</f>
        <v>#REF!</v>
      </c>
      <c r="X381" s="1" t="e">
        <f>SUM(_xlfn.XLOOKUP(Table8[[#This Row],[Control ID]],[6]!Table10[Control ID],[6]cmmiAnalysis!BZ$4:BZ$579))</f>
        <v>#REF!</v>
      </c>
      <c r="Y381" s="1" t="e">
        <f>SUM(_xlfn.XLOOKUP(Table8[[#This Row],[Control ID]],[6]!Table10[Control ID],[6]cmmiAnalysis!CA$4:CA$579),_xlfn.XLOOKUP(Table8[[#This Row],[Control ID]],[6]!Table10[Control ID],[6]cmmiAnalysis!CB$4:CB$579))</f>
        <v>#REF!</v>
      </c>
      <c r="Z381" s="1" t="e">
        <f>SUM(_xlfn.XLOOKUP(Table8[[#This Row],[Control ID]],[6]!Table10[Control ID],[6]cmmiAnalysis!CC$4:CC$579),_xlfn.XLOOKUP(Table8[[#This Row],[Control ID]],[6]!Table10[Control ID],[6]cmmiAnalysis!CD$4:CD$579),_xlfn.XLOOKUP(Table8[[#This Row],[Control ID]],[6]!Table10[Control ID],[6]cmmiAnalysis!CE$4:CE$579))</f>
        <v>#REF!</v>
      </c>
    </row>
    <row r="382" spans="2:26" x14ac:dyDescent="0.25">
      <c r="B382" s="1" t="s">
        <v>3740</v>
      </c>
      <c r="C382" s="1" t="str">
        <f>_xlfn.XLOOKUP(B382,[6]cmmiAnalysis!$A$4:$A$579,[6]cmmiAnalysis!$D$4:$D$579,0,0,1)</f>
        <v>Business Continuity Planning (BCP)</v>
      </c>
      <c r="D382" s="19">
        <v>3</v>
      </c>
      <c r="E382" s="32" t="str">
        <f>IFERROR(SUM(Table8[[#This Row],[Implementation]:[Reporting]]),"N/A")</f>
        <v>N/A</v>
      </c>
      <c r="F382" s="32" t="e">
        <f>SUM(Table8[[#This Row],[Operating Capability]:[Adaptability]])</f>
        <v>#REF!</v>
      </c>
      <c r="G382" s="32" t="e">
        <f>SUM(Table8[[#This Row],[Reliability]:[Transparency]])</f>
        <v>#REF!</v>
      </c>
      <c r="H382" s="1" t="e" cm="1">
        <f t="array" ref="H382">_xlfn.XLOOKUP(B382,[6]!Table10[Control ID],[6]cmmiAnalysis!AV$4:AV$579,0,0,1)</f>
        <v>#REF!</v>
      </c>
      <c r="I382" s="1" t="e" cm="1">
        <f t="array" ref="I382">_xlfn.XLOOKUP(B382,[6]!Table10[Control ID], [6]cmmiAnalysis!AW$4:AW$579,0,0,1)+(_xlfn.XLOOKUP(B382,[6]!Table10[Control ID], [6]cmmiAnalysis!AX$4:AX$579,0,0,1)+(_xlfn.XLOOKUP(B382,[6]!Table10[Control ID], [6]cmmiAnalysis!AY$4:AY$579,0,0,1)))</f>
        <v>#REF!</v>
      </c>
      <c r="J38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2" s="1" t="e">
        <f>SUM(_xlfn.XLOOKUP(Table8[[#This Row],[Control ID]],[6]!Table10[Control ID],[6]cmmiAnalysis!BE$4:BE$579),_xlfn.XLOOKUP(Table8[[#This Row],[Control ID]],[6]!Table10[Control ID],[6]cmmiAnalysis!BF$4:BF$579))</f>
        <v>#REF!</v>
      </c>
      <c r="L382" s="1" t="e">
        <f>SUM(_xlfn.XLOOKUP(Table8[[#This Row],[Control ID]],[6]!Table10[Control ID],[6]cmmiAnalysis!BG$4:BG$579))</f>
        <v>#REF!</v>
      </c>
      <c r="M382" s="1" t="e">
        <f>SUM(_xlfn.XLOOKUP(Table8[[#This Row],[Control ID]],[6]!Table10[Control ID],[6]cmmiAnalysis!BH$4:BH$579))</f>
        <v>#REF!</v>
      </c>
      <c r="N382" s="1" t="e">
        <f>SUM(_xlfn.XLOOKUP(Table8[[#This Row],[Control ID]],[6]!Table10[Control ID],[6]cmmiAnalysis!BI$4:BI$579))</f>
        <v>#REF!</v>
      </c>
      <c r="O382" s="1" t="e">
        <f>SUM(_xlfn.XLOOKUP(Table8[[#This Row],[Control ID]],[6]!Table10[Control ID],[6]cmmiAnalysis!BJ$4:BJ$579),_xlfn.XLOOKUP(Table8[[#This Row],[Control ID]],[6]!Table10[Control ID],[6]cmmiAnalysis!BK$4:BK$579))</f>
        <v>#REF!</v>
      </c>
      <c r="P382" s="1" t="e">
        <f>SUM(_xlfn.XLOOKUP(Table8[[#This Row],[Control ID]],[6]!Table10[Control ID],[6]cmmiAnalysis!BL$4:BL$579))</f>
        <v>#REF!</v>
      </c>
      <c r="Q38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2" s="1" t="e">
        <f>SUM(_xlfn.XLOOKUP(Table8[[#This Row],[Control ID]],[6]!Table10[Control ID],[6]cmmiAnalysis!BQ$4:BQ$579),_xlfn.XLOOKUP(Table8[[#This Row],[Control ID]],[6]!Table10[Control ID],[6]cmmiAnalysis!BR$4:BR$579))</f>
        <v>#REF!</v>
      </c>
      <c r="S382" s="1" t="e">
        <f>SUM(_xlfn.XLOOKUP(Table8[[#This Row],[Control ID]],[6]!Table10[Control ID],[6]cmmiAnalysis!BA$4:BA$579),_xlfn.XLOOKUP(Table8[[#This Row],[Control ID]],[6]!Table10[Control ID],[6]cmmiAnalysis!BB$4:BB$579),_xlfn.XLOOKUP(Table8[[#This Row],[Control ID]],[6]!Table10[Control ID],[6]cmmiAnalysis!BC$4:BC$579))</f>
        <v>#REF!</v>
      </c>
      <c r="T382" s="1" t="e">
        <f>SUM(_xlfn.XLOOKUP(Table8[[#This Row],[Control ID]],[6]!Table10[Control ID],[6]cmmiAnalysis!BV$4:BV$579))</f>
        <v>#REF!</v>
      </c>
      <c r="U382" s="1" t="e">
        <f>SUM(_xlfn.XLOOKUP(Table8[[#This Row],[Control ID]],[6]!Table10[Control ID],[6]cmmiAnalysis!BW$4:BW$579))</f>
        <v>#REF!</v>
      </c>
      <c r="V382" s="1" t="e">
        <f>SUM(_xlfn.XLOOKUP(Table8[[#This Row],[Control ID]],[6]!Table10[Control ID],[6]cmmiAnalysis!BX$4:BX$579))</f>
        <v>#REF!</v>
      </c>
      <c r="W382" s="1" t="e">
        <f>SUM(_xlfn.XLOOKUP(Table8[[#This Row],[Control ID]],[6]!Table10[Control ID],[6]cmmiAnalysis!BY$4:BY$579))</f>
        <v>#REF!</v>
      </c>
      <c r="X382" s="1" t="e">
        <f>SUM(_xlfn.XLOOKUP(Table8[[#This Row],[Control ID]],[6]!Table10[Control ID],[6]cmmiAnalysis!BZ$4:BZ$579))</f>
        <v>#REF!</v>
      </c>
      <c r="Y382" s="1" t="e">
        <f>SUM(_xlfn.XLOOKUP(Table8[[#This Row],[Control ID]],[6]!Table10[Control ID],[6]cmmiAnalysis!CA$4:CA$579),_xlfn.XLOOKUP(Table8[[#This Row],[Control ID]],[6]!Table10[Control ID],[6]cmmiAnalysis!CB$4:CB$579))</f>
        <v>#REF!</v>
      </c>
      <c r="Z382" s="1" t="e">
        <f>SUM(_xlfn.XLOOKUP(Table8[[#This Row],[Control ID]],[6]!Table10[Control ID],[6]cmmiAnalysis!CC$4:CC$579),_xlfn.XLOOKUP(Table8[[#This Row],[Control ID]],[6]!Table10[Control ID],[6]cmmiAnalysis!CD$4:CD$579),_xlfn.XLOOKUP(Table8[[#This Row],[Control ID]],[6]!Table10[Control ID],[6]cmmiAnalysis!CE$4:CE$579))</f>
        <v>#REF!</v>
      </c>
    </row>
    <row r="383" spans="2:26" x14ac:dyDescent="0.25">
      <c r="B383" s="1" t="s">
        <v>3742</v>
      </c>
      <c r="C383" s="1" t="str">
        <f>_xlfn.XLOOKUP(B383,[6]cmmiAnalysis!$A$4:$A$579,[6]cmmiAnalysis!$D$4:$D$579,0,0,1)</f>
        <v>Redundant Systems</v>
      </c>
      <c r="D383" s="19">
        <v>4</v>
      </c>
      <c r="E383" s="32" t="str">
        <f>IFERROR(SUM(Table8[[#This Row],[Implementation]:[Reporting]]),"N/A")</f>
        <v>N/A</v>
      </c>
      <c r="F383" s="32" t="e">
        <f>SUM(Table8[[#This Row],[Operating Capability]:[Adaptability]])</f>
        <v>#REF!</v>
      </c>
      <c r="G383" s="32" t="e">
        <f>SUM(Table8[[#This Row],[Reliability]:[Transparency]])</f>
        <v>#REF!</v>
      </c>
      <c r="H383" s="1" t="e" cm="1">
        <f t="array" ref="H383">_xlfn.XLOOKUP(B383,[6]!Table10[Control ID],[6]cmmiAnalysis!AV$4:AV$579,0,0,1)</f>
        <v>#REF!</v>
      </c>
      <c r="I383" s="1" t="e" cm="1">
        <f t="array" ref="I383">_xlfn.XLOOKUP(B383,[6]!Table10[Control ID], [6]cmmiAnalysis!AW$4:AW$579,0,0,1)+(_xlfn.XLOOKUP(B383,[6]!Table10[Control ID], [6]cmmiAnalysis!AX$4:AX$579,0,0,1)+(_xlfn.XLOOKUP(B383,[6]!Table10[Control ID], [6]cmmiAnalysis!AY$4:AY$579,0,0,1)))</f>
        <v>#REF!</v>
      </c>
      <c r="J38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3" s="1" t="e">
        <f>SUM(_xlfn.XLOOKUP(Table8[[#This Row],[Control ID]],[6]!Table10[Control ID],[6]cmmiAnalysis!BE$4:BE$579),_xlfn.XLOOKUP(Table8[[#This Row],[Control ID]],[6]!Table10[Control ID],[6]cmmiAnalysis!BF$4:BF$579))</f>
        <v>#REF!</v>
      </c>
      <c r="L383" s="1" t="e">
        <f>SUM(_xlfn.XLOOKUP(Table8[[#This Row],[Control ID]],[6]!Table10[Control ID],[6]cmmiAnalysis!BG$4:BG$579))</f>
        <v>#REF!</v>
      </c>
      <c r="M383" s="1" t="e">
        <f>SUM(_xlfn.XLOOKUP(Table8[[#This Row],[Control ID]],[6]!Table10[Control ID],[6]cmmiAnalysis!BH$4:BH$579))</f>
        <v>#REF!</v>
      </c>
      <c r="N383" s="1" t="e">
        <f>SUM(_xlfn.XLOOKUP(Table8[[#This Row],[Control ID]],[6]!Table10[Control ID],[6]cmmiAnalysis!BI$4:BI$579))</f>
        <v>#REF!</v>
      </c>
      <c r="O383" s="1" t="e">
        <f>SUM(_xlfn.XLOOKUP(Table8[[#This Row],[Control ID]],[6]!Table10[Control ID],[6]cmmiAnalysis!BJ$4:BJ$579),_xlfn.XLOOKUP(Table8[[#This Row],[Control ID]],[6]!Table10[Control ID],[6]cmmiAnalysis!BK$4:BK$579))</f>
        <v>#REF!</v>
      </c>
      <c r="P383" s="1" t="e">
        <f>SUM(_xlfn.XLOOKUP(Table8[[#This Row],[Control ID]],[6]!Table10[Control ID],[6]cmmiAnalysis!BL$4:BL$579))</f>
        <v>#REF!</v>
      </c>
      <c r="Q38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3" s="1" t="e">
        <f>SUM(_xlfn.XLOOKUP(Table8[[#This Row],[Control ID]],[6]!Table10[Control ID],[6]cmmiAnalysis!BQ$4:BQ$579),_xlfn.XLOOKUP(Table8[[#This Row],[Control ID]],[6]!Table10[Control ID],[6]cmmiAnalysis!BR$4:BR$579))</f>
        <v>#REF!</v>
      </c>
      <c r="S383" s="1" t="e">
        <f>SUM(_xlfn.XLOOKUP(Table8[[#This Row],[Control ID]],[6]!Table10[Control ID],[6]cmmiAnalysis!BA$4:BA$579),_xlfn.XLOOKUP(Table8[[#This Row],[Control ID]],[6]!Table10[Control ID],[6]cmmiAnalysis!BB$4:BB$579),_xlfn.XLOOKUP(Table8[[#This Row],[Control ID]],[6]!Table10[Control ID],[6]cmmiAnalysis!BC$4:BC$579))</f>
        <v>#REF!</v>
      </c>
      <c r="T383" s="1" t="e">
        <f>SUM(_xlfn.XLOOKUP(Table8[[#This Row],[Control ID]],[6]!Table10[Control ID],[6]cmmiAnalysis!BV$4:BV$579))</f>
        <v>#REF!</v>
      </c>
      <c r="U383" s="1" t="e">
        <f>SUM(_xlfn.XLOOKUP(Table8[[#This Row],[Control ID]],[6]!Table10[Control ID],[6]cmmiAnalysis!BW$4:BW$579))</f>
        <v>#REF!</v>
      </c>
      <c r="V383" s="1" t="e">
        <f>SUM(_xlfn.XLOOKUP(Table8[[#This Row],[Control ID]],[6]!Table10[Control ID],[6]cmmiAnalysis!BX$4:BX$579))</f>
        <v>#REF!</v>
      </c>
      <c r="W383" s="1" t="e">
        <f>SUM(_xlfn.XLOOKUP(Table8[[#This Row],[Control ID]],[6]!Table10[Control ID],[6]cmmiAnalysis!BY$4:BY$579))</f>
        <v>#REF!</v>
      </c>
      <c r="X383" s="1" t="e">
        <f>SUM(_xlfn.XLOOKUP(Table8[[#This Row],[Control ID]],[6]!Table10[Control ID],[6]cmmiAnalysis!BZ$4:BZ$579))</f>
        <v>#REF!</v>
      </c>
      <c r="Y383" s="1" t="e">
        <f>SUM(_xlfn.XLOOKUP(Table8[[#This Row],[Control ID]],[6]!Table10[Control ID],[6]cmmiAnalysis!CA$4:CA$579),_xlfn.XLOOKUP(Table8[[#This Row],[Control ID]],[6]!Table10[Control ID],[6]cmmiAnalysis!CB$4:CB$579))</f>
        <v>#REF!</v>
      </c>
      <c r="Z383" s="1" t="e">
        <f>SUM(_xlfn.XLOOKUP(Table8[[#This Row],[Control ID]],[6]!Table10[Control ID],[6]cmmiAnalysis!CC$4:CC$579),_xlfn.XLOOKUP(Table8[[#This Row],[Control ID]],[6]!Table10[Control ID],[6]cmmiAnalysis!CD$4:CD$579),_xlfn.XLOOKUP(Table8[[#This Row],[Control ID]],[6]!Table10[Control ID],[6]cmmiAnalysis!CE$4:CE$579))</f>
        <v>#REF!</v>
      </c>
    </row>
    <row r="384" spans="2:26" x14ac:dyDescent="0.25">
      <c r="B384" s="1" t="s">
        <v>3743</v>
      </c>
      <c r="C384" s="1" t="str">
        <f>_xlfn.XLOOKUP(B384,[6]cmmiAnalysis!$A$4:$A$579,[6]cmmiAnalysis!$D$4:$D$579,0,0,1)</f>
        <v>Third-Party Penetration Testing</v>
      </c>
      <c r="D384" s="19">
        <v>3</v>
      </c>
      <c r="E384" s="32" t="str">
        <f>IFERROR(SUM(Table8[[#This Row],[Implementation]:[Reporting]]),"N/A")</f>
        <v>N/A</v>
      </c>
      <c r="F384" s="32" t="e">
        <f>SUM(Table8[[#This Row],[Operating Capability]:[Adaptability]])</f>
        <v>#REF!</v>
      </c>
      <c r="G384" s="32" t="e">
        <f>SUM(Table8[[#This Row],[Reliability]:[Transparency]])</f>
        <v>#REF!</v>
      </c>
      <c r="H384" s="1" t="e" cm="1">
        <f t="array" ref="H384">_xlfn.XLOOKUP(B384,[6]!Table10[Control ID],[6]cmmiAnalysis!AV$4:AV$579,0,0,1)</f>
        <v>#REF!</v>
      </c>
      <c r="I384" s="1" t="e" cm="1">
        <f t="array" ref="I384">_xlfn.XLOOKUP(B384,[6]!Table10[Control ID], [6]cmmiAnalysis!AW$4:AW$579,0,0,1)+(_xlfn.XLOOKUP(B384,[6]!Table10[Control ID], [6]cmmiAnalysis!AX$4:AX$579,0,0,1)+(_xlfn.XLOOKUP(B384,[6]!Table10[Control ID], [6]cmmiAnalysis!AY$4:AY$579,0,0,1)))</f>
        <v>#REF!</v>
      </c>
      <c r="J38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4" s="1" t="e">
        <f>SUM(_xlfn.XLOOKUP(Table8[[#This Row],[Control ID]],[6]!Table10[Control ID],[6]cmmiAnalysis!BE$4:BE$579),_xlfn.XLOOKUP(Table8[[#This Row],[Control ID]],[6]!Table10[Control ID],[6]cmmiAnalysis!BF$4:BF$579))</f>
        <v>#REF!</v>
      </c>
      <c r="L384" s="1" t="e">
        <f>SUM(_xlfn.XLOOKUP(Table8[[#This Row],[Control ID]],[6]!Table10[Control ID],[6]cmmiAnalysis!BG$4:BG$579))</f>
        <v>#REF!</v>
      </c>
      <c r="M384" s="1" t="e">
        <f>SUM(_xlfn.XLOOKUP(Table8[[#This Row],[Control ID]],[6]!Table10[Control ID],[6]cmmiAnalysis!BH$4:BH$579))</f>
        <v>#REF!</v>
      </c>
      <c r="N384" s="1" t="e">
        <f>SUM(_xlfn.XLOOKUP(Table8[[#This Row],[Control ID]],[6]!Table10[Control ID],[6]cmmiAnalysis!BI$4:BI$579))</f>
        <v>#REF!</v>
      </c>
      <c r="O384" s="1" t="e">
        <f>SUM(_xlfn.XLOOKUP(Table8[[#This Row],[Control ID]],[6]!Table10[Control ID],[6]cmmiAnalysis!BJ$4:BJ$579),_xlfn.XLOOKUP(Table8[[#This Row],[Control ID]],[6]!Table10[Control ID],[6]cmmiAnalysis!BK$4:BK$579))</f>
        <v>#REF!</v>
      </c>
      <c r="P384" s="1" t="e">
        <f>SUM(_xlfn.XLOOKUP(Table8[[#This Row],[Control ID]],[6]!Table10[Control ID],[6]cmmiAnalysis!BL$4:BL$579))</f>
        <v>#REF!</v>
      </c>
      <c r="Q38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4" s="1" t="e">
        <f>SUM(_xlfn.XLOOKUP(Table8[[#This Row],[Control ID]],[6]!Table10[Control ID],[6]cmmiAnalysis!BQ$4:BQ$579),_xlfn.XLOOKUP(Table8[[#This Row],[Control ID]],[6]!Table10[Control ID],[6]cmmiAnalysis!BR$4:BR$579))</f>
        <v>#REF!</v>
      </c>
      <c r="S384" s="1" t="e">
        <f>SUM(_xlfn.XLOOKUP(Table8[[#This Row],[Control ID]],[6]!Table10[Control ID],[6]cmmiAnalysis!BA$4:BA$579),_xlfn.XLOOKUP(Table8[[#This Row],[Control ID]],[6]!Table10[Control ID],[6]cmmiAnalysis!BB$4:BB$579),_xlfn.XLOOKUP(Table8[[#This Row],[Control ID]],[6]!Table10[Control ID],[6]cmmiAnalysis!BC$4:BC$579))</f>
        <v>#REF!</v>
      </c>
      <c r="T384" s="1" t="e">
        <f>SUM(_xlfn.XLOOKUP(Table8[[#This Row],[Control ID]],[6]!Table10[Control ID],[6]cmmiAnalysis!BV$4:BV$579))</f>
        <v>#REF!</v>
      </c>
      <c r="U384" s="1" t="e">
        <f>SUM(_xlfn.XLOOKUP(Table8[[#This Row],[Control ID]],[6]!Table10[Control ID],[6]cmmiAnalysis!BW$4:BW$579))</f>
        <v>#REF!</v>
      </c>
      <c r="V384" s="1" t="e">
        <f>SUM(_xlfn.XLOOKUP(Table8[[#This Row],[Control ID]],[6]!Table10[Control ID],[6]cmmiAnalysis!BX$4:BX$579))</f>
        <v>#REF!</v>
      </c>
      <c r="W384" s="1" t="e">
        <f>SUM(_xlfn.XLOOKUP(Table8[[#This Row],[Control ID]],[6]!Table10[Control ID],[6]cmmiAnalysis!BY$4:BY$579))</f>
        <v>#REF!</v>
      </c>
      <c r="X384" s="1" t="e">
        <f>SUM(_xlfn.XLOOKUP(Table8[[#This Row],[Control ID]],[6]!Table10[Control ID],[6]cmmiAnalysis!BZ$4:BZ$579))</f>
        <v>#REF!</v>
      </c>
      <c r="Y384" s="1" t="e">
        <f>SUM(_xlfn.XLOOKUP(Table8[[#This Row],[Control ID]],[6]!Table10[Control ID],[6]cmmiAnalysis!CA$4:CA$579),_xlfn.XLOOKUP(Table8[[#This Row],[Control ID]],[6]!Table10[Control ID],[6]cmmiAnalysis!CB$4:CB$579))</f>
        <v>#REF!</v>
      </c>
      <c r="Z384" s="1" t="e">
        <f>SUM(_xlfn.XLOOKUP(Table8[[#This Row],[Control ID]],[6]!Table10[Control ID],[6]cmmiAnalysis!CC$4:CC$579),_xlfn.XLOOKUP(Table8[[#This Row],[Control ID]],[6]!Table10[Control ID],[6]cmmiAnalysis!CD$4:CD$579),_xlfn.XLOOKUP(Table8[[#This Row],[Control ID]],[6]!Table10[Control ID],[6]cmmiAnalysis!CE$4:CE$579))</f>
        <v>#REF!</v>
      </c>
    </row>
    <row r="385" spans="2:26" x14ac:dyDescent="0.25">
      <c r="B385" s="1" t="s">
        <v>3744</v>
      </c>
      <c r="C385" s="1" t="str">
        <f>_xlfn.XLOOKUP(B385,[6]cmmiAnalysis!$A$4:$A$579,[6]cmmiAnalysis!$D$4:$D$579,0,0,1)</f>
        <v>Secure Onboarding</v>
      </c>
      <c r="D385" s="19">
        <v>4</v>
      </c>
      <c r="E385" s="32" t="str">
        <f>IFERROR(SUM(Table8[[#This Row],[Implementation]:[Reporting]]),"N/A")</f>
        <v>N/A</v>
      </c>
      <c r="F385" s="32" t="e">
        <f>SUM(Table8[[#This Row],[Operating Capability]:[Adaptability]])</f>
        <v>#REF!</v>
      </c>
      <c r="G385" s="32" t="e">
        <f>SUM(Table8[[#This Row],[Reliability]:[Transparency]])</f>
        <v>#REF!</v>
      </c>
      <c r="H385" s="1" t="e" cm="1">
        <f t="array" ref="H385">_xlfn.XLOOKUP(B385,[6]!Table10[Control ID],[6]cmmiAnalysis!AV$4:AV$579,0,0,1)</f>
        <v>#REF!</v>
      </c>
      <c r="I385" s="1" t="e" cm="1">
        <f t="array" ref="I385">_xlfn.XLOOKUP(B385,[6]!Table10[Control ID], [6]cmmiAnalysis!AW$4:AW$579,0,0,1)+(_xlfn.XLOOKUP(B385,[6]!Table10[Control ID], [6]cmmiAnalysis!AX$4:AX$579,0,0,1)+(_xlfn.XLOOKUP(B385,[6]!Table10[Control ID], [6]cmmiAnalysis!AY$4:AY$579,0,0,1)))</f>
        <v>#REF!</v>
      </c>
      <c r="J38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5" s="1" t="e">
        <f>SUM(_xlfn.XLOOKUP(Table8[[#This Row],[Control ID]],[6]!Table10[Control ID],[6]cmmiAnalysis!BE$4:BE$579),_xlfn.XLOOKUP(Table8[[#This Row],[Control ID]],[6]!Table10[Control ID],[6]cmmiAnalysis!BF$4:BF$579))</f>
        <v>#REF!</v>
      </c>
      <c r="L385" s="1" t="e">
        <f>SUM(_xlfn.XLOOKUP(Table8[[#This Row],[Control ID]],[6]!Table10[Control ID],[6]cmmiAnalysis!BG$4:BG$579))</f>
        <v>#REF!</v>
      </c>
      <c r="M385" s="1" t="e">
        <f>SUM(_xlfn.XLOOKUP(Table8[[#This Row],[Control ID]],[6]!Table10[Control ID],[6]cmmiAnalysis!BH$4:BH$579))</f>
        <v>#REF!</v>
      </c>
      <c r="N385" s="1" t="e">
        <f>SUM(_xlfn.XLOOKUP(Table8[[#This Row],[Control ID]],[6]!Table10[Control ID],[6]cmmiAnalysis!BI$4:BI$579))</f>
        <v>#REF!</v>
      </c>
      <c r="O385" s="1" t="e">
        <f>SUM(_xlfn.XLOOKUP(Table8[[#This Row],[Control ID]],[6]!Table10[Control ID],[6]cmmiAnalysis!BJ$4:BJ$579),_xlfn.XLOOKUP(Table8[[#This Row],[Control ID]],[6]!Table10[Control ID],[6]cmmiAnalysis!BK$4:BK$579))</f>
        <v>#REF!</v>
      </c>
      <c r="P385" s="1" t="e">
        <f>SUM(_xlfn.XLOOKUP(Table8[[#This Row],[Control ID]],[6]!Table10[Control ID],[6]cmmiAnalysis!BL$4:BL$579))</f>
        <v>#REF!</v>
      </c>
      <c r="Q38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5" s="1" t="e">
        <f>SUM(_xlfn.XLOOKUP(Table8[[#This Row],[Control ID]],[6]!Table10[Control ID],[6]cmmiAnalysis!BQ$4:BQ$579),_xlfn.XLOOKUP(Table8[[#This Row],[Control ID]],[6]!Table10[Control ID],[6]cmmiAnalysis!BR$4:BR$579))</f>
        <v>#REF!</v>
      </c>
      <c r="S385" s="1" t="e">
        <f>SUM(_xlfn.XLOOKUP(Table8[[#This Row],[Control ID]],[6]!Table10[Control ID],[6]cmmiAnalysis!BA$4:BA$579),_xlfn.XLOOKUP(Table8[[#This Row],[Control ID]],[6]!Table10[Control ID],[6]cmmiAnalysis!BB$4:BB$579),_xlfn.XLOOKUP(Table8[[#This Row],[Control ID]],[6]!Table10[Control ID],[6]cmmiAnalysis!BC$4:BC$579))</f>
        <v>#REF!</v>
      </c>
      <c r="T385" s="1" t="e">
        <f>SUM(_xlfn.XLOOKUP(Table8[[#This Row],[Control ID]],[6]!Table10[Control ID],[6]cmmiAnalysis!BV$4:BV$579))</f>
        <v>#REF!</v>
      </c>
      <c r="U385" s="1" t="e">
        <f>SUM(_xlfn.XLOOKUP(Table8[[#This Row],[Control ID]],[6]!Table10[Control ID],[6]cmmiAnalysis!BW$4:BW$579))</f>
        <v>#REF!</v>
      </c>
      <c r="V385" s="1" t="e">
        <f>SUM(_xlfn.XLOOKUP(Table8[[#This Row],[Control ID]],[6]!Table10[Control ID],[6]cmmiAnalysis!BX$4:BX$579))</f>
        <v>#REF!</v>
      </c>
      <c r="W385" s="1" t="e">
        <f>SUM(_xlfn.XLOOKUP(Table8[[#This Row],[Control ID]],[6]!Table10[Control ID],[6]cmmiAnalysis!BY$4:BY$579))</f>
        <v>#REF!</v>
      </c>
      <c r="X385" s="1" t="e">
        <f>SUM(_xlfn.XLOOKUP(Table8[[#This Row],[Control ID]],[6]!Table10[Control ID],[6]cmmiAnalysis!BZ$4:BZ$579))</f>
        <v>#REF!</v>
      </c>
      <c r="Y385" s="1" t="e">
        <f>SUM(_xlfn.XLOOKUP(Table8[[#This Row],[Control ID]],[6]!Table10[Control ID],[6]cmmiAnalysis!CA$4:CA$579),_xlfn.XLOOKUP(Table8[[#This Row],[Control ID]],[6]!Table10[Control ID],[6]cmmiAnalysis!CB$4:CB$579))</f>
        <v>#REF!</v>
      </c>
      <c r="Z385" s="1" t="e">
        <f>SUM(_xlfn.XLOOKUP(Table8[[#This Row],[Control ID]],[6]!Table10[Control ID],[6]cmmiAnalysis!CC$4:CC$579),_xlfn.XLOOKUP(Table8[[#This Row],[Control ID]],[6]!Table10[Control ID],[6]cmmiAnalysis!CD$4:CD$579),_xlfn.XLOOKUP(Table8[[#This Row],[Control ID]],[6]!Table10[Control ID],[6]cmmiAnalysis!CE$4:CE$579))</f>
        <v>#REF!</v>
      </c>
    </row>
    <row r="386" spans="2:26" x14ac:dyDescent="0.25">
      <c r="B386" s="1" t="s">
        <v>3746</v>
      </c>
      <c r="C386" s="1" t="str">
        <f>_xlfn.XLOOKUP(B386,[6]cmmiAnalysis!$A$4:$A$579,[6]cmmiAnalysis!$D$4:$D$579,0,0,1)</f>
        <v>Multi-Factor Authentication</v>
      </c>
      <c r="D386" s="19">
        <v>5</v>
      </c>
      <c r="E386" s="32" t="str">
        <f>IFERROR(SUM(Table8[[#This Row],[Implementation]:[Reporting]]),"N/A")</f>
        <v>N/A</v>
      </c>
      <c r="F386" s="32" t="e">
        <f>SUM(Table8[[#This Row],[Operating Capability]:[Adaptability]])</f>
        <v>#REF!</v>
      </c>
      <c r="G386" s="32" t="e">
        <f>SUM(Table8[[#This Row],[Reliability]:[Transparency]])</f>
        <v>#REF!</v>
      </c>
      <c r="H386" s="1" t="e" cm="1">
        <f t="array" ref="H386">_xlfn.XLOOKUP(B386,[6]!Table10[Control ID],[6]cmmiAnalysis!AV$4:AV$579,0,0,1)</f>
        <v>#REF!</v>
      </c>
      <c r="I386" s="1" t="e" cm="1">
        <f t="array" ref="I386">_xlfn.XLOOKUP(B386,[6]!Table10[Control ID], [6]cmmiAnalysis!AW$4:AW$579,0,0,1)+(_xlfn.XLOOKUP(B386,[6]!Table10[Control ID], [6]cmmiAnalysis!AX$4:AX$579,0,0,1)+(_xlfn.XLOOKUP(B386,[6]!Table10[Control ID], [6]cmmiAnalysis!AY$4:AY$579,0,0,1)))</f>
        <v>#REF!</v>
      </c>
      <c r="J38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6" s="1" t="e">
        <f>SUM(_xlfn.XLOOKUP(Table8[[#This Row],[Control ID]],[6]!Table10[Control ID],[6]cmmiAnalysis!BE$4:BE$579),_xlfn.XLOOKUP(Table8[[#This Row],[Control ID]],[6]!Table10[Control ID],[6]cmmiAnalysis!BF$4:BF$579))</f>
        <v>#REF!</v>
      </c>
      <c r="L386" s="1" t="e">
        <f>SUM(_xlfn.XLOOKUP(Table8[[#This Row],[Control ID]],[6]!Table10[Control ID],[6]cmmiAnalysis!BG$4:BG$579))</f>
        <v>#REF!</v>
      </c>
      <c r="M386" s="1" t="e">
        <f>SUM(_xlfn.XLOOKUP(Table8[[#This Row],[Control ID]],[6]!Table10[Control ID],[6]cmmiAnalysis!BH$4:BH$579))</f>
        <v>#REF!</v>
      </c>
      <c r="N386" s="1" t="e">
        <f>SUM(_xlfn.XLOOKUP(Table8[[#This Row],[Control ID]],[6]!Table10[Control ID],[6]cmmiAnalysis!BI$4:BI$579))</f>
        <v>#REF!</v>
      </c>
      <c r="O386" s="1" t="e">
        <f>SUM(_xlfn.XLOOKUP(Table8[[#This Row],[Control ID]],[6]!Table10[Control ID],[6]cmmiAnalysis!BJ$4:BJ$579),_xlfn.XLOOKUP(Table8[[#This Row],[Control ID]],[6]!Table10[Control ID],[6]cmmiAnalysis!BK$4:BK$579))</f>
        <v>#REF!</v>
      </c>
      <c r="P386" s="1" t="e">
        <f>SUM(_xlfn.XLOOKUP(Table8[[#This Row],[Control ID]],[6]!Table10[Control ID],[6]cmmiAnalysis!BL$4:BL$579))</f>
        <v>#REF!</v>
      </c>
      <c r="Q38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6" s="1" t="e">
        <f>SUM(_xlfn.XLOOKUP(Table8[[#This Row],[Control ID]],[6]!Table10[Control ID],[6]cmmiAnalysis!BQ$4:BQ$579),_xlfn.XLOOKUP(Table8[[#This Row],[Control ID]],[6]!Table10[Control ID],[6]cmmiAnalysis!BR$4:BR$579))</f>
        <v>#REF!</v>
      </c>
      <c r="S386" s="1" t="e">
        <f>SUM(_xlfn.XLOOKUP(Table8[[#This Row],[Control ID]],[6]!Table10[Control ID],[6]cmmiAnalysis!BA$4:BA$579),_xlfn.XLOOKUP(Table8[[#This Row],[Control ID]],[6]!Table10[Control ID],[6]cmmiAnalysis!BB$4:BB$579),_xlfn.XLOOKUP(Table8[[#This Row],[Control ID]],[6]!Table10[Control ID],[6]cmmiAnalysis!BC$4:BC$579))</f>
        <v>#REF!</v>
      </c>
      <c r="T386" s="1" t="e">
        <f>SUM(_xlfn.XLOOKUP(Table8[[#This Row],[Control ID]],[6]!Table10[Control ID],[6]cmmiAnalysis!BV$4:BV$579))</f>
        <v>#REF!</v>
      </c>
      <c r="U386" s="1" t="e">
        <f>SUM(_xlfn.XLOOKUP(Table8[[#This Row],[Control ID]],[6]!Table10[Control ID],[6]cmmiAnalysis!BW$4:BW$579))</f>
        <v>#REF!</v>
      </c>
      <c r="V386" s="1" t="e">
        <f>SUM(_xlfn.XLOOKUP(Table8[[#This Row],[Control ID]],[6]!Table10[Control ID],[6]cmmiAnalysis!BX$4:BX$579))</f>
        <v>#REF!</v>
      </c>
      <c r="W386" s="1" t="e">
        <f>SUM(_xlfn.XLOOKUP(Table8[[#This Row],[Control ID]],[6]!Table10[Control ID],[6]cmmiAnalysis!BY$4:BY$579))</f>
        <v>#REF!</v>
      </c>
      <c r="X386" s="1" t="e">
        <f>SUM(_xlfn.XLOOKUP(Table8[[#This Row],[Control ID]],[6]!Table10[Control ID],[6]cmmiAnalysis!BZ$4:BZ$579))</f>
        <v>#REF!</v>
      </c>
      <c r="Y386" s="1" t="e">
        <f>SUM(_xlfn.XLOOKUP(Table8[[#This Row],[Control ID]],[6]!Table10[Control ID],[6]cmmiAnalysis!CA$4:CA$579),_xlfn.XLOOKUP(Table8[[#This Row],[Control ID]],[6]!Table10[Control ID],[6]cmmiAnalysis!CB$4:CB$579))</f>
        <v>#REF!</v>
      </c>
      <c r="Z386" s="1" t="e">
        <f>SUM(_xlfn.XLOOKUP(Table8[[#This Row],[Control ID]],[6]!Table10[Control ID],[6]cmmiAnalysis!CC$4:CC$579),_xlfn.XLOOKUP(Table8[[#This Row],[Control ID]],[6]!Table10[Control ID],[6]cmmiAnalysis!CD$4:CD$579),_xlfn.XLOOKUP(Table8[[#This Row],[Control ID]],[6]!Table10[Control ID],[6]cmmiAnalysis!CE$4:CE$579))</f>
        <v>#REF!</v>
      </c>
    </row>
    <row r="387" spans="2:26" x14ac:dyDescent="0.25">
      <c r="B387" s="1" t="s">
        <v>3747</v>
      </c>
      <c r="C387" s="1" t="str">
        <f>_xlfn.XLOOKUP(B387,[6]cmmiAnalysis!$A$4:$A$579,[6]cmmiAnalysis!$D$4:$D$579,0,0,1)</f>
        <v>Device Provisioning</v>
      </c>
      <c r="D387" s="19">
        <v>4</v>
      </c>
      <c r="E387" s="32" t="str">
        <f>IFERROR(SUM(Table8[[#This Row],[Implementation]:[Reporting]]),"N/A")</f>
        <v>N/A</v>
      </c>
      <c r="F387" s="32" t="e">
        <f>SUM(Table8[[#This Row],[Operating Capability]:[Adaptability]])</f>
        <v>#REF!</v>
      </c>
      <c r="G387" s="32" t="e">
        <f>SUM(Table8[[#This Row],[Reliability]:[Transparency]])</f>
        <v>#REF!</v>
      </c>
      <c r="H387" s="1" t="e" cm="1">
        <f t="array" ref="H387">_xlfn.XLOOKUP(B387,[6]!Table10[Control ID],[6]cmmiAnalysis!AV$4:AV$579,0,0,1)</f>
        <v>#REF!</v>
      </c>
      <c r="I387" s="1" t="e" cm="1">
        <f t="array" ref="I387">_xlfn.XLOOKUP(B387,[6]!Table10[Control ID], [6]cmmiAnalysis!AW$4:AW$579,0,0,1)+(_xlfn.XLOOKUP(B387,[6]!Table10[Control ID], [6]cmmiAnalysis!AX$4:AX$579,0,0,1)+(_xlfn.XLOOKUP(B387,[6]!Table10[Control ID], [6]cmmiAnalysis!AY$4:AY$579,0,0,1)))</f>
        <v>#REF!</v>
      </c>
      <c r="J38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7" s="1" t="e">
        <f>SUM(_xlfn.XLOOKUP(Table8[[#This Row],[Control ID]],[6]!Table10[Control ID],[6]cmmiAnalysis!BE$4:BE$579),_xlfn.XLOOKUP(Table8[[#This Row],[Control ID]],[6]!Table10[Control ID],[6]cmmiAnalysis!BF$4:BF$579))</f>
        <v>#REF!</v>
      </c>
      <c r="L387" s="1" t="e">
        <f>SUM(_xlfn.XLOOKUP(Table8[[#This Row],[Control ID]],[6]!Table10[Control ID],[6]cmmiAnalysis!BG$4:BG$579))</f>
        <v>#REF!</v>
      </c>
      <c r="M387" s="1" t="e">
        <f>SUM(_xlfn.XLOOKUP(Table8[[#This Row],[Control ID]],[6]!Table10[Control ID],[6]cmmiAnalysis!BH$4:BH$579))</f>
        <v>#REF!</v>
      </c>
      <c r="N387" s="1" t="e">
        <f>SUM(_xlfn.XLOOKUP(Table8[[#This Row],[Control ID]],[6]!Table10[Control ID],[6]cmmiAnalysis!BI$4:BI$579))</f>
        <v>#REF!</v>
      </c>
      <c r="O387" s="1" t="e">
        <f>SUM(_xlfn.XLOOKUP(Table8[[#This Row],[Control ID]],[6]!Table10[Control ID],[6]cmmiAnalysis!BJ$4:BJ$579),_xlfn.XLOOKUP(Table8[[#This Row],[Control ID]],[6]!Table10[Control ID],[6]cmmiAnalysis!BK$4:BK$579))</f>
        <v>#REF!</v>
      </c>
      <c r="P387" s="1" t="e">
        <f>SUM(_xlfn.XLOOKUP(Table8[[#This Row],[Control ID]],[6]!Table10[Control ID],[6]cmmiAnalysis!BL$4:BL$579))</f>
        <v>#REF!</v>
      </c>
      <c r="Q38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7" s="1" t="e">
        <f>SUM(_xlfn.XLOOKUP(Table8[[#This Row],[Control ID]],[6]!Table10[Control ID],[6]cmmiAnalysis!BQ$4:BQ$579),_xlfn.XLOOKUP(Table8[[#This Row],[Control ID]],[6]!Table10[Control ID],[6]cmmiAnalysis!BR$4:BR$579))</f>
        <v>#REF!</v>
      </c>
      <c r="S387" s="1" t="e">
        <f>SUM(_xlfn.XLOOKUP(Table8[[#This Row],[Control ID]],[6]!Table10[Control ID],[6]cmmiAnalysis!BA$4:BA$579),_xlfn.XLOOKUP(Table8[[#This Row],[Control ID]],[6]!Table10[Control ID],[6]cmmiAnalysis!BB$4:BB$579),_xlfn.XLOOKUP(Table8[[#This Row],[Control ID]],[6]!Table10[Control ID],[6]cmmiAnalysis!BC$4:BC$579))</f>
        <v>#REF!</v>
      </c>
      <c r="T387" s="1" t="e">
        <f>SUM(_xlfn.XLOOKUP(Table8[[#This Row],[Control ID]],[6]!Table10[Control ID],[6]cmmiAnalysis!BV$4:BV$579))</f>
        <v>#REF!</v>
      </c>
      <c r="U387" s="1" t="e">
        <f>SUM(_xlfn.XLOOKUP(Table8[[#This Row],[Control ID]],[6]!Table10[Control ID],[6]cmmiAnalysis!BW$4:BW$579))</f>
        <v>#REF!</v>
      </c>
      <c r="V387" s="1" t="e">
        <f>SUM(_xlfn.XLOOKUP(Table8[[#This Row],[Control ID]],[6]!Table10[Control ID],[6]cmmiAnalysis!BX$4:BX$579))</f>
        <v>#REF!</v>
      </c>
      <c r="W387" s="1" t="e">
        <f>SUM(_xlfn.XLOOKUP(Table8[[#This Row],[Control ID]],[6]!Table10[Control ID],[6]cmmiAnalysis!BY$4:BY$579))</f>
        <v>#REF!</v>
      </c>
      <c r="X387" s="1" t="e">
        <f>SUM(_xlfn.XLOOKUP(Table8[[#This Row],[Control ID]],[6]!Table10[Control ID],[6]cmmiAnalysis!BZ$4:BZ$579))</f>
        <v>#REF!</v>
      </c>
      <c r="Y387" s="1" t="e">
        <f>SUM(_xlfn.XLOOKUP(Table8[[#This Row],[Control ID]],[6]!Table10[Control ID],[6]cmmiAnalysis!CA$4:CA$579),_xlfn.XLOOKUP(Table8[[#This Row],[Control ID]],[6]!Table10[Control ID],[6]cmmiAnalysis!CB$4:CB$579))</f>
        <v>#REF!</v>
      </c>
      <c r="Z387" s="1" t="e">
        <f>SUM(_xlfn.XLOOKUP(Table8[[#This Row],[Control ID]],[6]!Table10[Control ID],[6]cmmiAnalysis!CC$4:CC$579),_xlfn.XLOOKUP(Table8[[#This Row],[Control ID]],[6]!Table10[Control ID],[6]cmmiAnalysis!CD$4:CD$579),_xlfn.XLOOKUP(Table8[[#This Row],[Control ID]],[6]!Table10[Control ID],[6]cmmiAnalysis!CE$4:CE$579))</f>
        <v>#REF!</v>
      </c>
    </row>
    <row r="388" spans="2:26" x14ac:dyDescent="0.25">
      <c r="B388" s="1" t="s">
        <v>3748</v>
      </c>
      <c r="C388" s="1" t="str">
        <f>_xlfn.XLOOKUP(B388,[6]cmmiAnalysis!$A$4:$A$579,[6]cmmiAnalysis!$D$4:$D$579,0,0,1)</f>
        <v>Device Restrictions</v>
      </c>
      <c r="D388" s="19">
        <v>3</v>
      </c>
      <c r="E388" s="32" t="str">
        <f>IFERROR(SUM(Table8[[#This Row],[Implementation]:[Reporting]]),"N/A")</f>
        <v>N/A</v>
      </c>
      <c r="F388" s="32" t="e">
        <f>SUM(Table8[[#This Row],[Operating Capability]:[Adaptability]])</f>
        <v>#REF!</v>
      </c>
      <c r="G388" s="32" t="e">
        <f>SUM(Table8[[#This Row],[Reliability]:[Transparency]])</f>
        <v>#REF!</v>
      </c>
      <c r="H388" s="1" t="e" cm="1">
        <f t="array" ref="H388">_xlfn.XLOOKUP(B388,[6]!Table10[Control ID],[6]cmmiAnalysis!AV$4:AV$579,0,0,1)</f>
        <v>#REF!</v>
      </c>
      <c r="I388" s="1" t="e" cm="1">
        <f t="array" ref="I388">_xlfn.XLOOKUP(B388,[6]!Table10[Control ID], [6]cmmiAnalysis!AW$4:AW$579,0,0,1)+(_xlfn.XLOOKUP(B388,[6]!Table10[Control ID], [6]cmmiAnalysis!AX$4:AX$579,0,0,1)+(_xlfn.XLOOKUP(B388,[6]!Table10[Control ID], [6]cmmiAnalysis!AY$4:AY$579,0,0,1)))</f>
        <v>#REF!</v>
      </c>
      <c r="J38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8" s="1" t="e">
        <f>SUM(_xlfn.XLOOKUP(Table8[[#This Row],[Control ID]],[6]!Table10[Control ID],[6]cmmiAnalysis!BE$4:BE$579),_xlfn.XLOOKUP(Table8[[#This Row],[Control ID]],[6]!Table10[Control ID],[6]cmmiAnalysis!BF$4:BF$579))</f>
        <v>#REF!</v>
      </c>
      <c r="L388" s="1" t="e">
        <f>SUM(_xlfn.XLOOKUP(Table8[[#This Row],[Control ID]],[6]!Table10[Control ID],[6]cmmiAnalysis!BG$4:BG$579))</f>
        <v>#REF!</v>
      </c>
      <c r="M388" s="1" t="e">
        <f>SUM(_xlfn.XLOOKUP(Table8[[#This Row],[Control ID]],[6]!Table10[Control ID],[6]cmmiAnalysis!BH$4:BH$579))</f>
        <v>#REF!</v>
      </c>
      <c r="N388" s="1" t="e">
        <f>SUM(_xlfn.XLOOKUP(Table8[[#This Row],[Control ID]],[6]!Table10[Control ID],[6]cmmiAnalysis!BI$4:BI$579))</f>
        <v>#REF!</v>
      </c>
      <c r="O388" s="1" t="e">
        <f>SUM(_xlfn.XLOOKUP(Table8[[#This Row],[Control ID]],[6]!Table10[Control ID],[6]cmmiAnalysis!BJ$4:BJ$579),_xlfn.XLOOKUP(Table8[[#This Row],[Control ID]],[6]!Table10[Control ID],[6]cmmiAnalysis!BK$4:BK$579))</f>
        <v>#REF!</v>
      </c>
      <c r="P388" s="1" t="e">
        <f>SUM(_xlfn.XLOOKUP(Table8[[#This Row],[Control ID]],[6]!Table10[Control ID],[6]cmmiAnalysis!BL$4:BL$579))</f>
        <v>#REF!</v>
      </c>
      <c r="Q38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8" s="1" t="e">
        <f>SUM(_xlfn.XLOOKUP(Table8[[#This Row],[Control ID]],[6]!Table10[Control ID],[6]cmmiAnalysis!BQ$4:BQ$579),_xlfn.XLOOKUP(Table8[[#This Row],[Control ID]],[6]!Table10[Control ID],[6]cmmiAnalysis!BR$4:BR$579))</f>
        <v>#REF!</v>
      </c>
      <c r="S388" s="1" t="e">
        <f>SUM(_xlfn.XLOOKUP(Table8[[#This Row],[Control ID]],[6]!Table10[Control ID],[6]cmmiAnalysis!BA$4:BA$579),_xlfn.XLOOKUP(Table8[[#This Row],[Control ID]],[6]!Table10[Control ID],[6]cmmiAnalysis!BB$4:BB$579),_xlfn.XLOOKUP(Table8[[#This Row],[Control ID]],[6]!Table10[Control ID],[6]cmmiAnalysis!BC$4:BC$579))</f>
        <v>#REF!</v>
      </c>
      <c r="T388" s="1" t="e">
        <f>SUM(_xlfn.XLOOKUP(Table8[[#This Row],[Control ID]],[6]!Table10[Control ID],[6]cmmiAnalysis!BV$4:BV$579))</f>
        <v>#REF!</v>
      </c>
      <c r="U388" s="1" t="e">
        <f>SUM(_xlfn.XLOOKUP(Table8[[#This Row],[Control ID]],[6]!Table10[Control ID],[6]cmmiAnalysis!BW$4:BW$579))</f>
        <v>#REF!</v>
      </c>
      <c r="V388" s="1" t="e">
        <f>SUM(_xlfn.XLOOKUP(Table8[[#This Row],[Control ID]],[6]!Table10[Control ID],[6]cmmiAnalysis!BX$4:BX$579))</f>
        <v>#REF!</v>
      </c>
      <c r="W388" s="1" t="e">
        <f>SUM(_xlfn.XLOOKUP(Table8[[#This Row],[Control ID]],[6]!Table10[Control ID],[6]cmmiAnalysis!BY$4:BY$579))</f>
        <v>#REF!</v>
      </c>
      <c r="X388" s="1" t="e">
        <f>SUM(_xlfn.XLOOKUP(Table8[[#This Row],[Control ID]],[6]!Table10[Control ID],[6]cmmiAnalysis!BZ$4:BZ$579))</f>
        <v>#REF!</v>
      </c>
      <c r="Y388" s="1" t="e">
        <f>SUM(_xlfn.XLOOKUP(Table8[[#This Row],[Control ID]],[6]!Table10[Control ID],[6]cmmiAnalysis!CA$4:CA$579),_xlfn.XLOOKUP(Table8[[#This Row],[Control ID]],[6]!Table10[Control ID],[6]cmmiAnalysis!CB$4:CB$579))</f>
        <v>#REF!</v>
      </c>
      <c r="Z388" s="1" t="e">
        <f>SUM(_xlfn.XLOOKUP(Table8[[#This Row],[Control ID]],[6]!Table10[Control ID],[6]cmmiAnalysis!CC$4:CC$579),_xlfn.XLOOKUP(Table8[[#This Row],[Control ID]],[6]!Table10[Control ID],[6]cmmiAnalysis!CD$4:CD$579),_xlfn.XLOOKUP(Table8[[#This Row],[Control ID]],[6]!Table10[Control ID],[6]cmmiAnalysis!CE$4:CE$579))</f>
        <v>#REF!</v>
      </c>
    </row>
    <row r="389" spans="2:26" x14ac:dyDescent="0.25">
      <c r="B389" s="1" t="s">
        <v>3750</v>
      </c>
      <c r="C389" s="1" t="str">
        <f>_xlfn.XLOOKUP(B389,[6]cmmiAnalysis!$A$4:$A$579,[6]cmmiAnalysis!$D$4:$D$579,0,0,1)</f>
        <v>Encrypted Data Storage</v>
      </c>
      <c r="D389" s="19">
        <v>4</v>
      </c>
      <c r="E389" s="32" t="str">
        <f>IFERROR(SUM(Table8[[#This Row],[Implementation]:[Reporting]]),"N/A")</f>
        <v>N/A</v>
      </c>
      <c r="F389" s="32" t="e">
        <f>SUM(Table8[[#This Row],[Operating Capability]:[Adaptability]])</f>
        <v>#REF!</v>
      </c>
      <c r="G389" s="32" t="e">
        <f>SUM(Table8[[#This Row],[Reliability]:[Transparency]])</f>
        <v>#REF!</v>
      </c>
      <c r="H389" s="1" t="e" cm="1">
        <f t="array" ref="H389">_xlfn.XLOOKUP(B389,[6]!Table10[Control ID],[6]cmmiAnalysis!AV$4:AV$579,0,0,1)</f>
        <v>#REF!</v>
      </c>
      <c r="I389" s="1" t="e" cm="1">
        <f t="array" ref="I389">_xlfn.XLOOKUP(B389,[6]!Table10[Control ID], [6]cmmiAnalysis!AW$4:AW$579,0,0,1)+(_xlfn.XLOOKUP(B389,[6]!Table10[Control ID], [6]cmmiAnalysis!AX$4:AX$579,0,0,1)+(_xlfn.XLOOKUP(B389,[6]!Table10[Control ID], [6]cmmiAnalysis!AY$4:AY$579,0,0,1)))</f>
        <v>#REF!</v>
      </c>
      <c r="J38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89" s="1" t="e">
        <f>SUM(_xlfn.XLOOKUP(Table8[[#This Row],[Control ID]],[6]!Table10[Control ID],[6]cmmiAnalysis!BE$4:BE$579),_xlfn.XLOOKUP(Table8[[#This Row],[Control ID]],[6]!Table10[Control ID],[6]cmmiAnalysis!BF$4:BF$579))</f>
        <v>#REF!</v>
      </c>
      <c r="L389" s="1" t="e">
        <f>SUM(_xlfn.XLOOKUP(Table8[[#This Row],[Control ID]],[6]!Table10[Control ID],[6]cmmiAnalysis!BG$4:BG$579))</f>
        <v>#REF!</v>
      </c>
      <c r="M389" s="1" t="e">
        <f>SUM(_xlfn.XLOOKUP(Table8[[#This Row],[Control ID]],[6]!Table10[Control ID],[6]cmmiAnalysis!BH$4:BH$579))</f>
        <v>#REF!</v>
      </c>
      <c r="N389" s="1" t="e">
        <f>SUM(_xlfn.XLOOKUP(Table8[[#This Row],[Control ID]],[6]!Table10[Control ID],[6]cmmiAnalysis!BI$4:BI$579))</f>
        <v>#REF!</v>
      </c>
      <c r="O389" s="1" t="e">
        <f>SUM(_xlfn.XLOOKUP(Table8[[#This Row],[Control ID]],[6]!Table10[Control ID],[6]cmmiAnalysis!BJ$4:BJ$579),_xlfn.XLOOKUP(Table8[[#This Row],[Control ID]],[6]!Table10[Control ID],[6]cmmiAnalysis!BK$4:BK$579))</f>
        <v>#REF!</v>
      </c>
      <c r="P389" s="1" t="e">
        <f>SUM(_xlfn.XLOOKUP(Table8[[#This Row],[Control ID]],[6]!Table10[Control ID],[6]cmmiAnalysis!BL$4:BL$579))</f>
        <v>#REF!</v>
      </c>
      <c r="Q38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89" s="1" t="e">
        <f>SUM(_xlfn.XLOOKUP(Table8[[#This Row],[Control ID]],[6]!Table10[Control ID],[6]cmmiAnalysis!BQ$4:BQ$579),_xlfn.XLOOKUP(Table8[[#This Row],[Control ID]],[6]!Table10[Control ID],[6]cmmiAnalysis!BR$4:BR$579))</f>
        <v>#REF!</v>
      </c>
      <c r="S389" s="1" t="e">
        <f>SUM(_xlfn.XLOOKUP(Table8[[#This Row],[Control ID]],[6]!Table10[Control ID],[6]cmmiAnalysis!BA$4:BA$579),_xlfn.XLOOKUP(Table8[[#This Row],[Control ID]],[6]!Table10[Control ID],[6]cmmiAnalysis!BB$4:BB$579),_xlfn.XLOOKUP(Table8[[#This Row],[Control ID]],[6]!Table10[Control ID],[6]cmmiAnalysis!BC$4:BC$579))</f>
        <v>#REF!</v>
      </c>
      <c r="T389" s="1" t="e">
        <f>SUM(_xlfn.XLOOKUP(Table8[[#This Row],[Control ID]],[6]!Table10[Control ID],[6]cmmiAnalysis!BV$4:BV$579))</f>
        <v>#REF!</v>
      </c>
      <c r="U389" s="1" t="e">
        <f>SUM(_xlfn.XLOOKUP(Table8[[#This Row],[Control ID]],[6]!Table10[Control ID],[6]cmmiAnalysis!BW$4:BW$579))</f>
        <v>#REF!</v>
      </c>
      <c r="V389" s="1" t="e">
        <f>SUM(_xlfn.XLOOKUP(Table8[[#This Row],[Control ID]],[6]!Table10[Control ID],[6]cmmiAnalysis!BX$4:BX$579))</f>
        <v>#REF!</v>
      </c>
      <c r="W389" s="1" t="e">
        <f>SUM(_xlfn.XLOOKUP(Table8[[#This Row],[Control ID]],[6]!Table10[Control ID],[6]cmmiAnalysis!BY$4:BY$579))</f>
        <v>#REF!</v>
      </c>
      <c r="X389" s="1" t="e">
        <f>SUM(_xlfn.XLOOKUP(Table8[[#This Row],[Control ID]],[6]!Table10[Control ID],[6]cmmiAnalysis!BZ$4:BZ$579))</f>
        <v>#REF!</v>
      </c>
      <c r="Y389" s="1" t="e">
        <f>SUM(_xlfn.XLOOKUP(Table8[[#This Row],[Control ID]],[6]!Table10[Control ID],[6]cmmiAnalysis!CA$4:CA$579),_xlfn.XLOOKUP(Table8[[#This Row],[Control ID]],[6]!Table10[Control ID],[6]cmmiAnalysis!CB$4:CB$579))</f>
        <v>#REF!</v>
      </c>
      <c r="Z389" s="1" t="e">
        <f>SUM(_xlfn.XLOOKUP(Table8[[#This Row],[Control ID]],[6]!Table10[Control ID],[6]cmmiAnalysis!CC$4:CC$579),_xlfn.XLOOKUP(Table8[[#This Row],[Control ID]],[6]!Table10[Control ID],[6]cmmiAnalysis!CD$4:CD$579),_xlfn.XLOOKUP(Table8[[#This Row],[Control ID]],[6]!Table10[Control ID],[6]cmmiAnalysis!CE$4:CE$579))</f>
        <v>#REF!</v>
      </c>
    </row>
    <row r="390" spans="2:26" x14ac:dyDescent="0.25">
      <c r="B390" s="1" t="s">
        <v>3751</v>
      </c>
      <c r="C390" s="1" t="str">
        <f>_xlfn.XLOOKUP(B390,[6]cmmiAnalysis!$A$4:$A$579,[6]cmmiAnalysis!$D$4:$D$579,0,0,1)</f>
        <v>Data Leak Prevention</v>
      </c>
      <c r="D390" s="19">
        <v>3</v>
      </c>
      <c r="E390" s="32" t="str">
        <f>IFERROR(SUM(Table8[[#This Row],[Implementation]:[Reporting]]),"N/A")</f>
        <v>N/A</v>
      </c>
      <c r="F390" s="32" t="e">
        <f>SUM(Table8[[#This Row],[Operating Capability]:[Adaptability]])</f>
        <v>#REF!</v>
      </c>
      <c r="G390" s="32" t="e">
        <f>SUM(Table8[[#This Row],[Reliability]:[Transparency]])</f>
        <v>#REF!</v>
      </c>
      <c r="H390" s="1" t="e" cm="1">
        <f t="array" ref="H390">_xlfn.XLOOKUP(B390,[6]!Table10[Control ID],[6]cmmiAnalysis!AV$4:AV$579,0,0,1)</f>
        <v>#REF!</v>
      </c>
      <c r="I390" s="1" t="e" cm="1">
        <f t="array" ref="I390">_xlfn.XLOOKUP(B390,[6]!Table10[Control ID], [6]cmmiAnalysis!AW$4:AW$579,0,0,1)+(_xlfn.XLOOKUP(B390,[6]!Table10[Control ID], [6]cmmiAnalysis!AX$4:AX$579,0,0,1)+(_xlfn.XLOOKUP(B390,[6]!Table10[Control ID], [6]cmmiAnalysis!AY$4:AY$579,0,0,1)))</f>
        <v>#REF!</v>
      </c>
      <c r="J39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0" s="1" t="e">
        <f>SUM(_xlfn.XLOOKUP(Table8[[#This Row],[Control ID]],[6]!Table10[Control ID],[6]cmmiAnalysis!BE$4:BE$579),_xlfn.XLOOKUP(Table8[[#This Row],[Control ID]],[6]!Table10[Control ID],[6]cmmiAnalysis!BF$4:BF$579))</f>
        <v>#REF!</v>
      </c>
      <c r="L390" s="1" t="e">
        <f>SUM(_xlfn.XLOOKUP(Table8[[#This Row],[Control ID]],[6]!Table10[Control ID],[6]cmmiAnalysis!BG$4:BG$579))</f>
        <v>#REF!</v>
      </c>
      <c r="M390" s="1" t="e">
        <f>SUM(_xlfn.XLOOKUP(Table8[[#This Row],[Control ID]],[6]!Table10[Control ID],[6]cmmiAnalysis!BH$4:BH$579))</f>
        <v>#REF!</v>
      </c>
      <c r="N390" s="1" t="e">
        <f>SUM(_xlfn.XLOOKUP(Table8[[#This Row],[Control ID]],[6]!Table10[Control ID],[6]cmmiAnalysis!BI$4:BI$579))</f>
        <v>#REF!</v>
      </c>
      <c r="O390" s="1" t="e">
        <f>SUM(_xlfn.XLOOKUP(Table8[[#This Row],[Control ID]],[6]!Table10[Control ID],[6]cmmiAnalysis!BJ$4:BJ$579),_xlfn.XLOOKUP(Table8[[#This Row],[Control ID]],[6]!Table10[Control ID],[6]cmmiAnalysis!BK$4:BK$579))</f>
        <v>#REF!</v>
      </c>
      <c r="P390" s="1" t="e">
        <f>SUM(_xlfn.XLOOKUP(Table8[[#This Row],[Control ID]],[6]!Table10[Control ID],[6]cmmiAnalysis!BL$4:BL$579))</f>
        <v>#REF!</v>
      </c>
      <c r="Q39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0" s="1" t="e">
        <f>SUM(_xlfn.XLOOKUP(Table8[[#This Row],[Control ID]],[6]!Table10[Control ID],[6]cmmiAnalysis!BQ$4:BQ$579),_xlfn.XLOOKUP(Table8[[#This Row],[Control ID]],[6]!Table10[Control ID],[6]cmmiAnalysis!BR$4:BR$579))</f>
        <v>#REF!</v>
      </c>
      <c r="S390" s="1" t="e">
        <f>SUM(_xlfn.XLOOKUP(Table8[[#This Row],[Control ID]],[6]!Table10[Control ID],[6]cmmiAnalysis!BA$4:BA$579),_xlfn.XLOOKUP(Table8[[#This Row],[Control ID]],[6]!Table10[Control ID],[6]cmmiAnalysis!BB$4:BB$579),_xlfn.XLOOKUP(Table8[[#This Row],[Control ID]],[6]!Table10[Control ID],[6]cmmiAnalysis!BC$4:BC$579))</f>
        <v>#REF!</v>
      </c>
      <c r="T390" s="1" t="e">
        <f>SUM(_xlfn.XLOOKUP(Table8[[#This Row],[Control ID]],[6]!Table10[Control ID],[6]cmmiAnalysis!BV$4:BV$579))</f>
        <v>#REF!</v>
      </c>
      <c r="U390" s="1" t="e">
        <f>SUM(_xlfn.XLOOKUP(Table8[[#This Row],[Control ID]],[6]!Table10[Control ID],[6]cmmiAnalysis!BW$4:BW$579))</f>
        <v>#REF!</v>
      </c>
      <c r="V390" s="1" t="e">
        <f>SUM(_xlfn.XLOOKUP(Table8[[#This Row],[Control ID]],[6]!Table10[Control ID],[6]cmmiAnalysis!BX$4:BX$579))</f>
        <v>#REF!</v>
      </c>
      <c r="W390" s="1" t="e">
        <f>SUM(_xlfn.XLOOKUP(Table8[[#This Row],[Control ID]],[6]!Table10[Control ID],[6]cmmiAnalysis!BY$4:BY$579))</f>
        <v>#REF!</v>
      </c>
      <c r="X390" s="1" t="e">
        <f>SUM(_xlfn.XLOOKUP(Table8[[#This Row],[Control ID]],[6]!Table10[Control ID],[6]cmmiAnalysis!BZ$4:BZ$579))</f>
        <v>#REF!</v>
      </c>
      <c r="Y390" s="1" t="e">
        <f>SUM(_xlfn.XLOOKUP(Table8[[#This Row],[Control ID]],[6]!Table10[Control ID],[6]cmmiAnalysis!CA$4:CA$579),_xlfn.XLOOKUP(Table8[[#This Row],[Control ID]],[6]!Table10[Control ID],[6]cmmiAnalysis!CB$4:CB$579))</f>
        <v>#REF!</v>
      </c>
      <c r="Z390" s="1" t="e">
        <f>SUM(_xlfn.XLOOKUP(Table8[[#This Row],[Control ID]],[6]!Table10[Control ID],[6]cmmiAnalysis!CC$4:CC$579),_xlfn.XLOOKUP(Table8[[#This Row],[Control ID]],[6]!Table10[Control ID],[6]cmmiAnalysis!CD$4:CD$579),_xlfn.XLOOKUP(Table8[[#This Row],[Control ID]],[6]!Table10[Control ID],[6]cmmiAnalysis!CE$4:CE$579))</f>
        <v>#REF!</v>
      </c>
    </row>
    <row r="391" spans="2:26" x14ac:dyDescent="0.25">
      <c r="B391" s="1" t="s">
        <v>3752</v>
      </c>
      <c r="C391" s="1" t="str">
        <f>_xlfn.XLOOKUP(B391,[6]cmmiAnalysis!$A$4:$A$579,[6]cmmiAnalysis!$D$4:$D$579,0,0,1)</f>
        <v>Role-Based Access Control</v>
      </c>
      <c r="D391" s="19">
        <v>5</v>
      </c>
      <c r="E391" s="32" t="str">
        <f>IFERROR(SUM(Table8[[#This Row],[Implementation]:[Reporting]]),"N/A")</f>
        <v>N/A</v>
      </c>
      <c r="F391" s="32" t="e">
        <f>SUM(Table8[[#This Row],[Operating Capability]:[Adaptability]])</f>
        <v>#REF!</v>
      </c>
      <c r="G391" s="32" t="e">
        <f>SUM(Table8[[#This Row],[Reliability]:[Transparency]])</f>
        <v>#REF!</v>
      </c>
      <c r="H391" s="1" t="e" cm="1">
        <f t="array" ref="H391">_xlfn.XLOOKUP(B391,[6]!Table10[Control ID],[6]cmmiAnalysis!AV$4:AV$579,0,0,1)</f>
        <v>#REF!</v>
      </c>
      <c r="I391" s="1" t="e" cm="1">
        <f t="array" ref="I391">_xlfn.XLOOKUP(B391,[6]!Table10[Control ID], [6]cmmiAnalysis!AW$4:AW$579,0,0,1)+(_xlfn.XLOOKUP(B391,[6]!Table10[Control ID], [6]cmmiAnalysis!AX$4:AX$579,0,0,1)+(_xlfn.XLOOKUP(B391,[6]!Table10[Control ID], [6]cmmiAnalysis!AY$4:AY$579,0,0,1)))</f>
        <v>#REF!</v>
      </c>
      <c r="J39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1" s="1" t="e">
        <f>SUM(_xlfn.XLOOKUP(Table8[[#This Row],[Control ID]],[6]!Table10[Control ID],[6]cmmiAnalysis!BE$4:BE$579),_xlfn.XLOOKUP(Table8[[#This Row],[Control ID]],[6]!Table10[Control ID],[6]cmmiAnalysis!BF$4:BF$579))</f>
        <v>#REF!</v>
      </c>
      <c r="L391" s="1" t="e">
        <f>SUM(_xlfn.XLOOKUP(Table8[[#This Row],[Control ID]],[6]!Table10[Control ID],[6]cmmiAnalysis!BG$4:BG$579))</f>
        <v>#REF!</v>
      </c>
      <c r="M391" s="1" t="e">
        <f>SUM(_xlfn.XLOOKUP(Table8[[#This Row],[Control ID]],[6]!Table10[Control ID],[6]cmmiAnalysis!BH$4:BH$579))</f>
        <v>#REF!</v>
      </c>
      <c r="N391" s="1" t="e">
        <f>SUM(_xlfn.XLOOKUP(Table8[[#This Row],[Control ID]],[6]!Table10[Control ID],[6]cmmiAnalysis!BI$4:BI$579))</f>
        <v>#REF!</v>
      </c>
      <c r="O391" s="1" t="e">
        <f>SUM(_xlfn.XLOOKUP(Table8[[#This Row],[Control ID]],[6]!Table10[Control ID],[6]cmmiAnalysis!BJ$4:BJ$579),_xlfn.XLOOKUP(Table8[[#This Row],[Control ID]],[6]!Table10[Control ID],[6]cmmiAnalysis!BK$4:BK$579))</f>
        <v>#REF!</v>
      </c>
      <c r="P391" s="1" t="e">
        <f>SUM(_xlfn.XLOOKUP(Table8[[#This Row],[Control ID]],[6]!Table10[Control ID],[6]cmmiAnalysis!BL$4:BL$579))</f>
        <v>#REF!</v>
      </c>
      <c r="Q39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1" s="1" t="e">
        <f>SUM(_xlfn.XLOOKUP(Table8[[#This Row],[Control ID]],[6]!Table10[Control ID],[6]cmmiAnalysis!BQ$4:BQ$579),_xlfn.XLOOKUP(Table8[[#This Row],[Control ID]],[6]!Table10[Control ID],[6]cmmiAnalysis!BR$4:BR$579))</f>
        <v>#REF!</v>
      </c>
      <c r="S391" s="1" t="e">
        <f>SUM(_xlfn.XLOOKUP(Table8[[#This Row],[Control ID]],[6]!Table10[Control ID],[6]cmmiAnalysis!BA$4:BA$579),_xlfn.XLOOKUP(Table8[[#This Row],[Control ID]],[6]!Table10[Control ID],[6]cmmiAnalysis!BB$4:BB$579),_xlfn.XLOOKUP(Table8[[#This Row],[Control ID]],[6]!Table10[Control ID],[6]cmmiAnalysis!BC$4:BC$579))</f>
        <v>#REF!</v>
      </c>
      <c r="T391" s="1" t="e">
        <f>SUM(_xlfn.XLOOKUP(Table8[[#This Row],[Control ID]],[6]!Table10[Control ID],[6]cmmiAnalysis!BV$4:BV$579))</f>
        <v>#REF!</v>
      </c>
      <c r="U391" s="1" t="e">
        <f>SUM(_xlfn.XLOOKUP(Table8[[#This Row],[Control ID]],[6]!Table10[Control ID],[6]cmmiAnalysis!BW$4:BW$579))</f>
        <v>#REF!</v>
      </c>
      <c r="V391" s="1" t="e">
        <f>SUM(_xlfn.XLOOKUP(Table8[[#This Row],[Control ID]],[6]!Table10[Control ID],[6]cmmiAnalysis!BX$4:BX$579))</f>
        <v>#REF!</v>
      </c>
      <c r="W391" s="1" t="e">
        <f>SUM(_xlfn.XLOOKUP(Table8[[#This Row],[Control ID]],[6]!Table10[Control ID],[6]cmmiAnalysis!BY$4:BY$579))</f>
        <v>#REF!</v>
      </c>
      <c r="X391" s="1" t="e">
        <f>SUM(_xlfn.XLOOKUP(Table8[[#This Row],[Control ID]],[6]!Table10[Control ID],[6]cmmiAnalysis!BZ$4:BZ$579))</f>
        <v>#REF!</v>
      </c>
      <c r="Y391" s="1" t="e">
        <f>SUM(_xlfn.XLOOKUP(Table8[[#This Row],[Control ID]],[6]!Table10[Control ID],[6]cmmiAnalysis!CA$4:CA$579),_xlfn.XLOOKUP(Table8[[#This Row],[Control ID]],[6]!Table10[Control ID],[6]cmmiAnalysis!CB$4:CB$579))</f>
        <v>#REF!</v>
      </c>
      <c r="Z391" s="1" t="e">
        <f>SUM(_xlfn.XLOOKUP(Table8[[#This Row],[Control ID]],[6]!Table10[Control ID],[6]cmmiAnalysis!CC$4:CC$579),_xlfn.XLOOKUP(Table8[[#This Row],[Control ID]],[6]!Table10[Control ID],[6]cmmiAnalysis!CD$4:CD$579),_xlfn.XLOOKUP(Table8[[#This Row],[Control ID]],[6]!Table10[Control ID],[6]cmmiAnalysis!CE$4:CE$579))</f>
        <v>#REF!</v>
      </c>
    </row>
    <row r="392" spans="2:26" x14ac:dyDescent="0.25">
      <c r="B392" s="1" t="s">
        <v>3753</v>
      </c>
      <c r="C392" s="1" t="str">
        <f>_xlfn.XLOOKUP(B392,[6]cmmiAnalysis!$A$4:$A$579,[6]cmmiAnalysis!$D$4:$D$579,0,0,1)</f>
        <v>Application Whitelisting</v>
      </c>
      <c r="D392" s="19">
        <v>1</v>
      </c>
      <c r="E392" s="32" t="str">
        <f>IFERROR(SUM(Table8[[#This Row],[Implementation]:[Reporting]]),"N/A")</f>
        <v>N/A</v>
      </c>
      <c r="F392" s="32" t="e">
        <f>SUM(Table8[[#This Row],[Operating Capability]:[Adaptability]])</f>
        <v>#REF!</v>
      </c>
      <c r="G392" s="32" t="e">
        <f>SUM(Table8[[#This Row],[Reliability]:[Transparency]])</f>
        <v>#REF!</v>
      </c>
      <c r="H392" s="1" t="e" cm="1">
        <f t="array" ref="H392">_xlfn.XLOOKUP(B392,[6]!Table10[Control ID],[6]cmmiAnalysis!AV$4:AV$579,0,0,1)</f>
        <v>#REF!</v>
      </c>
      <c r="I392" s="1" t="e" cm="1">
        <f t="array" ref="I392">_xlfn.XLOOKUP(B392,[6]!Table10[Control ID], [6]cmmiAnalysis!AW$4:AW$579,0,0,1)+(_xlfn.XLOOKUP(B392,[6]!Table10[Control ID], [6]cmmiAnalysis!AX$4:AX$579,0,0,1)+(_xlfn.XLOOKUP(B392,[6]!Table10[Control ID], [6]cmmiAnalysis!AY$4:AY$579,0,0,1)))</f>
        <v>#REF!</v>
      </c>
      <c r="J39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2" s="1" t="e">
        <f>SUM(_xlfn.XLOOKUP(Table8[[#This Row],[Control ID]],[6]!Table10[Control ID],[6]cmmiAnalysis!BE$4:BE$579),_xlfn.XLOOKUP(Table8[[#This Row],[Control ID]],[6]!Table10[Control ID],[6]cmmiAnalysis!BF$4:BF$579))</f>
        <v>#REF!</v>
      </c>
      <c r="L392" s="1" t="e">
        <f>SUM(_xlfn.XLOOKUP(Table8[[#This Row],[Control ID]],[6]!Table10[Control ID],[6]cmmiAnalysis!BG$4:BG$579))</f>
        <v>#REF!</v>
      </c>
      <c r="M392" s="1" t="e">
        <f>SUM(_xlfn.XLOOKUP(Table8[[#This Row],[Control ID]],[6]!Table10[Control ID],[6]cmmiAnalysis!BH$4:BH$579))</f>
        <v>#REF!</v>
      </c>
      <c r="N392" s="1" t="e">
        <f>SUM(_xlfn.XLOOKUP(Table8[[#This Row],[Control ID]],[6]!Table10[Control ID],[6]cmmiAnalysis!BI$4:BI$579))</f>
        <v>#REF!</v>
      </c>
      <c r="O392" s="1" t="e">
        <f>SUM(_xlfn.XLOOKUP(Table8[[#This Row],[Control ID]],[6]!Table10[Control ID],[6]cmmiAnalysis!BJ$4:BJ$579),_xlfn.XLOOKUP(Table8[[#This Row],[Control ID]],[6]!Table10[Control ID],[6]cmmiAnalysis!BK$4:BK$579))</f>
        <v>#REF!</v>
      </c>
      <c r="P392" s="1" t="e">
        <f>SUM(_xlfn.XLOOKUP(Table8[[#This Row],[Control ID]],[6]!Table10[Control ID],[6]cmmiAnalysis!BL$4:BL$579))</f>
        <v>#REF!</v>
      </c>
      <c r="Q39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2" s="1" t="e">
        <f>SUM(_xlfn.XLOOKUP(Table8[[#This Row],[Control ID]],[6]!Table10[Control ID],[6]cmmiAnalysis!BQ$4:BQ$579),_xlfn.XLOOKUP(Table8[[#This Row],[Control ID]],[6]!Table10[Control ID],[6]cmmiAnalysis!BR$4:BR$579))</f>
        <v>#REF!</v>
      </c>
      <c r="S392" s="1" t="e">
        <f>SUM(_xlfn.XLOOKUP(Table8[[#This Row],[Control ID]],[6]!Table10[Control ID],[6]cmmiAnalysis!BA$4:BA$579),_xlfn.XLOOKUP(Table8[[#This Row],[Control ID]],[6]!Table10[Control ID],[6]cmmiAnalysis!BB$4:BB$579),_xlfn.XLOOKUP(Table8[[#This Row],[Control ID]],[6]!Table10[Control ID],[6]cmmiAnalysis!BC$4:BC$579))</f>
        <v>#REF!</v>
      </c>
      <c r="T392" s="1" t="e">
        <f>SUM(_xlfn.XLOOKUP(Table8[[#This Row],[Control ID]],[6]!Table10[Control ID],[6]cmmiAnalysis!BV$4:BV$579))</f>
        <v>#REF!</v>
      </c>
      <c r="U392" s="1" t="e">
        <f>SUM(_xlfn.XLOOKUP(Table8[[#This Row],[Control ID]],[6]!Table10[Control ID],[6]cmmiAnalysis!BW$4:BW$579))</f>
        <v>#REF!</v>
      </c>
      <c r="V392" s="1" t="e">
        <f>SUM(_xlfn.XLOOKUP(Table8[[#This Row],[Control ID]],[6]!Table10[Control ID],[6]cmmiAnalysis!BX$4:BX$579))</f>
        <v>#REF!</v>
      </c>
      <c r="W392" s="1" t="e">
        <f>SUM(_xlfn.XLOOKUP(Table8[[#This Row],[Control ID]],[6]!Table10[Control ID],[6]cmmiAnalysis!BY$4:BY$579))</f>
        <v>#REF!</v>
      </c>
      <c r="X392" s="1" t="e">
        <f>SUM(_xlfn.XLOOKUP(Table8[[#This Row],[Control ID]],[6]!Table10[Control ID],[6]cmmiAnalysis!BZ$4:BZ$579))</f>
        <v>#REF!</v>
      </c>
      <c r="Y392" s="1" t="e">
        <f>SUM(_xlfn.XLOOKUP(Table8[[#This Row],[Control ID]],[6]!Table10[Control ID],[6]cmmiAnalysis!CA$4:CA$579),_xlfn.XLOOKUP(Table8[[#This Row],[Control ID]],[6]!Table10[Control ID],[6]cmmiAnalysis!CB$4:CB$579))</f>
        <v>#REF!</v>
      </c>
      <c r="Z392" s="1" t="e">
        <f>SUM(_xlfn.XLOOKUP(Table8[[#This Row],[Control ID]],[6]!Table10[Control ID],[6]cmmiAnalysis!CC$4:CC$579),_xlfn.XLOOKUP(Table8[[#This Row],[Control ID]],[6]!Table10[Control ID],[6]cmmiAnalysis!CD$4:CD$579),_xlfn.XLOOKUP(Table8[[#This Row],[Control ID]],[6]!Table10[Control ID],[6]cmmiAnalysis!CE$4:CE$579))</f>
        <v>#REF!</v>
      </c>
    </row>
    <row r="393" spans="2:26" x14ac:dyDescent="0.25">
      <c r="B393" s="1" t="s">
        <v>3754</v>
      </c>
      <c r="C393" s="1" t="str">
        <f>_xlfn.XLOOKUP(B393,[6]cmmiAnalysis!$A$4:$A$579,[6]cmmiAnalysis!$D$4:$D$579,0,0,1)</f>
        <v>Remote Wipe</v>
      </c>
      <c r="D393" s="19">
        <v>4</v>
      </c>
      <c r="E393" s="32" t="str">
        <f>IFERROR(SUM(Table8[[#This Row],[Implementation]:[Reporting]]),"N/A")</f>
        <v>N/A</v>
      </c>
      <c r="F393" s="32" t="e">
        <f>SUM(Table8[[#This Row],[Operating Capability]:[Adaptability]])</f>
        <v>#REF!</v>
      </c>
      <c r="G393" s="32" t="e">
        <f>SUM(Table8[[#This Row],[Reliability]:[Transparency]])</f>
        <v>#REF!</v>
      </c>
      <c r="H393" s="1" t="e" cm="1">
        <f t="array" ref="H393">_xlfn.XLOOKUP(B393,[6]!Table10[Control ID],[6]cmmiAnalysis!AV$4:AV$579,0,0,1)</f>
        <v>#REF!</v>
      </c>
      <c r="I393" s="1" t="e" cm="1">
        <f t="array" ref="I393">_xlfn.XLOOKUP(B393,[6]!Table10[Control ID], [6]cmmiAnalysis!AW$4:AW$579,0,0,1)+(_xlfn.XLOOKUP(B393,[6]!Table10[Control ID], [6]cmmiAnalysis!AX$4:AX$579,0,0,1)+(_xlfn.XLOOKUP(B393,[6]!Table10[Control ID], [6]cmmiAnalysis!AY$4:AY$579,0,0,1)))</f>
        <v>#REF!</v>
      </c>
      <c r="J39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3" s="1" t="e">
        <f>SUM(_xlfn.XLOOKUP(Table8[[#This Row],[Control ID]],[6]!Table10[Control ID],[6]cmmiAnalysis!BE$4:BE$579),_xlfn.XLOOKUP(Table8[[#This Row],[Control ID]],[6]!Table10[Control ID],[6]cmmiAnalysis!BF$4:BF$579))</f>
        <v>#REF!</v>
      </c>
      <c r="L393" s="1" t="e">
        <f>SUM(_xlfn.XLOOKUP(Table8[[#This Row],[Control ID]],[6]!Table10[Control ID],[6]cmmiAnalysis!BG$4:BG$579))</f>
        <v>#REF!</v>
      </c>
      <c r="M393" s="1" t="e">
        <f>SUM(_xlfn.XLOOKUP(Table8[[#This Row],[Control ID]],[6]!Table10[Control ID],[6]cmmiAnalysis!BH$4:BH$579))</f>
        <v>#REF!</v>
      </c>
      <c r="N393" s="1" t="e">
        <f>SUM(_xlfn.XLOOKUP(Table8[[#This Row],[Control ID]],[6]!Table10[Control ID],[6]cmmiAnalysis!BI$4:BI$579))</f>
        <v>#REF!</v>
      </c>
      <c r="O393" s="1" t="e">
        <f>SUM(_xlfn.XLOOKUP(Table8[[#This Row],[Control ID]],[6]!Table10[Control ID],[6]cmmiAnalysis!BJ$4:BJ$579),_xlfn.XLOOKUP(Table8[[#This Row],[Control ID]],[6]!Table10[Control ID],[6]cmmiAnalysis!BK$4:BK$579))</f>
        <v>#REF!</v>
      </c>
      <c r="P393" s="1" t="e">
        <f>SUM(_xlfn.XLOOKUP(Table8[[#This Row],[Control ID]],[6]!Table10[Control ID],[6]cmmiAnalysis!BL$4:BL$579))</f>
        <v>#REF!</v>
      </c>
      <c r="Q39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3" s="1" t="e">
        <f>SUM(_xlfn.XLOOKUP(Table8[[#This Row],[Control ID]],[6]!Table10[Control ID],[6]cmmiAnalysis!BQ$4:BQ$579),_xlfn.XLOOKUP(Table8[[#This Row],[Control ID]],[6]!Table10[Control ID],[6]cmmiAnalysis!BR$4:BR$579))</f>
        <v>#REF!</v>
      </c>
      <c r="S393" s="1" t="e">
        <f>SUM(_xlfn.XLOOKUP(Table8[[#This Row],[Control ID]],[6]!Table10[Control ID],[6]cmmiAnalysis!BA$4:BA$579),_xlfn.XLOOKUP(Table8[[#This Row],[Control ID]],[6]!Table10[Control ID],[6]cmmiAnalysis!BB$4:BB$579),_xlfn.XLOOKUP(Table8[[#This Row],[Control ID]],[6]!Table10[Control ID],[6]cmmiAnalysis!BC$4:BC$579))</f>
        <v>#REF!</v>
      </c>
      <c r="T393" s="1" t="e">
        <f>SUM(_xlfn.XLOOKUP(Table8[[#This Row],[Control ID]],[6]!Table10[Control ID],[6]cmmiAnalysis!BV$4:BV$579))</f>
        <v>#REF!</v>
      </c>
      <c r="U393" s="1" t="e">
        <f>SUM(_xlfn.XLOOKUP(Table8[[#This Row],[Control ID]],[6]!Table10[Control ID],[6]cmmiAnalysis!BW$4:BW$579))</f>
        <v>#REF!</v>
      </c>
      <c r="V393" s="1" t="e">
        <f>SUM(_xlfn.XLOOKUP(Table8[[#This Row],[Control ID]],[6]!Table10[Control ID],[6]cmmiAnalysis!BX$4:BX$579))</f>
        <v>#REF!</v>
      </c>
      <c r="W393" s="1" t="e">
        <f>SUM(_xlfn.XLOOKUP(Table8[[#This Row],[Control ID]],[6]!Table10[Control ID],[6]cmmiAnalysis!BY$4:BY$579))</f>
        <v>#REF!</v>
      </c>
      <c r="X393" s="1" t="e">
        <f>SUM(_xlfn.XLOOKUP(Table8[[#This Row],[Control ID]],[6]!Table10[Control ID],[6]cmmiAnalysis!BZ$4:BZ$579))</f>
        <v>#REF!</v>
      </c>
      <c r="Y393" s="1" t="e">
        <f>SUM(_xlfn.XLOOKUP(Table8[[#This Row],[Control ID]],[6]!Table10[Control ID],[6]cmmiAnalysis!CA$4:CA$579),_xlfn.XLOOKUP(Table8[[#This Row],[Control ID]],[6]!Table10[Control ID],[6]cmmiAnalysis!CB$4:CB$579))</f>
        <v>#REF!</v>
      </c>
      <c r="Z393" s="1" t="e">
        <f>SUM(_xlfn.XLOOKUP(Table8[[#This Row],[Control ID]],[6]!Table10[Control ID],[6]cmmiAnalysis!CC$4:CC$579),_xlfn.XLOOKUP(Table8[[#This Row],[Control ID]],[6]!Table10[Control ID],[6]cmmiAnalysis!CD$4:CD$579),_xlfn.XLOOKUP(Table8[[#This Row],[Control ID]],[6]!Table10[Control ID],[6]cmmiAnalysis!CE$4:CE$579))</f>
        <v>#REF!</v>
      </c>
    </row>
    <row r="394" spans="2:26" x14ac:dyDescent="0.25">
      <c r="B394" s="1" t="s">
        <v>3755</v>
      </c>
      <c r="C394" s="1" t="str">
        <f>_xlfn.XLOOKUP(B394,[6]cmmiAnalysis!$A$4:$A$579,[6]cmmiAnalysis!$D$4:$D$579,0,0,1)</f>
        <v>Geo-Location Services</v>
      </c>
      <c r="D394" s="19">
        <v>4</v>
      </c>
      <c r="E394" s="32" t="str">
        <f>IFERROR(SUM(Table8[[#This Row],[Implementation]:[Reporting]]),"N/A")</f>
        <v>N/A</v>
      </c>
      <c r="F394" s="32" t="e">
        <f>SUM(Table8[[#This Row],[Operating Capability]:[Adaptability]])</f>
        <v>#REF!</v>
      </c>
      <c r="G394" s="32" t="e">
        <f>SUM(Table8[[#This Row],[Reliability]:[Transparency]])</f>
        <v>#REF!</v>
      </c>
      <c r="H394" s="1" t="e" cm="1">
        <f t="array" ref="H394">_xlfn.XLOOKUP(B394,[6]!Table10[Control ID],[6]cmmiAnalysis!AV$4:AV$579,0,0,1)</f>
        <v>#REF!</v>
      </c>
      <c r="I394" s="1" t="e" cm="1">
        <f t="array" ref="I394">_xlfn.XLOOKUP(B394,[6]!Table10[Control ID], [6]cmmiAnalysis!AW$4:AW$579,0,0,1)+(_xlfn.XLOOKUP(B394,[6]!Table10[Control ID], [6]cmmiAnalysis!AX$4:AX$579,0,0,1)+(_xlfn.XLOOKUP(B394,[6]!Table10[Control ID], [6]cmmiAnalysis!AY$4:AY$579,0,0,1)))</f>
        <v>#REF!</v>
      </c>
      <c r="J39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4" s="1" t="e">
        <f>SUM(_xlfn.XLOOKUP(Table8[[#This Row],[Control ID]],[6]!Table10[Control ID],[6]cmmiAnalysis!BE$4:BE$579),_xlfn.XLOOKUP(Table8[[#This Row],[Control ID]],[6]!Table10[Control ID],[6]cmmiAnalysis!BF$4:BF$579))</f>
        <v>#REF!</v>
      </c>
      <c r="L394" s="1" t="e">
        <f>SUM(_xlfn.XLOOKUP(Table8[[#This Row],[Control ID]],[6]!Table10[Control ID],[6]cmmiAnalysis!BG$4:BG$579))</f>
        <v>#REF!</v>
      </c>
      <c r="M394" s="1" t="e">
        <f>SUM(_xlfn.XLOOKUP(Table8[[#This Row],[Control ID]],[6]!Table10[Control ID],[6]cmmiAnalysis!BH$4:BH$579))</f>
        <v>#REF!</v>
      </c>
      <c r="N394" s="1" t="e">
        <f>SUM(_xlfn.XLOOKUP(Table8[[#This Row],[Control ID]],[6]!Table10[Control ID],[6]cmmiAnalysis!BI$4:BI$579))</f>
        <v>#REF!</v>
      </c>
      <c r="O394" s="1" t="e">
        <f>SUM(_xlfn.XLOOKUP(Table8[[#This Row],[Control ID]],[6]!Table10[Control ID],[6]cmmiAnalysis!BJ$4:BJ$579),_xlfn.XLOOKUP(Table8[[#This Row],[Control ID]],[6]!Table10[Control ID],[6]cmmiAnalysis!BK$4:BK$579))</f>
        <v>#REF!</v>
      </c>
      <c r="P394" s="1" t="e">
        <f>SUM(_xlfn.XLOOKUP(Table8[[#This Row],[Control ID]],[6]!Table10[Control ID],[6]cmmiAnalysis!BL$4:BL$579))</f>
        <v>#REF!</v>
      </c>
      <c r="Q39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4" s="1" t="e">
        <f>SUM(_xlfn.XLOOKUP(Table8[[#This Row],[Control ID]],[6]!Table10[Control ID],[6]cmmiAnalysis!BQ$4:BQ$579),_xlfn.XLOOKUP(Table8[[#This Row],[Control ID]],[6]!Table10[Control ID],[6]cmmiAnalysis!BR$4:BR$579))</f>
        <v>#REF!</v>
      </c>
      <c r="S394" s="1" t="e">
        <f>SUM(_xlfn.XLOOKUP(Table8[[#This Row],[Control ID]],[6]!Table10[Control ID],[6]cmmiAnalysis!BA$4:BA$579),_xlfn.XLOOKUP(Table8[[#This Row],[Control ID]],[6]!Table10[Control ID],[6]cmmiAnalysis!BB$4:BB$579),_xlfn.XLOOKUP(Table8[[#This Row],[Control ID]],[6]!Table10[Control ID],[6]cmmiAnalysis!BC$4:BC$579))</f>
        <v>#REF!</v>
      </c>
      <c r="T394" s="1" t="e">
        <f>SUM(_xlfn.XLOOKUP(Table8[[#This Row],[Control ID]],[6]!Table10[Control ID],[6]cmmiAnalysis!BV$4:BV$579))</f>
        <v>#REF!</v>
      </c>
      <c r="U394" s="1" t="e">
        <f>SUM(_xlfn.XLOOKUP(Table8[[#This Row],[Control ID]],[6]!Table10[Control ID],[6]cmmiAnalysis!BW$4:BW$579))</f>
        <v>#REF!</v>
      </c>
      <c r="V394" s="1" t="e">
        <f>SUM(_xlfn.XLOOKUP(Table8[[#This Row],[Control ID]],[6]!Table10[Control ID],[6]cmmiAnalysis!BX$4:BX$579))</f>
        <v>#REF!</v>
      </c>
      <c r="W394" s="1" t="e">
        <f>SUM(_xlfn.XLOOKUP(Table8[[#This Row],[Control ID]],[6]!Table10[Control ID],[6]cmmiAnalysis!BY$4:BY$579))</f>
        <v>#REF!</v>
      </c>
      <c r="X394" s="1" t="e">
        <f>SUM(_xlfn.XLOOKUP(Table8[[#This Row],[Control ID]],[6]!Table10[Control ID],[6]cmmiAnalysis!BZ$4:BZ$579))</f>
        <v>#REF!</v>
      </c>
      <c r="Y394" s="1" t="e">
        <f>SUM(_xlfn.XLOOKUP(Table8[[#This Row],[Control ID]],[6]!Table10[Control ID],[6]cmmiAnalysis!CA$4:CA$579),_xlfn.XLOOKUP(Table8[[#This Row],[Control ID]],[6]!Table10[Control ID],[6]cmmiAnalysis!CB$4:CB$579))</f>
        <v>#REF!</v>
      </c>
      <c r="Z394" s="1" t="e">
        <f>SUM(_xlfn.XLOOKUP(Table8[[#This Row],[Control ID]],[6]!Table10[Control ID],[6]cmmiAnalysis!CC$4:CC$579),_xlfn.XLOOKUP(Table8[[#This Row],[Control ID]],[6]!Table10[Control ID],[6]cmmiAnalysis!CD$4:CD$579),_xlfn.XLOOKUP(Table8[[#This Row],[Control ID]],[6]!Table10[Control ID],[6]cmmiAnalysis!CE$4:CE$579))</f>
        <v>#REF!</v>
      </c>
    </row>
    <row r="395" spans="2:26" x14ac:dyDescent="0.25">
      <c r="B395" s="1" t="s">
        <v>3756</v>
      </c>
      <c r="C395" s="1" t="str">
        <f>_xlfn.XLOOKUP(B395,[6]cmmiAnalysis!$A$4:$A$579,[6]cmmiAnalysis!$D$4:$D$579,0,0,1)</f>
        <v>Application Patching</v>
      </c>
      <c r="D395" s="19">
        <v>4</v>
      </c>
      <c r="E395" s="32" t="str">
        <f>IFERROR(SUM(Table8[[#This Row],[Implementation]:[Reporting]]),"N/A")</f>
        <v>N/A</v>
      </c>
      <c r="F395" s="32" t="e">
        <f>SUM(Table8[[#This Row],[Operating Capability]:[Adaptability]])</f>
        <v>#REF!</v>
      </c>
      <c r="G395" s="32" t="e">
        <f>SUM(Table8[[#This Row],[Reliability]:[Transparency]])</f>
        <v>#REF!</v>
      </c>
      <c r="H395" s="1" t="e" cm="1">
        <f t="array" ref="H395">_xlfn.XLOOKUP(B395,[6]!Table10[Control ID],[6]cmmiAnalysis!AV$4:AV$579,0,0,1)</f>
        <v>#REF!</v>
      </c>
      <c r="I395" s="1" t="e" cm="1">
        <f t="array" ref="I395">_xlfn.XLOOKUP(B395,[6]!Table10[Control ID], [6]cmmiAnalysis!AW$4:AW$579,0,0,1)+(_xlfn.XLOOKUP(B395,[6]!Table10[Control ID], [6]cmmiAnalysis!AX$4:AX$579,0,0,1)+(_xlfn.XLOOKUP(B395,[6]!Table10[Control ID], [6]cmmiAnalysis!AY$4:AY$579,0,0,1)))</f>
        <v>#REF!</v>
      </c>
      <c r="J39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5" s="1" t="e">
        <f>SUM(_xlfn.XLOOKUP(Table8[[#This Row],[Control ID]],[6]!Table10[Control ID],[6]cmmiAnalysis!BE$4:BE$579),_xlfn.XLOOKUP(Table8[[#This Row],[Control ID]],[6]!Table10[Control ID],[6]cmmiAnalysis!BF$4:BF$579))</f>
        <v>#REF!</v>
      </c>
      <c r="L395" s="1" t="e">
        <f>SUM(_xlfn.XLOOKUP(Table8[[#This Row],[Control ID]],[6]!Table10[Control ID],[6]cmmiAnalysis!BG$4:BG$579))</f>
        <v>#REF!</v>
      </c>
      <c r="M395" s="1" t="e">
        <f>SUM(_xlfn.XLOOKUP(Table8[[#This Row],[Control ID]],[6]!Table10[Control ID],[6]cmmiAnalysis!BH$4:BH$579))</f>
        <v>#REF!</v>
      </c>
      <c r="N395" s="1" t="e">
        <f>SUM(_xlfn.XLOOKUP(Table8[[#This Row],[Control ID]],[6]!Table10[Control ID],[6]cmmiAnalysis!BI$4:BI$579))</f>
        <v>#REF!</v>
      </c>
      <c r="O395" s="1" t="e">
        <f>SUM(_xlfn.XLOOKUP(Table8[[#This Row],[Control ID]],[6]!Table10[Control ID],[6]cmmiAnalysis!BJ$4:BJ$579),_xlfn.XLOOKUP(Table8[[#This Row],[Control ID]],[6]!Table10[Control ID],[6]cmmiAnalysis!BK$4:BK$579))</f>
        <v>#REF!</v>
      </c>
      <c r="P395" s="1" t="e">
        <f>SUM(_xlfn.XLOOKUP(Table8[[#This Row],[Control ID]],[6]!Table10[Control ID],[6]cmmiAnalysis!BL$4:BL$579))</f>
        <v>#REF!</v>
      </c>
      <c r="Q39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5" s="1" t="e">
        <f>SUM(_xlfn.XLOOKUP(Table8[[#This Row],[Control ID]],[6]!Table10[Control ID],[6]cmmiAnalysis!BQ$4:BQ$579),_xlfn.XLOOKUP(Table8[[#This Row],[Control ID]],[6]!Table10[Control ID],[6]cmmiAnalysis!BR$4:BR$579))</f>
        <v>#REF!</v>
      </c>
      <c r="S395" s="1" t="e">
        <f>SUM(_xlfn.XLOOKUP(Table8[[#This Row],[Control ID]],[6]!Table10[Control ID],[6]cmmiAnalysis!BA$4:BA$579),_xlfn.XLOOKUP(Table8[[#This Row],[Control ID]],[6]!Table10[Control ID],[6]cmmiAnalysis!BB$4:BB$579),_xlfn.XLOOKUP(Table8[[#This Row],[Control ID]],[6]!Table10[Control ID],[6]cmmiAnalysis!BC$4:BC$579))</f>
        <v>#REF!</v>
      </c>
      <c r="T395" s="1" t="e">
        <f>SUM(_xlfn.XLOOKUP(Table8[[#This Row],[Control ID]],[6]!Table10[Control ID],[6]cmmiAnalysis!BV$4:BV$579))</f>
        <v>#REF!</v>
      </c>
      <c r="U395" s="1" t="e">
        <f>SUM(_xlfn.XLOOKUP(Table8[[#This Row],[Control ID]],[6]!Table10[Control ID],[6]cmmiAnalysis!BW$4:BW$579))</f>
        <v>#REF!</v>
      </c>
      <c r="V395" s="1" t="e">
        <f>SUM(_xlfn.XLOOKUP(Table8[[#This Row],[Control ID]],[6]!Table10[Control ID],[6]cmmiAnalysis!BX$4:BX$579))</f>
        <v>#REF!</v>
      </c>
      <c r="W395" s="1" t="e">
        <f>SUM(_xlfn.XLOOKUP(Table8[[#This Row],[Control ID]],[6]!Table10[Control ID],[6]cmmiAnalysis!BY$4:BY$579))</f>
        <v>#REF!</v>
      </c>
      <c r="X395" s="1" t="e">
        <f>SUM(_xlfn.XLOOKUP(Table8[[#This Row],[Control ID]],[6]!Table10[Control ID],[6]cmmiAnalysis!BZ$4:BZ$579))</f>
        <v>#REF!</v>
      </c>
      <c r="Y395" s="1" t="e">
        <f>SUM(_xlfn.XLOOKUP(Table8[[#This Row],[Control ID]],[6]!Table10[Control ID],[6]cmmiAnalysis!CA$4:CA$579),_xlfn.XLOOKUP(Table8[[#This Row],[Control ID]],[6]!Table10[Control ID],[6]cmmiAnalysis!CB$4:CB$579))</f>
        <v>#REF!</v>
      </c>
      <c r="Z395" s="1" t="e">
        <f>SUM(_xlfn.XLOOKUP(Table8[[#This Row],[Control ID]],[6]!Table10[Control ID],[6]cmmiAnalysis!CC$4:CC$579),_xlfn.XLOOKUP(Table8[[#This Row],[Control ID]],[6]!Table10[Control ID],[6]cmmiAnalysis!CD$4:CD$579),_xlfn.XLOOKUP(Table8[[#This Row],[Control ID]],[6]!Table10[Control ID],[6]cmmiAnalysis!CE$4:CE$579))</f>
        <v>#REF!</v>
      </c>
    </row>
    <row r="396" spans="2:26" x14ac:dyDescent="0.25">
      <c r="B396" s="1" t="s">
        <v>3757</v>
      </c>
      <c r="C396" s="1" t="str">
        <f>_xlfn.XLOOKUP(B396,[6]cmmiAnalysis!$A$4:$A$579,[6]cmmiAnalysis!$D$4:$D$579,0,0,1)</f>
        <v>Application Version Control</v>
      </c>
      <c r="D396" s="19">
        <v>4</v>
      </c>
      <c r="E396" s="32" t="str">
        <f>IFERROR(SUM(Table8[[#This Row],[Implementation]:[Reporting]]),"N/A")</f>
        <v>N/A</v>
      </c>
      <c r="F396" s="32" t="e">
        <f>SUM(Table8[[#This Row],[Operating Capability]:[Adaptability]])</f>
        <v>#REF!</v>
      </c>
      <c r="G396" s="32" t="e">
        <f>SUM(Table8[[#This Row],[Reliability]:[Transparency]])</f>
        <v>#REF!</v>
      </c>
      <c r="H396" s="1" t="e" cm="1">
        <f t="array" ref="H396">_xlfn.XLOOKUP(B396,[6]!Table10[Control ID],[6]cmmiAnalysis!AV$4:AV$579,0,0,1)</f>
        <v>#REF!</v>
      </c>
      <c r="I396" s="1" t="e" cm="1">
        <f t="array" ref="I396">_xlfn.XLOOKUP(B396,[6]!Table10[Control ID], [6]cmmiAnalysis!AW$4:AW$579,0,0,1)+(_xlfn.XLOOKUP(B396,[6]!Table10[Control ID], [6]cmmiAnalysis!AX$4:AX$579,0,0,1)+(_xlfn.XLOOKUP(B396,[6]!Table10[Control ID], [6]cmmiAnalysis!AY$4:AY$579,0,0,1)))</f>
        <v>#REF!</v>
      </c>
      <c r="J39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6" s="1" t="e">
        <f>SUM(_xlfn.XLOOKUP(Table8[[#This Row],[Control ID]],[6]!Table10[Control ID],[6]cmmiAnalysis!BE$4:BE$579),_xlfn.XLOOKUP(Table8[[#This Row],[Control ID]],[6]!Table10[Control ID],[6]cmmiAnalysis!BF$4:BF$579))</f>
        <v>#REF!</v>
      </c>
      <c r="L396" s="1" t="e">
        <f>SUM(_xlfn.XLOOKUP(Table8[[#This Row],[Control ID]],[6]!Table10[Control ID],[6]cmmiAnalysis!BG$4:BG$579))</f>
        <v>#REF!</v>
      </c>
      <c r="M396" s="1" t="e">
        <f>SUM(_xlfn.XLOOKUP(Table8[[#This Row],[Control ID]],[6]!Table10[Control ID],[6]cmmiAnalysis!BH$4:BH$579))</f>
        <v>#REF!</v>
      </c>
      <c r="N396" s="1" t="e">
        <f>SUM(_xlfn.XLOOKUP(Table8[[#This Row],[Control ID]],[6]!Table10[Control ID],[6]cmmiAnalysis!BI$4:BI$579))</f>
        <v>#REF!</v>
      </c>
      <c r="O396" s="1" t="e">
        <f>SUM(_xlfn.XLOOKUP(Table8[[#This Row],[Control ID]],[6]!Table10[Control ID],[6]cmmiAnalysis!BJ$4:BJ$579),_xlfn.XLOOKUP(Table8[[#This Row],[Control ID]],[6]!Table10[Control ID],[6]cmmiAnalysis!BK$4:BK$579))</f>
        <v>#REF!</v>
      </c>
      <c r="P396" s="1" t="e">
        <f>SUM(_xlfn.XLOOKUP(Table8[[#This Row],[Control ID]],[6]!Table10[Control ID],[6]cmmiAnalysis!BL$4:BL$579))</f>
        <v>#REF!</v>
      </c>
      <c r="Q39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6" s="1" t="e">
        <f>SUM(_xlfn.XLOOKUP(Table8[[#This Row],[Control ID]],[6]!Table10[Control ID],[6]cmmiAnalysis!BQ$4:BQ$579),_xlfn.XLOOKUP(Table8[[#This Row],[Control ID]],[6]!Table10[Control ID],[6]cmmiAnalysis!BR$4:BR$579))</f>
        <v>#REF!</v>
      </c>
      <c r="S396" s="1" t="e">
        <f>SUM(_xlfn.XLOOKUP(Table8[[#This Row],[Control ID]],[6]!Table10[Control ID],[6]cmmiAnalysis!BA$4:BA$579),_xlfn.XLOOKUP(Table8[[#This Row],[Control ID]],[6]!Table10[Control ID],[6]cmmiAnalysis!BB$4:BB$579),_xlfn.XLOOKUP(Table8[[#This Row],[Control ID]],[6]!Table10[Control ID],[6]cmmiAnalysis!BC$4:BC$579))</f>
        <v>#REF!</v>
      </c>
      <c r="T396" s="1" t="e">
        <f>SUM(_xlfn.XLOOKUP(Table8[[#This Row],[Control ID]],[6]!Table10[Control ID],[6]cmmiAnalysis!BV$4:BV$579))</f>
        <v>#REF!</v>
      </c>
      <c r="U396" s="1" t="e">
        <f>SUM(_xlfn.XLOOKUP(Table8[[#This Row],[Control ID]],[6]!Table10[Control ID],[6]cmmiAnalysis!BW$4:BW$579))</f>
        <v>#REF!</v>
      </c>
      <c r="V396" s="1" t="e">
        <f>SUM(_xlfn.XLOOKUP(Table8[[#This Row],[Control ID]],[6]!Table10[Control ID],[6]cmmiAnalysis!BX$4:BX$579))</f>
        <v>#REF!</v>
      </c>
      <c r="W396" s="1" t="e">
        <f>SUM(_xlfn.XLOOKUP(Table8[[#This Row],[Control ID]],[6]!Table10[Control ID],[6]cmmiAnalysis!BY$4:BY$579))</f>
        <v>#REF!</v>
      </c>
      <c r="X396" s="1" t="e">
        <f>SUM(_xlfn.XLOOKUP(Table8[[#This Row],[Control ID]],[6]!Table10[Control ID],[6]cmmiAnalysis!BZ$4:BZ$579))</f>
        <v>#REF!</v>
      </c>
      <c r="Y396" s="1" t="e">
        <f>SUM(_xlfn.XLOOKUP(Table8[[#This Row],[Control ID]],[6]!Table10[Control ID],[6]cmmiAnalysis!CA$4:CA$579),_xlfn.XLOOKUP(Table8[[#This Row],[Control ID]],[6]!Table10[Control ID],[6]cmmiAnalysis!CB$4:CB$579))</f>
        <v>#REF!</v>
      </c>
      <c r="Z396" s="1" t="e">
        <f>SUM(_xlfn.XLOOKUP(Table8[[#This Row],[Control ID]],[6]!Table10[Control ID],[6]cmmiAnalysis!CC$4:CC$579),_xlfn.XLOOKUP(Table8[[#This Row],[Control ID]],[6]!Table10[Control ID],[6]cmmiAnalysis!CD$4:CD$579),_xlfn.XLOOKUP(Table8[[#This Row],[Control ID]],[6]!Table10[Control ID],[6]cmmiAnalysis!CE$4:CE$579))</f>
        <v>#REF!</v>
      </c>
    </row>
    <row r="397" spans="2:26" x14ac:dyDescent="0.25">
      <c r="B397" s="1" t="s">
        <v>3759</v>
      </c>
      <c r="C397" s="1" t="str">
        <f>_xlfn.XLOOKUP(B397,[6]cmmiAnalysis!$A$4:$A$579,[6]cmmiAnalysis!$D$4:$D$579,0,0,1)</f>
        <v>Device Compliance Monitoring</v>
      </c>
      <c r="D397" s="19">
        <v>4</v>
      </c>
      <c r="E397" s="32" t="str">
        <f>IFERROR(SUM(Table8[[#This Row],[Implementation]:[Reporting]]),"N/A")</f>
        <v>N/A</v>
      </c>
      <c r="F397" s="32" t="e">
        <f>SUM(Table8[[#This Row],[Operating Capability]:[Adaptability]])</f>
        <v>#REF!</v>
      </c>
      <c r="G397" s="32" t="e">
        <f>SUM(Table8[[#This Row],[Reliability]:[Transparency]])</f>
        <v>#REF!</v>
      </c>
      <c r="H397" s="1" t="e" cm="1">
        <f t="array" ref="H397">_xlfn.XLOOKUP(B397,[6]!Table10[Control ID],[6]cmmiAnalysis!AV$4:AV$579,0,0,1)</f>
        <v>#REF!</v>
      </c>
      <c r="I397" s="1" t="e" cm="1">
        <f t="array" ref="I397">_xlfn.XLOOKUP(B397,[6]!Table10[Control ID], [6]cmmiAnalysis!AW$4:AW$579,0,0,1)+(_xlfn.XLOOKUP(B397,[6]!Table10[Control ID], [6]cmmiAnalysis!AX$4:AX$579,0,0,1)+(_xlfn.XLOOKUP(B397,[6]!Table10[Control ID], [6]cmmiAnalysis!AY$4:AY$579,0,0,1)))</f>
        <v>#REF!</v>
      </c>
      <c r="J39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7" s="1" t="e">
        <f>SUM(_xlfn.XLOOKUP(Table8[[#This Row],[Control ID]],[6]!Table10[Control ID],[6]cmmiAnalysis!BE$4:BE$579),_xlfn.XLOOKUP(Table8[[#This Row],[Control ID]],[6]!Table10[Control ID],[6]cmmiAnalysis!BF$4:BF$579))</f>
        <v>#REF!</v>
      </c>
      <c r="L397" s="1" t="e">
        <f>SUM(_xlfn.XLOOKUP(Table8[[#This Row],[Control ID]],[6]!Table10[Control ID],[6]cmmiAnalysis!BG$4:BG$579))</f>
        <v>#REF!</v>
      </c>
      <c r="M397" s="1" t="e">
        <f>SUM(_xlfn.XLOOKUP(Table8[[#This Row],[Control ID]],[6]!Table10[Control ID],[6]cmmiAnalysis!BH$4:BH$579))</f>
        <v>#REF!</v>
      </c>
      <c r="N397" s="1" t="e">
        <f>SUM(_xlfn.XLOOKUP(Table8[[#This Row],[Control ID]],[6]!Table10[Control ID],[6]cmmiAnalysis!BI$4:BI$579))</f>
        <v>#REF!</v>
      </c>
      <c r="O397" s="1" t="e">
        <f>SUM(_xlfn.XLOOKUP(Table8[[#This Row],[Control ID]],[6]!Table10[Control ID],[6]cmmiAnalysis!BJ$4:BJ$579),_xlfn.XLOOKUP(Table8[[#This Row],[Control ID]],[6]!Table10[Control ID],[6]cmmiAnalysis!BK$4:BK$579))</f>
        <v>#REF!</v>
      </c>
      <c r="P397" s="1" t="e">
        <f>SUM(_xlfn.XLOOKUP(Table8[[#This Row],[Control ID]],[6]!Table10[Control ID],[6]cmmiAnalysis!BL$4:BL$579))</f>
        <v>#REF!</v>
      </c>
      <c r="Q39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7" s="1" t="e">
        <f>SUM(_xlfn.XLOOKUP(Table8[[#This Row],[Control ID]],[6]!Table10[Control ID],[6]cmmiAnalysis!BQ$4:BQ$579),_xlfn.XLOOKUP(Table8[[#This Row],[Control ID]],[6]!Table10[Control ID],[6]cmmiAnalysis!BR$4:BR$579))</f>
        <v>#REF!</v>
      </c>
      <c r="S397" s="1" t="e">
        <f>SUM(_xlfn.XLOOKUP(Table8[[#This Row],[Control ID]],[6]!Table10[Control ID],[6]cmmiAnalysis!BA$4:BA$579),_xlfn.XLOOKUP(Table8[[#This Row],[Control ID]],[6]!Table10[Control ID],[6]cmmiAnalysis!BB$4:BB$579),_xlfn.XLOOKUP(Table8[[#This Row],[Control ID]],[6]!Table10[Control ID],[6]cmmiAnalysis!BC$4:BC$579))</f>
        <v>#REF!</v>
      </c>
      <c r="T397" s="1" t="e">
        <f>SUM(_xlfn.XLOOKUP(Table8[[#This Row],[Control ID]],[6]!Table10[Control ID],[6]cmmiAnalysis!BV$4:BV$579))</f>
        <v>#REF!</v>
      </c>
      <c r="U397" s="1" t="e">
        <f>SUM(_xlfn.XLOOKUP(Table8[[#This Row],[Control ID]],[6]!Table10[Control ID],[6]cmmiAnalysis!BW$4:BW$579))</f>
        <v>#REF!</v>
      </c>
      <c r="V397" s="1" t="e">
        <f>SUM(_xlfn.XLOOKUP(Table8[[#This Row],[Control ID]],[6]!Table10[Control ID],[6]cmmiAnalysis!BX$4:BX$579))</f>
        <v>#REF!</v>
      </c>
      <c r="W397" s="1" t="e">
        <f>SUM(_xlfn.XLOOKUP(Table8[[#This Row],[Control ID]],[6]!Table10[Control ID],[6]cmmiAnalysis!BY$4:BY$579))</f>
        <v>#REF!</v>
      </c>
      <c r="X397" s="1" t="e">
        <f>SUM(_xlfn.XLOOKUP(Table8[[#This Row],[Control ID]],[6]!Table10[Control ID],[6]cmmiAnalysis!BZ$4:BZ$579))</f>
        <v>#REF!</v>
      </c>
      <c r="Y397" s="1" t="e">
        <f>SUM(_xlfn.XLOOKUP(Table8[[#This Row],[Control ID]],[6]!Table10[Control ID],[6]cmmiAnalysis!CA$4:CA$579),_xlfn.XLOOKUP(Table8[[#This Row],[Control ID]],[6]!Table10[Control ID],[6]cmmiAnalysis!CB$4:CB$579))</f>
        <v>#REF!</v>
      </c>
      <c r="Z397" s="1" t="e">
        <f>SUM(_xlfn.XLOOKUP(Table8[[#This Row],[Control ID]],[6]!Table10[Control ID],[6]cmmiAnalysis!CC$4:CC$579),_xlfn.XLOOKUP(Table8[[#This Row],[Control ID]],[6]!Table10[Control ID],[6]cmmiAnalysis!CD$4:CD$579),_xlfn.XLOOKUP(Table8[[#This Row],[Control ID]],[6]!Table10[Control ID],[6]cmmiAnalysis!CE$4:CE$579))</f>
        <v>#REF!</v>
      </c>
    </row>
    <row r="398" spans="2:26" x14ac:dyDescent="0.25">
      <c r="B398" s="1" t="s">
        <v>3760</v>
      </c>
      <c r="C398" s="1" t="str">
        <f>_xlfn.XLOOKUP(B398,[6]cmmiAnalysis!$A$4:$A$579,[6]cmmiAnalysis!$D$4:$D$579,0,0,1)</f>
        <v>Anomaly Detection</v>
      </c>
      <c r="D398" s="19">
        <v>4</v>
      </c>
      <c r="E398" s="32" t="str">
        <f>IFERROR(SUM(Table8[[#This Row],[Implementation]:[Reporting]]),"N/A")</f>
        <v>N/A</v>
      </c>
      <c r="F398" s="32" t="e">
        <f>SUM(Table8[[#This Row],[Operating Capability]:[Adaptability]])</f>
        <v>#REF!</v>
      </c>
      <c r="G398" s="32" t="e">
        <f>SUM(Table8[[#This Row],[Reliability]:[Transparency]])</f>
        <v>#REF!</v>
      </c>
      <c r="H398" s="1" t="e" cm="1">
        <f t="array" ref="H398">_xlfn.XLOOKUP(B398,[6]!Table10[Control ID],[6]cmmiAnalysis!AV$4:AV$579,0,0,1)</f>
        <v>#REF!</v>
      </c>
      <c r="I398" s="1" t="e" cm="1">
        <f t="array" ref="I398">_xlfn.XLOOKUP(B398,[6]!Table10[Control ID], [6]cmmiAnalysis!AW$4:AW$579,0,0,1)+(_xlfn.XLOOKUP(B398,[6]!Table10[Control ID], [6]cmmiAnalysis!AX$4:AX$579,0,0,1)+(_xlfn.XLOOKUP(B398,[6]!Table10[Control ID], [6]cmmiAnalysis!AY$4:AY$579,0,0,1)))</f>
        <v>#REF!</v>
      </c>
      <c r="J39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8" s="1" t="e">
        <f>SUM(_xlfn.XLOOKUP(Table8[[#This Row],[Control ID]],[6]!Table10[Control ID],[6]cmmiAnalysis!BE$4:BE$579),_xlfn.XLOOKUP(Table8[[#This Row],[Control ID]],[6]!Table10[Control ID],[6]cmmiAnalysis!BF$4:BF$579))</f>
        <v>#REF!</v>
      </c>
      <c r="L398" s="1" t="e">
        <f>SUM(_xlfn.XLOOKUP(Table8[[#This Row],[Control ID]],[6]!Table10[Control ID],[6]cmmiAnalysis!BG$4:BG$579))</f>
        <v>#REF!</v>
      </c>
      <c r="M398" s="1" t="e">
        <f>SUM(_xlfn.XLOOKUP(Table8[[#This Row],[Control ID]],[6]!Table10[Control ID],[6]cmmiAnalysis!BH$4:BH$579))</f>
        <v>#REF!</v>
      </c>
      <c r="N398" s="1" t="e">
        <f>SUM(_xlfn.XLOOKUP(Table8[[#This Row],[Control ID]],[6]!Table10[Control ID],[6]cmmiAnalysis!BI$4:BI$579))</f>
        <v>#REF!</v>
      </c>
      <c r="O398" s="1" t="e">
        <f>SUM(_xlfn.XLOOKUP(Table8[[#This Row],[Control ID]],[6]!Table10[Control ID],[6]cmmiAnalysis!BJ$4:BJ$579),_xlfn.XLOOKUP(Table8[[#This Row],[Control ID]],[6]!Table10[Control ID],[6]cmmiAnalysis!BK$4:BK$579))</f>
        <v>#REF!</v>
      </c>
      <c r="P398" s="1" t="e">
        <f>SUM(_xlfn.XLOOKUP(Table8[[#This Row],[Control ID]],[6]!Table10[Control ID],[6]cmmiAnalysis!BL$4:BL$579))</f>
        <v>#REF!</v>
      </c>
      <c r="Q39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8" s="1" t="e">
        <f>SUM(_xlfn.XLOOKUP(Table8[[#This Row],[Control ID]],[6]!Table10[Control ID],[6]cmmiAnalysis!BQ$4:BQ$579),_xlfn.XLOOKUP(Table8[[#This Row],[Control ID]],[6]!Table10[Control ID],[6]cmmiAnalysis!BR$4:BR$579))</f>
        <v>#REF!</v>
      </c>
      <c r="S398" s="1" t="e">
        <f>SUM(_xlfn.XLOOKUP(Table8[[#This Row],[Control ID]],[6]!Table10[Control ID],[6]cmmiAnalysis!BA$4:BA$579),_xlfn.XLOOKUP(Table8[[#This Row],[Control ID]],[6]!Table10[Control ID],[6]cmmiAnalysis!BB$4:BB$579),_xlfn.XLOOKUP(Table8[[#This Row],[Control ID]],[6]!Table10[Control ID],[6]cmmiAnalysis!BC$4:BC$579))</f>
        <v>#REF!</v>
      </c>
      <c r="T398" s="1" t="e">
        <f>SUM(_xlfn.XLOOKUP(Table8[[#This Row],[Control ID]],[6]!Table10[Control ID],[6]cmmiAnalysis!BV$4:BV$579))</f>
        <v>#REF!</v>
      </c>
      <c r="U398" s="1" t="e">
        <f>SUM(_xlfn.XLOOKUP(Table8[[#This Row],[Control ID]],[6]!Table10[Control ID],[6]cmmiAnalysis!BW$4:BW$579))</f>
        <v>#REF!</v>
      </c>
      <c r="V398" s="1" t="e">
        <f>SUM(_xlfn.XLOOKUP(Table8[[#This Row],[Control ID]],[6]!Table10[Control ID],[6]cmmiAnalysis!BX$4:BX$579))</f>
        <v>#REF!</v>
      </c>
      <c r="W398" s="1" t="e">
        <f>SUM(_xlfn.XLOOKUP(Table8[[#This Row],[Control ID]],[6]!Table10[Control ID],[6]cmmiAnalysis!BY$4:BY$579))</f>
        <v>#REF!</v>
      </c>
      <c r="X398" s="1" t="e">
        <f>SUM(_xlfn.XLOOKUP(Table8[[#This Row],[Control ID]],[6]!Table10[Control ID],[6]cmmiAnalysis!BZ$4:BZ$579))</f>
        <v>#REF!</v>
      </c>
      <c r="Y398" s="1" t="e">
        <f>SUM(_xlfn.XLOOKUP(Table8[[#This Row],[Control ID]],[6]!Table10[Control ID],[6]cmmiAnalysis!CA$4:CA$579),_xlfn.XLOOKUP(Table8[[#This Row],[Control ID]],[6]!Table10[Control ID],[6]cmmiAnalysis!CB$4:CB$579))</f>
        <v>#REF!</v>
      </c>
      <c r="Z398" s="1" t="e">
        <f>SUM(_xlfn.XLOOKUP(Table8[[#This Row],[Control ID]],[6]!Table10[Control ID],[6]cmmiAnalysis!CC$4:CC$579),_xlfn.XLOOKUP(Table8[[#This Row],[Control ID]],[6]!Table10[Control ID],[6]cmmiAnalysis!CD$4:CD$579),_xlfn.XLOOKUP(Table8[[#This Row],[Control ID]],[6]!Table10[Control ID],[6]cmmiAnalysis!CE$4:CE$579))</f>
        <v>#REF!</v>
      </c>
    </row>
    <row r="399" spans="2:26" x14ac:dyDescent="0.25">
      <c r="B399" s="1" t="s">
        <v>3761</v>
      </c>
      <c r="C399" s="1" t="str">
        <f>_xlfn.XLOOKUP(B399,[6]cmmiAnalysis!$A$4:$A$579,[6]cmmiAnalysis!$D$4:$D$579,0,0,1)</f>
        <v>SSH &amp; VPN Security</v>
      </c>
      <c r="D399" s="19">
        <v>4</v>
      </c>
      <c r="E399" s="32" t="str">
        <f>IFERROR(SUM(Table8[[#This Row],[Implementation]:[Reporting]]),"N/A")</f>
        <v>N/A</v>
      </c>
      <c r="F399" s="32" t="e">
        <f>SUM(Table8[[#This Row],[Operating Capability]:[Adaptability]])</f>
        <v>#REF!</v>
      </c>
      <c r="G399" s="32" t="e">
        <f>SUM(Table8[[#This Row],[Reliability]:[Transparency]])</f>
        <v>#REF!</v>
      </c>
      <c r="H399" s="1" t="e" cm="1">
        <f t="array" ref="H399">_xlfn.XLOOKUP(B399,[6]!Table10[Control ID],[6]cmmiAnalysis!AV$4:AV$579,0,0,1)</f>
        <v>#REF!</v>
      </c>
      <c r="I399" s="1" t="e" cm="1">
        <f t="array" ref="I399">_xlfn.XLOOKUP(B399,[6]!Table10[Control ID], [6]cmmiAnalysis!AW$4:AW$579,0,0,1)+(_xlfn.XLOOKUP(B399,[6]!Table10[Control ID], [6]cmmiAnalysis!AX$4:AX$579,0,0,1)+(_xlfn.XLOOKUP(B399,[6]!Table10[Control ID], [6]cmmiAnalysis!AY$4:AY$579,0,0,1)))</f>
        <v>#REF!</v>
      </c>
      <c r="J39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399" s="1" t="e">
        <f>SUM(_xlfn.XLOOKUP(Table8[[#This Row],[Control ID]],[6]!Table10[Control ID],[6]cmmiAnalysis!BE$4:BE$579),_xlfn.XLOOKUP(Table8[[#This Row],[Control ID]],[6]!Table10[Control ID],[6]cmmiAnalysis!BF$4:BF$579))</f>
        <v>#REF!</v>
      </c>
      <c r="L399" s="1" t="e">
        <f>SUM(_xlfn.XLOOKUP(Table8[[#This Row],[Control ID]],[6]!Table10[Control ID],[6]cmmiAnalysis!BG$4:BG$579))</f>
        <v>#REF!</v>
      </c>
      <c r="M399" s="1" t="e">
        <f>SUM(_xlfn.XLOOKUP(Table8[[#This Row],[Control ID]],[6]!Table10[Control ID],[6]cmmiAnalysis!BH$4:BH$579))</f>
        <v>#REF!</v>
      </c>
      <c r="N399" s="1" t="e">
        <f>SUM(_xlfn.XLOOKUP(Table8[[#This Row],[Control ID]],[6]!Table10[Control ID],[6]cmmiAnalysis!BI$4:BI$579))</f>
        <v>#REF!</v>
      </c>
      <c r="O399" s="1" t="e">
        <f>SUM(_xlfn.XLOOKUP(Table8[[#This Row],[Control ID]],[6]!Table10[Control ID],[6]cmmiAnalysis!BJ$4:BJ$579),_xlfn.XLOOKUP(Table8[[#This Row],[Control ID]],[6]!Table10[Control ID],[6]cmmiAnalysis!BK$4:BK$579))</f>
        <v>#REF!</v>
      </c>
      <c r="P399" s="1" t="e">
        <f>SUM(_xlfn.XLOOKUP(Table8[[#This Row],[Control ID]],[6]!Table10[Control ID],[6]cmmiAnalysis!BL$4:BL$579))</f>
        <v>#REF!</v>
      </c>
      <c r="Q39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399" s="1" t="e">
        <f>SUM(_xlfn.XLOOKUP(Table8[[#This Row],[Control ID]],[6]!Table10[Control ID],[6]cmmiAnalysis!BQ$4:BQ$579),_xlfn.XLOOKUP(Table8[[#This Row],[Control ID]],[6]!Table10[Control ID],[6]cmmiAnalysis!BR$4:BR$579))</f>
        <v>#REF!</v>
      </c>
      <c r="S399" s="1" t="e">
        <f>SUM(_xlfn.XLOOKUP(Table8[[#This Row],[Control ID]],[6]!Table10[Control ID],[6]cmmiAnalysis!BA$4:BA$579),_xlfn.XLOOKUP(Table8[[#This Row],[Control ID]],[6]!Table10[Control ID],[6]cmmiAnalysis!BB$4:BB$579),_xlfn.XLOOKUP(Table8[[#This Row],[Control ID]],[6]!Table10[Control ID],[6]cmmiAnalysis!BC$4:BC$579))</f>
        <v>#REF!</v>
      </c>
      <c r="T399" s="1" t="e">
        <f>SUM(_xlfn.XLOOKUP(Table8[[#This Row],[Control ID]],[6]!Table10[Control ID],[6]cmmiAnalysis!BV$4:BV$579))</f>
        <v>#REF!</v>
      </c>
      <c r="U399" s="1" t="e">
        <f>SUM(_xlfn.XLOOKUP(Table8[[#This Row],[Control ID]],[6]!Table10[Control ID],[6]cmmiAnalysis!BW$4:BW$579))</f>
        <v>#REF!</v>
      </c>
      <c r="V399" s="1" t="e">
        <f>SUM(_xlfn.XLOOKUP(Table8[[#This Row],[Control ID]],[6]!Table10[Control ID],[6]cmmiAnalysis!BX$4:BX$579))</f>
        <v>#REF!</v>
      </c>
      <c r="W399" s="1" t="e">
        <f>SUM(_xlfn.XLOOKUP(Table8[[#This Row],[Control ID]],[6]!Table10[Control ID],[6]cmmiAnalysis!BY$4:BY$579))</f>
        <v>#REF!</v>
      </c>
      <c r="X399" s="1" t="e">
        <f>SUM(_xlfn.XLOOKUP(Table8[[#This Row],[Control ID]],[6]!Table10[Control ID],[6]cmmiAnalysis!BZ$4:BZ$579))</f>
        <v>#REF!</v>
      </c>
      <c r="Y399" s="1" t="e">
        <f>SUM(_xlfn.XLOOKUP(Table8[[#This Row],[Control ID]],[6]!Table10[Control ID],[6]cmmiAnalysis!CA$4:CA$579),_xlfn.XLOOKUP(Table8[[#This Row],[Control ID]],[6]!Table10[Control ID],[6]cmmiAnalysis!CB$4:CB$579))</f>
        <v>#REF!</v>
      </c>
      <c r="Z399" s="1" t="e">
        <f>SUM(_xlfn.XLOOKUP(Table8[[#This Row],[Control ID]],[6]!Table10[Control ID],[6]cmmiAnalysis!CC$4:CC$579),_xlfn.XLOOKUP(Table8[[#This Row],[Control ID]],[6]!Table10[Control ID],[6]cmmiAnalysis!CD$4:CD$579),_xlfn.XLOOKUP(Table8[[#This Row],[Control ID]],[6]!Table10[Control ID],[6]cmmiAnalysis!CE$4:CE$579))</f>
        <v>#REF!</v>
      </c>
    </row>
    <row r="400" spans="2:26" x14ac:dyDescent="0.25">
      <c r="B400" s="1" t="s">
        <v>3762</v>
      </c>
      <c r="C400" s="1" t="str">
        <f>_xlfn.XLOOKUP(B400,[6]cmmiAnalysis!$A$4:$A$579,[6]cmmiAnalysis!$D$4:$D$579,0,0,1)</f>
        <v>Secure RDP/SSH</v>
      </c>
      <c r="D400" s="19">
        <v>5</v>
      </c>
      <c r="E400" s="32" t="str">
        <f>IFERROR(SUM(Table8[[#This Row],[Implementation]:[Reporting]]),"N/A")</f>
        <v>N/A</v>
      </c>
      <c r="F400" s="32" t="e">
        <f>SUM(Table8[[#This Row],[Operating Capability]:[Adaptability]])</f>
        <v>#REF!</v>
      </c>
      <c r="G400" s="32" t="e">
        <f>SUM(Table8[[#This Row],[Reliability]:[Transparency]])</f>
        <v>#REF!</v>
      </c>
      <c r="H400" s="1" t="e" cm="1">
        <f t="array" ref="H400">_xlfn.XLOOKUP(B400,[6]!Table10[Control ID],[6]cmmiAnalysis!AV$4:AV$579,0,0,1)</f>
        <v>#REF!</v>
      </c>
      <c r="I400" s="1" t="e" cm="1">
        <f t="array" ref="I400">_xlfn.XLOOKUP(B400,[6]!Table10[Control ID], [6]cmmiAnalysis!AW$4:AW$579,0,0,1)+(_xlfn.XLOOKUP(B400,[6]!Table10[Control ID], [6]cmmiAnalysis!AX$4:AX$579,0,0,1)+(_xlfn.XLOOKUP(B400,[6]!Table10[Control ID], [6]cmmiAnalysis!AY$4:AY$579,0,0,1)))</f>
        <v>#REF!</v>
      </c>
      <c r="J40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0" s="1" t="e">
        <f>SUM(_xlfn.XLOOKUP(Table8[[#This Row],[Control ID]],[6]!Table10[Control ID],[6]cmmiAnalysis!BE$4:BE$579),_xlfn.XLOOKUP(Table8[[#This Row],[Control ID]],[6]!Table10[Control ID],[6]cmmiAnalysis!BF$4:BF$579))</f>
        <v>#REF!</v>
      </c>
      <c r="L400" s="1" t="e">
        <f>SUM(_xlfn.XLOOKUP(Table8[[#This Row],[Control ID]],[6]!Table10[Control ID],[6]cmmiAnalysis!BG$4:BG$579))</f>
        <v>#REF!</v>
      </c>
      <c r="M400" s="1" t="e">
        <f>SUM(_xlfn.XLOOKUP(Table8[[#This Row],[Control ID]],[6]!Table10[Control ID],[6]cmmiAnalysis!BH$4:BH$579))</f>
        <v>#REF!</v>
      </c>
      <c r="N400" s="1" t="e">
        <f>SUM(_xlfn.XLOOKUP(Table8[[#This Row],[Control ID]],[6]!Table10[Control ID],[6]cmmiAnalysis!BI$4:BI$579))</f>
        <v>#REF!</v>
      </c>
      <c r="O400" s="1" t="e">
        <f>SUM(_xlfn.XLOOKUP(Table8[[#This Row],[Control ID]],[6]!Table10[Control ID],[6]cmmiAnalysis!BJ$4:BJ$579),_xlfn.XLOOKUP(Table8[[#This Row],[Control ID]],[6]!Table10[Control ID],[6]cmmiAnalysis!BK$4:BK$579))</f>
        <v>#REF!</v>
      </c>
      <c r="P400" s="1" t="e">
        <f>SUM(_xlfn.XLOOKUP(Table8[[#This Row],[Control ID]],[6]!Table10[Control ID],[6]cmmiAnalysis!BL$4:BL$579))</f>
        <v>#REF!</v>
      </c>
      <c r="Q40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0" s="1" t="e">
        <f>SUM(_xlfn.XLOOKUP(Table8[[#This Row],[Control ID]],[6]!Table10[Control ID],[6]cmmiAnalysis!BQ$4:BQ$579),_xlfn.XLOOKUP(Table8[[#This Row],[Control ID]],[6]!Table10[Control ID],[6]cmmiAnalysis!BR$4:BR$579))</f>
        <v>#REF!</v>
      </c>
      <c r="S400" s="1" t="e">
        <f>SUM(_xlfn.XLOOKUP(Table8[[#This Row],[Control ID]],[6]!Table10[Control ID],[6]cmmiAnalysis!BA$4:BA$579),_xlfn.XLOOKUP(Table8[[#This Row],[Control ID]],[6]!Table10[Control ID],[6]cmmiAnalysis!BB$4:BB$579),_xlfn.XLOOKUP(Table8[[#This Row],[Control ID]],[6]!Table10[Control ID],[6]cmmiAnalysis!BC$4:BC$579))</f>
        <v>#REF!</v>
      </c>
      <c r="T400" s="1" t="e">
        <f>SUM(_xlfn.XLOOKUP(Table8[[#This Row],[Control ID]],[6]!Table10[Control ID],[6]cmmiAnalysis!BV$4:BV$579))</f>
        <v>#REF!</v>
      </c>
      <c r="U400" s="1" t="e">
        <f>SUM(_xlfn.XLOOKUP(Table8[[#This Row],[Control ID]],[6]!Table10[Control ID],[6]cmmiAnalysis!BW$4:BW$579))</f>
        <v>#REF!</v>
      </c>
      <c r="V400" s="1" t="e">
        <f>SUM(_xlfn.XLOOKUP(Table8[[#This Row],[Control ID]],[6]!Table10[Control ID],[6]cmmiAnalysis!BX$4:BX$579))</f>
        <v>#REF!</v>
      </c>
      <c r="W400" s="1" t="e">
        <f>SUM(_xlfn.XLOOKUP(Table8[[#This Row],[Control ID]],[6]!Table10[Control ID],[6]cmmiAnalysis!BY$4:BY$579))</f>
        <v>#REF!</v>
      </c>
      <c r="X400" s="1" t="e">
        <f>SUM(_xlfn.XLOOKUP(Table8[[#This Row],[Control ID]],[6]!Table10[Control ID],[6]cmmiAnalysis!BZ$4:BZ$579))</f>
        <v>#REF!</v>
      </c>
      <c r="Y400" s="1" t="e">
        <f>SUM(_xlfn.XLOOKUP(Table8[[#This Row],[Control ID]],[6]!Table10[Control ID],[6]cmmiAnalysis!CA$4:CA$579),_xlfn.XLOOKUP(Table8[[#This Row],[Control ID]],[6]!Table10[Control ID],[6]cmmiAnalysis!CB$4:CB$579))</f>
        <v>#REF!</v>
      </c>
      <c r="Z400" s="1" t="e">
        <f>SUM(_xlfn.XLOOKUP(Table8[[#This Row],[Control ID]],[6]!Table10[Control ID],[6]cmmiAnalysis!CC$4:CC$579),_xlfn.XLOOKUP(Table8[[#This Row],[Control ID]],[6]!Table10[Control ID],[6]cmmiAnalysis!CD$4:CD$579),_xlfn.XLOOKUP(Table8[[#This Row],[Control ID]],[6]!Table10[Control ID],[6]cmmiAnalysis!CE$4:CE$579))</f>
        <v>#REF!</v>
      </c>
    </row>
    <row r="401" spans="2:26" x14ac:dyDescent="0.25">
      <c r="B401" s="1" t="s">
        <v>3763</v>
      </c>
      <c r="C401" s="1" t="str">
        <f>_xlfn.XLOOKUP(B401,[6]cmmiAnalysis!$A$4:$A$579,[6]cmmiAnalysis!$D$4:$D$579,0,0,1)</f>
        <v>Remote Work Security Policies</v>
      </c>
      <c r="D401" s="19">
        <v>4</v>
      </c>
      <c r="E401" s="32" t="str">
        <f>IFERROR(SUM(Table8[[#This Row],[Implementation]:[Reporting]]),"N/A")</f>
        <v>N/A</v>
      </c>
      <c r="F401" s="32" t="e">
        <f>SUM(Table8[[#This Row],[Operating Capability]:[Adaptability]])</f>
        <v>#REF!</v>
      </c>
      <c r="G401" s="32" t="e">
        <f>SUM(Table8[[#This Row],[Reliability]:[Transparency]])</f>
        <v>#REF!</v>
      </c>
      <c r="H401" s="1" t="e" cm="1">
        <f t="array" ref="H401">_xlfn.XLOOKUP(B401,[6]!Table10[Control ID],[6]cmmiAnalysis!AV$4:AV$579,0,0,1)</f>
        <v>#REF!</v>
      </c>
      <c r="I401" s="1" t="e" cm="1">
        <f t="array" ref="I401">_xlfn.XLOOKUP(B401,[6]!Table10[Control ID], [6]cmmiAnalysis!AW$4:AW$579,0,0,1)+(_xlfn.XLOOKUP(B401,[6]!Table10[Control ID], [6]cmmiAnalysis!AX$4:AX$579,0,0,1)+(_xlfn.XLOOKUP(B401,[6]!Table10[Control ID], [6]cmmiAnalysis!AY$4:AY$579,0,0,1)))</f>
        <v>#REF!</v>
      </c>
      <c r="J40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1" s="1" t="e">
        <f>SUM(_xlfn.XLOOKUP(Table8[[#This Row],[Control ID]],[6]!Table10[Control ID],[6]cmmiAnalysis!BE$4:BE$579),_xlfn.XLOOKUP(Table8[[#This Row],[Control ID]],[6]!Table10[Control ID],[6]cmmiAnalysis!BF$4:BF$579))</f>
        <v>#REF!</v>
      </c>
      <c r="L401" s="1" t="e">
        <f>SUM(_xlfn.XLOOKUP(Table8[[#This Row],[Control ID]],[6]!Table10[Control ID],[6]cmmiAnalysis!BG$4:BG$579))</f>
        <v>#REF!</v>
      </c>
      <c r="M401" s="1" t="e">
        <f>SUM(_xlfn.XLOOKUP(Table8[[#This Row],[Control ID]],[6]!Table10[Control ID],[6]cmmiAnalysis!BH$4:BH$579))</f>
        <v>#REF!</v>
      </c>
      <c r="N401" s="1" t="e">
        <f>SUM(_xlfn.XLOOKUP(Table8[[#This Row],[Control ID]],[6]!Table10[Control ID],[6]cmmiAnalysis!BI$4:BI$579))</f>
        <v>#REF!</v>
      </c>
      <c r="O401" s="1" t="e">
        <f>SUM(_xlfn.XLOOKUP(Table8[[#This Row],[Control ID]],[6]!Table10[Control ID],[6]cmmiAnalysis!BJ$4:BJ$579),_xlfn.XLOOKUP(Table8[[#This Row],[Control ID]],[6]!Table10[Control ID],[6]cmmiAnalysis!BK$4:BK$579))</f>
        <v>#REF!</v>
      </c>
      <c r="P401" s="1" t="e">
        <f>SUM(_xlfn.XLOOKUP(Table8[[#This Row],[Control ID]],[6]!Table10[Control ID],[6]cmmiAnalysis!BL$4:BL$579))</f>
        <v>#REF!</v>
      </c>
      <c r="Q40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1" s="1" t="e">
        <f>SUM(_xlfn.XLOOKUP(Table8[[#This Row],[Control ID]],[6]!Table10[Control ID],[6]cmmiAnalysis!BQ$4:BQ$579),_xlfn.XLOOKUP(Table8[[#This Row],[Control ID]],[6]!Table10[Control ID],[6]cmmiAnalysis!BR$4:BR$579))</f>
        <v>#REF!</v>
      </c>
      <c r="S401" s="1" t="e">
        <f>SUM(_xlfn.XLOOKUP(Table8[[#This Row],[Control ID]],[6]!Table10[Control ID],[6]cmmiAnalysis!BA$4:BA$579),_xlfn.XLOOKUP(Table8[[#This Row],[Control ID]],[6]!Table10[Control ID],[6]cmmiAnalysis!BB$4:BB$579),_xlfn.XLOOKUP(Table8[[#This Row],[Control ID]],[6]!Table10[Control ID],[6]cmmiAnalysis!BC$4:BC$579))</f>
        <v>#REF!</v>
      </c>
      <c r="T401" s="1" t="e">
        <f>SUM(_xlfn.XLOOKUP(Table8[[#This Row],[Control ID]],[6]!Table10[Control ID],[6]cmmiAnalysis!BV$4:BV$579))</f>
        <v>#REF!</v>
      </c>
      <c r="U401" s="1" t="e">
        <f>SUM(_xlfn.XLOOKUP(Table8[[#This Row],[Control ID]],[6]!Table10[Control ID],[6]cmmiAnalysis!BW$4:BW$579))</f>
        <v>#REF!</v>
      </c>
      <c r="V401" s="1" t="e">
        <f>SUM(_xlfn.XLOOKUP(Table8[[#This Row],[Control ID]],[6]!Table10[Control ID],[6]cmmiAnalysis!BX$4:BX$579))</f>
        <v>#REF!</v>
      </c>
      <c r="W401" s="1" t="e">
        <f>SUM(_xlfn.XLOOKUP(Table8[[#This Row],[Control ID]],[6]!Table10[Control ID],[6]cmmiAnalysis!BY$4:BY$579))</f>
        <v>#REF!</v>
      </c>
      <c r="X401" s="1" t="e">
        <f>SUM(_xlfn.XLOOKUP(Table8[[#This Row],[Control ID]],[6]!Table10[Control ID],[6]cmmiAnalysis!BZ$4:BZ$579))</f>
        <v>#REF!</v>
      </c>
      <c r="Y401" s="1" t="e">
        <f>SUM(_xlfn.XLOOKUP(Table8[[#This Row],[Control ID]],[6]!Table10[Control ID],[6]cmmiAnalysis!CA$4:CA$579),_xlfn.XLOOKUP(Table8[[#This Row],[Control ID]],[6]!Table10[Control ID],[6]cmmiAnalysis!CB$4:CB$579))</f>
        <v>#REF!</v>
      </c>
      <c r="Z401" s="1" t="e">
        <f>SUM(_xlfn.XLOOKUP(Table8[[#This Row],[Control ID]],[6]!Table10[Control ID],[6]cmmiAnalysis!CC$4:CC$579),_xlfn.XLOOKUP(Table8[[#This Row],[Control ID]],[6]!Table10[Control ID],[6]cmmiAnalysis!CD$4:CD$579),_xlfn.XLOOKUP(Table8[[#This Row],[Control ID]],[6]!Table10[Control ID],[6]cmmiAnalysis!CE$4:CE$579))</f>
        <v>#REF!</v>
      </c>
    </row>
    <row r="402" spans="2:26" x14ac:dyDescent="0.25">
      <c r="B402" s="1" t="s">
        <v>3764</v>
      </c>
      <c r="C402" s="1" t="str">
        <f>_xlfn.XLOOKUP(B402,[6]cmmiAnalysis!$A$4:$A$579,[6]cmmiAnalysis!$D$4:$D$579,0,0,1)</f>
        <v>Data Encryption</v>
      </c>
      <c r="D402" s="19">
        <v>5</v>
      </c>
      <c r="E402" s="32" t="str">
        <f>IFERROR(SUM(Table8[[#This Row],[Implementation]:[Reporting]]),"N/A")</f>
        <v>N/A</v>
      </c>
      <c r="F402" s="32" t="e">
        <f>SUM(Table8[[#This Row],[Operating Capability]:[Adaptability]])</f>
        <v>#REF!</v>
      </c>
      <c r="G402" s="32" t="e">
        <f>SUM(Table8[[#This Row],[Reliability]:[Transparency]])</f>
        <v>#REF!</v>
      </c>
      <c r="H402" s="1" t="e" cm="1">
        <f t="array" ref="H402">_xlfn.XLOOKUP(B402,[6]!Table10[Control ID],[6]cmmiAnalysis!AV$4:AV$579,0,0,1)</f>
        <v>#REF!</v>
      </c>
      <c r="I402" s="1" t="e" cm="1">
        <f t="array" ref="I402">_xlfn.XLOOKUP(B402,[6]!Table10[Control ID], [6]cmmiAnalysis!AW$4:AW$579,0,0,1)+(_xlfn.XLOOKUP(B402,[6]!Table10[Control ID], [6]cmmiAnalysis!AX$4:AX$579,0,0,1)+(_xlfn.XLOOKUP(B402,[6]!Table10[Control ID], [6]cmmiAnalysis!AY$4:AY$579,0,0,1)))</f>
        <v>#REF!</v>
      </c>
      <c r="J40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2" s="1" t="e">
        <f>SUM(_xlfn.XLOOKUP(Table8[[#This Row],[Control ID]],[6]!Table10[Control ID],[6]cmmiAnalysis!BE$4:BE$579),_xlfn.XLOOKUP(Table8[[#This Row],[Control ID]],[6]!Table10[Control ID],[6]cmmiAnalysis!BF$4:BF$579))</f>
        <v>#REF!</v>
      </c>
      <c r="L402" s="1" t="e">
        <f>SUM(_xlfn.XLOOKUP(Table8[[#This Row],[Control ID]],[6]!Table10[Control ID],[6]cmmiAnalysis!BG$4:BG$579))</f>
        <v>#REF!</v>
      </c>
      <c r="M402" s="1" t="e">
        <f>SUM(_xlfn.XLOOKUP(Table8[[#This Row],[Control ID]],[6]!Table10[Control ID],[6]cmmiAnalysis!BH$4:BH$579))</f>
        <v>#REF!</v>
      </c>
      <c r="N402" s="1" t="e">
        <f>SUM(_xlfn.XLOOKUP(Table8[[#This Row],[Control ID]],[6]!Table10[Control ID],[6]cmmiAnalysis!BI$4:BI$579))</f>
        <v>#REF!</v>
      </c>
      <c r="O402" s="1" t="e">
        <f>SUM(_xlfn.XLOOKUP(Table8[[#This Row],[Control ID]],[6]!Table10[Control ID],[6]cmmiAnalysis!BJ$4:BJ$579),_xlfn.XLOOKUP(Table8[[#This Row],[Control ID]],[6]!Table10[Control ID],[6]cmmiAnalysis!BK$4:BK$579))</f>
        <v>#REF!</v>
      </c>
      <c r="P402" s="1" t="e">
        <f>SUM(_xlfn.XLOOKUP(Table8[[#This Row],[Control ID]],[6]!Table10[Control ID],[6]cmmiAnalysis!BL$4:BL$579))</f>
        <v>#REF!</v>
      </c>
      <c r="Q40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2" s="1" t="e">
        <f>SUM(_xlfn.XLOOKUP(Table8[[#This Row],[Control ID]],[6]!Table10[Control ID],[6]cmmiAnalysis!BQ$4:BQ$579),_xlfn.XLOOKUP(Table8[[#This Row],[Control ID]],[6]!Table10[Control ID],[6]cmmiAnalysis!BR$4:BR$579))</f>
        <v>#REF!</v>
      </c>
      <c r="S402" s="1" t="e">
        <f>SUM(_xlfn.XLOOKUP(Table8[[#This Row],[Control ID]],[6]!Table10[Control ID],[6]cmmiAnalysis!BA$4:BA$579),_xlfn.XLOOKUP(Table8[[#This Row],[Control ID]],[6]!Table10[Control ID],[6]cmmiAnalysis!BB$4:BB$579),_xlfn.XLOOKUP(Table8[[#This Row],[Control ID]],[6]!Table10[Control ID],[6]cmmiAnalysis!BC$4:BC$579))</f>
        <v>#REF!</v>
      </c>
      <c r="T402" s="1" t="e">
        <f>SUM(_xlfn.XLOOKUP(Table8[[#This Row],[Control ID]],[6]!Table10[Control ID],[6]cmmiAnalysis!BV$4:BV$579))</f>
        <v>#REF!</v>
      </c>
      <c r="U402" s="1" t="e">
        <f>SUM(_xlfn.XLOOKUP(Table8[[#This Row],[Control ID]],[6]!Table10[Control ID],[6]cmmiAnalysis!BW$4:BW$579))</f>
        <v>#REF!</v>
      </c>
      <c r="V402" s="1" t="e">
        <f>SUM(_xlfn.XLOOKUP(Table8[[#This Row],[Control ID]],[6]!Table10[Control ID],[6]cmmiAnalysis!BX$4:BX$579))</f>
        <v>#REF!</v>
      </c>
      <c r="W402" s="1" t="e">
        <f>SUM(_xlfn.XLOOKUP(Table8[[#This Row],[Control ID]],[6]!Table10[Control ID],[6]cmmiAnalysis!BY$4:BY$579))</f>
        <v>#REF!</v>
      </c>
      <c r="X402" s="1" t="e">
        <f>SUM(_xlfn.XLOOKUP(Table8[[#This Row],[Control ID]],[6]!Table10[Control ID],[6]cmmiAnalysis!BZ$4:BZ$579))</f>
        <v>#REF!</v>
      </c>
      <c r="Y402" s="1" t="e">
        <f>SUM(_xlfn.XLOOKUP(Table8[[#This Row],[Control ID]],[6]!Table10[Control ID],[6]cmmiAnalysis!CA$4:CA$579),_xlfn.XLOOKUP(Table8[[#This Row],[Control ID]],[6]!Table10[Control ID],[6]cmmiAnalysis!CB$4:CB$579))</f>
        <v>#REF!</v>
      </c>
      <c r="Z402" s="1" t="e">
        <f>SUM(_xlfn.XLOOKUP(Table8[[#This Row],[Control ID]],[6]!Table10[Control ID],[6]cmmiAnalysis!CC$4:CC$579),_xlfn.XLOOKUP(Table8[[#This Row],[Control ID]],[6]!Table10[Control ID],[6]cmmiAnalysis!CD$4:CD$579),_xlfn.XLOOKUP(Table8[[#This Row],[Control ID]],[6]!Table10[Control ID],[6]cmmiAnalysis!CE$4:CE$579))</f>
        <v>#REF!</v>
      </c>
    </row>
    <row r="403" spans="2:26" x14ac:dyDescent="0.25">
      <c r="B403" s="1" t="s">
        <v>3765</v>
      </c>
      <c r="C403" s="1" t="str">
        <f>_xlfn.XLOOKUP(B403,[6]cmmiAnalysis!$A$4:$A$579,[6]cmmiAnalysis!$D$4:$D$579,0,0,1)</f>
        <v>Firewalls</v>
      </c>
      <c r="D403" s="19">
        <v>4</v>
      </c>
      <c r="E403" s="32" t="str">
        <f>IFERROR(SUM(Table8[[#This Row],[Implementation]:[Reporting]]),"N/A")</f>
        <v>N/A</v>
      </c>
      <c r="F403" s="32" t="e">
        <f>SUM(Table8[[#This Row],[Operating Capability]:[Adaptability]])</f>
        <v>#REF!</v>
      </c>
      <c r="G403" s="32" t="e">
        <f>SUM(Table8[[#This Row],[Reliability]:[Transparency]])</f>
        <v>#REF!</v>
      </c>
      <c r="H403" s="1" t="e" cm="1">
        <f t="array" ref="H403">_xlfn.XLOOKUP(B403,[6]!Table10[Control ID],[6]cmmiAnalysis!AV$4:AV$579,0,0,1)</f>
        <v>#REF!</v>
      </c>
      <c r="I403" s="1" t="e" cm="1">
        <f t="array" ref="I403">_xlfn.XLOOKUP(B403,[6]!Table10[Control ID], [6]cmmiAnalysis!AW$4:AW$579,0,0,1)+(_xlfn.XLOOKUP(B403,[6]!Table10[Control ID], [6]cmmiAnalysis!AX$4:AX$579,0,0,1)+(_xlfn.XLOOKUP(B403,[6]!Table10[Control ID], [6]cmmiAnalysis!AY$4:AY$579,0,0,1)))</f>
        <v>#REF!</v>
      </c>
      <c r="J40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3" s="1" t="e">
        <f>SUM(_xlfn.XLOOKUP(Table8[[#This Row],[Control ID]],[6]!Table10[Control ID],[6]cmmiAnalysis!BE$4:BE$579),_xlfn.XLOOKUP(Table8[[#This Row],[Control ID]],[6]!Table10[Control ID],[6]cmmiAnalysis!BF$4:BF$579))</f>
        <v>#REF!</v>
      </c>
      <c r="L403" s="1" t="e">
        <f>SUM(_xlfn.XLOOKUP(Table8[[#This Row],[Control ID]],[6]!Table10[Control ID],[6]cmmiAnalysis!BG$4:BG$579))</f>
        <v>#REF!</v>
      </c>
      <c r="M403" s="1" t="e">
        <f>SUM(_xlfn.XLOOKUP(Table8[[#This Row],[Control ID]],[6]!Table10[Control ID],[6]cmmiAnalysis!BH$4:BH$579))</f>
        <v>#REF!</v>
      </c>
      <c r="N403" s="1" t="e">
        <f>SUM(_xlfn.XLOOKUP(Table8[[#This Row],[Control ID]],[6]!Table10[Control ID],[6]cmmiAnalysis!BI$4:BI$579))</f>
        <v>#REF!</v>
      </c>
      <c r="O403" s="1" t="e">
        <f>SUM(_xlfn.XLOOKUP(Table8[[#This Row],[Control ID]],[6]!Table10[Control ID],[6]cmmiAnalysis!BJ$4:BJ$579),_xlfn.XLOOKUP(Table8[[#This Row],[Control ID]],[6]!Table10[Control ID],[6]cmmiAnalysis!BK$4:BK$579))</f>
        <v>#REF!</v>
      </c>
      <c r="P403" s="1" t="e">
        <f>SUM(_xlfn.XLOOKUP(Table8[[#This Row],[Control ID]],[6]!Table10[Control ID],[6]cmmiAnalysis!BL$4:BL$579))</f>
        <v>#REF!</v>
      </c>
      <c r="Q40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3" s="1" t="e">
        <f>SUM(_xlfn.XLOOKUP(Table8[[#This Row],[Control ID]],[6]!Table10[Control ID],[6]cmmiAnalysis!BQ$4:BQ$579),_xlfn.XLOOKUP(Table8[[#This Row],[Control ID]],[6]!Table10[Control ID],[6]cmmiAnalysis!BR$4:BR$579))</f>
        <v>#REF!</v>
      </c>
      <c r="S403" s="1" t="e">
        <f>SUM(_xlfn.XLOOKUP(Table8[[#This Row],[Control ID]],[6]!Table10[Control ID],[6]cmmiAnalysis!BA$4:BA$579),_xlfn.XLOOKUP(Table8[[#This Row],[Control ID]],[6]!Table10[Control ID],[6]cmmiAnalysis!BB$4:BB$579),_xlfn.XLOOKUP(Table8[[#This Row],[Control ID]],[6]!Table10[Control ID],[6]cmmiAnalysis!BC$4:BC$579))</f>
        <v>#REF!</v>
      </c>
      <c r="T403" s="1" t="e">
        <f>SUM(_xlfn.XLOOKUP(Table8[[#This Row],[Control ID]],[6]!Table10[Control ID],[6]cmmiAnalysis!BV$4:BV$579))</f>
        <v>#REF!</v>
      </c>
      <c r="U403" s="1" t="e">
        <f>SUM(_xlfn.XLOOKUP(Table8[[#This Row],[Control ID]],[6]!Table10[Control ID],[6]cmmiAnalysis!BW$4:BW$579))</f>
        <v>#REF!</v>
      </c>
      <c r="V403" s="1" t="e">
        <f>SUM(_xlfn.XLOOKUP(Table8[[#This Row],[Control ID]],[6]!Table10[Control ID],[6]cmmiAnalysis!BX$4:BX$579))</f>
        <v>#REF!</v>
      </c>
      <c r="W403" s="1" t="e">
        <f>SUM(_xlfn.XLOOKUP(Table8[[#This Row],[Control ID]],[6]!Table10[Control ID],[6]cmmiAnalysis!BY$4:BY$579))</f>
        <v>#REF!</v>
      </c>
      <c r="X403" s="1" t="e">
        <f>SUM(_xlfn.XLOOKUP(Table8[[#This Row],[Control ID]],[6]!Table10[Control ID],[6]cmmiAnalysis!BZ$4:BZ$579))</f>
        <v>#REF!</v>
      </c>
      <c r="Y403" s="1" t="e">
        <f>SUM(_xlfn.XLOOKUP(Table8[[#This Row],[Control ID]],[6]!Table10[Control ID],[6]cmmiAnalysis!CA$4:CA$579),_xlfn.XLOOKUP(Table8[[#This Row],[Control ID]],[6]!Table10[Control ID],[6]cmmiAnalysis!CB$4:CB$579))</f>
        <v>#REF!</v>
      </c>
      <c r="Z403" s="1" t="e">
        <f>SUM(_xlfn.XLOOKUP(Table8[[#This Row],[Control ID]],[6]!Table10[Control ID],[6]cmmiAnalysis!CC$4:CC$579),_xlfn.XLOOKUP(Table8[[#This Row],[Control ID]],[6]!Table10[Control ID],[6]cmmiAnalysis!CD$4:CD$579),_xlfn.XLOOKUP(Table8[[#This Row],[Control ID]],[6]!Table10[Control ID],[6]cmmiAnalysis!CE$4:CE$579))</f>
        <v>#REF!</v>
      </c>
    </row>
    <row r="404" spans="2:26" x14ac:dyDescent="0.25">
      <c r="B404" s="1" t="s">
        <v>3767</v>
      </c>
      <c r="C404" s="1" t="str">
        <f>_xlfn.XLOOKUP(B404,[6]cmmiAnalysis!$A$4:$A$579,[6]cmmiAnalysis!$D$4:$D$579,0,0,1)</f>
        <v>Intrusion Detection Systems (IDS)</v>
      </c>
      <c r="D404" s="19">
        <v>4</v>
      </c>
      <c r="E404" s="32" t="str">
        <f>IFERROR(SUM(Table8[[#This Row],[Implementation]:[Reporting]]),"N/A")</f>
        <v>N/A</v>
      </c>
      <c r="F404" s="32" t="e">
        <f>SUM(Table8[[#This Row],[Operating Capability]:[Adaptability]])</f>
        <v>#REF!</v>
      </c>
      <c r="G404" s="32" t="e">
        <f>SUM(Table8[[#This Row],[Reliability]:[Transparency]])</f>
        <v>#REF!</v>
      </c>
      <c r="H404" s="1" t="e" cm="1">
        <f t="array" ref="H404">_xlfn.XLOOKUP(B404,[6]!Table10[Control ID],[6]cmmiAnalysis!AV$4:AV$579,0,0,1)</f>
        <v>#REF!</v>
      </c>
      <c r="I404" s="1" t="e" cm="1">
        <f t="array" ref="I404">_xlfn.XLOOKUP(B404,[6]!Table10[Control ID], [6]cmmiAnalysis!AW$4:AW$579,0,0,1)+(_xlfn.XLOOKUP(B404,[6]!Table10[Control ID], [6]cmmiAnalysis!AX$4:AX$579,0,0,1)+(_xlfn.XLOOKUP(B404,[6]!Table10[Control ID], [6]cmmiAnalysis!AY$4:AY$579,0,0,1)))</f>
        <v>#REF!</v>
      </c>
      <c r="J40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4" s="1" t="e">
        <f>SUM(_xlfn.XLOOKUP(Table8[[#This Row],[Control ID]],[6]!Table10[Control ID],[6]cmmiAnalysis!BE$4:BE$579),_xlfn.XLOOKUP(Table8[[#This Row],[Control ID]],[6]!Table10[Control ID],[6]cmmiAnalysis!BF$4:BF$579))</f>
        <v>#REF!</v>
      </c>
      <c r="L404" s="1" t="e">
        <f>SUM(_xlfn.XLOOKUP(Table8[[#This Row],[Control ID]],[6]!Table10[Control ID],[6]cmmiAnalysis!BG$4:BG$579))</f>
        <v>#REF!</v>
      </c>
      <c r="M404" s="1" t="e">
        <f>SUM(_xlfn.XLOOKUP(Table8[[#This Row],[Control ID]],[6]!Table10[Control ID],[6]cmmiAnalysis!BH$4:BH$579))</f>
        <v>#REF!</v>
      </c>
      <c r="N404" s="1" t="e">
        <f>SUM(_xlfn.XLOOKUP(Table8[[#This Row],[Control ID]],[6]!Table10[Control ID],[6]cmmiAnalysis!BI$4:BI$579))</f>
        <v>#REF!</v>
      </c>
      <c r="O404" s="1" t="e">
        <f>SUM(_xlfn.XLOOKUP(Table8[[#This Row],[Control ID]],[6]!Table10[Control ID],[6]cmmiAnalysis!BJ$4:BJ$579),_xlfn.XLOOKUP(Table8[[#This Row],[Control ID]],[6]!Table10[Control ID],[6]cmmiAnalysis!BK$4:BK$579))</f>
        <v>#REF!</v>
      </c>
      <c r="P404" s="1" t="e">
        <f>SUM(_xlfn.XLOOKUP(Table8[[#This Row],[Control ID]],[6]!Table10[Control ID],[6]cmmiAnalysis!BL$4:BL$579))</f>
        <v>#REF!</v>
      </c>
      <c r="Q40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4" s="1" t="e">
        <f>SUM(_xlfn.XLOOKUP(Table8[[#This Row],[Control ID]],[6]!Table10[Control ID],[6]cmmiAnalysis!BQ$4:BQ$579),_xlfn.XLOOKUP(Table8[[#This Row],[Control ID]],[6]!Table10[Control ID],[6]cmmiAnalysis!BR$4:BR$579))</f>
        <v>#REF!</v>
      </c>
      <c r="S404" s="1" t="e">
        <f>SUM(_xlfn.XLOOKUP(Table8[[#This Row],[Control ID]],[6]!Table10[Control ID],[6]cmmiAnalysis!BA$4:BA$579),_xlfn.XLOOKUP(Table8[[#This Row],[Control ID]],[6]!Table10[Control ID],[6]cmmiAnalysis!BB$4:BB$579),_xlfn.XLOOKUP(Table8[[#This Row],[Control ID]],[6]!Table10[Control ID],[6]cmmiAnalysis!BC$4:BC$579))</f>
        <v>#REF!</v>
      </c>
      <c r="T404" s="1" t="e">
        <f>SUM(_xlfn.XLOOKUP(Table8[[#This Row],[Control ID]],[6]!Table10[Control ID],[6]cmmiAnalysis!BV$4:BV$579))</f>
        <v>#REF!</v>
      </c>
      <c r="U404" s="1" t="e">
        <f>SUM(_xlfn.XLOOKUP(Table8[[#This Row],[Control ID]],[6]!Table10[Control ID],[6]cmmiAnalysis!BW$4:BW$579))</f>
        <v>#REF!</v>
      </c>
      <c r="V404" s="1" t="e">
        <f>SUM(_xlfn.XLOOKUP(Table8[[#This Row],[Control ID]],[6]!Table10[Control ID],[6]cmmiAnalysis!BX$4:BX$579))</f>
        <v>#REF!</v>
      </c>
      <c r="W404" s="1" t="e">
        <f>SUM(_xlfn.XLOOKUP(Table8[[#This Row],[Control ID]],[6]!Table10[Control ID],[6]cmmiAnalysis!BY$4:BY$579))</f>
        <v>#REF!</v>
      </c>
      <c r="X404" s="1" t="e">
        <f>SUM(_xlfn.XLOOKUP(Table8[[#This Row],[Control ID]],[6]!Table10[Control ID],[6]cmmiAnalysis!BZ$4:BZ$579))</f>
        <v>#REF!</v>
      </c>
      <c r="Y404" s="1" t="e">
        <f>SUM(_xlfn.XLOOKUP(Table8[[#This Row],[Control ID]],[6]!Table10[Control ID],[6]cmmiAnalysis!CA$4:CA$579),_xlfn.XLOOKUP(Table8[[#This Row],[Control ID]],[6]!Table10[Control ID],[6]cmmiAnalysis!CB$4:CB$579))</f>
        <v>#REF!</v>
      </c>
      <c r="Z404" s="1" t="e">
        <f>SUM(_xlfn.XLOOKUP(Table8[[#This Row],[Control ID]],[6]!Table10[Control ID],[6]cmmiAnalysis!CC$4:CC$579),_xlfn.XLOOKUP(Table8[[#This Row],[Control ID]],[6]!Table10[Control ID],[6]cmmiAnalysis!CD$4:CD$579),_xlfn.XLOOKUP(Table8[[#This Row],[Control ID]],[6]!Table10[Control ID],[6]cmmiAnalysis!CE$4:CE$579))</f>
        <v>#REF!</v>
      </c>
    </row>
    <row r="405" spans="2:26" x14ac:dyDescent="0.25">
      <c r="B405" s="1" t="s">
        <v>3769</v>
      </c>
      <c r="C405" s="1" t="str">
        <f>_xlfn.XLOOKUP(B405,[6]cmmiAnalysis!$A$4:$A$579,[6]cmmiAnalysis!$D$4:$D$579,0,0,1)</f>
        <v>VPNs</v>
      </c>
      <c r="D405" s="19">
        <v>4</v>
      </c>
      <c r="E405" s="32" t="str">
        <f>IFERROR(SUM(Table8[[#This Row],[Implementation]:[Reporting]]),"N/A")</f>
        <v>N/A</v>
      </c>
      <c r="F405" s="32" t="e">
        <f>SUM(Table8[[#This Row],[Operating Capability]:[Adaptability]])</f>
        <v>#REF!</v>
      </c>
      <c r="G405" s="32" t="e">
        <f>SUM(Table8[[#This Row],[Reliability]:[Transparency]])</f>
        <v>#REF!</v>
      </c>
      <c r="H405" s="1" t="e" cm="1">
        <f t="array" ref="H405">_xlfn.XLOOKUP(B405,[6]!Table10[Control ID],[6]cmmiAnalysis!AV$4:AV$579,0,0,1)</f>
        <v>#REF!</v>
      </c>
      <c r="I405" s="1" t="e" cm="1">
        <f t="array" ref="I405">_xlfn.XLOOKUP(B405,[6]!Table10[Control ID], [6]cmmiAnalysis!AW$4:AW$579,0,0,1)+(_xlfn.XLOOKUP(B405,[6]!Table10[Control ID], [6]cmmiAnalysis!AX$4:AX$579,0,0,1)+(_xlfn.XLOOKUP(B405,[6]!Table10[Control ID], [6]cmmiAnalysis!AY$4:AY$579,0,0,1)))</f>
        <v>#REF!</v>
      </c>
      <c r="J40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5" s="1" t="e">
        <f>SUM(_xlfn.XLOOKUP(Table8[[#This Row],[Control ID]],[6]!Table10[Control ID],[6]cmmiAnalysis!BE$4:BE$579),_xlfn.XLOOKUP(Table8[[#This Row],[Control ID]],[6]!Table10[Control ID],[6]cmmiAnalysis!BF$4:BF$579))</f>
        <v>#REF!</v>
      </c>
      <c r="L405" s="1" t="e">
        <f>SUM(_xlfn.XLOOKUP(Table8[[#This Row],[Control ID]],[6]!Table10[Control ID],[6]cmmiAnalysis!BG$4:BG$579))</f>
        <v>#REF!</v>
      </c>
      <c r="M405" s="1" t="e">
        <f>SUM(_xlfn.XLOOKUP(Table8[[#This Row],[Control ID]],[6]!Table10[Control ID],[6]cmmiAnalysis!BH$4:BH$579))</f>
        <v>#REF!</v>
      </c>
      <c r="N405" s="1" t="e">
        <f>SUM(_xlfn.XLOOKUP(Table8[[#This Row],[Control ID]],[6]!Table10[Control ID],[6]cmmiAnalysis!BI$4:BI$579))</f>
        <v>#REF!</v>
      </c>
      <c r="O405" s="1" t="e">
        <f>SUM(_xlfn.XLOOKUP(Table8[[#This Row],[Control ID]],[6]!Table10[Control ID],[6]cmmiAnalysis!BJ$4:BJ$579),_xlfn.XLOOKUP(Table8[[#This Row],[Control ID]],[6]!Table10[Control ID],[6]cmmiAnalysis!BK$4:BK$579))</f>
        <v>#REF!</v>
      </c>
      <c r="P405" s="1" t="e">
        <f>SUM(_xlfn.XLOOKUP(Table8[[#This Row],[Control ID]],[6]!Table10[Control ID],[6]cmmiAnalysis!BL$4:BL$579))</f>
        <v>#REF!</v>
      </c>
      <c r="Q40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5" s="1" t="e">
        <f>SUM(_xlfn.XLOOKUP(Table8[[#This Row],[Control ID]],[6]!Table10[Control ID],[6]cmmiAnalysis!BQ$4:BQ$579),_xlfn.XLOOKUP(Table8[[#This Row],[Control ID]],[6]!Table10[Control ID],[6]cmmiAnalysis!BR$4:BR$579))</f>
        <v>#REF!</v>
      </c>
      <c r="S405" s="1" t="e">
        <f>SUM(_xlfn.XLOOKUP(Table8[[#This Row],[Control ID]],[6]!Table10[Control ID],[6]cmmiAnalysis!BA$4:BA$579),_xlfn.XLOOKUP(Table8[[#This Row],[Control ID]],[6]!Table10[Control ID],[6]cmmiAnalysis!BB$4:BB$579),_xlfn.XLOOKUP(Table8[[#This Row],[Control ID]],[6]!Table10[Control ID],[6]cmmiAnalysis!BC$4:BC$579))</f>
        <v>#REF!</v>
      </c>
      <c r="T405" s="1" t="e">
        <f>SUM(_xlfn.XLOOKUP(Table8[[#This Row],[Control ID]],[6]!Table10[Control ID],[6]cmmiAnalysis!BV$4:BV$579))</f>
        <v>#REF!</v>
      </c>
      <c r="U405" s="1" t="e">
        <f>SUM(_xlfn.XLOOKUP(Table8[[#This Row],[Control ID]],[6]!Table10[Control ID],[6]cmmiAnalysis!BW$4:BW$579))</f>
        <v>#REF!</v>
      </c>
      <c r="V405" s="1" t="e">
        <f>SUM(_xlfn.XLOOKUP(Table8[[#This Row],[Control ID]],[6]!Table10[Control ID],[6]cmmiAnalysis!BX$4:BX$579))</f>
        <v>#REF!</v>
      </c>
      <c r="W405" s="1" t="e">
        <f>SUM(_xlfn.XLOOKUP(Table8[[#This Row],[Control ID]],[6]!Table10[Control ID],[6]cmmiAnalysis!BY$4:BY$579))</f>
        <v>#REF!</v>
      </c>
      <c r="X405" s="1" t="e">
        <f>SUM(_xlfn.XLOOKUP(Table8[[#This Row],[Control ID]],[6]!Table10[Control ID],[6]cmmiAnalysis!BZ$4:BZ$579))</f>
        <v>#REF!</v>
      </c>
      <c r="Y405" s="1" t="e">
        <f>SUM(_xlfn.XLOOKUP(Table8[[#This Row],[Control ID]],[6]!Table10[Control ID],[6]cmmiAnalysis!CA$4:CA$579),_xlfn.XLOOKUP(Table8[[#This Row],[Control ID]],[6]!Table10[Control ID],[6]cmmiAnalysis!CB$4:CB$579))</f>
        <v>#REF!</v>
      </c>
      <c r="Z405" s="1" t="e">
        <f>SUM(_xlfn.XLOOKUP(Table8[[#This Row],[Control ID]],[6]!Table10[Control ID],[6]cmmiAnalysis!CC$4:CC$579),_xlfn.XLOOKUP(Table8[[#This Row],[Control ID]],[6]!Table10[Control ID],[6]cmmiAnalysis!CD$4:CD$579),_xlfn.XLOOKUP(Table8[[#This Row],[Control ID]],[6]!Table10[Control ID],[6]cmmiAnalysis!CE$4:CE$579))</f>
        <v>#REF!</v>
      </c>
    </row>
    <row r="406" spans="2:26" x14ac:dyDescent="0.25">
      <c r="B406" s="1" t="s">
        <v>3771</v>
      </c>
      <c r="C406" s="1" t="str">
        <f>_xlfn.XLOOKUP(B406,[6]cmmiAnalysis!$A$4:$A$579,[6]cmmiAnalysis!$D$4:$D$579,0,0,1)</f>
        <v>Secure File Transfer</v>
      </c>
      <c r="D406" s="19">
        <v>4</v>
      </c>
      <c r="E406" s="32" t="str">
        <f>IFERROR(SUM(Table8[[#This Row],[Implementation]:[Reporting]]),"N/A")</f>
        <v>N/A</v>
      </c>
      <c r="F406" s="32" t="e">
        <f>SUM(Table8[[#This Row],[Operating Capability]:[Adaptability]])</f>
        <v>#REF!</v>
      </c>
      <c r="G406" s="32" t="e">
        <f>SUM(Table8[[#This Row],[Reliability]:[Transparency]])</f>
        <v>#REF!</v>
      </c>
      <c r="H406" s="1" t="e" cm="1">
        <f t="array" ref="H406">_xlfn.XLOOKUP(B406,[6]!Table10[Control ID],[6]cmmiAnalysis!AV$4:AV$579,0,0,1)</f>
        <v>#REF!</v>
      </c>
      <c r="I406" s="1" t="e" cm="1">
        <f t="array" ref="I406">_xlfn.XLOOKUP(B406,[6]!Table10[Control ID], [6]cmmiAnalysis!AW$4:AW$579,0,0,1)+(_xlfn.XLOOKUP(B406,[6]!Table10[Control ID], [6]cmmiAnalysis!AX$4:AX$579,0,0,1)+(_xlfn.XLOOKUP(B406,[6]!Table10[Control ID], [6]cmmiAnalysis!AY$4:AY$579,0,0,1)))</f>
        <v>#REF!</v>
      </c>
      <c r="J40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6" s="1" t="e">
        <f>SUM(_xlfn.XLOOKUP(Table8[[#This Row],[Control ID]],[6]!Table10[Control ID],[6]cmmiAnalysis!BE$4:BE$579),_xlfn.XLOOKUP(Table8[[#This Row],[Control ID]],[6]!Table10[Control ID],[6]cmmiAnalysis!BF$4:BF$579))</f>
        <v>#REF!</v>
      </c>
      <c r="L406" s="1" t="e">
        <f>SUM(_xlfn.XLOOKUP(Table8[[#This Row],[Control ID]],[6]!Table10[Control ID],[6]cmmiAnalysis!BG$4:BG$579))</f>
        <v>#REF!</v>
      </c>
      <c r="M406" s="1" t="e">
        <f>SUM(_xlfn.XLOOKUP(Table8[[#This Row],[Control ID]],[6]!Table10[Control ID],[6]cmmiAnalysis!BH$4:BH$579))</f>
        <v>#REF!</v>
      </c>
      <c r="N406" s="1" t="e">
        <f>SUM(_xlfn.XLOOKUP(Table8[[#This Row],[Control ID]],[6]!Table10[Control ID],[6]cmmiAnalysis!BI$4:BI$579))</f>
        <v>#REF!</v>
      </c>
      <c r="O406" s="1" t="e">
        <f>SUM(_xlfn.XLOOKUP(Table8[[#This Row],[Control ID]],[6]!Table10[Control ID],[6]cmmiAnalysis!BJ$4:BJ$579),_xlfn.XLOOKUP(Table8[[#This Row],[Control ID]],[6]!Table10[Control ID],[6]cmmiAnalysis!BK$4:BK$579))</f>
        <v>#REF!</v>
      </c>
      <c r="P406" s="1" t="e">
        <f>SUM(_xlfn.XLOOKUP(Table8[[#This Row],[Control ID]],[6]!Table10[Control ID],[6]cmmiAnalysis!BL$4:BL$579))</f>
        <v>#REF!</v>
      </c>
      <c r="Q40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6" s="1" t="e">
        <f>SUM(_xlfn.XLOOKUP(Table8[[#This Row],[Control ID]],[6]!Table10[Control ID],[6]cmmiAnalysis!BQ$4:BQ$579),_xlfn.XLOOKUP(Table8[[#This Row],[Control ID]],[6]!Table10[Control ID],[6]cmmiAnalysis!BR$4:BR$579))</f>
        <v>#REF!</v>
      </c>
      <c r="S406" s="1" t="e">
        <f>SUM(_xlfn.XLOOKUP(Table8[[#This Row],[Control ID]],[6]!Table10[Control ID],[6]cmmiAnalysis!BA$4:BA$579),_xlfn.XLOOKUP(Table8[[#This Row],[Control ID]],[6]!Table10[Control ID],[6]cmmiAnalysis!BB$4:BB$579),_xlfn.XLOOKUP(Table8[[#This Row],[Control ID]],[6]!Table10[Control ID],[6]cmmiAnalysis!BC$4:BC$579))</f>
        <v>#REF!</v>
      </c>
      <c r="T406" s="1" t="e">
        <f>SUM(_xlfn.XLOOKUP(Table8[[#This Row],[Control ID]],[6]!Table10[Control ID],[6]cmmiAnalysis!BV$4:BV$579))</f>
        <v>#REF!</v>
      </c>
      <c r="U406" s="1" t="e">
        <f>SUM(_xlfn.XLOOKUP(Table8[[#This Row],[Control ID]],[6]!Table10[Control ID],[6]cmmiAnalysis!BW$4:BW$579))</f>
        <v>#REF!</v>
      </c>
      <c r="V406" s="1" t="e">
        <f>SUM(_xlfn.XLOOKUP(Table8[[#This Row],[Control ID]],[6]!Table10[Control ID],[6]cmmiAnalysis!BX$4:BX$579))</f>
        <v>#REF!</v>
      </c>
      <c r="W406" s="1" t="e">
        <f>SUM(_xlfn.XLOOKUP(Table8[[#This Row],[Control ID]],[6]!Table10[Control ID],[6]cmmiAnalysis!BY$4:BY$579))</f>
        <v>#REF!</v>
      </c>
      <c r="X406" s="1" t="e">
        <f>SUM(_xlfn.XLOOKUP(Table8[[#This Row],[Control ID]],[6]!Table10[Control ID],[6]cmmiAnalysis!BZ$4:BZ$579))</f>
        <v>#REF!</v>
      </c>
      <c r="Y406" s="1" t="e">
        <f>SUM(_xlfn.XLOOKUP(Table8[[#This Row],[Control ID]],[6]!Table10[Control ID],[6]cmmiAnalysis!CA$4:CA$579),_xlfn.XLOOKUP(Table8[[#This Row],[Control ID]],[6]!Table10[Control ID],[6]cmmiAnalysis!CB$4:CB$579))</f>
        <v>#REF!</v>
      </c>
      <c r="Z406" s="1" t="e">
        <f>SUM(_xlfn.XLOOKUP(Table8[[#This Row],[Control ID]],[6]!Table10[Control ID],[6]cmmiAnalysis!CC$4:CC$579),_xlfn.XLOOKUP(Table8[[#This Row],[Control ID]],[6]!Table10[Control ID],[6]cmmiAnalysis!CD$4:CD$579),_xlfn.XLOOKUP(Table8[[#This Row],[Control ID]],[6]!Table10[Control ID],[6]cmmiAnalysis!CE$4:CE$579))</f>
        <v>#REF!</v>
      </c>
    </row>
    <row r="407" spans="2:26" x14ac:dyDescent="0.25">
      <c r="B407" s="1" t="s">
        <v>3772</v>
      </c>
      <c r="C407" s="1" t="str">
        <f>_xlfn.XLOOKUP(B407,[6]cmmiAnalysis!$A$4:$A$579,[6]cmmiAnalysis!$D$4:$D$579,0,0,1)</f>
        <v>Traffic Analysis</v>
      </c>
      <c r="D407" s="19">
        <v>4</v>
      </c>
      <c r="E407" s="32" t="str">
        <f>IFERROR(SUM(Table8[[#This Row],[Implementation]:[Reporting]]),"N/A")</f>
        <v>N/A</v>
      </c>
      <c r="F407" s="32" t="e">
        <f>SUM(Table8[[#This Row],[Operating Capability]:[Adaptability]])</f>
        <v>#REF!</v>
      </c>
      <c r="G407" s="32" t="e">
        <f>SUM(Table8[[#This Row],[Reliability]:[Transparency]])</f>
        <v>#REF!</v>
      </c>
      <c r="H407" s="1" t="e" cm="1">
        <f t="array" ref="H407">_xlfn.XLOOKUP(B407,[6]!Table10[Control ID],[6]cmmiAnalysis!AV$4:AV$579,0,0,1)</f>
        <v>#REF!</v>
      </c>
      <c r="I407" s="1" t="e" cm="1">
        <f t="array" ref="I407">_xlfn.XLOOKUP(B407,[6]!Table10[Control ID], [6]cmmiAnalysis!AW$4:AW$579,0,0,1)+(_xlfn.XLOOKUP(B407,[6]!Table10[Control ID], [6]cmmiAnalysis!AX$4:AX$579,0,0,1)+(_xlfn.XLOOKUP(B407,[6]!Table10[Control ID], [6]cmmiAnalysis!AY$4:AY$579,0,0,1)))</f>
        <v>#REF!</v>
      </c>
      <c r="J40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7" s="1" t="e">
        <f>SUM(_xlfn.XLOOKUP(Table8[[#This Row],[Control ID]],[6]!Table10[Control ID],[6]cmmiAnalysis!BE$4:BE$579),_xlfn.XLOOKUP(Table8[[#This Row],[Control ID]],[6]!Table10[Control ID],[6]cmmiAnalysis!BF$4:BF$579))</f>
        <v>#REF!</v>
      </c>
      <c r="L407" s="1" t="e">
        <f>SUM(_xlfn.XLOOKUP(Table8[[#This Row],[Control ID]],[6]!Table10[Control ID],[6]cmmiAnalysis!BG$4:BG$579))</f>
        <v>#REF!</v>
      </c>
      <c r="M407" s="1" t="e">
        <f>SUM(_xlfn.XLOOKUP(Table8[[#This Row],[Control ID]],[6]!Table10[Control ID],[6]cmmiAnalysis!BH$4:BH$579))</f>
        <v>#REF!</v>
      </c>
      <c r="N407" s="1" t="e">
        <f>SUM(_xlfn.XLOOKUP(Table8[[#This Row],[Control ID]],[6]!Table10[Control ID],[6]cmmiAnalysis!BI$4:BI$579))</f>
        <v>#REF!</v>
      </c>
      <c r="O407" s="1" t="e">
        <f>SUM(_xlfn.XLOOKUP(Table8[[#This Row],[Control ID]],[6]!Table10[Control ID],[6]cmmiAnalysis!BJ$4:BJ$579),_xlfn.XLOOKUP(Table8[[#This Row],[Control ID]],[6]!Table10[Control ID],[6]cmmiAnalysis!BK$4:BK$579))</f>
        <v>#REF!</v>
      </c>
      <c r="P407" s="1" t="e">
        <f>SUM(_xlfn.XLOOKUP(Table8[[#This Row],[Control ID]],[6]!Table10[Control ID],[6]cmmiAnalysis!BL$4:BL$579))</f>
        <v>#REF!</v>
      </c>
      <c r="Q40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7" s="1" t="e">
        <f>SUM(_xlfn.XLOOKUP(Table8[[#This Row],[Control ID]],[6]!Table10[Control ID],[6]cmmiAnalysis!BQ$4:BQ$579),_xlfn.XLOOKUP(Table8[[#This Row],[Control ID]],[6]!Table10[Control ID],[6]cmmiAnalysis!BR$4:BR$579))</f>
        <v>#REF!</v>
      </c>
      <c r="S407" s="1" t="e">
        <f>SUM(_xlfn.XLOOKUP(Table8[[#This Row],[Control ID]],[6]!Table10[Control ID],[6]cmmiAnalysis!BA$4:BA$579),_xlfn.XLOOKUP(Table8[[#This Row],[Control ID]],[6]!Table10[Control ID],[6]cmmiAnalysis!BB$4:BB$579),_xlfn.XLOOKUP(Table8[[#This Row],[Control ID]],[6]!Table10[Control ID],[6]cmmiAnalysis!BC$4:BC$579))</f>
        <v>#REF!</v>
      </c>
      <c r="T407" s="1" t="e">
        <f>SUM(_xlfn.XLOOKUP(Table8[[#This Row],[Control ID]],[6]!Table10[Control ID],[6]cmmiAnalysis!BV$4:BV$579))</f>
        <v>#REF!</v>
      </c>
      <c r="U407" s="1" t="e">
        <f>SUM(_xlfn.XLOOKUP(Table8[[#This Row],[Control ID]],[6]!Table10[Control ID],[6]cmmiAnalysis!BW$4:BW$579))</f>
        <v>#REF!</v>
      </c>
      <c r="V407" s="1" t="e">
        <f>SUM(_xlfn.XLOOKUP(Table8[[#This Row],[Control ID]],[6]!Table10[Control ID],[6]cmmiAnalysis!BX$4:BX$579))</f>
        <v>#REF!</v>
      </c>
      <c r="W407" s="1" t="e">
        <f>SUM(_xlfn.XLOOKUP(Table8[[#This Row],[Control ID]],[6]!Table10[Control ID],[6]cmmiAnalysis!BY$4:BY$579))</f>
        <v>#REF!</v>
      </c>
      <c r="X407" s="1" t="e">
        <f>SUM(_xlfn.XLOOKUP(Table8[[#This Row],[Control ID]],[6]!Table10[Control ID],[6]cmmiAnalysis!BZ$4:BZ$579))</f>
        <v>#REF!</v>
      </c>
      <c r="Y407" s="1" t="e">
        <f>SUM(_xlfn.XLOOKUP(Table8[[#This Row],[Control ID]],[6]!Table10[Control ID],[6]cmmiAnalysis!CA$4:CA$579),_xlfn.XLOOKUP(Table8[[#This Row],[Control ID]],[6]!Table10[Control ID],[6]cmmiAnalysis!CB$4:CB$579))</f>
        <v>#REF!</v>
      </c>
      <c r="Z407" s="1" t="e">
        <f>SUM(_xlfn.XLOOKUP(Table8[[#This Row],[Control ID]],[6]!Table10[Control ID],[6]cmmiAnalysis!CC$4:CC$579),_xlfn.XLOOKUP(Table8[[#This Row],[Control ID]],[6]!Table10[Control ID],[6]cmmiAnalysis!CD$4:CD$579),_xlfn.XLOOKUP(Table8[[#This Row],[Control ID]],[6]!Table10[Control ID],[6]cmmiAnalysis!CE$4:CE$579))</f>
        <v>#REF!</v>
      </c>
    </row>
    <row r="408" spans="2:26" x14ac:dyDescent="0.25">
      <c r="B408" s="1" t="s">
        <v>3774</v>
      </c>
      <c r="C408" s="1" t="str">
        <f>_xlfn.XLOOKUP(B408,[6]cmmiAnalysis!$A$4:$A$579,[6]cmmiAnalysis!$D$4:$D$579,0,0,1)</f>
        <v>Quality of Service (QoS)</v>
      </c>
      <c r="D408" s="19">
        <v>4</v>
      </c>
      <c r="E408" s="32" t="str">
        <f>IFERROR(SUM(Table8[[#This Row],[Implementation]:[Reporting]]),"N/A")</f>
        <v>N/A</v>
      </c>
      <c r="F408" s="32" t="e">
        <f>SUM(Table8[[#This Row],[Operating Capability]:[Adaptability]])</f>
        <v>#REF!</v>
      </c>
      <c r="G408" s="32" t="e">
        <f>SUM(Table8[[#This Row],[Reliability]:[Transparency]])</f>
        <v>#REF!</v>
      </c>
      <c r="H408" s="1" t="e" cm="1">
        <f t="array" ref="H408">_xlfn.XLOOKUP(B408,[6]!Table10[Control ID],[6]cmmiAnalysis!AV$4:AV$579,0,0,1)</f>
        <v>#REF!</v>
      </c>
      <c r="I408" s="1" t="e" cm="1">
        <f t="array" ref="I408">_xlfn.XLOOKUP(B408,[6]!Table10[Control ID], [6]cmmiAnalysis!AW$4:AW$579,0,0,1)+(_xlfn.XLOOKUP(B408,[6]!Table10[Control ID], [6]cmmiAnalysis!AX$4:AX$579,0,0,1)+(_xlfn.XLOOKUP(B408,[6]!Table10[Control ID], [6]cmmiAnalysis!AY$4:AY$579,0,0,1)))</f>
        <v>#REF!</v>
      </c>
      <c r="J40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8" s="1" t="e">
        <f>SUM(_xlfn.XLOOKUP(Table8[[#This Row],[Control ID]],[6]!Table10[Control ID],[6]cmmiAnalysis!BE$4:BE$579),_xlfn.XLOOKUP(Table8[[#This Row],[Control ID]],[6]!Table10[Control ID],[6]cmmiAnalysis!BF$4:BF$579))</f>
        <v>#REF!</v>
      </c>
      <c r="L408" s="1" t="e">
        <f>SUM(_xlfn.XLOOKUP(Table8[[#This Row],[Control ID]],[6]!Table10[Control ID],[6]cmmiAnalysis!BG$4:BG$579))</f>
        <v>#REF!</v>
      </c>
      <c r="M408" s="1" t="e">
        <f>SUM(_xlfn.XLOOKUP(Table8[[#This Row],[Control ID]],[6]!Table10[Control ID],[6]cmmiAnalysis!BH$4:BH$579))</f>
        <v>#REF!</v>
      </c>
      <c r="N408" s="1" t="e">
        <f>SUM(_xlfn.XLOOKUP(Table8[[#This Row],[Control ID]],[6]!Table10[Control ID],[6]cmmiAnalysis!BI$4:BI$579))</f>
        <v>#REF!</v>
      </c>
      <c r="O408" s="1" t="e">
        <f>SUM(_xlfn.XLOOKUP(Table8[[#This Row],[Control ID]],[6]!Table10[Control ID],[6]cmmiAnalysis!BJ$4:BJ$579),_xlfn.XLOOKUP(Table8[[#This Row],[Control ID]],[6]!Table10[Control ID],[6]cmmiAnalysis!BK$4:BK$579))</f>
        <v>#REF!</v>
      </c>
      <c r="P408" s="1" t="e">
        <f>SUM(_xlfn.XLOOKUP(Table8[[#This Row],[Control ID]],[6]!Table10[Control ID],[6]cmmiAnalysis!BL$4:BL$579))</f>
        <v>#REF!</v>
      </c>
      <c r="Q40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8" s="1" t="e">
        <f>SUM(_xlfn.XLOOKUP(Table8[[#This Row],[Control ID]],[6]!Table10[Control ID],[6]cmmiAnalysis!BQ$4:BQ$579),_xlfn.XLOOKUP(Table8[[#This Row],[Control ID]],[6]!Table10[Control ID],[6]cmmiAnalysis!BR$4:BR$579))</f>
        <v>#REF!</v>
      </c>
      <c r="S408" s="1" t="e">
        <f>SUM(_xlfn.XLOOKUP(Table8[[#This Row],[Control ID]],[6]!Table10[Control ID],[6]cmmiAnalysis!BA$4:BA$579),_xlfn.XLOOKUP(Table8[[#This Row],[Control ID]],[6]!Table10[Control ID],[6]cmmiAnalysis!BB$4:BB$579),_xlfn.XLOOKUP(Table8[[#This Row],[Control ID]],[6]!Table10[Control ID],[6]cmmiAnalysis!BC$4:BC$579))</f>
        <v>#REF!</v>
      </c>
      <c r="T408" s="1" t="e">
        <f>SUM(_xlfn.XLOOKUP(Table8[[#This Row],[Control ID]],[6]!Table10[Control ID],[6]cmmiAnalysis!BV$4:BV$579))</f>
        <v>#REF!</v>
      </c>
      <c r="U408" s="1" t="e">
        <f>SUM(_xlfn.XLOOKUP(Table8[[#This Row],[Control ID]],[6]!Table10[Control ID],[6]cmmiAnalysis!BW$4:BW$579))</f>
        <v>#REF!</v>
      </c>
      <c r="V408" s="1" t="e">
        <f>SUM(_xlfn.XLOOKUP(Table8[[#This Row],[Control ID]],[6]!Table10[Control ID],[6]cmmiAnalysis!BX$4:BX$579))</f>
        <v>#REF!</v>
      </c>
      <c r="W408" s="1" t="e">
        <f>SUM(_xlfn.XLOOKUP(Table8[[#This Row],[Control ID]],[6]!Table10[Control ID],[6]cmmiAnalysis!BY$4:BY$579))</f>
        <v>#REF!</v>
      </c>
      <c r="X408" s="1" t="e">
        <f>SUM(_xlfn.XLOOKUP(Table8[[#This Row],[Control ID]],[6]!Table10[Control ID],[6]cmmiAnalysis!BZ$4:BZ$579))</f>
        <v>#REF!</v>
      </c>
      <c r="Y408" s="1" t="e">
        <f>SUM(_xlfn.XLOOKUP(Table8[[#This Row],[Control ID]],[6]!Table10[Control ID],[6]cmmiAnalysis!CA$4:CA$579),_xlfn.XLOOKUP(Table8[[#This Row],[Control ID]],[6]!Table10[Control ID],[6]cmmiAnalysis!CB$4:CB$579))</f>
        <v>#REF!</v>
      </c>
      <c r="Z408" s="1" t="e">
        <f>SUM(_xlfn.XLOOKUP(Table8[[#This Row],[Control ID]],[6]!Table10[Control ID],[6]cmmiAnalysis!CC$4:CC$579),_xlfn.XLOOKUP(Table8[[#This Row],[Control ID]],[6]!Table10[Control ID],[6]cmmiAnalysis!CD$4:CD$579),_xlfn.XLOOKUP(Table8[[#This Row],[Control ID]],[6]!Table10[Control ID],[6]cmmiAnalysis!CE$4:CE$579))</f>
        <v>#REF!</v>
      </c>
    </row>
    <row r="409" spans="2:26" x14ac:dyDescent="0.25">
      <c r="B409" s="1" t="s">
        <v>3776</v>
      </c>
      <c r="C409" s="1" t="str">
        <f>_xlfn.XLOOKUP(B409,[6]cmmiAnalysis!$A$4:$A$579,[6]cmmiAnalysis!$D$4:$D$579,0,0,1)</f>
        <v>VLANs</v>
      </c>
      <c r="D409" s="19">
        <v>4</v>
      </c>
      <c r="E409" s="32" t="str">
        <f>IFERROR(SUM(Table8[[#This Row],[Implementation]:[Reporting]]),"N/A")</f>
        <v>N/A</v>
      </c>
      <c r="F409" s="32" t="e">
        <f>SUM(Table8[[#This Row],[Operating Capability]:[Adaptability]])</f>
        <v>#REF!</v>
      </c>
      <c r="G409" s="32" t="e">
        <f>SUM(Table8[[#This Row],[Reliability]:[Transparency]])</f>
        <v>#REF!</v>
      </c>
      <c r="H409" s="1" t="e" cm="1">
        <f t="array" ref="H409">_xlfn.XLOOKUP(B409,[6]!Table10[Control ID],[6]cmmiAnalysis!AV$4:AV$579,0,0,1)</f>
        <v>#REF!</v>
      </c>
      <c r="I409" s="1" t="e" cm="1">
        <f t="array" ref="I409">_xlfn.XLOOKUP(B409,[6]!Table10[Control ID], [6]cmmiAnalysis!AW$4:AW$579,0,0,1)+(_xlfn.XLOOKUP(B409,[6]!Table10[Control ID], [6]cmmiAnalysis!AX$4:AX$579,0,0,1)+(_xlfn.XLOOKUP(B409,[6]!Table10[Control ID], [6]cmmiAnalysis!AY$4:AY$579,0,0,1)))</f>
        <v>#REF!</v>
      </c>
      <c r="J40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09" s="1" t="e">
        <f>SUM(_xlfn.XLOOKUP(Table8[[#This Row],[Control ID]],[6]!Table10[Control ID],[6]cmmiAnalysis!BE$4:BE$579),_xlfn.XLOOKUP(Table8[[#This Row],[Control ID]],[6]!Table10[Control ID],[6]cmmiAnalysis!BF$4:BF$579))</f>
        <v>#REF!</v>
      </c>
      <c r="L409" s="1" t="e">
        <f>SUM(_xlfn.XLOOKUP(Table8[[#This Row],[Control ID]],[6]!Table10[Control ID],[6]cmmiAnalysis!BG$4:BG$579))</f>
        <v>#REF!</v>
      </c>
      <c r="M409" s="1" t="e">
        <f>SUM(_xlfn.XLOOKUP(Table8[[#This Row],[Control ID]],[6]!Table10[Control ID],[6]cmmiAnalysis!BH$4:BH$579))</f>
        <v>#REF!</v>
      </c>
      <c r="N409" s="1" t="e">
        <f>SUM(_xlfn.XLOOKUP(Table8[[#This Row],[Control ID]],[6]!Table10[Control ID],[6]cmmiAnalysis!BI$4:BI$579))</f>
        <v>#REF!</v>
      </c>
      <c r="O409" s="1" t="e">
        <f>SUM(_xlfn.XLOOKUP(Table8[[#This Row],[Control ID]],[6]!Table10[Control ID],[6]cmmiAnalysis!BJ$4:BJ$579),_xlfn.XLOOKUP(Table8[[#This Row],[Control ID]],[6]!Table10[Control ID],[6]cmmiAnalysis!BK$4:BK$579))</f>
        <v>#REF!</v>
      </c>
      <c r="P409" s="1" t="e">
        <f>SUM(_xlfn.XLOOKUP(Table8[[#This Row],[Control ID]],[6]!Table10[Control ID],[6]cmmiAnalysis!BL$4:BL$579))</f>
        <v>#REF!</v>
      </c>
      <c r="Q40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09" s="1" t="e">
        <f>SUM(_xlfn.XLOOKUP(Table8[[#This Row],[Control ID]],[6]!Table10[Control ID],[6]cmmiAnalysis!BQ$4:BQ$579),_xlfn.XLOOKUP(Table8[[#This Row],[Control ID]],[6]!Table10[Control ID],[6]cmmiAnalysis!BR$4:BR$579))</f>
        <v>#REF!</v>
      </c>
      <c r="S409" s="1" t="e">
        <f>SUM(_xlfn.XLOOKUP(Table8[[#This Row],[Control ID]],[6]!Table10[Control ID],[6]cmmiAnalysis!BA$4:BA$579),_xlfn.XLOOKUP(Table8[[#This Row],[Control ID]],[6]!Table10[Control ID],[6]cmmiAnalysis!BB$4:BB$579),_xlfn.XLOOKUP(Table8[[#This Row],[Control ID]],[6]!Table10[Control ID],[6]cmmiAnalysis!BC$4:BC$579))</f>
        <v>#REF!</v>
      </c>
      <c r="T409" s="1" t="e">
        <f>SUM(_xlfn.XLOOKUP(Table8[[#This Row],[Control ID]],[6]!Table10[Control ID],[6]cmmiAnalysis!BV$4:BV$579))</f>
        <v>#REF!</v>
      </c>
      <c r="U409" s="1" t="e">
        <f>SUM(_xlfn.XLOOKUP(Table8[[#This Row],[Control ID]],[6]!Table10[Control ID],[6]cmmiAnalysis!BW$4:BW$579))</f>
        <v>#REF!</v>
      </c>
      <c r="V409" s="1" t="e">
        <f>SUM(_xlfn.XLOOKUP(Table8[[#This Row],[Control ID]],[6]!Table10[Control ID],[6]cmmiAnalysis!BX$4:BX$579))</f>
        <v>#REF!</v>
      </c>
      <c r="W409" s="1" t="e">
        <f>SUM(_xlfn.XLOOKUP(Table8[[#This Row],[Control ID]],[6]!Table10[Control ID],[6]cmmiAnalysis!BY$4:BY$579))</f>
        <v>#REF!</v>
      </c>
      <c r="X409" s="1" t="e">
        <f>SUM(_xlfn.XLOOKUP(Table8[[#This Row],[Control ID]],[6]!Table10[Control ID],[6]cmmiAnalysis!BZ$4:BZ$579))</f>
        <v>#REF!</v>
      </c>
      <c r="Y409" s="1" t="e">
        <f>SUM(_xlfn.XLOOKUP(Table8[[#This Row],[Control ID]],[6]!Table10[Control ID],[6]cmmiAnalysis!CA$4:CA$579),_xlfn.XLOOKUP(Table8[[#This Row],[Control ID]],[6]!Table10[Control ID],[6]cmmiAnalysis!CB$4:CB$579))</f>
        <v>#REF!</v>
      </c>
      <c r="Z409" s="1" t="e">
        <f>SUM(_xlfn.XLOOKUP(Table8[[#This Row],[Control ID]],[6]!Table10[Control ID],[6]cmmiAnalysis!CC$4:CC$579),_xlfn.XLOOKUP(Table8[[#This Row],[Control ID]],[6]!Table10[Control ID],[6]cmmiAnalysis!CD$4:CD$579),_xlfn.XLOOKUP(Table8[[#This Row],[Control ID]],[6]!Table10[Control ID],[6]cmmiAnalysis!CE$4:CE$579))</f>
        <v>#REF!</v>
      </c>
    </row>
    <row r="410" spans="2:26" x14ac:dyDescent="0.25">
      <c r="B410" s="1" t="s">
        <v>3778</v>
      </c>
      <c r="C410" s="1" t="str">
        <f>_xlfn.XLOOKUP(B410,[6]cmmiAnalysis!$A$4:$A$579,[6]cmmiAnalysis!$D$4:$D$579,0,0,1)</f>
        <v>Zero Trust Architecture</v>
      </c>
      <c r="D410" s="19">
        <v>3</v>
      </c>
      <c r="E410" s="32" t="str">
        <f>IFERROR(SUM(Table8[[#This Row],[Implementation]:[Reporting]]),"N/A")</f>
        <v>N/A</v>
      </c>
      <c r="F410" s="32" t="e">
        <f>SUM(Table8[[#This Row],[Operating Capability]:[Adaptability]])</f>
        <v>#REF!</v>
      </c>
      <c r="G410" s="32" t="e">
        <f>SUM(Table8[[#This Row],[Reliability]:[Transparency]])</f>
        <v>#REF!</v>
      </c>
      <c r="H410" s="1" t="e" cm="1">
        <f t="array" ref="H410">_xlfn.XLOOKUP(B410,[6]!Table10[Control ID],[6]cmmiAnalysis!AV$4:AV$579,0,0,1)</f>
        <v>#REF!</v>
      </c>
      <c r="I410" s="1" t="e" cm="1">
        <f t="array" ref="I410">_xlfn.XLOOKUP(B410,[6]!Table10[Control ID], [6]cmmiAnalysis!AW$4:AW$579,0,0,1)+(_xlfn.XLOOKUP(B410,[6]!Table10[Control ID], [6]cmmiAnalysis!AX$4:AX$579,0,0,1)+(_xlfn.XLOOKUP(B410,[6]!Table10[Control ID], [6]cmmiAnalysis!AY$4:AY$579,0,0,1)))</f>
        <v>#REF!</v>
      </c>
      <c r="J4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0" s="1" t="e">
        <f>SUM(_xlfn.XLOOKUP(Table8[[#This Row],[Control ID]],[6]!Table10[Control ID],[6]cmmiAnalysis!BE$4:BE$579),_xlfn.XLOOKUP(Table8[[#This Row],[Control ID]],[6]!Table10[Control ID],[6]cmmiAnalysis!BF$4:BF$579))</f>
        <v>#REF!</v>
      </c>
      <c r="L410" s="1" t="e">
        <f>SUM(_xlfn.XLOOKUP(Table8[[#This Row],[Control ID]],[6]!Table10[Control ID],[6]cmmiAnalysis!BG$4:BG$579))</f>
        <v>#REF!</v>
      </c>
      <c r="M410" s="1" t="e">
        <f>SUM(_xlfn.XLOOKUP(Table8[[#This Row],[Control ID]],[6]!Table10[Control ID],[6]cmmiAnalysis!BH$4:BH$579))</f>
        <v>#REF!</v>
      </c>
      <c r="N410" s="1" t="e">
        <f>SUM(_xlfn.XLOOKUP(Table8[[#This Row],[Control ID]],[6]!Table10[Control ID],[6]cmmiAnalysis!BI$4:BI$579))</f>
        <v>#REF!</v>
      </c>
      <c r="O410" s="1" t="e">
        <f>SUM(_xlfn.XLOOKUP(Table8[[#This Row],[Control ID]],[6]!Table10[Control ID],[6]cmmiAnalysis!BJ$4:BJ$579),_xlfn.XLOOKUP(Table8[[#This Row],[Control ID]],[6]!Table10[Control ID],[6]cmmiAnalysis!BK$4:BK$579))</f>
        <v>#REF!</v>
      </c>
      <c r="P410" s="1" t="e">
        <f>SUM(_xlfn.XLOOKUP(Table8[[#This Row],[Control ID]],[6]!Table10[Control ID],[6]cmmiAnalysis!BL$4:BL$579))</f>
        <v>#REF!</v>
      </c>
      <c r="Q4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0" s="1" t="e">
        <f>SUM(_xlfn.XLOOKUP(Table8[[#This Row],[Control ID]],[6]!Table10[Control ID],[6]cmmiAnalysis!BQ$4:BQ$579),_xlfn.XLOOKUP(Table8[[#This Row],[Control ID]],[6]!Table10[Control ID],[6]cmmiAnalysis!BR$4:BR$579))</f>
        <v>#REF!</v>
      </c>
      <c r="S410" s="1" t="e">
        <f>SUM(_xlfn.XLOOKUP(Table8[[#This Row],[Control ID]],[6]!Table10[Control ID],[6]cmmiAnalysis!BA$4:BA$579),_xlfn.XLOOKUP(Table8[[#This Row],[Control ID]],[6]!Table10[Control ID],[6]cmmiAnalysis!BB$4:BB$579),_xlfn.XLOOKUP(Table8[[#This Row],[Control ID]],[6]!Table10[Control ID],[6]cmmiAnalysis!BC$4:BC$579))</f>
        <v>#REF!</v>
      </c>
      <c r="T410" s="1" t="e">
        <f>SUM(_xlfn.XLOOKUP(Table8[[#This Row],[Control ID]],[6]!Table10[Control ID],[6]cmmiAnalysis!BV$4:BV$579))</f>
        <v>#REF!</v>
      </c>
      <c r="U410" s="1" t="e">
        <f>SUM(_xlfn.XLOOKUP(Table8[[#This Row],[Control ID]],[6]!Table10[Control ID],[6]cmmiAnalysis!BW$4:BW$579))</f>
        <v>#REF!</v>
      </c>
      <c r="V410" s="1" t="e">
        <f>SUM(_xlfn.XLOOKUP(Table8[[#This Row],[Control ID]],[6]!Table10[Control ID],[6]cmmiAnalysis!BX$4:BX$579))</f>
        <v>#REF!</v>
      </c>
      <c r="W410" s="1" t="e">
        <f>SUM(_xlfn.XLOOKUP(Table8[[#This Row],[Control ID]],[6]!Table10[Control ID],[6]cmmiAnalysis!BY$4:BY$579))</f>
        <v>#REF!</v>
      </c>
      <c r="X410" s="1" t="e">
        <f>SUM(_xlfn.XLOOKUP(Table8[[#This Row],[Control ID]],[6]!Table10[Control ID],[6]cmmiAnalysis!BZ$4:BZ$579))</f>
        <v>#REF!</v>
      </c>
      <c r="Y410" s="1" t="e">
        <f>SUM(_xlfn.XLOOKUP(Table8[[#This Row],[Control ID]],[6]!Table10[Control ID],[6]cmmiAnalysis!CA$4:CA$579),_xlfn.XLOOKUP(Table8[[#This Row],[Control ID]],[6]!Table10[Control ID],[6]cmmiAnalysis!CB$4:CB$579))</f>
        <v>#REF!</v>
      </c>
      <c r="Z410" s="1" t="e">
        <f>SUM(_xlfn.XLOOKUP(Table8[[#This Row],[Control ID]],[6]!Table10[Control ID],[6]cmmiAnalysis!CC$4:CC$579),_xlfn.XLOOKUP(Table8[[#This Row],[Control ID]],[6]!Table10[Control ID],[6]cmmiAnalysis!CD$4:CD$579),_xlfn.XLOOKUP(Table8[[#This Row],[Control ID]],[6]!Table10[Control ID],[6]cmmiAnalysis!CE$4:CE$579))</f>
        <v>#REF!</v>
      </c>
    </row>
    <row r="411" spans="2:26" x14ac:dyDescent="0.25">
      <c r="B411" s="1" t="s">
        <v>3779</v>
      </c>
      <c r="C411" s="1" t="str">
        <f>_xlfn.XLOOKUP(B411,[6]cmmiAnalysis!$A$4:$A$579,[6]cmmiAnalysis!$D$4:$D$579,0,0,1)</f>
        <v>Packet Capture</v>
      </c>
      <c r="D411" s="19">
        <v>5</v>
      </c>
      <c r="E411" s="32" t="str">
        <f>IFERROR(SUM(Table8[[#This Row],[Implementation]:[Reporting]]),"N/A")</f>
        <v>N/A</v>
      </c>
      <c r="F411" s="32" t="e">
        <f>SUM(Table8[[#This Row],[Operating Capability]:[Adaptability]])</f>
        <v>#REF!</v>
      </c>
      <c r="G411" s="32" t="e">
        <f>SUM(Table8[[#This Row],[Reliability]:[Transparency]])</f>
        <v>#REF!</v>
      </c>
      <c r="H411" s="1" t="e" cm="1">
        <f t="array" ref="H411">_xlfn.XLOOKUP(B411,[6]!Table10[Control ID],[6]cmmiAnalysis!AV$4:AV$579,0,0,1)</f>
        <v>#REF!</v>
      </c>
      <c r="I411" s="1" t="e" cm="1">
        <f t="array" ref="I411">_xlfn.XLOOKUP(B411,[6]!Table10[Control ID], [6]cmmiAnalysis!AW$4:AW$579,0,0,1)+(_xlfn.XLOOKUP(B411,[6]!Table10[Control ID], [6]cmmiAnalysis!AX$4:AX$579,0,0,1)+(_xlfn.XLOOKUP(B411,[6]!Table10[Control ID], [6]cmmiAnalysis!AY$4:AY$579,0,0,1)))</f>
        <v>#REF!</v>
      </c>
      <c r="J4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1" s="1" t="e">
        <f>SUM(_xlfn.XLOOKUP(Table8[[#This Row],[Control ID]],[6]!Table10[Control ID],[6]cmmiAnalysis!BE$4:BE$579),_xlfn.XLOOKUP(Table8[[#This Row],[Control ID]],[6]!Table10[Control ID],[6]cmmiAnalysis!BF$4:BF$579))</f>
        <v>#REF!</v>
      </c>
      <c r="L411" s="1" t="e">
        <f>SUM(_xlfn.XLOOKUP(Table8[[#This Row],[Control ID]],[6]!Table10[Control ID],[6]cmmiAnalysis!BG$4:BG$579))</f>
        <v>#REF!</v>
      </c>
      <c r="M411" s="1" t="e">
        <f>SUM(_xlfn.XLOOKUP(Table8[[#This Row],[Control ID]],[6]!Table10[Control ID],[6]cmmiAnalysis!BH$4:BH$579))</f>
        <v>#REF!</v>
      </c>
      <c r="N411" s="1" t="e">
        <f>SUM(_xlfn.XLOOKUP(Table8[[#This Row],[Control ID]],[6]!Table10[Control ID],[6]cmmiAnalysis!BI$4:BI$579))</f>
        <v>#REF!</v>
      </c>
      <c r="O411" s="1" t="e">
        <f>SUM(_xlfn.XLOOKUP(Table8[[#This Row],[Control ID]],[6]!Table10[Control ID],[6]cmmiAnalysis!BJ$4:BJ$579),_xlfn.XLOOKUP(Table8[[#This Row],[Control ID]],[6]!Table10[Control ID],[6]cmmiAnalysis!BK$4:BK$579))</f>
        <v>#REF!</v>
      </c>
      <c r="P411" s="1" t="e">
        <f>SUM(_xlfn.XLOOKUP(Table8[[#This Row],[Control ID]],[6]!Table10[Control ID],[6]cmmiAnalysis!BL$4:BL$579))</f>
        <v>#REF!</v>
      </c>
      <c r="Q4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1" s="1" t="e">
        <f>SUM(_xlfn.XLOOKUP(Table8[[#This Row],[Control ID]],[6]!Table10[Control ID],[6]cmmiAnalysis!BQ$4:BQ$579),_xlfn.XLOOKUP(Table8[[#This Row],[Control ID]],[6]!Table10[Control ID],[6]cmmiAnalysis!BR$4:BR$579))</f>
        <v>#REF!</v>
      </c>
      <c r="S411" s="1" t="e">
        <f>SUM(_xlfn.XLOOKUP(Table8[[#This Row],[Control ID]],[6]!Table10[Control ID],[6]cmmiAnalysis!BA$4:BA$579),_xlfn.XLOOKUP(Table8[[#This Row],[Control ID]],[6]!Table10[Control ID],[6]cmmiAnalysis!BB$4:BB$579),_xlfn.XLOOKUP(Table8[[#This Row],[Control ID]],[6]!Table10[Control ID],[6]cmmiAnalysis!BC$4:BC$579))</f>
        <v>#REF!</v>
      </c>
      <c r="T411" s="1" t="e">
        <f>SUM(_xlfn.XLOOKUP(Table8[[#This Row],[Control ID]],[6]!Table10[Control ID],[6]cmmiAnalysis!BV$4:BV$579))</f>
        <v>#REF!</v>
      </c>
      <c r="U411" s="1" t="e">
        <f>SUM(_xlfn.XLOOKUP(Table8[[#This Row],[Control ID]],[6]!Table10[Control ID],[6]cmmiAnalysis!BW$4:BW$579))</f>
        <v>#REF!</v>
      </c>
      <c r="V411" s="1" t="e">
        <f>SUM(_xlfn.XLOOKUP(Table8[[#This Row],[Control ID]],[6]!Table10[Control ID],[6]cmmiAnalysis!BX$4:BX$579))</f>
        <v>#REF!</v>
      </c>
      <c r="W411" s="1" t="e">
        <f>SUM(_xlfn.XLOOKUP(Table8[[#This Row],[Control ID]],[6]!Table10[Control ID],[6]cmmiAnalysis!BY$4:BY$579))</f>
        <v>#REF!</v>
      </c>
      <c r="X411" s="1" t="e">
        <f>SUM(_xlfn.XLOOKUP(Table8[[#This Row],[Control ID]],[6]!Table10[Control ID],[6]cmmiAnalysis!BZ$4:BZ$579))</f>
        <v>#REF!</v>
      </c>
      <c r="Y411" s="1" t="e">
        <f>SUM(_xlfn.XLOOKUP(Table8[[#This Row],[Control ID]],[6]!Table10[Control ID],[6]cmmiAnalysis!CA$4:CA$579),_xlfn.XLOOKUP(Table8[[#This Row],[Control ID]],[6]!Table10[Control ID],[6]cmmiAnalysis!CB$4:CB$579))</f>
        <v>#REF!</v>
      </c>
      <c r="Z411" s="1" t="e">
        <f>SUM(_xlfn.XLOOKUP(Table8[[#This Row],[Control ID]],[6]!Table10[Control ID],[6]cmmiAnalysis!CC$4:CC$579),_xlfn.XLOOKUP(Table8[[#This Row],[Control ID]],[6]!Table10[Control ID],[6]cmmiAnalysis!CD$4:CD$579),_xlfn.XLOOKUP(Table8[[#This Row],[Control ID]],[6]!Table10[Control ID],[6]cmmiAnalysis!CE$4:CE$579))</f>
        <v>#REF!</v>
      </c>
    </row>
    <row r="412" spans="2:26" x14ac:dyDescent="0.25">
      <c r="B412" s="1" t="s">
        <v>3781</v>
      </c>
      <c r="C412" s="1" t="str">
        <f>_xlfn.XLOOKUP(B412,[6]cmmiAnalysis!$A$4:$A$579,[6]cmmiAnalysis!$D$4:$D$579,0,0,1)</f>
        <v>Network Behavior Analysis</v>
      </c>
      <c r="D412" s="19">
        <v>4</v>
      </c>
      <c r="E412" s="32" t="str">
        <f>IFERROR(SUM(Table8[[#This Row],[Implementation]:[Reporting]]),"N/A")</f>
        <v>N/A</v>
      </c>
      <c r="F412" s="32" t="e">
        <f>SUM(Table8[[#This Row],[Operating Capability]:[Adaptability]])</f>
        <v>#REF!</v>
      </c>
      <c r="G412" s="32" t="e">
        <f>SUM(Table8[[#This Row],[Reliability]:[Transparency]])</f>
        <v>#REF!</v>
      </c>
      <c r="H412" s="1" t="e" cm="1">
        <f t="array" ref="H412">_xlfn.XLOOKUP(B412,[6]!Table10[Control ID],[6]cmmiAnalysis!AV$4:AV$579,0,0,1)</f>
        <v>#REF!</v>
      </c>
      <c r="I412" s="1" t="e" cm="1">
        <f t="array" ref="I412">_xlfn.XLOOKUP(B412,[6]!Table10[Control ID], [6]cmmiAnalysis!AW$4:AW$579,0,0,1)+(_xlfn.XLOOKUP(B412,[6]!Table10[Control ID], [6]cmmiAnalysis!AX$4:AX$579,0,0,1)+(_xlfn.XLOOKUP(B412,[6]!Table10[Control ID], [6]cmmiAnalysis!AY$4:AY$579,0,0,1)))</f>
        <v>#REF!</v>
      </c>
      <c r="J4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2" s="1" t="e">
        <f>SUM(_xlfn.XLOOKUP(Table8[[#This Row],[Control ID]],[6]!Table10[Control ID],[6]cmmiAnalysis!BE$4:BE$579),_xlfn.XLOOKUP(Table8[[#This Row],[Control ID]],[6]!Table10[Control ID],[6]cmmiAnalysis!BF$4:BF$579))</f>
        <v>#REF!</v>
      </c>
      <c r="L412" s="1" t="e">
        <f>SUM(_xlfn.XLOOKUP(Table8[[#This Row],[Control ID]],[6]!Table10[Control ID],[6]cmmiAnalysis!BG$4:BG$579))</f>
        <v>#REF!</v>
      </c>
      <c r="M412" s="1" t="e">
        <f>SUM(_xlfn.XLOOKUP(Table8[[#This Row],[Control ID]],[6]!Table10[Control ID],[6]cmmiAnalysis!BH$4:BH$579))</f>
        <v>#REF!</v>
      </c>
      <c r="N412" s="1" t="e">
        <f>SUM(_xlfn.XLOOKUP(Table8[[#This Row],[Control ID]],[6]!Table10[Control ID],[6]cmmiAnalysis!BI$4:BI$579))</f>
        <v>#REF!</v>
      </c>
      <c r="O412" s="1" t="e">
        <f>SUM(_xlfn.XLOOKUP(Table8[[#This Row],[Control ID]],[6]!Table10[Control ID],[6]cmmiAnalysis!BJ$4:BJ$579),_xlfn.XLOOKUP(Table8[[#This Row],[Control ID]],[6]!Table10[Control ID],[6]cmmiAnalysis!BK$4:BK$579))</f>
        <v>#REF!</v>
      </c>
      <c r="P412" s="1" t="e">
        <f>SUM(_xlfn.XLOOKUP(Table8[[#This Row],[Control ID]],[6]!Table10[Control ID],[6]cmmiAnalysis!BL$4:BL$579))</f>
        <v>#REF!</v>
      </c>
      <c r="Q4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2" s="1" t="e">
        <f>SUM(_xlfn.XLOOKUP(Table8[[#This Row],[Control ID]],[6]!Table10[Control ID],[6]cmmiAnalysis!BQ$4:BQ$579),_xlfn.XLOOKUP(Table8[[#This Row],[Control ID]],[6]!Table10[Control ID],[6]cmmiAnalysis!BR$4:BR$579))</f>
        <v>#REF!</v>
      </c>
      <c r="S412" s="1" t="e">
        <f>SUM(_xlfn.XLOOKUP(Table8[[#This Row],[Control ID]],[6]!Table10[Control ID],[6]cmmiAnalysis!BA$4:BA$579),_xlfn.XLOOKUP(Table8[[#This Row],[Control ID]],[6]!Table10[Control ID],[6]cmmiAnalysis!BB$4:BB$579),_xlfn.XLOOKUP(Table8[[#This Row],[Control ID]],[6]!Table10[Control ID],[6]cmmiAnalysis!BC$4:BC$579))</f>
        <v>#REF!</v>
      </c>
      <c r="T412" s="1" t="e">
        <f>SUM(_xlfn.XLOOKUP(Table8[[#This Row],[Control ID]],[6]!Table10[Control ID],[6]cmmiAnalysis!BV$4:BV$579))</f>
        <v>#REF!</v>
      </c>
      <c r="U412" s="1" t="e">
        <f>SUM(_xlfn.XLOOKUP(Table8[[#This Row],[Control ID]],[6]!Table10[Control ID],[6]cmmiAnalysis!BW$4:BW$579))</f>
        <v>#REF!</v>
      </c>
      <c r="V412" s="1" t="e">
        <f>SUM(_xlfn.XLOOKUP(Table8[[#This Row],[Control ID]],[6]!Table10[Control ID],[6]cmmiAnalysis!BX$4:BX$579))</f>
        <v>#REF!</v>
      </c>
      <c r="W412" s="1" t="e">
        <f>SUM(_xlfn.XLOOKUP(Table8[[#This Row],[Control ID]],[6]!Table10[Control ID],[6]cmmiAnalysis!BY$4:BY$579))</f>
        <v>#REF!</v>
      </c>
      <c r="X412" s="1" t="e">
        <f>SUM(_xlfn.XLOOKUP(Table8[[#This Row],[Control ID]],[6]!Table10[Control ID],[6]cmmiAnalysis!BZ$4:BZ$579))</f>
        <v>#REF!</v>
      </c>
      <c r="Y412" s="1" t="e">
        <f>SUM(_xlfn.XLOOKUP(Table8[[#This Row],[Control ID]],[6]!Table10[Control ID],[6]cmmiAnalysis!CA$4:CA$579),_xlfn.XLOOKUP(Table8[[#This Row],[Control ID]],[6]!Table10[Control ID],[6]cmmiAnalysis!CB$4:CB$579))</f>
        <v>#REF!</v>
      </c>
      <c r="Z412" s="1" t="e">
        <f>SUM(_xlfn.XLOOKUP(Table8[[#This Row],[Control ID]],[6]!Table10[Control ID],[6]cmmiAnalysis!CC$4:CC$579),_xlfn.XLOOKUP(Table8[[#This Row],[Control ID]],[6]!Table10[Control ID],[6]cmmiAnalysis!CD$4:CD$579),_xlfn.XLOOKUP(Table8[[#This Row],[Control ID]],[6]!Table10[Control ID],[6]cmmiAnalysis!CE$4:CE$579))</f>
        <v>#REF!</v>
      </c>
    </row>
    <row r="413" spans="2:26" x14ac:dyDescent="0.25">
      <c r="B413" s="1" t="s">
        <v>3783</v>
      </c>
      <c r="C413" s="1" t="str">
        <f>_xlfn.XLOOKUP(B413,[6]cmmiAnalysis!$A$4:$A$579,[6]cmmiAnalysis!$D$4:$D$579,0,0,1)</f>
        <v>Threat Feeds</v>
      </c>
      <c r="D413" s="19">
        <v>4</v>
      </c>
      <c r="E413" s="32" t="str">
        <f>IFERROR(SUM(Table8[[#This Row],[Implementation]:[Reporting]]),"N/A")</f>
        <v>N/A</v>
      </c>
      <c r="F413" s="32" t="e">
        <f>SUM(Table8[[#This Row],[Operating Capability]:[Adaptability]])</f>
        <v>#REF!</v>
      </c>
      <c r="G413" s="32" t="e">
        <f>SUM(Table8[[#This Row],[Reliability]:[Transparency]])</f>
        <v>#REF!</v>
      </c>
      <c r="H413" s="1" t="e" cm="1">
        <f t="array" ref="H413">_xlfn.XLOOKUP(B413,[6]!Table10[Control ID],[6]cmmiAnalysis!AV$4:AV$579,0,0,1)</f>
        <v>#REF!</v>
      </c>
      <c r="I413" s="1" t="e" cm="1">
        <f t="array" ref="I413">_xlfn.XLOOKUP(B413,[6]!Table10[Control ID], [6]cmmiAnalysis!AW$4:AW$579,0,0,1)+(_xlfn.XLOOKUP(B413,[6]!Table10[Control ID], [6]cmmiAnalysis!AX$4:AX$579,0,0,1)+(_xlfn.XLOOKUP(B413,[6]!Table10[Control ID], [6]cmmiAnalysis!AY$4:AY$579,0,0,1)))</f>
        <v>#REF!</v>
      </c>
      <c r="J4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3" s="1" t="e">
        <f>SUM(_xlfn.XLOOKUP(Table8[[#This Row],[Control ID]],[6]!Table10[Control ID],[6]cmmiAnalysis!BE$4:BE$579),_xlfn.XLOOKUP(Table8[[#This Row],[Control ID]],[6]!Table10[Control ID],[6]cmmiAnalysis!BF$4:BF$579))</f>
        <v>#REF!</v>
      </c>
      <c r="L413" s="1" t="e">
        <f>SUM(_xlfn.XLOOKUP(Table8[[#This Row],[Control ID]],[6]!Table10[Control ID],[6]cmmiAnalysis!BG$4:BG$579))</f>
        <v>#REF!</v>
      </c>
      <c r="M413" s="1" t="e">
        <f>SUM(_xlfn.XLOOKUP(Table8[[#This Row],[Control ID]],[6]!Table10[Control ID],[6]cmmiAnalysis!BH$4:BH$579))</f>
        <v>#REF!</v>
      </c>
      <c r="N413" s="1" t="e">
        <f>SUM(_xlfn.XLOOKUP(Table8[[#This Row],[Control ID]],[6]!Table10[Control ID],[6]cmmiAnalysis!BI$4:BI$579))</f>
        <v>#REF!</v>
      </c>
      <c r="O413" s="1" t="e">
        <f>SUM(_xlfn.XLOOKUP(Table8[[#This Row],[Control ID]],[6]!Table10[Control ID],[6]cmmiAnalysis!BJ$4:BJ$579),_xlfn.XLOOKUP(Table8[[#This Row],[Control ID]],[6]!Table10[Control ID],[6]cmmiAnalysis!BK$4:BK$579))</f>
        <v>#REF!</v>
      </c>
      <c r="P413" s="1" t="e">
        <f>SUM(_xlfn.XLOOKUP(Table8[[#This Row],[Control ID]],[6]!Table10[Control ID],[6]cmmiAnalysis!BL$4:BL$579))</f>
        <v>#REF!</v>
      </c>
      <c r="Q4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3" s="1" t="e">
        <f>SUM(_xlfn.XLOOKUP(Table8[[#This Row],[Control ID]],[6]!Table10[Control ID],[6]cmmiAnalysis!BQ$4:BQ$579),_xlfn.XLOOKUP(Table8[[#This Row],[Control ID]],[6]!Table10[Control ID],[6]cmmiAnalysis!BR$4:BR$579))</f>
        <v>#REF!</v>
      </c>
      <c r="S413" s="1" t="e">
        <f>SUM(_xlfn.XLOOKUP(Table8[[#This Row],[Control ID]],[6]!Table10[Control ID],[6]cmmiAnalysis!BA$4:BA$579),_xlfn.XLOOKUP(Table8[[#This Row],[Control ID]],[6]!Table10[Control ID],[6]cmmiAnalysis!BB$4:BB$579),_xlfn.XLOOKUP(Table8[[#This Row],[Control ID]],[6]!Table10[Control ID],[6]cmmiAnalysis!BC$4:BC$579))</f>
        <v>#REF!</v>
      </c>
      <c r="T413" s="1" t="e">
        <f>SUM(_xlfn.XLOOKUP(Table8[[#This Row],[Control ID]],[6]!Table10[Control ID],[6]cmmiAnalysis!BV$4:BV$579))</f>
        <v>#REF!</v>
      </c>
      <c r="U413" s="1" t="e">
        <f>SUM(_xlfn.XLOOKUP(Table8[[#This Row],[Control ID]],[6]!Table10[Control ID],[6]cmmiAnalysis!BW$4:BW$579))</f>
        <v>#REF!</v>
      </c>
      <c r="V413" s="1" t="e">
        <f>SUM(_xlfn.XLOOKUP(Table8[[#This Row],[Control ID]],[6]!Table10[Control ID],[6]cmmiAnalysis!BX$4:BX$579))</f>
        <v>#REF!</v>
      </c>
      <c r="W413" s="1" t="e">
        <f>SUM(_xlfn.XLOOKUP(Table8[[#This Row],[Control ID]],[6]!Table10[Control ID],[6]cmmiAnalysis!BY$4:BY$579))</f>
        <v>#REF!</v>
      </c>
      <c r="X413" s="1" t="e">
        <f>SUM(_xlfn.XLOOKUP(Table8[[#This Row],[Control ID]],[6]!Table10[Control ID],[6]cmmiAnalysis!BZ$4:BZ$579))</f>
        <v>#REF!</v>
      </c>
      <c r="Y413" s="1" t="e">
        <f>SUM(_xlfn.XLOOKUP(Table8[[#This Row],[Control ID]],[6]!Table10[Control ID],[6]cmmiAnalysis!CA$4:CA$579),_xlfn.XLOOKUP(Table8[[#This Row],[Control ID]],[6]!Table10[Control ID],[6]cmmiAnalysis!CB$4:CB$579))</f>
        <v>#REF!</v>
      </c>
      <c r="Z413" s="1" t="e">
        <f>SUM(_xlfn.XLOOKUP(Table8[[#This Row],[Control ID]],[6]!Table10[Control ID],[6]cmmiAnalysis!CC$4:CC$579),_xlfn.XLOOKUP(Table8[[#This Row],[Control ID]],[6]!Table10[Control ID],[6]cmmiAnalysis!CD$4:CD$579),_xlfn.XLOOKUP(Table8[[#This Row],[Control ID]],[6]!Table10[Control ID],[6]cmmiAnalysis!CE$4:CE$579))</f>
        <v>#REF!</v>
      </c>
    </row>
    <row r="414" spans="2:26" x14ac:dyDescent="0.25">
      <c r="B414" s="1" t="s">
        <v>3784</v>
      </c>
      <c r="C414" s="1" t="str">
        <f>_xlfn.XLOOKUP(B414,[6]cmmiAnalysis!$A$4:$A$579,[6]cmmiAnalysis!$D$4:$D$579,0,0,1)</f>
        <v>Reputation-based Security</v>
      </c>
      <c r="D414" s="19">
        <v>2</v>
      </c>
      <c r="E414" s="32" t="str">
        <f>IFERROR(SUM(Table8[[#This Row],[Implementation]:[Reporting]]),"N/A")</f>
        <v>N/A</v>
      </c>
      <c r="F414" s="32" t="e">
        <f>SUM(Table8[[#This Row],[Operating Capability]:[Adaptability]])</f>
        <v>#REF!</v>
      </c>
      <c r="G414" s="32" t="e">
        <f>SUM(Table8[[#This Row],[Reliability]:[Transparency]])</f>
        <v>#REF!</v>
      </c>
      <c r="H414" s="1" t="e" cm="1">
        <f t="array" ref="H414">_xlfn.XLOOKUP(B414,[6]!Table10[Control ID],[6]cmmiAnalysis!AV$4:AV$579,0,0,1)</f>
        <v>#REF!</v>
      </c>
      <c r="I414" s="1" t="e" cm="1">
        <f t="array" ref="I414">_xlfn.XLOOKUP(B414,[6]!Table10[Control ID], [6]cmmiAnalysis!AW$4:AW$579,0,0,1)+(_xlfn.XLOOKUP(B414,[6]!Table10[Control ID], [6]cmmiAnalysis!AX$4:AX$579,0,0,1)+(_xlfn.XLOOKUP(B414,[6]!Table10[Control ID], [6]cmmiAnalysis!AY$4:AY$579,0,0,1)))</f>
        <v>#REF!</v>
      </c>
      <c r="J4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4" s="1" t="e">
        <f>SUM(_xlfn.XLOOKUP(Table8[[#This Row],[Control ID]],[6]!Table10[Control ID],[6]cmmiAnalysis!BE$4:BE$579),_xlfn.XLOOKUP(Table8[[#This Row],[Control ID]],[6]!Table10[Control ID],[6]cmmiAnalysis!BF$4:BF$579))</f>
        <v>#REF!</v>
      </c>
      <c r="L414" s="1" t="e">
        <f>SUM(_xlfn.XLOOKUP(Table8[[#This Row],[Control ID]],[6]!Table10[Control ID],[6]cmmiAnalysis!BG$4:BG$579))</f>
        <v>#REF!</v>
      </c>
      <c r="M414" s="1" t="e">
        <f>SUM(_xlfn.XLOOKUP(Table8[[#This Row],[Control ID]],[6]!Table10[Control ID],[6]cmmiAnalysis!BH$4:BH$579))</f>
        <v>#REF!</v>
      </c>
      <c r="N414" s="1" t="e">
        <f>SUM(_xlfn.XLOOKUP(Table8[[#This Row],[Control ID]],[6]!Table10[Control ID],[6]cmmiAnalysis!BI$4:BI$579))</f>
        <v>#REF!</v>
      </c>
      <c r="O414" s="1" t="e">
        <f>SUM(_xlfn.XLOOKUP(Table8[[#This Row],[Control ID]],[6]!Table10[Control ID],[6]cmmiAnalysis!BJ$4:BJ$579),_xlfn.XLOOKUP(Table8[[#This Row],[Control ID]],[6]!Table10[Control ID],[6]cmmiAnalysis!BK$4:BK$579))</f>
        <v>#REF!</v>
      </c>
      <c r="P414" s="1" t="e">
        <f>SUM(_xlfn.XLOOKUP(Table8[[#This Row],[Control ID]],[6]!Table10[Control ID],[6]cmmiAnalysis!BL$4:BL$579))</f>
        <v>#REF!</v>
      </c>
      <c r="Q4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4" s="1" t="e">
        <f>SUM(_xlfn.XLOOKUP(Table8[[#This Row],[Control ID]],[6]!Table10[Control ID],[6]cmmiAnalysis!BQ$4:BQ$579),_xlfn.XLOOKUP(Table8[[#This Row],[Control ID]],[6]!Table10[Control ID],[6]cmmiAnalysis!BR$4:BR$579))</f>
        <v>#REF!</v>
      </c>
      <c r="S414" s="1" t="e">
        <f>SUM(_xlfn.XLOOKUP(Table8[[#This Row],[Control ID]],[6]!Table10[Control ID],[6]cmmiAnalysis!BA$4:BA$579),_xlfn.XLOOKUP(Table8[[#This Row],[Control ID]],[6]!Table10[Control ID],[6]cmmiAnalysis!BB$4:BB$579),_xlfn.XLOOKUP(Table8[[#This Row],[Control ID]],[6]!Table10[Control ID],[6]cmmiAnalysis!BC$4:BC$579))</f>
        <v>#REF!</v>
      </c>
      <c r="T414" s="1" t="e">
        <f>SUM(_xlfn.XLOOKUP(Table8[[#This Row],[Control ID]],[6]!Table10[Control ID],[6]cmmiAnalysis!BV$4:BV$579))</f>
        <v>#REF!</v>
      </c>
      <c r="U414" s="1" t="e">
        <f>SUM(_xlfn.XLOOKUP(Table8[[#This Row],[Control ID]],[6]!Table10[Control ID],[6]cmmiAnalysis!BW$4:BW$579))</f>
        <v>#REF!</v>
      </c>
      <c r="V414" s="1" t="e">
        <f>SUM(_xlfn.XLOOKUP(Table8[[#This Row],[Control ID]],[6]!Table10[Control ID],[6]cmmiAnalysis!BX$4:BX$579))</f>
        <v>#REF!</v>
      </c>
      <c r="W414" s="1" t="e">
        <f>SUM(_xlfn.XLOOKUP(Table8[[#This Row],[Control ID]],[6]!Table10[Control ID],[6]cmmiAnalysis!BY$4:BY$579))</f>
        <v>#REF!</v>
      </c>
      <c r="X414" s="1" t="e">
        <f>SUM(_xlfn.XLOOKUP(Table8[[#This Row],[Control ID]],[6]!Table10[Control ID],[6]cmmiAnalysis!BZ$4:BZ$579))</f>
        <v>#REF!</v>
      </c>
      <c r="Y414" s="1" t="e">
        <f>SUM(_xlfn.XLOOKUP(Table8[[#This Row],[Control ID]],[6]!Table10[Control ID],[6]cmmiAnalysis!CA$4:CA$579),_xlfn.XLOOKUP(Table8[[#This Row],[Control ID]],[6]!Table10[Control ID],[6]cmmiAnalysis!CB$4:CB$579))</f>
        <v>#REF!</v>
      </c>
      <c r="Z414" s="1" t="e">
        <f>SUM(_xlfn.XLOOKUP(Table8[[#This Row],[Control ID]],[6]!Table10[Control ID],[6]cmmiAnalysis!CC$4:CC$579),_xlfn.XLOOKUP(Table8[[#This Row],[Control ID]],[6]!Table10[Control ID],[6]cmmiAnalysis!CD$4:CD$579),_xlfn.XLOOKUP(Table8[[#This Row],[Control ID]],[6]!Table10[Control ID],[6]cmmiAnalysis!CE$4:CE$579))</f>
        <v>#REF!</v>
      </c>
    </row>
    <row r="415" spans="2:26" x14ac:dyDescent="0.25">
      <c r="B415" s="1" t="s">
        <v>3786</v>
      </c>
      <c r="C415" s="1" t="str">
        <f>_xlfn.XLOOKUP(B415,[6]cmmiAnalysis!$A$4:$A$579,[6]cmmiAnalysis!$D$4:$D$579,0,0,1)</f>
        <v>Regular Updates</v>
      </c>
      <c r="D415" s="19">
        <v>4</v>
      </c>
      <c r="E415" s="32" t="str">
        <f>IFERROR(SUM(Table8[[#This Row],[Implementation]:[Reporting]]),"N/A")</f>
        <v>N/A</v>
      </c>
      <c r="F415" s="32" t="e">
        <f>SUM(Table8[[#This Row],[Operating Capability]:[Adaptability]])</f>
        <v>#REF!</v>
      </c>
      <c r="G415" s="32" t="e">
        <f>SUM(Table8[[#This Row],[Reliability]:[Transparency]])</f>
        <v>#REF!</v>
      </c>
      <c r="H415" s="1" t="e" cm="1">
        <f t="array" ref="H415">_xlfn.XLOOKUP(B415,[6]!Table10[Control ID],[6]cmmiAnalysis!AV$4:AV$579,0,0,1)</f>
        <v>#REF!</v>
      </c>
      <c r="I415" s="1" t="e" cm="1">
        <f t="array" ref="I415">_xlfn.XLOOKUP(B415,[6]!Table10[Control ID], [6]cmmiAnalysis!AW$4:AW$579,0,0,1)+(_xlfn.XLOOKUP(B415,[6]!Table10[Control ID], [6]cmmiAnalysis!AX$4:AX$579,0,0,1)+(_xlfn.XLOOKUP(B415,[6]!Table10[Control ID], [6]cmmiAnalysis!AY$4:AY$579,0,0,1)))</f>
        <v>#REF!</v>
      </c>
      <c r="J4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5" s="1" t="e">
        <f>SUM(_xlfn.XLOOKUP(Table8[[#This Row],[Control ID]],[6]!Table10[Control ID],[6]cmmiAnalysis!BE$4:BE$579),_xlfn.XLOOKUP(Table8[[#This Row],[Control ID]],[6]!Table10[Control ID],[6]cmmiAnalysis!BF$4:BF$579))</f>
        <v>#REF!</v>
      </c>
      <c r="L415" s="1" t="e">
        <f>SUM(_xlfn.XLOOKUP(Table8[[#This Row],[Control ID]],[6]!Table10[Control ID],[6]cmmiAnalysis!BG$4:BG$579))</f>
        <v>#REF!</v>
      </c>
      <c r="M415" s="1" t="e">
        <f>SUM(_xlfn.XLOOKUP(Table8[[#This Row],[Control ID]],[6]!Table10[Control ID],[6]cmmiAnalysis!BH$4:BH$579))</f>
        <v>#REF!</v>
      </c>
      <c r="N415" s="1" t="e">
        <f>SUM(_xlfn.XLOOKUP(Table8[[#This Row],[Control ID]],[6]!Table10[Control ID],[6]cmmiAnalysis!BI$4:BI$579))</f>
        <v>#REF!</v>
      </c>
      <c r="O415" s="1" t="e">
        <f>SUM(_xlfn.XLOOKUP(Table8[[#This Row],[Control ID]],[6]!Table10[Control ID],[6]cmmiAnalysis!BJ$4:BJ$579),_xlfn.XLOOKUP(Table8[[#This Row],[Control ID]],[6]!Table10[Control ID],[6]cmmiAnalysis!BK$4:BK$579))</f>
        <v>#REF!</v>
      </c>
      <c r="P415" s="1" t="e">
        <f>SUM(_xlfn.XLOOKUP(Table8[[#This Row],[Control ID]],[6]!Table10[Control ID],[6]cmmiAnalysis!BL$4:BL$579))</f>
        <v>#REF!</v>
      </c>
      <c r="Q4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5" s="1" t="e">
        <f>SUM(_xlfn.XLOOKUP(Table8[[#This Row],[Control ID]],[6]!Table10[Control ID],[6]cmmiAnalysis!BQ$4:BQ$579),_xlfn.XLOOKUP(Table8[[#This Row],[Control ID]],[6]!Table10[Control ID],[6]cmmiAnalysis!BR$4:BR$579))</f>
        <v>#REF!</v>
      </c>
      <c r="S415" s="1" t="e">
        <f>SUM(_xlfn.XLOOKUP(Table8[[#This Row],[Control ID]],[6]!Table10[Control ID],[6]cmmiAnalysis!BA$4:BA$579),_xlfn.XLOOKUP(Table8[[#This Row],[Control ID]],[6]!Table10[Control ID],[6]cmmiAnalysis!BB$4:BB$579),_xlfn.XLOOKUP(Table8[[#This Row],[Control ID]],[6]!Table10[Control ID],[6]cmmiAnalysis!BC$4:BC$579))</f>
        <v>#REF!</v>
      </c>
      <c r="T415" s="1" t="e">
        <f>SUM(_xlfn.XLOOKUP(Table8[[#This Row],[Control ID]],[6]!Table10[Control ID],[6]cmmiAnalysis!BV$4:BV$579))</f>
        <v>#REF!</v>
      </c>
      <c r="U415" s="1" t="e">
        <f>SUM(_xlfn.XLOOKUP(Table8[[#This Row],[Control ID]],[6]!Table10[Control ID],[6]cmmiAnalysis!BW$4:BW$579))</f>
        <v>#REF!</v>
      </c>
      <c r="V415" s="1" t="e">
        <f>SUM(_xlfn.XLOOKUP(Table8[[#This Row],[Control ID]],[6]!Table10[Control ID],[6]cmmiAnalysis!BX$4:BX$579))</f>
        <v>#REF!</v>
      </c>
      <c r="W415" s="1" t="e">
        <f>SUM(_xlfn.XLOOKUP(Table8[[#This Row],[Control ID]],[6]!Table10[Control ID],[6]cmmiAnalysis!BY$4:BY$579))</f>
        <v>#REF!</v>
      </c>
      <c r="X415" s="1" t="e">
        <f>SUM(_xlfn.XLOOKUP(Table8[[#This Row],[Control ID]],[6]!Table10[Control ID],[6]cmmiAnalysis!BZ$4:BZ$579))</f>
        <v>#REF!</v>
      </c>
      <c r="Y415" s="1" t="e">
        <f>SUM(_xlfn.XLOOKUP(Table8[[#This Row],[Control ID]],[6]!Table10[Control ID],[6]cmmiAnalysis!CA$4:CA$579),_xlfn.XLOOKUP(Table8[[#This Row],[Control ID]],[6]!Table10[Control ID],[6]cmmiAnalysis!CB$4:CB$579))</f>
        <v>#REF!</v>
      </c>
      <c r="Z415" s="1" t="e">
        <f>SUM(_xlfn.XLOOKUP(Table8[[#This Row],[Control ID]],[6]!Table10[Control ID],[6]cmmiAnalysis!CC$4:CC$579),_xlfn.XLOOKUP(Table8[[#This Row],[Control ID]],[6]!Table10[Control ID],[6]cmmiAnalysis!CD$4:CD$579),_xlfn.XLOOKUP(Table8[[#This Row],[Control ID]],[6]!Table10[Control ID],[6]cmmiAnalysis!CE$4:CE$579))</f>
        <v>#REF!</v>
      </c>
    </row>
    <row r="416" spans="2:26" x14ac:dyDescent="0.25">
      <c r="B416" s="1" t="s">
        <v>3787</v>
      </c>
      <c r="C416" s="1" t="str">
        <f>_xlfn.XLOOKUP(B416,[6]cmmiAnalysis!$A$4:$A$579,[6]cmmiAnalysis!$D$4:$D$579,0,0,1)</f>
        <v>NAC (Network Access Control)</v>
      </c>
      <c r="D416" s="19">
        <v>4</v>
      </c>
      <c r="E416" s="32" t="str">
        <f>IFERROR(SUM(Table8[[#This Row],[Implementation]:[Reporting]]),"N/A")</f>
        <v>N/A</v>
      </c>
      <c r="F416" s="32" t="e">
        <f>SUM(Table8[[#This Row],[Operating Capability]:[Adaptability]])</f>
        <v>#REF!</v>
      </c>
      <c r="G416" s="32" t="e">
        <f>SUM(Table8[[#This Row],[Reliability]:[Transparency]])</f>
        <v>#REF!</v>
      </c>
      <c r="H416" s="1" t="e" cm="1">
        <f t="array" ref="H416">_xlfn.XLOOKUP(B416,[6]!Table10[Control ID],[6]cmmiAnalysis!AV$4:AV$579,0,0,1)</f>
        <v>#REF!</v>
      </c>
      <c r="I416" s="1" t="e" cm="1">
        <f t="array" ref="I416">_xlfn.XLOOKUP(B416,[6]!Table10[Control ID], [6]cmmiAnalysis!AW$4:AW$579,0,0,1)+(_xlfn.XLOOKUP(B416,[6]!Table10[Control ID], [6]cmmiAnalysis!AX$4:AX$579,0,0,1)+(_xlfn.XLOOKUP(B416,[6]!Table10[Control ID], [6]cmmiAnalysis!AY$4:AY$579,0,0,1)))</f>
        <v>#REF!</v>
      </c>
      <c r="J4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6" s="1" t="e">
        <f>SUM(_xlfn.XLOOKUP(Table8[[#This Row],[Control ID]],[6]!Table10[Control ID],[6]cmmiAnalysis!BE$4:BE$579),_xlfn.XLOOKUP(Table8[[#This Row],[Control ID]],[6]!Table10[Control ID],[6]cmmiAnalysis!BF$4:BF$579))</f>
        <v>#REF!</v>
      </c>
      <c r="L416" s="1" t="e">
        <f>SUM(_xlfn.XLOOKUP(Table8[[#This Row],[Control ID]],[6]!Table10[Control ID],[6]cmmiAnalysis!BG$4:BG$579))</f>
        <v>#REF!</v>
      </c>
      <c r="M416" s="1" t="e">
        <f>SUM(_xlfn.XLOOKUP(Table8[[#This Row],[Control ID]],[6]!Table10[Control ID],[6]cmmiAnalysis!BH$4:BH$579))</f>
        <v>#REF!</v>
      </c>
      <c r="N416" s="1" t="e">
        <f>SUM(_xlfn.XLOOKUP(Table8[[#This Row],[Control ID]],[6]!Table10[Control ID],[6]cmmiAnalysis!BI$4:BI$579))</f>
        <v>#REF!</v>
      </c>
      <c r="O416" s="1" t="e">
        <f>SUM(_xlfn.XLOOKUP(Table8[[#This Row],[Control ID]],[6]!Table10[Control ID],[6]cmmiAnalysis!BJ$4:BJ$579),_xlfn.XLOOKUP(Table8[[#This Row],[Control ID]],[6]!Table10[Control ID],[6]cmmiAnalysis!BK$4:BK$579))</f>
        <v>#REF!</v>
      </c>
      <c r="P416" s="1" t="e">
        <f>SUM(_xlfn.XLOOKUP(Table8[[#This Row],[Control ID]],[6]!Table10[Control ID],[6]cmmiAnalysis!BL$4:BL$579))</f>
        <v>#REF!</v>
      </c>
      <c r="Q4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6" s="1" t="e">
        <f>SUM(_xlfn.XLOOKUP(Table8[[#This Row],[Control ID]],[6]!Table10[Control ID],[6]cmmiAnalysis!BQ$4:BQ$579),_xlfn.XLOOKUP(Table8[[#This Row],[Control ID]],[6]!Table10[Control ID],[6]cmmiAnalysis!BR$4:BR$579))</f>
        <v>#REF!</v>
      </c>
      <c r="S416" s="1" t="e">
        <f>SUM(_xlfn.XLOOKUP(Table8[[#This Row],[Control ID]],[6]!Table10[Control ID],[6]cmmiAnalysis!BA$4:BA$579),_xlfn.XLOOKUP(Table8[[#This Row],[Control ID]],[6]!Table10[Control ID],[6]cmmiAnalysis!BB$4:BB$579),_xlfn.XLOOKUP(Table8[[#This Row],[Control ID]],[6]!Table10[Control ID],[6]cmmiAnalysis!BC$4:BC$579))</f>
        <v>#REF!</v>
      </c>
      <c r="T416" s="1" t="e">
        <f>SUM(_xlfn.XLOOKUP(Table8[[#This Row],[Control ID]],[6]!Table10[Control ID],[6]cmmiAnalysis!BV$4:BV$579))</f>
        <v>#REF!</v>
      </c>
      <c r="U416" s="1" t="e">
        <f>SUM(_xlfn.XLOOKUP(Table8[[#This Row],[Control ID]],[6]!Table10[Control ID],[6]cmmiAnalysis!BW$4:BW$579))</f>
        <v>#REF!</v>
      </c>
      <c r="V416" s="1" t="e">
        <f>SUM(_xlfn.XLOOKUP(Table8[[#This Row],[Control ID]],[6]!Table10[Control ID],[6]cmmiAnalysis!BX$4:BX$579))</f>
        <v>#REF!</v>
      </c>
      <c r="W416" s="1" t="e">
        <f>SUM(_xlfn.XLOOKUP(Table8[[#This Row],[Control ID]],[6]!Table10[Control ID],[6]cmmiAnalysis!BY$4:BY$579))</f>
        <v>#REF!</v>
      </c>
      <c r="X416" s="1" t="e">
        <f>SUM(_xlfn.XLOOKUP(Table8[[#This Row],[Control ID]],[6]!Table10[Control ID],[6]cmmiAnalysis!BZ$4:BZ$579))</f>
        <v>#REF!</v>
      </c>
      <c r="Y416" s="1" t="e">
        <f>SUM(_xlfn.XLOOKUP(Table8[[#This Row],[Control ID]],[6]!Table10[Control ID],[6]cmmiAnalysis!CA$4:CA$579),_xlfn.XLOOKUP(Table8[[#This Row],[Control ID]],[6]!Table10[Control ID],[6]cmmiAnalysis!CB$4:CB$579))</f>
        <v>#REF!</v>
      </c>
      <c r="Z416" s="1" t="e">
        <f>SUM(_xlfn.XLOOKUP(Table8[[#This Row],[Control ID]],[6]!Table10[Control ID],[6]cmmiAnalysis!CC$4:CC$579),_xlfn.XLOOKUP(Table8[[#This Row],[Control ID]],[6]!Table10[Control ID],[6]cmmiAnalysis!CD$4:CD$579),_xlfn.XLOOKUP(Table8[[#This Row],[Control ID]],[6]!Table10[Control ID],[6]cmmiAnalysis!CE$4:CE$579))</f>
        <v>#REF!</v>
      </c>
    </row>
    <row r="417" spans="2:26" x14ac:dyDescent="0.25">
      <c r="B417" s="1" t="s">
        <v>3789</v>
      </c>
      <c r="C417" s="1" t="str">
        <f>_xlfn.XLOOKUP(B417,[6]cmmiAnalysis!$A$4:$A$579,[6]cmmiAnalysis!$D$4:$D$579,0,0,1)</f>
        <v>Network Scanning</v>
      </c>
      <c r="D417" s="19">
        <v>4</v>
      </c>
      <c r="E417" s="32" t="str">
        <f>IFERROR(SUM(Table8[[#This Row],[Implementation]:[Reporting]]),"N/A")</f>
        <v>N/A</v>
      </c>
      <c r="F417" s="32" t="e">
        <f>SUM(Table8[[#This Row],[Operating Capability]:[Adaptability]])</f>
        <v>#REF!</v>
      </c>
      <c r="G417" s="32" t="e">
        <f>SUM(Table8[[#This Row],[Reliability]:[Transparency]])</f>
        <v>#REF!</v>
      </c>
      <c r="H417" s="1" t="e" cm="1">
        <f t="array" ref="H417">_xlfn.XLOOKUP(B417,[6]!Table10[Control ID],[6]cmmiAnalysis!AV$4:AV$579,0,0,1)</f>
        <v>#REF!</v>
      </c>
      <c r="I417" s="1" t="e" cm="1">
        <f t="array" ref="I417">_xlfn.XLOOKUP(B417,[6]!Table10[Control ID], [6]cmmiAnalysis!AW$4:AW$579,0,0,1)+(_xlfn.XLOOKUP(B417,[6]!Table10[Control ID], [6]cmmiAnalysis!AX$4:AX$579,0,0,1)+(_xlfn.XLOOKUP(B417,[6]!Table10[Control ID], [6]cmmiAnalysis!AY$4:AY$579,0,0,1)))</f>
        <v>#REF!</v>
      </c>
      <c r="J4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7" s="1" t="e">
        <f>SUM(_xlfn.XLOOKUP(Table8[[#This Row],[Control ID]],[6]!Table10[Control ID],[6]cmmiAnalysis!BE$4:BE$579),_xlfn.XLOOKUP(Table8[[#This Row],[Control ID]],[6]!Table10[Control ID],[6]cmmiAnalysis!BF$4:BF$579))</f>
        <v>#REF!</v>
      </c>
      <c r="L417" s="1" t="e">
        <f>SUM(_xlfn.XLOOKUP(Table8[[#This Row],[Control ID]],[6]!Table10[Control ID],[6]cmmiAnalysis!BG$4:BG$579))</f>
        <v>#REF!</v>
      </c>
      <c r="M417" s="1" t="e">
        <f>SUM(_xlfn.XLOOKUP(Table8[[#This Row],[Control ID]],[6]!Table10[Control ID],[6]cmmiAnalysis!BH$4:BH$579))</f>
        <v>#REF!</v>
      </c>
      <c r="N417" s="1" t="e">
        <f>SUM(_xlfn.XLOOKUP(Table8[[#This Row],[Control ID]],[6]!Table10[Control ID],[6]cmmiAnalysis!BI$4:BI$579))</f>
        <v>#REF!</v>
      </c>
      <c r="O417" s="1" t="e">
        <f>SUM(_xlfn.XLOOKUP(Table8[[#This Row],[Control ID]],[6]!Table10[Control ID],[6]cmmiAnalysis!BJ$4:BJ$579),_xlfn.XLOOKUP(Table8[[#This Row],[Control ID]],[6]!Table10[Control ID],[6]cmmiAnalysis!BK$4:BK$579))</f>
        <v>#REF!</v>
      </c>
      <c r="P417" s="1" t="e">
        <f>SUM(_xlfn.XLOOKUP(Table8[[#This Row],[Control ID]],[6]!Table10[Control ID],[6]cmmiAnalysis!BL$4:BL$579))</f>
        <v>#REF!</v>
      </c>
      <c r="Q4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7" s="1" t="e">
        <f>SUM(_xlfn.XLOOKUP(Table8[[#This Row],[Control ID]],[6]!Table10[Control ID],[6]cmmiAnalysis!BQ$4:BQ$579),_xlfn.XLOOKUP(Table8[[#This Row],[Control ID]],[6]!Table10[Control ID],[6]cmmiAnalysis!BR$4:BR$579))</f>
        <v>#REF!</v>
      </c>
      <c r="S417" s="1" t="e">
        <f>SUM(_xlfn.XLOOKUP(Table8[[#This Row],[Control ID]],[6]!Table10[Control ID],[6]cmmiAnalysis!BA$4:BA$579),_xlfn.XLOOKUP(Table8[[#This Row],[Control ID]],[6]!Table10[Control ID],[6]cmmiAnalysis!BB$4:BB$579),_xlfn.XLOOKUP(Table8[[#This Row],[Control ID]],[6]!Table10[Control ID],[6]cmmiAnalysis!BC$4:BC$579))</f>
        <v>#REF!</v>
      </c>
      <c r="T417" s="1" t="e">
        <f>SUM(_xlfn.XLOOKUP(Table8[[#This Row],[Control ID]],[6]!Table10[Control ID],[6]cmmiAnalysis!BV$4:BV$579))</f>
        <v>#REF!</v>
      </c>
      <c r="U417" s="1" t="e">
        <f>SUM(_xlfn.XLOOKUP(Table8[[#This Row],[Control ID]],[6]!Table10[Control ID],[6]cmmiAnalysis!BW$4:BW$579))</f>
        <v>#REF!</v>
      </c>
      <c r="V417" s="1" t="e">
        <f>SUM(_xlfn.XLOOKUP(Table8[[#This Row],[Control ID]],[6]!Table10[Control ID],[6]cmmiAnalysis!BX$4:BX$579))</f>
        <v>#REF!</v>
      </c>
      <c r="W417" s="1" t="e">
        <f>SUM(_xlfn.XLOOKUP(Table8[[#This Row],[Control ID]],[6]!Table10[Control ID],[6]cmmiAnalysis!BY$4:BY$579))</f>
        <v>#REF!</v>
      </c>
      <c r="X417" s="1" t="e">
        <f>SUM(_xlfn.XLOOKUP(Table8[[#This Row],[Control ID]],[6]!Table10[Control ID],[6]cmmiAnalysis!BZ$4:BZ$579))</f>
        <v>#REF!</v>
      </c>
      <c r="Y417" s="1" t="e">
        <f>SUM(_xlfn.XLOOKUP(Table8[[#This Row],[Control ID]],[6]!Table10[Control ID],[6]cmmiAnalysis!CA$4:CA$579),_xlfn.XLOOKUP(Table8[[#This Row],[Control ID]],[6]!Table10[Control ID],[6]cmmiAnalysis!CB$4:CB$579))</f>
        <v>#REF!</v>
      </c>
      <c r="Z417" s="1" t="e">
        <f>SUM(_xlfn.XLOOKUP(Table8[[#This Row],[Control ID]],[6]!Table10[Control ID],[6]cmmiAnalysis!CC$4:CC$579),_xlfn.XLOOKUP(Table8[[#This Row],[Control ID]],[6]!Table10[Control ID],[6]cmmiAnalysis!CD$4:CD$579),_xlfn.XLOOKUP(Table8[[#This Row],[Control ID]],[6]!Table10[Control ID],[6]cmmiAnalysis!CE$4:CE$579))</f>
        <v>#REF!</v>
      </c>
    </row>
    <row r="418" spans="2:26" x14ac:dyDescent="0.25">
      <c r="B418" s="1" t="s">
        <v>3790</v>
      </c>
      <c r="C418" s="1" t="str">
        <f>_xlfn.XLOOKUP(B418,[6]cmmiAnalysis!$A$4:$A$579,[6]cmmiAnalysis!$D$4:$D$579,0,0,1)</f>
        <v>Security Groups/VPC</v>
      </c>
      <c r="D418" s="19">
        <v>5</v>
      </c>
      <c r="E418" s="32" t="str">
        <f>IFERROR(SUM(Table8[[#This Row],[Implementation]:[Reporting]]),"N/A")</f>
        <v>N/A</v>
      </c>
      <c r="F418" s="32" t="e">
        <f>SUM(Table8[[#This Row],[Operating Capability]:[Adaptability]])</f>
        <v>#REF!</v>
      </c>
      <c r="G418" s="32" t="e">
        <f>SUM(Table8[[#This Row],[Reliability]:[Transparency]])</f>
        <v>#REF!</v>
      </c>
      <c r="H418" s="1" t="e" cm="1">
        <f t="array" ref="H418">_xlfn.XLOOKUP(B418,[6]!Table10[Control ID],[6]cmmiAnalysis!AV$4:AV$579,0,0,1)</f>
        <v>#REF!</v>
      </c>
      <c r="I418" s="1" t="e" cm="1">
        <f t="array" ref="I418">_xlfn.XLOOKUP(B418,[6]!Table10[Control ID], [6]cmmiAnalysis!AW$4:AW$579,0,0,1)+(_xlfn.XLOOKUP(B418,[6]!Table10[Control ID], [6]cmmiAnalysis!AX$4:AX$579,0,0,1)+(_xlfn.XLOOKUP(B418,[6]!Table10[Control ID], [6]cmmiAnalysis!AY$4:AY$579,0,0,1)))</f>
        <v>#REF!</v>
      </c>
      <c r="J4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8" s="1" t="e">
        <f>SUM(_xlfn.XLOOKUP(Table8[[#This Row],[Control ID]],[6]!Table10[Control ID],[6]cmmiAnalysis!BE$4:BE$579),_xlfn.XLOOKUP(Table8[[#This Row],[Control ID]],[6]!Table10[Control ID],[6]cmmiAnalysis!BF$4:BF$579))</f>
        <v>#REF!</v>
      </c>
      <c r="L418" s="1" t="e">
        <f>SUM(_xlfn.XLOOKUP(Table8[[#This Row],[Control ID]],[6]!Table10[Control ID],[6]cmmiAnalysis!BG$4:BG$579))</f>
        <v>#REF!</v>
      </c>
      <c r="M418" s="1" t="e">
        <f>SUM(_xlfn.XLOOKUP(Table8[[#This Row],[Control ID]],[6]!Table10[Control ID],[6]cmmiAnalysis!BH$4:BH$579))</f>
        <v>#REF!</v>
      </c>
      <c r="N418" s="1" t="e">
        <f>SUM(_xlfn.XLOOKUP(Table8[[#This Row],[Control ID]],[6]!Table10[Control ID],[6]cmmiAnalysis!BI$4:BI$579))</f>
        <v>#REF!</v>
      </c>
      <c r="O418" s="1" t="e">
        <f>SUM(_xlfn.XLOOKUP(Table8[[#This Row],[Control ID]],[6]!Table10[Control ID],[6]cmmiAnalysis!BJ$4:BJ$579),_xlfn.XLOOKUP(Table8[[#This Row],[Control ID]],[6]!Table10[Control ID],[6]cmmiAnalysis!BK$4:BK$579))</f>
        <v>#REF!</v>
      </c>
      <c r="P418" s="1" t="e">
        <f>SUM(_xlfn.XLOOKUP(Table8[[#This Row],[Control ID]],[6]!Table10[Control ID],[6]cmmiAnalysis!BL$4:BL$579))</f>
        <v>#REF!</v>
      </c>
      <c r="Q4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8" s="1" t="e">
        <f>SUM(_xlfn.XLOOKUP(Table8[[#This Row],[Control ID]],[6]!Table10[Control ID],[6]cmmiAnalysis!BQ$4:BQ$579),_xlfn.XLOOKUP(Table8[[#This Row],[Control ID]],[6]!Table10[Control ID],[6]cmmiAnalysis!BR$4:BR$579))</f>
        <v>#REF!</v>
      </c>
      <c r="S418" s="1" t="e">
        <f>SUM(_xlfn.XLOOKUP(Table8[[#This Row],[Control ID]],[6]!Table10[Control ID],[6]cmmiAnalysis!BA$4:BA$579),_xlfn.XLOOKUP(Table8[[#This Row],[Control ID]],[6]!Table10[Control ID],[6]cmmiAnalysis!BB$4:BB$579),_xlfn.XLOOKUP(Table8[[#This Row],[Control ID]],[6]!Table10[Control ID],[6]cmmiAnalysis!BC$4:BC$579))</f>
        <v>#REF!</v>
      </c>
      <c r="T418" s="1" t="e">
        <f>SUM(_xlfn.XLOOKUP(Table8[[#This Row],[Control ID]],[6]!Table10[Control ID],[6]cmmiAnalysis!BV$4:BV$579))</f>
        <v>#REF!</v>
      </c>
      <c r="U418" s="1" t="e">
        <f>SUM(_xlfn.XLOOKUP(Table8[[#This Row],[Control ID]],[6]!Table10[Control ID],[6]cmmiAnalysis!BW$4:BW$579))</f>
        <v>#REF!</v>
      </c>
      <c r="V418" s="1" t="e">
        <f>SUM(_xlfn.XLOOKUP(Table8[[#This Row],[Control ID]],[6]!Table10[Control ID],[6]cmmiAnalysis!BX$4:BX$579))</f>
        <v>#REF!</v>
      </c>
      <c r="W418" s="1" t="e">
        <f>SUM(_xlfn.XLOOKUP(Table8[[#This Row],[Control ID]],[6]!Table10[Control ID],[6]cmmiAnalysis!BY$4:BY$579))</f>
        <v>#REF!</v>
      </c>
      <c r="X418" s="1" t="e">
        <f>SUM(_xlfn.XLOOKUP(Table8[[#This Row],[Control ID]],[6]!Table10[Control ID],[6]cmmiAnalysis!BZ$4:BZ$579))</f>
        <v>#REF!</v>
      </c>
      <c r="Y418" s="1" t="e">
        <f>SUM(_xlfn.XLOOKUP(Table8[[#This Row],[Control ID]],[6]!Table10[Control ID],[6]cmmiAnalysis!CA$4:CA$579),_xlfn.XLOOKUP(Table8[[#This Row],[Control ID]],[6]!Table10[Control ID],[6]cmmiAnalysis!CB$4:CB$579))</f>
        <v>#REF!</v>
      </c>
      <c r="Z418" s="1" t="e">
        <f>SUM(_xlfn.XLOOKUP(Table8[[#This Row],[Control ID]],[6]!Table10[Control ID],[6]cmmiAnalysis!CC$4:CC$579),_xlfn.XLOOKUP(Table8[[#This Row],[Control ID]],[6]!Table10[Control ID],[6]cmmiAnalysis!CD$4:CD$579),_xlfn.XLOOKUP(Table8[[#This Row],[Control ID]],[6]!Table10[Control ID],[6]cmmiAnalysis!CE$4:CE$579))</f>
        <v>#REF!</v>
      </c>
    </row>
    <row r="419" spans="2:26" x14ac:dyDescent="0.25">
      <c r="B419" s="1" t="s">
        <v>3791</v>
      </c>
      <c r="C419" s="1" t="str">
        <f>_xlfn.XLOOKUP(B419,[6]cmmiAnalysis!$A$4:$A$579,[6]cmmiAnalysis!$D$4:$D$579,0,0,1)</f>
        <v>Firewall &amp; IPS</v>
      </c>
      <c r="D419" s="19">
        <v>5</v>
      </c>
      <c r="E419" s="32" t="str">
        <f>IFERROR(SUM(Table8[[#This Row],[Implementation]:[Reporting]]),"N/A")</f>
        <v>N/A</v>
      </c>
      <c r="F419" s="32" t="e">
        <f>SUM(Table8[[#This Row],[Operating Capability]:[Adaptability]])</f>
        <v>#REF!</v>
      </c>
      <c r="G419" s="32" t="e">
        <f>SUM(Table8[[#This Row],[Reliability]:[Transparency]])</f>
        <v>#REF!</v>
      </c>
      <c r="H419" s="1" t="e" cm="1">
        <f t="array" ref="H419">_xlfn.XLOOKUP(B419,[6]!Table10[Control ID],[6]cmmiAnalysis!AV$4:AV$579,0,0,1)</f>
        <v>#REF!</v>
      </c>
      <c r="I419" s="1" t="e" cm="1">
        <f t="array" ref="I419">_xlfn.XLOOKUP(B419,[6]!Table10[Control ID], [6]cmmiAnalysis!AW$4:AW$579,0,0,1)+(_xlfn.XLOOKUP(B419,[6]!Table10[Control ID], [6]cmmiAnalysis!AX$4:AX$579,0,0,1)+(_xlfn.XLOOKUP(B419,[6]!Table10[Control ID], [6]cmmiAnalysis!AY$4:AY$579,0,0,1)))</f>
        <v>#REF!</v>
      </c>
      <c r="J4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19" s="1" t="e">
        <f>SUM(_xlfn.XLOOKUP(Table8[[#This Row],[Control ID]],[6]!Table10[Control ID],[6]cmmiAnalysis!BE$4:BE$579),_xlfn.XLOOKUP(Table8[[#This Row],[Control ID]],[6]!Table10[Control ID],[6]cmmiAnalysis!BF$4:BF$579))</f>
        <v>#REF!</v>
      </c>
      <c r="L419" s="1" t="e">
        <f>SUM(_xlfn.XLOOKUP(Table8[[#This Row],[Control ID]],[6]!Table10[Control ID],[6]cmmiAnalysis!BG$4:BG$579))</f>
        <v>#REF!</v>
      </c>
      <c r="M419" s="1" t="e">
        <f>SUM(_xlfn.XLOOKUP(Table8[[#This Row],[Control ID]],[6]!Table10[Control ID],[6]cmmiAnalysis!BH$4:BH$579))</f>
        <v>#REF!</v>
      </c>
      <c r="N419" s="1" t="e">
        <f>SUM(_xlfn.XLOOKUP(Table8[[#This Row],[Control ID]],[6]!Table10[Control ID],[6]cmmiAnalysis!BI$4:BI$579))</f>
        <v>#REF!</v>
      </c>
      <c r="O419" s="1" t="e">
        <f>SUM(_xlfn.XLOOKUP(Table8[[#This Row],[Control ID]],[6]!Table10[Control ID],[6]cmmiAnalysis!BJ$4:BJ$579),_xlfn.XLOOKUP(Table8[[#This Row],[Control ID]],[6]!Table10[Control ID],[6]cmmiAnalysis!BK$4:BK$579))</f>
        <v>#REF!</v>
      </c>
      <c r="P419" s="1" t="e">
        <f>SUM(_xlfn.XLOOKUP(Table8[[#This Row],[Control ID]],[6]!Table10[Control ID],[6]cmmiAnalysis!BL$4:BL$579))</f>
        <v>#REF!</v>
      </c>
      <c r="Q4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19" s="1" t="e">
        <f>SUM(_xlfn.XLOOKUP(Table8[[#This Row],[Control ID]],[6]!Table10[Control ID],[6]cmmiAnalysis!BQ$4:BQ$579),_xlfn.XLOOKUP(Table8[[#This Row],[Control ID]],[6]!Table10[Control ID],[6]cmmiAnalysis!BR$4:BR$579))</f>
        <v>#REF!</v>
      </c>
      <c r="S419" s="1" t="e">
        <f>SUM(_xlfn.XLOOKUP(Table8[[#This Row],[Control ID]],[6]!Table10[Control ID],[6]cmmiAnalysis!BA$4:BA$579),_xlfn.XLOOKUP(Table8[[#This Row],[Control ID]],[6]!Table10[Control ID],[6]cmmiAnalysis!BB$4:BB$579),_xlfn.XLOOKUP(Table8[[#This Row],[Control ID]],[6]!Table10[Control ID],[6]cmmiAnalysis!BC$4:BC$579))</f>
        <v>#REF!</v>
      </c>
      <c r="T419" s="1" t="e">
        <f>SUM(_xlfn.XLOOKUP(Table8[[#This Row],[Control ID]],[6]!Table10[Control ID],[6]cmmiAnalysis!BV$4:BV$579))</f>
        <v>#REF!</v>
      </c>
      <c r="U419" s="1" t="e">
        <f>SUM(_xlfn.XLOOKUP(Table8[[#This Row],[Control ID]],[6]!Table10[Control ID],[6]cmmiAnalysis!BW$4:BW$579))</f>
        <v>#REF!</v>
      </c>
      <c r="V419" s="1" t="e">
        <f>SUM(_xlfn.XLOOKUP(Table8[[#This Row],[Control ID]],[6]!Table10[Control ID],[6]cmmiAnalysis!BX$4:BX$579))</f>
        <v>#REF!</v>
      </c>
      <c r="W419" s="1" t="e">
        <f>SUM(_xlfn.XLOOKUP(Table8[[#This Row],[Control ID]],[6]!Table10[Control ID],[6]cmmiAnalysis!BY$4:BY$579))</f>
        <v>#REF!</v>
      </c>
      <c r="X419" s="1" t="e">
        <f>SUM(_xlfn.XLOOKUP(Table8[[#This Row],[Control ID]],[6]!Table10[Control ID],[6]cmmiAnalysis!BZ$4:BZ$579))</f>
        <v>#REF!</v>
      </c>
      <c r="Y419" s="1" t="e">
        <f>SUM(_xlfn.XLOOKUP(Table8[[#This Row],[Control ID]],[6]!Table10[Control ID],[6]cmmiAnalysis!CA$4:CA$579),_xlfn.XLOOKUP(Table8[[#This Row],[Control ID]],[6]!Table10[Control ID],[6]cmmiAnalysis!CB$4:CB$579))</f>
        <v>#REF!</v>
      </c>
      <c r="Z419" s="1" t="e">
        <f>SUM(_xlfn.XLOOKUP(Table8[[#This Row],[Control ID]],[6]!Table10[Control ID],[6]cmmiAnalysis!CC$4:CC$579),_xlfn.XLOOKUP(Table8[[#This Row],[Control ID]],[6]!Table10[Control ID],[6]cmmiAnalysis!CD$4:CD$579),_xlfn.XLOOKUP(Table8[[#This Row],[Control ID]],[6]!Table10[Control ID],[6]cmmiAnalysis!CE$4:CE$579))</f>
        <v>#REF!</v>
      </c>
    </row>
    <row r="420" spans="2:26" x14ac:dyDescent="0.25">
      <c r="B420" s="1" t="s">
        <v>3792</v>
      </c>
      <c r="C420" s="1" t="str">
        <f>_xlfn.XLOOKUP(B420,[6]cmmiAnalysis!$A$4:$A$579,[6]cmmiAnalysis!$D$4:$D$579,0,0,1)</f>
        <v>Network Scanning</v>
      </c>
      <c r="D420" s="19">
        <v>4</v>
      </c>
      <c r="E420" s="32" t="str">
        <f>IFERROR(SUM(Table8[[#This Row],[Implementation]:[Reporting]]),"N/A")</f>
        <v>N/A</v>
      </c>
      <c r="F420" s="32" t="e">
        <f>SUM(Table8[[#This Row],[Operating Capability]:[Adaptability]])</f>
        <v>#REF!</v>
      </c>
      <c r="G420" s="32" t="e">
        <f>SUM(Table8[[#This Row],[Reliability]:[Transparency]])</f>
        <v>#REF!</v>
      </c>
      <c r="H420" s="1" t="e" cm="1">
        <f t="array" ref="H420">_xlfn.XLOOKUP(B420,[6]!Table10[Control ID],[6]cmmiAnalysis!AV$4:AV$579,0,0,1)</f>
        <v>#REF!</v>
      </c>
      <c r="I420" s="1" t="e" cm="1">
        <f t="array" ref="I420">_xlfn.XLOOKUP(B420,[6]!Table10[Control ID], [6]cmmiAnalysis!AW$4:AW$579,0,0,1)+(_xlfn.XLOOKUP(B420,[6]!Table10[Control ID], [6]cmmiAnalysis!AX$4:AX$579,0,0,1)+(_xlfn.XLOOKUP(B420,[6]!Table10[Control ID], [6]cmmiAnalysis!AY$4:AY$579,0,0,1)))</f>
        <v>#REF!</v>
      </c>
      <c r="J4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0" s="1" t="e">
        <f>SUM(_xlfn.XLOOKUP(Table8[[#This Row],[Control ID]],[6]!Table10[Control ID],[6]cmmiAnalysis!BE$4:BE$579),_xlfn.XLOOKUP(Table8[[#This Row],[Control ID]],[6]!Table10[Control ID],[6]cmmiAnalysis!BF$4:BF$579))</f>
        <v>#REF!</v>
      </c>
      <c r="L420" s="1" t="e">
        <f>SUM(_xlfn.XLOOKUP(Table8[[#This Row],[Control ID]],[6]!Table10[Control ID],[6]cmmiAnalysis!BG$4:BG$579))</f>
        <v>#REF!</v>
      </c>
      <c r="M420" s="1" t="e">
        <f>SUM(_xlfn.XLOOKUP(Table8[[#This Row],[Control ID]],[6]!Table10[Control ID],[6]cmmiAnalysis!BH$4:BH$579))</f>
        <v>#REF!</v>
      </c>
      <c r="N420" s="1" t="e">
        <f>SUM(_xlfn.XLOOKUP(Table8[[#This Row],[Control ID]],[6]!Table10[Control ID],[6]cmmiAnalysis!BI$4:BI$579))</f>
        <v>#REF!</v>
      </c>
      <c r="O420" s="1" t="e">
        <f>SUM(_xlfn.XLOOKUP(Table8[[#This Row],[Control ID]],[6]!Table10[Control ID],[6]cmmiAnalysis!BJ$4:BJ$579),_xlfn.XLOOKUP(Table8[[#This Row],[Control ID]],[6]!Table10[Control ID],[6]cmmiAnalysis!BK$4:BK$579))</f>
        <v>#REF!</v>
      </c>
      <c r="P420" s="1" t="e">
        <f>SUM(_xlfn.XLOOKUP(Table8[[#This Row],[Control ID]],[6]!Table10[Control ID],[6]cmmiAnalysis!BL$4:BL$579))</f>
        <v>#REF!</v>
      </c>
      <c r="Q4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0" s="1" t="e">
        <f>SUM(_xlfn.XLOOKUP(Table8[[#This Row],[Control ID]],[6]!Table10[Control ID],[6]cmmiAnalysis!BQ$4:BQ$579),_xlfn.XLOOKUP(Table8[[#This Row],[Control ID]],[6]!Table10[Control ID],[6]cmmiAnalysis!BR$4:BR$579))</f>
        <v>#REF!</v>
      </c>
      <c r="S420" s="1" t="e">
        <f>SUM(_xlfn.XLOOKUP(Table8[[#This Row],[Control ID]],[6]!Table10[Control ID],[6]cmmiAnalysis!BA$4:BA$579),_xlfn.XLOOKUP(Table8[[#This Row],[Control ID]],[6]!Table10[Control ID],[6]cmmiAnalysis!BB$4:BB$579),_xlfn.XLOOKUP(Table8[[#This Row],[Control ID]],[6]!Table10[Control ID],[6]cmmiAnalysis!BC$4:BC$579))</f>
        <v>#REF!</v>
      </c>
      <c r="T420" s="1" t="e">
        <f>SUM(_xlfn.XLOOKUP(Table8[[#This Row],[Control ID]],[6]!Table10[Control ID],[6]cmmiAnalysis!BV$4:BV$579))</f>
        <v>#REF!</v>
      </c>
      <c r="U420" s="1" t="e">
        <f>SUM(_xlfn.XLOOKUP(Table8[[#This Row],[Control ID]],[6]!Table10[Control ID],[6]cmmiAnalysis!BW$4:BW$579))</f>
        <v>#REF!</v>
      </c>
      <c r="V420" s="1" t="e">
        <f>SUM(_xlfn.XLOOKUP(Table8[[#This Row],[Control ID]],[6]!Table10[Control ID],[6]cmmiAnalysis!BX$4:BX$579))</f>
        <v>#REF!</v>
      </c>
      <c r="W420" s="1" t="e">
        <f>SUM(_xlfn.XLOOKUP(Table8[[#This Row],[Control ID]],[6]!Table10[Control ID],[6]cmmiAnalysis!BY$4:BY$579))</f>
        <v>#REF!</v>
      </c>
      <c r="X420" s="1" t="e">
        <f>SUM(_xlfn.XLOOKUP(Table8[[#This Row],[Control ID]],[6]!Table10[Control ID],[6]cmmiAnalysis!BZ$4:BZ$579))</f>
        <v>#REF!</v>
      </c>
      <c r="Y420" s="1" t="e">
        <f>SUM(_xlfn.XLOOKUP(Table8[[#This Row],[Control ID]],[6]!Table10[Control ID],[6]cmmiAnalysis!CA$4:CA$579),_xlfn.XLOOKUP(Table8[[#This Row],[Control ID]],[6]!Table10[Control ID],[6]cmmiAnalysis!CB$4:CB$579))</f>
        <v>#REF!</v>
      </c>
      <c r="Z420" s="1" t="e">
        <f>SUM(_xlfn.XLOOKUP(Table8[[#This Row],[Control ID]],[6]!Table10[Control ID],[6]cmmiAnalysis!CC$4:CC$579),_xlfn.XLOOKUP(Table8[[#This Row],[Control ID]],[6]!Table10[Control ID],[6]cmmiAnalysis!CD$4:CD$579),_xlfn.XLOOKUP(Table8[[#This Row],[Control ID]],[6]!Table10[Control ID],[6]cmmiAnalysis!CE$4:CE$579))</f>
        <v>#REF!</v>
      </c>
    </row>
    <row r="421" spans="2:26" x14ac:dyDescent="0.25">
      <c r="B421" s="1" t="s">
        <v>3793</v>
      </c>
      <c r="C421" s="1" t="str">
        <f>_xlfn.XLOOKUP(B421,[6]cmmiAnalysis!$A$4:$A$579,[6]cmmiAnalysis!$D$4:$D$579,0,0,1)</f>
        <v>Emergency Evacuation Plans</v>
      </c>
      <c r="D421" s="19">
        <v>3</v>
      </c>
      <c r="E421" s="32" t="str">
        <f>IFERROR(SUM(Table8[[#This Row],[Implementation]:[Reporting]]),"N/A")</f>
        <v>N/A</v>
      </c>
      <c r="F421" s="32" t="e">
        <f>SUM(Table8[[#This Row],[Operating Capability]:[Adaptability]])</f>
        <v>#REF!</v>
      </c>
      <c r="G421" s="32" t="e">
        <f>SUM(Table8[[#This Row],[Reliability]:[Transparency]])</f>
        <v>#REF!</v>
      </c>
      <c r="H421" s="1" t="e" cm="1">
        <f t="array" ref="H421">_xlfn.XLOOKUP(B421,[6]!Table10[Control ID],[6]cmmiAnalysis!AV$4:AV$579,0,0,1)</f>
        <v>#REF!</v>
      </c>
      <c r="I421" s="1" t="e" cm="1">
        <f t="array" ref="I421">_xlfn.XLOOKUP(B421,[6]!Table10[Control ID], [6]cmmiAnalysis!AW$4:AW$579,0,0,1)+(_xlfn.XLOOKUP(B421,[6]!Table10[Control ID], [6]cmmiAnalysis!AX$4:AX$579,0,0,1)+(_xlfn.XLOOKUP(B421,[6]!Table10[Control ID], [6]cmmiAnalysis!AY$4:AY$579,0,0,1)))</f>
        <v>#REF!</v>
      </c>
      <c r="J4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1" s="1" t="e">
        <f>SUM(_xlfn.XLOOKUP(Table8[[#This Row],[Control ID]],[6]!Table10[Control ID],[6]cmmiAnalysis!BE$4:BE$579),_xlfn.XLOOKUP(Table8[[#This Row],[Control ID]],[6]!Table10[Control ID],[6]cmmiAnalysis!BF$4:BF$579))</f>
        <v>#REF!</v>
      </c>
      <c r="L421" s="1" t="e">
        <f>SUM(_xlfn.XLOOKUP(Table8[[#This Row],[Control ID]],[6]!Table10[Control ID],[6]cmmiAnalysis!BG$4:BG$579))</f>
        <v>#REF!</v>
      </c>
      <c r="M421" s="1" t="e">
        <f>SUM(_xlfn.XLOOKUP(Table8[[#This Row],[Control ID]],[6]!Table10[Control ID],[6]cmmiAnalysis!BH$4:BH$579))</f>
        <v>#REF!</v>
      </c>
      <c r="N421" s="1" t="e">
        <f>SUM(_xlfn.XLOOKUP(Table8[[#This Row],[Control ID]],[6]!Table10[Control ID],[6]cmmiAnalysis!BI$4:BI$579))</f>
        <v>#REF!</v>
      </c>
      <c r="O421" s="1" t="e">
        <f>SUM(_xlfn.XLOOKUP(Table8[[#This Row],[Control ID]],[6]!Table10[Control ID],[6]cmmiAnalysis!BJ$4:BJ$579),_xlfn.XLOOKUP(Table8[[#This Row],[Control ID]],[6]!Table10[Control ID],[6]cmmiAnalysis!BK$4:BK$579))</f>
        <v>#REF!</v>
      </c>
      <c r="P421" s="1" t="e">
        <f>SUM(_xlfn.XLOOKUP(Table8[[#This Row],[Control ID]],[6]!Table10[Control ID],[6]cmmiAnalysis!BL$4:BL$579))</f>
        <v>#REF!</v>
      </c>
      <c r="Q4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1" s="1" t="e">
        <f>SUM(_xlfn.XLOOKUP(Table8[[#This Row],[Control ID]],[6]!Table10[Control ID],[6]cmmiAnalysis!BQ$4:BQ$579),_xlfn.XLOOKUP(Table8[[#This Row],[Control ID]],[6]!Table10[Control ID],[6]cmmiAnalysis!BR$4:BR$579))</f>
        <v>#REF!</v>
      </c>
      <c r="S421" s="1" t="e">
        <f>SUM(_xlfn.XLOOKUP(Table8[[#This Row],[Control ID]],[6]!Table10[Control ID],[6]cmmiAnalysis!BA$4:BA$579),_xlfn.XLOOKUP(Table8[[#This Row],[Control ID]],[6]!Table10[Control ID],[6]cmmiAnalysis!BB$4:BB$579),_xlfn.XLOOKUP(Table8[[#This Row],[Control ID]],[6]!Table10[Control ID],[6]cmmiAnalysis!BC$4:BC$579))</f>
        <v>#REF!</v>
      </c>
      <c r="T421" s="1" t="e">
        <f>SUM(_xlfn.XLOOKUP(Table8[[#This Row],[Control ID]],[6]!Table10[Control ID],[6]cmmiAnalysis!BV$4:BV$579))</f>
        <v>#REF!</v>
      </c>
      <c r="U421" s="1" t="e">
        <f>SUM(_xlfn.XLOOKUP(Table8[[#This Row],[Control ID]],[6]!Table10[Control ID],[6]cmmiAnalysis!BW$4:BW$579))</f>
        <v>#REF!</v>
      </c>
      <c r="V421" s="1" t="e">
        <f>SUM(_xlfn.XLOOKUP(Table8[[#This Row],[Control ID]],[6]!Table10[Control ID],[6]cmmiAnalysis!BX$4:BX$579))</f>
        <v>#REF!</v>
      </c>
      <c r="W421" s="1" t="e">
        <f>SUM(_xlfn.XLOOKUP(Table8[[#This Row],[Control ID]],[6]!Table10[Control ID],[6]cmmiAnalysis!BY$4:BY$579))</f>
        <v>#REF!</v>
      </c>
      <c r="X421" s="1" t="e">
        <f>SUM(_xlfn.XLOOKUP(Table8[[#This Row],[Control ID]],[6]!Table10[Control ID],[6]cmmiAnalysis!BZ$4:BZ$579))</f>
        <v>#REF!</v>
      </c>
      <c r="Y421" s="1" t="e">
        <f>SUM(_xlfn.XLOOKUP(Table8[[#This Row],[Control ID]],[6]!Table10[Control ID],[6]cmmiAnalysis!CA$4:CA$579),_xlfn.XLOOKUP(Table8[[#This Row],[Control ID]],[6]!Table10[Control ID],[6]cmmiAnalysis!CB$4:CB$579))</f>
        <v>#REF!</v>
      </c>
      <c r="Z421" s="1" t="e">
        <f>SUM(_xlfn.XLOOKUP(Table8[[#This Row],[Control ID]],[6]!Table10[Control ID],[6]cmmiAnalysis!CC$4:CC$579),_xlfn.XLOOKUP(Table8[[#This Row],[Control ID]],[6]!Table10[Control ID],[6]cmmiAnalysis!CD$4:CD$579),_xlfn.XLOOKUP(Table8[[#This Row],[Control ID]],[6]!Table10[Control ID],[6]cmmiAnalysis!CE$4:CE$579))</f>
        <v>#REF!</v>
      </c>
    </row>
    <row r="422" spans="2:26" x14ac:dyDescent="0.25">
      <c r="B422" s="1" t="s">
        <v>3795</v>
      </c>
      <c r="C422" s="1" t="str">
        <f>_xlfn.XLOOKUP(B422,[6]cmmiAnalysis!$A$4:$A$579,[6]cmmiAnalysis!$D$4:$D$579,0,0,1)</f>
        <v>Badge Systems</v>
      </c>
      <c r="D422" s="19">
        <v>4</v>
      </c>
      <c r="E422" s="32" t="str">
        <f>IFERROR(SUM(Table8[[#This Row],[Implementation]:[Reporting]]),"N/A")</f>
        <v>N/A</v>
      </c>
      <c r="F422" s="32" t="e">
        <f>SUM(Table8[[#This Row],[Operating Capability]:[Adaptability]])</f>
        <v>#REF!</v>
      </c>
      <c r="G422" s="32" t="e">
        <f>SUM(Table8[[#This Row],[Reliability]:[Transparency]])</f>
        <v>#REF!</v>
      </c>
      <c r="H422" s="1" t="e" cm="1">
        <f t="array" ref="H422">_xlfn.XLOOKUP(B422,[6]!Table10[Control ID],[6]cmmiAnalysis!AV$4:AV$579,0,0,1)</f>
        <v>#REF!</v>
      </c>
      <c r="I422" s="1" t="e" cm="1">
        <f t="array" ref="I422">_xlfn.XLOOKUP(B422,[6]!Table10[Control ID], [6]cmmiAnalysis!AW$4:AW$579,0,0,1)+(_xlfn.XLOOKUP(B422,[6]!Table10[Control ID], [6]cmmiAnalysis!AX$4:AX$579,0,0,1)+(_xlfn.XLOOKUP(B422,[6]!Table10[Control ID], [6]cmmiAnalysis!AY$4:AY$579,0,0,1)))</f>
        <v>#REF!</v>
      </c>
      <c r="J4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2" s="1" t="e">
        <f>SUM(_xlfn.XLOOKUP(Table8[[#This Row],[Control ID]],[6]!Table10[Control ID],[6]cmmiAnalysis!BE$4:BE$579),_xlfn.XLOOKUP(Table8[[#This Row],[Control ID]],[6]!Table10[Control ID],[6]cmmiAnalysis!BF$4:BF$579))</f>
        <v>#REF!</v>
      </c>
      <c r="L422" s="1" t="e">
        <f>SUM(_xlfn.XLOOKUP(Table8[[#This Row],[Control ID]],[6]!Table10[Control ID],[6]cmmiAnalysis!BG$4:BG$579))</f>
        <v>#REF!</v>
      </c>
      <c r="M422" s="1" t="e">
        <f>SUM(_xlfn.XLOOKUP(Table8[[#This Row],[Control ID]],[6]!Table10[Control ID],[6]cmmiAnalysis!BH$4:BH$579))</f>
        <v>#REF!</v>
      </c>
      <c r="N422" s="1" t="e">
        <f>SUM(_xlfn.XLOOKUP(Table8[[#This Row],[Control ID]],[6]!Table10[Control ID],[6]cmmiAnalysis!BI$4:BI$579))</f>
        <v>#REF!</v>
      </c>
      <c r="O422" s="1" t="e">
        <f>SUM(_xlfn.XLOOKUP(Table8[[#This Row],[Control ID]],[6]!Table10[Control ID],[6]cmmiAnalysis!BJ$4:BJ$579),_xlfn.XLOOKUP(Table8[[#This Row],[Control ID]],[6]!Table10[Control ID],[6]cmmiAnalysis!BK$4:BK$579))</f>
        <v>#REF!</v>
      </c>
      <c r="P422" s="1" t="e">
        <f>SUM(_xlfn.XLOOKUP(Table8[[#This Row],[Control ID]],[6]!Table10[Control ID],[6]cmmiAnalysis!BL$4:BL$579))</f>
        <v>#REF!</v>
      </c>
      <c r="Q4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2" s="1" t="e">
        <f>SUM(_xlfn.XLOOKUP(Table8[[#This Row],[Control ID]],[6]!Table10[Control ID],[6]cmmiAnalysis!BQ$4:BQ$579),_xlfn.XLOOKUP(Table8[[#This Row],[Control ID]],[6]!Table10[Control ID],[6]cmmiAnalysis!BR$4:BR$579))</f>
        <v>#REF!</v>
      </c>
      <c r="S422" s="1" t="e">
        <f>SUM(_xlfn.XLOOKUP(Table8[[#This Row],[Control ID]],[6]!Table10[Control ID],[6]cmmiAnalysis!BA$4:BA$579),_xlfn.XLOOKUP(Table8[[#This Row],[Control ID]],[6]!Table10[Control ID],[6]cmmiAnalysis!BB$4:BB$579),_xlfn.XLOOKUP(Table8[[#This Row],[Control ID]],[6]!Table10[Control ID],[6]cmmiAnalysis!BC$4:BC$579))</f>
        <v>#REF!</v>
      </c>
      <c r="T422" s="1" t="e">
        <f>SUM(_xlfn.XLOOKUP(Table8[[#This Row],[Control ID]],[6]!Table10[Control ID],[6]cmmiAnalysis!BV$4:BV$579))</f>
        <v>#REF!</v>
      </c>
      <c r="U422" s="1" t="e">
        <f>SUM(_xlfn.XLOOKUP(Table8[[#This Row],[Control ID]],[6]!Table10[Control ID],[6]cmmiAnalysis!BW$4:BW$579))</f>
        <v>#REF!</v>
      </c>
      <c r="V422" s="1" t="e">
        <f>SUM(_xlfn.XLOOKUP(Table8[[#This Row],[Control ID]],[6]!Table10[Control ID],[6]cmmiAnalysis!BX$4:BX$579))</f>
        <v>#REF!</v>
      </c>
      <c r="W422" s="1" t="e">
        <f>SUM(_xlfn.XLOOKUP(Table8[[#This Row],[Control ID]],[6]!Table10[Control ID],[6]cmmiAnalysis!BY$4:BY$579))</f>
        <v>#REF!</v>
      </c>
      <c r="X422" s="1" t="e">
        <f>SUM(_xlfn.XLOOKUP(Table8[[#This Row],[Control ID]],[6]!Table10[Control ID],[6]cmmiAnalysis!BZ$4:BZ$579))</f>
        <v>#REF!</v>
      </c>
      <c r="Y422" s="1" t="e">
        <f>SUM(_xlfn.XLOOKUP(Table8[[#This Row],[Control ID]],[6]!Table10[Control ID],[6]cmmiAnalysis!CA$4:CA$579),_xlfn.XLOOKUP(Table8[[#This Row],[Control ID]],[6]!Table10[Control ID],[6]cmmiAnalysis!CB$4:CB$579))</f>
        <v>#REF!</v>
      </c>
      <c r="Z422" s="1" t="e">
        <f>SUM(_xlfn.XLOOKUP(Table8[[#This Row],[Control ID]],[6]!Table10[Control ID],[6]cmmiAnalysis!CC$4:CC$579),_xlfn.XLOOKUP(Table8[[#This Row],[Control ID]],[6]!Table10[Control ID],[6]cmmiAnalysis!CD$4:CD$579),_xlfn.XLOOKUP(Table8[[#This Row],[Control ID]],[6]!Table10[Control ID],[6]cmmiAnalysis!CE$4:CE$579))</f>
        <v>#REF!</v>
      </c>
    </row>
    <row r="423" spans="2:26" x14ac:dyDescent="0.25">
      <c r="B423" s="1" t="s">
        <v>3797</v>
      </c>
      <c r="C423" s="1" t="str">
        <f>_xlfn.XLOOKUP(B423,[6]cmmiAnalysis!$A$4:$A$579,[6]cmmiAnalysis!$D$4:$D$579,0,0,1)</f>
        <v>Visitor Management System</v>
      </c>
      <c r="D423" s="19">
        <v>4</v>
      </c>
      <c r="E423" s="32" t="str">
        <f>IFERROR(SUM(Table8[[#This Row],[Implementation]:[Reporting]]),"N/A")</f>
        <v>N/A</v>
      </c>
      <c r="F423" s="32" t="e">
        <f>SUM(Table8[[#This Row],[Operating Capability]:[Adaptability]])</f>
        <v>#REF!</v>
      </c>
      <c r="G423" s="32" t="e">
        <f>SUM(Table8[[#This Row],[Reliability]:[Transparency]])</f>
        <v>#REF!</v>
      </c>
      <c r="H423" s="1" t="e" cm="1">
        <f t="array" ref="H423">_xlfn.XLOOKUP(B423,[6]!Table10[Control ID],[6]cmmiAnalysis!AV$4:AV$579,0,0,1)</f>
        <v>#REF!</v>
      </c>
      <c r="I423" s="1" t="e" cm="1">
        <f t="array" ref="I423">_xlfn.XLOOKUP(B423,[6]!Table10[Control ID], [6]cmmiAnalysis!AW$4:AW$579,0,0,1)+(_xlfn.XLOOKUP(B423,[6]!Table10[Control ID], [6]cmmiAnalysis!AX$4:AX$579,0,0,1)+(_xlfn.XLOOKUP(B423,[6]!Table10[Control ID], [6]cmmiAnalysis!AY$4:AY$579,0,0,1)))</f>
        <v>#REF!</v>
      </c>
      <c r="J4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3" s="1" t="e">
        <f>SUM(_xlfn.XLOOKUP(Table8[[#This Row],[Control ID]],[6]!Table10[Control ID],[6]cmmiAnalysis!BE$4:BE$579),_xlfn.XLOOKUP(Table8[[#This Row],[Control ID]],[6]!Table10[Control ID],[6]cmmiAnalysis!BF$4:BF$579))</f>
        <v>#REF!</v>
      </c>
      <c r="L423" s="1" t="e">
        <f>SUM(_xlfn.XLOOKUP(Table8[[#This Row],[Control ID]],[6]!Table10[Control ID],[6]cmmiAnalysis!BG$4:BG$579))</f>
        <v>#REF!</v>
      </c>
      <c r="M423" s="1" t="e">
        <f>SUM(_xlfn.XLOOKUP(Table8[[#This Row],[Control ID]],[6]!Table10[Control ID],[6]cmmiAnalysis!BH$4:BH$579))</f>
        <v>#REF!</v>
      </c>
      <c r="N423" s="1" t="e">
        <f>SUM(_xlfn.XLOOKUP(Table8[[#This Row],[Control ID]],[6]!Table10[Control ID],[6]cmmiAnalysis!BI$4:BI$579))</f>
        <v>#REF!</v>
      </c>
      <c r="O423" s="1" t="e">
        <f>SUM(_xlfn.XLOOKUP(Table8[[#This Row],[Control ID]],[6]!Table10[Control ID],[6]cmmiAnalysis!BJ$4:BJ$579),_xlfn.XLOOKUP(Table8[[#This Row],[Control ID]],[6]!Table10[Control ID],[6]cmmiAnalysis!BK$4:BK$579))</f>
        <v>#REF!</v>
      </c>
      <c r="P423" s="1" t="e">
        <f>SUM(_xlfn.XLOOKUP(Table8[[#This Row],[Control ID]],[6]!Table10[Control ID],[6]cmmiAnalysis!BL$4:BL$579))</f>
        <v>#REF!</v>
      </c>
      <c r="Q4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3" s="1" t="e">
        <f>SUM(_xlfn.XLOOKUP(Table8[[#This Row],[Control ID]],[6]!Table10[Control ID],[6]cmmiAnalysis!BQ$4:BQ$579),_xlfn.XLOOKUP(Table8[[#This Row],[Control ID]],[6]!Table10[Control ID],[6]cmmiAnalysis!BR$4:BR$579))</f>
        <v>#REF!</v>
      </c>
      <c r="S423" s="1" t="e">
        <f>SUM(_xlfn.XLOOKUP(Table8[[#This Row],[Control ID]],[6]!Table10[Control ID],[6]cmmiAnalysis!BA$4:BA$579),_xlfn.XLOOKUP(Table8[[#This Row],[Control ID]],[6]!Table10[Control ID],[6]cmmiAnalysis!BB$4:BB$579),_xlfn.XLOOKUP(Table8[[#This Row],[Control ID]],[6]!Table10[Control ID],[6]cmmiAnalysis!BC$4:BC$579))</f>
        <v>#REF!</v>
      </c>
      <c r="T423" s="1" t="e">
        <f>SUM(_xlfn.XLOOKUP(Table8[[#This Row],[Control ID]],[6]!Table10[Control ID],[6]cmmiAnalysis!BV$4:BV$579))</f>
        <v>#REF!</v>
      </c>
      <c r="U423" s="1" t="e">
        <f>SUM(_xlfn.XLOOKUP(Table8[[#This Row],[Control ID]],[6]!Table10[Control ID],[6]cmmiAnalysis!BW$4:BW$579))</f>
        <v>#REF!</v>
      </c>
      <c r="V423" s="1" t="e">
        <f>SUM(_xlfn.XLOOKUP(Table8[[#This Row],[Control ID]],[6]!Table10[Control ID],[6]cmmiAnalysis!BX$4:BX$579))</f>
        <v>#REF!</v>
      </c>
      <c r="W423" s="1" t="e">
        <f>SUM(_xlfn.XLOOKUP(Table8[[#This Row],[Control ID]],[6]!Table10[Control ID],[6]cmmiAnalysis!BY$4:BY$579))</f>
        <v>#REF!</v>
      </c>
      <c r="X423" s="1" t="e">
        <f>SUM(_xlfn.XLOOKUP(Table8[[#This Row],[Control ID]],[6]!Table10[Control ID],[6]cmmiAnalysis!BZ$4:BZ$579))</f>
        <v>#REF!</v>
      </c>
      <c r="Y423" s="1" t="e">
        <f>SUM(_xlfn.XLOOKUP(Table8[[#This Row],[Control ID]],[6]!Table10[Control ID],[6]cmmiAnalysis!CA$4:CA$579),_xlfn.XLOOKUP(Table8[[#This Row],[Control ID]],[6]!Table10[Control ID],[6]cmmiAnalysis!CB$4:CB$579))</f>
        <v>#REF!</v>
      </c>
      <c r="Z423" s="1" t="e">
        <f>SUM(_xlfn.XLOOKUP(Table8[[#This Row],[Control ID]],[6]!Table10[Control ID],[6]cmmiAnalysis!CC$4:CC$579),_xlfn.XLOOKUP(Table8[[#This Row],[Control ID]],[6]!Table10[Control ID],[6]cmmiAnalysis!CD$4:CD$579),_xlfn.XLOOKUP(Table8[[#This Row],[Control ID]],[6]!Table10[Control ID],[6]cmmiAnalysis!CE$4:CE$579))</f>
        <v>#REF!</v>
      </c>
    </row>
    <row r="424" spans="2:26" x14ac:dyDescent="0.25">
      <c r="B424" s="1" t="s">
        <v>3799</v>
      </c>
      <c r="C424" s="1" t="str">
        <f>_xlfn.XLOOKUP(B424,[6]cmmiAnalysis!$A$4:$A$579,[6]cmmiAnalysis!$D$4:$D$579,0,0,1)</f>
        <v>CCTV Cameras</v>
      </c>
      <c r="D424" s="19">
        <v>5</v>
      </c>
      <c r="E424" s="32" t="str">
        <f>IFERROR(SUM(Table8[[#This Row],[Implementation]:[Reporting]]),"N/A")</f>
        <v>N/A</v>
      </c>
      <c r="F424" s="32" t="e">
        <f>SUM(Table8[[#This Row],[Operating Capability]:[Adaptability]])</f>
        <v>#REF!</v>
      </c>
      <c r="G424" s="32" t="e">
        <f>SUM(Table8[[#This Row],[Reliability]:[Transparency]])</f>
        <v>#REF!</v>
      </c>
      <c r="H424" s="1" t="e" cm="1">
        <f t="array" ref="H424">_xlfn.XLOOKUP(B424,[6]!Table10[Control ID],[6]cmmiAnalysis!AV$4:AV$579,0,0,1)</f>
        <v>#REF!</v>
      </c>
      <c r="I424" s="1" t="e" cm="1">
        <f t="array" ref="I424">_xlfn.XLOOKUP(B424,[6]!Table10[Control ID], [6]cmmiAnalysis!AW$4:AW$579,0,0,1)+(_xlfn.XLOOKUP(B424,[6]!Table10[Control ID], [6]cmmiAnalysis!AX$4:AX$579,0,0,1)+(_xlfn.XLOOKUP(B424,[6]!Table10[Control ID], [6]cmmiAnalysis!AY$4:AY$579,0,0,1)))</f>
        <v>#REF!</v>
      </c>
      <c r="J4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4" s="1" t="e">
        <f>SUM(_xlfn.XLOOKUP(Table8[[#This Row],[Control ID]],[6]!Table10[Control ID],[6]cmmiAnalysis!BE$4:BE$579),_xlfn.XLOOKUP(Table8[[#This Row],[Control ID]],[6]!Table10[Control ID],[6]cmmiAnalysis!BF$4:BF$579))</f>
        <v>#REF!</v>
      </c>
      <c r="L424" s="1" t="e">
        <f>SUM(_xlfn.XLOOKUP(Table8[[#This Row],[Control ID]],[6]!Table10[Control ID],[6]cmmiAnalysis!BG$4:BG$579))</f>
        <v>#REF!</v>
      </c>
      <c r="M424" s="1" t="e">
        <f>SUM(_xlfn.XLOOKUP(Table8[[#This Row],[Control ID]],[6]!Table10[Control ID],[6]cmmiAnalysis!BH$4:BH$579))</f>
        <v>#REF!</v>
      </c>
      <c r="N424" s="1" t="e">
        <f>SUM(_xlfn.XLOOKUP(Table8[[#This Row],[Control ID]],[6]!Table10[Control ID],[6]cmmiAnalysis!BI$4:BI$579))</f>
        <v>#REF!</v>
      </c>
      <c r="O424" s="1" t="e">
        <f>SUM(_xlfn.XLOOKUP(Table8[[#This Row],[Control ID]],[6]!Table10[Control ID],[6]cmmiAnalysis!BJ$4:BJ$579),_xlfn.XLOOKUP(Table8[[#This Row],[Control ID]],[6]!Table10[Control ID],[6]cmmiAnalysis!BK$4:BK$579))</f>
        <v>#REF!</v>
      </c>
      <c r="P424" s="1" t="e">
        <f>SUM(_xlfn.XLOOKUP(Table8[[#This Row],[Control ID]],[6]!Table10[Control ID],[6]cmmiAnalysis!BL$4:BL$579))</f>
        <v>#REF!</v>
      </c>
      <c r="Q4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4" s="1" t="e">
        <f>SUM(_xlfn.XLOOKUP(Table8[[#This Row],[Control ID]],[6]!Table10[Control ID],[6]cmmiAnalysis!BQ$4:BQ$579),_xlfn.XLOOKUP(Table8[[#This Row],[Control ID]],[6]!Table10[Control ID],[6]cmmiAnalysis!BR$4:BR$579))</f>
        <v>#REF!</v>
      </c>
      <c r="S424" s="1" t="e">
        <f>SUM(_xlfn.XLOOKUP(Table8[[#This Row],[Control ID]],[6]!Table10[Control ID],[6]cmmiAnalysis!BA$4:BA$579),_xlfn.XLOOKUP(Table8[[#This Row],[Control ID]],[6]!Table10[Control ID],[6]cmmiAnalysis!BB$4:BB$579),_xlfn.XLOOKUP(Table8[[#This Row],[Control ID]],[6]!Table10[Control ID],[6]cmmiAnalysis!BC$4:BC$579))</f>
        <v>#REF!</v>
      </c>
      <c r="T424" s="1" t="e">
        <f>SUM(_xlfn.XLOOKUP(Table8[[#This Row],[Control ID]],[6]!Table10[Control ID],[6]cmmiAnalysis!BV$4:BV$579))</f>
        <v>#REF!</v>
      </c>
      <c r="U424" s="1" t="e">
        <f>SUM(_xlfn.XLOOKUP(Table8[[#This Row],[Control ID]],[6]!Table10[Control ID],[6]cmmiAnalysis!BW$4:BW$579))</f>
        <v>#REF!</v>
      </c>
      <c r="V424" s="1" t="e">
        <f>SUM(_xlfn.XLOOKUP(Table8[[#This Row],[Control ID]],[6]!Table10[Control ID],[6]cmmiAnalysis!BX$4:BX$579))</f>
        <v>#REF!</v>
      </c>
      <c r="W424" s="1" t="e">
        <f>SUM(_xlfn.XLOOKUP(Table8[[#This Row],[Control ID]],[6]!Table10[Control ID],[6]cmmiAnalysis!BY$4:BY$579))</f>
        <v>#REF!</v>
      </c>
      <c r="X424" s="1" t="e">
        <f>SUM(_xlfn.XLOOKUP(Table8[[#This Row],[Control ID]],[6]!Table10[Control ID],[6]cmmiAnalysis!BZ$4:BZ$579))</f>
        <v>#REF!</v>
      </c>
      <c r="Y424" s="1" t="e">
        <f>SUM(_xlfn.XLOOKUP(Table8[[#This Row],[Control ID]],[6]!Table10[Control ID],[6]cmmiAnalysis!CA$4:CA$579),_xlfn.XLOOKUP(Table8[[#This Row],[Control ID]],[6]!Table10[Control ID],[6]cmmiAnalysis!CB$4:CB$579))</f>
        <v>#REF!</v>
      </c>
      <c r="Z424" s="1" t="e">
        <f>SUM(_xlfn.XLOOKUP(Table8[[#This Row],[Control ID]],[6]!Table10[Control ID],[6]cmmiAnalysis!CC$4:CC$579),_xlfn.XLOOKUP(Table8[[#This Row],[Control ID]],[6]!Table10[Control ID],[6]cmmiAnalysis!CD$4:CD$579),_xlfn.XLOOKUP(Table8[[#This Row],[Control ID]],[6]!Table10[Control ID],[6]cmmiAnalysis!CE$4:CE$579))</f>
        <v>#REF!</v>
      </c>
    </row>
    <row r="425" spans="2:26" x14ac:dyDescent="0.25">
      <c r="B425" s="1" t="s">
        <v>3801</v>
      </c>
      <c r="C425" s="1" t="str">
        <f>_xlfn.XLOOKUP(B425,[6]cmmiAnalysis!$A$4:$A$579,[6]cmmiAnalysis!$D$4:$D$579,0,0,1)</f>
        <v>Video Analytics</v>
      </c>
      <c r="D425" s="19">
        <v>4</v>
      </c>
      <c r="E425" s="32" t="str">
        <f>IFERROR(SUM(Table8[[#This Row],[Implementation]:[Reporting]]),"N/A")</f>
        <v>N/A</v>
      </c>
      <c r="F425" s="32" t="e">
        <f>SUM(Table8[[#This Row],[Operating Capability]:[Adaptability]])</f>
        <v>#REF!</v>
      </c>
      <c r="G425" s="32" t="e">
        <f>SUM(Table8[[#This Row],[Reliability]:[Transparency]])</f>
        <v>#REF!</v>
      </c>
      <c r="H425" s="1" t="e" cm="1">
        <f t="array" ref="H425">_xlfn.XLOOKUP(B425,[6]!Table10[Control ID],[6]cmmiAnalysis!AV$4:AV$579,0,0,1)</f>
        <v>#REF!</v>
      </c>
      <c r="I425" s="1" t="e" cm="1">
        <f t="array" ref="I425">_xlfn.XLOOKUP(B425,[6]!Table10[Control ID], [6]cmmiAnalysis!AW$4:AW$579,0,0,1)+(_xlfn.XLOOKUP(B425,[6]!Table10[Control ID], [6]cmmiAnalysis!AX$4:AX$579,0,0,1)+(_xlfn.XLOOKUP(B425,[6]!Table10[Control ID], [6]cmmiAnalysis!AY$4:AY$579,0,0,1)))</f>
        <v>#REF!</v>
      </c>
      <c r="J4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5" s="1" t="e">
        <f>SUM(_xlfn.XLOOKUP(Table8[[#This Row],[Control ID]],[6]!Table10[Control ID],[6]cmmiAnalysis!BE$4:BE$579),_xlfn.XLOOKUP(Table8[[#This Row],[Control ID]],[6]!Table10[Control ID],[6]cmmiAnalysis!BF$4:BF$579))</f>
        <v>#REF!</v>
      </c>
      <c r="L425" s="1" t="e">
        <f>SUM(_xlfn.XLOOKUP(Table8[[#This Row],[Control ID]],[6]!Table10[Control ID],[6]cmmiAnalysis!BG$4:BG$579))</f>
        <v>#REF!</v>
      </c>
      <c r="M425" s="1" t="e">
        <f>SUM(_xlfn.XLOOKUP(Table8[[#This Row],[Control ID]],[6]!Table10[Control ID],[6]cmmiAnalysis!BH$4:BH$579))</f>
        <v>#REF!</v>
      </c>
      <c r="N425" s="1" t="e">
        <f>SUM(_xlfn.XLOOKUP(Table8[[#This Row],[Control ID]],[6]!Table10[Control ID],[6]cmmiAnalysis!BI$4:BI$579))</f>
        <v>#REF!</v>
      </c>
      <c r="O425" s="1" t="e">
        <f>SUM(_xlfn.XLOOKUP(Table8[[#This Row],[Control ID]],[6]!Table10[Control ID],[6]cmmiAnalysis!BJ$4:BJ$579),_xlfn.XLOOKUP(Table8[[#This Row],[Control ID]],[6]!Table10[Control ID],[6]cmmiAnalysis!BK$4:BK$579))</f>
        <v>#REF!</v>
      </c>
      <c r="P425" s="1" t="e">
        <f>SUM(_xlfn.XLOOKUP(Table8[[#This Row],[Control ID]],[6]!Table10[Control ID],[6]cmmiAnalysis!BL$4:BL$579))</f>
        <v>#REF!</v>
      </c>
      <c r="Q4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5" s="1" t="e">
        <f>SUM(_xlfn.XLOOKUP(Table8[[#This Row],[Control ID]],[6]!Table10[Control ID],[6]cmmiAnalysis!BQ$4:BQ$579),_xlfn.XLOOKUP(Table8[[#This Row],[Control ID]],[6]!Table10[Control ID],[6]cmmiAnalysis!BR$4:BR$579))</f>
        <v>#REF!</v>
      </c>
      <c r="S425" s="1" t="e">
        <f>SUM(_xlfn.XLOOKUP(Table8[[#This Row],[Control ID]],[6]!Table10[Control ID],[6]cmmiAnalysis!BA$4:BA$579),_xlfn.XLOOKUP(Table8[[#This Row],[Control ID]],[6]!Table10[Control ID],[6]cmmiAnalysis!BB$4:BB$579),_xlfn.XLOOKUP(Table8[[#This Row],[Control ID]],[6]!Table10[Control ID],[6]cmmiAnalysis!BC$4:BC$579))</f>
        <v>#REF!</v>
      </c>
      <c r="T425" s="1" t="e">
        <f>SUM(_xlfn.XLOOKUP(Table8[[#This Row],[Control ID]],[6]!Table10[Control ID],[6]cmmiAnalysis!BV$4:BV$579))</f>
        <v>#REF!</v>
      </c>
      <c r="U425" s="1" t="e">
        <f>SUM(_xlfn.XLOOKUP(Table8[[#This Row],[Control ID]],[6]!Table10[Control ID],[6]cmmiAnalysis!BW$4:BW$579))</f>
        <v>#REF!</v>
      </c>
      <c r="V425" s="1" t="e">
        <f>SUM(_xlfn.XLOOKUP(Table8[[#This Row],[Control ID]],[6]!Table10[Control ID],[6]cmmiAnalysis!BX$4:BX$579))</f>
        <v>#REF!</v>
      </c>
      <c r="W425" s="1" t="e">
        <f>SUM(_xlfn.XLOOKUP(Table8[[#This Row],[Control ID]],[6]!Table10[Control ID],[6]cmmiAnalysis!BY$4:BY$579))</f>
        <v>#REF!</v>
      </c>
      <c r="X425" s="1" t="e">
        <f>SUM(_xlfn.XLOOKUP(Table8[[#This Row],[Control ID]],[6]!Table10[Control ID],[6]cmmiAnalysis!BZ$4:BZ$579))</f>
        <v>#REF!</v>
      </c>
      <c r="Y425" s="1" t="e">
        <f>SUM(_xlfn.XLOOKUP(Table8[[#This Row],[Control ID]],[6]!Table10[Control ID],[6]cmmiAnalysis!CA$4:CA$579),_xlfn.XLOOKUP(Table8[[#This Row],[Control ID]],[6]!Table10[Control ID],[6]cmmiAnalysis!CB$4:CB$579))</f>
        <v>#REF!</v>
      </c>
      <c r="Z425" s="1" t="e">
        <f>SUM(_xlfn.XLOOKUP(Table8[[#This Row],[Control ID]],[6]!Table10[Control ID],[6]cmmiAnalysis!CC$4:CC$579),_xlfn.XLOOKUP(Table8[[#This Row],[Control ID]],[6]!Table10[Control ID],[6]cmmiAnalysis!CD$4:CD$579),_xlfn.XLOOKUP(Table8[[#This Row],[Control ID]],[6]!Table10[Control ID],[6]cmmiAnalysis!CE$4:CE$579))</f>
        <v>#REF!</v>
      </c>
    </row>
    <row r="426" spans="2:26" x14ac:dyDescent="0.25">
      <c r="B426" s="1" t="s">
        <v>3803</v>
      </c>
      <c r="C426" s="1" t="str">
        <f>_xlfn.XLOOKUP(B426,[6]cmmiAnalysis!$A$4:$A$579,[6]cmmiAnalysis!$D$4:$D$579,0,0,1)</f>
        <v>Door and Window Sensors</v>
      </c>
      <c r="D426" s="19">
        <v>4</v>
      </c>
      <c r="E426" s="32" t="str">
        <f>IFERROR(SUM(Table8[[#This Row],[Implementation]:[Reporting]]),"N/A")</f>
        <v>N/A</v>
      </c>
      <c r="F426" s="32" t="e">
        <f>SUM(Table8[[#This Row],[Operating Capability]:[Adaptability]])</f>
        <v>#REF!</v>
      </c>
      <c r="G426" s="32" t="e">
        <f>SUM(Table8[[#This Row],[Reliability]:[Transparency]])</f>
        <v>#REF!</v>
      </c>
      <c r="H426" s="1" t="e" cm="1">
        <f t="array" ref="H426">_xlfn.XLOOKUP(B426,[6]!Table10[Control ID],[6]cmmiAnalysis!AV$4:AV$579,0,0,1)</f>
        <v>#REF!</v>
      </c>
      <c r="I426" s="1" t="e" cm="1">
        <f t="array" ref="I426">_xlfn.XLOOKUP(B426,[6]!Table10[Control ID], [6]cmmiAnalysis!AW$4:AW$579,0,0,1)+(_xlfn.XLOOKUP(B426,[6]!Table10[Control ID], [6]cmmiAnalysis!AX$4:AX$579,0,0,1)+(_xlfn.XLOOKUP(B426,[6]!Table10[Control ID], [6]cmmiAnalysis!AY$4:AY$579,0,0,1)))</f>
        <v>#REF!</v>
      </c>
      <c r="J4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6" s="1" t="e">
        <f>SUM(_xlfn.XLOOKUP(Table8[[#This Row],[Control ID]],[6]!Table10[Control ID],[6]cmmiAnalysis!BE$4:BE$579),_xlfn.XLOOKUP(Table8[[#This Row],[Control ID]],[6]!Table10[Control ID],[6]cmmiAnalysis!BF$4:BF$579))</f>
        <v>#REF!</v>
      </c>
      <c r="L426" s="1" t="e">
        <f>SUM(_xlfn.XLOOKUP(Table8[[#This Row],[Control ID]],[6]!Table10[Control ID],[6]cmmiAnalysis!BG$4:BG$579))</f>
        <v>#REF!</v>
      </c>
      <c r="M426" s="1" t="e">
        <f>SUM(_xlfn.XLOOKUP(Table8[[#This Row],[Control ID]],[6]!Table10[Control ID],[6]cmmiAnalysis!BH$4:BH$579))</f>
        <v>#REF!</v>
      </c>
      <c r="N426" s="1" t="e">
        <f>SUM(_xlfn.XLOOKUP(Table8[[#This Row],[Control ID]],[6]!Table10[Control ID],[6]cmmiAnalysis!BI$4:BI$579))</f>
        <v>#REF!</v>
      </c>
      <c r="O426" s="1" t="e">
        <f>SUM(_xlfn.XLOOKUP(Table8[[#This Row],[Control ID]],[6]!Table10[Control ID],[6]cmmiAnalysis!BJ$4:BJ$579),_xlfn.XLOOKUP(Table8[[#This Row],[Control ID]],[6]!Table10[Control ID],[6]cmmiAnalysis!BK$4:BK$579))</f>
        <v>#REF!</v>
      </c>
      <c r="P426" s="1" t="e">
        <f>SUM(_xlfn.XLOOKUP(Table8[[#This Row],[Control ID]],[6]!Table10[Control ID],[6]cmmiAnalysis!BL$4:BL$579))</f>
        <v>#REF!</v>
      </c>
      <c r="Q4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6" s="1" t="e">
        <f>SUM(_xlfn.XLOOKUP(Table8[[#This Row],[Control ID]],[6]!Table10[Control ID],[6]cmmiAnalysis!BQ$4:BQ$579),_xlfn.XLOOKUP(Table8[[#This Row],[Control ID]],[6]!Table10[Control ID],[6]cmmiAnalysis!BR$4:BR$579))</f>
        <v>#REF!</v>
      </c>
      <c r="S426" s="1" t="e">
        <f>SUM(_xlfn.XLOOKUP(Table8[[#This Row],[Control ID]],[6]!Table10[Control ID],[6]cmmiAnalysis!BA$4:BA$579),_xlfn.XLOOKUP(Table8[[#This Row],[Control ID]],[6]!Table10[Control ID],[6]cmmiAnalysis!BB$4:BB$579),_xlfn.XLOOKUP(Table8[[#This Row],[Control ID]],[6]!Table10[Control ID],[6]cmmiAnalysis!BC$4:BC$579))</f>
        <v>#REF!</v>
      </c>
      <c r="T426" s="1" t="e">
        <f>SUM(_xlfn.XLOOKUP(Table8[[#This Row],[Control ID]],[6]!Table10[Control ID],[6]cmmiAnalysis!BV$4:BV$579))</f>
        <v>#REF!</v>
      </c>
      <c r="U426" s="1" t="e">
        <f>SUM(_xlfn.XLOOKUP(Table8[[#This Row],[Control ID]],[6]!Table10[Control ID],[6]cmmiAnalysis!BW$4:BW$579))</f>
        <v>#REF!</v>
      </c>
      <c r="V426" s="1" t="e">
        <f>SUM(_xlfn.XLOOKUP(Table8[[#This Row],[Control ID]],[6]!Table10[Control ID],[6]cmmiAnalysis!BX$4:BX$579))</f>
        <v>#REF!</v>
      </c>
      <c r="W426" s="1" t="e">
        <f>SUM(_xlfn.XLOOKUP(Table8[[#This Row],[Control ID]],[6]!Table10[Control ID],[6]cmmiAnalysis!BY$4:BY$579))</f>
        <v>#REF!</v>
      </c>
      <c r="X426" s="1" t="e">
        <f>SUM(_xlfn.XLOOKUP(Table8[[#This Row],[Control ID]],[6]!Table10[Control ID],[6]cmmiAnalysis!BZ$4:BZ$579))</f>
        <v>#REF!</v>
      </c>
      <c r="Y426" s="1" t="e">
        <f>SUM(_xlfn.XLOOKUP(Table8[[#This Row],[Control ID]],[6]!Table10[Control ID],[6]cmmiAnalysis!CA$4:CA$579),_xlfn.XLOOKUP(Table8[[#This Row],[Control ID]],[6]!Table10[Control ID],[6]cmmiAnalysis!CB$4:CB$579))</f>
        <v>#REF!</v>
      </c>
      <c r="Z426" s="1" t="e">
        <f>SUM(_xlfn.XLOOKUP(Table8[[#This Row],[Control ID]],[6]!Table10[Control ID],[6]cmmiAnalysis!CC$4:CC$579),_xlfn.XLOOKUP(Table8[[#This Row],[Control ID]],[6]!Table10[Control ID],[6]cmmiAnalysis!CD$4:CD$579),_xlfn.XLOOKUP(Table8[[#This Row],[Control ID]],[6]!Table10[Control ID],[6]cmmiAnalysis!CE$4:CE$579))</f>
        <v>#REF!</v>
      </c>
    </row>
    <row r="427" spans="2:26" x14ac:dyDescent="0.25">
      <c r="B427" s="1" t="s">
        <v>3805</v>
      </c>
      <c r="C427" s="1" t="str">
        <f>_xlfn.XLOOKUP(B427,[6]cmmiAnalysis!$A$4:$A$579,[6]cmmiAnalysis!$D$4:$D$579,0,0,1)</f>
        <v>Motion Detectors</v>
      </c>
      <c r="D427" s="19">
        <v>4</v>
      </c>
      <c r="E427" s="32" t="str">
        <f>IFERROR(SUM(Table8[[#This Row],[Implementation]:[Reporting]]),"N/A")</f>
        <v>N/A</v>
      </c>
      <c r="F427" s="32" t="e">
        <f>SUM(Table8[[#This Row],[Operating Capability]:[Adaptability]])</f>
        <v>#REF!</v>
      </c>
      <c r="G427" s="32" t="e">
        <f>SUM(Table8[[#This Row],[Reliability]:[Transparency]])</f>
        <v>#REF!</v>
      </c>
      <c r="H427" s="1" t="e" cm="1">
        <f t="array" ref="H427">_xlfn.XLOOKUP(B427,[6]!Table10[Control ID],[6]cmmiAnalysis!AV$4:AV$579,0,0,1)</f>
        <v>#REF!</v>
      </c>
      <c r="I427" s="1" t="e" cm="1">
        <f t="array" ref="I427">_xlfn.XLOOKUP(B427,[6]!Table10[Control ID], [6]cmmiAnalysis!AW$4:AW$579,0,0,1)+(_xlfn.XLOOKUP(B427,[6]!Table10[Control ID], [6]cmmiAnalysis!AX$4:AX$579,0,0,1)+(_xlfn.XLOOKUP(B427,[6]!Table10[Control ID], [6]cmmiAnalysis!AY$4:AY$579,0,0,1)))</f>
        <v>#REF!</v>
      </c>
      <c r="J4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7" s="1" t="e">
        <f>SUM(_xlfn.XLOOKUP(Table8[[#This Row],[Control ID]],[6]!Table10[Control ID],[6]cmmiAnalysis!BE$4:BE$579),_xlfn.XLOOKUP(Table8[[#This Row],[Control ID]],[6]!Table10[Control ID],[6]cmmiAnalysis!BF$4:BF$579))</f>
        <v>#REF!</v>
      </c>
      <c r="L427" s="1" t="e">
        <f>SUM(_xlfn.XLOOKUP(Table8[[#This Row],[Control ID]],[6]!Table10[Control ID],[6]cmmiAnalysis!BG$4:BG$579))</f>
        <v>#REF!</v>
      </c>
      <c r="M427" s="1" t="e">
        <f>SUM(_xlfn.XLOOKUP(Table8[[#This Row],[Control ID]],[6]!Table10[Control ID],[6]cmmiAnalysis!BH$4:BH$579))</f>
        <v>#REF!</v>
      </c>
      <c r="N427" s="1" t="e">
        <f>SUM(_xlfn.XLOOKUP(Table8[[#This Row],[Control ID]],[6]!Table10[Control ID],[6]cmmiAnalysis!BI$4:BI$579))</f>
        <v>#REF!</v>
      </c>
      <c r="O427" s="1" t="e">
        <f>SUM(_xlfn.XLOOKUP(Table8[[#This Row],[Control ID]],[6]!Table10[Control ID],[6]cmmiAnalysis!BJ$4:BJ$579),_xlfn.XLOOKUP(Table8[[#This Row],[Control ID]],[6]!Table10[Control ID],[6]cmmiAnalysis!BK$4:BK$579))</f>
        <v>#REF!</v>
      </c>
      <c r="P427" s="1" t="e">
        <f>SUM(_xlfn.XLOOKUP(Table8[[#This Row],[Control ID]],[6]!Table10[Control ID],[6]cmmiAnalysis!BL$4:BL$579))</f>
        <v>#REF!</v>
      </c>
      <c r="Q4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7" s="1" t="e">
        <f>SUM(_xlfn.XLOOKUP(Table8[[#This Row],[Control ID]],[6]!Table10[Control ID],[6]cmmiAnalysis!BQ$4:BQ$579),_xlfn.XLOOKUP(Table8[[#This Row],[Control ID]],[6]!Table10[Control ID],[6]cmmiAnalysis!BR$4:BR$579))</f>
        <v>#REF!</v>
      </c>
      <c r="S427" s="1" t="e">
        <f>SUM(_xlfn.XLOOKUP(Table8[[#This Row],[Control ID]],[6]!Table10[Control ID],[6]cmmiAnalysis!BA$4:BA$579),_xlfn.XLOOKUP(Table8[[#This Row],[Control ID]],[6]!Table10[Control ID],[6]cmmiAnalysis!BB$4:BB$579),_xlfn.XLOOKUP(Table8[[#This Row],[Control ID]],[6]!Table10[Control ID],[6]cmmiAnalysis!BC$4:BC$579))</f>
        <v>#REF!</v>
      </c>
      <c r="T427" s="1" t="e">
        <f>SUM(_xlfn.XLOOKUP(Table8[[#This Row],[Control ID]],[6]!Table10[Control ID],[6]cmmiAnalysis!BV$4:BV$579))</f>
        <v>#REF!</v>
      </c>
      <c r="U427" s="1" t="e">
        <f>SUM(_xlfn.XLOOKUP(Table8[[#This Row],[Control ID]],[6]!Table10[Control ID],[6]cmmiAnalysis!BW$4:BW$579))</f>
        <v>#REF!</v>
      </c>
      <c r="V427" s="1" t="e">
        <f>SUM(_xlfn.XLOOKUP(Table8[[#This Row],[Control ID]],[6]!Table10[Control ID],[6]cmmiAnalysis!BX$4:BX$579))</f>
        <v>#REF!</v>
      </c>
      <c r="W427" s="1" t="e">
        <f>SUM(_xlfn.XLOOKUP(Table8[[#This Row],[Control ID]],[6]!Table10[Control ID],[6]cmmiAnalysis!BY$4:BY$579))</f>
        <v>#REF!</v>
      </c>
      <c r="X427" s="1" t="e">
        <f>SUM(_xlfn.XLOOKUP(Table8[[#This Row],[Control ID]],[6]!Table10[Control ID],[6]cmmiAnalysis!BZ$4:BZ$579))</f>
        <v>#REF!</v>
      </c>
      <c r="Y427" s="1" t="e">
        <f>SUM(_xlfn.XLOOKUP(Table8[[#This Row],[Control ID]],[6]!Table10[Control ID],[6]cmmiAnalysis!CA$4:CA$579),_xlfn.XLOOKUP(Table8[[#This Row],[Control ID]],[6]!Table10[Control ID],[6]cmmiAnalysis!CB$4:CB$579))</f>
        <v>#REF!</v>
      </c>
      <c r="Z427" s="1" t="e">
        <f>SUM(_xlfn.XLOOKUP(Table8[[#This Row],[Control ID]],[6]!Table10[Control ID],[6]cmmiAnalysis!CC$4:CC$579),_xlfn.XLOOKUP(Table8[[#This Row],[Control ID]],[6]!Table10[Control ID],[6]cmmiAnalysis!CD$4:CD$579),_xlfn.XLOOKUP(Table8[[#This Row],[Control ID]],[6]!Table10[Control ID],[6]cmmiAnalysis!CE$4:CE$579))</f>
        <v>#REF!</v>
      </c>
    </row>
    <row r="428" spans="2:26" x14ac:dyDescent="0.25">
      <c r="B428" s="1" t="s">
        <v>3806</v>
      </c>
      <c r="C428" s="1" t="str">
        <f>_xlfn.XLOOKUP(B428,[6]cmmiAnalysis!$A$4:$A$579,[6]cmmiAnalysis!$D$4:$D$579,0,0,1)</f>
        <v>HVAC Systems</v>
      </c>
      <c r="D428" s="19">
        <v>4</v>
      </c>
      <c r="E428" s="32" t="str">
        <f>IFERROR(SUM(Table8[[#This Row],[Implementation]:[Reporting]]),"N/A")</f>
        <v>N/A</v>
      </c>
      <c r="F428" s="32" t="e">
        <f>SUM(Table8[[#This Row],[Operating Capability]:[Adaptability]])</f>
        <v>#REF!</v>
      </c>
      <c r="G428" s="32" t="e">
        <f>SUM(Table8[[#This Row],[Reliability]:[Transparency]])</f>
        <v>#REF!</v>
      </c>
      <c r="H428" s="1" t="e" cm="1">
        <f t="array" ref="H428">_xlfn.XLOOKUP(B428,[6]!Table10[Control ID],[6]cmmiAnalysis!AV$4:AV$579,0,0,1)</f>
        <v>#REF!</v>
      </c>
      <c r="I428" s="1" t="e" cm="1">
        <f t="array" ref="I428">_xlfn.XLOOKUP(B428,[6]!Table10[Control ID], [6]cmmiAnalysis!AW$4:AW$579,0,0,1)+(_xlfn.XLOOKUP(B428,[6]!Table10[Control ID], [6]cmmiAnalysis!AX$4:AX$579,0,0,1)+(_xlfn.XLOOKUP(B428,[6]!Table10[Control ID], [6]cmmiAnalysis!AY$4:AY$579,0,0,1)))</f>
        <v>#REF!</v>
      </c>
      <c r="J4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8" s="1" t="e">
        <f>SUM(_xlfn.XLOOKUP(Table8[[#This Row],[Control ID]],[6]!Table10[Control ID],[6]cmmiAnalysis!BE$4:BE$579),_xlfn.XLOOKUP(Table8[[#This Row],[Control ID]],[6]!Table10[Control ID],[6]cmmiAnalysis!BF$4:BF$579))</f>
        <v>#REF!</v>
      </c>
      <c r="L428" s="1" t="e">
        <f>SUM(_xlfn.XLOOKUP(Table8[[#This Row],[Control ID]],[6]!Table10[Control ID],[6]cmmiAnalysis!BG$4:BG$579))</f>
        <v>#REF!</v>
      </c>
      <c r="M428" s="1" t="e">
        <f>SUM(_xlfn.XLOOKUP(Table8[[#This Row],[Control ID]],[6]!Table10[Control ID],[6]cmmiAnalysis!BH$4:BH$579))</f>
        <v>#REF!</v>
      </c>
      <c r="N428" s="1" t="e">
        <f>SUM(_xlfn.XLOOKUP(Table8[[#This Row],[Control ID]],[6]!Table10[Control ID],[6]cmmiAnalysis!BI$4:BI$579))</f>
        <v>#REF!</v>
      </c>
      <c r="O428" s="1" t="e">
        <f>SUM(_xlfn.XLOOKUP(Table8[[#This Row],[Control ID]],[6]!Table10[Control ID],[6]cmmiAnalysis!BJ$4:BJ$579),_xlfn.XLOOKUP(Table8[[#This Row],[Control ID]],[6]!Table10[Control ID],[6]cmmiAnalysis!BK$4:BK$579))</f>
        <v>#REF!</v>
      </c>
      <c r="P428" s="1" t="e">
        <f>SUM(_xlfn.XLOOKUP(Table8[[#This Row],[Control ID]],[6]!Table10[Control ID],[6]cmmiAnalysis!BL$4:BL$579))</f>
        <v>#REF!</v>
      </c>
      <c r="Q4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8" s="1" t="e">
        <f>SUM(_xlfn.XLOOKUP(Table8[[#This Row],[Control ID]],[6]!Table10[Control ID],[6]cmmiAnalysis!BQ$4:BQ$579),_xlfn.XLOOKUP(Table8[[#This Row],[Control ID]],[6]!Table10[Control ID],[6]cmmiAnalysis!BR$4:BR$579))</f>
        <v>#REF!</v>
      </c>
      <c r="S428" s="1" t="e">
        <f>SUM(_xlfn.XLOOKUP(Table8[[#This Row],[Control ID]],[6]!Table10[Control ID],[6]cmmiAnalysis!BA$4:BA$579),_xlfn.XLOOKUP(Table8[[#This Row],[Control ID]],[6]!Table10[Control ID],[6]cmmiAnalysis!BB$4:BB$579),_xlfn.XLOOKUP(Table8[[#This Row],[Control ID]],[6]!Table10[Control ID],[6]cmmiAnalysis!BC$4:BC$579))</f>
        <v>#REF!</v>
      </c>
      <c r="T428" s="1" t="e">
        <f>SUM(_xlfn.XLOOKUP(Table8[[#This Row],[Control ID]],[6]!Table10[Control ID],[6]cmmiAnalysis!BV$4:BV$579))</f>
        <v>#REF!</v>
      </c>
      <c r="U428" s="1" t="e">
        <f>SUM(_xlfn.XLOOKUP(Table8[[#This Row],[Control ID]],[6]!Table10[Control ID],[6]cmmiAnalysis!BW$4:BW$579))</f>
        <v>#REF!</v>
      </c>
      <c r="V428" s="1" t="e">
        <f>SUM(_xlfn.XLOOKUP(Table8[[#This Row],[Control ID]],[6]!Table10[Control ID],[6]cmmiAnalysis!BX$4:BX$579))</f>
        <v>#REF!</v>
      </c>
      <c r="W428" s="1" t="e">
        <f>SUM(_xlfn.XLOOKUP(Table8[[#This Row],[Control ID]],[6]!Table10[Control ID],[6]cmmiAnalysis!BY$4:BY$579))</f>
        <v>#REF!</v>
      </c>
      <c r="X428" s="1" t="e">
        <f>SUM(_xlfn.XLOOKUP(Table8[[#This Row],[Control ID]],[6]!Table10[Control ID],[6]cmmiAnalysis!BZ$4:BZ$579))</f>
        <v>#REF!</v>
      </c>
      <c r="Y428" s="1" t="e">
        <f>SUM(_xlfn.XLOOKUP(Table8[[#This Row],[Control ID]],[6]!Table10[Control ID],[6]cmmiAnalysis!CA$4:CA$579),_xlfn.XLOOKUP(Table8[[#This Row],[Control ID]],[6]!Table10[Control ID],[6]cmmiAnalysis!CB$4:CB$579))</f>
        <v>#REF!</v>
      </c>
      <c r="Z428" s="1" t="e">
        <f>SUM(_xlfn.XLOOKUP(Table8[[#This Row],[Control ID]],[6]!Table10[Control ID],[6]cmmiAnalysis!CC$4:CC$579),_xlfn.XLOOKUP(Table8[[#This Row],[Control ID]],[6]!Table10[Control ID],[6]cmmiAnalysis!CD$4:CD$579),_xlfn.XLOOKUP(Table8[[#This Row],[Control ID]],[6]!Table10[Control ID],[6]cmmiAnalysis!CE$4:CE$579))</f>
        <v>#REF!</v>
      </c>
    </row>
    <row r="429" spans="2:26" x14ac:dyDescent="0.25">
      <c r="B429" s="1" t="s">
        <v>3808</v>
      </c>
      <c r="C429" s="1" t="str">
        <f>_xlfn.XLOOKUP(B429,[6]cmmiAnalysis!$A$4:$A$579,[6]cmmiAnalysis!$D$4:$D$579,0,0,1)</f>
        <v>Monitoring Systems</v>
      </c>
      <c r="D429" s="19">
        <v>5</v>
      </c>
      <c r="E429" s="32" t="str">
        <f>IFERROR(SUM(Table8[[#This Row],[Implementation]:[Reporting]]),"N/A")</f>
        <v>N/A</v>
      </c>
      <c r="F429" s="32" t="e">
        <f>SUM(Table8[[#This Row],[Operating Capability]:[Adaptability]])</f>
        <v>#REF!</v>
      </c>
      <c r="G429" s="32" t="e">
        <f>SUM(Table8[[#This Row],[Reliability]:[Transparency]])</f>
        <v>#REF!</v>
      </c>
      <c r="H429" s="1" t="e" cm="1">
        <f t="array" ref="H429">_xlfn.XLOOKUP(B429,[6]!Table10[Control ID],[6]cmmiAnalysis!AV$4:AV$579,0,0,1)</f>
        <v>#REF!</v>
      </c>
      <c r="I429" s="1" t="e" cm="1">
        <f t="array" ref="I429">_xlfn.XLOOKUP(B429,[6]!Table10[Control ID], [6]cmmiAnalysis!AW$4:AW$579,0,0,1)+(_xlfn.XLOOKUP(B429,[6]!Table10[Control ID], [6]cmmiAnalysis!AX$4:AX$579,0,0,1)+(_xlfn.XLOOKUP(B429,[6]!Table10[Control ID], [6]cmmiAnalysis!AY$4:AY$579,0,0,1)))</f>
        <v>#REF!</v>
      </c>
      <c r="J4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29" s="1" t="e">
        <f>SUM(_xlfn.XLOOKUP(Table8[[#This Row],[Control ID]],[6]!Table10[Control ID],[6]cmmiAnalysis!BE$4:BE$579),_xlfn.XLOOKUP(Table8[[#This Row],[Control ID]],[6]!Table10[Control ID],[6]cmmiAnalysis!BF$4:BF$579))</f>
        <v>#REF!</v>
      </c>
      <c r="L429" s="1" t="e">
        <f>SUM(_xlfn.XLOOKUP(Table8[[#This Row],[Control ID]],[6]!Table10[Control ID],[6]cmmiAnalysis!BG$4:BG$579))</f>
        <v>#REF!</v>
      </c>
      <c r="M429" s="1" t="e">
        <f>SUM(_xlfn.XLOOKUP(Table8[[#This Row],[Control ID]],[6]!Table10[Control ID],[6]cmmiAnalysis!BH$4:BH$579))</f>
        <v>#REF!</v>
      </c>
      <c r="N429" s="1" t="e">
        <f>SUM(_xlfn.XLOOKUP(Table8[[#This Row],[Control ID]],[6]!Table10[Control ID],[6]cmmiAnalysis!BI$4:BI$579))</f>
        <v>#REF!</v>
      </c>
      <c r="O429" s="1" t="e">
        <f>SUM(_xlfn.XLOOKUP(Table8[[#This Row],[Control ID]],[6]!Table10[Control ID],[6]cmmiAnalysis!BJ$4:BJ$579),_xlfn.XLOOKUP(Table8[[#This Row],[Control ID]],[6]!Table10[Control ID],[6]cmmiAnalysis!BK$4:BK$579))</f>
        <v>#REF!</v>
      </c>
      <c r="P429" s="1" t="e">
        <f>SUM(_xlfn.XLOOKUP(Table8[[#This Row],[Control ID]],[6]!Table10[Control ID],[6]cmmiAnalysis!BL$4:BL$579))</f>
        <v>#REF!</v>
      </c>
      <c r="Q4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29" s="1" t="e">
        <f>SUM(_xlfn.XLOOKUP(Table8[[#This Row],[Control ID]],[6]!Table10[Control ID],[6]cmmiAnalysis!BQ$4:BQ$579),_xlfn.XLOOKUP(Table8[[#This Row],[Control ID]],[6]!Table10[Control ID],[6]cmmiAnalysis!BR$4:BR$579))</f>
        <v>#REF!</v>
      </c>
      <c r="S429" s="1" t="e">
        <f>SUM(_xlfn.XLOOKUP(Table8[[#This Row],[Control ID]],[6]!Table10[Control ID],[6]cmmiAnalysis!BA$4:BA$579),_xlfn.XLOOKUP(Table8[[#This Row],[Control ID]],[6]!Table10[Control ID],[6]cmmiAnalysis!BB$4:BB$579),_xlfn.XLOOKUP(Table8[[#This Row],[Control ID]],[6]!Table10[Control ID],[6]cmmiAnalysis!BC$4:BC$579))</f>
        <v>#REF!</v>
      </c>
      <c r="T429" s="1" t="e">
        <f>SUM(_xlfn.XLOOKUP(Table8[[#This Row],[Control ID]],[6]!Table10[Control ID],[6]cmmiAnalysis!BV$4:BV$579))</f>
        <v>#REF!</v>
      </c>
      <c r="U429" s="1" t="e">
        <f>SUM(_xlfn.XLOOKUP(Table8[[#This Row],[Control ID]],[6]!Table10[Control ID],[6]cmmiAnalysis!BW$4:BW$579))</f>
        <v>#REF!</v>
      </c>
      <c r="V429" s="1" t="e">
        <f>SUM(_xlfn.XLOOKUP(Table8[[#This Row],[Control ID]],[6]!Table10[Control ID],[6]cmmiAnalysis!BX$4:BX$579))</f>
        <v>#REF!</v>
      </c>
      <c r="W429" s="1" t="e">
        <f>SUM(_xlfn.XLOOKUP(Table8[[#This Row],[Control ID]],[6]!Table10[Control ID],[6]cmmiAnalysis!BY$4:BY$579))</f>
        <v>#REF!</v>
      </c>
      <c r="X429" s="1" t="e">
        <f>SUM(_xlfn.XLOOKUP(Table8[[#This Row],[Control ID]],[6]!Table10[Control ID],[6]cmmiAnalysis!BZ$4:BZ$579))</f>
        <v>#REF!</v>
      </c>
      <c r="Y429" s="1" t="e">
        <f>SUM(_xlfn.XLOOKUP(Table8[[#This Row],[Control ID]],[6]!Table10[Control ID],[6]cmmiAnalysis!CA$4:CA$579),_xlfn.XLOOKUP(Table8[[#This Row],[Control ID]],[6]!Table10[Control ID],[6]cmmiAnalysis!CB$4:CB$579))</f>
        <v>#REF!</v>
      </c>
      <c r="Z429" s="1" t="e">
        <f>SUM(_xlfn.XLOOKUP(Table8[[#This Row],[Control ID]],[6]!Table10[Control ID],[6]cmmiAnalysis!CC$4:CC$579),_xlfn.XLOOKUP(Table8[[#This Row],[Control ID]],[6]!Table10[Control ID],[6]cmmiAnalysis!CD$4:CD$579),_xlfn.XLOOKUP(Table8[[#This Row],[Control ID]],[6]!Table10[Control ID],[6]cmmiAnalysis!CE$4:CE$579))</f>
        <v>#REF!</v>
      </c>
    </row>
    <row r="430" spans="2:26" x14ac:dyDescent="0.25">
      <c r="B430" s="1" t="s">
        <v>3810</v>
      </c>
      <c r="C430" s="1" t="str">
        <f>_xlfn.XLOOKUP(B430,[6]cmmiAnalysis!$A$4:$A$579,[6]cmmiAnalysis!$D$4:$D$579,0,0,1)</f>
        <v>Fire Suppression Systems</v>
      </c>
      <c r="D430" s="19">
        <v>4</v>
      </c>
      <c r="E430" s="32" t="str">
        <f>IFERROR(SUM(Table8[[#This Row],[Implementation]:[Reporting]]),"N/A")</f>
        <v>N/A</v>
      </c>
      <c r="F430" s="32" t="e">
        <f>SUM(Table8[[#This Row],[Operating Capability]:[Adaptability]])</f>
        <v>#REF!</v>
      </c>
      <c r="G430" s="32" t="e">
        <f>SUM(Table8[[#This Row],[Reliability]:[Transparency]])</f>
        <v>#REF!</v>
      </c>
      <c r="H430" s="1" t="e" cm="1">
        <f t="array" ref="H430">_xlfn.XLOOKUP(B430,[6]!Table10[Control ID],[6]cmmiAnalysis!AV$4:AV$579,0,0,1)</f>
        <v>#REF!</v>
      </c>
      <c r="I430" s="1" t="e" cm="1">
        <f t="array" ref="I430">_xlfn.XLOOKUP(B430,[6]!Table10[Control ID], [6]cmmiAnalysis!AW$4:AW$579,0,0,1)+(_xlfn.XLOOKUP(B430,[6]!Table10[Control ID], [6]cmmiAnalysis!AX$4:AX$579,0,0,1)+(_xlfn.XLOOKUP(B430,[6]!Table10[Control ID], [6]cmmiAnalysis!AY$4:AY$579,0,0,1)))</f>
        <v>#REF!</v>
      </c>
      <c r="J4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0" s="1" t="e">
        <f>SUM(_xlfn.XLOOKUP(Table8[[#This Row],[Control ID]],[6]!Table10[Control ID],[6]cmmiAnalysis!BE$4:BE$579),_xlfn.XLOOKUP(Table8[[#This Row],[Control ID]],[6]!Table10[Control ID],[6]cmmiAnalysis!BF$4:BF$579))</f>
        <v>#REF!</v>
      </c>
      <c r="L430" s="1" t="e">
        <f>SUM(_xlfn.XLOOKUP(Table8[[#This Row],[Control ID]],[6]!Table10[Control ID],[6]cmmiAnalysis!BG$4:BG$579))</f>
        <v>#REF!</v>
      </c>
      <c r="M430" s="1" t="e">
        <f>SUM(_xlfn.XLOOKUP(Table8[[#This Row],[Control ID]],[6]!Table10[Control ID],[6]cmmiAnalysis!BH$4:BH$579))</f>
        <v>#REF!</v>
      </c>
      <c r="N430" s="1" t="e">
        <f>SUM(_xlfn.XLOOKUP(Table8[[#This Row],[Control ID]],[6]!Table10[Control ID],[6]cmmiAnalysis!BI$4:BI$579))</f>
        <v>#REF!</v>
      </c>
      <c r="O430" s="1" t="e">
        <f>SUM(_xlfn.XLOOKUP(Table8[[#This Row],[Control ID]],[6]!Table10[Control ID],[6]cmmiAnalysis!BJ$4:BJ$579),_xlfn.XLOOKUP(Table8[[#This Row],[Control ID]],[6]!Table10[Control ID],[6]cmmiAnalysis!BK$4:BK$579))</f>
        <v>#REF!</v>
      </c>
      <c r="P430" s="1" t="e">
        <f>SUM(_xlfn.XLOOKUP(Table8[[#This Row],[Control ID]],[6]!Table10[Control ID],[6]cmmiAnalysis!BL$4:BL$579))</f>
        <v>#REF!</v>
      </c>
      <c r="Q4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0" s="1" t="e">
        <f>SUM(_xlfn.XLOOKUP(Table8[[#This Row],[Control ID]],[6]!Table10[Control ID],[6]cmmiAnalysis!BQ$4:BQ$579),_xlfn.XLOOKUP(Table8[[#This Row],[Control ID]],[6]!Table10[Control ID],[6]cmmiAnalysis!BR$4:BR$579))</f>
        <v>#REF!</v>
      </c>
      <c r="S430" s="1" t="e">
        <f>SUM(_xlfn.XLOOKUP(Table8[[#This Row],[Control ID]],[6]!Table10[Control ID],[6]cmmiAnalysis!BA$4:BA$579),_xlfn.XLOOKUP(Table8[[#This Row],[Control ID]],[6]!Table10[Control ID],[6]cmmiAnalysis!BB$4:BB$579),_xlfn.XLOOKUP(Table8[[#This Row],[Control ID]],[6]!Table10[Control ID],[6]cmmiAnalysis!BC$4:BC$579))</f>
        <v>#REF!</v>
      </c>
      <c r="T430" s="1" t="e">
        <f>SUM(_xlfn.XLOOKUP(Table8[[#This Row],[Control ID]],[6]!Table10[Control ID],[6]cmmiAnalysis!BV$4:BV$579))</f>
        <v>#REF!</v>
      </c>
      <c r="U430" s="1" t="e">
        <f>SUM(_xlfn.XLOOKUP(Table8[[#This Row],[Control ID]],[6]!Table10[Control ID],[6]cmmiAnalysis!BW$4:BW$579))</f>
        <v>#REF!</v>
      </c>
      <c r="V430" s="1" t="e">
        <f>SUM(_xlfn.XLOOKUP(Table8[[#This Row],[Control ID]],[6]!Table10[Control ID],[6]cmmiAnalysis!BX$4:BX$579))</f>
        <v>#REF!</v>
      </c>
      <c r="W430" s="1" t="e">
        <f>SUM(_xlfn.XLOOKUP(Table8[[#This Row],[Control ID]],[6]!Table10[Control ID],[6]cmmiAnalysis!BY$4:BY$579))</f>
        <v>#REF!</v>
      </c>
      <c r="X430" s="1" t="e">
        <f>SUM(_xlfn.XLOOKUP(Table8[[#This Row],[Control ID]],[6]!Table10[Control ID],[6]cmmiAnalysis!BZ$4:BZ$579))</f>
        <v>#REF!</v>
      </c>
      <c r="Y430" s="1" t="e">
        <f>SUM(_xlfn.XLOOKUP(Table8[[#This Row],[Control ID]],[6]!Table10[Control ID],[6]cmmiAnalysis!CA$4:CA$579),_xlfn.XLOOKUP(Table8[[#This Row],[Control ID]],[6]!Table10[Control ID],[6]cmmiAnalysis!CB$4:CB$579))</f>
        <v>#REF!</v>
      </c>
      <c r="Z430" s="1" t="e">
        <f>SUM(_xlfn.XLOOKUP(Table8[[#This Row],[Control ID]],[6]!Table10[Control ID],[6]cmmiAnalysis!CC$4:CC$579),_xlfn.XLOOKUP(Table8[[#This Row],[Control ID]],[6]!Table10[Control ID],[6]cmmiAnalysis!CD$4:CD$579),_xlfn.XLOOKUP(Table8[[#This Row],[Control ID]],[6]!Table10[Control ID],[6]cmmiAnalysis!CE$4:CE$579))</f>
        <v>#REF!</v>
      </c>
    </row>
    <row r="431" spans="2:26" x14ac:dyDescent="0.25">
      <c r="B431" s="1" t="s">
        <v>3812</v>
      </c>
      <c r="C431" s="1" t="str">
        <f>_xlfn.XLOOKUP(B431,[6]cmmiAnalysis!$A$4:$A$579,[6]cmmiAnalysis!$D$4:$D$579,0,0,1)</f>
        <v>Emergency Evacuation Plans</v>
      </c>
      <c r="D431" s="19">
        <v>4</v>
      </c>
      <c r="E431" s="32" t="str">
        <f>IFERROR(SUM(Table8[[#This Row],[Implementation]:[Reporting]]),"N/A")</f>
        <v>N/A</v>
      </c>
      <c r="F431" s="32" t="e">
        <f>SUM(Table8[[#This Row],[Operating Capability]:[Adaptability]])</f>
        <v>#REF!</v>
      </c>
      <c r="G431" s="32" t="e">
        <f>SUM(Table8[[#This Row],[Reliability]:[Transparency]])</f>
        <v>#REF!</v>
      </c>
      <c r="H431" s="1" t="e" cm="1">
        <f t="array" ref="H431">_xlfn.XLOOKUP(B431,[6]!Table10[Control ID],[6]cmmiAnalysis!AV$4:AV$579,0,0,1)</f>
        <v>#REF!</v>
      </c>
      <c r="I431" s="1" t="e" cm="1">
        <f t="array" ref="I431">_xlfn.XLOOKUP(B431,[6]!Table10[Control ID], [6]cmmiAnalysis!AW$4:AW$579,0,0,1)+(_xlfn.XLOOKUP(B431,[6]!Table10[Control ID], [6]cmmiAnalysis!AX$4:AX$579,0,0,1)+(_xlfn.XLOOKUP(B431,[6]!Table10[Control ID], [6]cmmiAnalysis!AY$4:AY$579,0,0,1)))</f>
        <v>#REF!</v>
      </c>
      <c r="J4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1" s="1" t="e">
        <f>SUM(_xlfn.XLOOKUP(Table8[[#This Row],[Control ID]],[6]!Table10[Control ID],[6]cmmiAnalysis!BE$4:BE$579),_xlfn.XLOOKUP(Table8[[#This Row],[Control ID]],[6]!Table10[Control ID],[6]cmmiAnalysis!BF$4:BF$579))</f>
        <v>#REF!</v>
      </c>
      <c r="L431" s="1" t="e">
        <f>SUM(_xlfn.XLOOKUP(Table8[[#This Row],[Control ID]],[6]!Table10[Control ID],[6]cmmiAnalysis!BG$4:BG$579))</f>
        <v>#REF!</v>
      </c>
      <c r="M431" s="1" t="e">
        <f>SUM(_xlfn.XLOOKUP(Table8[[#This Row],[Control ID]],[6]!Table10[Control ID],[6]cmmiAnalysis!BH$4:BH$579))</f>
        <v>#REF!</v>
      </c>
      <c r="N431" s="1" t="e">
        <f>SUM(_xlfn.XLOOKUP(Table8[[#This Row],[Control ID]],[6]!Table10[Control ID],[6]cmmiAnalysis!BI$4:BI$579))</f>
        <v>#REF!</v>
      </c>
      <c r="O431" s="1" t="e">
        <f>SUM(_xlfn.XLOOKUP(Table8[[#This Row],[Control ID]],[6]!Table10[Control ID],[6]cmmiAnalysis!BJ$4:BJ$579),_xlfn.XLOOKUP(Table8[[#This Row],[Control ID]],[6]!Table10[Control ID],[6]cmmiAnalysis!BK$4:BK$579))</f>
        <v>#REF!</v>
      </c>
      <c r="P431" s="1" t="e">
        <f>SUM(_xlfn.XLOOKUP(Table8[[#This Row],[Control ID]],[6]!Table10[Control ID],[6]cmmiAnalysis!BL$4:BL$579))</f>
        <v>#REF!</v>
      </c>
      <c r="Q4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1" s="1" t="e">
        <f>SUM(_xlfn.XLOOKUP(Table8[[#This Row],[Control ID]],[6]!Table10[Control ID],[6]cmmiAnalysis!BQ$4:BQ$579),_xlfn.XLOOKUP(Table8[[#This Row],[Control ID]],[6]!Table10[Control ID],[6]cmmiAnalysis!BR$4:BR$579))</f>
        <v>#REF!</v>
      </c>
      <c r="S431" s="1" t="e">
        <f>SUM(_xlfn.XLOOKUP(Table8[[#This Row],[Control ID]],[6]!Table10[Control ID],[6]cmmiAnalysis!BA$4:BA$579),_xlfn.XLOOKUP(Table8[[#This Row],[Control ID]],[6]!Table10[Control ID],[6]cmmiAnalysis!BB$4:BB$579),_xlfn.XLOOKUP(Table8[[#This Row],[Control ID]],[6]!Table10[Control ID],[6]cmmiAnalysis!BC$4:BC$579))</f>
        <v>#REF!</v>
      </c>
      <c r="T431" s="1" t="e">
        <f>SUM(_xlfn.XLOOKUP(Table8[[#This Row],[Control ID]],[6]!Table10[Control ID],[6]cmmiAnalysis!BV$4:BV$579))</f>
        <v>#REF!</v>
      </c>
      <c r="U431" s="1" t="e">
        <f>SUM(_xlfn.XLOOKUP(Table8[[#This Row],[Control ID]],[6]!Table10[Control ID],[6]cmmiAnalysis!BW$4:BW$579))</f>
        <v>#REF!</v>
      </c>
      <c r="V431" s="1" t="e">
        <f>SUM(_xlfn.XLOOKUP(Table8[[#This Row],[Control ID]],[6]!Table10[Control ID],[6]cmmiAnalysis!BX$4:BX$579))</f>
        <v>#REF!</v>
      </c>
      <c r="W431" s="1" t="e">
        <f>SUM(_xlfn.XLOOKUP(Table8[[#This Row],[Control ID]],[6]!Table10[Control ID],[6]cmmiAnalysis!BY$4:BY$579))</f>
        <v>#REF!</v>
      </c>
      <c r="X431" s="1" t="e">
        <f>SUM(_xlfn.XLOOKUP(Table8[[#This Row],[Control ID]],[6]!Table10[Control ID],[6]cmmiAnalysis!BZ$4:BZ$579))</f>
        <v>#REF!</v>
      </c>
      <c r="Y431" s="1" t="e">
        <f>SUM(_xlfn.XLOOKUP(Table8[[#This Row],[Control ID]],[6]!Table10[Control ID],[6]cmmiAnalysis!CA$4:CA$579),_xlfn.XLOOKUP(Table8[[#This Row],[Control ID]],[6]!Table10[Control ID],[6]cmmiAnalysis!CB$4:CB$579))</f>
        <v>#REF!</v>
      </c>
      <c r="Z431" s="1" t="e">
        <f>SUM(_xlfn.XLOOKUP(Table8[[#This Row],[Control ID]],[6]!Table10[Control ID],[6]cmmiAnalysis!CC$4:CC$579),_xlfn.XLOOKUP(Table8[[#This Row],[Control ID]],[6]!Table10[Control ID],[6]cmmiAnalysis!CD$4:CD$579),_xlfn.XLOOKUP(Table8[[#This Row],[Control ID]],[6]!Table10[Control ID],[6]cmmiAnalysis!CE$4:CE$579))</f>
        <v>#REF!</v>
      </c>
    </row>
    <row r="432" spans="2:26" x14ac:dyDescent="0.25">
      <c r="B432" s="1" t="s">
        <v>3813</v>
      </c>
      <c r="C432" s="1" t="str">
        <f>_xlfn.XLOOKUP(B432,[6]cmmiAnalysis!$A$4:$A$579,[6]cmmiAnalysis!$D$4:$D$579,0,0,1)</f>
        <v>Backup Generators</v>
      </c>
      <c r="D432" s="19">
        <v>3</v>
      </c>
      <c r="E432" s="32" t="str">
        <f>IFERROR(SUM(Table8[[#This Row],[Implementation]:[Reporting]]),"N/A")</f>
        <v>N/A</v>
      </c>
      <c r="F432" s="32" t="e">
        <f>SUM(Table8[[#This Row],[Operating Capability]:[Adaptability]])</f>
        <v>#REF!</v>
      </c>
      <c r="G432" s="32" t="e">
        <f>SUM(Table8[[#This Row],[Reliability]:[Transparency]])</f>
        <v>#REF!</v>
      </c>
      <c r="H432" s="1" t="e" cm="1">
        <f t="array" ref="H432">_xlfn.XLOOKUP(B432,[6]!Table10[Control ID],[6]cmmiAnalysis!AV$4:AV$579,0,0,1)</f>
        <v>#REF!</v>
      </c>
      <c r="I432" s="1" t="e" cm="1">
        <f t="array" ref="I432">_xlfn.XLOOKUP(B432,[6]!Table10[Control ID], [6]cmmiAnalysis!AW$4:AW$579,0,0,1)+(_xlfn.XLOOKUP(B432,[6]!Table10[Control ID], [6]cmmiAnalysis!AX$4:AX$579,0,0,1)+(_xlfn.XLOOKUP(B432,[6]!Table10[Control ID], [6]cmmiAnalysis!AY$4:AY$579,0,0,1)))</f>
        <v>#REF!</v>
      </c>
      <c r="J4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2" s="1" t="e">
        <f>SUM(_xlfn.XLOOKUP(Table8[[#This Row],[Control ID]],[6]!Table10[Control ID],[6]cmmiAnalysis!BE$4:BE$579),_xlfn.XLOOKUP(Table8[[#This Row],[Control ID]],[6]!Table10[Control ID],[6]cmmiAnalysis!BF$4:BF$579))</f>
        <v>#REF!</v>
      </c>
      <c r="L432" s="1" t="e">
        <f>SUM(_xlfn.XLOOKUP(Table8[[#This Row],[Control ID]],[6]!Table10[Control ID],[6]cmmiAnalysis!BG$4:BG$579))</f>
        <v>#REF!</v>
      </c>
      <c r="M432" s="1" t="e">
        <f>SUM(_xlfn.XLOOKUP(Table8[[#This Row],[Control ID]],[6]!Table10[Control ID],[6]cmmiAnalysis!BH$4:BH$579))</f>
        <v>#REF!</v>
      </c>
      <c r="N432" s="1" t="e">
        <f>SUM(_xlfn.XLOOKUP(Table8[[#This Row],[Control ID]],[6]!Table10[Control ID],[6]cmmiAnalysis!BI$4:BI$579))</f>
        <v>#REF!</v>
      </c>
      <c r="O432" s="1" t="e">
        <f>SUM(_xlfn.XLOOKUP(Table8[[#This Row],[Control ID]],[6]!Table10[Control ID],[6]cmmiAnalysis!BJ$4:BJ$579),_xlfn.XLOOKUP(Table8[[#This Row],[Control ID]],[6]!Table10[Control ID],[6]cmmiAnalysis!BK$4:BK$579))</f>
        <v>#REF!</v>
      </c>
      <c r="P432" s="1" t="e">
        <f>SUM(_xlfn.XLOOKUP(Table8[[#This Row],[Control ID]],[6]!Table10[Control ID],[6]cmmiAnalysis!BL$4:BL$579))</f>
        <v>#REF!</v>
      </c>
      <c r="Q4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2" s="1" t="e">
        <f>SUM(_xlfn.XLOOKUP(Table8[[#This Row],[Control ID]],[6]!Table10[Control ID],[6]cmmiAnalysis!BQ$4:BQ$579),_xlfn.XLOOKUP(Table8[[#This Row],[Control ID]],[6]!Table10[Control ID],[6]cmmiAnalysis!BR$4:BR$579))</f>
        <v>#REF!</v>
      </c>
      <c r="S432" s="1" t="e">
        <f>SUM(_xlfn.XLOOKUP(Table8[[#This Row],[Control ID]],[6]!Table10[Control ID],[6]cmmiAnalysis!BA$4:BA$579),_xlfn.XLOOKUP(Table8[[#This Row],[Control ID]],[6]!Table10[Control ID],[6]cmmiAnalysis!BB$4:BB$579),_xlfn.XLOOKUP(Table8[[#This Row],[Control ID]],[6]!Table10[Control ID],[6]cmmiAnalysis!BC$4:BC$579))</f>
        <v>#REF!</v>
      </c>
      <c r="T432" s="1" t="e">
        <f>SUM(_xlfn.XLOOKUP(Table8[[#This Row],[Control ID]],[6]!Table10[Control ID],[6]cmmiAnalysis!BV$4:BV$579))</f>
        <v>#REF!</v>
      </c>
      <c r="U432" s="1" t="e">
        <f>SUM(_xlfn.XLOOKUP(Table8[[#This Row],[Control ID]],[6]!Table10[Control ID],[6]cmmiAnalysis!BW$4:BW$579))</f>
        <v>#REF!</v>
      </c>
      <c r="V432" s="1" t="e">
        <f>SUM(_xlfn.XLOOKUP(Table8[[#This Row],[Control ID]],[6]!Table10[Control ID],[6]cmmiAnalysis!BX$4:BX$579))</f>
        <v>#REF!</v>
      </c>
      <c r="W432" s="1" t="e">
        <f>SUM(_xlfn.XLOOKUP(Table8[[#This Row],[Control ID]],[6]!Table10[Control ID],[6]cmmiAnalysis!BY$4:BY$579))</f>
        <v>#REF!</v>
      </c>
      <c r="X432" s="1" t="e">
        <f>SUM(_xlfn.XLOOKUP(Table8[[#This Row],[Control ID]],[6]!Table10[Control ID],[6]cmmiAnalysis!BZ$4:BZ$579))</f>
        <v>#REF!</v>
      </c>
      <c r="Y432" s="1" t="e">
        <f>SUM(_xlfn.XLOOKUP(Table8[[#This Row],[Control ID]],[6]!Table10[Control ID],[6]cmmiAnalysis!CA$4:CA$579),_xlfn.XLOOKUP(Table8[[#This Row],[Control ID]],[6]!Table10[Control ID],[6]cmmiAnalysis!CB$4:CB$579))</f>
        <v>#REF!</v>
      </c>
      <c r="Z432" s="1" t="e">
        <f>SUM(_xlfn.XLOOKUP(Table8[[#This Row],[Control ID]],[6]!Table10[Control ID],[6]cmmiAnalysis!CC$4:CC$579),_xlfn.XLOOKUP(Table8[[#This Row],[Control ID]],[6]!Table10[Control ID],[6]cmmiAnalysis!CD$4:CD$579),_xlfn.XLOOKUP(Table8[[#This Row],[Control ID]],[6]!Table10[Control ID],[6]cmmiAnalysis!CE$4:CE$579))</f>
        <v>#REF!</v>
      </c>
    </row>
    <row r="433" spans="2:26" x14ac:dyDescent="0.25">
      <c r="B433" s="1" t="s">
        <v>3815</v>
      </c>
      <c r="C433" s="1" t="str">
        <f>_xlfn.XLOOKUP(B433,[6]cmmiAnalysis!$A$4:$A$579,[6]cmmiAnalysis!$D$4:$D$579,0,0,1)</f>
        <v>Uninterruptible Power Supply (UPS)</v>
      </c>
      <c r="D433" s="19">
        <v>3</v>
      </c>
      <c r="E433" s="32" t="str">
        <f>IFERROR(SUM(Table8[[#This Row],[Implementation]:[Reporting]]),"N/A")</f>
        <v>N/A</v>
      </c>
      <c r="F433" s="32" t="e">
        <f>SUM(Table8[[#This Row],[Operating Capability]:[Adaptability]])</f>
        <v>#REF!</v>
      </c>
      <c r="G433" s="32" t="e">
        <f>SUM(Table8[[#This Row],[Reliability]:[Transparency]])</f>
        <v>#REF!</v>
      </c>
      <c r="H433" s="1" t="e" cm="1">
        <f t="array" ref="H433">_xlfn.XLOOKUP(B433,[6]!Table10[Control ID],[6]cmmiAnalysis!AV$4:AV$579,0,0,1)</f>
        <v>#REF!</v>
      </c>
      <c r="I433" s="1" t="e" cm="1">
        <f t="array" ref="I433">_xlfn.XLOOKUP(B433,[6]!Table10[Control ID], [6]cmmiAnalysis!AW$4:AW$579,0,0,1)+(_xlfn.XLOOKUP(B433,[6]!Table10[Control ID], [6]cmmiAnalysis!AX$4:AX$579,0,0,1)+(_xlfn.XLOOKUP(B433,[6]!Table10[Control ID], [6]cmmiAnalysis!AY$4:AY$579,0,0,1)))</f>
        <v>#REF!</v>
      </c>
      <c r="J4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3" s="1" t="e">
        <f>SUM(_xlfn.XLOOKUP(Table8[[#This Row],[Control ID]],[6]!Table10[Control ID],[6]cmmiAnalysis!BE$4:BE$579),_xlfn.XLOOKUP(Table8[[#This Row],[Control ID]],[6]!Table10[Control ID],[6]cmmiAnalysis!BF$4:BF$579))</f>
        <v>#REF!</v>
      </c>
      <c r="L433" s="1" t="e">
        <f>SUM(_xlfn.XLOOKUP(Table8[[#This Row],[Control ID]],[6]!Table10[Control ID],[6]cmmiAnalysis!BG$4:BG$579))</f>
        <v>#REF!</v>
      </c>
      <c r="M433" s="1" t="e">
        <f>SUM(_xlfn.XLOOKUP(Table8[[#This Row],[Control ID]],[6]!Table10[Control ID],[6]cmmiAnalysis!BH$4:BH$579))</f>
        <v>#REF!</v>
      </c>
      <c r="N433" s="1" t="e">
        <f>SUM(_xlfn.XLOOKUP(Table8[[#This Row],[Control ID]],[6]!Table10[Control ID],[6]cmmiAnalysis!BI$4:BI$579))</f>
        <v>#REF!</v>
      </c>
      <c r="O433" s="1" t="e">
        <f>SUM(_xlfn.XLOOKUP(Table8[[#This Row],[Control ID]],[6]!Table10[Control ID],[6]cmmiAnalysis!BJ$4:BJ$579),_xlfn.XLOOKUP(Table8[[#This Row],[Control ID]],[6]!Table10[Control ID],[6]cmmiAnalysis!BK$4:BK$579))</f>
        <v>#REF!</v>
      </c>
      <c r="P433" s="1" t="e">
        <f>SUM(_xlfn.XLOOKUP(Table8[[#This Row],[Control ID]],[6]!Table10[Control ID],[6]cmmiAnalysis!BL$4:BL$579))</f>
        <v>#REF!</v>
      </c>
      <c r="Q4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3" s="1" t="e">
        <f>SUM(_xlfn.XLOOKUP(Table8[[#This Row],[Control ID]],[6]!Table10[Control ID],[6]cmmiAnalysis!BQ$4:BQ$579),_xlfn.XLOOKUP(Table8[[#This Row],[Control ID]],[6]!Table10[Control ID],[6]cmmiAnalysis!BR$4:BR$579))</f>
        <v>#REF!</v>
      </c>
      <c r="S433" s="1" t="e">
        <f>SUM(_xlfn.XLOOKUP(Table8[[#This Row],[Control ID]],[6]!Table10[Control ID],[6]cmmiAnalysis!BA$4:BA$579),_xlfn.XLOOKUP(Table8[[#This Row],[Control ID]],[6]!Table10[Control ID],[6]cmmiAnalysis!BB$4:BB$579),_xlfn.XLOOKUP(Table8[[#This Row],[Control ID]],[6]!Table10[Control ID],[6]cmmiAnalysis!BC$4:BC$579))</f>
        <v>#REF!</v>
      </c>
      <c r="T433" s="1" t="e">
        <f>SUM(_xlfn.XLOOKUP(Table8[[#This Row],[Control ID]],[6]!Table10[Control ID],[6]cmmiAnalysis!BV$4:BV$579))</f>
        <v>#REF!</v>
      </c>
      <c r="U433" s="1" t="e">
        <f>SUM(_xlfn.XLOOKUP(Table8[[#This Row],[Control ID]],[6]!Table10[Control ID],[6]cmmiAnalysis!BW$4:BW$579))</f>
        <v>#REF!</v>
      </c>
      <c r="V433" s="1" t="e">
        <f>SUM(_xlfn.XLOOKUP(Table8[[#This Row],[Control ID]],[6]!Table10[Control ID],[6]cmmiAnalysis!BX$4:BX$579))</f>
        <v>#REF!</v>
      </c>
      <c r="W433" s="1" t="e">
        <f>SUM(_xlfn.XLOOKUP(Table8[[#This Row],[Control ID]],[6]!Table10[Control ID],[6]cmmiAnalysis!BY$4:BY$579))</f>
        <v>#REF!</v>
      </c>
      <c r="X433" s="1" t="e">
        <f>SUM(_xlfn.XLOOKUP(Table8[[#This Row],[Control ID]],[6]!Table10[Control ID],[6]cmmiAnalysis!BZ$4:BZ$579))</f>
        <v>#REF!</v>
      </c>
      <c r="Y433" s="1" t="e">
        <f>SUM(_xlfn.XLOOKUP(Table8[[#This Row],[Control ID]],[6]!Table10[Control ID],[6]cmmiAnalysis!CA$4:CA$579),_xlfn.XLOOKUP(Table8[[#This Row],[Control ID]],[6]!Table10[Control ID],[6]cmmiAnalysis!CB$4:CB$579))</f>
        <v>#REF!</v>
      </c>
      <c r="Z433" s="1" t="e">
        <f>SUM(_xlfn.XLOOKUP(Table8[[#This Row],[Control ID]],[6]!Table10[Control ID],[6]cmmiAnalysis!CC$4:CC$579),_xlfn.XLOOKUP(Table8[[#This Row],[Control ID]],[6]!Table10[Control ID],[6]cmmiAnalysis!CD$4:CD$579),_xlfn.XLOOKUP(Table8[[#This Row],[Control ID]],[6]!Table10[Control ID],[6]cmmiAnalysis!CE$4:CE$579))</f>
        <v>#REF!</v>
      </c>
    </row>
    <row r="434" spans="2:26" x14ac:dyDescent="0.25">
      <c r="B434" s="1" t="s">
        <v>3816</v>
      </c>
      <c r="C434" s="1" t="str">
        <f>_xlfn.XLOOKUP(B434,[6]cmmiAnalysis!$A$4:$A$579,[6]cmmiAnalysis!$D$4:$D$579,0,0,1)</f>
        <v>Seismic Bracing</v>
      </c>
      <c r="D434" s="19">
        <v>4</v>
      </c>
      <c r="E434" s="32" t="str">
        <f>IFERROR(SUM(Table8[[#This Row],[Implementation]:[Reporting]]),"N/A")</f>
        <v>N/A</v>
      </c>
      <c r="F434" s="32" t="e">
        <f>SUM(Table8[[#This Row],[Operating Capability]:[Adaptability]])</f>
        <v>#REF!</v>
      </c>
      <c r="G434" s="32" t="e">
        <f>SUM(Table8[[#This Row],[Reliability]:[Transparency]])</f>
        <v>#REF!</v>
      </c>
      <c r="H434" s="1" t="e" cm="1">
        <f t="array" ref="H434">_xlfn.XLOOKUP(B434,[6]!Table10[Control ID],[6]cmmiAnalysis!AV$4:AV$579,0,0,1)</f>
        <v>#REF!</v>
      </c>
      <c r="I434" s="1" t="e" cm="1">
        <f t="array" ref="I434">_xlfn.XLOOKUP(B434,[6]!Table10[Control ID], [6]cmmiAnalysis!AW$4:AW$579,0,0,1)+(_xlfn.XLOOKUP(B434,[6]!Table10[Control ID], [6]cmmiAnalysis!AX$4:AX$579,0,0,1)+(_xlfn.XLOOKUP(B434,[6]!Table10[Control ID], [6]cmmiAnalysis!AY$4:AY$579,0,0,1)))</f>
        <v>#REF!</v>
      </c>
      <c r="J4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4" s="1" t="e">
        <f>SUM(_xlfn.XLOOKUP(Table8[[#This Row],[Control ID]],[6]!Table10[Control ID],[6]cmmiAnalysis!BE$4:BE$579),_xlfn.XLOOKUP(Table8[[#This Row],[Control ID]],[6]!Table10[Control ID],[6]cmmiAnalysis!BF$4:BF$579))</f>
        <v>#REF!</v>
      </c>
      <c r="L434" s="1" t="e">
        <f>SUM(_xlfn.XLOOKUP(Table8[[#This Row],[Control ID]],[6]!Table10[Control ID],[6]cmmiAnalysis!BG$4:BG$579))</f>
        <v>#REF!</v>
      </c>
      <c r="M434" s="1" t="e">
        <f>SUM(_xlfn.XLOOKUP(Table8[[#This Row],[Control ID]],[6]!Table10[Control ID],[6]cmmiAnalysis!BH$4:BH$579))</f>
        <v>#REF!</v>
      </c>
      <c r="N434" s="1" t="e">
        <f>SUM(_xlfn.XLOOKUP(Table8[[#This Row],[Control ID]],[6]!Table10[Control ID],[6]cmmiAnalysis!BI$4:BI$579))</f>
        <v>#REF!</v>
      </c>
      <c r="O434" s="1" t="e">
        <f>SUM(_xlfn.XLOOKUP(Table8[[#This Row],[Control ID]],[6]!Table10[Control ID],[6]cmmiAnalysis!BJ$4:BJ$579),_xlfn.XLOOKUP(Table8[[#This Row],[Control ID]],[6]!Table10[Control ID],[6]cmmiAnalysis!BK$4:BK$579))</f>
        <v>#REF!</v>
      </c>
      <c r="P434" s="1" t="e">
        <f>SUM(_xlfn.XLOOKUP(Table8[[#This Row],[Control ID]],[6]!Table10[Control ID],[6]cmmiAnalysis!BL$4:BL$579))</f>
        <v>#REF!</v>
      </c>
      <c r="Q4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4" s="1" t="e">
        <f>SUM(_xlfn.XLOOKUP(Table8[[#This Row],[Control ID]],[6]!Table10[Control ID],[6]cmmiAnalysis!BQ$4:BQ$579),_xlfn.XLOOKUP(Table8[[#This Row],[Control ID]],[6]!Table10[Control ID],[6]cmmiAnalysis!BR$4:BR$579))</f>
        <v>#REF!</v>
      </c>
      <c r="S434" s="1" t="e">
        <f>SUM(_xlfn.XLOOKUP(Table8[[#This Row],[Control ID]],[6]!Table10[Control ID],[6]cmmiAnalysis!BA$4:BA$579),_xlfn.XLOOKUP(Table8[[#This Row],[Control ID]],[6]!Table10[Control ID],[6]cmmiAnalysis!BB$4:BB$579),_xlfn.XLOOKUP(Table8[[#This Row],[Control ID]],[6]!Table10[Control ID],[6]cmmiAnalysis!BC$4:BC$579))</f>
        <v>#REF!</v>
      </c>
      <c r="T434" s="1" t="e">
        <f>SUM(_xlfn.XLOOKUP(Table8[[#This Row],[Control ID]],[6]!Table10[Control ID],[6]cmmiAnalysis!BV$4:BV$579))</f>
        <v>#REF!</v>
      </c>
      <c r="U434" s="1" t="e">
        <f>SUM(_xlfn.XLOOKUP(Table8[[#This Row],[Control ID]],[6]!Table10[Control ID],[6]cmmiAnalysis!BW$4:BW$579))</f>
        <v>#REF!</v>
      </c>
      <c r="V434" s="1" t="e">
        <f>SUM(_xlfn.XLOOKUP(Table8[[#This Row],[Control ID]],[6]!Table10[Control ID],[6]cmmiAnalysis!BX$4:BX$579))</f>
        <v>#REF!</v>
      </c>
      <c r="W434" s="1" t="e">
        <f>SUM(_xlfn.XLOOKUP(Table8[[#This Row],[Control ID]],[6]!Table10[Control ID],[6]cmmiAnalysis!BY$4:BY$579))</f>
        <v>#REF!</v>
      </c>
      <c r="X434" s="1" t="e">
        <f>SUM(_xlfn.XLOOKUP(Table8[[#This Row],[Control ID]],[6]!Table10[Control ID],[6]cmmiAnalysis!BZ$4:BZ$579))</f>
        <v>#REF!</v>
      </c>
      <c r="Y434" s="1" t="e">
        <f>SUM(_xlfn.XLOOKUP(Table8[[#This Row],[Control ID]],[6]!Table10[Control ID],[6]cmmiAnalysis!CA$4:CA$579),_xlfn.XLOOKUP(Table8[[#This Row],[Control ID]],[6]!Table10[Control ID],[6]cmmiAnalysis!CB$4:CB$579))</f>
        <v>#REF!</v>
      </c>
      <c r="Z434" s="1" t="e">
        <f>SUM(_xlfn.XLOOKUP(Table8[[#This Row],[Control ID]],[6]!Table10[Control ID],[6]cmmiAnalysis!CC$4:CC$579),_xlfn.XLOOKUP(Table8[[#This Row],[Control ID]],[6]!Table10[Control ID],[6]cmmiAnalysis!CD$4:CD$579),_xlfn.XLOOKUP(Table8[[#This Row],[Control ID]],[6]!Table10[Control ID],[6]cmmiAnalysis!CE$4:CE$579))</f>
        <v>#REF!</v>
      </c>
    </row>
    <row r="435" spans="2:26" x14ac:dyDescent="0.25">
      <c r="B435" s="1" t="s">
        <v>3818</v>
      </c>
      <c r="C435" s="1" t="str">
        <f>_xlfn.XLOOKUP(B435,[6]cmmiAnalysis!$A$4:$A$579,[6]cmmiAnalysis!$D$4:$D$579,0,0,1)</f>
        <v>Flood Barriers</v>
      </c>
      <c r="D435" s="19">
        <v>4</v>
      </c>
      <c r="E435" s="32" t="str">
        <f>IFERROR(SUM(Table8[[#This Row],[Implementation]:[Reporting]]),"N/A")</f>
        <v>N/A</v>
      </c>
      <c r="F435" s="32" t="e">
        <f>SUM(Table8[[#This Row],[Operating Capability]:[Adaptability]])</f>
        <v>#REF!</v>
      </c>
      <c r="G435" s="32" t="e">
        <f>SUM(Table8[[#This Row],[Reliability]:[Transparency]])</f>
        <v>#REF!</v>
      </c>
      <c r="H435" s="1" t="e" cm="1">
        <f t="array" ref="H435">_xlfn.XLOOKUP(B435,[6]!Table10[Control ID],[6]cmmiAnalysis!AV$4:AV$579,0,0,1)</f>
        <v>#REF!</v>
      </c>
      <c r="I435" s="1" t="e" cm="1">
        <f t="array" ref="I435">_xlfn.XLOOKUP(B435,[6]!Table10[Control ID], [6]cmmiAnalysis!AW$4:AW$579,0,0,1)+(_xlfn.XLOOKUP(B435,[6]!Table10[Control ID], [6]cmmiAnalysis!AX$4:AX$579,0,0,1)+(_xlfn.XLOOKUP(B435,[6]!Table10[Control ID], [6]cmmiAnalysis!AY$4:AY$579,0,0,1)))</f>
        <v>#REF!</v>
      </c>
      <c r="J4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5" s="1" t="e">
        <f>SUM(_xlfn.XLOOKUP(Table8[[#This Row],[Control ID]],[6]!Table10[Control ID],[6]cmmiAnalysis!BE$4:BE$579),_xlfn.XLOOKUP(Table8[[#This Row],[Control ID]],[6]!Table10[Control ID],[6]cmmiAnalysis!BF$4:BF$579))</f>
        <v>#REF!</v>
      </c>
      <c r="L435" s="1" t="e">
        <f>SUM(_xlfn.XLOOKUP(Table8[[#This Row],[Control ID]],[6]!Table10[Control ID],[6]cmmiAnalysis!BG$4:BG$579))</f>
        <v>#REF!</v>
      </c>
      <c r="M435" s="1" t="e">
        <f>SUM(_xlfn.XLOOKUP(Table8[[#This Row],[Control ID]],[6]!Table10[Control ID],[6]cmmiAnalysis!BH$4:BH$579))</f>
        <v>#REF!</v>
      </c>
      <c r="N435" s="1" t="e">
        <f>SUM(_xlfn.XLOOKUP(Table8[[#This Row],[Control ID]],[6]!Table10[Control ID],[6]cmmiAnalysis!BI$4:BI$579))</f>
        <v>#REF!</v>
      </c>
      <c r="O435" s="1" t="e">
        <f>SUM(_xlfn.XLOOKUP(Table8[[#This Row],[Control ID]],[6]!Table10[Control ID],[6]cmmiAnalysis!BJ$4:BJ$579),_xlfn.XLOOKUP(Table8[[#This Row],[Control ID]],[6]!Table10[Control ID],[6]cmmiAnalysis!BK$4:BK$579))</f>
        <v>#REF!</v>
      </c>
      <c r="P435" s="1" t="e">
        <f>SUM(_xlfn.XLOOKUP(Table8[[#This Row],[Control ID]],[6]!Table10[Control ID],[6]cmmiAnalysis!BL$4:BL$579))</f>
        <v>#REF!</v>
      </c>
      <c r="Q4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5" s="1" t="e">
        <f>SUM(_xlfn.XLOOKUP(Table8[[#This Row],[Control ID]],[6]!Table10[Control ID],[6]cmmiAnalysis!BQ$4:BQ$579),_xlfn.XLOOKUP(Table8[[#This Row],[Control ID]],[6]!Table10[Control ID],[6]cmmiAnalysis!BR$4:BR$579))</f>
        <v>#REF!</v>
      </c>
      <c r="S435" s="1" t="e">
        <f>SUM(_xlfn.XLOOKUP(Table8[[#This Row],[Control ID]],[6]!Table10[Control ID],[6]cmmiAnalysis!BA$4:BA$579),_xlfn.XLOOKUP(Table8[[#This Row],[Control ID]],[6]!Table10[Control ID],[6]cmmiAnalysis!BB$4:BB$579),_xlfn.XLOOKUP(Table8[[#This Row],[Control ID]],[6]!Table10[Control ID],[6]cmmiAnalysis!BC$4:BC$579))</f>
        <v>#REF!</v>
      </c>
      <c r="T435" s="1" t="e">
        <f>SUM(_xlfn.XLOOKUP(Table8[[#This Row],[Control ID]],[6]!Table10[Control ID],[6]cmmiAnalysis!BV$4:BV$579))</f>
        <v>#REF!</v>
      </c>
      <c r="U435" s="1" t="e">
        <f>SUM(_xlfn.XLOOKUP(Table8[[#This Row],[Control ID]],[6]!Table10[Control ID],[6]cmmiAnalysis!BW$4:BW$579))</f>
        <v>#REF!</v>
      </c>
      <c r="V435" s="1" t="e">
        <f>SUM(_xlfn.XLOOKUP(Table8[[#This Row],[Control ID]],[6]!Table10[Control ID],[6]cmmiAnalysis!BX$4:BX$579))</f>
        <v>#REF!</v>
      </c>
      <c r="W435" s="1" t="e">
        <f>SUM(_xlfn.XLOOKUP(Table8[[#This Row],[Control ID]],[6]!Table10[Control ID],[6]cmmiAnalysis!BY$4:BY$579))</f>
        <v>#REF!</v>
      </c>
      <c r="X435" s="1" t="e">
        <f>SUM(_xlfn.XLOOKUP(Table8[[#This Row],[Control ID]],[6]!Table10[Control ID],[6]cmmiAnalysis!BZ$4:BZ$579))</f>
        <v>#REF!</v>
      </c>
      <c r="Y435" s="1" t="e">
        <f>SUM(_xlfn.XLOOKUP(Table8[[#This Row],[Control ID]],[6]!Table10[Control ID],[6]cmmiAnalysis!CA$4:CA$579),_xlfn.XLOOKUP(Table8[[#This Row],[Control ID]],[6]!Table10[Control ID],[6]cmmiAnalysis!CB$4:CB$579))</f>
        <v>#REF!</v>
      </c>
      <c r="Z435" s="1" t="e">
        <f>SUM(_xlfn.XLOOKUP(Table8[[#This Row],[Control ID]],[6]!Table10[Control ID],[6]cmmiAnalysis!CC$4:CC$579),_xlfn.XLOOKUP(Table8[[#This Row],[Control ID]],[6]!Table10[Control ID],[6]cmmiAnalysis!CD$4:CD$579),_xlfn.XLOOKUP(Table8[[#This Row],[Control ID]],[6]!Table10[Control ID],[6]cmmiAnalysis!CE$4:CE$579))</f>
        <v>#REF!</v>
      </c>
    </row>
    <row r="436" spans="2:26" x14ac:dyDescent="0.25">
      <c r="B436" s="1" t="s">
        <v>3819</v>
      </c>
      <c r="C436" s="1" t="str">
        <f>_xlfn.XLOOKUP(B436,[6]cmmiAnalysis!$A$4:$A$579,[6]cmmiAnalysis!$D$4:$D$579,0,0,1)</f>
        <v>Skill-Based Assignment</v>
      </c>
      <c r="D436" s="19">
        <v>4</v>
      </c>
      <c r="E436" s="32" t="str">
        <f>IFERROR(SUM(Table8[[#This Row],[Implementation]:[Reporting]]),"N/A")</f>
        <v>N/A</v>
      </c>
      <c r="F436" s="32" t="e">
        <f>SUM(Table8[[#This Row],[Operating Capability]:[Adaptability]])</f>
        <v>#REF!</v>
      </c>
      <c r="G436" s="32" t="e">
        <f>SUM(Table8[[#This Row],[Reliability]:[Transparency]])</f>
        <v>#REF!</v>
      </c>
      <c r="H436" s="1" t="e" cm="1">
        <f t="array" ref="H436">_xlfn.XLOOKUP(B436,[6]!Table10[Control ID],[6]cmmiAnalysis!AV$4:AV$579,0,0,1)</f>
        <v>#REF!</v>
      </c>
      <c r="I436" s="1" t="e" cm="1">
        <f t="array" ref="I436">_xlfn.XLOOKUP(B436,[6]!Table10[Control ID], [6]cmmiAnalysis!AW$4:AW$579,0,0,1)+(_xlfn.XLOOKUP(B436,[6]!Table10[Control ID], [6]cmmiAnalysis!AX$4:AX$579,0,0,1)+(_xlfn.XLOOKUP(B436,[6]!Table10[Control ID], [6]cmmiAnalysis!AY$4:AY$579,0,0,1)))</f>
        <v>#REF!</v>
      </c>
      <c r="J4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6" s="1" t="e">
        <f>SUM(_xlfn.XLOOKUP(Table8[[#This Row],[Control ID]],[6]!Table10[Control ID],[6]cmmiAnalysis!BE$4:BE$579),_xlfn.XLOOKUP(Table8[[#This Row],[Control ID]],[6]!Table10[Control ID],[6]cmmiAnalysis!BF$4:BF$579))</f>
        <v>#REF!</v>
      </c>
      <c r="L436" s="1" t="e">
        <f>SUM(_xlfn.XLOOKUP(Table8[[#This Row],[Control ID]],[6]!Table10[Control ID],[6]cmmiAnalysis!BG$4:BG$579))</f>
        <v>#REF!</v>
      </c>
      <c r="M436" s="1" t="e">
        <f>SUM(_xlfn.XLOOKUP(Table8[[#This Row],[Control ID]],[6]!Table10[Control ID],[6]cmmiAnalysis!BH$4:BH$579))</f>
        <v>#REF!</v>
      </c>
      <c r="N436" s="1" t="e">
        <f>SUM(_xlfn.XLOOKUP(Table8[[#This Row],[Control ID]],[6]!Table10[Control ID],[6]cmmiAnalysis!BI$4:BI$579))</f>
        <v>#REF!</v>
      </c>
      <c r="O436" s="1" t="e">
        <f>SUM(_xlfn.XLOOKUP(Table8[[#This Row],[Control ID]],[6]!Table10[Control ID],[6]cmmiAnalysis!BJ$4:BJ$579),_xlfn.XLOOKUP(Table8[[#This Row],[Control ID]],[6]!Table10[Control ID],[6]cmmiAnalysis!BK$4:BK$579))</f>
        <v>#REF!</v>
      </c>
      <c r="P436" s="1" t="e">
        <f>SUM(_xlfn.XLOOKUP(Table8[[#This Row],[Control ID]],[6]!Table10[Control ID],[6]cmmiAnalysis!BL$4:BL$579))</f>
        <v>#REF!</v>
      </c>
      <c r="Q4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6" s="1" t="e">
        <f>SUM(_xlfn.XLOOKUP(Table8[[#This Row],[Control ID]],[6]!Table10[Control ID],[6]cmmiAnalysis!BQ$4:BQ$579),_xlfn.XLOOKUP(Table8[[#This Row],[Control ID]],[6]!Table10[Control ID],[6]cmmiAnalysis!BR$4:BR$579))</f>
        <v>#REF!</v>
      </c>
      <c r="S436" s="1" t="e">
        <f>SUM(_xlfn.XLOOKUP(Table8[[#This Row],[Control ID]],[6]!Table10[Control ID],[6]cmmiAnalysis!BA$4:BA$579),_xlfn.XLOOKUP(Table8[[#This Row],[Control ID]],[6]!Table10[Control ID],[6]cmmiAnalysis!BB$4:BB$579),_xlfn.XLOOKUP(Table8[[#This Row],[Control ID]],[6]!Table10[Control ID],[6]cmmiAnalysis!BC$4:BC$579))</f>
        <v>#REF!</v>
      </c>
      <c r="T436" s="1" t="e">
        <f>SUM(_xlfn.XLOOKUP(Table8[[#This Row],[Control ID]],[6]!Table10[Control ID],[6]cmmiAnalysis!BV$4:BV$579))</f>
        <v>#REF!</v>
      </c>
      <c r="U436" s="1" t="e">
        <f>SUM(_xlfn.XLOOKUP(Table8[[#This Row],[Control ID]],[6]!Table10[Control ID],[6]cmmiAnalysis!BW$4:BW$579))</f>
        <v>#REF!</v>
      </c>
      <c r="V436" s="1" t="e">
        <f>SUM(_xlfn.XLOOKUP(Table8[[#This Row],[Control ID]],[6]!Table10[Control ID],[6]cmmiAnalysis!BX$4:BX$579))</f>
        <v>#REF!</v>
      </c>
      <c r="W436" s="1" t="e">
        <f>SUM(_xlfn.XLOOKUP(Table8[[#This Row],[Control ID]],[6]!Table10[Control ID],[6]cmmiAnalysis!BY$4:BY$579))</f>
        <v>#REF!</v>
      </c>
      <c r="X436" s="1" t="e">
        <f>SUM(_xlfn.XLOOKUP(Table8[[#This Row],[Control ID]],[6]!Table10[Control ID],[6]cmmiAnalysis!BZ$4:BZ$579))</f>
        <v>#REF!</v>
      </c>
      <c r="Y436" s="1" t="e">
        <f>SUM(_xlfn.XLOOKUP(Table8[[#This Row],[Control ID]],[6]!Table10[Control ID],[6]cmmiAnalysis!CA$4:CA$579),_xlfn.XLOOKUP(Table8[[#This Row],[Control ID]],[6]!Table10[Control ID],[6]cmmiAnalysis!CB$4:CB$579))</f>
        <v>#REF!</v>
      </c>
      <c r="Z436" s="1" t="e">
        <f>SUM(_xlfn.XLOOKUP(Table8[[#This Row],[Control ID]],[6]!Table10[Control ID],[6]cmmiAnalysis!CC$4:CC$579),_xlfn.XLOOKUP(Table8[[#This Row],[Control ID]],[6]!Table10[Control ID],[6]cmmiAnalysis!CD$4:CD$579),_xlfn.XLOOKUP(Table8[[#This Row],[Control ID]],[6]!Table10[Control ID],[6]cmmiAnalysis!CE$4:CE$579))</f>
        <v>#REF!</v>
      </c>
    </row>
    <row r="437" spans="2:26" x14ac:dyDescent="0.25">
      <c r="B437" s="1" t="s">
        <v>3821</v>
      </c>
      <c r="C437" s="1" t="str">
        <f>_xlfn.XLOOKUP(B437,[6]cmmiAnalysis!$A$4:$A$579,[6]cmmiAnalysis!$D$4:$D$579,0,0,1)</f>
        <v>Resource Levelling</v>
      </c>
      <c r="D437" s="19">
        <v>4</v>
      </c>
      <c r="E437" s="32" t="str">
        <f>IFERROR(SUM(Table8[[#This Row],[Implementation]:[Reporting]]),"N/A")</f>
        <v>N/A</v>
      </c>
      <c r="F437" s="32" t="e">
        <f>SUM(Table8[[#This Row],[Operating Capability]:[Adaptability]])</f>
        <v>#REF!</v>
      </c>
      <c r="G437" s="32" t="e">
        <f>SUM(Table8[[#This Row],[Reliability]:[Transparency]])</f>
        <v>#REF!</v>
      </c>
      <c r="H437" s="1" t="e" cm="1">
        <f t="array" ref="H437">_xlfn.XLOOKUP(B437,[6]!Table10[Control ID],[6]cmmiAnalysis!AV$4:AV$579,0,0,1)</f>
        <v>#REF!</v>
      </c>
      <c r="I437" s="1" t="e" cm="1">
        <f t="array" ref="I437">_xlfn.XLOOKUP(B437,[6]!Table10[Control ID], [6]cmmiAnalysis!AW$4:AW$579,0,0,1)+(_xlfn.XLOOKUP(B437,[6]!Table10[Control ID], [6]cmmiAnalysis!AX$4:AX$579,0,0,1)+(_xlfn.XLOOKUP(B437,[6]!Table10[Control ID], [6]cmmiAnalysis!AY$4:AY$579,0,0,1)))</f>
        <v>#REF!</v>
      </c>
      <c r="J4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7" s="1" t="e">
        <f>SUM(_xlfn.XLOOKUP(Table8[[#This Row],[Control ID]],[6]!Table10[Control ID],[6]cmmiAnalysis!BE$4:BE$579),_xlfn.XLOOKUP(Table8[[#This Row],[Control ID]],[6]!Table10[Control ID],[6]cmmiAnalysis!BF$4:BF$579))</f>
        <v>#REF!</v>
      </c>
      <c r="L437" s="1" t="e">
        <f>SUM(_xlfn.XLOOKUP(Table8[[#This Row],[Control ID]],[6]!Table10[Control ID],[6]cmmiAnalysis!BG$4:BG$579))</f>
        <v>#REF!</v>
      </c>
      <c r="M437" s="1" t="e">
        <f>SUM(_xlfn.XLOOKUP(Table8[[#This Row],[Control ID]],[6]!Table10[Control ID],[6]cmmiAnalysis!BH$4:BH$579))</f>
        <v>#REF!</v>
      </c>
      <c r="N437" s="1" t="e">
        <f>SUM(_xlfn.XLOOKUP(Table8[[#This Row],[Control ID]],[6]!Table10[Control ID],[6]cmmiAnalysis!BI$4:BI$579))</f>
        <v>#REF!</v>
      </c>
      <c r="O437" s="1" t="e">
        <f>SUM(_xlfn.XLOOKUP(Table8[[#This Row],[Control ID]],[6]!Table10[Control ID],[6]cmmiAnalysis!BJ$4:BJ$579),_xlfn.XLOOKUP(Table8[[#This Row],[Control ID]],[6]!Table10[Control ID],[6]cmmiAnalysis!BK$4:BK$579))</f>
        <v>#REF!</v>
      </c>
      <c r="P437" s="1" t="e">
        <f>SUM(_xlfn.XLOOKUP(Table8[[#This Row],[Control ID]],[6]!Table10[Control ID],[6]cmmiAnalysis!BL$4:BL$579))</f>
        <v>#REF!</v>
      </c>
      <c r="Q4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7" s="1" t="e">
        <f>SUM(_xlfn.XLOOKUP(Table8[[#This Row],[Control ID]],[6]!Table10[Control ID],[6]cmmiAnalysis!BQ$4:BQ$579),_xlfn.XLOOKUP(Table8[[#This Row],[Control ID]],[6]!Table10[Control ID],[6]cmmiAnalysis!BR$4:BR$579))</f>
        <v>#REF!</v>
      </c>
      <c r="S437" s="1" t="e">
        <f>SUM(_xlfn.XLOOKUP(Table8[[#This Row],[Control ID]],[6]!Table10[Control ID],[6]cmmiAnalysis!BA$4:BA$579),_xlfn.XLOOKUP(Table8[[#This Row],[Control ID]],[6]!Table10[Control ID],[6]cmmiAnalysis!BB$4:BB$579),_xlfn.XLOOKUP(Table8[[#This Row],[Control ID]],[6]!Table10[Control ID],[6]cmmiAnalysis!BC$4:BC$579))</f>
        <v>#REF!</v>
      </c>
      <c r="T437" s="1" t="e">
        <f>SUM(_xlfn.XLOOKUP(Table8[[#This Row],[Control ID]],[6]!Table10[Control ID],[6]cmmiAnalysis!BV$4:BV$579))</f>
        <v>#REF!</v>
      </c>
      <c r="U437" s="1" t="e">
        <f>SUM(_xlfn.XLOOKUP(Table8[[#This Row],[Control ID]],[6]!Table10[Control ID],[6]cmmiAnalysis!BW$4:BW$579))</f>
        <v>#REF!</v>
      </c>
      <c r="V437" s="1" t="e">
        <f>SUM(_xlfn.XLOOKUP(Table8[[#This Row],[Control ID]],[6]!Table10[Control ID],[6]cmmiAnalysis!BX$4:BX$579))</f>
        <v>#REF!</v>
      </c>
      <c r="W437" s="1" t="e">
        <f>SUM(_xlfn.XLOOKUP(Table8[[#This Row],[Control ID]],[6]!Table10[Control ID],[6]cmmiAnalysis!BY$4:BY$579))</f>
        <v>#REF!</v>
      </c>
      <c r="X437" s="1" t="e">
        <f>SUM(_xlfn.XLOOKUP(Table8[[#This Row],[Control ID]],[6]!Table10[Control ID],[6]cmmiAnalysis!BZ$4:BZ$579))</f>
        <v>#REF!</v>
      </c>
      <c r="Y437" s="1" t="e">
        <f>SUM(_xlfn.XLOOKUP(Table8[[#This Row],[Control ID]],[6]!Table10[Control ID],[6]cmmiAnalysis!CA$4:CA$579),_xlfn.XLOOKUP(Table8[[#This Row],[Control ID]],[6]!Table10[Control ID],[6]cmmiAnalysis!CB$4:CB$579))</f>
        <v>#REF!</v>
      </c>
      <c r="Z437" s="1" t="e">
        <f>SUM(_xlfn.XLOOKUP(Table8[[#This Row],[Control ID]],[6]!Table10[Control ID],[6]cmmiAnalysis!CC$4:CC$579),_xlfn.XLOOKUP(Table8[[#This Row],[Control ID]],[6]!Table10[Control ID],[6]cmmiAnalysis!CD$4:CD$579),_xlfn.XLOOKUP(Table8[[#This Row],[Control ID]],[6]!Table10[Control ID],[6]cmmiAnalysis!CE$4:CE$579))</f>
        <v>#REF!</v>
      </c>
    </row>
    <row r="438" spans="2:26" x14ac:dyDescent="0.25">
      <c r="B438" s="1" t="s">
        <v>3822</v>
      </c>
      <c r="C438" s="1" t="str">
        <f>_xlfn.XLOOKUP(B438,[6]cmmiAnalysis!$A$4:$A$579,[6]cmmiAnalysis!$D$4:$D$579,0,0,1)</f>
        <v>Gantt Chart Utilization</v>
      </c>
      <c r="D438" s="19">
        <v>3</v>
      </c>
      <c r="E438" s="32" t="str">
        <f>IFERROR(SUM(Table8[[#This Row],[Implementation]:[Reporting]]),"N/A")</f>
        <v>N/A</v>
      </c>
      <c r="F438" s="32" t="e">
        <f>SUM(Table8[[#This Row],[Operating Capability]:[Adaptability]])</f>
        <v>#REF!</v>
      </c>
      <c r="G438" s="32" t="e">
        <f>SUM(Table8[[#This Row],[Reliability]:[Transparency]])</f>
        <v>#REF!</v>
      </c>
      <c r="H438" s="1" t="e" cm="1">
        <f t="array" ref="H438">_xlfn.XLOOKUP(B438,[6]!Table10[Control ID],[6]cmmiAnalysis!AV$4:AV$579,0,0,1)</f>
        <v>#REF!</v>
      </c>
      <c r="I438" s="1" t="e" cm="1">
        <f t="array" ref="I438">_xlfn.XLOOKUP(B438,[6]!Table10[Control ID], [6]cmmiAnalysis!AW$4:AW$579,0,0,1)+(_xlfn.XLOOKUP(B438,[6]!Table10[Control ID], [6]cmmiAnalysis!AX$4:AX$579,0,0,1)+(_xlfn.XLOOKUP(B438,[6]!Table10[Control ID], [6]cmmiAnalysis!AY$4:AY$579,0,0,1)))</f>
        <v>#REF!</v>
      </c>
      <c r="J4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8" s="1" t="e">
        <f>SUM(_xlfn.XLOOKUP(Table8[[#This Row],[Control ID]],[6]!Table10[Control ID],[6]cmmiAnalysis!BE$4:BE$579),_xlfn.XLOOKUP(Table8[[#This Row],[Control ID]],[6]!Table10[Control ID],[6]cmmiAnalysis!BF$4:BF$579))</f>
        <v>#REF!</v>
      </c>
      <c r="L438" s="1" t="e">
        <f>SUM(_xlfn.XLOOKUP(Table8[[#This Row],[Control ID]],[6]!Table10[Control ID],[6]cmmiAnalysis!BG$4:BG$579))</f>
        <v>#REF!</v>
      </c>
      <c r="M438" s="1" t="e">
        <f>SUM(_xlfn.XLOOKUP(Table8[[#This Row],[Control ID]],[6]!Table10[Control ID],[6]cmmiAnalysis!BH$4:BH$579))</f>
        <v>#REF!</v>
      </c>
      <c r="N438" s="1" t="e">
        <f>SUM(_xlfn.XLOOKUP(Table8[[#This Row],[Control ID]],[6]!Table10[Control ID],[6]cmmiAnalysis!BI$4:BI$579))</f>
        <v>#REF!</v>
      </c>
      <c r="O438" s="1" t="e">
        <f>SUM(_xlfn.XLOOKUP(Table8[[#This Row],[Control ID]],[6]!Table10[Control ID],[6]cmmiAnalysis!BJ$4:BJ$579),_xlfn.XLOOKUP(Table8[[#This Row],[Control ID]],[6]!Table10[Control ID],[6]cmmiAnalysis!BK$4:BK$579))</f>
        <v>#REF!</v>
      </c>
      <c r="P438" s="1" t="e">
        <f>SUM(_xlfn.XLOOKUP(Table8[[#This Row],[Control ID]],[6]!Table10[Control ID],[6]cmmiAnalysis!BL$4:BL$579))</f>
        <v>#REF!</v>
      </c>
      <c r="Q4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8" s="1" t="e">
        <f>SUM(_xlfn.XLOOKUP(Table8[[#This Row],[Control ID]],[6]!Table10[Control ID],[6]cmmiAnalysis!BQ$4:BQ$579),_xlfn.XLOOKUP(Table8[[#This Row],[Control ID]],[6]!Table10[Control ID],[6]cmmiAnalysis!BR$4:BR$579))</f>
        <v>#REF!</v>
      </c>
      <c r="S438" s="1" t="e">
        <f>SUM(_xlfn.XLOOKUP(Table8[[#This Row],[Control ID]],[6]!Table10[Control ID],[6]cmmiAnalysis!BA$4:BA$579),_xlfn.XLOOKUP(Table8[[#This Row],[Control ID]],[6]!Table10[Control ID],[6]cmmiAnalysis!BB$4:BB$579),_xlfn.XLOOKUP(Table8[[#This Row],[Control ID]],[6]!Table10[Control ID],[6]cmmiAnalysis!BC$4:BC$579))</f>
        <v>#REF!</v>
      </c>
      <c r="T438" s="1" t="e">
        <f>SUM(_xlfn.XLOOKUP(Table8[[#This Row],[Control ID]],[6]!Table10[Control ID],[6]cmmiAnalysis!BV$4:BV$579))</f>
        <v>#REF!</v>
      </c>
      <c r="U438" s="1" t="e">
        <f>SUM(_xlfn.XLOOKUP(Table8[[#This Row],[Control ID]],[6]!Table10[Control ID],[6]cmmiAnalysis!BW$4:BW$579))</f>
        <v>#REF!</v>
      </c>
      <c r="V438" s="1" t="e">
        <f>SUM(_xlfn.XLOOKUP(Table8[[#This Row],[Control ID]],[6]!Table10[Control ID],[6]cmmiAnalysis!BX$4:BX$579))</f>
        <v>#REF!</v>
      </c>
      <c r="W438" s="1" t="e">
        <f>SUM(_xlfn.XLOOKUP(Table8[[#This Row],[Control ID]],[6]!Table10[Control ID],[6]cmmiAnalysis!BY$4:BY$579))</f>
        <v>#REF!</v>
      </c>
      <c r="X438" s="1" t="e">
        <f>SUM(_xlfn.XLOOKUP(Table8[[#This Row],[Control ID]],[6]!Table10[Control ID],[6]cmmiAnalysis!BZ$4:BZ$579))</f>
        <v>#REF!</v>
      </c>
      <c r="Y438" s="1" t="e">
        <f>SUM(_xlfn.XLOOKUP(Table8[[#This Row],[Control ID]],[6]!Table10[Control ID],[6]cmmiAnalysis!CA$4:CA$579),_xlfn.XLOOKUP(Table8[[#This Row],[Control ID]],[6]!Table10[Control ID],[6]cmmiAnalysis!CB$4:CB$579))</f>
        <v>#REF!</v>
      </c>
      <c r="Z438" s="1" t="e">
        <f>SUM(_xlfn.XLOOKUP(Table8[[#This Row],[Control ID]],[6]!Table10[Control ID],[6]cmmiAnalysis!CC$4:CC$579),_xlfn.XLOOKUP(Table8[[#This Row],[Control ID]],[6]!Table10[Control ID],[6]cmmiAnalysis!CD$4:CD$579),_xlfn.XLOOKUP(Table8[[#This Row],[Control ID]],[6]!Table10[Control ID],[6]cmmiAnalysis!CE$4:CE$579))</f>
        <v>#REF!</v>
      </c>
    </row>
    <row r="439" spans="2:26" x14ac:dyDescent="0.25">
      <c r="B439" s="1" t="s">
        <v>3824</v>
      </c>
      <c r="C439" s="1" t="str">
        <f>_xlfn.XLOOKUP(B439,[6]cmmiAnalysis!$A$4:$A$579,[6]cmmiAnalysis!$D$4:$D$579,0,0,1)</f>
        <v>Earned Value Management</v>
      </c>
      <c r="D439" s="19">
        <v>3</v>
      </c>
      <c r="E439" s="32" t="str">
        <f>IFERROR(SUM(Table8[[#This Row],[Implementation]:[Reporting]]),"N/A")</f>
        <v>N/A</v>
      </c>
      <c r="F439" s="32" t="e">
        <f>SUM(Table8[[#This Row],[Operating Capability]:[Adaptability]])</f>
        <v>#REF!</v>
      </c>
      <c r="G439" s="32" t="e">
        <f>SUM(Table8[[#This Row],[Reliability]:[Transparency]])</f>
        <v>#REF!</v>
      </c>
      <c r="H439" s="1" t="e" cm="1">
        <f t="array" ref="H439">_xlfn.XLOOKUP(B439,[6]!Table10[Control ID],[6]cmmiAnalysis!AV$4:AV$579,0,0,1)</f>
        <v>#REF!</v>
      </c>
      <c r="I439" s="1" t="e" cm="1">
        <f t="array" ref="I439">_xlfn.XLOOKUP(B439,[6]!Table10[Control ID], [6]cmmiAnalysis!AW$4:AW$579,0,0,1)+(_xlfn.XLOOKUP(B439,[6]!Table10[Control ID], [6]cmmiAnalysis!AX$4:AX$579,0,0,1)+(_xlfn.XLOOKUP(B439,[6]!Table10[Control ID], [6]cmmiAnalysis!AY$4:AY$579,0,0,1)))</f>
        <v>#REF!</v>
      </c>
      <c r="J4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39" s="1" t="e">
        <f>SUM(_xlfn.XLOOKUP(Table8[[#This Row],[Control ID]],[6]!Table10[Control ID],[6]cmmiAnalysis!BE$4:BE$579),_xlfn.XLOOKUP(Table8[[#This Row],[Control ID]],[6]!Table10[Control ID],[6]cmmiAnalysis!BF$4:BF$579))</f>
        <v>#REF!</v>
      </c>
      <c r="L439" s="1" t="e">
        <f>SUM(_xlfn.XLOOKUP(Table8[[#This Row],[Control ID]],[6]!Table10[Control ID],[6]cmmiAnalysis!BG$4:BG$579))</f>
        <v>#REF!</v>
      </c>
      <c r="M439" s="1" t="e">
        <f>SUM(_xlfn.XLOOKUP(Table8[[#This Row],[Control ID]],[6]!Table10[Control ID],[6]cmmiAnalysis!BH$4:BH$579))</f>
        <v>#REF!</v>
      </c>
      <c r="N439" s="1" t="e">
        <f>SUM(_xlfn.XLOOKUP(Table8[[#This Row],[Control ID]],[6]!Table10[Control ID],[6]cmmiAnalysis!BI$4:BI$579))</f>
        <v>#REF!</v>
      </c>
      <c r="O439" s="1" t="e">
        <f>SUM(_xlfn.XLOOKUP(Table8[[#This Row],[Control ID]],[6]!Table10[Control ID],[6]cmmiAnalysis!BJ$4:BJ$579),_xlfn.XLOOKUP(Table8[[#This Row],[Control ID]],[6]!Table10[Control ID],[6]cmmiAnalysis!BK$4:BK$579))</f>
        <v>#REF!</v>
      </c>
      <c r="P439" s="1" t="e">
        <f>SUM(_xlfn.XLOOKUP(Table8[[#This Row],[Control ID]],[6]!Table10[Control ID],[6]cmmiAnalysis!BL$4:BL$579))</f>
        <v>#REF!</v>
      </c>
      <c r="Q4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39" s="1" t="e">
        <f>SUM(_xlfn.XLOOKUP(Table8[[#This Row],[Control ID]],[6]!Table10[Control ID],[6]cmmiAnalysis!BQ$4:BQ$579),_xlfn.XLOOKUP(Table8[[#This Row],[Control ID]],[6]!Table10[Control ID],[6]cmmiAnalysis!BR$4:BR$579))</f>
        <v>#REF!</v>
      </c>
      <c r="S439" s="1" t="e">
        <f>SUM(_xlfn.XLOOKUP(Table8[[#This Row],[Control ID]],[6]!Table10[Control ID],[6]cmmiAnalysis!BA$4:BA$579),_xlfn.XLOOKUP(Table8[[#This Row],[Control ID]],[6]!Table10[Control ID],[6]cmmiAnalysis!BB$4:BB$579),_xlfn.XLOOKUP(Table8[[#This Row],[Control ID]],[6]!Table10[Control ID],[6]cmmiAnalysis!BC$4:BC$579))</f>
        <v>#REF!</v>
      </c>
      <c r="T439" s="1" t="e">
        <f>SUM(_xlfn.XLOOKUP(Table8[[#This Row],[Control ID]],[6]!Table10[Control ID],[6]cmmiAnalysis!BV$4:BV$579))</f>
        <v>#REF!</v>
      </c>
      <c r="U439" s="1" t="e">
        <f>SUM(_xlfn.XLOOKUP(Table8[[#This Row],[Control ID]],[6]!Table10[Control ID],[6]cmmiAnalysis!BW$4:BW$579))</f>
        <v>#REF!</v>
      </c>
      <c r="V439" s="1" t="e">
        <f>SUM(_xlfn.XLOOKUP(Table8[[#This Row],[Control ID]],[6]!Table10[Control ID],[6]cmmiAnalysis!BX$4:BX$579))</f>
        <v>#REF!</v>
      </c>
      <c r="W439" s="1" t="e">
        <f>SUM(_xlfn.XLOOKUP(Table8[[#This Row],[Control ID]],[6]!Table10[Control ID],[6]cmmiAnalysis!BY$4:BY$579))</f>
        <v>#REF!</v>
      </c>
      <c r="X439" s="1" t="e">
        <f>SUM(_xlfn.XLOOKUP(Table8[[#This Row],[Control ID]],[6]!Table10[Control ID],[6]cmmiAnalysis!BZ$4:BZ$579))</f>
        <v>#REF!</v>
      </c>
      <c r="Y439" s="1" t="e">
        <f>SUM(_xlfn.XLOOKUP(Table8[[#This Row],[Control ID]],[6]!Table10[Control ID],[6]cmmiAnalysis!CA$4:CA$579),_xlfn.XLOOKUP(Table8[[#This Row],[Control ID]],[6]!Table10[Control ID],[6]cmmiAnalysis!CB$4:CB$579))</f>
        <v>#REF!</v>
      </c>
      <c r="Z439" s="1" t="e">
        <f>SUM(_xlfn.XLOOKUP(Table8[[#This Row],[Control ID]],[6]!Table10[Control ID],[6]cmmiAnalysis!CC$4:CC$579),_xlfn.XLOOKUP(Table8[[#This Row],[Control ID]],[6]!Table10[Control ID],[6]cmmiAnalysis!CD$4:CD$579),_xlfn.XLOOKUP(Table8[[#This Row],[Control ID]],[6]!Table10[Control ID],[6]cmmiAnalysis!CE$4:CE$579))</f>
        <v>#REF!</v>
      </c>
    </row>
    <row r="440" spans="2:26" x14ac:dyDescent="0.25">
      <c r="B440" s="1" t="s">
        <v>3825</v>
      </c>
      <c r="C440" s="1" t="str">
        <f>_xlfn.XLOOKUP(B440,[6]cmmiAnalysis!$A$4:$A$579,[6]cmmiAnalysis!$D$4:$D$579,0,0,1)</f>
        <v>Risk Matrix</v>
      </c>
      <c r="D440" s="19">
        <v>4</v>
      </c>
      <c r="E440" s="32" t="str">
        <f>IFERROR(SUM(Table8[[#This Row],[Implementation]:[Reporting]]),"N/A")</f>
        <v>N/A</v>
      </c>
      <c r="F440" s="32" t="e">
        <f>SUM(Table8[[#This Row],[Operating Capability]:[Adaptability]])</f>
        <v>#REF!</v>
      </c>
      <c r="G440" s="32" t="e">
        <f>SUM(Table8[[#This Row],[Reliability]:[Transparency]])</f>
        <v>#REF!</v>
      </c>
      <c r="H440" s="1" t="e" cm="1">
        <f t="array" ref="H440">_xlfn.XLOOKUP(B440,[6]!Table10[Control ID],[6]cmmiAnalysis!AV$4:AV$579,0,0,1)</f>
        <v>#REF!</v>
      </c>
      <c r="I440" s="1" t="e" cm="1">
        <f t="array" ref="I440">_xlfn.XLOOKUP(B440,[6]!Table10[Control ID], [6]cmmiAnalysis!AW$4:AW$579,0,0,1)+(_xlfn.XLOOKUP(B440,[6]!Table10[Control ID], [6]cmmiAnalysis!AX$4:AX$579,0,0,1)+(_xlfn.XLOOKUP(B440,[6]!Table10[Control ID], [6]cmmiAnalysis!AY$4:AY$579,0,0,1)))</f>
        <v>#REF!</v>
      </c>
      <c r="J4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0" s="1" t="e">
        <f>SUM(_xlfn.XLOOKUP(Table8[[#This Row],[Control ID]],[6]!Table10[Control ID],[6]cmmiAnalysis!BE$4:BE$579),_xlfn.XLOOKUP(Table8[[#This Row],[Control ID]],[6]!Table10[Control ID],[6]cmmiAnalysis!BF$4:BF$579))</f>
        <v>#REF!</v>
      </c>
      <c r="L440" s="1" t="e">
        <f>SUM(_xlfn.XLOOKUP(Table8[[#This Row],[Control ID]],[6]!Table10[Control ID],[6]cmmiAnalysis!BG$4:BG$579))</f>
        <v>#REF!</v>
      </c>
      <c r="M440" s="1" t="e">
        <f>SUM(_xlfn.XLOOKUP(Table8[[#This Row],[Control ID]],[6]!Table10[Control ID],[6]cmmiAnalysis!BH$4:BH$579))</f>
        <v>#REF!</v>
      </c>
      <c r="N440" s="1" t="e">
        <f>SUM(_xlfn.XLOOKUP(Table8[[#This Row],[Control ID]],[6]!Table10[Control ID],[6]cmmiAnalysis!BI$4:BI$579))</f>
        <v>#REF!</v>
      </c>
      <c r="O440" s="1" t="e">
        <f>SUM(_xlfn.XLOOKUP(Table8[[#This Row],[Control ID]],[6]!Table10[Control ID],[6]cmmiAnalysis!BJ$4:BJ$579),_xlfn.XLOOKUP(Table8[[#This Row],[Control ID]],[6]!Table10[Control ID],[6]cmmiAnalysis!BK$4:BK$579))</f>
        <v>#REF!</v>
      </c>
      <c r="P440" s="1" t="e">
        <f>SUM(_xlfn.XLOOKUP(Table8[[#This Row],[Control ID]],[6]!Table10[Control ID],[6]cmmiAnalysis!BL$4:BL$579))</f>
        <v>#REF!</v>
      </c>
      <c r="Q4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0" s="1" t="e">
        <f>SUM(_xlfn.XLOOKUP(Table8[[#This Row],[Control ID]],[6]!Table10[Control ID],[6]cmmiAnalysis!BQ$4:BQ$579),_xlfn.XLOOKUP(Table8[[#This Row],[Control ID]],[6]!Table10[Control ID],[6]cmmiAnalysis!BR$4:BR$579))</f>
        <v>#REF!</v>
      </c>
      <c r="S440" s="1" t="e">
        <f>SUM(_xlfn.XLOOKUP(Table8[[#This Row],[Control ID]],[6]!Table10[Control ID],[6]cmmiAnalysis!BA$4:BA$579),_xlfn.XLOOKUP(Table8[[#This Row],[Control ID]],[6]!Table10[Control ID],[6]cmmiAnalysis!BB$4:BB$579),_xlfn.XLOOKUP(Table8[[#This Row],[Control ID]],[6]!Table10[Control ID],[6]cmmiAnalysis!BC$4:BC$579))</f>
        <v>#REF!</v>
      </c>
      <c r="T440" s="1" t="e">
        <f>SUM(_xlfn.XLOOKUP(Table8[[#This Row],[Control ID]],[6]!Table10[Control ID],[6]cmmiAnalysis!BV$4:BV$579))</f>
        <v>#REF!</v>
      </c>
      <c r="U440" s="1" t="e">
        <f>SUM(_xlfn.XLOOKUP(Table8[[#This Row],[Control ID]],[6]!Table10[Control ID],[6]cmmiAnalysis!BW$4:BW$579))</f>
        <v>#REF!</v>
      </c>
      <c r="V440" s="1" t="e">
        <f>SUM(_xlfn.XLOOKUP(Table8[[#This Row],[Control ID]],[6]!Table10[Control ID],[6]cmmiAnalysis!BX$4:BX$579))</f>
        <v>#REF!</v>
      </c>
      <c r="W440" s="1" t="e">
        <f>SUM(_xlfn.XLOOKUP(Table8[[#This Row],[Control ID]],[6]!Table10[Control ID],[6]cmmiAnalysis!BY$4:BY$579))</f>
        <v>#REF!</v>
      </c>
      <c r="X440" s="1" t="e">
        <f>SUM(_xlfn.XLOOKUP(Table8[[#This Row],[Control ID]],[6]!Table10[Control ID],[6]cmmiAnalysis!BZ$4:BZ$579))</f>
        <v>#REF!</v>
      </c>
      <c r="Y440" s="1" t="e">
        <f>SUM(_xlfn.XLOOKUP(Table8[[#This Row],[Control ID]],[6]!Table10[Control ID],[6]cmmiAnalysis!CA$4:CA$579),_xlfn.XLOOKUP(Table8[[#This Row],[Control ID]],[6]!Table10[Control ID],[6]cmmiAnalysis!CB$4:CB$579))</f>
        <v>#REF!</v>
      </c>
      <c r="Z440" s="1" t="e">
        <f>SUM(_xlfn.XLOOKUP(Table8[[#This Row],[Control ID]],[6]!Table10[Control ID],[6]cmmiAnalysis!CC$4:CC$579),_xlfn.XLOOKUP(Table8[[#This Row],[Control ID]],[6]!Table10[Control ID],[6]cmmiAnalysis!CD$4:CD$579),_xlfn.XLOOKUP(Table8[[#This Row],[Control ID]],[6]!Table10[Control ID],[6]cmmiAnalysis!CE$4:CE$579))</f>
        <v>#REF!</v>
      </c>
    </row>
    <row r="441" spans="2:26" x14ac:dyDescent="0.25">
      <c r="B441" s="1" t="s">
        <v>3826</v>
      </c>
      <c r="C441" s="1" t="str">
        <f>_xlfn.XLOOKUP(B441,[6]cmmiAnalysis!$A$4:$A$579,[6]cmmiAnalysis!$D$4:$D$579,0,0,1)</f>
        <v>Mitigation Planning</v>
      </c>
      <c r="D441" s="19">
        <v>4</v>
      </c>
      <c r="E441" s="32" t="str">
        <f>IFERROR(SUM(Table8[[#This Row],[Implementation]:[Reporting]]),"N/A")</f>
        <v>N/A</v>
      </c>
      <c r="F441" s="32" t="e">
        <f>SUM(Table8[[#This Row],[Operating Capability]:[Adaptability]])</f>
        <v>#REF!</v>
      </c>
      <c r="G441" s="32" t="e">
        <f>SUM(Table8[[#This Row],[Reliability]:[Transparency]])</f>
        <v>#REF!</v>
      </c>
      <c r="H441" s="1" t="e" cm="1">
        <f t="array" ref="H441">_xlfn.XLOOKUP(B441,[6]!Table10[Control ID],[6]cmmiAnalysis!AV$4:AV$579,0,0,1)</f>
        <v>#REF!</v>
      </c>
      <c r="I441" s="1" t="e" cm="1">
        <f t="array" ref="I441">_xlfn.XLOOKUP(B441,[6]!Table10[Control ID], [6]cmmiAnalysis!AW$4:AW$579,0,0,1)+(_xlfn.XLOOKUP(B441,[6]!Table10[Control ID], [6]cmmiAnalysis!AX$4:AX$579,0,0,1)+(_xlfn.XLOOKUP(B441,[6]!Table10[Control ID], [6]cmmiAnalysis!AY$4:AY$579,0,0,1)))</f>
        <v>#REF!</v>
      </c>
      <c r="J4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1" s="1" t="e">
        <f>SUM(_xlfn.XLOOKUP(Table8[[#This Row],[Control ID]],[6]!Table10[Control ID],[6]cmmiAnalysis!BE$4:BE$579),_xlfn.XLOOKUP(Table8[[#This Row],[Control ID]],[6]!Table10[Control ID],[6]cmmiAnalysis!BF$4:BF$579))</f>
        <v>#REF!</v>
      </c>
      <c r="L441" s="1" t="e">
        <f>SUM(_xlfn.XLOOKUP(Table8[[#This Row],[Control ID]],[6]!Table10[Control ID],[6]cmmiAnalysis!BG$4:BG$579))</f>
        <v>#REF!</v>
      </c>
      <c r="M441" s="1" t="e">
        <f>SUM(_xlfn.XLOOKUP(Table8[[#This Row],[Control ID]],[6]!Table10[Control ID],[6]cmmiAnalysis!BH$4:BH$579))</f>
        <v>#REF!</v>
      </c>
      <c r="N441" s="1" t="e">
        <f>SUM(_xlfn.XLOOKUP(Table8[[#This Row],[Control ID]],[6]!Table10[Control ID],[6]cmmiAnalysis!BI$4:BI$579))</f>
        <v>#REF!</v>
      </c>
      <c r="O441" s="1" t="e">
        <f>SUM(_xlfn.XLOOKUP(Table8[[#This Row],[Control ID]],[6]!Table10[Control ID],[6]cmmiAnalysis!BJ$4:BJ$579),_xlfn.XLOOKUP(Table8[[#This Row],[Control ID]],[6]!Table10[Control ID],[6]cmmiAnalysis!BK$4:BK$579))</f>
        <v>#REF!</v>
      </c>
      <c r="P441" s="1" t="e">
        <f>SUM(_xlfn.XLOOKUP(Table8[[#This Row],[Control ID]],[6]!Table10[Control ID],[6]cmmiAnalysis!BL$4:BL$579))</f>
        <v>#REF!</v>
      </c>
      <c r="Q4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1" s="1" t="e">
        <f>SUM(_xlfn.XLOOKUP(Table8[[#This Row],[Control ID]],[6]!Table10[Control ID],[6]cmmiAnalysis!BQ$4:BQ$579),_xlfn.XLOOKUP(Table8[[#This Row],[Control ID]],[6]!Table10[Control ID],[6]cmmiAnalysis!BR$4:BR$579))</f>
        <v>#REF!</v>
      </c>
      <c r="S441" s="1" t="e">
        <f>SUM(_xlfn.XLOOKUP(Table8[[#This Row],[Control ID]],[6]!Table10[Control ID],[6]cmmiAnalysis!BA$4:BA$579),_xlfn.XLOOKUP(Table8[[#This Row],[Control ID]],[6]!Table10[Control ID],[6]cmmiAnalysis!BB$4:BB$579),_xlfn.XLOOKUP(Table8[[#This Row],[Control ID]],[6]!Table10[Control ID],[6]cmmiAnalysis!BC$4:BC$579))</f>
        <v>#REF!</v>
      </c>
      <c r="T441" s="1" t="e">
        <f>SUM(_xlfn.XLOOKUP(Table8[[#This Row],[Control ID]],[6]!Table10[Control ID],[6]cmmiAnalysis!BV$4:BV$579))</f>
        <v>#REF!</v>
      </c>
      <c r="U441" s="1" t="e">
        <f>SUM(_xlfn.XLOOKUP(Table8[[#This Row],[Control ID]],[6]!Table10[Control ID],[6]cmmiAnalysis!BW$4:BW$579))</f>
        <v>#REF!</v>
      </c>
      <c r="V441" s="1" t="e">
        <f>SUM(_xlfn.XLOOKUP(Table8[[#This Row],[Control ID]],[6]!Table10[Control ID],[6]cmmiAnalysis!BX$4:BX$579))</f>
        <v>#REF!</v>
      </c>
      <c r="W441" s="1" t="e">
        <f>SUM(_xlfn.XLOOKUP(Table8[[#This Row],[Control ID]],[6]!Table10[Control ID],[6]cmmiAnalysis!BY$4:BY$579))</f>
        <v>#REF!</v>
      </c>
      <c r="X441" s="1" t="e">
        <f>SUM(_xlfn.XLOOKUP(Table8[[#This Row],[Control ID]],[6]!Table10[Control ID],[6]cmmiAnalysis!BZ$4:BZ$579))</f>
        <v>#REF!</v>
      </c>
      <c r="Y441" s="1" t="e">
        <f>SUM(_xlfn.XLOOKUP(Table8[[#This Row],[Control ID]],[6]!Table10[Control ID],[6]cmmiAnalysis!CA$4:CA$579),_xlfn.XLOOKUP(Table8[[#This Row],[Control ID]],[6]!Table10[Control ID],[6]cmmiAnalysis!CB$4:CB$579))</f>
        <v>#REF!</v>
      </c>
      <c r="Z441" s="1" t="e">
        <f>SUM(_xlfn.XLOOKUP(Table8[[#This Row],[Control ID]],[6]!Table10[Control ID],[6]cmmiAnalysis!CC$4:CC$579),_xlfn.XLOOKUP(Table8[[#This Row],[Control ID]],[6]!Table10[Control ID],[6]cmmiAnalysis!CD$4:CD$579),_xlfn.XLOOKUP(Table8[[#This Row],[Control ID]],[6]!Table10[Control ID],[6]cmmiAnalysis!CE$4:CE$579))</f>
        <v>#REF!</v>
      </c>
    </row>
    <row r="442" spans="2:26" x14ac:dyDescent="0.25">
      <c r="B442" s="1" t="s">
        <v>3827</v>
      </c>
      <c r="C442" s="1" t="str">
        <f>_xlfn.XLOOKUP(B442,[6]cmmiAnalysis!$A$4:$A$579,[6]cmmiAnalysis!$D$4:$D$579,0,0,1)</f>
        <v>RACI Matrix</v>
      </c>
      <c r="D442" s="19">
        <v>3</v>
      </c>
      <c r="E442" s="32" t="str">
        <f>IFERROR(SUM(Table8[[#This Row],[Implementation]:[Reporting]]),"N/A")</f>
        <v>N/A</v>
      </c>
      <c r="F442" s="32" t="e">
        <f>SUM(Table8[[#This Row],[Operating Capability]:[Adaptability]])</f>
        <v>#REF!</v>
      </c>
      <c r="G442" s="32" t="e">
        <f>SUM(Table8[[#This Row],[Reliability]:[Transparency]])</f>
        <v>#REF!</v>
      </c>
      <c r="H442" s="1" t="e" cm="1">
        <f t="array" ref="H442">_xlfn.XLOOKUP(B442,[6]!Table10[Control ID],[6]cmmiAnalysis!AV$4:AV$579,0,0,1)</f>
        <v>#REF!</v>
      </c>
      <c r="I442" s="1" t="e" cm="1">
        <f t="array" ref="I442">_xlfn.XLOOKUP(B442,[6]!Table10[Control ID], [6]cmmiAnalysis!AW$4:AW$579,0,0,1)+(_xlfn.XLOOKUP(B442,[6]!Table10[Control ID], [6]cmmiAnalysis!AX$4:AX$579,0,0,1)+(_xlfn.XLOOKUP(B442,[6]!Table10[Control ID], [6]cmmiAnalysis!AY$4:AY$579,0,0,1)))</f>
        <v>#REF!</v>
      </c>
      <c r="J4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2" s="1" t="e">
        <f>SUM(_xlfn.XLOOKUP(Table8[[#This Row],[Control ID]],[6]!Table10[Control ID],[6]cmmiAnalysis!BE$4:BE$579),_xlfn.XLOOKUP(Table8[[#This Row],[Control ID]],[6]!Table10[Control ID],[6]cmmiAnalysis!BF$4:BF$579))</f>
        <v>#REF!</v>
      </c>
      <c r="L442" s="1" t="e">
        <f>SUM(_xlfn.XLOOKUP(Table8[[#This Row],[Control ID]],[6]!Table10[Control ID],[6]cmmiAnalysis!BG$4:BG$579))</f>
        <v>#REF!</v>
      </c>
      <c r="M442" s="1" t="e">
        <f>SUM(_xlfn.XLOOKUP(Table8[[#This Row],[Control ID]],[6]!Table10[Control ID],[6]cmmiAnalysis!BH$4:BH$579))</f>
        <v>#REF!</v>
      </c>
      <c r="N442" s="1" t="e">
        <f>SUM(_xlfn.XLOOKUP(Table8[[#This Row],[Control ID]],[6]!Table10[Control ID],[6]cmmiAnalysis!BI$4:BI$579))</f>
        <v>#REF!</v>
      </c>
      <c r="O442" s="1" t="e">
        <f>SUM(_xlfn.XLOOKUP(Table8[[#This Row],[Control ID]],[6]!Table10[Control ID],[6]cmmiAnalysis!BJ$4:BJ$579),_xlfn.XLOOKUP(Table8[[#This Row],[Control ID]],[6]!Table10[Control ID],[6]cmmiAnalysis!BK$4:BK$579))</f>
        <v>#REF!</v>
      </c>
      <c r="P442" s="1" t="e">
        <f>SUM(_xlfn.XLOOKUP(Table8[[#This Row],[Control ID]],[6]!Table10[Control ID],[6]cmmiAnalysis!BL$4:BL$579))</f>
        <v>#REF!</v>
      </c>
      <c r="Q4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2" s="1" t="e">
        <f>SUM(_xlfn.XLOOKUP(Table8[[#This Row],[Control ID]],[6]!Table10[Control ID],[6]cmmiAnalysis!BQ$4:BQ$579),_xlfn.XLOOKUP(Table8[[#This Row],[Control ID]],[6]!Table10[Control ID],[6]cmmiAnalysis!BR$4:BR$579))</f>
        <v>#REF!</v>
      </c>
      <c r="S442" s="1" t="e">
        <f>SUM(_xlfn.XLOOKUP(Table8[[#This Row],[Control ID]],[6]!Table10[Control ID],[6]cmmiAnalysis!BA$4:BA$579),_xlfn.XLOOKUP(Table8[[#This Row],[Control ID]],[6]!Table10[Control ID],[6]cmmiAnalysis!BB$4:BB$579),_xlfn.XLOOKUP(Table8[[#This Row],[Control ID]],[6]!Table10[Control ID],[6]cmmiAnalysis!BC$4:BC$579))</f>
        <v>#REF!</v>
      </c>
      <c r="T442" s="1" t="e">
        <f>SUM(_xlfn.XLOOKUP(Table8[[#This Row],[Control ID]],[6]!Table10[Control ID],[6]cmmiAnalysis!BV$4:BV$579))</f>
        <v>#REF!</v>
      </c>
      <c r="U442" s="1" t="e">
        <f>SUM(_xlfn.XLOOKUP(Table8[[#This Row],[Control ID]],[6]!Table10[Control ID],[6]cmmiAnalysis!BW$4:BW$579))</f>
        <v>#REF!</v>
      </c>
      <c r="V442" s="1" t="e">
        <f>SUM(_xlfn.XLOOKUP(Table8[[#This Row],[Control ID]],[6]!Table10[Control ID],[6]cmmiAnalysis!BX$4:BX$579))</f>
        <v>#REF!</v>
      </c>
      <c r="W442" s="1" t="e">
        <f>SUM(_xlfn.XLOOKUP(Table8[[#This Row],[Control ID]],[6]!Table10[Control ID],[6]cmmiAnalysis!BY$4:BY$579))</f>
        <v>#REF!</v>
      </c>
      <c r="X442" s="1" t="e">
        <f>SUM(_xlfn.XLOOKUP(Table8[[#This Row],[Control ID]],[6]!Table10[Control ID],[6]cmmiAnalysis!BZ$4:BZ$579))</f>
        <v>#REF!</v>
      </c>
      <c r="Y442" s="1" t="e">
        <f>SUM(_xlfn.XLOOKUP(Table8[[#This Row],[Control ID]],[6]!Table10[Control ID],[6]cmmiAnalysis!CA$4:CA$579),_xlfn.XLOOKUP(Table8[[#This Row],[Control ID]],[6]!Table10[Control ID],[6]cmmiAnalysis!CB$4:CB$579))</f>
        <v>#REF!</v>
      </c>
      <c r="Z442" s="1" t="e">
        <f>SUM(_xlfn.XLOOKUP(Table8[[#This Row],[Control ID]],[6]!Table10[Control ID],[6]cmmiAnalysis!CC$4:CC$579),_xlfn.XLOOKUP(Table8[[#This Row],[Control ID]],[6]!Table10[Control ID],[6]cmmiAnalysis!CD$4:CD$579),_xlfn.XLOOKUP(Table8[[#This Row],[Control ID]],[6]!Table10[Control ID],[6]cmmiAnalysis!CE$4:CE$579))</f>
        <v>#REF!</v>
      </c>
    </row>
    <row r="443" spans="2:26" x14ac:dyDescent="0.25">
      <c r="B443" s="1" t="s">
        <v>3829</v>
      </c>
      <c r="C443" s="1" t="str">
        <f>_xlfn.XLOOKUP(B443,[6]cmmiAnalysis!$A$4:$A$579,[6]cmmiAnalysis!$D$4:$D$579,0,0,1)</f>
        <v>Communication Plan</v>
      </c>
      <c r="D443" s="19">
        <v>3</v>
      </c>
      <c r="E443" s="32" t="str">
        <f>IFERROR(SUM(Table8[[#This Row],[Implementation]:[Reporting]]),"N/A")</f>
        <v>N/A</v>
      </c>
      <c r="F443" s="32" t="e">
        <f>SUM(Table8[[#This Row],[Operating Capability]:[Adaptability]])</f>
        <v>#REF!</v>
      </c>
      <c r="G443" s="32" t="e">
        <f>SUM(Table8[[#This Row],[Reliability]:[Transparency]])</f>
        <v>#REF!</v>
      </c>
      <c r="H443" s="1" t="e" cm="1">
        <f t="array" ref="H443">_xlfn.XLOOKUP(B443,[6]!Table10[Control ID],[6]cmmiAnalysis!AV$4:AV$579,0,0,1)</f>
        <v>#REF!</v>
      </c>
      <c r="I443" s="1" t="e" cm="1">
        <f t="array" ref="I443">_xlfn.XLOOKUP(B443,[6]!Table10[Control ID], [6]cmmiAnalysis!AW$4:AW$579,0,0,1)+(_xlfn.XLOOKUP(B443,[6]!Table10[Control ID], [6]cmmiAnalysis!AX$4:AX$579,0,0,1)+(_xlfn.XLOOKUP(B443,[6]!Table10[Control ID], [6]cmmiAnalysis!AY$4:AY$579,0,0,1)))</f>
        <v>#REF!</v>
      </c>
      <c r="J4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3" s="1" t="e">
        <f>SUM(_xlfn.XLOOKUP(Table8[[#This Row],[Control ID]],[6]!Table10[Control ID],[6]cmmiAnalysis!BE$4:BE$579),_xlfn.XLOOKUP(Table8[[#This Row],[Control ID]],[6]!Table10[Control ID],[6]cmmiAnalysis!BF$4:BF$579))</f>
        <v>#REF!</v>
      </c>
      <c r="L443" s="1" t="e">
        <f>SUM(_xlfn.XLOOKUP(Table8[[#This Row],[Control ID]],[6]!Table10[Control ID],[6]cmmiAnalysis!BG$4:BG$579))</f>
        <v>#REF!</v>
      </c>
      <c r="M443" s="1" t="e">
        <f>SUM(_xlfn.XLOOKUP(Table8[[#This Row],[Control ID]],[6]!Table10[Control ID],[6]cmmiAnalysis!BH$4:BH$579))</f>
        <v>#REF!</v>
      </c>
      <c r="N443" s="1" t="e">
        <f>SUM(_xlfn.XLOOKUP(Table8[[#This Row],[Control ID]],[6]!Table10[Control ID],[6]cmmiAnalysis!BI$4:BI$579))</f>
        <v>#REF!</v>
      </c>
      <c r="O443" s="1" t="e">
        <f>SUM(_xlfn.XLOOKUP(Table8[[#This Row],[Control ID]],[6]!Table10[Control ID],[6]cmmiAnalysis!BJ$4:BJ$579),_xlfn.XLOOKUP(Table8[[#This Row],[Control ID]],[6]!Table10[Control ID],[6]cmmiAnalysis!BK$4:BK$579))</f>
        <v>#REF!</v>
      </c>
      <c r="P443" s="1" t="e">
        <f>SUM(_xlfn.XLOOKUP(Table8[[#This Row],[Control ID]],[6]!Table10[Control ID],[6]cmmiAnalysis!BL$4:BL$579))</f>
        <v>#REF!</v>
      </c>
      <c r="Q4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3" s="1" t="e">
        <f>SUM(_xlfn.XLOOKUP(Table8[[#This Row],[Control ID]],[6]!Table10[Control ID],[6]cmmiAnalysis!BQ$4:BQ$579),_xlfn.XLOOKUP(Table8[[#This Row],[Control ID]],[6]!Table10[Control ID],[6]cmmiAnalysis!BR$4:BR$579))</f>
        <v>#REF!</v>
      </c>
      <c r="S443" s="1" t="e">
        <f>SUM(_xlfn.XLOOKUP(Table8[[#This Row],[Control ID]],[6]!Table10[Control ID],[6]cmmiAnalysis!BA$4:BA$579),_xlfn.XLOOKUP(Table8[[#This Row],[Control ID]],[6]!Table10[Control ID],[6]cmmiAnalysis!BB$4:BB$579),_xlfn.XLOOKUP(Table8[[#This Row],[Control ID]],[6]!Table10[Control ID],[6]cmmiAnalysis!BC$4:BC$579))</f>
        <v>#REF!</v>
      </c>
      <c r="T443" s="1" t="e">
        <f>SUM(_xlfn.XLOOKUP(Table8[[#This Row],[Control ID]],[6]!Table10[Control ID],[6]cmmiAnalysis!BV$4:BV$579))</f>
        <v>#REF!</v>
      </c>
      <c r="U443" s="1" t="e">
        <f>SUM(_xlfn.XLOOKUP(Table8[[#This Row],[Control ID]],[6]!Table10[Control ID],[6]cmmiAnalysis!BW$4:BW$579))</f>
        <v>#REF!</v>
      </c>
      <c r="V443" s="1" t="e">
        <f>SUM(_xlfn.XLOOKUP(Table8[[#This Row],[Control ID]],[6]!Table10[Control ID],[6]cmmiAnalysis!BX$4:BX$579))</f>
        <v>#REF!</v>
      </c>
      <c r="W443" s="1" t="e">
        <f>SUM(_xlfn.XLOOKUP(Table8[[#This Row],[Control ID]],[6]!Table10[Control ID],[6]cmmiAnalysis!BY$4:BY$579))</f>
        <v>#REF!</v>
      </c>
      <c r="X443" s="1" t="e">
        <f>SUM(_xlfn.XLOOKUP(Table8[[#This Row],[Control ID]],[6]!Table10[Control ID],[6]cmmiAnalysis!BZ$4:BZ$579))</f>
        <v>#REF!</v>
      </c>
      <c r="Y443" s="1" t="e">
        <f>SUM(_xlfn.XLOOKUP(Table8[[#This Row],[Control ID]],[6]!Table10[Control ID],[6]cmmiAnalysis!CA$4:CA$579),_xlfn.XLOOKUP(Table8[[#This Row],[Control ID]],[6]!Table10[Control ID],[6]cmmiAnalysis!CB$4:CB$579))</f>
        <v>#REF!</v>
      </c>
      <c r="Z443" s="1" t="e">
        <f>SUM(_xlfn.XLOOKUP(Table8[[#This Row],[Control ID]],[6]!Table10[Control ID],[6]cmmiAnalysis!CC$4:CC$579),_xlfn.XLOOKUP(Table8[[#This Row],[Control ID]],[6]!Table10[Control ID],[6]cmmiAnalysis!CD$4:CD$579),_xlfn.XLOOKUP(Table8[[#This Row],[Control ID]],[6]!Table10[Control ID],[6]cmmiAnalysis!CE$4:CE$579))</f>
        <v>#REF!</v>
      </c>
    </row>
    <row r="444" spans="2:26" x14ac:dyDescent="0.25">
      <c r="B444" s="1" t="s">
        <v>3831</v>
      </c>
      <c r="C444" s="1" t="str">
        <f>_xlfn.XLOOKUP(B444,[6]cmmiAnalysis!$A$4:$A$579,[6]cmmiAnalysis!$D$4:$D$579,0,0,1)</f>
        <v>Cost-Benefit Analysis</v>
      </c>
      <c r="D444" s="19">
        <v>2</v>
      </c>
      <c r="E444" s="32" t="str">
        <f>IFERROR(SUM(Table8[[#This Row],[Implementation]:[Reporting]]),"N/A")</f>
        <v>N/A</v>
      </c>
      <c r="F444" s="32" t="e">
        <f>SUM(Table8[[#This Row],[Operating Capability]:[Adaptability]])</f>
        <v>#REF!</v>
      </c>
      <c r="G444" s="32" t="e">
        <f>SUM(Table8[[#This Row],[Reliability]:[Transparency]])</f>
        <v>#REF!</v>
      </c>
      <c r="H444" s="1" t="e" cm="1">
        <f t="array" ref="H444">_xlfn.XLOOKUP(B444,[6]!Table10[Control ID],[6]cmmiAnalysis!AV$4:AV$579,0,0,1)</f>
        <v>#REF!</v>
      </c>
      <c r="I444" s="1" t="e" cm="1">
        <f t="array" ref="I444">_xlfn.XLOOKUP(B444,[6]!Table10[Control ID], [6]cmmiAnalysis!AW$4:AW$579,0,0,1)+(_xlfn.XLOOKUP(B444,[6]!Table10[Control ID], [6]cmmiAnalysis!AX$4:AX$579,0,0,1)+(_xlfn.XLOOKUP(B444,[6]!Table10[Control ID], [6]cmmiAnalysis!AY$4:AY$579,0,0,1)))</f>
        <v>#REF!</v>
      </c>
      <c r="J4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4" s="1" t="e">
        <f>SUM(_xlfn.XLOOKUP(Table8[[#This Row],[Control ID]],[6]!Table10[Control ID],[6]cmmiAnalysis!BE$4:BE$579),_xlfn.XLOOKUP(Table8[[#This Row],[Control ID]],[6]!Table10[Control ID],[6]cmmiAnalysis!BF$4:BF$579))</f>
        <v>#REF!</v>
      </c>
      <c r="L444" s="1" t="e">
        <f>SUM(_xlfn.XLOOKUP(Table8[[#This Row],[Control ID]],[6]!Table10[Control ID],[6]cmmiAnalysis!BG$4:BG$579))</f>
        <v>#REF!</v>
      </c>
      <c r="M444" s="1" t="e">
        <f>SUM(_xlfn.XLOOKUP(Table8[[#This Row],[Control ID]],[6]!Table10[Control ID],[6]cmmiAnalysis!BH$4:BH$579))</f>
        <v>#REF!</v>
      </c>
      <c r="N444" s="1" t="e">
        <f>SUM(_xlfn.XLOOKUP(Table8[[#This Row],[Control ID]],[6]!Table10[Control ID],[6]cmmiAnalysis!BI$4:BI$579))</f>
        <v>#REF!</v>
      </c>
      <c r="O444" s="1" t="e">
        <f>SUM(_xlfn.XLOOKUP(Table8[[#This Row],[Control ID]],[6]!Table10[Control ID],[6]cmmiAnalysis!BJ$4:BJ$579),_xlfn.XLOOKUP(Table8[[#This Row],[Control ID]],[6]!Table10[Control ID],[6]cmmiAnalysis!BK$4:BK$579))</f>
        <v>#REF!</v>
      </c>
      <c r="P444" s="1" t="e">
        <f>SUM(_xlfn.XLOOKUP(Table8[[#This Row],[Control ID]],[6]!Table10[Control ID],[6]cmmiAnalysis!BL$4:BL$579))</f>
        <v>#REF!</v>
      </c>
      <c r="Q4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4" s="1" t="e">
        <f>SUM(_xlfn.XLOOKUP(Table8[[#This Row],[Control ID]],[6]!Table10[Control ID],[6]cmmiAnalysis!BQ$4:BQ$579),_xlfn.XLOOKUP(Table8[[#This Row],[Control ID]],[6]!Table10[Control ID],[6]cmmiAnalysis!BR$4:BR$579))</f>
        <v>#REF!</v>
      </c>
      <c r="S444" s="1" t="e">
        <f>SUM(_xlfn.XLOOKUP(Table8[[#This Row],[Control ID]],[6]!Table10[Control ID],[6]cmmiAnalysis!BA$4:BA$579),_xlfn.XLOOKUP(Table8[[#This Row],[Control ID]],[6]!Table10[Control ID],[6]cmmiAnalysis!BB$4:BB$579),_xlfn.XLOOKUP(Table8[[#This Row],[Control ID]],[6]!Table10[Control ID],[6]cmmiAnalysis!BC$4:BC$579))</f>
        <v>#REF!</v>
      </c>
      <c r="T444" s="1" t="e">
        <f>SUM(_xlfn.XLOOKUP(Table8[[#This Row],[Control ID]],[6]!Table10[Control ID],[6]cmmiAnalysis!BV$4:BV$579))</f>
        <v>#REF!</v>
      </c>
      <c r="U444" s="1" t="e">
        <f>SUM(_xlfn.XLOOKUP(Table8[[#This Row],[Control ID]],[6]!Table10[Control ID],[6]cmmiAnalysis!BW$4:BW$579))</f>
        <v>#REF!</v>
      </c>
      <c r="V444" s="1" t="e">
        <f>SUM(_xlfn.XLOOKUP(Table8[[#This Row],[Control ID]],[6]!Table10[Control ID],[6]cmmiAnalysis!BX$4:BX$579))</f>
        <v>#REF!</v>
      </c>
      <c r="W444" s="1" t="e">
        <f>SUM(_xlfn.XLOOKUP(Table8[[#This Row],[Control ID]],[6]!Table10[Control ID],[6]cmmiAnalysis!BY$4:BY$579))</f>
        <v>#REF!</v>
      </c>
      <c r="X444" s="1" t="e">
        <f>SUM(_xlfn.XLOOKUP(Table8[[#This Row],[Control ID]],[6]!Table10[Control ID],[6]cmmiAnalysis!BZ$4:BZ$579))</f>
        <v>#REF!</v>
      </c>
      <c r="Y444" s="1" t="e">
        <f>SUM(_xlfn.XLOOKUP(Table8[[#This Row],[Control ID]],[6]!Table10[Control ID],[6]cmmiAnalysis!CA$4:CA$579),_xlfn.XLOOKUP(Table8[[#This Row],[Control ID]],[6]!Table10[Control ID],[6]cmmiAnalysis!CB$4:CB$579))</f>
        <v>#REF!</v>
      </c>
      <c r="Z444" s="1" t="e">
        <f>SUM(_xlfn.XLOOKUP(Table8[[#This Row],[Control ID]],[6]!Table10[Control ID],[6]cmmiAnalysis!CC$4:CC$579),_xlfn.XLOOKUP(Table8[[#This Row],[Control ID]],[6]!Table10[Control ID],[6]cmmiAnalysis!CD$4:CD$579),_xlfn.XLOOKUP(Table8[[#This Row],[Control ID]],[6]!Table10[Control ID],[6]cmmiAnalysis!CE$4:CE$579))</f>
        <v>#REF!</v>
      </c>
    </row>
    <row r="445" spans="2:26" x14ac:dyDescent="0.25">
      <c r="B445" s="1" t="s">
        <v>3833</v>
      </c>
      <c r="C445" s="1" t="str">
        <f>_xlfn.XLOOKUP(B445,[6]cmmiAnalysis!$A$4:$A$579,[6]cmmiAnalysis!$D$4:$D$579,0,0,1)</f>
        <v>Budget Monitoring</v>
      </c>
      <c r="D445" s="19">
        <v>3</v>
      </c>
      <c r="E445" s="32" t="str">
        <f>IFERROR(SUM(Table8[[#This Row],[Implementation]:[Reporting]]),"N/A")</f>
        <v>N/A</v>
      </c>
      <c r="F445" s="32" t="e">
        <f>SUM(Table8[[#This Row],[Operating Capability]:[Adaptability]])</f>
        <v>#REF!</v>
      </c>
      <c r="G445" s="32" t="e">
        <f>SUM(Table8[[#This Row],[Reliability]:[Transparency]])</f>
        <v>#REF!</v>
      </c>
      <c r="H445" s="1" t="e" cm="1">
        <f t="array" ref="H445">_xlfn.XLOOKUP(B445,[6]!Table10[Control ID],[6]cmmiAnalysis!AV$4:AV$579,0,0,1)</f>
        <v>#REF!</v>
      </c>
      <c r="I445" s="1" t="e" cm="1">
        <f t="array" ref="I445">_xlfn.XLOOKUP(B445,[6]!Table10[Control ID], [6]cmmiAnalysis!AW$4:AW$579,0,0,1)+(_xlfn.XLOOKUP(B445,[6]!Table10[Control ID], [6]cmmiAnalysis!AX$4:AX$579,0,0,1)+(_xlfn.XLOOKUP(B445,[6]!Table10[Control ID], [6]cmmiAnalysis!AY$4:AY$579,0,0,1)))</f>
        <v>#REF!</v>
      </c>
      <c r="J4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5" s="1" t="e">
        <f>SUM(_xlfn.XLOOKUP(Table8[[#This Row],[Control ID]],[6]!Table10[Control ID],[6]cmmiAnalysis!BE$4:BE$579),_xlfn.XLOOKUP(Table8[[#This Row],[Control ID]],[6]!Table10[Control ID],[6]cmmiAnalysis!BF$4:BF$579))</f>
        <v>#REF!</v>
      </c>
      <c r="L445" s="1" t="e">
        <f>SUM(_xlfn.XLOOKUP(Table8[[#This Row],[Control ID]],[6]!Table10[Control ID],[6]cmmiAnalysis!BG$4:BG$579))</f>
        <v>#REF!</v>
      </c>
      <c r="M445" s="1" t="e">
        <f>SUM(_xlfn.XLOOKUP(Table8[[#This Row],[Control ID]],[6]!Table10[Control ID],[6]cmmiAnalysis!BH$4:BH$579))</f>
        <v>#REF!</v>
      </c>
      <c r="N445" s="1" t="e">
        <f>SUM(_xlfn.XLOOKUP(Table8[[#This Row],[Control ID]],[6]!Table10[Control ID],[6]cmmiAnalysis!BI$4:BI$579))</f>
        <v>#REF!</v>
      </c>
      <c r="O445" s="1" t="e">
        <f>SUM(_xlfn.XLOOKUP(Table8[[#This Row],[Control ID]],[6]!Table10[Control ID],[6]cmmiAnalysis!BJ$4:BJ$579),_xlfn.XLOOKUP(Table8[[#This Row],[Control ID]],[6]!Table10[Control ID],[6]cmmiAnalysis!BK$4:BK$579))</f>
        <v>#REF!</v>
      </c>
      <c r="P445" s="1" t="e">
        <f>SUM(_xlfn.XLOOKUP(Table8[[#This Row],[Control ID]],[6]!Table10[Control ID],[6]cmmiAnalysis!BL$4:BL$579))</f>
        <v>#REF!</v>
      </c>
      <c r="Q4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5" s="1" t="e">
        <f>SUM(_xlfn.XLOOKUP(Table8[[#This Row],[Control ID]],[6]!Table10[Control ID],[6]cmmiAnalysis!BQ$4:BQ$579),_xlfn.XLOOKUP(Table8[[#This Row],[Control ID]],[6]!Table10[Control ID],[6]cmmiAnalysis!BR$4:BR$579))</f>
        <v>#REF!</v>
      </c>
      <c r="S445" s="1" t="e">
        <f>SUM(_xlfn.XLOOKUP(Table8[[#This Row],[Control ID]],[6]!Table10[Control ID],[6]cmmiAnalysis!BA$4:BA$579),_xlfn.XLOOKUP(Table8[[#This Row],[Control ID]],[6]!Table10[Control ID],[6]cmmiAnalysis!BB$4:BB$579),_xlfn.XLOOKUP(Table8[[#This Row],[Control ID]],[6]!Table10[Control ID],[6]cmmiAnalysis!BC$4:BC$579))</f>
        <v>#REF!</v>
      </c>
      <c r="T445" s="1" t="e">
        <f>SUM(_xlfn.XLOOKUP(Table8[[#This Row],[Control ID]],[6]!Table10[Control ID],[6]cmmiAnalysis!BV$4:BV$579))</f>
        <v>#REF!</v>
      </c>
      <c r="U445" s="1" t="e">
        <f>SUM(_xlfn.XLOOKUP(Table8[[#This Row],[Control ID]],[6]!Table10[Control ID],[6]cmmiAnalysis!BW$4:BW$579))</f>
        <v>#REF!</v>
      </c>
      <c r="V445" s="1" t="e">
        <f>SUM(_xlfn.XLOOKUP(Table8[[#This Row],[Control ID]],[6]!Table10[Control ID],[6]cmmiAnalysis!BX$4:BX$579))</f>
        <v>#REF!</v>
      </c>
      <c r="W445" s="1" t="e">
        <f>SUM(_xlfn.XLOOKUP(Table8[[#This Row],[Control ID]],[6]!Table10[Control ID],[6]cmmiAnalysis!BY$4:BY$579))</f>
        <v>#REF!</v>
      </c>
      <c r="X445" s="1" t="e">
        <f>SUM(_xlfn.XLOOKUP(Table8[[#This Row],[Control ID]],[6]!Table10[Control ID],[6]cmmiAnalysis!BZ$4:BZ$579))</f>
        <v>#REF!</v>
      </c>
      <c r="Y445" s="1" t="e">
        <f>SUM(_xlfn.XLOOKUP(Table8[[#This Row],[Control ID]],[6]!Table10[Control ID],[6]cmmiAnalysis!CA$4:CA$579),_xlfn.XLOOKUP(Table8[[#This Row],[Control ID]],[6]!Table10[Control ID],[6]cmmiAnalysis!CB$4:CB$579))</f>
        <v>#REF!</v>
      </c>
      <c r="Z445" s="1" t="e">
        <f>SUM(_xlfn.XLOOKUP(Table8[[#This Row],[Control ID]],[6]!Table10[Control ID],[6]cmmiAnalysis!CC$4:CC$579),_xlfn.XLOOKUP(Table8[[#This Row],[Control ID]],[6]!Table10[Control ID],[6]cmmiAnalysis!CD$4:CD$579),_xlfn.XLOOKUP(Table8[[#This Row],[Control ID]],[6]!Table10[Control ID],[6]cmmiAnalysis!CE$4:CE$579))</f>
        <v>#REF!</v>
      </c>
    </row>
    <row r="446" spans="2:26" x14ac:dyDescent="0.25">
      <c r="B446" s="1" t="s">
        <v>3834</v>
      </c>
      <c r="C446" s="1" t="str">
        <f>_xlfn.XLOOKUP(B446,[6]cmmiAnalysis!$A$4:$A$579,[6]cmmiAnalysis!$D$4:$D$579,0,0,1)</f>
        <v>Key Performance Indicators</v>
      </c>
      <c r="D446" s="19">
        <v>3</v>
      </c>
      <c r="E446" s="32" t="str">
        <f>IFERROR(SUM(Table8[[#This Row],[Implementation]:[Reporting]]),"N/A")</f>
        <v>N/A</v>
      </c>
      <c r="F446" s="32" t="e">
        <f>SUM(Table8[[#This Row],[Operating Capability]:[Adaptability]])</f>
        <v>#REF!</v>
      </c>
      <c r="G446" s="32" t="e">
        <f>SUM(Table8[[#This Row],[Reliability]:[Transparency]])</f>
        <v>#REF!</v>
      </c>
      <c r="H446" s="1" t="e" cm="1">
        <f t="array" ref="H446">_xlfn.XLOOKUP(B446,[6]!Table10[Control ID],[6]cmmiAnalysis!AV$4:AV$579,0,0,1)</f>
        <v>#REF!</v>
      </c>
      <c r="I446" s="1" t="e" cm="1">
        <f t="array" ref="I446">_xlfn.XLOOKUP(B446,[6]!Table10[Control ID], [6]cmmiAnalysis!AW$4:AW$579,0,0,1)+(_xlfn.XLOOKUP(B446,[6]!Table10[Control ID], [6]cmmiAnalysis!AX$4:AX$579,0,0,1)+(_xlfn.XLOOKUP(B446,[6]!Table10[Control ID], [6]cmmiAnalysis!AY$4:AY$579,0,0,1)))</f>
        <v>#REF!</v>
      </c>
      <c r="J4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6" s="1" t="e">
        <f>SUM(_xlfn.XLOOKUP(Table8[[#This Row],[Control ID]],[6]!Table10[Control ID],[6]cmmiAnalysis!BE$4:BE$579),_xlfn.XLOOKUP(Table8[[#This Row],[Control ID]],[6]!Table10[Control ID],[6]cmmiAnalysis!BF$4:BF$579))</f>
        <v>#REF!</v>
      </c>
      <c r="L446" s="1" t="e">
        <f>SUM(_xlfn.XLOOKUP(Table8[[#This Row],[Control ID]],[6]!Table10[Control ID],[6]cmmiAnalysis!BG$4:BG$579))</f>
        <v>#REF!</v>
      </c>
      <c r="M446" s="1" t="e">
        <f>SUM(_xlfn.XLOOKUP(Table8[[#This Row],[Control ID]],[6]!Table10[Control ID],[6]cmmiAnalysis!BH$4:BH$579))</f>
        <v>#REF!</v>
      </c>
      <c r="N446" s="1" t="e">
        <f>SUM(_xlfn.XLOOKUP(Table8[[#This Row],[Control ID]],[6]!Table10[Control ID],[6]cmmiAnalysis!BI$4:BI$579))</f>
        <v>#REF!</v>
      </c>
      <c r="O446" s="1" t="e">
        <f>SUM(_xlfn.XLOOKUP(Table8[[#This Row],[Control ID]],[6]!Table10[Control ID],[6]cmmiAnalysis!BJ$4:BJ$579),_xlfn.XLOOKUP(Table8[[#This Row],[Control ID]],[6]!Table10[Control ID],[6]cmmiAnalysis!BK$4:BK$579))</f>
        <v>#REF!</v>
      </c>
      <c r="P446" s="1" t="e">
        <f>SUM(_xlfn.XLOOKUP(Table8[[#This Row],[Control ID]],[6]!Table10[Control ID],[6]cmmiAnalysis!BL$4:BL$579))</f>
        <v>#REF!</v>
      </c>
      <c r="Q4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6" s="1" t="e">
        <f>SUM(_xlfn.XLOOKUP(Table8[[#This Row],[Control ID]],[6]!Table10[Control ID],[6]cmmiAnalysis!BQ$4:BQ$579),_xlfn.XLOOKUP(Table8[[#This Row],[Control ID]],[6]!Table10[Control ID],[6]cmmiAnalysis!BR$4:BR$579))</f>
        <v>#REF!</v>
      </c>
      <c r="S446" s="1" t="e">
        <f>SUM(_xlfn.XLOOKUP(Table8[[#This Row],[Control ID]],[6]!Table10[Control ID],[6]cmmiAnalysis!BA$4:BA$579),_xlfn.XLOOKUP(Table8[[#This Row],[Control ID]],[6]!Table10[Control ID],[6]cmmiAnalysis!BB$4:BB$579),_xlfn.XLOOKUP(Table8[[#This Row],[Control ID]],[6]!Table10[Control ID],[6]cmmiAnalysis!BC$4:BC$579))</f>
        <v>#REF!</v>
      </c>
      <c r="T446" s="1" t="e">
        <f>SUM(_xlfn.XLOOKUP(Table8[[#This Row],[Control ID]],[6]!Table10[Control ID],[6]cmmiAnalysis!BV$4:BV$579))</f>
        <v>#REF!</v>
      </c>
      <c r="U446" s="1" t="e">
        <f>SUM(_xlfn.XLOOKUP(Table8[[#This Row],[Control ID]],[6]!Table10[Control ID],[6]cmmiAnalysis!BW$4:BW$579))</f>
        <v>#REF!</v>
      </c>
      <c r="V446" s="1" t="e">
        <f>SUM(_xlfn.XLOOKUP(Table8[[#This Row],[Control ID]],[6]!Table10[Control ID],[6]cmmiAnalysis!BX$4:BX$579))</f>
        <v>#REF!</v>
      </c>
      <c r="W446" s="1" t="e">
        <f>SUM(_xlfn.XLOOKUP(Table8[[#This Row],[Control ID]],[6]!Table10[Control ID],[6]cmmiAnalysis!BY$4:BY$579))</f>
        <v>#REF!</v>
      </c>
      <c r="X446" s="1" t="e">
        <f>SUM(_xlfn.XLOOKUP(Table8[[#This Row],[Control ID]],[6]!Table10[Control ID],[6]cmmiAnalysis!BZ$4:BZ$579))</f>
        <v>#REF!</v>
      </c>
      <c r="Y446" s="1" t="e">
        <f>SUM(_xlfn.XLOOKUP(Table8[[#This Row],[Control ID]],[6]!Table10[Control ID],[6]cmmiAnalysis!CA$4:CA$579),_xlfn.XLOOKUP(Table8[[#This Row],[Control ID]],[6]!Table10[Control ID],[6]cmmiAnalysis!CB$4:CB$579))</f>
        <v>#REF!</v>
      </c>
      <c r="Z446" s="1" t="e">
        <f>SUM(_xlfn.XLOOKUP(Table8[[#This Row],[Control ID]],[6]!Table10[Control ID],[6]cmmiAnalysis!CC$4:CC$579),_xlfn.XLOOKUP(Table8[[#This Row],[Control ID]],[6]!Table10[Control ID],[6]cmmiAnalysis!CD$4:CD$579),_xlfn.XLOOKUP(Table8[[#This Row],[Control ID]],[6]!Table10[Control ID],[6]cmmiAnalysis!CE$4:CE$579))</f>
        <v>#REF!</v>
      </c>
    </row>
    <row r="447" spans="2:26" x14ac:dyDescent="0.25">
      <c r="B447" s="1" t="s">
        <v>3835</v>
      </c>
      <c r="C447" s="1" t="str">
        <f>_xlfn.XLOOKUP(B447,[6]cmmiAnalysis!$A$4:$A$579,[6]cmmiAnalysis!$D$4:$D$579,0,0,1)</f>
        <v>Balanced Scorecard</v>
      </c>
      <c r="D447" s="19">
        <v>2</v>
      </c>
      <c r="E447" s="32" t="str">
        <f>IFERROR(SUM(Table8[[#This Row],[Implementation]:[Reporting]]),"N/A")</f>
        <v>N/A</v>
      </c>
      <c r="F447" s="32" t="e">
        <f>SUM(Table8[[#This Row],[Operating Capability]:[Adaptability]])</f>
        <v>#REF!</v>
      </c>
      <c r="G447" s="32" t="e">
        <f>SUM(Table8[[#This Row],[Reliability]:[Transparency]])</f>
        <v>#REF!</v>
      </c>
      <c r="H447" s="1" t="e" cm="1">
        <f t="array" ref="H447">_xlfn.XLOOKUP(B447,[6]!Table10[Control ID],[6]cmmiAnalysis!AV$4:AV$579,0,0,1)</f>
        <v>#REF!</v>
      </c>
      <c r="I447" s="1" t="e" cm="1">
        <f t="array" ref="I447">_xlfn.XLOOKUP(B447,[6]!Table10[Control ID], [6]cmmiAnalysis!AW$4:AW$579,0,0,1)+(_xlfn.XLOOKUP(B447,[6]!Table10[Control ID], [6]cmmiAnalysis!AX$4:AX$579,0,0,1)+(_xlfn.XLOOKUP(B447,[6]!Table10[Control ID], [6]cmmiAnalysis!AY$4:AY$579,0,0,1)))</f>
        <v>#REF!</v>
      </c>
      <c r="J4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7" s="1" t="e">
        <f>SUM(_xlfn.XLOOKUP(Table8[[#This Row],[Control ID]],[6]!Table10[Control ID],[6]cmmiAnalysis!BE$4:BE$579),_xlfn.XLOOKUP(Table8[[#This Row],[Control ID]],[6]!Table10[Control ID],[6]cmmiAnalysis!BF$4:BF$579))</f>
        <v>#REF!</v>
      </c>
      <c r="L447" s="1" t="e">
        <f>SUM(_xlfn.XLOOKUP(Table8[[#This Row],[Control ID]],[6]!Table10[Control ID],[6]cmmiAnalysis!BG$4:BG$579))</f>
        <v>#REF!</v>
      </c>
      <c r="M447" s="1" t="e">
        <f>SUM(_xlfn.XLOOKUP(Table8[[#This Row],[Control ID]],[6]!Table10[Control ID],[6]cmmiAnalysis!BH$4:BH$579))</f>
        <v>#REF!</v>
      </c>
      <c r="N447" s="1" t="e">
        <f>SUM(_xlfn.XLOOKUP(Table8[[#This Row],[Control ID]],[6]!Table10[Control ID],[6]cmmiAnalysis!BI$4:BI$579))</f>
        <v>#REF!</v>
      </c>
      <c r="O447" s="1" t="e">
        <f>SUM(_xlfn.XLOOKUP(Table8[[#This Row],[Control ID]],[6]!Table10[Control ID],[6]cmmiAnalysis!BJ$4:BJ$579),_xlfn.XLOOKUP(Table8[[#This Row],[Control ID]],[6]!Table10[Control ID],[6]cmmiAnalysis!BK$4:BK$579))</f>
        <v>#REF!</v>
      </c>
      <c r="P447" s="1" t="e">
        <f>SUM(_xlfn.XLOOKUP(Table8[[#This Row],[Control ID]],[6]!Table10[Control ID],[6]cmmiAnalysis!BL$4:BL$579))</f>
        <v>#REF!</v>
      </c>
      <c r="Q4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7" s="1" t="e">
        <f>SUM(_xlfn.XLOOKUP(Table8[[#This Row],[Control ID]],[6]!Table10[Control ID],[6]cmmiAnalysis!BQ$4:BQ$579),_xlfn.XLOOKUP(Table8[[#This Row],[Control ID]],[6]!Table10[Control ID],[6]cmmiAnalysis!BR$4:BR$579))</f>
        <v>#REF!</v>
      </c>
      <c r="S447" s="1" t="e">
        <f>SUM(_xlfn.XLOOKUP(Table8[[#This Row],[Control ID]],[6]!Table10[Control ID],[6]cmmiAnalysis!BA$4:BA$579),_xlfn.XLOOKUP(Table8[[#This Row],[Control ID]],[6]!Table10[Control ID],[6]cmmiAnalysis!BB$4:BB$579),_xlfn.XLOOKUP(Table8[[#This Row],[Control ID]],[6]!Table10[Control ID],[6]cmmiAnalysis!BC$4:BC$579))</f>
        <v>#REF!</v>
      </c>
      <c r="T447" s="1" t="e">
        <f>SUM(_xlfn.XLOOKUP(Table8[[#This Row],[Control ID]],[6]!Table10[Control ID],[6]cmmiAnalysis!BV$4:BV$579))</f>
        <v>#REF!</v>
      </c>
      <c r="U447" s="1" t="e">
        <f>SUM(_xlfn.XLOOKUP(Table8[[#This Row],[Control ID]],[6]!Table10[Control ID],[6]cmmiAnalysis!BW$4:BW$579))</f>
        <v>#REF!</v>
      </c>
      <c r="V447" s="1" t="e">
        <f>SUM(_xlfn.XLOOKUP(Table8[[#This Row],[Control ID]],[6]!Table10[Control ID],[6]cmmiAnalysis!BX$4:BX$579))</f>
        <v>#REF!</v>
      </c>
      <c r="W447" s="1" t="e">
        <f>SUM(_xlfn.XLOOKUP(Table8[[#This Row],[Control ID]],[6]!Table10[Control ID],[6]cmmiAnalysis!BY$4:BY$579))</f>
        <v>#REF!</v>
      </c>
      <c r="X447" s="1" t="e">
        <f>SUM(_xlfn.XLOOKUP(Table8[[#This Row],[Control ID]],[6]!Table10[Control ID],[6]cmmiAnalysis!BZ$4:BZ$579))</f>
        <v>#REF!</v>
      </c>
      <c r="Y447" s="1" t="e">
        <f>SUM(_xlfn.XLOOKUP(Table8[[#This Row],[Control ID]],[6]!Table10[Control ID],[6]cmmiAnalysis!CA$4:CA$579),_xlfn.XLOOKUP(Table8[[#This Row],[Control ID]],[6]!Table10[Control ID],[6]cmmiAnalysis!CB$4:CB$579))</f>
        <v>#REF!</v>
      </c>
      <c r="Z447" s="1" t="e">
        <f>SUM(_xlfn.XLOOKUP(Table8[[#This Row],[Control ID]],[6]!Table10[Control ID],[6]cmmiAnalysis!CC$4:CC$579),_xlfn.XLOOKUP(Table8[[#This Row],[Control ID]],[6]!Table10[Control ID],[6]cmmiAnalysis!CD$4:CD$579),_xlfn.XLOOKUP(Table8[[#This Row],[Control ID]],[6]!Table10[Control ID],[6]cmmiAnalysis!CE$4:CE$579))</f>
        <v>#REF!</v>
      </c>
    </row>
    <row r="448" spans="2:26" x14ac:dyDescent="0.25">
      <c r="B448" s="1" t="s">
        <v>3836</v>
      </c>
      <c r="C448" s="1" t="str">
        <f>_xlfn.XLOOKUP(B448,[6]cmmiAnalysis!$A$4:$A$579,[6]cmmiAnalysis!$D$4:$D$579,0,0,1)</f>
        <v>Cost-Benefit Analysis</v>
      </c>
      <c r="D448" s="19">
        <v>3</v>
      </c>
      <c r="E448" s="32" t="str">
        <f>IFERROR(SUM(Table8[[#This Row],[Implementation]:[Reporting]]),"N/A")</f>
        <v>N/A</v>
      </c>
      <c r="F448" s="32" t="e">
        <f>SUM(Table8[[#This Row],[Operating Capability]:[Adaptability]])</f>
        <v>#REF!</v>
      </c>
      <c r="G448" s="32" t="e">
        <f>SUM(Table8[[#This Row],[Reliability]:[Transparency]])</f>
        <v>#REF!</v>
      </c>
      <c r="H448" s="1" t="e" cm="1">
        <f t="array" ref="H448">_xlfn.XLOOKUP(B448,[6]!Table10[Control ID],[6]cmmiAnalysis!AV$4:AV$579,0,0,1)</f>
        <v>#REF!</v>
      </c>
      <c r="I448" s="1" t="e" cm="1">
        <f t="array" ref="I448">_xlfn.XLOOKUP(B448,[6]!Table10[Control ID], [6]cmmiAnalysis!AW$4:AW$579,0,0,1)+(_xlfn.XLOOKUP(B448,[6]!Table10[Control ID], [6]cmmiAnalysis!AX$4:AX$579,0,0,1)+(_xlfn.XLOOKUP(B448,[6]!Table10[Control ID], [6]cmmiAnalysis!AY$4:AY$579,0,0,1)))</f>
        <v>#REF!</v>
      </c>
      <c r="J4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8" s="1" t="e">
        <f>SUM(_xlfn.XLOOKUP(Table8[[#This Row],[Control ID]],[6]!Table10[Control ID],[6]cmmiAnalysis!BE$4:BE$579),_xlfn.XLOOKUP(Table8[[#This Row],[Control ID]],[6]!Table10[Control ID],[6]cmmiAnalysis!BF$4:BF$579))</f>
        <v>#REF!</v>
      </c>
      <c r="L448" s="1" t="e">
        <f>SUM(_xlfn.XLOOKUP(Table8[[#This Row],[Control ID]],[6]!Table10[Control ID],[6]cmmiAnalysis!BG$4:BG$579))</f>
        <v>#REF!</v>
      </c>
      <c r="M448" s="1" t="e">
        <f>SUM(_xlfn.XLOOKUP(Table8[[#This Row],[Control ID]],[6]!Table10[Control ID],[6]cmmiAnalysis!BH$4:BH$579))</f>
        <v>#REF!</v>
      </c>
      <c r="N448" s="1" t="e">
        <f>SUM(_xlfn.XLOOKUP(Table8[[#This Row],[Control ID]],[6]!Table10[Control ID],[6]cmmiAnalysis!BI$4:BI$579))</f>
        <v>#REF!</v>
      </c>
      <c r="O448" s="1" t="e">
        <f>SUM(_xlfn.XLOOKUP(Table8[[#This Row],[Control ID]],[6]!Table10[Control ID],[6]cmmiAnalysis!BJ$4:BJ$579),_xlfn.XLOOKUP(Table8[[#This Row],[Control ID]],[6]!Table10[Control ID],[6]cmmiAnalysis!BK$4:BK$579))</f>
        <v>#REF!</v>
      </c>
      <c r="P448" s="1" t="e">
        <f>SUM(_xlfn.XLOOKUP(Table8[[#This Row],[Control ID]],[6]!Table10[Control ID],[6]cmmiAnalysis!BL$4:BL$579))</f>
        <v>#REF!</v>
      </c>
      <c r="Q4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8" s="1" t="e">
        <f>SUM(_xlfn.XLOOKUP(Table8[[#This Row],[Control ID]],[6]!Table10[Control ID],[6]cmmiAnalysis!BQ$4:BQ$579),_xlfn.XLOOKUP(Table8[[#This Row],[Control ID]],[6]!Table10[Control ID],[6]cmmiAnalysis!BR$4:BR$579))</f>
        <v>#REF!</v>
      </c>
      <c r="S448" s="1" t="e">
        <f>SUM(_xlfn.XLOOKUP(Table8[[#This Row],[Control ID]],[6]!Table10[Control ID],[6]cmmiAnalysis!BA$4:BA$579),_xlfn.XLOOKUP(Table8[[#This Row],[Control ID]],[6]!Table10[Control ID],[6]cmmiAnalysis!BB$4:BB$579),_xlfn.XLOOKUP(Table8[[#This Row],[Control ID]],[6]!Table10[Control ID],[6]cmmiAnalysis!BC$4:BC$579))</f>
        <v>#REF!</v>
      </c>
      <c r="T448" s="1" t="e">
        <f>SUM(_xlfn.XLOOKUP(Table8[[#This Row],[Control ID]],[6]!Table10[Control ID],[6]cmmiAnalysis!BV$4:BV$579))</f>
        <v>#REF!</v>
      </c>
      <c r="U448" s="1" t="e">
        <f>SUM(_xlfn.XLOOKUP(Table8[[#This Row],[Control ID]],[6]!Table10[Control ID],[6]cmmiAnalysis!BW$4:BW$579))</f>
        <v>#REF!</v>
      </c>
      <c r="V448" s="1" t="e">
        <f>SUM(_xlfn.XLOOKUP(Table8[[#This Row],[Control ID]],[6]!Table10[Control ID],[6]cmmiAnalysis!BX$4:BX$579))</f>
        <v>#REF!</v>
      </c>
      <c r="W448" s="1" t="e">
        <f>SUM(_xlfn.XLOOKUP(Table8[[#This Row],[Control ID]],[6]!Table10[Control ID],[6]cmmiAnalysis!BY$4:BY$579))</f>
        <v>#REF!</v>
      </c>
      <c r="X448" s="1" t="e">
        <f>SUM(_xlfn.XLOOKUP(Table8[[#This Row],[Control ID]],[6]!Table10[Control ID],[6]cmmiAnalysis!BZ$4:BZ$579))</f>
        <v>#REF!</v>
      </c>
      <c r="Y448" s="1" t="e">
        <f>SUM(_xlfn.XLOOKUP(Table8[[#This Row],[Control ID]],[6]!Table10[Control ID],[6]cmmiAnalysis!CA$4:CA$579),_xlfn.XLOOKUP(Table8[[#This Row],[Control ID]],[6]!Table10[Control ID],[6]cmmiAnalysis!CB$4:CB$579))</f>
        <v>#REF!</v>
      </c>
      <c r="Z448" s="1" t="e">
        <f>SUM(_xlfn.XLOOKUP(Table8[[#This Row],[Control ID]],[6]!Table10[Control ID],[6]cmmiAnalysis!CC$4:CC$579),_xlfn.XLOOKUP(Table8[[#This Row],[Control ID]],[6]!Table10[Control ID],[6]cmmiAnalysis!CD$4:CD$579),_xlfn.XLOOKUP(Table8[[#This Row],[Control ID]],[6]!Table10[Control ID],[6]cmmiAnalysis!CE$4:CE$579))</f>
        <v>#REF!</v>
      </c>
    </row>
    <row r="449" spans="2:26" x14ac:dyDescent="0.25">
      <c r="B449" s="1" t="s">
        <v>3837</v>
      </c>
      <c r="C449" s="1" t="str">
        <f>_xlfn.XLOOKUP(B449,[6]cmmiAnalysis!$A$4:$A$579,[6]cmmiAnalysis!$D$4:$D$579,0,0,1)</f>
        <v>Budget Monitoring</v>
      </c>
      <c r="D449" s="19">
        <v>4</v>
      </c>
      <c r="E449" s="32" t="str">
        <f>IFERROR(SUM(Table8[[#This Row],[Implementation]:[Reporting]]),"N/A")</f>
        <v>N/A</v>
      </c>
      <c r="F449" s="32" t="e">
        <f>SUM(Table8[[#This Row],[Operating Capability]:[Adaptability]])</f>
        <v>#REF!</v>
      </c>
      <c r="G449" s="32" t="e">
        <f>SUM(Table8[[#This Row],[Reliability]:[Transparency]])</f>
        <v>#REF!</v>
      </c>
      <c r="H449" s="1" t="e" cm="1">
        <f t="array" ref="H449">_xlfn.XLOOKUP(B449,[6]!Table10[Control ID],[6]cmmiAnalysis!AV$4:AV$579,0,0,1)</f>
        <v>#REF!</v>
      </c>
      <c r="I449" s="1" t="e" cm="1">
        <f t="array" ref="I449">_xlfn.XLOOKUP(B449,[6]!Table10[Control ID], [6]cmmiAnalysis!AW$4:AW$579,0,0,1)+(_xlfn.XLOOKUP(B449,[6]!Table10[Control ID], [6]cmmiAnalysis!AX$4:AX$579,0,0,1)+(_xlfn.XLOOKUP(B449,[6]!Table10[Control ID], [6]cmmiAnalysis!AY$4:AY$579,0,0,1)))</f>
        <v>#REF!</v>
      </c>
      <c r="J4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49" s="1" t="e">
        <f>SUM(_xlfn.XLOOKUP(Table8[[#This Row],[Control ID]],[6]!Table10[Control ID],[6]cmmiAnalysis!BE$4:BE$579),_xlfn.XLOOKUP(Table8[[#This Row],[Control ID]],[6]!Table10[Control ID],[6]cmmiAnalysis!BF$4:BF$579))</f>
        <v>#REF!</v>
      </c>
      <c r="L449" s="1" t="e">
        <f>SUM(_xlfn.XLOOKUP(Table8[[#This Row],[Control ID]],[6]!Table10[Control ID],[6]cmmiAnalysis!BG$4:BG$579))</f>
        <v>#REF!</v>
      </c>
      <c r="M449" s="1" t="e">
        <f>SUM(_xlfn.XLOOKUP(Table8[[#This Row],[Control ID]],[6]!Table10[Control ID],[6]cmmiAnalysis!BH$4:BH$579))</f>
        <v>#REF!</v>
      </c>
      <c r="N449" s="1" t="e">
        <f>SUM(_xlfn.XLOOKUP(Table8[[#This Row],[Control ID]],[6]!Table10[Control ID],[6]cmmiAnalysis!BI$4:BI$579))</f>
        <v>#REF!</v>
      </c>
      <c r="O449" s="1" t="e">
        <f>SUM(_xlfn.XLOOKUP(Table8[[#This Row],[Control ID]],[6]!Table10[Control ID],[6]cmmiAnalysis!BJ$4:BJ$579),_xlfn.XLOOKUP(Table8[[#This Row],[Control ID]],[6]!Table10[Control ID],[6]cmmiAnalysis!BK$4:BK$579))</f>
        <v>#REF!</v>
      </c>
      <c r="P449" s="1" t="e">
        <f>SUM(_xlfn.XLOOKUP(Table8[[#This Row],[Control ID]],[6]!Table10[Control ID],[6]cmmiAnalysis!BL$4:BL$579))</f>
        <v>#REF!</v>
      </c>
      <c r="Q4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49" s="1" t="e">
        <f>SUM(_xlfn.XLOOKUP(Table8[[#This Row],[Control ID]],[6]!Table10[Control ID],[6]cmmiAnalysis!BQ$4:BQ$579),_xlfn.XLOOKUP(Table8[[#This Row],[Control ID]],[6]!Table10[Control ID],[6]cmmiAnalysis!BR$4:BR$579))</f>
        <v>#REF!</v>
      </c>
      <c r="S449" s="1" t="e">
        <f>SUM(_xlfn.XLOOKUP(Table8[[#This Row],[Control ID]],[6]!Table10[Control ID],[6]cmmiAnalysis!BA$4:BA$579),_xlfn.XLOOKUP(Table8[[#This Row],[Control ID]],[6]!Table10[Control ID],[6]cmmiAnalysis!BB$4:BB$579),_xlfn.XLOOKUP(Table8[[#This Row],[Control ID]],[6]!Table10[Control ID],[6]cmmiAnalysis!BC$4:BC$579))</f>
        <v>#REF!</v>
      </c>
      <c r="T449" s="1" t="e">
        <f>SUM(_xlfn.XLOOKUP(Table8[[#This Row],[Control ID]],[6]!Table10[Control ID],[6]cmmiAnalysis!BV$4:BV$579))</f>
        <v>#REF!</v>
      </c>
      <c r="U449" s="1" t="e">
        <f>SUM(_xlfn.XLOOKUP(Table8[[#This Row],[Control ID]],[6]!Table10[Control ID],[6]cmmiAnalysis!BW$4:BW$579))</f>
        <v>#REF!</v>
      </c>
      <c r="V449" s="1" t="e">
        <f>SUM(_xlfn.XLOOKUP(Table8[[#This Row],[Control ID]],[6]!Table10[Control ID],[6]cmmiAnalysis!BX$4:BX$579))</f>
        <v>#REF!</v>
      </c>
      <c r="W449" s="1" t="e">
        <f>SUM(_xlfn.XLOOKUP(Table8[[#This Row],[Control ID]],[6]!Table10[Control ID],[6]cmmiAnalysis!BY$4:BY$579))</f>
        <v>#REF!</v>
      </c>
      <c r="X449" s="1" t="e">
        <f>SUM(_xlfn.XLOOKUP(Table8[[#This Row],[Control ID]],[6]!Table10[Control ID],[6]cmmiAnalysis!BZ$4:BZ$579))</f>
        <v>#REF!</v>
      </c>
      <c r="Y449" s="1" t="e">
        <f>SUM(_xlfn.XLOOKUP(Table8[[#This Row],[Control ID]],[6]!Table10[Control ID],[6]cmmiAnalysis!CA$4:CA$579),_xlfn.XLOOKUP(Table8[[#This Row],[Control ID]],[6]!Table10[Control ID],[6]cmmiAnalysis!CB$4:CB$579))</f>
        <v>#REF!</v>
      </c>
      <c r="Z449" s="1" t="e">
        <f>SUM(_xlfn.XLOOKUP(Table8[[#This Row],[Control ID]],[6]!Table10[Control ID],[6]cmmiAnalysis!CC$4:CC$579),_xlfn.XLOOKUP(Table8[[#This Row],[Control ID]],[6]!Table10[Control ID],[6]cmmiAnalysis!CD$4:CD$579),_xlfn.XLOOKUP(Table8[[#This Row],[Control ID]],[6]!Table10[Control ID],[6]cmmiAnalysis!CE$4:CE$579))</f>
        <v>#REF!</v>
      </c>
    </row>
    <row r="450" spans="2:26" x14ac:dyDescent="0.25">
      <c r="B450" s="1" t="s">
        <v>3838</v>
      </c>
      <c r="C450" s="1" t="str">
        <f>_xlfn.XLOOKUP(B450,[6]cmmiAnalysis!$A$4:$A$579,[6]cmmiAnalysis!$D$4:$D$579,0,0,1)</f>
        <v>Threat Modeling</v>
      </c>
      <c r="D450" s="19">
        <v>3</v>
      </c>
      <c r="E450" s="32" t="str">
        <f>IFERROR(SUM(Table8[[#This Row],[Implementation]:[Reporting]]),"N/A")</f>
        <v>N/A</v>
      </c>
      <c r="F450" s="32" t="e">
        <f>SUM(Table8[[#This Row],[Operating Capability]:[Adaptability]])</f>
        <v>#REF!</v>
      </c>
      <c r="G450" s="32" t="e">
        <f>SUM(Table8[[#This Row],[Reliability]:[Transparency]])</f>
        <v>#REF!</v>
      </c>
      <c r="H450" s="1" t="e" cm="1">
        <f t="array" ref="H450">_xlfn.XLOOKUP(B450,[6]!Table10[Control ID],[6]cmmiAnalysis!AV$4:AV$579,0,0,1)</f>
        <v>#REF!</v>
      </c>
      <c r="I450" s="1" t="e" cm="1">
        <f t="array" ref="I450">_xlfn.XLOOKUP(B450,[6]!Table10[Control ID], [6]cmmiAnalysis!AW$4:AW$579,0,0,1)+(_xlfn.XLOOKUP(B450,[6]!Table10[Control ID], [6]cmmiAnalysis!AX$4:AX$579,0,0,1)+(_xlfn.XLOOKUP(B450,[6]!Table10[Control ID], [6]cmmiAnalysis!AY$4:AY$579,0,0,1)))</f>
        <v>#REF!</v>
      </c>
      <c r="J4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0" s="1" t="e">
        <f>SUM(_xlfn.XLOOKUP(Table8[[#This Row],[Control ID]],[6]!Table10[Control ID],[6]cmmiAnalysis!BE$4:BE$579),_xlfn.XLOOKUP(Table8[[#This Row],[Control ID]],[6]!Table10[Control ID],[6]cmmiAnalysis!BF$4:BF$579))</f>
        <v>#REF!</v>
      </c>
      <c r="L450" s="1" t="e">
        <f>SUM(_xlfn.XLOOKUP(Table8[[#This Row],[Control ID]],[6]!Table10[Control ID],[6]cmmiAnalysis!BG$4:BG$579))</f>
        <v>#REF!</v>
      </c>
      <c r="M450" s="1" t="e">
        <f>SUM(_xlfn.XLOOKUP(Table8[[#This Row],[Control ID]],[6]!Table10[Control ID],[6]cmmiAnalysis!BH$4:BH$579))</f>
        <v>#REF!</v>
      </c>
      <c r="N450" s="1" t="e">
        <f>SUM(_xlfn.XLOOKUP(Table8[[#This Row],[Control ID]],[6]!Table10[Control ID],[6]cmmiAnalysis!BI$4:BI$579))</f>
        <v>#REF!</v>
      </c>
      <c r="O450" s="1" t="e">
        <f>SUM(_xlfn.XLOOKUP(Table8[[#This Row],[Control ID]],[6]!Table10[Control ID],[6]cmmiAnalysis!BJ$4:BJ$579),_xlfn.XLOOKUP(Table8[[#This Row],[Control ID]],[6]!Table10[Control ID],[6]cmmiAnalysis!BK$4:BK$579))</f>
        <v>#REF!</v>
      </c>
      <c r="P450" s="1" t="e">
        <f>SUM(_xlfn.XLOOKUP(Table8[[#This Row],[Control ID]],[6]!Table10[Control ID],[6]cmmiAnalysis!BL$4:BL$579))</f>
        <v>#REF!</v>
      </c>
      <c r="Q4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0" s="1" t="e">
        <f>SUM(_xlfn.XLOOKUP(Table8[[#This Row],[Control ID]],[6]!Table10[Control ID],[6]cmmiAnalysis!BQ$4:BQ$579),_xlfn.XLOOKUP(Table8[[#This Row],[Control ID]],[6]!Table10[Control ID],[6]cmmiAnalysis!BR$4:BR$579))</f>
        <v>#REF!</v>
      </c>
      <c r="S450" s="1" t="e">
        <f>SUM(_xlfn.XLOOKUP(Table8[[#This Row],[Control ID]],[6]!Table10[Control ID],[6]cmmiAnalysis!BA$4:BA$579),_xlfn.XLOOKUP(Table8[[#This Row],[Control ID]],[6]!Table10[Control ID],[6]cmmiAnalysis!BB$4:BB$579),_xlfn.XLOOKUP(Table8[[#This Row],[Control ID]],[6]!Table10[Control ID],[6]cmmiAnalysis!BC$4:BC$579))</f>
        <v>#REF!</v>
      </c>
      <c r="T450" s="1" t="e">
        <f>SUM(_xlfn.XLOOKUP(Table8[[#This Row],[Control ID]],[6]!Table10[Control ID],[6]cmmiAnalysis!BV$4:BV$579))</f>
        <v>#REF!</v>
      </c>
      <c r="U450" s="1" t="e">
        <f>SUM(_xlfn.XLOOKUP(Table8[[#This Row],[Control ID]],[6]!Table10[Control ID],[6]cmmiAnalysis!BW$4:BW$579))</f>
        <v>#REF!</v>
      </c>
      <c r="V450" s="1" t="e">
        <f>SUM(_xlfn.XLOOKUP(Table8[[#This Row],[Control ID]],[6]!Table10[Control ID],[6]cmmiAnalysis!BX$4:BX$579))</f>
        <v>#REF!</v>
      </c>
      <c r="W450" s="1" t="e">
        <f>SUM(_xlfn.XLOOKUP(Table8[[#This Row],[Control ID]],[6]!Table10[Control ID],[6]cmmiAnalysis!BY$4:BY$579))</f>
        <v>#REF!</v>
      </c>
      <c r="X450" s="1" t="e">
        <f>SUM(_xlfn.XLOOKUP(Table8[[#This Row],[Control ID]],[6]!Table10[Control ID],[6]cmmiAnalysis!BZ$4:BZ$579))</f>
        <v>#REF!</v>
      </c>
      <c r="Y450" s="1" t="e">
        <f>SUM(_xlfn.XLOOKUP(Table8[[#This Row],[Control ID]],[6]!Table10[Control ID],[6]cmmiAnalysis!CA$4:CA$579),_xlfn.XLOOKUP(Table8[[#This Row],[Control ID]],[6]!Table10[Control ID],[6]cmmiAnalysis!CB$4:CB$579))</f>
        <v>#REF!</v>
      </c>
      <c r="Z450" s="1" t="e">
        <f>SUM(_xlfn.XLOOKUP(Table8[[#This Row],[Control ID]],[6]!Table10[Control ID],[6]cmmiAnalysis!CC$4:CC$579),_xlfn.XLOOKUP(Table8[[#This Row],[Control ID]],[6]!Table10[Control ID],[6]cmmiAnalysis!CD$4:CD$579),_xlfn.XLOOKUP(Table8[[#This Row],[Control ID]],[6]!Table10[Control ID],[6]cmmiAnalysis!CE$4:CE$579))</f>
        <v>#REF!</v>
      </c>
    </row>
    <row r="451" spans="2:26" x14ac:dyDescent="0.25">
      <c r="B451" s="1" t="s">
        <v>3839</v>
      </c>
      <c r="C451" s="1" t="str">
        <f>_xlfn.XLOOKUP(B451,[6]cmmiAnalysis!$A$4:$A$579,[6]cmmiAnalysis!$D$4:$D$579,0,0,1)</f>
        <v>Quantitative Risk Analysis</v>
      </c>
      <c r="D451" s="19">
        <v>3</v>
      </c>
      <c r="E451" s="32" t="str">
        <f>IFERROR(SUM(Table8[[#This Row],[Implementation]:[Reporting]]),"N/A")</f>
        <v>N/A</v>
      </c>
      <c r="F451" s="32" t="e">
        <f>SUM(Table8[[#This Row],[Operating Capability]:[Adaptability]])</f>
        <v>#REF!</v>
      </c>
      <c r="G451" s="32" t="e">
        <f>SUM(Table8[[#This Row],[Reliability]:[Transparency]])</f>
        <v>#REF!</v>
      </c>
      <c r="H451" s="1" t="e" cm="1">
        <f t="array" ref="H451">_xlfn.XLOOKUP(B451,[6]!Table10[Control ID],[6]cmmiAnalysis!AV$4:AV$579,0,0,1)</f>
        <v>#REF!</v>
      </c>
      <c r="I451" s="1" t="e" cm="1">
        <f t="array" ref="I451">_xlfn.XLOOKUP(B451,[6]!Table10[Control ID], [6]cmmiAnalysis!AW$4:AW$579,0,0,1)+(_xlfn.XLOOKUP(B451,[6]!Table10[Control ID], [6]cmmiAnalysis!AX$4:AX$579,0,0,1)+(_xlfn.XLOOKUP(B451,[6]!Table10[Control ID], [6]cmmiAnalysis!AY$4:AY$579,0,0,1)))</f>
        <v>#REF!</v>
      </c>
      <c r="J4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1" s="1" t="e">
        <f>SUM(_xlfn.XLOOKUP(Table8[[#This Row],[Control ID]],[6]!Table10[Control ID],[6]cmmiAnalysis!BE$4:BE$579),_xlfn.XLOOKUP(Table8[[#This Row],[Control ID]],[6]!Table10[Control ID],[6]cmmiAnalysis!BF$4:BF$579))</f>
        <v>#REF!</v>
      </c>
      <c r="L451" s="1" t="e">
        <f>SUM(_xlfn.XLOOKUP(Table8[[#This Row],[Control ID]],[6]!Table10[Control ID],[6]cmmiAnalysis!BG$4:BG$579))</f>
        <v>#REF!</v>
      </c>
      <c r="M451" s="1" t="e">
        <f>SUM(_xlfn.XLOOKUP(Table8[[#This Row],[Control ID]],[6]!Table10[Control ID],[6]cmmiAnalysis!BH$4:BH$579))</f>
        <v>#REF!</v>
      </c>
      <c r="N451" s="1" t="e">
        <f>SUM(_xlfn.XLOOKUP(Table8[[#This Row],[Control ID]],[6]!Table10[Control ID],[6]cmmiAnalysis!BI$4:BI$579))</f>
        <v>#REF!</v>
      </c>
      <c r="O451" s="1" t="e">
        <f>SUM(_xlfn.XLOOKUP(Table8[[#This Row],[Control ID]],[6]!Table10[Control ID],[6]cmmiAnalysis!BJ$4:BJ$579),_xlfn.XLOOKUP(Table8[[#This Row],[Control ID]],[6]!Table10[Control ID],[6]cmmiAnalysis!BK$4:BK$579))</f>
        <v>#REF!</v>
      </c>
      <c r="P451" s="1" t="e">
        <f>SUM(_xlfn.XLOOKUP(Table8[[#This Row],[Control ID]],[6]!Table10[Control ID],[6]cmmiAnalysis!BL$4:BL$579))</f>
        <v>#REF!</v>
      </c>
      <c r="Q4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1" s="1" t="e">
        <f>SUM(_xlfn.XLOOKUP(Table8[[#This Row],[Control ID]],[6]!Table10[Control ID],[6]cmmiAnalysis!BQ$4:BQ$579),_xlfn.XLOOKUP(Table8[[#This Row],[Control ID]],[6]!Table10[Control ID],[6]cmmiAnalysis!BR$4:BR$579))</f>
        <v>#REF!</v>
      </c>
      <c r="S451" s="1" t="e">
        <f>SUM(_xlfn.XLOOKUP(Table8[[#This Row],[Control ID]],[6]!Table10[Control ID],[6]cmmiAnalysis!BA$4:BA$579),_xlfn.XLOOKUP(Table8[[#This Row],[Control ID]],[6]!Table10[Control ID],[6]cmmiAnalysis!BB$4:BB$579),_xlfn.XLOOKUP(Table8[[#This Row],[Control ID]],[6]!Table10[Control ID],[6]cmmiAnalysis!BC$4:BC$579))</f>
        <v>#REF!</v>
      </c>
      <c r="T451" s="1" t="e">
        <f>SUM(_xlfn.XLOOKUP(Table8[[#This Row],[Control ID]],[6]!Table10[Control ID],[6]cmmiAnalysis!BV$4:BV$579))</f>
        <v>#REF!</v>
      </c>
      <c r="U451" s="1" t="e">
        <f>SUM(_xlfn.XLOOKUP(Table8[[#This Row],[Control ID]],[6]!Table10[Control ID],[6]cmmiAnalysis!BW$4:BW$579))</f>
        <v>#REF!</v>
      </c>
      <c r="V451" s="1" t="e">
        <f>SUM(_xlfn.XLOOKUP(Table8[[#This Row],[Control ID]],[6]!Table10[Control ID],[6]cmmiAnalysis!BX$4:BX$579))</f>
        <v>#REF!</v>
      </c>
      <c r="W451" s="1" t="e">
        <f>SUM(_xlfn.XLOOKUP(Table8[[#This Row],[Control ID]],[6]!Table10[Control ID],[6]cmmiAnalysis!BY$4:BY$579))</f>
        <v>#REF!</v>
      </c>
      <c r="X451" s="1" t="e">
        <f>SUM(_xlfn.XLOOKUP(Table8[[#This Row],[Control ID]],[6]!Table10[Control ID],[6]cmmiAnalysis!BZ$4:BZ$579))</f>
        <v>#REF!</v>
      </c>
      <c r="Y451" s="1" t="e">
        <f>SUM(_xlfn.XLOOKUP(Table8[[#This Row],[Control ID]],[6]!Table10[Control ID],[6]cmmiAnalysis!CA$4:CA$579),_xlfn.XLOOKUP(Table8[[#This Row],[Control ID]],[6]!Table10[Control ID],[6]cmmiAnalysis!CB$4:CB$579))</f>
        <v>#REF!</v>
      </c>
      <c r="Z451" s="1" t="e">
        <f>SUM(_xlfn.XLOOKUP(Table8[[#This Row],[Control ID]],[6]!Table10[Control ID],[6]cmmiAnalysis!CC$4:CC$579),_xlfn.XLOOKUP(Table8[[#This Row],[Control ID]],[6]!Table10[Control ID],[6]cmmiAnalysis!CD$4:CD$579),_xlfn.XLOOKUP(Table8[[#This Row],[Control ID]],[6]!Table10[Control ID],[6]cmmiAnalysis!CE$4:CE$579))</f>
        <v>#REF!</v>
      </c>
    </row>
    <row r="452" spans="2:26" x14ac:dyDescent="0.25">
      <c r="B452" s="1" t="s">
        <v>3841</v>
      </c>
      <c r="C452" s="1" t="str">
        <f>_xlfn.XLOOKUP(B452,[6]cmmiAnalysis!$A$4:$A$579,[6]cmmiAnalysis!$D$4:$D$579,0,0,1)</f>
        <v>Control Implementation</v>
      </c>
      <c r="D452" s="19">
        <v>4</v>
      </c>
      <c r="E452" s="32" t="str">
        <f>IFERROR(SUM(Table8[[#This Row],[Implementation]:[Reporting]]),"N/A")</f>
        <v>N/A</v>
      </c>
      <c r="F452" s="32" t="e">
        <f>SUM(Table8[[#This Row],[Operating Capability]:[Adaptability]])</f>
        <v>#REF!</v>
      </c>
      <c r="G452" s="32" t="e">
        <f>SUM(Table8[[#This Row],[Reliability]:[Transparency]])</f>
        <v>#REF!</v>
      </c>
      <c r="H452" s="1" t="e" cm="1">
        <f t="array" ref="H452">_xlfn.XLOOKUP(B452,[6]!Table10[Control ID],[6]cmmiAnalysis!AV$4:AV$579,0,0,1)</f>
        <v>#REF!</v>
      </c>
      <c r="I452" s="1" t="e" cm="1">
        <f t="array" ref="I452">_xlfn.XLOOKUP(B452,[6]!Table10[Control ID], [6]cmmiAnalysis!AW$4:AW$579,0,0,1)+(_xlfn.XLOOKUP(B452,[6]!Table10[Control ID], [6]cmmiAnalysis!AX$4:AX$579,0,0,1)+(_xlfn.XLOOKUP(B452,[6]!Table10[Control ID], [6]cmmiAnalysis!AY$4:AY$579,0,0,1)))</f>
        <v>#REF!</v>
      </c>
      <c r="J4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2" s="1" t="e">
        <f>SUM(_xlfn.XLOOKUP(Table8[[#This Row],[Control ID]],[6]!Table10[Control ID],[6]cmmiAnalysis!BE$4:BE$579),_xlfn.XLOOKUP(Table8[[#This Row],[Control ID]],[6]!Table10[Control ID],[6]cmmiAnalysis!BF$4:BF$579))</f>
        <v>#REF!</v>
      </c>
      <c r="L452" s="1" t="e">
        <f>SUM(_xlfn.XLOOKUP(Table8[[#This Row],[Control ID]],[6]!Table10[Control ID],[6]cmmiAnalysis!BG$4:BG$579))</f>
        <v>#REF!</v>
      </c>
      <c r="M452" s="1" t="e">
        <f>SUM(_xlfn.XLOOKUP(Table8[[#This Row],[Control ID]],[6]!Table10[Control ID],[6]cmmiAnalysis!BH$4:BH$579))</f>
        <v>#REF!</v>
      </c>
      <c r="N452" s="1" t="e">
        <f>SUM(_xlfn.XLOOKUP(Table8[[#This Row],[Control ID]],[6]!Table10[Control ID],[6]cmmiAnalysis!BI$4:BI$579))</f>
        <v>#REF!</v>
      </c>
      <c r="O452" s="1" t="e">
        <f>SUM(_xlfn.XLOOKUP(Table8[[#This Row],[Control ID]],[6]!Table10[Control ID],[6]cmmiAnalysis!BJ$4:BJ$579),_xlfn.XLOOKUP(Table8[[#This Row],[Control ID]],[6]!Table10[Control ID],[6]cmmiAnalysis!BK$4:BK$579))</f>
        <v>#REF!</v>
      </c>
      <c r="P452" s="1" t="e">
        <f>SUM(_xlfn.XLOOKUP(Table8[[#This Row],[Control ID]],[6]!Table10[Control ID],[6]cmmiAnalysis!BL$4:BL$579))</f>
        <v>#REF!</v>
      </c>
      <c r="Q4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2" s="1" t="e">
        <f>SUM(_xlfn.XLOOKUP(Table8[[#This Row],[Control ID]],[6]!Table10[Control ID],[6]cmmiAnalysis!BQ$4:BQ$579),_xlfn.XLOOKUP(Table8[[#This Row],[Control ID]],[6]!Table10[Control ID],[6]cmmiAnalysis!BR$4:BR$579))</f>
        <v>#REF!</v>
      </c>
      <c r="S452" s="1" t="e">
        <f>SUM(_xlfn.XLOOKUP(Table8[[#This Row],[Control ID]],[6]!Table10[Control ID],[6]cmmiAnalysis!BA$4:BA$579),_xlfn.XLOOKUP(Table8[[#This Row],[Control ID]],[6]!Table10[Control ID],[6]cmmiAnalysis!BB$4:BB$579),_xlfn.XLOOKUP(Table8[[#This Row],[Control ID]],[6]!Table10[Control ID],[6]cmmiAnalysis!BC$4:BC$579))</f>
        <v>#REF!</v>
      </c>
      <c r="T452" s="1" t="e">
        <f>SUM(_xlfn.XLOOKUP(Table8[[#This Row],[Control ID]],[6]!Table10[Control ID],[6]cmmiAnalysis!BV$4:BV$579))</f>
        <v>#REF!</v>
      </c>
      <c r="U452" s="1" t="e">
        <f>SUM(_xlfn.XLOOKUP(Table8[[#This Row],[Control ID]],[6]!Table10[Control ID],[6]cmmiAnalysis!BW$4:BW$579))</f>
        <v>#REF!</v>
      </c>
      <c r="V452" s="1" t="e">
        <f>SUM(_xlfn.XLOOKUP(Table8[[#This Row],[Control ID]],[6]!Table10[Control ID],[6]cmmiAnalysis!BX$4:BX$579))</f>
        <v>#REF!</v>
      </c>
      <c r="W452" s="1" t="e">
        <f>SUM(_xlfn.XLOOKUP(Table8[[#This Row],[Control ID]],[6]!Table10[Control ID],[6]cmmiAnalysis!BY$4:BY$579))</f>
        <v>#REF!</v>
      </c>
      <c r="X452" s="1" t="e">
        <f>SUM(_xlfn.XLOOKUP(Table8[[#This Row],[Control ID]],[6]!Table10[Control ID],[6]cmmiAnalysis!BZ$4:BZ$579))</f>
        <v>#REF!</v>
      </c>
      <c r="Y452" s="1" t="e">
        <f>SUM(_xlfn.XLOOKUP(Table8[[#This Row],[Control ID]],[6]!Table10[Control ID],[6]cmmiAnalysis!CA$4:CA$579),_xlfn.XLOOKUP(Table8[[#This Row],[Control ID]],[6]!Table10[Control ID],[6]cmmiAnalysis!CB$4:CB$579))</f>
        <v>#REF!</v>
      </c>
      <c r="Z452" s="1" t="e">
        <f>SUM(_xlfn.XLOOKUP(Table8[[#This Row],[Control ID]],[6]!Table10[Control ID],[6]cmmiAnalysis!CC$4:CC$579),_xlfn.XLOOKUP(Table8[[#This Row],[Control ID]],[6]!Table10[Control ID],[6]cmmiAnalysis!CD$4:CD$579),_xlfn.XLOOKUP(Table8[[#This Row],[Control ID]],[6]!Table10[Control ID],[6]cmmiAnalysis!CE$4:CE$579))</f>
        <v>#REF!</v>
      </c>
    </row>
    <row r="453" spans="2:26" x14ac:dyDescent="0.25">
      <c r="B453" s="1" t="s">
        <v>3843</v>
      </c>
      <c r="C453" s="1" t="str">
        <f>_xlfn.XLOOKUP(B453,[6]cmmiAnalysis!$A$4:$A$579,[6]cmmiAnalysis!$D$4:$D$579,0,0,1)</f>
        <v>Risk Treatment Plans</v>
      </c>
      <c r="D453" s="19">
        <v>3</v>
      </c>
      <c r="E453" s="32" t="str">
        <f>IFERROR(SUM(Table8[[#This Row],[Implementation]:[Reporting]]),"N/A")</f>
        <v>N/A</v>
      </c>
      <c r="F453" s="32" t="e">
        <f>SUM(Table8[[#This Row],[Operating Capability]:[Adaptability]])</f>
        <v>#REF!</v>
      </c>
      <c r="G453" s="32" t="e">
        <f>SUM(Table8[[#This Row],[Reliability]:[Transparency]])</f>
        <v>#REF!</v>
      </c>
      <c r="H453" s="1" t="e" cm="1">
        <f t="array" ref="H453">_xlfn.XLOOKUP(B453,[6]!Table10[Control ID],[6]cmmiAnalysis!AV$4:AV$579,0,0,1)</f>
        <v>#REF!</v>
      </c>
      <c r="I453" s="1" t="e" cm="1">
        <f t="array" ref="I453">_xlfn.XLOOKUP(B453,[6]!Table10[Control ID], [6]cmmiAnalysis!AW$4:AW$579,0,0,1)+(_xlfn.XLOOKUP(B453,[6]!Table10[Control ID], [6]cmmiAnalysis!AX$4:AX$579,0,0,1)+(_xlfn.XLOOKUP(B453,[6]!Table10[Control ID], [6]cmmiAnalysis!AY$4:AY$579,0,0,1)))</f>
        <v>#REF!</v>
      </c>
      <c r="J4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3" s="1" t="e">
        <f>SUM(_xlfn.XLOOKUP(Table8[[#This Row],[Control ID]],[6]!Table10[Control ID],[6]cmmiAnalysis!BE$4:BE$579),_xlfn.XLOOKUP(Table8[[#This Row],[Control ID]],[6]!Table10[Control ID],[6]cmmiAnalysis!BF$4:BF$579))</f>
        <v>#REF!</v>
      </c>
      <c r="L453" s="1" t="e">
        <f>SUM(_xlfn.XLOOKUP(Table8[[#This Row],[Control ID]],[6]!Table10[Control ID],[6]cmmiAnalysis!BG$4:BG$579))</f>
        <v>#REF!</v>
      </c>
      <c r="M453" s="1" t="e">
        <f>SUM(_xlfn.XLOOKUP(Table8[[#This Row],[Control ID]],[6]!Table10[Control ID],[6]cmmiAnalysis!BH$4:BH$579))</f>
        <v>#REF!</v>
      </c>
      <c r="N453" s="1" t="e">
        <f>SUM(_xlfn.XLOOKUP(Table8[[#This Row],[Control ID]],[6]!Table10[Control ID],[6]cmmiAnalysis!BI$4:BI$579))</f>
        <v>#REF!</v>
      </c>
      <c r="O453" s="1" t="e">
        <f>SUM(_xlfn.XLOOKUP(Table8[[#This Row],[Control ID]],[6]!Table10[Control ID],[6]cmmiAnalysis!BJ$4:BJ$579),_xlfn.XLOOKUP(Table8[[#This Row],[Control ID]],[6]!Table10[Control ID],[6]cmmiAnalysis!BK$4:BK$579))</f>
        <v>#REF!</v>
      </c>
      <c r="P453" s="1" t="e">
        <f>SUM(_xlfn.XLOOKUP(Table8[[#This Row],[Control ID]],[6]!Table10[Control ID],[6]cmmiAnalysis!BL$4:BL$579))</f>
        <v>#REF!</v>
      </c>
      <c r="Q4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3" s="1" t="e">
        <f>SUM(_xlfn.XLOOKUP(Table8[[#This Row],[Control ID]],[6]!Table10[Control ID],[6]cmmiAnalysis!BQ$4:BQ$579),_xlfn.XLOOKUP(Table8[[#This Row],[Control ID]],[6]!Table10[Control ID],[6]cmmiAnalysis!BR$4:BR$579))</f>
        <v>#REF!</v>
      </c>
      <c r="S453" s="1" t="e">
        <f>SUM(_xlfn.XLOOKUP(Table8[[#This Row],[Control ID]],[6]!Table10[Control ID],[6]cmmiAnalysis!BA$4:BA$579),_xlfn.XLOOKUP(Table8[[#This Row],[Control ID]],[6]!Table10[Control ID],[6]cmmiAnalysis!BB$4:BB$579),_xlfn.XLOOKUP(Table8[[#This Row],[Control ID]],[6]!Table10[Control ID],[6]cmmiAnalysis!BC$4:BC$579))</f>
        <v>#REF!</v>
      </c>
      <c r="T453" s="1" t="e">
        <f>SUM(_xlfn.XLOOKUP(Table8[[#This Row],[Control ID]],[6]!Table10[Control ID],[6]cmmiAnalysis!BV$4:BV$579))</f>
        <v>#REF!</v>
      </c>
      <c r="U453" s="1" t="e">
        <f>SUM(_xlfn.XLOOKUP(Table8[[#This Row],[Control ID]],[6]!Table10[Control ID],[6]cmmiAnalysis!BW$4:BW$579))</f>
        <v>#REF!</v>
      </c>
      <c r="V453" s="1" t="e">
        <f>SUM(_xlfn.XLOOKUP(Table8[[#This Row],[Control ID]],[6]!Table10[Control ID],[6]cmmiAnalysis!BX$4:BX$579))</f>
        <v>#REF!</v>
      </c>
      <c r="W453" s="1" t="e">
        <f>SUM(_xlfn.XLOOKUP(Table8[[#This Row],[Control ID]],[6]!Table10[Control ID],[6]cmmiAnalysis!BY$4:BY$579))</f>
        <v>#REF!</v>
      </c>
      <c r="X453" s="1" t="e">
        <f>SUM(_xlfn.XLOOKUP(Table8[[#This Row],[Control ID]],[6]!Table10[Control ID],[6]cmmiAnalysis!BZ$4:BZ$579))</f>
        <v>#REF!</v>
      </c>
      <c r="Y453" s="1" t="e">
        <f>SUM(_xlfn.XLOOKUP(Table8[[#This Row],[Control ID]],[6]!Table10[Control ID],[6]cmmiAnalysis!CA$4:CA$579),_xlfn.XLOOKUP(Table8[[#This Row],[Control ID]],[6]!Table10[Control ID],[6]cmmiAnalysis!CB$4:CB$579))</f>
        <v>#REF!</v>
      </c>
      <c r="Z453" s="1" t="e">
        <f>SUM(_xlfn.XLOOKUP(Table8[[#This Row],[Control ID]],[6]!Table10[Control ID],[6]cmmiAnalysis!CC$4:CC$579),_xlfn.XLOOKUP(Table8[[#This Row],[Control ID]],[6]!Table10[Control ID],[6]cmmiAnalysis!CD$4:CD$579),_xlfn.XLOOKUP(Table8[[#This Row],[Control ID]],[6]!Table10[Control ID],[6]cmmiAnalysis!CE$4:CE$579))</f>
        <v>#REF!</v>
      </c>
    </row>
    <row r="454" spans="2:26" x14ac:dyDescent="0.25">
      <c r="B454" s="1" t="s">
        <v>3846</v>
      </c>
      <c r="C454" s="1" t="str">
        <f>_xlfn.XLOOKUP(B454,[6]cmmiAnalysis!$A$4:$A$579,[6]cmmiAnalysis!$D$4:$D$579,0,0,1)</f>
        <v>Key Risk Indicators</v>
      </c>
      <c r="D454" s="19">
        <v>4</v>
      </c>
      <c r="E454" s="32" t="str">
        <f>IFERROR(SUM(Table8[[#This Row],[Implementation]:[Reporting]]),"N/A")</f>
        <v>N/A</v>
      </c>
      <c r="F454" s="32" t="e">
        <f>SUM(Table8[[#This Row],[Operating Capability]:[Adaptability]])</f>
        <v>#REF!</v>
      </c>
      <c r="G454" s="32" t="e">
        <f>SUM(Table8[[#This Row],[Reliability]:[Transparency]])</f>
        <v>#REF!</v>
      </c>
      <c r="H454" s="1" t="e" cm="1">
        <f t="array" ref="H454">_xlfn.XLOOKUP(B454,[6]!Table10[Control ID],[6]cmmiAnalysis!AV$4:AV$579,0,0,1)</f>
        <v>#REF!</v>
      </c>
      <c r="I454" s="1" t="e" cm="1">
        <f t="array" ref="I454">_xlfn.XLOOKUP(B454,[6]!Table10[Control ID], [6]cmmiAnalysis!AW$4:AW$579,0,0,1)+(_xlfn.XLOOKUP(B454,[6]!Table10[Control ID], [6]cmmiAnalysis!AX$4:AX$579,0,0,1)+(_xlfn.XLOOKUP(B454,[6]!Table10[Control ID], [6]cmmiAnalysis!AY$4:AY$579,0,0,1)))</f>
        <v>#REF!</v>
      </c>
      <c r="J4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4" s="1" t="e">
        <f>SUM(_xlfn.XLOOKUP(Table8[[#This Row],[Control ID]],[6]!Table10[Control ID],[6]cmmiAnalysis!BE$4:BE$579),_xlfn.XLOOKUP(Table8[[#This Row],[Control ID]],[6]!Table10[Control ID],[6]cmmiAnalysis!BF$4:BF$579))</f>
        <v>#REF!</v>
      </c>
      <c r="L454" s="1" t="e">
        <f>SUM(_xlfn.XLOOKUP(Table8[[#This Row],[Control ID]],[6]!Table10[Control ID],[6]cmmiAnalysis!BG$4:BG$579))</f>
        <v>#REF!</v>
      </c>
      <c r="M454" s="1" t="e">
        <f>SUM(_xlfn.XLOOKUP(Table8[[#This Row],[Control ID]],[6]!Table10[Control ID],[6]cmmiAnalysis!BH$4:BH$579))</f>
        <v>#REF!</v>
      </c>
      <c r="N454" s="1" t="e">
        <f>SUM(_xlfn.XLOOKUP(Table8[[#This Row],[Control ID]],[6]!Table10[Control ID],[6]cmmiAnalysis!BI$4:BI$579))</f>
        <v>#REF!</v>
      </c>
      <c r="O454" s="1" t="e">
        <f>SUM(_xlfn.XLOOKUP(Table8[[#This Row],[Control ID]],[6]!Table10[Control ID],[6]cmmiAnalysis!BJ$4:BJ$579),_xlfn.XLOOKUP(Table8[[#This Row],[Control ID]],[6]!Table10[Control ID],[6]cmmiAnalysis!BK$4:BK$579))</f>
        <v>#REF!</v>
      </c>
      <c r="P454" s="1" t="e">
        <f>SUM(_xlfn.XLOOKUP(Table8[[#This Row],[Control ID]],[6]!Table10[Control ID],[6]cmmiAnalysis!BL$4:BL$579))</f>
        <v>#REF!</v>
      </c>
      <c r="Q4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4" s="1" t="e">
        <f>SUM(_xlfn.XLOOKUP(Table8[[#This Row],[Control ID]],[6]!Table10[Control ID],[6]cmmiAnalysis!BQ$4:BQ$579),_xlfn.XLOOKUP(Table8[[#This Row],[Control ID]],[6]!Table10[Control ID],[6]cmmiAnalysis!BR$4:BR$579))</f>
        <v>#REF!</v>
      </c>
      <c r="S454" s="1" t="e">
        <f>SUM(_xlfn.XLOOKUP(Table8[[#This Row],[Control ID]],[6]!Table10[Control ID],[6]cmmiAnalysis!BA$4:BA$579),_xlfn.XLOOKUP(Table8[[#This Row],[Control ID]],[6]!Table10[Control ID],[6]cmmiAnalysis!BB$4:BB$579),_xlfn.XLOOKUP(Table8[[#This Row],[Control ID]],[6]!Table10[Control ID],[6]cmmiAnalysis!BC$4:BC$579))</f>
        <v>#REF!</v>
      </c>
      <c r="T454" s="1" t="e">
        <f>SUM(_xlfn.XLOOKUP(Table8[[#This Row],[Control ID]],[6]!Table10[Control ID],[6]cmmiAnalysis!BV$4:BV$579))</f>
        <v>#REF!</v>
      </c>
      <c r="U454" s="1" t="e">
        <f>SUM(_xlfn.XLOOKUP(Table8[[#This Row],[Control ID]],[6]!Table10[Control ID],[6]cmmiAnalysis!BW$4:BW$579))</f>
        <v>#REF!</v>
      </c>
      <c r="V454" s="1" t="e">
        <f>SUM(_xlfn.XLOOKUP(Table8[[#This Row],[Control ID]],[6]!Table10[Control ID],[6]cmmiAnalysis!BX$4:BX$579))</f>
        <v>#REF!</v>
      </c>
      <c r="W454" s="1" t="e">
        <f>SUM(_xlfn.XLOOKUP(Table8[[#This Row],[Control ID]],[6]!Table10[Control ID],[6]cmmiAnalysis!BY$4:BY$579))</f>
        <v>#REF!</v>
      </c>
      <c r="X454" s="1" t="e">
        <f>SUM(_xlfn.XLOOKUP(Table8[[#This Row],[Control ID]],[6]!Table10[Control ID],[6]cmmiAnalysis!BZ$4:BZ$579))</f>
        <v>#REF!</v>
      </c>
      <c r="Y454" s="1" t="e">
        <f>SUM(_xlfn.XLOOKUP(Table8[[#This Row],[Control ID]],[6]!Table10[Control ID],[6]cmmiAnalysis!CA$4:CA$579),_xlfn.XLOOKUP(Table8[[#This Row],[Control ID]],[6]!Table10[Control ID],[6]cmmiAnalysis!CB$4:CB$579))</f>
        <v>#REF!</v>
      </c>
      <c r="Z454" s="1" t="e">
        <f>SUM(_xlfn.XLOOKUP(Table8[[#This Row],[Control ID]],[6]!Table10[Control ID],[6]cmmiAnalysis!CC$4:CC$579),_xlfn.XLOOKUP(Table8[[#This Row],[Control ID]],[6]!Table10[Control ID],[6]cmmiAnalysis!CD$4:CD$579),_xlfn.XLOOKUP(Table8[[#This Row],[Control ID]],[6]!Table10[Control ID],[6]cmmiAnalysis!CE$4:CE$579))</f>
        <v>#REF!</v>
      </c>
    </row>
    <row r="455" spans="2:26" x14ac:dyDescent="0.25">
      <c r="B455" s="1" t="s">
        <v>3848</v>
      </c>
      <c r="C455" s="1" t="str">
        <f>_xlfn.XLOOKUP(B455,[6]cmmiAnalysis!$A$4:$A$579,[6]cmmiAnalysis!$D$4:$D$579,0,0,1)</f>
        <v>Risk Dashboards</v>
      </c>
      <c r="D455" s="19">
        <v>3</v>
      </c>
      <c r="E455" s="32" t="str">
        <f>IFERROR(SUM(Table8[[#This Row],[Implementation]:[Reporting]]),"N/A")</f>
        <v>N/A</v>
      </c>
      <c r="F455" s="32" t="e">
        <f>SUM(Table8[[#This Row],[Operating Capability]:[Adaptability]])</f>
        <v>#REF!</v>
      </c>
      <c r="G455" s="32" t="e">
        <f>SUM(Table8[[#This Row],[Reliability]:[Transparency]])</f>
        <v>#REF!</v>
      </c>
      <c r="H455" s="1" t="e" cm="1">
        <f t="array" ref="H455">_xlfn.XLOOKUP(B455,[6]!Table10[Control ID],[6]cmmiAnalysis!AV$4:AV$579,0,0,1)</f>
        <v>#REF!</v>
      </c>
      <c r="I455" s="1" t="e" cm="1">
        <f t="array" ref="I455">_xlfn.XLOOKUP(B455,[6]!Table10[Control ID], [6]cmmiAnalysis!AW$4:AW$579,0,0,1)+(_xlfn.XLOOKUP(B455,[6]!Table10[Control ID], [6]cmmiAnalysis!AX$4:AX$579,0,0,1)+(_xlfn.XLOOKUP(B455,[6]!Table10[Control ID], [6]cmmiAnalysis!AY$4:AY$579,0,0,1)))</f>
        <v>#REF!</v>
      </c>
      <c r="J4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5" s="1" t="e">
        <f>SUM(_xlfn.XLOOKUP(Table8[[#This Row],[Control ID]],[6]!Table10[Control ID],[6]cmmiAnalysis!BE$4:BE$579),_xlfn.XLOOKUP(Table8[[#This Row],[Control ID]],[6]!Table10[Control ID],[6]cmmiAnalysis!BF$4:BF$579))</f>
        <v>#REF!</v>
      </c>
      <c r="L455" s="1" t="e">
        <f>SUM(_xlfn.XLOOKUP(Table8[[#This Row],[Control ID]],[6]!Table10[Control ID],[6]cmmiAnalysis!BG$4:BG$579))</f>
        <v>#REF!</v>
      </c>
      <c r="M455" s="1" t="e">
        <f>SUM(_xlfn.XLOOKUP(Table8[[#This Row],[Control ID]],[6]!Table10[Control ID],[6]cmmiAnalysis!BH$4:BH$579))</f>
        <v>#REF!</v>
      </c>
      <c r="N455" s="1" t="e">
        <f>SUM(_xlfn.XLOOKUP(Table8[[#This Row],[Control ID]],[6]!Table10[Control ID],[6]cmmiAnalysis!BI$4:BI$579))</f>
        <v>#REF!</v>
      </c>
      <c r="O455" s="1" t="e">
        <f>SUM(_xlfn.XLOOKUP(Table8[[#This Row],[Control ID]],[6]!Table10[Control ID],[6]cmmiAnalysis!BJ$4:BJ$579),_xlfn.XLOOKUP(Table8[[#This Row],[Control ID]],[6]!Table10[Control ID],[6]cmmiAnalysis!BK$4:BK$579))</f>
        <v>#REF!</v>
      </c>
      <c r="P455" s="1" t="e">
        <f>SUM(_xlfn.XLOOKUP(Table8[[#This Row],[Control ID]],[6]!Table10[Control ID],[6]cmmiAnalysis!BL$4:BL$579))</f>
        <v>#REF!</v>
      </c>
      <c r="Q4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5" s="1" t="e">
        <f>SUM(_xlfn.XLOOKUP(Table8[[#This Row],[Control ID]],[6]!Table10[Control ID],[6]cmmiAnalysis!BQ$4:BQ$579),_xlfn.XLOOKUP(Table8[[#This Row],[Control ID]],[6]!Table10[Control ID],[6]cmmiAnalysis!BR$4:BR$579))</f>
        <v>#REF!</v>
      </c>
      <c r="S455" s="1" t="e">
        <f>SUM(_xlfn.XLOOKUP(Table8[[#This Row],[Control ID]],[6]!Table10[Control ID],[6]cmmiAnalysis!BA$4:BA$579),_xlfn.XLOOKUP(Table8[[#This Row],[Control ID]],[6]!Table10[Control ID],[6]cmmiAnalysis!BB$4:BB$579),_xlfn.XLOOKUP(Table8[[#This Row],[Control ID]],[6]!Table10[Control ID],[6]cmmiAnalysis!BC$4:BC$579))</f>
        <v>#REF!</v>
      </c>
      <c r="T455" s="1" t="e">
        <f>SUM(_xlfn.XLOOKUP(Table8[[#This Row],[Control ID]],[6]!Table10[Control ID],[6]cmmiAnalysis!BV$4:BV$579))</f>
        <v>#REF!</v>
      </c>
      <c r="U455" s="1" t="e">
        <f>SUM(_xlfn.XLOOKUP(Table8[[#This Row],[Control ID]],[6]!Table10[Control ID],[6]cmmiAnalysis!BW$4:BW$579))</f>
        <v>#REF!</v>
      </c>
      <c r="V455" s="1" t="e">
        <f>SUM(_xlfn.XLOOKUP(Table8[[#This Row],[Control ID]],[6]!Table10[Control ID],[6]cmmiAnalysis!BX$4:BX$579))</f>
        <v>#REF!</v>
      </c>
      <c r="W455" s="1" t="e">
        <f>SUM(_xlfn.XLOOKUP(Table8[[#This Row],[Control ID]],[6]!Table10[Control ID],[6]cmmiAnalysis!BY$4:BY$579))</f>
        <v>#REF!</v>
      </c>
      <c r="X455" s="1" t="e">
        <f>SUM(_xlfn.XLOOKUP(Table8[[#This Row],[Control ID]],[6]!Table10[Control ID],[6]cmmiAnalysis!BZ$4:BZ$579))</f>
        <v>#REF!</v>
      </c>
      <c r="Y455" s="1" t="e">
        <f>SUM(_xlfn.XLOOKUP(Table8[[#This Row],[Control ID]],[6]!Table10[Control ID],[6]cmmiAnalysis!CA$4:CA$579),_xlfn.XLOOKUP(Table8[[#This Row],[Control ID]],[6]!Table10[Control ID],[6]cmmiAnalysis!CB$4:CB$579))</f>
        <v>#REF!</v>
      </c>
      <c r="Z455" s="1" t="e">
        <f>SUM(_xlfn.XLOOKUP(Table8[[#This Row],[Control ID]],[6]!Table10[Control ID],[6]cmmiAnalysis!CC$4:CC$579),_xlfn.XLOOKUP(Table8[[#This Row],[Control ID]],[6]!Table10[Control ID],[6]cmmiAnalysis!CD$4:CD$579),_xlfn.XLOOKUP(Table8[[#This Row],[Control ID]],[6]!Table10[Control ID],[6]cmmiAnalysis!CE$4:CE$579))</f>
        <v>#REF!</v>
      </c>
    </row>
    <row r="456" spans="2:26" x14ac:dyDescent="0.25">
      <c r="B456" s="1" t="s">
        <v>3849</v>
      </c>
      <c r="C456" s="1" t="str">
        <f>_xlfn.XLOOKUP(B456,[6]cmmiAnalysis!$A$4:$A$579,[6]cmmiAnalysis!$D$4:$D$579,0,0,1)</f>
        <v>Vulnerability Scans</v>
      </c>
      <c r="D456" s="19">
        <v>4</v>
      </c>
      <c r="E456" s="32" t="str">
        <f>IFERROR(SUM(Table8[[#This Row],[Implementation]:[Reporting]]),"N/A")</f>
        <v>N/A</v>
      </c>
      <c r="F456" s="32" t="e">
        <f>SUM(Table8[[#This Row],[Operating Capability]:[Adaptability]])</f>
        <v>#REF!</v>
      </c>
      <c r="G456" s="32" t="e">
        <f>SUM(Table8[[#This Row],[Reliability]:[Transparency]])</f>
        <v>#REF!</v>
      </c>
      <c r="H456" s="1" t="e" cm="1">
        <f t="array" ref="H456">_xlfn.XLOOKUP(B456,[6]!Table10[Control ID],[6]cmmiAnalysis!AV$4:AV$579,0,0,1)</f>
        <v>#REF!</v>
      </c>
      <c r="I456" s="1" t="e" cm="1">
        <f t="array" ref="I456">_xlfn.XLOOKUP(B456,[6]!Table10[Control ID], [6]cmmiAnalysis!AW$4:AW$579,0,0,1)+(_xlfn.XLOOKUP(B456,[6]!Table10[Control ID], [6]cmmiAnalysis!AX$4:AX$579,0,0,1)+(_xlfn.XLOOKUP(B456,[6]!Table10[Control ID], [6]cmmiAnalysis!AY$4:AY$579,0,0,1)))</f>
        <v>#REF!</v>
      </c>
      <c r="J4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6" s="1" t="e">
        <f>SUM(_xlfn.XLOOKUP(Table8[[#This Row],[Control ID]],[6]!Table10[Control ID],[6]cmmiAnalysis!BE$4:BE$579),_xlfn.XLOOKUP(Table8[[#This Row],[Control ID]],[6]!Table10[Control ID],[6]cmmiAnalysis!BF$4:BF$579))</f>
        <v>#REF!</v>
      </c>
      <c r="L456" s="1" t="e">
        <f>SUM(_xlfn.XLOOKUP(Table8[[#This Row],[Control ID]],[6]!Table10[Control ID],[6]cmmiAnalysis!BG$4:BG$579))</f>
        <v>#REF!</v>
      </c>
      <c r="M456" s="1" t="e">
        <f>SUM(_xlfn.XLOOKUP(Table8[[#This Row],[Control ID]],[6]!Table10[Control ID],[6]cmmiAnalysis!BH$4:BH$579))</f>
        <v>#REF!</v>
      </c>
      <c r="N456" s="1" t="e">
        <f>SUM(_xlfn.XLOOKUP(Table8[[#This Row],[Control ID]],[6]!Table10[Control ID],[6]cmmiAnalysis!BI$4:BI$579))</f>
        <v>#REF!</v>
      </c>
      <c r="O456" s="1" t="e">
        <f>SUM(_xlfn.XLOOKUP(Table8[[#This Row],[Control ID]],[6]!Table10[Control ID],[6]cmmiAnalysis!BJ$4:BJ$579),_xlfn.XLOOKUP(Table8[[#This Row],[Control ID]],[6]!Table10[Control ID],[6]cmmiAnalysis!BK$4:BK$579))</f>
        <v>#REF!</v>
      </c>
      <c r="P456" s="1" t="e">
        <f>SUM(_xlfn.XLOOKUP(Table8[[#This Row],[Control ID]],[6]!Table10[Control ID],[6]cmmiAnalysis!BL$4:BL$579))</f>
        <v>#REF!</v>
      </c>
      <c r="Q4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6" s="1" t="e">
        <f>SUM(_xlfn.XLOOKUP(Table8[[#This Row],[Control ID]],[6]!Table10[Control ID],[6]cmmiAnalysis!BQ$4:BQ$579),_xlfn.XLOOKUP(Table8[[#This Row],[Control ID]],[6]!Table10[Control ID],[6]cmmiAnalysis!BR$4:BR$579))</f>
        <v>#REF!</v>
      </c>
      <c r="S456" s="1" t="e">
        <f>SUM(_xlfn.XLOOKUP(Table8[[#This Row],[Control ID]],[6]!Table10[Control ID],[6]cmmiAnalysis!BA$4:BA$579),_xlfn.XLOOKUP(Table8[[#This Row],[Control ID]],[6]!Table10[Control ID],[6]cmmiAnalysis!BB$4:BB$579),_xlfn.XLOOKUP(Table8[[#This Row],[Control ID]],[6]!Table10[Control ID],[6]cmmiAnalysis!BC$4:BC$579))</f>
        <v>#REF!</v>
      </c>
      <c r="T456" s="1" t="e">
        <f>SUM(_xlfn.XLOOKUP(Table8[[#This Row],[Control ID]],[6]!Table10[Control ID],[6]cmmiAnalysis!BV$4:BV$579))</f>
        <v>#REF!</v>
      </c>
      <c r="U456" s="1" t="e">
        <f>SUM(_xlfn.XLOOKUP(Table8[[#This Row],[Control ID]],[6]!Table10[Control ID],[6]cmmiAnalysis!BW$4:BW$579))</f>
        <v>#REF!</v>
      </c>
      <c r="V456" s="1" t="e">
        <f>SUM(_xlfn.XLOOKUP(Table8[[#This Row],[Control ID]],[6]!Table10[Control ID],[6]cmmiAnalysis!BX$4:BX$579))</f>
        <v>#REF!</v>
      </c>
      <c r="W456" s="1" t="e">
        <f>SUM(_xlfn.XLOOKUP(Table8[[#This Row],[Control ID]],[6]!Table10[Control ID],[6]cmmiAnalysis!BY$4:BY$579))</f>
        <v>#REF!</v>
      </c>
      <c r="X456" s="1" t="e">
        <f>SUM(_xlfn.XLOOKUP(Table8[[#This Row],[Control ID]],[6]!Table10[Control ID],[6]cmmiAnalysis!BZ$4:BZ$579))</f>
        <v>#REF!</v>
      </c>
      <c r="Y456" s="1" t="e">
        <f>SUM(_xlfn.XLOOKUP(Table8[[#This Row],[Control ID]],[6]!Table10[Control ID],[6]cmmiAnalysis!CA$4:CA$579),_xlfn.XLOOKUP(Table8[[#This Row],[Control ID]],[6]!Table10[Control ID],[6]cmmiAnalysis!CB$4:CB$579))</f>
        <v>#REF!</v>
      </c>
      <c r="Z456" s="1" t="e">
        <f>SUM(_xlfn.XLOOKUP(Table8[[#This Row],[Control ID]],[6]!Table10[Control ID],[6]cmmiAnalysis!CC$4:CC$579),_xlfn.XLOOKUP(Table8[[#This Row],[Control ID]],[6]!Table10[Control ID],[6]cmmiAnalysis!CD$4:CD$579),_xlfn.XLOOKUP(Table8[[#This Row],[Control ID]],[6]!Table10[Control ID],[6]cmmiAnalysis!CE$4:CE$579))</f>
        <v>#REF!</v>
      </c>
    </row>
    <row r="457" spans="2:26" x14ac:dyDescent="0.25">
      <c r="B457" s="1" t="s">
        <v>3850</v>
      </c>
      <c r="C457" s="1" t="str">
        <f>_xlfn.XLOOKUP(B457,[6]cmmiAnalysis!$A$4:$A$579,[6]cmmiAnalysis!$D$4:$D$579,0,0,1)</f>
        <v>Patch Management</v>
      </c>
      <c r="D457" s="19">
        <v>3</v>
      </c>
      <c r="E457" s="32" t="str">
        <f>IFERROR(SUM(Table8[[#This Row],[Implementation]:[Reporting]]),"N/A")</f>
        <v>N/A</v>
      </c>
      <c r="F457" s="32" t="e">
        <f>SUM(Table8[[#This Row],[Operating Capability]:[Adaptability]])</f>
        <v>#REF!</v>
      </c>
      <c r="G457" s="32" t="e">
        <f>SUM(Table8[[#This Row],[Reliability]:[Transparency]])</f>
        <v>#REF!</v>
      </c>
      <c r="H457" s="1" t="e" cm="1">
        <f t="array" ref="H457">_xlfn.XLOOKUP(B457,[6]!Table10[Control ID],[6]cmmiAnalysis!AV$4:AV$579,0,0,1)</f>
        <v>#REF!</v>
      </c>
      <c r="I457" s="1" t="e" cm="1">
        <f t="array" ref="I457">_xlfn.XLOOKUP(B457,[6]!Table10[Control ID], [6]cmmiAnalysis!AW$4:AW$579,0,0,1)+(_xlfn.XLOOKUP(B457,[6]!Table10[Control ID], [6]cmmiAnalysis!AX$4:AX$579,0,0,1)+(_xlfn.XLOOKUP(B457,[6]!Table10[Control ID], [6]cmmiAnalysis!AY$4:AY$579,0,0,1)))</f>
        <v>#REF!</v>
      </c>
      <c r="J4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7" s="1" t="e">
        <f>SUM(_xlfn.XLOOKUP(Table8[[#This Row],[Control ID]],[6]!Table10[Control ID],[6]cmmiAnalysis!BE$4:BE$579),_xlfn.XLOOKUP(Table8[[#This Row],[Control ID]],[6]!Table10[Control ID],[6]cmmiAnalysis!BF$4:BF$579))</f>
        <v>#REF!</v>
      </c>
      <c r="L457" s="1" t="e">
        <f>SUM(_xlfn.XLOOKUP(Table8[[#This Row],[Control ID]],[6]!Table10[Control ID],[6]cmmiAnalysis!BG$4:BG$579))</f>
        <v>#REF!</v>
      </c>
      <c r="M457" s="1" t="e">
        <f>SUM(_xlfn.XLOOKUP(Table8[[#This Row],[Control ID]],[6]!Table10[Control ID],[6]cmmiAnalysis!BH$4:BH$579))</f>
        <v>#REF!</v>
      </c>
      <c r="N457" s="1" t="e">
        <f>SUM(_xlfn.XLOOKUP(Table8[[#This Row],[Control ID]],[6]!Table10[Control ID],[6]cmmiAnalysis!BI$4:BI$579))</f>
        <v>#REF!</v>
      </c>
      <c r="O457" s="1" t="e">
        <f>SUM(_xlfn.XLOOKUP(Table8[[#This Row],[Control ID]],[6]!Table10[Control ID],[6]cmmiAnalysis!BJ$4:BJ$579),_xlfn.XLOOKUP(Table8[[#This Row],[Control ID]],[6]!Table10[Control ID],[6]cmmiAnalysis!BK$4:BK$579))</f>
        <v>#REF!</v>
      </c>
      <c r="P457" s="1" t="e">
        <f>SUM(_xlfn.XLOOKUP(Table8[[#This Row],[Control ID]],[6]!Table10[Control ID],[6]cmmiAnalysis!BL$4:BL$579))</f>
        <v>#REF!</v>
      </c>
      <c r="Q4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7" s="1" t="e">
        <f>SUM(_xlfn.XLOOKUP(Table8[[#This Row],[Control ID]],[6]!Table10[Control ID],[6]cmmiAnalysis!BQ$4:BQ$579),_xlfn.XLOOKUP(Table8[[#This Row],[Control ID]],[6]!Table10[Control ID],[6]cmmiAnalysis!BR$4:BR$579))</f>
        <v>#REF!</v>
      </c>
      <c r="S457" s="1" t="e">
        <f>SUM(_xlfn.XLOOKUP(Table8[[#This Row],[Control ID]],[6]!Table10[Control ID],[6]cmmiAnalysis!BA$4:BA$579),_xlfn.XLOOKUP(Table8[[#This Row],[Control ID]],[6]!Table10[Control ID],[6]cmmiAnalysis!BB$4:BB$579),_xlfn.XLOOKUP(Table8[[#This Row],[Control ID]],[6]!Table10[Control ID],[6]cmmiAnalysis!BC$4:BC$579))</f>
        <v>#REF!</v>
      </c>
      <c r="T457" s="1" t="e">
        <f>SUM(_xlfn.XLOOKUP(Table8[[#This Row],[Control ID]],[6]!Table10[Control ID],[6]cmmiAnalysis!BV$4:BV$579))</f>
        <v>#REF!</v>
      </c>
      <c r="U457" s="1" t="e">
        <f>SUM(_xlfn.XLOOKUP(Table8[[#This Row],[Control ID]],[6]!Table10[Control ID],[6]cmmiAnalysis!BW$4:BW$579))</f>
        <v>#REF!</v>
      </c>
      <c r="V457" s="1" t="e">
        <f>SUM(_xlfn.XLOOKUP(Table8[[#This Row],[Control ID]],[6]!Table10[Control ID],[6]cmmiAnalysis!BX$4:BX$579))</f>
        <v>#REF!</v>
      </c>
      <c r="W457" s="1" t="e">
        <f>SUM(_xlfn.XLOOKUP(Table8[[#This Row],[Control ID]],[6]!Table10[Control ID],[6]cmmiAnalysis!BY$4:BY$579))</f>
        <v>#REF!</v>
      </c>
      <c r="X457" s="1" t="e">
        <f>SUM(_xlfn.XLOOKUP(Table8[[#This Row],[Control ID]],[6]!Table10[Control ID],[6]cmmiAnalysis!BZ$4:BZ$579))</f>
        <v>#REF!</v>
      </c>
      <c r="Y457" s="1" t="e">
        <f>SUM(_xlfn.XLOOKUP(Table8[[#This Row],[Control ID]],[6]!Table10[Control ID],[6]cmmiAnalysis!CA$4:CA$579),_xlfn.XLOOKUP(Table8[[#This Row],[Control ID]],[6]!Table10[Control ID],[6]cmmiAnalysis!CB$4:CB$579))</f>
        <v>#REF!</v>
      </c>
      <c r="Z457" s="1" t="e">
        <f>SUM(_xlfn.XLOOKUP(Table8[[#This Row],[Control ID]],[6]!Table10[Control ID],[6]cmmiAnalysis!CC$4:CC$579),_xlfn.XLOOKUP(Table8[[#This Row],[Control ID]],[6]!Table10[Control ID],[6]cmmiAnalysis!CD$4:CD$579),_xlfn.XLOOKUP(Table8[[#This Row],[Control ID]],[6]!Table10[Control ID],[6]cmmiAnalysis!CE$4:CE$579))</f>
        <v>#REF!</v>
      </c>
    </row>
    <row r="458" spans="2:26" x14ac:dyDescent="0.25">
      <c r="B458" s="1" t="s">
        <v>3852</v>
      </c>
      <c r="C458" s="1" t="str">
        <f>_xlfn.XLOOKUP(B458,[6]cmmiAnalysis!$A$4:$A$579,[6]cmmiAnalysis!$D$4:$D$579,0,0,1)</f>
        <v>Attack Surface Analysis</v>
      </c>
      <c r="D458" s="19">
        <v>4</v>
      </c>
      <c r="E458" s="32" t="str">
        <f>IFERROR(SUM(Table8[[#This Row],[Implementation]:[Reporting]]),"N/A")</f>
        <v>N/A</v>
      </c>
      <c r="F458" s="32" t="e">
        <f>SUM(Table8[[#This Row],[Operating Capability]:[Adaptability]])</f>
        <v>#REF!</v>
      </c>
      <c r="G458" s="32" t="e">
        <f>SUM(Table8[[#This Row],[Reliability]:[Transparency]])</f>
        <v>#REF!</v>
      </c>
      <c r="H458" s="1" t="e" cm="1">
        <f t="array" ref="H458">_xlfn.XLOOKUP(B458,[6]!Table10[Control ID],[6]cmmiAnalysis!AV$4:AV$579,0,0,1)</f>
        <v>#REF!</v>
      </c>
      <c r="I458" s="1" t="e" cm="1">
        <f t="array" ref="I458">_xlfn.XLOOKUP(B458,[6]!Table10[Control ID], [6]cmmiAnalysis!AW$4:AW$579,0,0,1)+(_xlfn.XLOOKUP(B458,[6]!Table10[Control ID], [6]cmmiAnalysis!AX$4:AX$579,0,0,1)+(_xlfn.XLOOKUP(B458,[6]!Table10[Control ID], [6]cmmiAnalysis!AY$4:AY$579,0,0,1)))</f>
        <v>#REF!</v>
      </c>
      <c r="J4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8" s="1" t="e">
        <f>SUM(_xlfn.XLOOKUP(Table8[[#This Row],[Control ID]],[6]!Table10[Control ID],[6]cmmiAnalysis!BE$4:BE$579),_xlfn.XLOOKUP(Table8[[#This Row],[Control ID]],[6]!Table10[Control ID],[6]cmmiAnalysis!BF$4:BF$579))</f>
        <v>#REF!</v>
      </c>
      <c r="L458" s="1" t="e">
        <f>SUM(_xlfn.XLOOKUP(Table8[[#This Row],[Control ID]],[6]!Table10[Control ID],[6]cmmiAnalysis!BG$4:BG$579))</f>
        <v>#REF!</v>
      </c>
      <c r="M458" s="1" t="e">
        <f>SUM(_xlfn.XLOOKUP(Table8[[#This Row],[Control ID]],[6]!Table10[Control ID],[6]cmmiAnalysis!BH$4:BH$579))</f>
        <v>#REF!</v>
      </c>
      <c r="N458" s="1" t="e">
        <f>SUM(_xlfn.XLOOKUP(Table8[[#This Row],[Control ID]],[6]!Table10[Control ID],[6]cmmiAnalysis!BI$4:BI$579))</f>
        <v>#REF!</v>
      </c>
      <c r="O458" s="1" t="e">
        <f>SUM(_xlfn.XLOOKUP(Table8[[#This Row],[Control ID]],[6]!Table10[Control ID],[6]cmmiAnalysis!BJ$4:BJ$579),_xlfn.XLOOKUP(Table8[[#This Row],[Control ID]],[6]!Table10[Control ID],[6]cmmiAnalysis!BK$4:BK$579))</f>
        <v>#REF!</v>
      </c>
      <c r="P458" s="1" t="e">
        <f>SUM(_xlfn.XLOOKUP(Table8[[#This Row],[Control ID]],[6]!Table10[Control ID],[6]cmmiAnalysis!BL$4:BL$579))</f>
        <v>#REF!</v>
      </c>
      <c r="Q4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8" s="1" t="e">
        <f>SUM(_xlfn.XLOOKUP(Table8[[#This Row],[Control ID]],[6]!Table10[Control ID],[6]cmmiAnalysis!BQ$4:BQ$579),_xlfn.XLOOKUP(Table8[[#This Row],[Control ID]],[6]!Table10[Control ID],[6]cmmiAnalysis!BR$4:BR$579))</f>
        <v>#REF!</v>
      </c>
      <c r="S458" s="1" t="e">
        <f>SUM(_xlfn.XLOOKUP(Table8[[#This Row],[Control ID]],[6]!Table10[Control ID],[6]cmmiAnalysis!BA$4:BA$579),_xlfn.XLOOKUP(Table8[[#This Row],[Control ID]],[6]!Table10[Control ID],[6]cmmiAnalysis!BB$4:BB$579),_xlfn.XLOOKUP(Table8[[#This Row],[Control ID]],[6]!Table10[Control ID],[6]cmmiAnalysis!BC$4:BC$579))</f>
        <v>#REF!</v>
      </c>
      <c r="T458" s="1" t="e">
        <f>SUM(_xlfn.XLOOKUP(Table8[[#This Row],[Control ID]],[6]!Table10[Control ID],[6]cmmiAnalysis!BV$4:BV$579))</f>
        <v>#REF!</v>
      </c>
      <c r="U458" s="1" t="e">
        <f>SUM(_xlfn.XLOOKUP(Table8[[#This Row],[Control ID]],[6]!Table10[Control ID],[6]cmmiAnalysis!BW$4:BW$579))</f>
        <v>#REF!</v>
      </c>
      <c r="V458" s="1" t="e">
        <f>SUM(_xlfn.XLOOKUP(Table8[[#This Row],[Control ID]],[6]!Table10[Control ID],[6]cmmiAnalysis!BX$4:BX$579))</f>
        <v>#REF!</v>
      </c>
      <c r="W458" s="1" t="e">
        <f>SUM(_xlfn.XLOOKUP(Table8[[#This Row],[Control ID]],[6]!Table10[Control ID],[6]cmmiAnalysis!BY$4:BY$579))</f>
        <v>#REF!</v>
      </c>
      <c r="X458" s="1" t="e">
        <f>SUM(_xlfn.XLOOKUP(Table8[[#This Row],[Control ID]],[6]!Table10[Control ID],[6]cmmiAnalysis!BZ$4:BZ$579))</f>
        <v>#REF!</v>
      </c>
      <c r="Y458" s="1" t="e">
        <f>SUM(_xlfn.XLOOKUP(Table8[[#This Row],[Control ID]],[6]!Table10[Control ID],[6]cmmiAnalysis!CA$4:CA$579),_xlfn.XLOOKUP(Table8[[#This Row],[Control ID]],[6]!Table10[Control ID],[6]cmmiAnalysis!CB$4:CB$579))</f>
        <v>#REF!</v>
      </c>
      <c r="Z458" s="1" t="e">
        <f>SUM(_xlfn.XLOOKUP(Table8[[#This Row],[Control ID]],[6]!Table10[Control ID],[6]cmmiAnalysis!CC$4:CC$579),_xlfn.XLOOKUP(Table8[[#This Row],[Control ID]],[6]!Table10[Control ID],[6]cmmiAnalysis!CD$4:CD$579),_xlfn.XLOOKUP(Table8[[#This Row],[Control ID]],[6]!Table10[Control ID],[6]cmmiAnalysis!CE$4:CE$579))</f>
        <v>#REF!</v>
      </c>
    </row>
    <row r="459" spans="2:26" x14ac:dyDescent="0.25">
      <c r="B459" s="1" t="s">
        <v>3853</v>
      </c>
      <c r="C459" s="1" t="str">
        <f>_xlfn.XLOOKUP(B459,[6]cmmiAnalysis!$A$4:$A$579,[6]cmmiAnalysis!$D$4:$D$579,0,0,1)</f>
        <v>Kill Chain Analysis</v>
      </c>
      <c r="D459" s="19">
        <v>4</v>
      </c>
      <c r="E459" s="32" t="str">
        <f>IFERROR(SUM(Table8[[#This Row],[Implementation]:[Reporting]]),"N/A")</f>
        <v>N/A</v>
      </c>
      <c r="F459" s="32" t="e">
        <f>SUM(Table8[[#This Row],[Operating Capability]:[Adaptability]])</f>
        <v>#REF!</v>
      </c>
      <c r="G459" s="32" t="e">
        <f>SUM(Table8[[#This Row],[Reliability]:[Transparency]])</f>
        <v>#REF!</v>
      </c>
      <c r="H459" s="1" t="e" cm="1">
        <f t="array" ref="H459">_xlfn.XLOOKUP(B459,[6]!Table10[Control ID],[6]cmmiAnalysis!AV$4:AV$579,0,0,1)</f>
        <v>#REF!</v>
      </c>
      <c r="I459" s="1" t="e" cm="1">
        <f t="array" ref="I459">_xlfn.XLOOKUP(B459,[6]!Table10[Control ID], [6]cmmiAnalysis!AW$4:AW$579,0,0,1)+(_xlfn.XLOOKUP(B459,[6]!Table10[Control ID], [6]cmmiAnalysis!AX$4:AX$579,0,0,1)+(_xlfn.XLOOKUP(B459,[6]!Table10[Control ID], [6]cmmiAnalysis!AY$4:AY$579,0,0,1)))</f>
        <v>#REF!</v>
      </c>
      <c r="J4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59" s="1" t="e">
        <f>SUM(_xlfn.XLOOKUP(Table8[[#This Row],[Control ID]],[6]!Table10[Control ID],[6]cmmiAnalysis!BE$4:BE$579),_xlfn.XLOOKUP(Table8[[#This Row],[Control ID]],[6]!Table10[Control ID],[6]cmmiAnalysis!BF$4:BF$579))</f>
        <v>#REF!</v>
      </c>
      <c r="L459" s="1" t="e">
        <f>SUM(_xlfn.XLOOKUP(Table8[[#This Row],[Control ID]],[6]!Table10[Control ID],[6]cmmiAnalysis!BG$4:BG$579))</f>
        <v>#REF!</v>
      </c>
      <c r="M459" s="1" t="e">
        <f>SUM(_xlfn.XLOOKUP(Table8[[#This Row],[Control ID]],[6]!Table10[Control ID],[6]cmmiAnalysis!BH$4:BH$579))</f>
        <v>#REF!</v>
      </c>
      <c r="N459" s="1" t="e">
        <f>SUM(_xlfn.XLOOKUP(Table8[[#This Row],[Control ID]],[6]!Table10[Control ID],[6]cmmiAnalysis!BI$4:BI$579))</f>
        <v>#REF!</v>
      </c>
      <c r="O459" s="1" t="e">
        <f>SUM(_xlfn.XLOOKUP(Table8[[#This Row],[Control ID]],[6]!Table10[Control ID],[6]cmmiAnalysis!BJ$4:BJ$579),_xlfn.XLOOKUP(Table8[[#This Row],[Control ID]],[6]!Table10[Control ID],[6]cmmiAnalysis!BK$4:BK$579))</f>
        <v>#REF!</v>
      </c>
      <c r="P459" s="1" t="e">
        <f>SUM(_xlfn.XLOOKUP(Table8[[#This Row],[Control ID]],[6]!Table10[Control ID],[6]cmmiAnalysis!BL$4:BL$579))</f>
        <v>#REF!</v>
      </c>
      <c r="Q4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59" s="1" t="e">
        <f>SUM(_xlfn.XLOOKUP(Table8[[#This Row],[Control ID]],[6]!Table10[Control ID],[6]cmmiAnalysis!BQ$4:BQ$579),_xlfn.XLOOKUP(Table8[[#This Row],[Control ID]],[6]!Table10[Control ID],[6]cmmiAnalysis!BR$4:BR$579))</f>
        <v>#REF!</v>
      </c>
      <c r="S459" s="1" t="e">
        <f>SUM(_xlfn.XLOOKUP(Table8[[#This Row],[Control ID]],[6]!Table10[Control ID],[6]cmmiAnalysis!BA$4:BA$579),_xlfn.XLOOKUP(Table8[[#This Row],[Control ID]],[6]!Table10[Control ID],[6]cmmiAnalysis!BB$4:BB$579),_xlfn.XLOOKUP(Table8[[#This Row],[Control ID]],[6]!Table10[Control ID],[6]cmmiAnalysis!BC$4:BC$579))</f>
        <v>#REF!</v>
      </c>
      <c r="T459" s="1" t="e">
        <f>SUM(_xlfn.XLOOKUP(Table8[[#This Row],[Control ID]],[6]!Table10[Control ID],[6]cmmiAnalysis!BV$4:BV$579))</f>
        <v>#REF!</v>
      </c>
      <c r="U459" s="1" t="e">
        <f>SUM(_xlfn.XLOOKUP(Table8[[#This Row],[Control ID]],[6]!Table10[Control ID],[6]cmmiAnalysis!BW$4:BW$579))</f>
        <v>#REF!</v>
      </c>
      <c r="V459" s="1" t="e">
        <f>SUM(_xlfn.XLOOKUP(Table8[[#This Row],[Control ID]],[6]!Table10[Control ID],[6]cmmiAnalysis!BX$4:BX$579))</f>
        <v>#REF!</v>
      </c>
      <c r="W459" s="1" t="e">
        <f>SUM(_xlfn.XLOOKUP(Table8[[#This Row],[Control ID]],[6]!Table10[Control ID],[6]cmmiAnalysis!BY$4:BY$579))</f>
        <v>#REF!</v>
      </c>
      <c r="X459" s="1" t="e">
        <f>SUM(_xlfn.XLOOKUP(Table8[[#This Row],[Control ID]],[6]!Table10[Control ID],[6]cmmiAnalysis!BZ$4:BZ$579))</f>
        <v>#REF!</v>
      </c>
      <c r="Y459" s="1" t="e">
        <f>SUM(_xlfn.XLOOKUP(Table8[[#This Row],[Control ID]],[6]!Table10[Control ID],[6]cmmiAnalysis!CA$4:CA$579),_xlfn.XLOOKUP(Table8[[#This Row],[Control ID]],[6]!Table10[Control ID],[6]cmmiAnalysis!CB$4:CB$579))</f>
        <v>#REF!</v>
      </c>
      <c r="Z459" s="1" t="e">
        <f>SUM(_xlfn.XLOOKUP(Table8[[#This Row],[Control ID]],[6]!Table10[Control ID],[6]cmmiAnalysis!CC$4:CC$579),_xlfn.XLOOKUP(Table8[[#This Row],[Control ID]],[6]!Table10[Control ID],[6]cmmiAnalysis!CD$4:CD$579),_xlfn.XLOOKUP(Table8[[#This Row],[Control ID]],[6]!Table10[Control ID],[6]cmmiAnalysis!CE$4:CE$579))</f>
        <v>#REF!</v>
      </c>
    </row>
    <row r="460" spans="2:26" x14ac:dyDescent="0.25">
      <c r="B460" s="1" t="s">
        <v>3855</v>
      </c>
      <c r="C460" s="1" t="str">
        <f>_xlfn.XLOOKUP(B460,[6]cmmiAnalysis!$A$4:$A$579,[6]cmmiAnalysis!$D$4:$D$579,0,0,1)</f>
        <v>Gap Analysis</v>
      </c>
      <c r="D460" s="19">
        <v>3</v>
      </c>
      <c r="E460" s="32" t="str">
        <f>IFERROR(SUM(Table8[[#This Row],[Implementation]:[Reporting]]),"N/A")</f>
        <v>N/A</v>
      </c>
      <c r="F460" s="32" t="e">
        <f>SUM(Table8[[#This Row],[Operating Capability]:[Adaptability]])</f>
        <v>#REF!</v>
      </c>
      <c r="G460" s="32" t="e">
        <f>SUM(Table8[[#This Row],[Reliability]:[Transparency]])</f>
        <v>#REF!</v>
      </c>
      <c r="H460" s="1" t="e" cm="1">
        <f t="array" ref="H460">_xlfn.XLOOKUP(B460,[6]!Table10[Control ID],[6]cmmiAnalysis!AV$4:AV$579,0,0,1)</f>
        <v>#REF!</v>
      </c>
      <c r="I460" s="1" t="e" cm="1">
        <f t="array" ref="I460">_xlfn.XLOOKUP(B460,[6]!Table10[Control ID], [6]cmmiAnalysis!AW$4:AW$579,0,0,1)+(_xlfn.XLOOKUP(B460,[6]!Table10[Control ID], [6]cmmiAnalysis!AX$4:AX$579,0,0,1)+(_xlfn.XLOOKUP(B460,[6]!Table10[Control ID], [6]cmmiAnalysis!AY$4:AY$579,0,0,1)))</f>
        <v>#REF!</v>
      </c>
      <c r="J4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0" s="1" t="e">
        <f>SUM(_xlfn.XLOOKUP(Table8[[#This Row],[Control ID]],[6]!Table10[Control ID],[6]cmmiAnalysis!BE$4:BE$579),_xlfn.XLOOKUP(Table8[[#This Row],[Control ID]],[6]!Table10[Control ID],[6]cmmiAnalysis!BF$4:BF$579))</f>
        <v>#REF!</v>
      </c>
      <c r="L460" s="1" t="e">
        <f>SUM(_xlfn.XLOOKUP(Table8[[#This Row],[Control ID]],[6]!Table10[Control ID],[6]cmmiAnalysis!BG$4:BG$579))</f>
        <v>#REF!</v>
      </c>
      <c r="M460" s="1" t="e">
        <f>SUM(_xlfn.XLOOKUP(Table8[[#This Row],[Control ID]],[6]!Table10[Control ID],[6]cmmiAnalysis!BH$4:BH$579))</f>
        <v>#REF!</v>
      </c>
      <c r="N460" s="1" t="e">
        <f>SUM(_xlfn.XLOOKUP(Table8[[#This Row],[Control ID]],[6]!Table10[Control ID],[6]cmmiAnalysis!BI$4:BI$579))</f>
        <v>#REF!</v>
      </c>
      <c r="O460" s="1" t="e">
        <f>SUM(_xlfn.XLOOKUP(Table8[[#This Row],[Control ID]],[6]!Table10[Control ID],[6]cmmiAnalysis!BJ$4:BJ$579),_xlfn.XLOOKUP(Table8[[#This Row],[Control ID]],[6]!Table10[Control ID],[6]cmmiAnalysis!BK$4:BK$579))</f>
        <v>#REF!</v>
      </c>
      <c r="P460" s="1" t="e">
        <f>SUM(_xlfn.XLOOKUP(Table8[[#This Row],[Control ID]],[6]!Table10[Control ID],[6]cmmiAnalysis!BL$4:BL$579))</f>
        <v>#REF!</v>
      </c>
      <c r="Q4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0" s="1" t="e">
        <f>SUM(_xlfn.XLOOKUP(Table8[[#This Row],[Control ID]],[6]!Table10[Control ID],[6]cmmiAnalysis!BQ$4:BQ$579),_xlfn.XLOOKUP(Table8[[#This Row],[Control ID]],[6]!Table10[Control ID],[6]cmmiAnalysis!BR$4:BR$579))</f>
        <v>#REF!</v>
      </c>
      <c r="S460" s="1" t="e">
        <f>SUM(_xlfn.XLOOKUP(Table8[[#This Row],[Control ID]],[6]!Table10[Control ID],[6]cmmiAnalysis!BA$4:BA$579),_xlfn.XLOOKUP(Table8[[#This Row],[Control ID]],[6]!Table10[Control ID],[6]cmmiAnalysis!BB$4:BB$579),_xlfn.XLOOKUP(Table8[[#This Row],[Control ID]],[6]!Table10[Control ID],[6]cmmiAnalysis!BC$4:BC$579))</f>
        <v>#REF!</v>
      </c>
      <c r="T460" s="1" t="e">
        <f>SUM(_xlfn.XLOOKUP(Table8[[#This Row],[Control ID]],[6]!Table10[Control ID],[6]cmmiAnalysis!BV$4:BV$579))</f>
        <v>#REF!</v>
      </c>
      <c r="U460" s="1" t="e">
        <f>SUM(_xlfn.XLOOKUP(Table8[[#This Row],[Control ID]],[6]!Table10[Control ID],[6]cmmiAnalysis!BW$4:BW$579))</f>
        <v>#REF!</v>
      </c>
      <c r="V460" s="1" t="e">
        <f>SUM(_xlfn.XLOOKUP(Table8[[#This Row],[Control ID]],[6]!Table10[Control ID],[6]cmmiAnalysis!BX$4:BX$579))</f>
        <v>#REF!</v>
      </c>
      <c r="W460" s="1" t="e">
        <f>SUM(_xlfn.XLOOKUP(Table8[[#This Row],[Control ID]],[6]!Table10[Control ID],[6]cmmiAnalysis!BY$4:BY$579))</f>
        <v>#REF!</v>
      </c>
      <c r="X460" s="1" t="e">
        <f>SUM(_xlfn.XLOOKUP(Table8[[#This Row],[Control ID]],[6]!Table10[Control ID],[6]cmmiAnalysis!BZ$4:BZ$579))</f>
        <v>#REF!</v>
      </c>
      <c r="Y460" s="1" t="e">
        <f>SUM(_xlfn.XLOOKUP(Table8[[#This Row],[Control ID]],[6]!Table10[Control ID],[6]cmmiAnalysis!CA$4:CA$579),_xlfn.XLOOKUP(Table8[[#This Row],[Control ID]],[6]!Table10[Control ID],[6]cmmiAnalysis!CB$4:CB$579))</f>
        <v>#REF!</v>
      </c>
      <c r="Z460" s="1" t="e">
        <f>SUM(_xlfn.XLOOKUP(Table8[[#This Row],[Control ID]],[6]!Table10[Control ID],[6]cmmiAnalysis!CC$4:CC$579),_xlfn.XLOOKUP(Table8[[#This Row],[Control ID]],[6]!Table10[Control ID],[6]cmmiAnalysis!CD$4:CD$579),_xlfn.XLOOKUP(Table8[[#This Row],[Control ID]],[6]!Table10[Control ID],[6]cmmiAnalysis!CE$4:CE$579))</f>
        <v>#REF!</v>
      </c>
    </row>
    <row r="461" spans="2:26" x14ac:dyDescent="0.25">
      <c r="B461" s="1" t="s">
        <v>3857</v>
      </c>
      <c r="C461" s="1" t="str">
        <f>_xlfn.XLOOKUP(B461,[6]cmmiAnalysis!$A$4:$A$579,[6]cmmiAnalysis!$D$4:$D$579,0,0,1)</f>
        <v>Compliance Audits</v>
      </c>
      <c r="D461" s="19">
        <v>4</v>
      </c>
      <c r="E461" s="32" t="str">
        <f>IFERROR(SUM(Table8[[#This Row],[Implementation]:[Reporting]]),"N/A")</f>
        <v>N/A</v>
      </c>
      <c r="F461" s="32" t="e">
        <f>SUM(Table8[[#This Row],[Operating Capability]:[Adaptability]])</f>
        <v>#REF!</v>
      </c>
      <c r="G461" s="32" t="e">
        <f>SUM(Table8[[#This Row],[Reliability]:[Transparency]])</f>
        <v>#REF!</v>
      </c>
      <c r="H461" s="1" t="e" cm="1">
        <f t="array" ref="H461">_xlfn.XLOOKUP(B461,[6]!Table10[Control ID],[6]cmmiAnalysis!AV$4:AV$579,0,0,1)</f>
        <v>#REF!</v>
      </c>
      <c r="I461" s="1" t="e" cm="1">
        <f t="array" ref="I461">_xlfn.XLOOKUP(B461,[6]!Table10[Control ID], [6]cmmiAnalysis!AW$4:AW$579,0,0,1)+(_xlfn.XLOOKUP(B461,[6]!Table10[Control ID], [6]cmmiAnalysis!AX$4:AX$579,0,0,1)+(_xlfn.XLOOKUP(B461,[6]!Table10[Control ID], [6]cmmiAnalysis!AY$4:AY$579,0,0,1)))</f>
        <v>#REF!</v>
      </c>
      <c r="J4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1" s="1" t="e">
        <f>SUM(_xlfn.XLOOKUP(Table8[[#This Row],[Control ID]],[6]!Table10[Control ID],[6]cmmiAnalysis!BE$4:BE$579),_xlfn.XLOOKUP(Table8[[#This Row],[Control ID]],[6]!Table10[Control ID],[6]cmmiAnalysis!BF$4:BF$579))</f>
        <v>#REF!</v>
      </c>
      <c r="L461" s="1" t="e">
        <f>SUM(_xlfn.XLOOKUP(Table8[[#This Row],[Control ID]],[6]!Table10[Control ID],[6]cmmiAnalysis!BG$4:BG$579))</f>
        <v>#REF!</v>
      </c>
      <c r="M461" s="1" t="e">
        <f>SUM(_xlfn.XLOOKUP(Table8[[#This Row],[Control ID]],[6]!Table10[Control ID],[6]cmmiAnalysis!BH$4:BH$579))</f>
        <v>#REF!</v>
      </c>
      <c r="N461" s="1" t="e">
        <f>SUM(_xlfn.XLOOKUP(Table8[[#This Row],[Control ID]],[6]!Table10[Control ID],[6]cmmiAnalysis!BI$4:BI$579))</f>
        <v>#REF!</v>
      </c>
      <c r="O461" s="1" t="e">
        <f>SUM(_xlfn.XLOOKUP(Table8[[#This Row],[Control ID]],[6]!Table10[Control ID],[6]cmmiAnalysis!BJ$4:BJ$579),_xlfn.XLOOKUP(Table8[[#This Row],[Control ID]],[6]!Table10[Control ID],[6]cmmiAnalysis!BK$4:BK$579))</f>
        <v>#REF!</v>
      </c>
      <c r="P461" s="1" t="e">
        <f>SUM(_xlfn.XLOOKUP(Table8[[#This Row],[Control ID]],[6]!Table10[Control ID],[6]cmmiAnalysis!BL$4:BL$579))</f>
        <v>#REF!</v>
      </c>
      <c r="Q4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1" s="1" t="e">
        <f>SUM(_xlfn.XLOOKUP(Table8[[#This Row],[Control ID]],[6]!Table10[Control ID],[6]cmmiAnalysis!BQ$4:BQ$579),_xlfn.XLOOKUP(Table8[[#This Row],[Control ID]],[6]!Table10[Control ID],[6]cmmiAnalysis!BR$4:BR$579))</f>
        <v>#REF!</v>
      </c>
      <c r="S461" s="1" t="e">
        <f>SUM(_xlfn.XLOOKUP(Table8[[#This Row],[Control ID]],[6]!Table10[Control ID],[6]cmmiAnalysis!BA$4:BA$579),_xlfn.XLOOKUP(Table8[[#This Row],[Control ID]],[6]!Table10[Control ID],[6]cmmiAnalysis!BB$4:BB$579),_xlfn.XLOOKUP(Table8[[#This Row],[Control ID]],[6]!Table10[Control ID],[6]cmmiAnalysis!BC$4:BC$579))</f>
        <v>#REF!</v>
      </c>
      <c r="T461" s="1" t="e">
        <f>SUM(_xlfn.XLOOKUP(Table8[[#This Row],[Control ID]],[6]!Table10[Control ID],[6]cmmiAnalysis!BV$4:BV$579))</f>
        <v>#REF!</v>
      </c>
      <c r="U461" s="1" t="e">
        <f>SUM(_xlfn.XLOOKUP(Table8[[#This Row],[Control ID]],[6]!Table10[Control ID],[6]cmmiAnalysis!BW$4:BW$579))</f>
        <v>#REF!</v>
      </c>
      <c r="V461" s="1" t="e">
        <f>SUM(_xlfn.XLOOKUP(Table8[[#This Row],[Control ID]],[6]!Table10[Control ID],[6]cmmiAnalysis!BX$4:BX$579))</f>
        <v>#REF!</v>
      </c>
      <c r="W461" s="1" t="e">
        <f>SUM(_xlfn.XLOOKUP(Table8[[#This Row],[Control ID]],[6]!Table10[Control ID],[6]cmmiAnalysis!BY$4:BY$579))</f>
        <v>#REF!</v>
      </c>
      <c r="X461" s="1" t="e">
        <f>SUM(_xlfn.XLOOKUP(Table8[[#This Row],[Control ID]],[6]!Table10[Control ID],[6]cmmiAnalysis!BZ$4:BZ$579))</f>
        <v>#REF!</v>
      </c>
      <c r="Y461" s="1" t="e">
        <f>SUM(_xlfn.XLOOKUP(Table8[[#This Row],[Control ID]],[6]!Table10[Control ID],[6]cmmiAnalysis!CA$4:CA$579),_xlfn.XLOOKUP(Table8[[#This Row],[Control ID]],[6]!Table10[Control ID],[6]cmmiAnalysis!CB$4:CB$579))</f>
        <v>#REF!</v>
      </c>
      <c r="Z461" s="1" t="e">
        <f>SUM(_xlfn.XLOOKUP(Table8[[#This Row],[Control ID]],[6]!Table10[Control ID],[6]cmmiAnalysis!CC$4:CC$579),_xlfn.XLOOKUP(Table8[[#This Row],[Control ID]],[6]!Table10[Control ID],[6]cmmiAnalysis!CD$4:CD$579),_xlfn.XLOOKUP(Table8[[#This Row],[Control ID]],[6]!Table10[Control ID],[6]cmmiAnalysis!CE$4:CE$579))</f>
        <v>#REF!</v>
      </c>
    </row>
    <row r="462" spans="2:26" x14ac:dyDescent="0.25">
      <c r="B462" s="1" t="s">
        <v>3858</v>
      </c>
      <c r="C462" s="1" t="str">
        <f>_xlfn.XLOOKUP(B462,[6]cmmiAnalysis!$A$4:$A$579,[6]cmmiAnalysis!$D$4:$D$579,0,0,1)</f>
        <v>Geographic Redundancy</v>
      </c>
      <c r="D462" s="19">
        <v>4</v>
      </c>
      <c r="E462" s="32" t="str">
        <f>IFERROR(SUM(Table8[[#This Row],[Implementation]:[Reporting]]),"N/A")</f>
        <v>N/A</v>
      </c>
      <c r="F462" s="32" t="e">
        <f>SUM(Table8[[#This Row],[Operating Capability]:[Adaptability]])</f>
        <v>#REF!</v>
      </c>
      <c r="G462" s="32" t="e">
        <f>SUM(Table8[[#This Row],[Reliability]:[Transparency]])</f>
        <v>#REF!</v>
      </c>
      <c r="H462" s="1" t="e" cm="1">
        <f t="array" ref="H462">_xlfn.XLOOKUP(B462,[6]!Table10[Control ID],[6]cmmiAnalysis!AV$4:AV$579,0,0,1)</f>
        <v>#REF!</v>
      </c>
      <c r="I462" s="1" t="e" cm="1">
        <f t="array" ref="I462">_xlfn.XLOOKUP(B462,[6]!Table10[Control ID], [6]cmmiAnalysis!AW$4:AW$579,0,0,1)+(_xlfn.XLOOKUP(B462,[6]!Table10[Control ID], [6]cmmiAnalysis!AX$4:AX$579,0,0,1)+(_xlfn.XLOOKUP(B462,[6]!Table10[Control ID], [6]cmmiAnalysis!AY$4:AY$579,0,0,1)))</f>
        <v>#REF!</v>
      </c>
      <c r="J4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2" s="1" t="e">
        <f>SUM(_xlfn.XLOOKUP(Table8[[#This Row],[Control ID]],[6]!Table10[Control ID],[6]cmmiAnalysis!BE$4:BE$579),_xlfn.XLOOKUP(Table8[[#This Row],[Control ID]],[6]!Table10[Control ID],[6]cmmiAnalysis!BF$4:BF$579))</f>
        <v>#REF!</v>
      </c>
      <c r="L462" s="1" t="e">
        <f>SUM(_xlfn.XLOOKUP(Table8[[#This Row],[Control ID]],[6]!Table10[Control ID],[6]cmmiAnalysis!BG$4:BG$579))</f>
        <v>#REF!</v>
      </c>
      <c r="M462" s="1" t="e">
        <f>SUM(_xlfn.XLOOKUP(Table8[[#This Row],[Control ID]],[6]!Table10[Control ID],[6]cmmiAnalysis!BH$4:BH$579))</f>
        <v>#REF!</v>
      </c>
      <c r="N462" s="1" t="e">
        <f>SUM(_xlfn.XLOOKUP(Table8[[#This Row],[Control ID]],[6]!Table10[Control ID],[6]cmmiAnalysis!BI$4:BI$579))</f>
        <v>#REF!</v>
      </c>
      <c r="O462" s="1" t="e">
        <f>SUM(_xlfn.XLOOKUP(Table8[[#This Row],[Control ID]],[6]!Table10[Control ID],[6]cmmiAnalysis!BJ$4:BJ$579),_xlfn.XLOOKUP(Table8[[#This Row],[Control ID]],[6]!Table10[Control ID],[6]cmmiAnalysis!BK$4:BK$579))</f>
        <v>#REF!</v>
      </c>
      <c r="P462" s="1" t="e">
        <f>SUM(_xlfn.XLOOKUP(Table8[[#This Row],[Control ID]],[6]!Table10[Control ID],[6]cmmiAnalysis!BL$4:BL$579))</f>
        <v>#REF!</v>
      </c>
      <c r="Q4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2" s="1" t="e">
        <f>SUM(_xlfn.XLOOKUP(Table8[[#This Row],[Control ID]],[6]!Table10[Control ID],[6]cmmiAnalysis!BQ$4:BQ$579),_xlfn.XLOOKUP(Table8[[#This Row],[Control ID]],[6]!Table10[Control ID],[6]cmmiAnalysis!BR$4:BR$579))</f>
        <v>#REF!</v>
      </c>
      <c r="S462" s="1" t="e">
        <f>SUM(_xlfn.XLOOKUP(Table8[[#This Row],[Control ID]],[6]!Table10[Control ID],[6]cmmiAnalysis!BA$4:BA$579),_xlfn.XLOOKUP(Table8[[#This Row],[Control ID]],[6]!Table10[Control ID],[6]cmmiAnalysis!BB$4:BB$579),_xlfn.XLOOKUP(Table8[[#This Row],[Control ID]],[6]!Table10[Control ID],[6]cmmiAnalysis!BC$4:BC$579))</f>
        <v>#REF!</v>
      </c>
      <c r="T462" s="1" t="e">
        <f>SUM(_xlfn.XLOOKUP(Table8[[#This Row],[Control ID]],[6]!Table10[Control ID],[6]cmmiAnalysis!BV$4:BV$579))</f>
        <v>#REF!</v>
      </c>
      <c r="U462" s="1" t="e">
        <f>SUM(_xlfn.XLOOKUP(Table8[[#This Row],[Control ID]],[6]!Table10[Control ID],[6]cmmiAnalysis!BW$4:BW$579))</f>
        <v>#REF!</v>
      </c>
      <c r="V462" s="1" t="e">
        <f>SUM(_xlfn.XLOOKUP(Table8[[#This Row],[Control ID]],[6]!Table10[Control ID],[6]cmmiAnalysis!BX$4:BX$579))</f>
        <v>#REF!</v>
      </c>
      <c r="W462" s="1" t="e">
        <f>SUM(_xlfn.XLOOKUP(Table8[[#This Row],[Control ID]],[6]!Table10[Control ID],[6]cmmiAnalysis!BY$4:BY$579))</f>
        <v>#REF!</v>
      </c>
      <c r="X462" s="1" t="e">
        <f>SUM(_xlfn.XLOOKUP(Table8[[#This Row],[Control ID]],[6]!Table10[Control ID],[6]cmmiAnalysis!BZ$4:BZ$579))</f>
        <v>#REF!</v>
      </c>
      <c r="Y462" s="1" t="e">
        <f>SUM(_xlfn.XLOOKUP(Table8[[#This Row],[Control ID]],[6]!Table10[Control ID],[6]cmmiAnalysis!CA$4:CA$579),_xlfn.XLOOKUP(Table8[[#This Row],[Control ID]],[6]!Table10[Control ID],[6]cmmiAnalysis!CB$4:CB$579))</f>
        <v>#REF!</v>
      </c>
      <c r="Z462" s="1" t="e">
        <f>SUM(_xlfn.XLOOKUP(Table8[[#This Row],[Control ID]],[6]!Table10[Control ID],[6]cmmiAnalysis!CC$4:CC$579),_xlfn.XLOOKUP(Table8[[#This Row],[Control ID]],[6]!Table10[Control ID],[6]cmmiAnalysis!CD$4:CD$579),_xlfn.XLOOKUP(Table8[[#This Row],[Control ID]],[6]!Table10[Control ID],[6]cmmiAnalysis!CE$4:CE$579))</f>
        <v>#REF!</v>
      </c>
    </row>
    <row r="463" spans="2:26" x14ac:dyDescent="0.25">
      <c r="B463" s="1" t="s">
        <v>3859</v>
      </c>
      <c r="C463" s="1" t="str">
        <f>_xlfn.XLOOKUP(B463,[6]cmmiAnalysis!$A$4:$A$579,[6]cmmiAnalysis!$D$4:$D$579,0,0,1)</f>
        <v>Quantitative Risk Analysis</v>
      </c>
      <c r="D463" s="19">
        <v>3</v>
      </c>
      <c r="E463" s="32" t="str">
        <f>IFERROR(SUM(Table8[[#This Row],[Implementation]:[Reporting]]),"N/A")</f>
        <v>N/A</v>
      </c>
      <c r="F463" s="32" t="e">
        <f>SUM(Table8[[#This Row],[Operating Capability]:[Adaptability]])</f>
        <v>#REF!</v>
      </c>
      <c r="G463" s="32" t="e">
        <f>SUM(Table8[[#This Row],[Reliability]:[Transparency]])</f>
        <v>#REF!</v>
      </c>
      <c r="H463" s="1" t="e" cm="1">
        <f t="array" ref="H463">_xlfn.XLOOKUP(B463,[6]!Table10[Control ID],[6]cmmiAnalysis!AV$4:AV$579,0,0,1)</f>
        <v>#REF!</v>
      </c>
      <c r="I463" s="1" t="e" cm="1">
        <f t="array" ref="I463">_xlfn.XLOOKUP(B463,[6]!Table10[Control ID], [6]cmmiAnalysis!AW$4:AW$579,0,0,1)+(_xlfn.XLOOKUP(B463,[6]!Table10[Control ID], [6]cmmiAnalysis!AX$4:AX$579,0,0,1)+(_xlfn.XLOOKUP(B463,[6]!Table10[Control ID], [6]cmmiAnalysis!AY$4:AY$579,0,0,1)))</f>
        <v>#REF!</v>
      </c>
      <c r="J4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3" s="1" t="e">
        <f>SUM(_xlfn.XLOOKUP(Table8[[#This Row],[Control ID]],[6]!Table10[Control ID],[6]cmmiAnalysis!BE$4:BE$579),_xlfn.XLOOKUP(Table8[[#This Row],[Control ID]],[6]!Table10[Control ID],[6]cmmiAnalysis!BF$4:BF$579))</f>
        <v>#REF!</v>
      </c>
      <c r="L463" s="1" t="e">
        <f>SUM(_xlfn.XLOOKUP(Table8[[#This Row],[Control ID]],[6]!Table10[Control ID],[6]cmmiAnalysis!BG$4:BG$579))</f>
        <v>#REF!</v>
      </c>
      <c r="M463" s="1" t="e">
        <f>SUM(_xlfn.XLOOKUP(Table8[[#This Row],[Control ID]],[6]!Table10[Control ID],[6]cmmiAnalysis!BH$4:BH$579))</f>
        <v>#REF!</v>
      </c>
      <c r="N463" s="1" t="e">
        <f>SUM(_xlfn.XLOOKUP(Table8[[#This Row],[Control ID]],[6]!Table10[Control ID],[6]cmmiAnalysis!BI$4:BI$579))</f>
        <v>#REF!</v>
      </c>
      <c r="O463" s="1" t="e">
        <f>SUM(_xlfn.XLOOKUP(Table8[[#This Row],[Control ID]],[6]!Table10[Control ID],[6]cmmiAnalysis!BJ$4:BJ$579),_xlfn.XLOOKUP(Table8[[#This Row],[Control ID]],[6]!Table10[Control ID],[6]cmmiAnalysis!BK$4:BK$579))</f>
        <v>#REF!</v>
      </c>
      <c r="P463" s="1" t="e">
        <f>SUM(_xlfn.XLOOKUP(Table8[[#This Row],[Control ID]],[6]!Table10[Control ID],[6]cmmiAnalysis!BL$4:BL$579))</f>
        <v>#REF!</v>
      </c>
      <c r="Q4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3" s="1" t="e">
        <f>SUM(_xlfn.XLOOKUP(Table8[[#This Row],[Control ID]],[6]!Table10[Control ID],[6]cmmiAnalysis!BQ$4:BQ$579),_xlfn.XLOOKUP(Table8[[#This Row],[Control ID]],[6]!Table10[Control ID],[6]cmmiAnalysis!BR$4:BR$579))</f>
        <v>#REF!</v>
      </c>
      <c r="S463" s="1" t="e">
        <f>SUM(_xlfn.XLOOKUP(Table8[[#This Row],[Control ID]],[6]!Table10[Control ID],[6]cmmiAnalysis!BA$4:BA$579),_xlfn.XLOOKUP(Table8[[#This Row],[Control ID]],[6]!Table10[Control ID],[6]cmmiAnalysis!BB$4:BB$579),_xlfn.XLOOKUP(Table8[[#This Row],[Control ID]],[6]!Table10[Control ID],[6]cmmiAnalysis!BC$4:BC$579))</f>
        <v>#REF!</v>
      </c>
      <c r="T463" s="1" t="e">
        <f>SUM(_xlfn.XLOOKUP(Table8[[#This Row],[Control ID]],[6]!Table10[Control ID],[6]cmmiAnalysis!BV$4:BV$579))</f>
        <v>#REF!</v>
      </c>
      <c r="U463" s="1" t="e">
        <f>SUM(_xlfn.XLOOKUP(Table8[[#This Row],[Control ID]],[6]!Table10[Control ID],[6]cmmiAnalysis!BW$4:BW$579))</f>
        <v>#REF!</v>
      </c>
      <c r="V463" s="1" t="e">
        <f>SUM(_xlfn.XLOOKUP(Table8[[#This Row],[Control ID]],[6]!Table10[Control ID],[6]cmmiAnalysis!BX$4:BX$579))</f>
        <v>#REF!</v>
      </c>
      <c r="W463" s="1" t="e">
        <f>SUM(_xlfn.XLOOKUP(Table8[[#This Row],[Control ID]],[6]!Table10[Control ID],[6]cmmiAnalysis!BY$4:BY$579))</f>
        <v>#REF!</v>
      </c>
      <c r="X463" s="1" t="e">
        <f>SUM(_xlfn.XLOOKUP(Table8[[#This Row],[Control ID]],[6]!Table10[Control ID],[6]cmmiAnalysis!BZ$4:BZ$579))</f>
        <v>#REF!</v>
      </c>
      <c r="Y463" s="1" t="e">
        <f>SUM(_xlfn.XLOOKUP(Table8[[#This Row],[Control ID]],[6]!Table10[Control ID],[6]cmmiAnalysis!CA$4:CA$579),_xlfn.XLOOKUP(Table8[[#This Row],[Control ID]],[6]!Table10[Control ID],[6]cmmiAnalysis!CB$4:CB$579))</f>
        <v>#REF!</v>
      </c>
      <c r="Z463" s="1" t="e">
        <f>SUM(_xlfn.XLOOKUP(Table8[[#This Row],[Control ID]],[6]!Table10[Control ID],[6]cmmiAnalysis!CC$4:CC$579),_xlfn.XLOOKUP(Table8[[#This Row],[Control ID]],[6]!Table10[Control ID],[6]cmmiAnalysis!CD$4:CD$579),_xlfn.XLOOKUP(Table8[[#This Row],[Control ID]],[6]!Table10[Control ID],[6]cmmiAnalysis!CE$4:CE$579))</f>
        <v>#REF!</v>
      </c>
    </row>
    <row r="464" spans="2:26" x14ac:dyDescent="0.25">
      <c r="B464" s="1" t="s">
        <v>3860</v>
      </c>
      <c r="C464" s="1" t="str">
        <f>_xlfn.XLOOKUP(B464,[6]cmmiAnalysis!$A$4:$A$579,[6]cmmiAnalysis!$D$4:$D$579,0,0,1)</f>
        <v>Risk Matrix</v>
      </c>
      <c r="D464" s="19">
        <v>4</v>
      </c>
      <c r="E464" s="32" t="str">
        <f>IFERROR(SUM(Table8[[#This Row],[Implementation]:[Reporting]]),"N/A")</f>
        <v>N/A</v>
      </c>
      <c r="F464" s="32" t="e">
        <f>SUM(Table8[[#This Row],[Operating Capability]:[Adaptability]])</f>
        <v>#REF!</v>
      </c>
      <c r="G464" s="32" t="e">
        <f>SUM(Table8[[#This Row],[Reliability]:[Transparency]])</f>
        <v>#REF!</v>
      </c>
      <c r="H464" s="1" t="e" cm="1">
        <f t="array" ref="H464">_xlfn.XLOOKUP(B464,[6]!Table10[Control ID],[6]cmmiAnalysis!AV$4:AV$579,0,0,1)</f>
        <v>#REF!</v>
      </c>
      <c r="I464" s="1" t="e" cm="1">
        <f t="array" ref="I464">_xlfn.XLOOKUP(B464,[6]!Table10[Control ID], [6]cmmiAnalysis!AW$4:AW$579,0,0,1)+(_xlfn.XLOOKUP(B464,[6]!Table10[Control ID], [6]cmmiAnalysis!AX$4:AX$579,0,0,1)+(_xlfn.XLOOKUP(B464,[6]!Table10[Control ID], [6]cmmiAnalysis!AY$4:AY$579,0,0,1)))</f>
        <v>#REF!</v>
      </c>
      <c r="J4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4" s="1" t="e">
        <f>SUM(_xlfn.XLOOKUP(Table8[[#This Row],[Control ID]],[6]!Table10[Control ID],[6]cmmiAnalysis!BE$4:BE$579),_xlfn.XLOOKUP(Table8[[#This Row],[Control ID]],[6]!Table10[Control ID],[6]cmmiAnalysis!BF$4:BF$579))</f>
        <v>#REF!</v>
      </c>
      <c r="L464" s="1" t="e">
        <f>SUM(_xlfn.XLOOKUP(Table8[[#This Row],[Control ID]],[6]!Table10[Control ID],[6]cmmiAnalysis!BG$4:BG$579))</f>
        <v>#REF!</v>
      </c>
      <c r="M464" s="1" t="e">
        <f>SUM(_xlfn.XLOOKUP(Table8[[#This Row],[Control ID]],[6]!Table10[Control ID],[6]cmmiAnalysis!BH$4:BH$579))</f>
        <v>#REF!</v>
      </c>
      <c r="N464" s="1" t="e">
        <f>SUM(_xlfn.XLOOKUP(Table8[[#This Row],[Control ID]],[6]!Table10[Control ID],[6]cmmiAnalysis!BI$4:BI$579))</f>
        <v>#REF!</v>
      </c>
      <c r="O464" s="1" t="e">
        <f>SUM(_xlfn.XLOOKUP(Table8[[#This Row],[Control ID]],[6]!Table10[Control ID],[6]cmmiAnalysis!BJ$4:BJ$579),_xlfn.XLOOKUP(Table8[[#This Row],[Control ID]],[6]!Table10[Control ID],[6]cmmiAnalysis!BK$4:BK$579))</f>
        <v>#REF!</v>
      </c>
      <c r="P464" s="1" t="e">
        <f>SUM(_xlfn.XLOOKUP(Table8[[#This Row],[Control ID]],[6]!Table10[Control ID],[6]cmmiAnalysis!BL$4:BL$579))</f>
        <v>#REF!</v>
      </c>
      <c r="Q4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4" s="1" t="e">
        <f>SUM(_xlfn.XLOOKUP(Table8[[#This Row],[Control ID]],[6]!Table10[Control ID],[6]cmmiAnalysis!BQ$4:BQ$579),_xlfn.XLOOKUP(Table8[[#This Row],[Control ID]],[6]!Table10[Control ID],[6]cmmiAnalysis!BR$4:BR$579))</f>
        <v>#REF!</v>
      </c>
      <c r="S464" s="1" t="e">
        <f>SUM(_xlfn.XLOOKUP(Table8[[#This Row],[Control ID]],[6]!Table10[Control ID],[6]cmmiAnalysis!BA$4:BA$579),_xlfn.XLOOKUP(Table8[[#This Row],[Control ID]],[6]!Table10[Control ID],[6]cmmiAnalysis!BB$4:BB$579),_xlfn.XLOOKUP(Table8[[#This Row],[Control ID]],[6]!Table10[Control ID],[6]cmmiAnalysis!BC$4:BC$579))</f>
        <v>#REF!</v>
      </c>
      <c r="T464" s="1" t="e">
        <f>SUM(_xlfn.XLOOKUP(Table8[[#This Row],[Control ID]],[6]!Table10[Control ID],[6]cmmiAnalysis!BV$4:BV$579))</f>
        <v>#REF!</v>
      </c>
      <c r="U464" s="1" t="e">
        <f>SUM(_xlfn.XLOOKUP(Table8[[#This Row],[Control ID]],[6]!Table10[Control ID],[6]cmmiAnalysis!BW$4:BW$579))</f>
        <v>#REF!</v>
      </c>
      <c r="V464" s="1" t="e">
        <f>SUM(_xlfn.XLOOKUP(Table8[[#This Row],[Control ID]],[6]!Table10[Control ID],[6]cmmiAnalysis!BX$4:BX$579))</f>
        <v>#REF!</v>
      </c>
      <c r="W464" s="1" t="e">
        <f>SUM(_xlfn.XLOOKUP(Table8[[#This Row],[Control ID]],[6]!Table10[Control ID],[6]cmmiAnalysis!BY$4:BY$579))</f>
        <v>#REF!</v>
      </c>
      <c r="X464" s="1" t="e">
        <f>SUM(_xlfn.XLOOKUP(Table8[[#This Row],[Control ID]],[6]!Table10[Control ID],[6]cmmiAnalysis!BZ$4:BZ$579))</f>
        <v>#REF!</v>
      </c>
      <c r="Y464" s="1" t="e">
        <f>SUM(_xlfn.XLOOKUP(Table8[[#This Row],[Control ID]],[6]!Table10[Control ID],[6]cmmiAnalysis!CA$4:CA$579),_xlfn.XLOOKUP(Table8[[#This Row],[Control ID]],[6]!Table10[Control ID],[6]cmmiAnalysis!CB$4:CB$579))</f>
        <v>#REF!</v>
      </c>
      <c r="Z464" s="1" t="e">
        <f>SUM(_xlfn.XLOOKUP(Table8[[#This Row],[Control ID]],[6]!Table10[Control ID],[6]cmmiAnalysis!CC$4:CC$579),_xlfn.XLOOKUP(Table8[[#This Row],[Control ID]],[6]!Table10[Control ID],[6]cmmiAnalysis!CD$4:CD$579),_xlfn.XLOOKUP(Table8[[#This Row],[Control ID]],[6]!Table10[Control ID],[6]cmmiAnalysis!CE$4:CE$579))</f>
        <v>#REF!</v>
      </c>
    </row>
    <row r="465" spans="2:26" x14ac:dyDescent="0.25">
      <c r="B465" s="1" t="s">
        <v>3861</v>
      </c>
      <c r="C465" s="1" t="str">
        <f>_xlfn.XLOOKUP(B465,[6]cmmiAnalysis!$A$4:$A$579,[6]cmmiAnalysis!$D$4:$D$579,0,0,1)</f>
        <v>Quantitative Risk Analysis</v>
      </c>
      <c r="D465" s="19">
        <v>3</v>
      </c>
      <c r="E465" s="32" t="str">
        <f>IFERROR(SUM(Table8[[#This Row],[Implementation]:[Reporting]]),"N/A")</f>
        <v>N/A</v>
      </c>
      <c r="F465" s="32" t="e">
        <f>SUM(Table8[[#This Row],[Operating Capability]:[Adaptability]])</f>
        <v>#REF!</v>
      </c>
      <c r="G465" s="32" t="e">
        <f>SUM(Table8[[#This Row],[Reliability]:[Transparency]])</f>
        <v>#REF!</v>
      </c>
      <c r="H465" s="1" t="e" cm="1">
        <f t="array" ref="H465">_xlfn.XLOOKUP(B465,[6]!Table10[Control ID],[6]cmmiAnalysis!AV$4:AV$579,0,0,1)</f>
        <v>#REF!</v>
      </c>
      <c r="I465" s="1" t="e" cm="1">
        <f t="array" ref="I465">_xlfn.XLOOKUP(B465,[6]!Table10[Control ID], [6]cmmiAnalysis!AW$4:AW$579,0,0,1)+(_xlfn.XLOOKUP(B465,[6]!Table10[Control ID], [6]cmmiAnalysis!AX$4:AX$579,0,0,1)+(_xlfn.XLOOKUP(B465,[6]!Table10[Control ID], [6]cmmiAnalysis!AY$4:AY$579,0,0,1)))</f>
        <v>#REF!</v>
      </c>
      <c r="J4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5" s="1" t="e">
        <f>SUM(_xlfn.XLOOKUP(Table8[[#This Row],[Control ID]],[6]!Table10[Control ID],[6]cmmiAnalysis!BE$4:BE$579),_xlfn.XLOOKUP(Table8[[#This Row],[Control ID]],[6]!Table10[Control ID],[6]cmmiAnalysis!BF$4:BF$579))</f>
        <v>#REF!</v>
      </c>
      <c r="L465" s="1" t="e">
        <f>SUM(_xlfn.XLOOKUP(Table8[[#This Row],[Control ID]],[6]!Table10[Control ID],[6]cmmiAnalysis!BG$4:BG$579))</f>
        <v>#REF!</v>
      </c>
      <c r="M465" s="1" t="e">
        <f>SUM(_xlfn.XLOOKUP(Table8[[#This Row],[Control ID]],[6]!Table10[Control ID],[6]cmmiAnalysis!BH$4:BH$579))</f>
        <v>#REF!</v>
      </c>
      <c r="N465" s="1" t="e">
        <f>SUM(_xlfn.XLOOKUP(Table8[[#This Row],[Control ID]],[6]!Table10[Control ID],[6]cmmiAnalysis!BI$4:BI$579))</f>
        <v>#REF!</v>
      </c>
      <c r="O465" s="1" t="e">
        <f>SUM(_xlfn.XLOOKUP(Table8[[#This Row],[Control ID]],[6]!Table10[Control ID],[6]cmmiAnalysis!BJ$4:BJ$579),_xlfn.XLOOKUP(Table8[[#This Row],[Control ID]],[6]!Table10[Control ID],[6]cmmiAnalysis!BK$4:BK$579))</f>
        <v>#REF!</v>
      </c>
      <c r="P465" s="1" t="e">
        <f>SUM(_xlfn.XLOOKUP(Table8[[#This Row],[Control ID]],[6]!Table10[Control ID],[6]cmmiAnalysis!BL$4:BL$579))</f>
        <v>#REF!</v>
      </c>
      <c r="Q4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5" s="1" t="e">
        <f>SUM(_xlfn.XLOOKUP(Table8[[#This Row],[Control ID]],[6]!Table10[Control ID],[6]cmmiAnalysis!BQ$4:BQ$579),_xlfn.XLOOKUP(Table8[[#This Row],[Control ID]],[6]!Table10[Control ID],[6]cmmiAnalysis!BR$4:BR$579))</f>
        <v>#REF!</v>
      </c>
      <c r="S465" s="1" t="e">
        <f>SUM(_xlfn.XLOOKUP(Table8[[#This Row],[Control ID]],[6]!Table10[Control ID],[6]cmmiAnalysis!BA$4:BA$579),_xlfn.XLOOKUP(Table8[[#This Row],[Control ID]],[6]!Table10[Control ID],[6]cmmiAnalysis!BB$4:BB$579),_xlfn.XLOOKUP(Table8[[#This Row],[Control ID]],[6]!Table10[Control ID],[6]cmmiAnalysis!BC$4:BC$579))</f>
        <v>#REF!</v>
      </c>
      <c r="T465" s="1" t="e">
        <f>SUM(_xlfn.XLOOKUP(Table8[[#This Row],[Control ID]],[6]!Table10[Control ID],[6]cmmiAnalysis!BV$4:BV$579))</f>
        <v>#REF!</v>
      </c>
      <c r="U465" s="1" t="e">
        <f>SUM(_xlfn.XLOOKUP(Table8[[#This Row],[Control ID]],[6]!Table10[Control ID],[6]cmmiAnalysis!BW$4:BW$579))</f>
        <v>#REF!</v>
      </c>
      <c r="V465" s="1" t="e">
        <f>SUM(_xlfn.XLOOKUP(Table8[[#This Row],[Control ID]],[6]!Table10[Control ID],[6]cmmiAnalysis!BX$4:BX$579))</f>
        <v>#REF!</v>
      </c>
      <c r="W465" s="1" t="e">
        <f>SUM(_xlfn.XLOOKUP(Table8[[#This Row],[Control ID]],[6]!Table10[Control ID],[6]cmmiAnalysis!BY$4:BY$579))</f>
        <v>#REF!</v>
      </c>
      <c r="X465" s="1" t="e">
        <f>SUM(_xlfn.XLOOKUP(Table8[[#This Row],[Control ID]],[6]!Table10[Control ID],[6]cmmiAnalysis!BZ$4:BZ$579))</f>
        <v>#REF!</v>
      </c>
      <c r="Y465" s="1" t="e">
        <f>SUM(_xlfn.XLOOKUP(Table8[[#This Row],[Control ID]],[6]!Table10[Control ID],[6]cmmiAnalysis!CA$4:CA$579),_xlfn.XLOOKUP(Table8[[#This Row],[Control ID]],[6]!Table10[Control ID],[6]cmmiAnalysis!CB$4:CB$579))</f>
        <v>#REF!</v>
      </c>
      <c r="Z465" s="1" t="e">
        <f>SUM(_xlfn.XLOOKUP(Table8[[#This Row],[Control ID]],[6]!Table10[Control ID],[6]cmmiAnalysis!CC$4:CC$579),_xlfn.XLOOKUP(Table8[[#This Row],[Control ID]],[6]!Table10[Control ID],[6]cmmiAnalysis!CD$4:CD$579),_xlfn.XLOOKUP(Table8[[#This Row],[Control ID]],[6]!Table10[Control ID],[6]cmmiAnalysis!CE$4:CE$579))</f>
        <v>#REF!</v>
      </c>
    </row>
    <row r="466" spans="2:26" x14ac:dyDescent="0.25">
      <c r="B466" s="1" t="s">
        <v>3862</v>
      </c>
      <c r="C466" s="1" t="str">
        <f>_xlfn.XLOOKUP(B466,[6]cmmiAnalysis!$A$4:$A$579,[6]cmmiAnalysis!$D$4:$D$579,0,0,1)</f>
        <v>Policy Acknowledgment</v>
      </c>
      <c r="D466" s="19">
        <v>4</v>
      </c>
      <c r="E466" s="32" t="str">
        <f>IFERROR(SUM(Table8[[#This Row],[Implementation]:[Reporting]]),"N/A")</f>
        <v>N/A</v>
      </c>
      <c r="F466" s="32" t="e">
        <f>SUM(Table8[[#This Row],[Operating Capability]:[Adaptability]])</f>
        <v>#REF!</v>
      </c>
      <c r="G466" s="32" t="e">
        <f>SUM(Table8[[#This Row],[Reliability]:[Transparency]])</f>
        <v>#REF!</v>
      </c>
      <c r="H466" s="1" t="e" cm="1">
        <f t="array" ref="H466">_xlfn.XLOOKUP(B466,[6]!Table10[Control ID],[6]cmmiAnalysis!AV$4:AV$579,0,0,1)</f>
        <v>#REF!</v>
      </c>
      <c r="I466" s="1" t="e" cm="1">
        <f t="array" ref="I466">_xlfn.XLOOKUP(B466,[6]!Table10[Control ID], [6]cmmiAnalysis!AW$4:AW$579,0,0,1)+(_xlfn.XLOOKUP(B466,[6]!Table10[Control ID], [6]cmmiAnalysis!AX$4:AX$579,0,0,1)+(_xlfn.XLOOKUP(B466,[6]!Table10[Control ID], [6]cmmiAnalysis!AY$4:AY$579,0,0,1)))</f>
        <v>#REF!</v>
      </c>
      <c r="J4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6" s="1" t="e">
        <f>SUM(_xlfn.XLOOKUP(Table8[[#This Row],[Control ID]],[6]!Table10[Control ID],[6]cmmiAnalysis!BE$4:BE$579),_xlfn.XLOOKUP(Table8[[#This Row],[Control ID]],[6]!Table10[Control ID],[6]cmmiAnalysis!BF$4:BF$579))</f>
        <v>#REF!</v>
      </c>
      <c r="L466" s="1" t="e">
        <f>SUM(_xlfn.XLOOKUP(Table8[[#This Row],[Control ID]],[6]!Table10[Control ID],[6]cmmiAnalysis!BG$4:BG$579))</f>
        <v>#REF!</v>
      </c>
      <c r="M466" s="1" t="e">
        <f>SUM(_xlfn.XLOOKUP(Table8[[#This Row],[Control ID]],[6]!Table10[Control ID],[6]cmmiAnalysis!BH$4:BH$579))</f>
        <v>#REF!</v>
      </c>
      <c r="N466" s="1" t="e">
        <f>SUM(_xlfn.XLOOKUP(Table8[[#This Row],[Control ID]],[6]!Table10[Control ID],[6]cmmiAnalysis!BI$4:BI$579))</f>
        <v>#REF!</v>
      </c>
      <c r="O466" s="1" t="e">
        <f>SUM(_xlfn.XLOOKUP(Table8[[#This Row],[Control ID]],[6]!Table10[Control ID],[6]cmmiAnalysis!BJ$4:BJ$579),_xlfn.XLOOKUP(Table8[[#This Row],[Control ID]],[6]!Table10[Control ID],[6]cmmiAnalysis!BK$4:BK$579))</f>
        <v>#REF!</v>
      </c>
      <c r="P466" s="1" t="e">
        <f>SUM(_xlfn.XLOOKUP(Table8[[#This Row],[Control ID]],[6]!Table10[Control ID],[6]cmmiAnalysis!BL$4:BL$579))</f>
        <v>#REF!</v>
      </c>
      <c r="Q4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6" s="1" t="e">
        <f>SUM(_xlfn.XLOOKUP(Table8[[#This Row],[Control ID]],[6]!Table10[Control ID],[6]cmmiAnalysis!BQ$4:BQ$579),_xlfn.XLOOKUP(Table8[[#This Row],[Control ID]],[6]!Table10[Control ID],[6]cmmiAnalysis!BR$4:BR$579))</f>
        <v>#REF!</v>
      </c>
      <c r="S466" s="1" t="e">
        <f>SUM(_xlfn.XLOOKUP(Table8[[#This Row],[Control ID]],[6]!Table10[Control ID],[6]cmmiAnalysis!BA$4:BA$579),_xlfn.XLOOKUP(Table8[[#This Row],[Control ID]],[6]!Table10[Control ID],[6]cmmiAnalysis!BB$4:BB$579),_xlfn.XLOOKUP(Table8[[#This Row],[Control ID]],[6]!Table10[Control ID],[6]cmmiAnalysis!BC$4:BC$579))</f>
        <v>#REF!</v>
      </c>
      <c r="T466" s="1" t="e">
        <f>SUM(_xlfn.XLOOKUP(Table8[[#This Row],[Control ID]],[6]!Table10[Control ID],[6]cmmiAnalysis!BV$4:BV$579))</f>
        <v>#REF!</v>
      </c>
      <c r="U466" s="1" t="e">
        <f>SUM(_xlfn.XLOOKUP(Table8[[#This Row],[Control ID]],[6]!Table10[Control ID],[6]cmmiAnalysis!BW$4:BW$579))</f>
        <v>#REF!</v>
      </c>
      <c r="V466" s="1" t="e">
        <f>SUM(_xlfn.XLOOKUP(Table8[[#This Row],[Control ID]],[6]!Table10[Control ID],[6]cmmiAnalysis!BX$4:BX$579))</f>
        <v>#REF!</v>
      </c>
      <c r="W466" s="1" t="e">
        <f>SUM(_xlfn.XLOOKUP(Table8[[#This Row],[Control ID]],[6]!Table10[Control ID],[6]cmmiAnalysis!BY$4:BY$579))</f>
        <v>#REF!</v>
      </c>
      <c r="X466" s="1" t="e">
        <f>SUM(_xlfn.XLOOKUP(Table8[[#This Row],[Control ID]],[6]!Table10[Control ID],[6]cmmiAnalysis!BZ$4:BZ$579))</f>
        <v>#REF!</v>
      </c>
      <c r="Y466" s="1" t="e">
        <f>SUM(_xlfn.XLOOKUP(Table8[[#This Row],[Control ID]],[6]!Table10[Control ID],[6]cmmiAnalysis!CA$4:CA$579),_xlfn.XLOOKUP(Table8[[#This Row],[Control ID]],[6]!Table10[Control ID],[6]cmmiAnalysis!CB$4:CB$579))</f>
        <v>#REF!</v>
      </c>
      <c r="Z466" s="1" t="e">
        <f>SUM(_xlfn.XLOOKUP(Table8[[#This Row],[Control ID]],[6]!Table10[Control ID],[6]cmmiAnalysis!CC$4:CC$579),_xlfn.XLOOKUP(Table8[[#This Row],[Control ID]],[6]!Table10[Control ID],[6]cmmiAnalysis!CD$4:CD$579),_xlfn.XLOOKUP(Table8[[#This Row],[Control ID]],[6]!Table10[Control ID],[6]cmmiAnalysis!CE$4:CE$579))</f>
        <v>#REF!</v>
      </c>
    </row>
    <row r="467" spans="2:26" x14ac:dyDescent="0.25">
      <c r="B467" s="1" t="s">
        <v>3863</v>
      </c>
      <c r="C467" s="1" t="str">
        <f>_xlfn.XLOOKUP(B467,[6]cmmiAnalysis!$A$4:$A$579,[6]cmmiAnalysis!$D$4:$D$579,0,0,1)</f>
        <v>Policy Compliance Monitoring</v>
      </c>
      <c r="D467" s="19">
        <v>4</v>
      </c>
      <c r="E467" s="32" t="str">
        <f>IFERROR(SUM(Table8[[#This Row],[Implementation]:[Reporting]]),"N/A")</f>
        <v>N/A</v>
      </c>
      <c r="F467" s="32" t="e">
        <f>SUM(Table8[[#This Row],[Operating Capability]:[Adaptability]])</f>
        <v>#REF!</v>
      </c>
      <c r="G467" s="32" t="e">
        <f>SUM(Table8[[#This Row],[Reliability]:[Transparency]])</f>
        <v>#REF!</v>
      </c>
      <c r="H467" s="1" t="e" cm="1">
        <f t="array" ref="H467">_xlfn.XLOOKUP(B467,[6]!Table10[Control ID],[6]cmmiAnalysis!AV$4:AV$579,0,0,1)</f>
        <v>#REF!</v>
      </c>
      <c r="I467" s="1" t="e" cm="1">
        <f t="array" ref="I467">_xlfn.XLOOKUP(B467,[6]!Table10[Control ID], [6]cmmiAnalysis!AW$4:AW$579,0,0,1)+(_xlfn.XLOOKUP(B467,[6]!Table10[Control ID], [6]cmmiAnalysis!AX$4:AX$579,0,0,1)+(_xlfn.XLOOKUP(B467,[6]!Table10[Control ID], [6]cmmiAnalysis!AY$4:AY$579,0,0,1)))</f>
        <v>#REF!</v>
      </c>
      <c r="J4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7" s="1" t="e">
        <f>SUM(_xlfn.XLOOKUP(Table8[[#This Row],[Control ID]],[6]!Table10[Control ID],[6]cmmiAnalysis!BE$4:BE$579),_xlfn.XLOOKUP(Table8[[#This Row],[Control ID]],[6]!Table10[Control ID],[6]cmmiAnalysis!BF$4:BF$579))</f>
        <v>#REF!</v>
      </c>
      <c r="L467" s="1" t="e">
        <f>SUM(_xlfn.XLOOKUP(Table8[[#This Row],[Control ID]],[6]!Table10[Control ID],[6]cmmiAnalysis!BG$4:BG$579))</f>
        <v>#REF!</v>
      </c>
      <c r="M467" s="1" t="e">
        <f>SUM(_xlfn.XLOOKUP(Table8[[#This Row],[Control ID]],[6]!Table10[Control ID],[6]cmmiAnalysis!BH$4:BH$579))</f>
        <v>#REF!</v>
      </c>
      <c r="N467" s="1" t="e">
        <f>SUM(_xlfn.XLOOKUP(Table8[[#This Row],[Control ID]],[6]!Table10[Control ID],[6]cmmiAnalysis!BI$4:BI$579))</f>
        <v>#REF!</v>
      </c>
      <c r="O467" s="1" t="e">
        <f>SUM(_xlfn.XLOOKUP(Table8[[#This Row],[Control ID]],[6]!Table10[Control ID],[6]cmmiAnalysis!BJ$4:BJ$579),_xlfn.XLOOKUP(Table8[[#This Row],[Control ID]],[6]!Table10[Control ID],[6]cmmiAnalysis!BK$4:BK$579))</f>
        <v>#REF!</v>
      </c>
      <c r="P467" s="1" t="e">
        <f>SUM(_xlfn.XLOOKUP(Table8[[#This Row],[Control ID]],[6]!Table10[Control ID],[6]cmmiAnalysis!BL$4:BL$579))</f>
        <v>#REF!</v>
      </c>
      <c r="Q4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7" s="1" t="e">
        <f>SUM(_xlfn.XLOOKUP(Table8[[#This Row],[Control ID]],[6]!Table10[Control ID],[6]cmmiAnalysis!BQ$4:BQ$579),_xlfn.XLOOKUP(Table8[[#This Row],[Control ID]],[6]!Table10[Control ID],[6]cmmiAnalysis!BR$4:BR$579))</f>
        <v>#REF!</v>
      </c>
      <c r="S467" s="1" t="e">
        <f>SUM(_xlfn.XLOOKUP(Table8[[#This Row],[Control ID]],[6]!Table10[Control ID],[6]cmmiAnalysis!BA$4:BA$579),_xlfn.XLOOKUP(Table8[[#This Row],[Control ID]],[6]!Table10[Control ID],[6]cmmiAnalysis!BB$4:BB$579),_xlfn.XLOOKUP(Table8[[#This Row],[Control ID]],[6]!Table10[Control ID],[6]cmmiAnalysis!BC$4:BC$579))</f>
        <v>#REF!</v>
      </c>
      <c r="T467" s="1" t="e">
        <f>SUM(_xlfn.XLOOKUP(Table8[[#This Row],[Control ID]],[6]!Table10[Control ID],[6]cmmiAnalysis!BV$4:BV$579))</f>
        <v>#REF!</v>
      </c>
      <c r="U467" s="1" t="e">
        <f>SUM(_xlfn.XLOOKUP(Table8[[#This Row],[Control ID]],[6]!Table10[Control ID],[6]cmmiAnalysis!BW$4:BW$579))</f>
        <v>#REF!</v>
      </c>
      <c r="V467" s="1" t="e">
        <f>SUM(_xlfn.XLOOKUP(Table8[[#This Row],[Control ID]],[6]!Table10[Control ID],[6]cmmiAnalysis!BX$4:BX$579))</f>
        <v>#REF!</v>
      </c>
      <c r="W467" s="1" t="e">
        <f>SUM(_xlfn.XLOOKUP(Table8[[#This Row],[Control ID]],[6]!Table10[Control ID],[6]cmmiAnalysis!BY$4:BY$579))</f>
        <v>#REF!</v>
      </c>
      <c r="X467" s="1" t="e">
        <f>SUM(_xlfn.XLOOKUP(Table8[[#This Row],[Control ID]],[6]!Table10[Control ID],[6]cmmiAnalysis!BZ$4:BZ$579))</f>
        <v>#REF!</v>
      </c>
      <c r="Y467" s="1" t="e">
        <f>SUM(_xlfn.XLOOKUP(Table8[[#This Row],[Control ID]],[6]!Table10[Control ID],[6]cmmiAnalysis!CA$4:CA$579),_xlfn.XLOOKUP(Table8[[#This Row],[Control ID]],[6]!Table10[Control ID],[6]cmmiAnalysis!CB$4:CB$579))</f>
        <v>#REF!</v>
      </c>
      <c r="Z467" s="1" t="e">
        <f>SUM(_xlfn.XLOOKUP(Table8[[#This Row],[Control ID]],[6]!Table10[Control ID],[6]cmmiAnalysis!CC$4:CC$579),_xlfn.XLOOKUP(Table8[[#This Row],[Control ID]],[6]!Table10[Control ID],[6]cmmiAnalysis!CD$4:CD$579),_xlfn.XLOOKUP(Table8[[#This Row],[Control ID]],[6]!Table10[Control ID],[6]cmmiAnalysis!CE$4:CE$579))</f>
        <v>#REF!</v>
      </c>
    </row>
    <row r="468" spans="2:26" x14ac:dyDescent="0.25">
      <c r="B468" s="1" t="s">
        <v>3864</v>
      </c>
      <c r="C468" s="1" t="str">
        <f>_xlfn.XLOOKUP(B468,[6]cmmiAnalysis!$A$4:$A$579,[6]cmmiAnalysis!$D$4:$D$579,0,0,1)</f>
        <v>Continuous Monitoring</v>
      </c>
      <c r="D468" s="19">
        <v>3</v>
      </c>
      <c r="E468" s="32" t="str">
        <f>IFERROR(SUM(Table8[[#This Row],[Implementation]:[Reporting]]),"N/A")</f>
        <v>N/A</v>
      </c>
      <c r="F468" s="32" t="e">
        <f>SUM(Table8[[#This Row],[Operating Capability]:[Adaptability]])</f>
        <v>#REF!</v>
      </c>
      <c r="G468" s="32" t="e">
        <f>SUM(Table8[[#This Row],[Reliability]:[Transparency]])</f>
        <v>#REF!</v>
      </c>
      <c r="H468" s="1" t="e" cm="1">
        <f t="array" ref="H468">_xlfn.XLOOKUP(B468,[6]!Table10[Control ID],[6]cmmiAnalysis!AV$4:AV$579,0,0,1)</f>
        <v>#REF!</v>
      </c>
      <c r="I468" s="1" t="e" cm="1">
        <f t="array" ref="I468">_xlfn.XLOOKUP(B468,[6]!Table10[Control ID], [6]cmmiAnalysis!AW$4:AW$579,0,0,1)+(_xlfn.XLOOKUP(B468,[6]!Table10[Control ID], [6]cmmiAnalysis!AX$4:AX$579,0,0,1)+(_xlfn.XLOOKUP(B468,[6]!Table10[Control ID], [6]cmmiAnalysis!AY$4:AY$579,0,0,1)))</f>
        <v>#REF!</v>
      </c>
      <c r="J4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8" s="1" t="e">
        <f>SUM(_xlfn.XLOOKUP(Table8[[#This Row],[Control ID]],[6]!Table10[Control ID],[6]cmmiAnalysis!BE$4:BE$579),_xlfn.XLOOKUP(Table8[[#This Row],[Control ID]],[6]!Table10[Control ID],[6]cmmiAnalysis!BF$4:BF$579))</f>
        <v>#REF!</v>
      </c>
      <c r="L468" s="1" t="e">
        <f>SUM(_xlfn.XLOOKUP(Table8[[#This Row],[Control ID]],[6]!Table10[Control ID],[6]cmmiAnalysis!BG$4:BG$579))</f>
        <v>#REF!</v>
      </c>
      <c r="M468" s="1" t="e">
        <f>SUM(_xlfn.XLOOKUP(Table8[[#This Row],[Control ID]],[6]!Table10[Control ID],[6]cmmiAnalysis!BH$4:BH$579))</f>
        <v>#REF!</v>
      </c>
      <c r="N468" s="1" t="e">
        <f>SUM(_xlfn.XLOOKUP(Table8[[#This Row],[Control ID]],[6]!Table10[Control ID],[6]cmmiAnalysis!BI$4:BI$579))</f>
        <v>#REF!</v>
      </c>
      <c r="O468" s="1" t="e">
        <f>SUM(_xlfn.XLOOKUP(Table8[[#This Row],[Control ID]],[6]!Table10[Control ID],[6]cmmiAnalysis!BJ$4:BJ$579),_xlfn.XLOOKUP(Table8[[#This Row],[Control ID]],[6]!Table10[Control ID],[6]cmmiAnalysis!BK$4:BK$579))</f>
        <v>#REF!</v>
      </c>
      <c r="P468" s="1" t="e">
        <f>SUM(_xlfn.XLOOKUP(Table8[[#This Row],[Control ID]],[6]!Table10[Control ID],[6]cmmiAnalysis!BL$4:BL$579))</f>
        <v>#REF!</v>
      </c>
      <c r="Q4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8" s="1" t="e">
        <f>SUM(_xlfn.XLOOKUP(Table8[[#This Row],[Control ID]],[6]!Table10[Control ID],[6]cmmiAnalysis!BQ$4:BQ$579),_xlfn.XLOOKUP(Table8[[#This Row],[Control ID]],[6]!Table10[Control ID],[6]cmmiAnalysis!BR$4:BR$579))</f>
        <v>#REF!</v>
      </c>
      <c r="S468" s="1" t="e">
        <f>SUM(_xlfn.XLOOKUP(Table8[[#This Row],[Control ID]],[6]!Table10[Control ID],[6]cmmiAnalysis!BA$4:BA$579),_xlfn.XLOOKUP(Table8[[#This Row],[Control ID]],[6]!Table10[Control ID],[6]cmmiAnalysis!BB$4:BB$579),_xlfn.XLOOKUP(Table8[[#This Row],[Control ID]],[6]!Table10[Control ID],[6]cmmiAnalysis!BC$4:BC$579))</f>
        <v>#REF!</v>
      </c>
      <c r="T468" s="1" t="e">
        <f>SUM(_xlfn.XLOOKUP(Table8[[#This Row],[Control ID]],[6]!Table10[Control ID],[6]cmmiAnalysis!BV$4:BV$579))</f>
        <v>#REF!</v>
      </c>
      <c r="U468" s="1" t="e">
        <f>SUM(_xlfn.XLOOKUP(Table8[[#This Row],[Control ID]],[6]!Table10[Control ID],[6]cmmiAnalysis!BW$4:BW$579))</f>
        <v>#REF!</v>
      </c>
      <c r="V468" s="1" t="e">
        <f>SUM(_xlfn.XLOOKUP(Table8[[#This Row],[Control ID]],[6]!Table10[Control ID],[6]cmmiAnalysis!BX$4:BX$579))</f>
        <v>#REF!</v>
      </c>
      <c r="W468" s="1" t="e">
        <f>SUM(_xlfn.XLOOKUP(Table8[[#This Row],[Control ID]],[6]!Table10[Control ID],[6]cmmiAnalysis!BY$4:BY$579))</f>
        <v>#REF!</v>
      </c>
      <c r="X468" s="1" t="e">
        <f>SUM(_xlfn.XLOOKUP(Table8[[#This Row],[Control ID]],[6]!Table10[Control ID],[6]cmmiAnalysis!BZ$4:BZ$579))</f>
        <v>#REF!</v>
      </c>
      <c r="Y468" s="1" t="e">
        <f>SUM(_xlfn.XLOOKUP(Table8[[#This Row],[Control ID]],[6]!Table10[Control ID],[6]cmmiAnalysis!CA$4:CA$579),_xlfn.XLOOKUP(Table8[[#This Row],[Control ID]],[6]!Table10[Control ID],[6]cmmiAnalysis!CB$4:CB$579))</f>
        <v>#REF!</v>
      </c>
      <c r="Z468" s="1" t="e">
        <f>SUM(_xlfn.XLOOKUP(Table8[[#This Row],[Control ID]],[6]!Table10[Control ID],[6]cmmiAnalysis!CC$4:CC$579),_xlfn.XLOOKUP(Table8[[#This Row],[Control ID]],[6]!Table10[Control ID],[6]cmmiAnalysis!CD$4:CD$579),_xlfn.XLOOKUP(Table8[[#This Row],[Control ID]],[6]!Table10[Control ID],[6]cmmiAnalysis!CE$4:CE$579))</f>
        <v>#REF!</v>
      </c>
    </row>
    <row r="469" spans="2:26" x14ac:dyDescent="0.25">
      <c r="B469" s="1" t="s">
        <v>3866</v>
      </c>
      <c r="C469" s="1" t="str">
        <f>_xlfn.XLOOKUP(B469,[6]cmmiAnalysis!$A$4:$A$579,[6]cmmiAnalysis!$D$4:$D$579,0,0,1)</f>
        <v>Zero-Day Exploit Tracking</v>
      </c>
      <c r="D469" s="19">
        <v>3</v>
      </c>
      <c r="E469" s="32" t="str">
        <f>IFERROR(SUM(Table8[[#This Row],[Implementation]:[Reporting]]),"N/A")</f>
        <v>N/A</v>
      </c>
      <c r="F469" s="32" t="e">
        <f>SUM(Table8[[#This Row],[Operating Capability]:[Adaptability]])</f>
        <v>#REF!</v>
      </c>
      <c r="G469" s="32" t="e">
        <f>SUM(Table8[[#This Row],[Reliability]:[Transparency]])</f>
        <v>#REF!</v>
      </c>
      <c r="H469" s="1" t="e" cm="1">
        <f t="array" ref="H469">_xlfn.XLOOKUP(B469,[6]!Table10[Control ID],[6]cmmiAnalysis!AV$4:AV$579,0,0,1)</f>
        <v>#REF!</v>
      </c>
      <c r="I469" s="1" t="e" cm="1">
        <f t="array" ref="I469">_xlfn.XLOOKUP(B469,[6]!Table10[Control ID], [6]cmmiAnalysis!AW$4:AW$579,0,0,1)+(_xlfn.XLOOKUP(B469,[6]!Table10[Control ID], [6]cmmiAnalysis!AX$4:AX$579,0,0,1)+(_xlfn.XLOOKUP(B469,[6]!Table10[Control ID], [6]cmmiAnalysis!AY$4:AY$579,0,0,1)))</f>
        <v>#REF!</v>
      </c>
      <c r="J4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69" s="1" t="e">
        <f>SUM(_xlfn.XLOOKUP(Table8[[#This Row],[Control ID]],[6]!Table10[Control ID],[6]cmmiAnalysis!BE$4:BE$579),_xlfn.XLOOKUP(Table8[[#This Row],[Control ID]],[6]!Table10[Control ID],[6]cmmiAnalysis!BF$4:BF$579))</f>
        <v>#REF!</v>
      </c>
      <c r="L469" s="1" t="e">
        <f>SUM(_xlfn.XLOOKUP(Table8[[#This Row],[Control ID]],[6]!Table10[Control ID],[6]cmmiAnalysis!BG$4:BG$579))</f>
        <v>#REF!</v>
      </c>
      <c r="M469" s="1" t="e">
        <f>SUM(_xlfn.XLOOKUP(Table8[[#This Row],[Control ID]],[6]!Table10[Control ID],[6]cmmiAnalysis!BH$4:BH$579))</f>
        <v>#REF!</v>
      </c>
      <c r="N469" s="1" t="e">
        <f>SUM(_xlfn.XLOOKUP(Table8[[#This Row],[Control ID]],[6]!Table10[Control ID],[6]cmmiAnalysis!BI$4:BI$579))</f>
        <v>#REF!</v>
      </c>
      <c r="O469" s="1" t="e">
        <f>SUM(_xlfn.XLOOKUP(Table8[[#This Row],[Control ID]],[6]!Table10[Control ID],[6]cmmiAnalysis!BJ$4:BJ$579),_xlfn.XLOOKUP(Table8[[#This Row],[Control ID]],[6]!Table10[Control ID],[6]cmmiAnalysis!BK$4:BK$579))</f>
        <v>#REF!</v>
      </c>
      <c r="P469" s="1" t="e">
        <f>SUM(_xlfn.XLOOKUP(Table8[[#This Row],[Control ID]],[6]!Table10[Control ID],[6]cmmiAnalysis!BL$4:BL$579))</f>
        <v>#REF!</v>
      </c>
      <c r="Q4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69" s="1" t="e">
        <f>SUM(_xlfn.XLOOKUP(Table8[[#This Row],[Control ID]],[6]!Table10[Control ID],[6]cmmiAnalysis!BQ$4:BQ$579),_xlfn.XLOOKUP(Table8[[#This Row],[Control ID]],[6]!Table10[Control ID],[6]cmmiAnalysis!BR$4:BR$579))</f>
        <v>#REF!</v>
      </c>
      <c r="S469" s="1" t="e">
        <f>SUM(_xlfn.XLOOKUP(Table8[[#This Row],[Control ID]],[6]!Table10[Control ID],[6]cmmiAnalysis!BA$4:BA$579),_xlfn.XLOOKUP(Table8[[#This Row],[Control ID]],[6]!Table10[Control ID],[6]cmmiAnalysis!BB$4:BB$579),_xlfn.XLOOKUP(Table8[[#This Row],[Control ID]],[6]!Table10[Control ID],[6]cmmiAnalysis!BC$4:BC$579))</f>
        <v>#REF!</v>
      </c>
      <c r="T469" s="1" t="e">
        <f>SUM(_xlfn.XLOOKUP(Table8[[#This Row],[Control ID]],[6]!Table10[Control ID],[6]cmmiAnalysis!BV$4:BV$579))</f>
        <v>#REF!</v>
      </c>
      <c r="U469" s="1" t="e">
        <f>SUM(_xlfn.XLOOKUP(Table8[[#This Row],[Control ID]],[6]!Table10[Control ID],[6]cmmiAnalysis!BW$4:BW$579))</f>
        <v>#REF!</v>
      </c>
      <c r="V469" s="1" t="e">
        <f>SUM(_xlfn.XLOOKUP(Table8[[#This Row],[Control ID]],[6]!Table10[Control ID],[6]cmmiAnalysis!BX$4:BX$579))</f>
        <v>#REF!</v>
      </c>
      <c r="W469" s="1" t="e">
        <f>SUM(_xlfn.XLOOKUP(Table8[[#This Row],[Control ID]],[6]!Table10[Control ID],[6]cmmiAnalysis!BY$4:BY$579))</f>
        <v>#REF!</v>
      </c>
      <c r="X469" s="1" t="e">
        <f>SUM(_xlfn.XLOOKUP(Table8[[#This Row],[Control ID]],[6]!Table10[Control ID],[6]cmmiAnalysis!BZ$4:BZ$579))</f>
        <v>#REF!</v>
      </c>
      <c r="Y469" s="1" t="e">
        <f>SUM(_xlfn.XLOOKUP(Table8[[#This Row],[Control ID]],[6]!Table10[Control ID],[6]cmmiAnalysis!CA$4:CA$579),_xlfn.XLOOKUP(Table8[[#This Row],[Control ID]],[6]!Table10[Control ID],[6]cmmiAnalysis!CB$4:CB$579))</f>
        <v>#REF!</v>
      </c>
      <c r="Z469" s="1" t="e">
        <f>SUM(_xlfn.XLOOKUP(Table8[[#This Row],[Control ID]],[6]!Table10[Control ID],[6]cmmiAnalysis!CC$4:CC$579),_xlfn.XLOOKUP(Table8[[#This Row],[Control ID]],[6]!Table10[Control ID],[6]cmmiAnalysis!CD$4:CD$579),_xlfn.XLOOKUP(Table8[[#This Row],[Control ID]],[6]!Table10[Control ID],[6]cmmiAnalysis!CE$4:CE$579))</f>
        <v>#REF!</v>
      </c>
    </row>
    <row r="470" spans="2:26" x14ac:dyDescent="0.25">
      <c r="B470" s="1" t="s">
        <v>3868</v>
      </c>
      <c r="C470" s="1" t="str">
        <f>_xlfn.XLOOKUP(B470,[6]cmmiAnalysis!$A$4:$A$579,[6]cmmiAnalysis!$D$4:$D$579,0,0,1)</f>
        <v>Certification Support</v>
      </c>
      <c r="D470" s="19">
        <v>4</v>
      </c>
      <c r="E470" s="32" t="str">
        <f>IFERROR(SUM(Table8[[#This Row],[Implementation]:[Reporting]]),"N/A")</f>
        <v>N/A</v>
      </c>
      <c r="F470" s="32" t="e">
        <f>SUM(Table8[[#This Row],[Operating Capability]:[Adaptability]])</f>
        <v>#REF!</v>
      </c>
      <c r="G470" s="32" t="e">
        <f>SUM(Table8[[#This Row],[Reliability]:[Transparency]])</f>
        <v>#REF!</v>
      </c>
      <c r="H470" s="1" t="e" cm="1">
        <f t="array" ref="H470">_xlfn.XLOOKUP(B470,[6]!Table10[Control ID],[6]cmmiAnalysis!AV$4:AV$579,0,0,1)</f>
        <v>#REF!</v>
      </c>
      <c r="I470" s="1" t="e" cm="1">
        <f t="array" ref="I470">_xlfn.XLOOKUP(B470,[6]!Table10[Control ID], [6]cmmiAnalysis!AW$4:AW$579,0,0,1)+(_xlfn.XLOOKUP(B470,[6]!Table10[Control ID], [6]cmmiAnalysis!AX$4:AX$579,0,0,1)+(_xlfn.XLOOKUP(B470,[6]!Table10[Control ID], [6]cmmiAnalysis!AY$4:AY$579,0,0,1)))</f>
        <v>#REF!</v>
      </c>
      <c r="J4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0" s="1" t="e">
        <f>SUM(_xlfn.XLOOKUP(Table8[[#This Row],[Control ID]],[6]!Table10[Control ID],[6]cmmiAnalysis!BE$4:BE$579),_xlfn.XLOOKUP(Table8[[#This Row],[Control ID]],[6]!Table10[Control ID],[6]cmmiAnalysis!BF$4:BF$579))</f>
        <v>#REF!</v>
      </c>
      <c r="L470" s="1" t="e">
        <f>SUM(_xlfn.XLOOKUP(Table8[[#This Row],[Control ID]],[6]!Table10[Control ID],[6]cmmiAnalysis!BG$4:BG$579))</f>
        <v>#REF!</v>
      </c>
      <c r="M470" s="1" t="e">
        <f>SUM(_xlfn.XLOOKUP(Table8[[#This Row],[Control ID]],[6]!Table10[Control ID],[6]cmmiAnalysis!BH$4:BH$579))</f>
        <v>#REF!</v>
      </c>
      <c r="N470" s="1" t="e">
        <f>SUM(_xlfn.XLOOKUP(Table8[[#This Row],[Control ID]],[6]!Table10[Control ID],[6]cmmiAnalysis!BI$4:BI$579))</f>
        <v>#REF!</v>
      </c>
      <c r="O470" s="1" t="e">
        <f>SUM(_xlfn.XLOOKUP(Table8[[#This Row],[Control ID]],[6]!Table10[Control ID],[6]cmmiAnalysis!BJ$4:BJ$579),_xlfn.XLOOKUP(Table8[[#This Row],[Control ID]],[6]!Table10[Control ID],[6]cmmiAnalysis!BK$4:BK$579))</f>
        <v>#REF!</v>
      </c>
      <c r="P470" s="1" t="e">
        <f>SUM(_xlfn.XLOOKUP(Table8[[#This Row],[Control ID]],[6]!Table10[Control ID],[6]cmmiAnalysis!BL$4:BL$579))</f>
        <v>#REF!</v>
      </c>
      <c r="Q4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0" s="1" t="e">
        <f>SUM(_xlfn.XLOOKUP(Table8[[#This Row],[Control ID]],[6]!Table10[Control ID],[6]cmmiAnalysis!BQ$4:BQ$579),_xlfn.XLOOKUP(Table8[[#This Row],[Control ID]],[6]!Table10[Control ID],[6]cmmiAnalysis!BR$4:BR$579))</f>
        <v>#REF!</v>
      </c>
      <c r="S470" s="1" t="e">
        <f>SUM(_xlfn.XLOOKUP(Table8[[#This Row],[Control ID]],[6]!Table10[Control ID],[6]cmmiAnalysis!BA$4:BA$579),_xlfn.XLOOKUP(Table8[[#This Row],[Control ID]],[6]!Table10[Control ID],[6]cmmiAnalysis!BB$4:BB$579),_xlfn.XLOOKUP(Table8[[#This Row],[Control ID]],[6]!Table10[Control ID],[6]cmmiAnalysis!BC$4:BC$579))</f>
        <v>#REF!</v>
      </c>
      <c r="T470" s="1" t="e">
        <f>SUM(_xlfn.XLOOKUP(Table8[[#This Row],[Control ID]],[6]!Table10[Control ID],[6]cmmiAnalysis!BV$4:BV$579))</f>
        <v>#REF!</v>
      </c>
      <c r="U470" s="1" t="e">
        <f>SUM(_xlfn.XLOOKUP(Table8[[#This Row],[Control ID]],[6]!Table10[Control ID],[6]cmmiAnalysis!BW$4:BW$579))</f>
        <v>#REF!</v>
      </c>
      <c r="V470" s="1" t="e">
        <f>SUM(_xlfn.XLOOKUP(Table8[[#This Row],[Control ID]],[6]!Table10[Control ID],[6]cmmiAnalysis!BX$4:BX$579))</f>
        <v>#REF!</v>
      </c>
      <c r="W470" s="1" t="e">
        <f>SUM(_xlfn.XLOOKUP(Table8[[#This Row],[Control ID]],[6]!Table10[Control ID],[6]cmmiAnalysis!BY$4:BY$579))</f>
        <v>#REF!</v>
      </c>
      <c r="X470" s="1" t="e">
        <f>SUM(_xlfn.XLOOKUP(Table8[[#This Row],[Control ID]],[6]!Table10[Control ID],[6]cmmiAnalysis!BZ$4:BZ$579))</f>
        <v>#REF!</v>
      </c>
      <c r="Y470" s="1" t="e">
        <f>SUM(_xlfn.XLOOKUP(Table8[[#This Row],[Control ID]],[6]!Table10[Control ID],[6]cmmiAnalysis!CA$4:CA$579),_xlfn.XLOOKUP(Table8[[#This Row],[Control ID]],[6]!Table10[Control ID],[6]cmmiAnalysis!CB$4:CB$579))</f>
        <v>#REF!</v>
      </c>
      <c r="Z470" s="1" t="e">
        <f>SUM(_xlfn.XLOOKUP(Table8[[#This Row],[Control ID]],[6]!Table10[Control ID],[6]cmmiAnalysis!CC$4:CC$579),_xlfn.XLOOKUP(Table8[[#This Row],[Control ID]],[6]!Table10[Control ID],[6]cmmiAnalysis!CD$4:CD$579),_xlfn.XLOOKUP(Table8[[#This Row],[Control ID]],[6]!Table10[Control ID],[6]cmmiAnalysis!CE$4:CE$579))</f>
        <v>#REF!</v>
      </c>
    </row>
    <row r="471" spans="2:26" x14ac:dyDescent="0.25">
      <c r="B471" s="1" t="s">
        <v>3869</v>
      </c>
      <c r="C471" s="1" t="str">
        <f>_xlfn.XLOOKUP(B471,[6]cmmiAnalysis!$A$4:$A$579,[6]cmmiAnalysis!$D$4:$D$579,0,0,1)</f>
        <v>Use of Security Patterns</v>
      </c>
      <c r="D471" s="19">
        <v>4</v>
      </c>
      <c r="E471" s="32" t="str">
        <f>IFERROR(SUM(Table8[[#This Row],[Implementation]:[Reporting]]),"N/A")</f>
        <v>N/A</v>
      </c>
      <c r="F471" s="32" t="e">
        <f>SUM(Table8[[#This Row],[Operating Capability]:[Adaptability]])</f>
        <v>#REF!</v>
      </c>
      <c r="G471" s="32" t="e">
        <f>SUM(Table8[[#This Row],[Reliability]:[Transparency]])</f>
        <v>#REF!</v>
      </c>
      <c r="H471" s="1" t="e" cm="1">
        <f t="array" ref="H471">_xlfn.XLOOKUP(B471,[6]!Table10[Control ID],[6]cmmiAnalysis!AV$4:AV$579,0,0,1)</f>
        <v>#REF!</v>
      </c>
      <c r="I471" s="1" t="e" cm="1">
        <f t="array" ref="I471">_xlfn.XLOOKUP(B471,[6]!Table10[Control ID], [6]cmmiAnalysis!AW$4:AW$579,0,0,1)+(_xlfn.XLOOKUP(B471,[6]!Table10[Control ID], [6]cmmiAnalysis!AX$4:AX$579,0,0,1)+(_xlfn.XLOOKUP(B471,[6]!Table10[Control ID], [6]cmmiAnalysis!AY$4:AY$579,0,0,1)))</f>
        <v>#REF!</v>
      </c>
      <c r="J4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1" s="1" t="e">
        <f>SUM(_xlfn.XLOOKUP(Table8[[#This Row],[Control ID]],[6]!Table10[Control ID],[6]cmmiAnalysis!BE$4:BE$579),_xlfn.XLOOKUP(Table8[[#This Row],[Control ID]],[6]!Table10[Control ID],[6]cmmiAnalysis!BF$4:BF$579))</f>
        <v>#REF!</v>
      </c>
      <c r="L471" s="1" t="e">
        <f>SUM(_xlfn.XLOOKUP(Table8[[#This Row],[Control ID]],[6]!Table10[Control ID],[6]cmmiAnalysis!BG$4:BG$579))</f>
        <v>#REF!</v>
      </c>
      <c r="M471" s="1" t="e">
        <f>SUM(_xlfn.XLOOKUP(Table8[[#This Row],[Control ID]],[6]!Table10[Control ID],[6]cmmiAnalysis!BH$4:BH$579))</f>
        <v>#REF!</v>
      </c>
      <c r="N471" s="1" t="e">
        <f>SUM(_xlfn.XLOOKUP(Table8[[#This Row],[Control ID]],[6]!Table10[Control ID],[6]cmmiAnalysis!BI$4:BI$579))</f>
        <v>#REF!</v>
      </c>
      <c r="O471" s="1" t="e">
        <f>SUM(_xlfn.XLOOKUP(Table8[[#This Row],[Control ID]],[6]!Table10[Control ID],[6]cmmiAnalysis!BJ$4:BJ$579),_xlfn.XLOOKUP(Table8[[#This Row],[Control ID]],[6]!Table10[Control ID],[6]cmmiAnalysis!BK$4:BK$579))</f>
        <v>#REF!</v>
      </c>
      <c r="P471" s="1" t="e">
        <f>SUM(_xlfn.XLOOKUP(Table8[[#This Row],[Control ID]],[6]!Table10[Control ID],[6]cmmiAnalysis!BL$4:BL$579))</f>
        <v>#REF!</v>
      </c>
      <c r="Q4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1" s="1" t="e">
        <f>SUM(_xlfn.XLOOKUP(Table8[[#This Row],[Control ID]],[6]!Table10[Control ID],[6]cmmiAnalysis!BQ$4:BQ$579),_xlfn.XLOOKUP(Table8[[#This Row],[Control ID]],[6]!Table10[Control ID],[6]cmmiAnalysis!BR$4:BR$579))</f>
        <v>#REF!</v>
      </c>
      <c r="S471" s="1" t="e">
        <f>SUM(_xlfn.XLOOKUP(Table8[[#This Row],[Control ID]],[6]!Table10[Control ID],[6]cmmiAnalysis!BA$4:BA$579),_xlfn.XLOOKUP(Table8[[#This Row],[Control ID]],[6]!Table10[Control ID],[6]cmmiAnalysis!BB$4:BB$579),_xlfn.XLOOKUP(Table8[[#This Row],[Control ID]],[6]!Table10[Control ID],[6]cmmiAnalysis!BC$4:BC$579))</f>
        <v>#REF!</v>
      </c>
      <c r="T471" s="1" t="e">
        <f>SUM(_xlfn.XLOOKUP(Table8[[#This Row],[Control ID]],[6]!Table10[Control ID],[6]cmmiAnalysis!BV$4:BV$579))</f>
        <v>#REF!</v>
      </c>
      <c r="U471" s="1" t="e">
        <f>SUM(_xlfn.XLOOKUP(Table8[[#This Row],[Control ID]],[6]!Table10[Control ID],[6]cmmiAnalysis!BW$4:BW$579))</f>
        <v>#REF!</v>
      </c>
      <c r="V471" s="1" t="e">
        <f>SUM(_xlfn.XLOOKUP(Table8[[#This Row],[Control ID]],[6]!Table10[Control ID],[6]cmmiAnalysis!BX$4:BX$579))</f>
        <v>#REF!</v>
      </c>
      <c r="W471" s="1" t="e">
        <f>SUM(_xlfn.XLOOKUP(Table8[[#This Row],[Control ID]],[6]!Table10[Control ID],[6]cmmiAnalysis!BY$4:BY$579))</f>
        <v>#REF!</v>
      </c>
      <c r="X471" s="1" t="e">
        <f>SUM(_xlfn.XLOOKUP(Table8[[#This Row],[Control ID]],[6]!Table10[Control ID],[6]cmmiAnalysis!BZ$4:BZ$579))</f>
        <v>#REF!</v>
      </c>
      <c r="Y471" s="1" t="e">
        <f>SUM(_xlfn.XLOOKUP(Table8[[#This Row],[Control ID]],[6]!Table10[Control ID],[6]cmmiAnalysis!CA$4:CA$579),_xlfn.XLOOKUP(Table8[[#This Row],[Control ID]],[6]!Table10[Control ID],[6]cmmiAnalysis!CB$4:CB$579))</f>
        <v>#REF!</v>
      </c>
      <c r="Z471" s="1" t="e">
        <f>SUM(_xlfn.XLOOKUP(Table8[[#This Row],[Control ID]],[6]!Table10[Control ID],[6]cmmiAnalysis!CC$4:CC$579),_xlfn.XLOOKUP(Table8[[#This Row],[Control ID]],[6]!Table10[Control ID],[6]cmmiAnalysis!CD$4:CD$579),_xlfn.XLOOKUP(Table8[[#This Row],[Control ID]],[6]!Table10[Control ID],[6]cmmiAnalysis!CE$4:CE$579))</f>
        <v>#REF!</v>
      </c>
    </row>
    <row r="472" spans="2:26" x14ac:dyDescent="0.25">
      <c r="B472" s="1" t="s">
        <v>3871</v>
      </c>
      <c r="C472" s="1" t="str">
        <f>_xlfn.XLOOKUP(B472,[6]cmmiAnalysis!$A$4:$A$579,[6]cmmiAnalysis!$D$4:$D$579,0,0,1)</f>
        <v>Threat Modeling</v>
      </c>
      <c r="D472" s="19">
        <v>3</v>
      </c>
      <c r="E472" s="32" t="str">
        <f>IFERROR(SUM(Table8[[#This Row],[Implementation]:[Reporting]]),"N/A")</f>
        <v>N/A</v>
      </c>
      <c r="F472" s="32" t="e">
        <f>SUM(Table8[[#This Row],[Operating Capability]:[Adaptability]])</f>
        <v>#REF!</v>
      </c>
      <c r="G472" s="32" t="e">
        <f>SUM(Table8[[#This Row],[Reliability]:[Transparency]])</f>
        <v>#REF!</v>
      </c>
      <c r="H472" s="1" t="e" cm="1">
        <f t="array" ref="H472">_xlfn.XLOOKUP(B472,[6]!Table10[Control ID],[6]cmmiAnalysis!AV$4:AV$579,0,0,1)</f>
        <v>#REF!</v>
      </c>
      <c r="I472" s="1" t="e" cm="1">
        <f t="array" ref="I472">_xlfn.XLOOKUP(B472,[6]!Table10[Control ID], [6]cmmiAnalysis!AW$4:AW$579,0,0,1)+(_xlfn.XLOOKUP(B472,[6]!Table10[Control ID], [6]cmmiAnalysis!AX$4:AX$579,0,0,1)+(_xlfn.XLOOKUP(B472,[6]!Table10[Control ID], [6]cmmiAnalysis!AY$4:AY$579,0,0,1)))</f>
        <v>#REF!</v>
      </c>
      <c r="J4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2" s="1" t="e">
        <f>SUM(_xlfn.XLOOKUP(Table8[[#This Row],[Control ID]],[6]!Table10[Control ID],[6]cmmiAnalysis!BE$4:BE$579),_xlfn.XLOOKUP(Table8[[#This Row],[Control ID]],[6]!Table10[Control ID],[6]cmmiAnalysis!BF$4:BF$579))</f>
        <v>#REF!</v>
      </c>
      <c r="L472" s="1" t="e">
        <f>SUM(_xlfn.XLOOKUP(Table8[[#This Row],[Control ID]],[6]!Table10[Control ID],[6]cmmiAnalysis!BG$4:BG$579))</f>
        <v>#REF!</v>
      </c>
      <c r="M472" s="1" t="e">
        <f>SUM(_xlfn.XLOOKUP(Table8[[#This Row],[Control ID]],[6]!Table10[Control ID],[6]cmmiAnalysis!BH$4:BH$579))</f>
        <v>#REF!</v>
      </c>
      <c r="N472" s="1" t="e">
        <f>SUM(_xlfn.XLOOKUP(Table8[[#This Row],[Control ID]],[6]!Table10[Control ID],[6]cmmiAnalysis!BI$4:BI$579))</f>
        <v>#REF!</v>
      </c>
      <c r="O472" s="1" t="e">
        <f>SUM(_xlfn.XLOOKUP(Table8[[#This Row],[Control ID]],[6]!Table10[Control ID],[6]cmmiAnalysis!BJ$4:BJ$579),_xlfn.XLOOKUP(Table8[[#This Row],[Control ID]],[6]!Table10[Control ID],[6]cmmiAnalysis!BK$4:BK$579))</f>
        <v>#REF!</v>
      </c>
      <c r="P472" s="1" t="e">
        <f>SUM(_xlfn.XLOOKUP(Table8[[#This Row],[Control ID]],[6]!Table10[Control ID],[6]cmmiAnalysis!BL$4:BL$579))</f>
        <v>#REF!</v>
      </c>
      <c r="Q4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2" s="1" t="e">
        <f>SUM(_xlfn.XLOOKUP(Table8[[#This Row],[Control ID]],[6]!Table10[Control ID],[6]cmmiAnalysis!BQ$4:BQ$579),_xlfn.XLOOKUP(Table8[[#This Row],[Control ID]],[6]!Table10[Control ID],[6]cmmiAnalysis!BR$4:BR$579))</f>
        <v>#REF!</v>
      </c>
      <c r="S472" s="1" t="e">
        <f>SUM(_xlfn.XLOOKUP(Table8[[#This Row],[Control ID]],[6]!Table10[Control ID],[6]cmmiAnalysis!BA$4:BA$579),_xlfn.XLOOKUP(Table8[[#This Row],[Control ID]],[6]!Table10[Control ID],[6]cmmiAnalysis!BB$4:BB$579),_xlfn.XLOOKUP(Table8[[#This Row],[Control ID]],[6]!Table10[Control ID],[6]cmmiAnalysis!BC$4:BC$579))</f>
        <v>#REF!</v>
      </c>
      <c r="T472" s="1" t="e">
        <f>SUM(_xlfn.XLOOKUP(Table8[[#This Row],[Control ID]],[6]!Table10[Control ID],[6]cmmiAnalysis!BV$4:BV$579))</f>
        <v>#REF!</v>
      </c>
      <c r="U472" s="1" t="e">
        <f>SUM(_xlfn.XLOOKUP(Table8[[#This Row],[Control ID]],[6]!Table10[Control ID],[6]cmmiAnalysis!BW$4:BW$579))</f>
        <v>#REF!</v>
      </c>
      <c r="V472" s="1" t="e">
        <f>SUM(_xlfn.XLOOKUP(Table8[[#This Row],[Control ID]],[6]!Table10[Control ID],[6]cmmiAnalysis!BX$4:BX$579))</f>
        <v>#REF!</v>
      </c>
      <c r="W472" s="1" t="e">
        <f>SUM(_xlfn.XLOOKUP(Table8[[#This Row],[Control ID]],[6]!Table10[Control ID],[6]cmmiAnalysis!BY$4:BY$579))</f>
        <v>#REF!</v>
      </c>
      <c r="X472" s="1" t="e">
        <f>SUM(_xlfn.XLOOKUP(Table8[[#This Row],[Control ID]],[6]!Table10[Control ID],[6]cmmiAnalysis!BZ$4:BZ$579))</f>
        <v>#REF!</v>
      </c>
      <c r="Y472" s="1" t="e">
        <f>SUM(_xlfn.XLOOKUP(Table8[[#This Row],[Control ID]],[6]!Table10[Control ID],[6]cmmiAnalysis!CA$4:CA$579),_xlfn.XLOOKUP(Table8[[#This Row],[Control ID]],[6]!Table10[Control ID],[6]cmmiAnalysis!CB$4:CB$579))</f>
        <v>#REF!</v>
      </c>
      <c r="Z472" s="1" t="e">
        <f>SUM(_xlfn.XLOOKUP(Table8[[#This Row],[Control ID]],[6]!Table10[Control ID],[6]cmmiAnalysis!CC$4:CC$579),_xlfn.XLOOKUP(Table8[[#This Row],[Control ID]],[6]!Table10[Control ID],[6]cmmiAnalysis!CD$4:CD$579),_xlfn.XLOOKUP(Table8[[#This Row],[Control ID]],[6]!Table10[Control ID],[6]cmmiAnalysis!CE$4:CE$579))</f>
        <v>#REF!</v>
      </c>
    </row>
    <row r="473" spans="2:26" x14ac:dyDescent="0.25">
      <c r="B473" s="1" t="s">
        <v>3872</v>
      </c>
      <c r="C473" s="1" t="str">
        <f>_xlfn.XLOOKUP(B473,[6]cmmiAnalysis!$A$4:$A$579,[6]cmmiAnalysis!$D$4:$D$579,0,0,1)</f>
        <v>Security Requirements</v>
      </c>
      <c r="D473" s="19">
        <v>4</v>
      </c>
      <c r="E473" s="32" t="str">
        <f>IFERROR(SUM(Table8[[#This Row],[Implementation]:[Reporting]]),"N/A")</f>
        <v>N/A</v>
      </c>
      <c r="F473" s="32" t="e">
        <f>SUM(Table8[[#This Row],[Operating Capability]:[Adaptability]])</f>
        <v>#REF!</v>
      </c>
      <c r="G473" s="32" t="e">
        <f>SUM(Table8[[#This Row],[Reliability]:[Transparency]])</f>
        <v>#REF!</v>
      </c>
      <c r="H473" s="1" t="e" cm="1">
        <f t="array" ref="H473">_xlfn.XLOOKUP(B473,[6]!Table10[Control ID],[6]cmmiAnalysis!AV$4:AV$579,0,0,1)</f>
        <v>#REF!</v>
      </c>
      <c r="I473" s="1" t="e" cm="1">
        <f t="array" ref="I473">_xlfn.XLOOKUP(B473,[6]!Table10[Control ID], [6]cmmiAnalysis!AW$4:AW$579,0,0,1)+(_xlfn.XLOOKUP(B473,[6]!Table10[Control ID], [6]cmmiAnalysis!AX$4:AX$579,0,0,1)+(_xlfn.XLOOKUP(B473,[6]!Table10[Control ID], [6]cmmiAnalysis!AY$4:AY$579,0,0,1)))</f>
        <v>#REF!</v>
      </c>
      <c r="J4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3" s="1" t="e">
        <f>SUM(_xlfn.XLOOKUP(Table8[[#This Row],[Control ID]],[6]!Table10[Control ID],[6]cmmiAnalysis!BE$4:BE$579),_xlfn.XLOOKUP(Table8[[#This Row],[Control ID]],[6]!Table10[Control ID],[6]cmmiAnalysis!BF$4:BF$579))</f>
        <v>#REF!</v>
      </c>
      <c r="L473" s="1" t="e">
        <f>SUM(_xlfn.XLOOKUP(Table8[[#This Row],[Control ID]],[6]!Table10[Control ID],[6]cmmiAnalysis!BG$4:BG$579))</f>
        <v>#REF!</v>
      </c>
      <c r="M473" s="1" t="e">
        <f>SUM(_xlfn.XLOOKUP(Table8[[#This Row],[Control ID]],[6]!Table10[Control ID],[6]cmmiAnalysis!BH$4:BH$579))</f>
        <v>#REF!</v>
      </c>
      <c r="N473" s="1" t="e">
        <f>SUM(_xlfn.XLOOKUP(Table8[[#This Row],[Control ID]],[6]!Table10[Control ID],[6]cmmiAnalysis!BI$4:BI$579))</f>
        <v>#REF!</v>
      </c>
      <c r="O473" s="1" t="e">
        <f>SUM(_xlfn.XLOOKUP(Table8[[#This Row],[Control ID]],[6]!Table10[Control ID],[6]cmmiAnalysis!BJ$4:BJ$579),_xlfn.XLOOKUP(Table8[[#This Row],[Control ID]],[6]!Table10[Control ID],[6]cmmiAnalysis!BK$4:BK$579))</f>
        <v>#REF!</v>
      </c>
      <c r="P473" s="1" t="e">
        <f>SUM(_xlfn.XLOOKUP(Table8[[#This Row],[Control ID]],[6]!Table10[Control ID],[6]cmmiAnalysis!BL$4:BL$579))</f>
        <v>#REF!</v>
      </c>
      <c r="Q4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3" s="1" t="e">
        <f>SUM(_xlfn.XLOOKUP(Table8[[#This Row],[Control ID]],[6]!Table10[Control ID],[6]cmmiAnalysis!BQ$4:BQ$579),_xlfn.XLOOKUP(Table8[[#This Row],[Control ID]],[6]!Table10[Control ID],[6]cmmiAnalysis!BR$4:BR$579))</f>
        <v>#REF!</v>
      </c>
      <c r="S473" s="1" t="e">
        <f>SUM(_xlfn.XLOOKUP(Table8[[#This Row],[Control ID]],[6]!Table10[Control ID],[6]cmmiAnalysis!BA$4:BA$579),_xlfn.XLOOKUP(Table8[[#This Row],[Control ID]],[6]!Table10[Control ID],[6]cmmiAnalysis!BB$4:BB$579),_xlfn.XLOOKUP(Table8[[#This Row],[Control ID]],[6]!Table10[Control ID],[6]cmmiAnalysis!BC$4:BC$579))</f>
        <v>#REF!</v>
      </c>
      <c r="T473" s="1" t="e">
        <f>SUM(_xlfn.XLOOKUP(Table8[[#This Row],[Control ID]],[6]!Table10[Control ID],[6]cmmiAnalysis!BV$4:BV$579))</f>
        <v>#REF!</v>
      </c>
      <c r="U473" s="1" t="e">
        <f>SUM(_xlfn.XLOOKUP(Table8[[#This Row],[Control ID]],[6]!Table10[Control ID],[6]cmmiAnalysis!BW$4:BW$579))</f>
        <v>#REF!</v>
      </c>
      <c r="V473" s="1" t="e">
        <f>SUM(_xlfn.XLOOKUP(Table8[[#This Row],[Control ID]],[6]!Table10[Control ID],[6]cmmiAnalysis!BX$4:BX$579))</f>
        <v>#REF!</v>
      </c>
      <c r="W473" s="1" t="e">
        <f>SUM(_xlfn.XLOOKUP(Table8[[#This Row],[Control ID]],[6]!Table10[Control ID],[6]cmmiAnalysis!BY$4:BY$579))</f>
        <v>#REF!</v>
      </c>
      <c r="X473" s="1" t="e">
        <f>SUM(_xlfn.XLOOKUP(Table8[[#This Row],[Control ID]],[6]!Table10[Control ID],[6]cmmiAnalysis!BZ$4:BZ$579))</f>
        <v>#REF!</v>
      </c>
      <c r="Y473" s="1" t="e">
        <f>SUM(_xlfn.XLOOKUP(Table8[[#This Row],[Control ID]],[6]!Table10[Control ID],[6]cmmiAnalysis!CA$4:CA$579),_xlfn.XLOOKUP(Table8[[#This Row],[Control ID]],[6]!Table10[Control ID],[6]cmmiAnalysis!CB$4:CB$579))</f>
        <v>#REF!</v>
      </c>
      <c r="Z473" s="1" t="e">
        <f>SUM(_xlfn.XLOOKUP(Table8[[#This Row],[Control ID]],[6]!Table10[Control ID],[6]cmmiAnalysis!CC$4:CC$579),_xlfn.XLOOKUP(Table8[[#This Row],[Control ID]],[6]!Table10[Control ID],[6]cmmiAnalysis!CD$4:CD$579),_xlfn.XLOOKUP(Table8[[#This Row],[Control ID]],[6]!Table10[Control ID],[6]cmmiAnalysis!CE$4:CE$579))</f>
        <v>#REF!</v>
      </c>
    </row>
    <row r="474" spans="2:26" x14ac:dyDescent="0.25">
      <c r="B474" s="1" t="s">
        <v>3875</v>
      </c>
      <c r="C474" s="1" t="str">
        <f>_xlfn.XLOOKUP(B474,[6]cmmiAnalysis!$A$4:$A$579,[6]cmmiAnalysis!$D$4:$D$579,0,0,1)</f>
        <v>Secure Coding Practices</v>
      </c>
      <c r="D474" s="19">
        <v>4</v>
      </c>
      <c r="E474" s="32" t="str">
        <f>IFERROR(SUM(Table8[[#This Row],[Implementation]:[Reporting]]),"N/A")</f>
        <v>N/A</v>
      </c>
      <c r="F474" s="32" t="e">
        <f>SUM(Table8[[#This Row],[Operating Capability]:[Adaptability]])</f>
        <v>#REF!</v>
      </c>
      <c r="G474" s="32" t="e">
        <f>SUM(Table8[[#This Row],[Reliability]:[Transparency]])</f>
        <v>#REF!</v>
      </c>
      <c r="H474" s="1" t="e" cm="1">
        <f t="array" ref="H474">_xlfn.XLOOKUP(B474,[6]!Table10[Control ID],[6]cmmiAnalysis!AV$4:AV$579,0,0,1)</f>
        <v>#REF!</v>
      </c>
      <c r="I474" s="1" t="e" cm="1">
        <f t="array" ref="I474">_xlfn.XLOOKUP(B474,[6]!Table10[Control ID], [6]cmmiAnalysis!AW$4:AW$579,0,0,1)+(_xlfn.XLOOKUP(B474,[6]!Table10[Control ID], [6]cmmiAnalysis!AX$4:AX$579,0,0,1)+(_xlfn.XLOOKUP(B474,[6]!Table10[Control ID], [6]cmmiAnalysis!AY$4:AY$579,0,0,1)))</f>
        <v>#REF!</v>
      </c>
      <c r="J4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4" s="1" t="e">
        <f>SUM(_xlfn.XLOOKUP(Table8[[#This Row],[Control ID]],[6]!Table10[Control ID],[6]cmmiAnalysis!BE$4:BE$579),_xlfn.XLOOKUP(Table8[[#This Row],[Control ID]],[6]!Table10[Control ID],[6]cmmiAnalysis!BF$4:BF$579))</f>
        <v>#REF!</v>
      </c>
      <c r="L474" s="1" t="e">
        <f>SUM(_xlfn.XLOOKUP(Table8[[#This Row],[Control ID]],[6]!Table10[Control ID],[6]cmmiAnalysis!BG$4:BG$579))</f>
        <v>#REF!</v>
      </c>
      <c r="M474" s="1" t="e">
        <f>SUM(_xlfn.XLOOKUP(Table8[[#This Row],[Control ID]],[6]!Table10[Control ID],[6]cmmiAnalysis!BH$4:BH$579))</f>
        <v>#REF!</v>
      </c>
      <c r="N474" s="1" t="e">
        <f>SUM(_xlfn.XLOOKUP(Table8[[#This Row],[Control ID]],[6]!Table10[Control ID],[6]cmmiAnalysis!BI$4:BI$579))</f>
        <v>#REF!</v>
      </c>
      <c r="O474" s="1" t="e">
        <f>SUM(_xlfn.XLOOKUP(Table8[[#This Row],[Control ID]],[6]!Table10[Control ID],[6]cmmiAnalysis!BJ$4:BJ$579),_xlfn.XLOOKUP(Table8[[#This Row],[Control ID]],[6]!Table10[Control ID],[6]cmmiAnalysis!BK$4:BK$579))</f>
        <v>#REF!</v>
      </c>
      <c r="P474" s="1" t="e">
        <f>SUM(_xlfn.XLOOKUP(Table8[[#This Row],[Control ID]],[6]!Table10[Control ID],[6]cmmiAnalysis!BL$4:BL$579))</f>
        <v>#REF!</v>
      </c>
      <c r="Q4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4" s="1" t="e">
        <f>SUM(_xlfn.XLOOKUP(Table8[[#This Row],[Control ID]],[6]!Table10[Control ID],[6]cmmiAnalysis!BQ$4:BQ$579),_xlfn.XLOOKUP(Table8[[#This Row],[Control ID]],[6]!Table10[Control ID],[6]cmmiAnalysis!BR$4:BR$579))</f>
        <v>#REF!</v>
      </c>
      <c r="S474" s="1" t="e">
        <f>SUM(_xlfn.XLOOKUP(Table8[[#This Row],[Control ID]],[6]!Table10[Control ID],[6]cmmiAnalysis!BA$4:BA$579),_xlfn.XLOOKUP(Table8[[#This Row],[Control ID]],[6]!Table10[Control ID],[6]cmmiAnalysis!BB$4:BB$579),_xlfn.XLOOKUP(Table8[[#This Row],[Control ID]],[6]!Table10[Control ID],[6]cmmiAnalysis!BC$4:BC$579))</f>
        <v>#REF!</v>
      </c>
      <c r="T474" s="1" t="e">
        <f>SUM(_xlfn.XLOOKUP(Table8[[#This Row],[Control ID]],[6]!Table10[Control ID],[6]cmmiAnalysis!BV$4:BV$579))</f>
        <v>#REF!</v>
      </c>
      <c r="U474" s="1" t="e">
        <f>SUM(_xlfn.XLOOKUP(Table8[[#This Row],[Control ID]],[6]!Table10[Control ID],[6]cmmiAnalysis!BW$4:BW$579))</f>
        <v>#REF!</v>
      </c>
      <c r="V474" s="1" t="e">
        <f>SUM(_xlfn.XLOOKUP(Table8[[#This Row],[Control ID]],[6]!Table10[Control ID],[6]cmmiAnalysis!BX$4:BX$579))</f>
        <v>#REF!</v>
      </c>
      <c r="W474" s="1" t="e">
        <f>SUM(_xlfn.XLOOKUP(Table8[[#This Row],[Control ID]],[6]!Table10[Control ID],[6]cmmiAnalysis!BY$4:BY$579))</f>
        <v>#REF!</v>
      </c>
      <c r="X474" s="1" t="e">
        <f>SUM(_xlfn.XLOOKUP(Table8[[#This Row],[Control ID]],[6]!Table10[Control ID],[6]cmmiAnalysis!BZ$4:BZ$579))</f>
        <v>#REF!</v>
      </c>
      <c r="Y474" s="1" t="e">
        <f>SUM(_xlfn.XLOOKUP(Table8[[#This Row],[Control ID]],[6]!Table10[Control ID],[6]cmmiAnalysis!CA$4:CA$579),_xlfn.XLOOKUP(Table8[[#This Row],[Control ID]],[6]!Table10[Control ID],[6]cmmiAnalysis!CB$4:CB$579))</f>
        <v>#REF!</v>
      </c>
      <c r="Z474" s="1" t="e">
        <f>SUM(_xlfn.XLOOKUP(Table8[[#This Row],[Control ID]],[6]!Table10[Control ID],[6]cmmiAnalysis!CC$4:CC$579),_xlfn.XLOOKUP(Table8[[#This Row],[Control ID]],[6]!Table10[Control ID],[6]cmmiAnalysis!CD$4:CD$579),_xlfn.XLOOKUP(Table8[[#This Row],[Control ID]],[6]!Table10[Control ID],[6]cmmiAnalysis!CE$4:CE$579))</f>
        <v>#REF!</v>
      </c>
    </row>
    <row r="475" spans="2:26" x14ac:dyDescent="0.25">
      <c r="B475" s="1" t="s">
        <v>3877</v>
      </c>
      <c r="C475" s="1" t="str">
        <f>_xlfn.XLOOKUP(B475,[6]cmmiAnalysis!$A$4:$A$579,[6]cmmiAnalysis!$D$4:$D$579,0,0,1)</f>
        <v>Code Review</v>
      </c>
      <c r="D475" s="19">
        <v>5</v>
      </c>
      <c r="E475" s="32" t="str">
        <f>IFERROR(SUM(Table8[[#This Row],[Implementation]:[Reporting]]),"N/A")</f>
        <v>N/A</v>
      </c>
      <c r="F475" s="32" t="e">
        <f>SUM(Table8[[#This Row],[Operating Capability]:[Adaptability]])</f>
        <v>#REF!</v>
      </c>
      <c r="G475" s="32" t="e">
        <f>SUM(Table8[[#This Row],[Reliability]:[Transparency]])</f>
        <v>#REF!</v>
      </c>
      <c r="H475" s="1" t="e" cm="1">
        <f t="array" ref="H475">_xlfn.XLOOKUP(B475,[6]!Table10[Control ID],[6]cmmiAnalysis!AV$4:AV$579,0,0,1)</f>
        <v>#REF!</v>
      </c>
      <c r="I475" s="1" t="e" cm="1">
        <f t="array" ref="I475">_xlfn.XLOOKUP(B475,[6]!Table10[Control ID], [6]cmmiAnalysis!AW$4:AW$579,0,0,1)+(_xlfn.XLOOKUP(B475,[6]!Table10[Control ID], [6]cmmiAnalysis!AX$4:AX$579,0,0,1)+(_xlfn.XLOOKUP(B475,[6]!Table10[Control ID], [6]cmmiAnalysis!AY$4:AY$579,0,0,1)))</f>
        <v>#REF!</v>
      </c>
      <c r="J4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5" s="1" t="e">
        <f>SUM(_xlfn.XLOOKUP(Table8[[#This Row],[Control ID]],[6]!Table10[Control ID],[6]cmmiAnalysis!BE$4:BE$579),_xlfn.XLOOKUP(Table8[[#This Row],[Control ID]],[6]!Table10[Control ID],[6]cmmiAnalysis!BF$4:BF$579))</f>
        <v>#REF!</v>
      </c>
      <c r="L475" s="1" t="e">
        <f>SUM(_xlfn.XLOOKUP(Table8[[#This Row],[Control ID]],[6]!Table10[Control ID],[6]cmmiAnalysis!BG$4:BG$579))</f>
        <v>#REF!</v>
      </c>
      <c r="M475" s="1" t="e">
        <f>SUM(_xlfn.XLOOKUP(Table8[[#This Row],[Control ID]],[6]!Table10[Control ID],[6]cmmiAnalysis!BH$4:BH$579))</f>
        <v>#REF!</v>
      </c>
      <c r="N475" s="1" t="e">
        <f>SUM(_xlfn.XLOOKUP(Table8[[#This Row],[Control ID]],[6]!Table10[Control ID],[6]cmmiAnalysis!BI$4:BI$579))</f>
        <v>#REF!</v>
      </c>
      <c r="O475" s="1" t="e">
        <f>SUM(_xlfn.XLOOKUP(Table8[[#This Row],[Control ID]],[6]!Table10[Control ID],[6]cmmiAnalysis!BJ$4:BJ$579),_xlfn.XLOOKUP(Table8[[#This Row],[Control ID]],[6]!Table10[Control ID],[6]cmmiAnalysis!BK$4:BK$579))</f>
        <v>#REF!</v>
      </c>
      <c r="P475" s="1" t="e">
        <f>SUM(_xlfn.XLOOKUP(Table8[[#This Row],[Control ID]],[6]!Table10[Control ID],[6]cmmiAnalysis!BL$4:BL$579))</f>
        <v>#REF!</v>
      </c>
      <c r="Q4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5" s="1" t="e">
        <f>SUM(_xlfn.XLOOKUP(Table8[[#This Row],[Control ID]],[6]!Table10[Control ID],[6]cmmiAnalysis!BQ$4:BQ$579),_xlfn.XLOOKUP(Table8[[#This Row],[Control ID]],[6]!Table10[Control ID],[6]cmmiAnalysis!BR$4:BR$579))</f>
        <v>#REF!</v>
      </c>
      <c r="S475" s="1" t="e">
        <f>SUM(_xlfn.XLOOKUP(Table8[[#This Row],[Control ID]],[6]!Table10[Control ID],[6]cmmiAnalysis!BA$4:BA$579),_xlfn.XLOOKUP(Table8[[#This Row],[Control ID]],[6]!Table10[Control ID],[6]cmmiAnalysis!BB$4:BB$579),_xlfn.XLOOKUP(Table8[[#This Row],[Control ID]],[6]!Table10[Control ID],[6]cmmiAnalysis!BC$4:BC$579))</f>
        <v>#REF!</v>
      </c>
      <c r="T475" s="1" t="e">
        <f>SUM(_xlfn.XLOOKUP(Table8[[#This Row],[Control ID]],[6]!Table10[Control ID],[6]cmmiAnalysis!BV$4:BV$579))</f>
        <v>#REF!</v>
      </c>
      <c r="U475" s="1" t="e">
        <f>SUM(_xlfn.XLOOKUP(Table8[[#This Row],[Control ID]],[6]!Table10[Control ID],[6]cmmiAnalysis!BW$4:BW$579))</f>
        <v>#REF!</v>
      </c>
      <c r="V475" s="1" t="e">
        <f>SUM(_xlfn.XLOOKUP(Table8[[#This Row],[Control ID]],[6]!Table10[Control ID],[6]cmmiAnalysis!BX$4:BX$579))</f>
        <v>#REF!</v>
      </c>
      <c r="W475" s="1" t="e">
        <f>SUM(_xlfn.XLOOKUP(Table8[[#This Row],[Control ID]],[6]!Table10[Control ID],[6]cmmiAnalysis!BY$4:BY$579))</f>
        <v>#REF!</v>
      </c>
      <c r="X475" s="1" t="e">
        <f>SUM(_xlfn.XLOOKUP(Table8[[#This Row],[Control ID]],[6]!Table10[Control ID],[6]cmmiAnalysis!BZ$4:BZ$579))</f>
        <v>#REF!</v>
      </c>
      <c r="Y475" s="1" t="e">
        <f>SUM(_xlfn.XLOOKUP(Table8[[#This Row],[Control ID]],[6]!Table10[Control ID],[6]cmmiAnalysis!CA$4:CA$579),_xlfn.XLOOKUP(Table8[[#This Row],[Control ID]],[6]!Table10[Control ID],[6]cmmiAnalysis!CB$4:CB$579))</f>
        <v>#REF!</v>
      </c>
      <c r="Z475" s="1" t="e">
        <f>SUM(_xlfn.XLOOKUP(Table8[[#This Row],[Control ID]],[6]!Table10[Control ID],[6]cmmiAnalysis!CC$4:CC$579),_xlfn.XLOOKUP(Table8[[#This Row],[Control ID]],[6]!Table10[Control ID],[6]cmmiAnalysis!CD$4:CD$579),_xlfn.XLOOKUP(Table8[[#This Row],[Control ID]],[6]!Table10[Control ID],[6]cmmiAnalysis!CE$4:CE$579))</f>
        <v>#REF!</v>
      </c>
    </row>
    <row r="476" spans="2:26" x14ac:dyDescent="0.25">
      <c r="B476" s="1" t="s">
        <v>3878</v>
      </c>
      <c r="C476" s="1" t="str">
        <f>_xlfn.XLOOKUP(B476,[6]cmmiAnalysis!$A$4:$A$579,[6]cmmiAnalysis!$D$4:$D$579,0,0,1)</f>
        <v>Dynamic Analysis</v>
      </c>
      <c r="D476" s="19">
        <v>3</v>
      </c>
      <c r="E476" s="32" t="str">
        <f>IFERROR(SUM(Table8[[#This Row],[Implementation]:[Reporting]]),"N/A")</f>
        <v>N/A</v>
      </c>
      <c r="F476" s="32" t="e">
        <f>SUM(Table8[[#This Row],[Operating Capability]:[Adaptability]])</f>
        <v>#REF!</v>
      </c>
      <c r="G476" s="32" t="e">
        <f>SUM(Table8[[#This Row],[Reliability]:[Transparency]])</f>
        <v>#REF!</v>
      </c>
      <c r="H476" s="1" t="e" cm="1">
        <f t="array" ref="H476">_xlfn.XLOOKUP(B476,[6]!Table10[Control ID],[6]cmmiAnalysis!AV$4:AV$579,0,0,1)</f>
        <v>#REF!</v>
      </c>
      <c r="I476" s="1" t="e" cm="1">
        <f t="array" ref="I476">_xlfn.XLOOKUP(B476,[6]!Table10[Control ID], [6]cmmiAnalysis!AW$4:AW$579,0,0,1)+(_xlfn.XLOOKUP(B476,[6]!Table10[Control ID], [6]cmmiAnalysis!AX$4:AX$579,0,0,1)+(_xlfn.XLOOKUP(B476,[6]!Table10[Control ID], [6]cmmiAnalysis!AY$4:AY$579,0,0,1)))</f>
        <v>#REF!</v>
      </c>
      <c r="J4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6" s="1" t="e">
        <f>SUM(_xlfn.XLOOKUP(Table8[[#This Row],[Control ID]],[6]!Table10[Control ID],[6]cmmiAnalysis!BE$4:BE$579),_xlfn.XLOOKUP(Table8[[#This Row],[Control ID]],[6]!Table10[Control ID],[6]cmmiAnalysis!BF$4:BF$579))</f>
        <v>#REF!</v>
      </c>
      <c r="L476" s="1" t="e">
        <f>SUM(_xlfn.XLOOKUP(Table8[[#This Row],[Control ID]],[6]!Table10[Control ID],[6]cmmiAnalysis!BG$4:BG$579))</f>
        <v>#REF!</v>
      </c>
      <c r="M476" s="1" t="e">
        <f>SUM(_xlfn.XLOOKUP(Table8[[#This Row],[Control ID]],[6]!Table10[Control ID],[6]cmmiAnalysis!BH$4:BH$579))</f>
        <v>#REF!</v>
      </c>
      <c r="N476" s="1" t="e">
        <f>SUM(_xlfn.XLOOKUP(Table8[[#This Row],[Control ID]],[6]!Table10[Control ID],[6]cmmiAnalysis!BI$4:BI$579))</f>
        <v>#REF!</v>
      </c>
      <c r="O476" s="1" t="e">
        <f>SUM(_xlfn.XLOOKUP(Table8[[#This Row],[Control ID]],[6]!Table10[Control ID],[6]cmmiAnalysis!BJ$4:BJ$579),_xlfn.XLOOKUP(Table8[[#This Row],[Control ID]],[6]!Table10[Control ID],[6]cmmiAnalysis!BK$4:BK$579))</f>
        <v>#REF!</v>
      </c>
      <c r="P476" s="1" t="e">
        <f>SUM(_xlfn.XLOOKUP(Table8[[#This Row],[Control ID]],[6]!Table10[Control ID],[6]cmmiAnalysis!BL$4:BL$579))</f>
        <v>#REF!</v>
      </c>
      <c r="Q4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6" s="1" t="e">
        <f>SUM(_xlfn.XLOOKUP(Table8[[#This Row],[Control ID]],[6]!Table10[Control ID],[6]cmmiAnalysis!BQ$4:BQ$579),_xlfn.XLOOKUP(Table8[[#This Row],[Control ID]],[6]!Table10[Control ID],[6]cmmiAnalysis!BR$4:BR$579))</f>
        <v>#REF!</v>
      </c>
      <c r="S476" s="1" t="e">
        <f>SUM(_xlfn.XLOOKUP(Table8[[#This Row],[Control ID]],[6]!Table10[Control ID],[6]cmmiAnalysis!BA$4:BA$579),_xlfn.XLOOKUP(Table8[[#This Row],[Control ID]],[6]!Table10[Control ID],[6]cmmiAnalysis!BB$4:BB$579),_xlfn.XLOOKUP(Table8[[#This Row],[Control ID]],[6]!Table10[Control ID],[6]cmmiAnalysis!BC$4:BC$579))</f>
        <v>#REF!</v>
      </c>
      <c r="T476" s="1" t="e">
        <f>SUM(_xlfn.XLOOKUP(Table8[[#This Row],[Control ID]],[6]!Table10[Control ID],[6]cmmiAnalysis!BV$4:BV$579))</f>
        <v>#REF!</v>
      </c>
      <c r="U476" s="1" t="e">
        <f>SUM(_xlfn.XLOOKUP(Table8[[#This Row],[Control ID]],[6]!Table10[Control ID],[6]cmmiAnalysis!BW$4:BW$579))</f>
        <v>#REF!</v>
      </c>
      <c r="V476" s="1" t="e">
        <f>SUM(_xlfn.XLOOKUP(Table8[[#This Row],[Control ID]],[6]!Table10[Control ID],[6]cmmiAnalysis!BX$4:BX$579))</f>
        <v>#REF!</v>
      </c>
      <c r="W476" s="1" t="e">
        <f>SUM(_xlfn.XLOOKUP(Table8[[#This Row],[Control ID]],[6]!Table10[Control ID],[6]cmmiAnalysis!BY$4:BY$579))</f>
        <v>#REF!</v>
      </c>
      <c r="X476" s="1" t="e">
        <f>SUM(_xlfn.XLOOKUP(Table8[[#This Row],[Control ID]],[6]!Table10[Control ID],[6]cmmiAnalysis!BZ$4:BZ$579))</f>
        <v>#REF!</v>
      </c>
      <c r="Y476" s="1" t="e">
        <f>SUM(_xlfn.XLOOKUP(Table8[[#This Row],[Control ID]],[6]!Table10[Control ID],[6]cmmiAnalysis!CA$4:CA$579),_xlfn.XLOOKUP(Table8[[#This Row],[Control ID]],[6]!Table10[Control ID],[6]cmmiAnalysis!CB$4:CB$579))</f>
        <v>#REF!</v>
      </c>
      <c r="Z476" s="1" t="e">
        <f>SUM(_xlfn.XLOOKUP(Table8[[#This Row],[Control ID]],[6]!Table10[Control ID],[6]cmmiAnalysis!CC$4:CC$579),_xlfn.XLOOKUP(Table8[[#This Row],[Control ID]],[6]!Table10[Control ID],[6]cmmiAnalysis!CD$4:CD$579),_xlfn.XLOOKUP(Table8[[#This Row],[Control ID]],[6]!Table10[Control ID],[6]cmmiAnalysis!CE$4:CE$579))</f>
        <v>#REF!</v>
      </c>
    </row>
    <row r="477" spans="2:26" x14ac:dyDescent="0.25">
      <c r="B477" s="1" t="s">
        <v>3879</v>
      </c>
      <c r="C477" s="1" t="str">
        <f>_xlfn.XLOOKUP(B477,[6]cmmiAnalysis!$A$4:$A$579,[6]cmmiAnalysis!$D$4:$D$579,0,0,1)</f>
        <v>Data Flow Analysis</v>
      </c>
      <c r="D477" s="19">
        <v>3</v>
      </c>
      <c r="E477" s="32" t="str">
        <f>IFERROR(SUM(Table8[[#This Row],[Implementation]:[Reporting]]),"N/A")</f>
        <v>N/A</v>
      </c>
      <c r="F477" s="32" t="e">
        <f>SUM(Table8[[#This Row],[Operating Capability]:[Adaptability]])</f>
        <v>#REF!</v>
      </c>
      <c r="G477" s="32" t="e">
        <f>SUM(Table8[[#This Row],[Reliability]:[Transparency]])</f>
        <v>#REF!</v>
      </c>
      <c r="H477" s="1" t="e" cm="1">
        <f t="array" ref="H477">_xlfn.XLOOKUP(B477,[6]!Table10[Control ID],[6]cmmiAnalysis!AV$4:AV$579,0,0,1)</f>
        <v>#REF!</v>
      </c>
      <c r="I477" s="1" t="e" cm="1">
        <f t="array" ref="I477">_xlfn.XLOOKUP(B477,[6]!Table10[Control ID], [6]cmmiAnalysis!AW$4:AW$579,0,0,1)+(_xlfn.XLOOKUP(B477,[6]!Table10[Control ID], [6]cmmiAnalysis!AX$4:AX$579,0,0,1)+(_xlfn.XLOOKUP(B477,[6]!Table10[Control ID], [6]cmmiAnalysis!AY$4:AY$579,0,0,1)))</f>
        <v>#REF!</v>
      </c>
      <c r="J4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7" s="1" t="e">
        <f>SUM(_xlfn.XLOOKUP(Table8[[#This Row],[Control ID]],[6]!Table10[Control ID],[6]cmmiAnalysis!BE$4:BE$579),_xlfn.XLOOKUP(Table8[[#This Row],[Control ID]],[6]!Table10[Control ID],[6]cmmiAnalysis!BF$4:BF$579))</f>
        <v>#REF!</v>
      </c>
      <c r="L477" s="1" t="e">
        <f>SUM(_xlfn.XLOOKUP(Table8[[#This Row],[Control ID]],[6]!Table10[Control ID],[6]cmmiAnalysis!BG$4:BG$579))</f>
        <v>#REF!</v>
      </c>
      <c r="M477" s="1" t="e">
        <f>SUM(_xlfn.XLOOKUP(Table8[[#This Row],[Control ID]],[6]!Table10[Control ID],[6]cmmiAnalysis!BH$4:BH$579))</f>
        <v>#REF!</v>
      </c>
      <c r="N477" s="1" t="e">
        <f>SUM(_xlfn.XLOOKUP(Table8[[#This Row],[Control ID]],[6]!Table10[Control ID],[6]cmmiAnalysis!BI$4:BI$579))</f>
        <v>#REF!</v>
      </c>
      <c r="O477" s="1" t="e">
        <f>SUM(_xlfn.XLOOKUP(Table8[[#This Row],[Control ID]],[6]!Table10[Control ID],[6]cmmiAnalysis!BJ$4:BJ$579),_xlfn.XLOOKUP(Table8[[#This Row],[Control ID]],[6]!Table10[Control ID],[6]cmmiAnalysis!BK$4:BK$579))</f>
        <v>#REF!</v>
      </c>
      <c r="P477" s="1" t="e">
        <f>SUM(_xlfn.XLOOKUP(Table8[[#This Row],[Control ID]],[6]!Table10[Control ID],[6]cmmiAnalysis!BL$4:BL$579))</f>
        <v>#REF!</v>
      </c>
      <c r="Q4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7" s="1" t="e">
        <f>SUM(_xlfn.XLOOKUP(Table8[[#This Row],[Control ID]],[6]!Table10[Control ID],[6]cmmiAnalysis!BQ$4:BQ$579),_xlfn.XLOOKUP(Table8[[#This Row],[Control ID]],[6]!Table10[Control ID],[6]cmmiAnalysis!BR$4:BR$579))</f>
        <v>#REF!</v>
      </c>
      <c r="S477" s="1" t="e">
        <f>SUM(_xlfn.XLOOKUP(Table8[[#This Row],[Control ID]],[6]!Table10[Control ID],[6]cmmiAnalysis!BA$4:BA$579),_xlfn.XLOOKUP(Table8[[#This Row],[Control ID]],[6]!Table10[Control ID],[6]cmmiAnalysis!BB$4:BB$579),_xlfn.XLOOKUP(Table8[[#This Row],[Control ID]],[6]!Table10[Control ID],[6]cmmiAnalysis!BC$4:BC$579))</f>
        <v>#REF!</v>
      </c>
      <c r="T477" s="1" t="e">
        <f>SUM(_xlfn.XLOOKUP(Table8[[#This Row],[Control ID]],[6]!Table10[Control ID],[6]cmmiAnalysis!BV$4:BV$579))</f>
        <v>#REF!</v>
      </c>
      <c r="U477" s="1" t="e">
        <f>SUM(_xlfn.XLOOKUP(Table8[[#This Row],[Control ID]],[6]!Table10[Control ID],[6]cmmiAnalysis!BW$4:BW$579))</f>
        <v>#REF!</v>
      </c>
      <c r="V477" s="1" t="e">
        <f>SUM(_xlfn.XLOOKUP(Table8[[#This Row],[Control ID]],[6]!Table10[Control ID],[6]cmmiAnalysis!BX$4:BX$579))</f>
        <v>#REF!</v>
      </c>
      <c r="W477" s="1" t="e">
        <f>SUM(_xlfn.XLOOKUP(Table8[[#This Row],[Control ID]],[6]!Table10[Control ID],[6]cmmiAnalysis!BY$4:BY$579))</f>
        <v>#REF!</v>
      </c>
      <c r="X477" s="1" t="e">
        <f>SUM(_xlfn.XLOOKUP(Table8[[#This Row],[Control ID]],[6]!Table10[Control ID],[6]cmmiAnalysis!BZ$4:BZ$579))</f>
        <v>#REF!</v>
      </c>
      <c r="Y477" s="1" t="e">
        <f>SUM(_xlfn.XLOOKUP(Table8[[#This Row],[Control ID]],[6]!Table10[Control ID],[6]cmmiAnalysis!CA$4:CA$579),_xlfn.XLOOKUP(Table8[[#This Row],[Control ID]],[6]!Table10[Control ID],[6]cmmiAnalysis!CB$4:CB$579))</f>
        <v>#REF!</v>
      </c>
      <c r="Z477" s="1" t="e">
        <f>SUM(_xlfn.XLOOKUP(Table8[[#This Row],[Control ID]],[6]!Table10[Control ID],[6]cmmiAnalysis!CC$4:CC$579),_xlfn.XLOOKUP(Table8[[#This Row],[Control ID]],[6]!Table10[Control ID],[6]cmmiAnalysis!CD$4:CD$579),_xlfn.XLOOKUP(Table8[[#This Row],[Control ID]],[6]!Table10[Control ID],[6]cmmiAnalysis!CE$4:CE$579))</f>
        <v>#REF!</v>
      </c>
    </row>
    <row r="478" spans="2:26" x14ac:dyDescent="0.25">
      <c r="B478" s="1" t="s">
        <v>3881</v>
      </c>
      <c r="C478" s="1" t="str">
        <f>_xlfn.XLOOKUP(B478,[6]cmmiAnalysis!$A$4:$A$579,[6]cmmiAnalysis!$D$4:$D$579,0,0,1)</f>
        <v>Attack Surface Reduction</v>
      </c>
      <c r="D478" s="19">
        <v>4</v>
      </c>
      <c r="E478" s="32" t="str">
        <f>IFERROR(SUM(Table8[[#This Row],[Implementation]:[Reporting]]),"N/A")</f>
        <v>N/A</v>
      </c>
      <c r="F478" s="32" t="e">
        <f>SUM(Table8[[#This Row],[Operating Capability]:[Adaptability]])</f>
        <v>#REF!</v>
      </c>
      <c r="G478" s="32" t="e">
        <f>SUM(Table8[[#This Row],[Reliability]:[Transparency]])</f>
        <v>#REF!</v>
      </c>
      <c r="H478" s="1" t="e" cm="1">
        <f t="array" ref="H478">_xlfn.XLOOKUP(B478,[6]!Table10[Control ID],[6]cmmiAnalysis!AV$4:AV$579,0,0,1)</f>
        <v>#REF!</v>
      </c>
      <c r="I478" s="1" t="e" cm="1">
        <f t="array" ref="I478">_xlfn.XLOOKUP(B478,[6]!Table10[Control ID], [6]cmmiAnalysis!AW$4:AW$579,0,0,1)+(_xlfn.XLOOKUP(B478,[6]!Table10[Control ID], [6]cmmiAnalysis!AX$4:AX$579,0,0,1)+(_xlfn.XLOOKUP(B478,[6]!Table10[Control ID], [6]cmmiAnalysis!AY$4:AY$579,0,0,1)))</f>
        <v>#REF!</v>
      </c>
      <c r="J4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8" s="1" t="e">
        <f>SUM(_xlfn.XLOOKUP(Table8[[#This Row],[Control ID]],[6]!Table10[Control ID],[6]cmmiAnalysis!BE$4:BE$579),_xlfn.XLOOKUP(Table8[[#This Row],[Control ID]],[6]!Table10[Control ID],[6]cmmiAnalysis!BF$4:BF$579))</f>
        <v>#REF!</v>
      </c>
      <c r="L478" s="1" t="e">
        <f>SUM(_xlfn.XLOOKUP(Table8[[#This Row],[Control ID]],[6]!Table10[Control ID],[6]cmmiAnalysis!BG$4:BG$579))</f>
        <v>#REF!</v>
      </c>
      <c r="M478" s="1" t="e">
        <f>SUM(_xlfn.XLOOKUP(Table8[[#This Row],[Control ID]],[6]!Table10[Control ID],[6]cmmiAnalysis!BH$4:BH$579))</f>
        <v>#REF!</v>
      </c>
      <c r="N478" s="1" t="e">
        <f>SUM(_xlfn.XLOOKUP(Table8[[#This Row],[Control ID]],[6]!Table10[Control ID],[6]cmmiAnalysis!BI$4:BI$579))</f>
        <v>#REF!</v>
      </c>
      <c r="O478" s="1" t="e">
        <f>SUM(_xlfn.XLOOKUP(Table8[[#This Row],[Control ID]],[6]!Table10[Control ID],[6]cmmiAnalysis!BJ$4:BJ$579),_xlfn.XLOOKUP(Table8[[#This Row],[Control ID]],[6]!Table10[Control ID],[6]cmmiAnalysis!BK$4:BK$579))</f>
        <v>#REF!</v>
      </c>
      <c r="P478" s="1" t="e">
        <f>SUM(_xlfn.XLOOKUP(Table8[[#This Row],[Control ID]],[6]!Table10[Control ID],[6]cmmiAnalysis!BL$4:BL$579))</f>
        <v>#REF!</v>
      </c>
      <c r="Q4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8" s="1" t="e">
        <f>SUM(_xlfn.XLOOKUP(Table8[[#This Row],[Control ID]],[6]!Table10[Control ID],[6]cmmiAnalysis!BQ$4:BQ$579),_xlfn.XLOOKUP(Table8[[#This Row],[Control ID]],[6]!Table10[Control ID],[6]cmmiAnalysis!BR$4:BR$579))</f>
        <v>#REF!</v>
      </c>
      <c r="S478" s="1" t="e">
        <f>SUM(_xlfn.XLOOKUP(Table8[[#This Row],[Control ID]],[6]!Table10[Control ID],[6]cmmiAnalysis!BA$4:BA$579),_xlfn.XLOOKUP(Table8[[#This Row],[Control ID]],[6]!Table10[Control ID],[6]cmmiAnalysis!BB$4:BB$579),_xlfn.XLOOKUP(Table8[[#This Row],[Control ID]],[6]!Table10[Control ID],[6]cmmiAnalysis!BC$4:BC$579))</f>
        <v>#REF!</v>
      </c>
      <c r="T478" s="1" t="e">
        <f>SUM(_xlfn.XLOOKUP(Table8[[#This Row],[Control ID]],[6]!Table10[Control ID],[6]cmmiAnalysis!BV$4:BV$579))</f>
        <v>#REF!</v>
      </c>
      <c r="U478" s="1" t="e">
        <f>SUM(_xlfn.XLOOKUP(Table8[[#This Row],[Control ID]],[6]!Table10[Control ID],[6]cmmiAnalysis!BW$4:BW$579))</f>
        <v>#REF!</v>
      </c>
      <c r="V478" s="1" t="e">
        <f>SUM(_xlfn.XLOOKUP(Table8[[#This Row],[Control ID]],[6]!Table10[Control ID],[6]cmmiAnalysis!BX$4:BX$579))</f>
        <v>#REF!</v>
      </c>
      <c r="W478" s="1" t="e">
        <f>SUM(_xlfn.XLOOKUP(Table8[[#This Row],[Control ID]],[6]!Table10[Control ID],[6]cmmiAnalysis!BY$4:BY$579))</f>
        <v>#REF!</v>
      </c>
      <c r="X478" s="1" t="e">
        <f>SUM(_xlfn.XLOOKUP(Table8[[#This Row],[Control ID]],[6]!Table10[Control ID],[6]cmmiAnalysis!BZ$4:BZ$579))</f>
        <v>#REF!</v>
      </c>
      <c r="Y478" s="1" t="e">
        <f>SUM(_xlfn.XLOOKUP(Table8[[#This Row],[Control ID]],[6]!Table10[Control ID],[6]cmmiAnalysis!CA$4:CA$579),_xlfn.XLOOKUP(Table8[[#This Row],[Control ID]],[6]!Table10[Control ID],[6]cmmiAnalysis!CB$4:CB$579))</f>
        <v>#REF!</v>
      </c>
      <c r="Z478" s="1" t="e">
        <f>SUM(_xlfn.XLOOKUP(Table8[[#This Row],[Control ID]],[6]!Table10[Control ID],[6]cmmiAnalysis!CC$4:CC$579),_xlfn.XLOOKUP(Table8[[#This Row],[Control ID]],[6]!Table10[Control ID],[6]cmmiAnalysis!CD$4:CD$579),_xlfn.XLOOKUP(Table8[[#This Row],[Control ID]],[6]!Table10[Control ID],[6]cmmiAnalysis!CE$4:CE$579))</f>
        <v>#REF!</v>
      </c>
    </row>
    <row r="479" spans="2:26" x14ac:dyDescent="0.25">
      <c r="B479" s="1" t="s">
        <v>3883</v>
      </c>
      <c r="C479" s="1" t="str">
        <f>_xlfn.XLOOKUP(B479,[6]cmmiAnalysis!$A$4:$A$579,[6]cmmiAnalysis!$D$4:$D$579,0,0,1)</f>
        <v>Use of Security Patterns</v>
      </c>
      <c r="D479" s="19">
        <v>4</v>
      </c>
      <c r="E479" s="32" t="str">
        <f>IFERROR(SUM(Table8[[#This Row],[Implementation]:[Reporting]]),"N/A")</f>
        <v>N/A</v>
      </c>
      <c r="F479" s="32" t="e">
        <f>SUM(Table8[[#This Row],[Operating Capability]:[Adaptability]])</f>
        <v>#REF!</v>
      </c>
      <c r="G479" s="32" t="e">
        <f>SUM(Table8[[#This Row],[Reliability]:[Transparency]])</f>
        <v>#REF!</v>
      </c>
      <c r="H479" s="1" t="e" cm="1">
        <f t="array" ref="H479">_xlfn.XLOOKUP(B479,[6]!Table10[Control ID],[6]cmmiAnalysis!AV$4:AV$579,0,0,1)</f>
        <v>#REF!</v>
      </c>
      <c r="I479" s="1" t="e" cm="1">
        <f t="array" ref="I479">_xlfn.XLOOKUP(B479,[6]!Table10[Control ID], [6]cmmiAnalysis!AW$4:AW$579,0,0,1)+(_xlfn.XLOOKUP(B479,[6]!Table10[Control ID], [6]cmmiAnalysis!AX$4:AX$579,0,0,1)+(_xlfn.XLOOKUP(B479,[6]!Table10[Control ID], [6]cmmiAnalysis!AY$4:AY$579,0,0,1)))</f>
        <v>#REF!</v>
      </c>
      <c r="J47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79" s="1" t="e">
        <f>SUM(_xlfn.XLOOKUP(Table8[[#This Row],[Control ID]],[6]!Table10[Control ID],[6]cmmiAnalysis!BE$4:BE$579),_xlfn.XLOOKUP(Table8[[#This Row],[Control ID]],[6]!Table10[Control ID],[6]cmmiAnalysis!BF$4:BF$579))</f>
        <v>#REF!</v>
      </c>
      <c r="L479" s="1" t="e">
        <f>SUM(_xlfn.XLOOKUP(Table8[[#This Row],[Control ID]],[6]!Table10[Control ID],[6]cmmiAnalysis!BG$4:BG$579))</f>
        <v>#REF!</v>
      </c>
      <c r="M479" s="1" t="e">
        <f>SUM(_xlfn.XLOOKUP(Table8[[#This Row],[Control ID]],[6]!Table10[Control ID],[6]cmmiAnalysis!BH$4:BH$579))</f>
        <v>#REF!</v>
      </c>
      <c r="N479" s="1" t="e">
        <f>SUM(_xlfn.XLOOKUP(Table8[[#This Row],[Control ID]],[6]!Table10[Control ID],[6]cmmiAnalysis!BI$4:BI$579))</f>
        <v>#REF!</v>
      </c>
      <c r="O479" s="1" t="e">
        <f>SUM(_xlfn.XLOOKUP(Table8[[#This Row],[Control ID]],[6]!Table10[Control ID],[6]cmmiAnalysis!BJ$4:BJ$579),_xlfn.XLOOKUP(Table8[[#This Row],[Control ID]],[6]!Table10[Control ID],[6]cmmiAnalysis!BK$4:BK$579))</f>
        <v>#REF!</v>
      </c>
      <c r="P479" s="1" t="e">
        <f>SUM(_xlfn.XLOOKUP(Table8[[#This Row],[Control ID]],[6]!Table10[Control ID],[6]cmmiAnalysis!BL$4:BL$579))</f>
        <v>#REF!</v>
      </c>
      <c r="Q47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79" s="1" t="e">
        <f>SUM(_xlfn.XLOOKUP(Table8[[#This Row],[Control ID]],[6]!Table10[Control ID],[6]cmmiAnalysis!BQ$4:BQ$579),_xlfn.XLOOKUP(Table8[[#This Row],[Control ID]],[6]!Table10[Control ID],[6]cmmiAnalysis!BR$4:BR$579))</f>
        <v>#REF!</v>
      </c>
      <c r="S479" s="1" t="e">
        <f>SUM(_xlfn.XLOOKUP(Table8[[#This Row],[Control ID]],[6]!Table10[Control ID],[6]cmmiAnalysis!BA$4:BA$579),_xlfn.XLOOKUP(Table8[[#This Row],[Control ID]],[6]!Table10[Control ID],[6]cmmiAnalysis!BB$4:BB$579),_xlfn.XLOOKUP(Table8[[#This Row],[Control ID]],[6]!Table10[Control ID],[6]cmmiAnalysis!BC$4:BC$579))</f>
        <v>#REF!</v>
      </c>
      <c r="T479" s="1" t="e">
        <f>SUM(_xlfn.XLOOKUP(Table8[[#This Row],[Control ID]],[6]!Table10[Control ID],[6]cmmiAnalysis!BV$4:BV$579))</f>
        <v>#REF!</v>
      </c>
      <c r="U479" s="1" t="e">
        <f>SUM(_xlfn.XLOOKUP(Table8[[#This Row],[Control ID]],[6]!Table10[Control ID],[6]cmmiAnalysis!BW$4:BW$579))</f>
        <v>#REF!</v>
      </c>
      <c r="V479" s="1" t="e">
        <f>SUM(_xlfn.XLOOKUP(Table8[[#This Row],[Control ID]],[6]!Table10[Control ID],[6]cmmiAnalysis!BX$4:BX$579))</f>
        <v>#REF!</v>
      </c>
      <c r="W479" s="1" t="e">
        <f>SUM(_xlfn.XLOOKUP(Table8[[#This Row],[Control ID]],[6]!Table10[Control ID],[6]cmmiAnalysis!BY$4:BY$579))</f>
        <v>#REF!</v>
      </c>
      <c r="X479" s="1" t="e">
        <f>SUM(_xlfn.XLOOKUP(Table8[[#This Row],[Control ID]],[6]!Table10[Control ID],[6]cmmiAnalysis!BZ$4:BZ$579))</f>
        <v>#REF!</v>
      </c>
      <c r="Y479" s="1" t="e">
        <f>SUM(_xlfn.XLOOKUP(Table8[[#This Row],[Control ID]],[6]!Table10[Control ID],[6]cmmiAnalysis!CA$4:CA$579),_xlfn.XLOOKUP(Table8[[#This Row],[Control ID]],[6]!Table10[Control ID],[6]cmmiAnalysis!CB$4:CB$579))</f>
        <v>#REF!</v>
      </c>
      <c r="Z479" s="1" t="e">
        <f>SUM(_xlfn.XLOOKUP(Table8[[#This Row],[Control ID]],[6]!Table10[Control ID],[6]cmmiAnalysis!CC$4:CC$579),_xlfn.XLOOKUP(Table8[[#This Row],[Control ID]],[6]!Table10[Control ID],[6]cmmiAnalysis!CD$4:CD$579),_xlfn.XLOOKUP(Table8[[#This Row],[Control ID]],[6]!Table10[Control ID],[6]cmmiAnalysis!CE$4:CE$579))</f>
        <v>#REF!</v>
      </c>
    </row>
    <row r="480" spans="2:26" x14ac:dyDescent="0.25">
      <c r="B480" s="1" t="s">
        <v>3885</v>
      </c>
      <c r="C480" s="1" t="str">
        <f>_xlfn.XLOOKUP(B480,[6]cmmiAnalysis!$A$4:$A$579,[6]cmmiAnalysis!$D$4:$D$579,0,0,1)</f>
        <v>Security Control Mapping</v>
      </c>
      <c r="D480" s="19">
        <v>4</v>
      </c>
      <c r="E480" s="32" t="str">
        <f>IFERROR(SUM(Table8[[#This Row],[Implementation]:[Reporting]]),"N/A")</f>
        <v>N/A</v>
      </c>
      <c r="F480" s="32" t="e">
        <f>SUM(Table8[[#This Row],[Operating Capability]:[Adaptability]])</f>
        <v>#REF!</v>
      </c>
      <c r="G480" s="32" t="e">
        <f>SUM(Table8[[#This Row],[Reliability]:[Transparency]])</f>
        <v>#REF!</v>
      </c>
      <c r="H480" s="1" t="e" cm="1">
        <f t="array" ref="H480">_xlfn.XLOOKUP(B480,[6]!Table10[Control ID],[6]cmmiAnalysis!AV$4:AV$579,0,0,1)</f>
        <v>#REF!</v>
      </c>
      <c r="I480" s="1" t="e" cm="1">
        <f t="array" ref="I480">_xlfn.XLOOKUP(B480,[6]!Table10[Control ID], [6]cmmiAnalysis!AW$4:AW$579,0,0,1)+(_xlfn.XLOOKUP(B480,[6]!Table10[Control ID], [6]cmmiAnalysis!AX$4:AX$579,0,0,1)+(_xlfn.XLOOKUP(B480,[6]!Table10[Control ID], [6]cmmiAnalysis!AY$4:AY$579,0,0,1)))</f>
        <v>#REF!</v>
      </c>
      <c r="J48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0" s="1" t="e">
        <f>SUM(_xlfn.XLOOKUP(Table8[[#This Row],[Control ID]],[6]!Table10[Control ID],[6]cmmiAnalysis!BE$4:BE$579),_xlfn.XLOOKUP(Table8[[#This Row],[Control ID]],[6]!Table10[Control ID],[6]cmmiAnalysis!BF$4:BF$579))</f>
        <v>#REF!</v>
      </c>
      <c r="L480" s="1" t="e">
        <f>SUM(_xlfn.XLOOKUP(Table8[[#This Row],[Control ID]],[6]!Table10[Control ID],[6]cmmiAnalysis!BG$4:BG$579))</f>
        <v>#REF!</v>
      </c>
      <c r="M480" s="1" t="e">
        <f>SUM(_xlfn.XLOOKUP(Table8[[#This Row],[Control ID]],[6]!Table10[Control ID],[6]cmmiAnalysis!BH$4:BH$579))</f>
        <v>#REF!</v>
      </c>
      <c r="N480" s="1" t="e">
        <f>SUM(_xlfn.XLOOKUP(Table8[[#This Row],[Control ID]],[6]!Table10[Control ID],[6]cmmiAnalysis!BI$4:BI$579))</f>
        <v>#REF!</v>
      </c>
      <c r="O480" s="1" t="e">
        <f>SUM(_xlfn.XLOOKUP(Table8[[#This Row],[Control ID]],[6]!Table10[Control ID],[6]cmmiAnalysis!BJ$4:BJ$579),_xlfn.XLOOKUP(Table8[[#This Row],[Control ID]],[6]!Table10[Control ID],[6]cmmiAnalysis!BK$4:BK$579))</f>
        <v>#REF!</v>
      </c>
      <c r="P480" s="1" t="e">
        <f>SUM(_xlfn.XLOOKUP(Table8[[#This Row],[Control ID]],[6]!Table10[Control ID],[6]cmmiAnalysis!BL$4:BL$579))</f>
        <v>#REF!</v>
      </c>
      <c r="Q48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0" s="1" t="e">
        <f>SUM(_xlfn.XLOOKUP(Table8[[#This Row],[Control ID]],[6]!Table10[Control ID],[6]cmmiAnalysis!BQ$4:BQ$579),_xlfn.XLOOKUP(Table8[[#This Row],[Control ID]],[6]!Table10[Control ID],[6]cmmiAnalysis!BR$4:BR$579))</f>
        <v>#REF!</v>
      </c>
      <c r="S480" s="1" t="e">
        <f>SUM(_xlfn.XLOOKUP(Table8[[#This Row],[Control ID]],[6]!Table10[Control ID],[6]cmmiAnalysis!BA$4:BA$579),_xlfn.XLOOKUP(Table8[[#This Row],[Control ID]],[6]!Table10[Control ID],[6]cmmiAnalysis!BB$4:BB$579),_xlfn.XLOOKUP(Table8[[#This Row],[Control ID]],[6]!Table10[Control ID],[6]cmmiAnalysis!BC$4:BC$579))</f>
        <v>#REF!</v>
      </c>
      <c r="T480" s="1" t="e">
        <f>SUM(_xlfn.XLOOKUP(Table8[[#This Row],[Control ID]],[6]!Table10[Control ID],[6]cmmiAnalysis!BV$4:BV$579))</f>
        <v>#REF!</v>
      </c>
      <c r="U480" s="1" t="e">
        <f>SUM(_xlfn.XLOOKUP(Table8[[#This Row],[Control ID]],[6]!Table10[Control ID],[6]cmmiAnalysis!BW$4:BW$579))</f>
        <v>#REF!</v>
      </c>
      <c r="V480" s="1" t="e">
        <f>SUM(_xlfn.XLOOKUP(Table8[[#This Row],[Control ID]],[6]!Table10[Control ID],[6]cmmiAnalysis!BX$4:BX$579))</f>
        <v>#REF!</v>
      </c>
      <c r="W480" s="1" t="e">
        <f>SUM(_xlfn.XLOOKUP(Table8[[#This Row],[Control ID]],[6]!Table10[Control ID],[6]cmmiAnalysis!BY$4:BY$579))</f>
        <v>#REF!</v>
      </c>
      <c r="X480" s="1" t="e">
        <f>SUM(_xlfn.XLOOKUP(Table8[[#This Row],[Control ID]],[6]!Table10[Control ID],[6]cmmiAnalysis!BZ$4:BZ$579))</f>
        <v>#REF!</v>
      </c>
      <c r="Y480" s="1" t="e">
        <f>SUM(_xlfn.XLOOKUP(Table8[[#This Row],[Control ID]],[6]!Table10[Control ID],[6]cmmiAnalysis!CA$4:CA$579),_xlfn.XLOOKUP(Table8[[#This Row],[Control ID]],[6]!Table10[Control ID],[6]cmmiAnalysis!CB$4:CB$579))</f>
        <v>#REF!</v>
      </c>
      <c r="Z480" s="1" t="e">
        <f>SUM(_xlfn.XLOOKUP(Table8[[#This Row],[Control ID]],[6]!Table10[Control ID],[6]cmmiAnalysis!CC$4:CC$579),_xlfn.XLOOKUP(Table8[[#This Row],[Control ID]],[6]!Table10[Control ID],[6]cmmiAnalysis!CD$4:CD$579),_xlfn.XLOOKUP(Table8[[#This Row],[Control ID]],[6]!Table10[Control ID],[6]cmmiAnalysis!CE$4:CE$579))</f>
        <v>#REF!</v>
      </c>
    </row>
    <row r="481" spans="2:26" x14ac:dyDescent="0.25">
      <c r="B481" s="1" t="s">
        <v>3887</v>
      </c>
      <c r="C481" s="1" t="str">
        <f>_xlfn.XLOOKUP(B481,[6]cmmiAnalysis!$A$4:$A$579,[6]cmmiAnalysis!$D$4:$D$579,0,0,1)</f>
        <v>Static Application Security Testing (SAST)</v>
      </c>
      <c r="D481" s="19">
        <v>3</v>
      </c>
      <c r="E481" s="32" t="str">
        <f>IFERROR(SUM(Table8[[#This Row],[Implementation]:[Reporting]]),"N/A")</f>
        <v>N/A</v>
      </c>
      <c r="F481" s="32" t="e">
        <f>SUM(Table8[[#This Row],[Operating Capability]:[Adaptability]])</f>
        <v>#REF!</v>
      </c>
      <c r="G481" s="32" t="e">
        <f>SUM(Table8[[#This Row],[Reliability]:[Transparency]])</f>
        <v>#REF!</v>
      </c>
      <c r="H481" s="1" t="e" cm="1">
        <f t="array" ref="H481">_xlfn.XLOOKUP(B481,[6]!Table10[Control ID],[6]cmmiAnalysis!AV$4:AV$579,0,0,1)</f>
        <v>#REF!</v>
      </c>
      <c r="I481" s="1" t="e" cm="1">
        <f t="array" ref="I481">_xlfn.XLOOKUP(B481,[6]!Table10[Control ID], [6]cmmiAnalysis!AW$4:AW$579,0,0,1)+(_xlfn.XLOOKUP(B481,[6]!Table10[Control ID], [6]cmmiAnalysis!AX$4:AX$579,0,0,1)+(_xlfn.XLOOKUP(B481,[6]!Table10[Control ID], [6]cmmiAnalysis!AY$4:AY$579,0,0,1)))</f>
        <v>#REF!</v>
      </c>
      <c r="J48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1" s="1" t="e">
        <f>SUM(_xlfn.XLOOKUP(Table8[[#This Row],[Control ID]],[6]!Table10[Control ID],[6]cmmiAnalysis!BE$4:BE$579),_xlfn.XLOOKUP(Table8[[#This Row],[Control ID]],[6]!Table10[Control ID],[6]cmmiAnalysis!BF$4:BF$579))</f>
        <v>#REF!</v>
      </c>
      <c r="L481" s="1" t="e">
        <f>SUM(_xlfn.XLOOKUP(Table8[[#This Row],[Control ID]],[6]!Table10[Control ID],[6]cmmiAnalysis!BG$4:BG$579))</f>
        <v>#REF!</v>
      </c>
      <c r="M481" s="1" t="e">
        <f>SUM(_xlfn.XLOOKUP(Table8[[#This Row],[Control ID]],[6]!Table10[Control ID],[6]cmmiAnalysis!BH$4:BH$579))</f>
        <v>#REF!</v>
      </c>
      <c r="N481" s="1" t="e">
        <f>SUM(_xlfn.XLOOKUP(Table8[[#This Row],[Control ID]],[6]!Table10[Control ID],[6]cmmiAnalysis!BI$4:BI$579))</f>
        <v>#REF!</v>
      </c>
      <c r="O481" s="1" t="e">
        <f>SUM(_xlfn.XLOOKUP(Table8[[#This Row],[Control ID]],[6]!Table10[Control ID],[6]cmmiAnalysis!BJ$4:BJ$579),_xlfn.XLOOKUP(Table8[[#This Row],[Control ID]],[6]!Table10[Control ID],[6]cmmiAnalysis!BK$4:BK$579))</f>
        <v>#REF!</v>
      </c>
      <c r="P481" s="1" t="e">
        <f>SUM(_xlfn.XLOOKUP(Table8[[#This Row],[Control ID]],[6]!Table10[Control ID],[6]cmmiAnalysis!BL$4:BL$579))</f>
        <v>#REF!</v>
      </c>
      <c r="Q48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1" s="1" t="e">
        <f>SUM(_xlfn.XLOOKUP(Table8[[#This Row],[Control ID]],[6]!Table10[Control ID],[6]cmmiAnalysis!BQ$4:BQ$579),_xlfn.XLOOKUP(Table8[[#This Row],[Control ID]],[6]!Table10[Control ID],[6]cmmiAnalysis!BR$4:BR$579))</f>
        <v>#REF!</v>
      </c>
      <c r="S481" s="1" t="e">
        <f>SUM(_xlfn.XLOOKUP(Table8[[#This Row],[Control ID]],[6]!Table10[Control ID],[6]cmmiAnalysis!BA$4:BA$579),_xlfn.XLOOKUP(Table8[[#This Row],[Control ID]],[6]!Table10[Control ID],[6]cmmiAnalysis!BB$4:BB$579),_xlfn.XLOOKUP(Table8[[#This Row],[Control ID]],[6]!Table10[Control ID],[6]cmmiAnalysis!BC$4:BC$579))</f>
        <v>#REF!</v>
      </c>
      <c r="T481" s="1" t="e">
        <f>SUM(_xlfn.XLOOKUP(Table8[[#This Row],[Control ID]],[6]!Table10[Control ID],[6]cmmiAnalysis!BV$4:BV$579))</f>
        <v>#REF!</v>
      </c>
      <c r="U481" s="1" t="e">
        <f>SUM(_xlfn.XLOOKUP(Table8[[#This Row],[Control ID]],[6]!Table10[Control ID],[6]cmmiAnalysis!BW$4:BW$579))</f>
        <v>#REF!</v>
      </c>
      <c r="V481" s="1" t="e">
        <f>SUM(_xlfn.XLOOKUP(Table8[[#This Row],[Control ID]],[6]!Table10[Control ID],[6]cmmiAnalysis!BX$4:BX$579))</f>
        <v>#REF!</v>
      </c>
      <c r="W481" s="1" t="e">
        <f>SUM(_xlfn.XLOOKUP(Table8[[#This Row],[Control ID]],[6]!Table10[Control ID],[6]cmmiAnalysis!BY$4:BY$579))</f>
        <v>#REF!</v>
      </c>
      <c r="X481" s="1" t="e">
        <f>SUM(_xlfn.XLOOKUP(Table8[[#This Row],[Control ID]],[6]!Table10[Control ID],[6]cmmiAnalysis!BZ$4:BZ$579))</f>
        <v>#REF!</v>
      </c>
      <c r="Y481" s="1" t="e">
        <f>SUM(_xlfn.XLOOKUP(Table8[[#This Row],[Control ID]],[6]!Table10[Control ID],[6]cmmiAnalysis!CA$4:CA$579),_xlfn.XLOOKUP(Table8[[#This Row],[Control ID]],[6]!Table10[Control ID],[6]cmmiAnalysis!CB$4:CB$579))</f>
        <v>#REF!</v>
      </c>
      <c r="Z481" s="1" t="e">
        <f>SUM(_xlfn.XLOOKUP(Table8[[#This Row],[Control ID]],[6]!Table10[Control ID],[6]cmmiAnalysis!CC$4:CC$579),_xlfn.XLOOKUP(Table8[[#This Row],[Control ID]],[6]!Table10[Control ID],[6]cmmiAnalysis!CD$4:CD$579),_xlfn.XLOOKUP(Table8[[#This Row],[Control ID]],[6]!Table10[Control ID],[6]cmmiAnalysis!CE$4:CE$579))</f>
        <v>#REF!</v>
      </c>
    </row>
    <row r="482" spans="2:26" x14ac:dyDescent="0.25">
      <c r="B482" s="1" t="s">
        <v>3889</v>
      </c>
      <c r="C482" s="1" t="str">
        <f>_xlfn.XLOOKUP(B482,[6]cmmiAnalysis!$A$4:$A$579,[6]cmmiAnalysis!$D$4:$D$579,0,0,1)</f>
        <v>Dynamic Application Security Testing (DAST)</v>
      </c>
      <c r="D482" s="19">
        <v>3</v>
      </c>
      <c r="E482" s="32" t="str">
        <f>IFERROR(SUM(Table8[[#This Row],[Implementation]:[Reporting]]),"N/A")</f>
        <v>N/A</v>
      </c>
      <c r="F482" s="32" t="e">
        <f>SUM(Table8[[#This Row],[Operating Capability]:[Adaptability]])</f>
        <v>#REF!</v>
      </c>
      <c r="G482" s="32" t="e">
        <f>SUM(Table8[[#This Row],[Reliability]:[Transparency]])</f>
        <v>#REF!</v>
      </c>
      <c r="H482" s="1" t="e" cm="1">
        <f t="array" ref="H482">_xlfn.XLOOKUP(B482,[6]!Table10[Control ID],[6]cmmiAnalysis!AV$4:AV$579,0,0,1)</f>
        <v>#REF!</v>
      </c>
      <c r="I482" s="1" t="e" cm="1">
        <f t="array" ref="I482">_xlfn.XLOOKUP(B482,[6]!Table10[Control ID], [6]cmmiAnalysis!AW$4:AW$579,0,0,1)+(_xlfn.XLOOKUP(B482,[6]!Table10[Control ID], [6]cmmiAnalysis!AX$4:AX$579,0,0,1)+(_xlfn.XLOOKUP(B482,[6]!Table10[Control ID], [6]cmmiAnalysis!AY$4:AY$579,0,0,1)))</f>
        <v>#REF!</v>
      </c>
      <c r="J48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2" s="1" t="e">
        <f>SUM(_xlfn.XLOOKUP(Table8[[#This Row],[Control ID]],[6]!Table10[Control ID],[6]cmmiAnalysis!BE$4:BE$579),_xlfn.XLOOKUP(Table8[[#This Row],[Control ID]],[6]!Table10[Control ID],[6]cmmiAnalysis!BF$4:BF$579))</f>
        <v>#REF!</v>
      </c>
      <c r="L482" s="1" t="e">
        <f>SUM(_xlfn.XLOOKUP(Table8[[#This Row],[Control ID]],[6]!Table10[Control ID],[6]cmmiAnalysis!BG$4:BG$579))</f>
        <v>#REF!</v>
      </c>
      <c r="M482" s="1" t="e">
        <f>SUM(_xlfn.XLOOKUP(Table8[[#This Row],[Control ID]],[6]!Table10[Control ID],[6]cmmiAnalysis!BH$4:BH$579))</f>
        <v>#REF!</v>
      </c>
      <c r="N482" s="1" t="e">
        <f>SUM(_xlfn.XLOOKUP(Table8[[#This Row],[Control ID]],[6]!Table10[Control ID],[6]cmmiAnalysis!BI$4:BI$579))</f>
        <v>#REF!</v>
      </c>
      <c r="O482" s="1" t="e">
        <f>SUM(_xlfn.XLOOKUP(Table8[[#This Row],[Control ID]],[6]!Table10[Control ID],[6]cmmiAnalysis!BJ$4:BJ$579),_xlfn.XLOOKUP(Table8[[#This Row],[Control ID]],[6]!Table10[Control ID],[6]cmmiAnalysis!BK$4:BK$579))</f>
        <v>#REF!</v>
      </c>
      <c r="P482" s="1" t="e">
        <f>SUM(_xlfn.XLOOKUP(Table8[[#This Row],[Control ID]],[6]!Table10[Control ID],[6]cmmiAnalysis!BL$4:BL$579))</f>
        <v>#REF!</v>
      </c>
      <c r="Q48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2" s="1" t="e">
        <f>SUM(_xlfn.XLOOKUP(Table8[[#This Row],[Control ID]],[6]!Table10[Control ID],[6]cmmiAnalysis!BQ$4:BQ$579),_xlfn.XLOOKUP(Table8[[#This Row],[Control ID]],[6]!Table10[Control ID],[6]cmmiAnalysis!BR$4:BR$579))</f>
        <v>#REF!</v>
      </c>
      <c r="S482" s="1" t="e">
        <f>SUM(_xlfn.XLOOKUP(Table8[[#This Row],[Control ID]],[6]!Table10[Control ID],[6]cmmiAnalysis!BA$4:BA$579),_xlfn.XLOOKUP(Table8[[#This Row],[Control ID]],[6]!Table10[Control ID],[6]cmmiAnalysis!BB$4:BB$579),_xlfn.XLOOKUP(Table8[[#This Row],[Control ID]],[6]!Table10[Control ID],[6]cmmiAnalysis!BC$4:BC$579))</f>
        <v>#REF!</v>
      </c>
      <c r="T482" s="1" t="e">
        <f>SUM(_xlfn.XLOOKUP(Table8[[#This Row],[Control ID]],[6]!Table10[Control ID],[6]cmmiAnalysis!BV$4:BV$579))</f>
        <v>#REF!</v>
      </c>
      <c r="U482" s="1" t="e">
        <f>SUM(_xlfn.XLOOKUP(Table8[[#This Row],[Control ID]],[6]!Table10[Control ID],[6]cmmiAnalysis!BW$4:BW$579))</f>
        <v>#REF!</v>
      </c>
      <c r="V482" s="1" t="e">
        <f>SUM(_xlfn.XLOOKUP(Table8[[#This Row],[Control ID]],[6]!Table10[Control ID],[6]cmmiAnalysis!BX$4:BX$579))</f>
        <v>#REF!</v>
      </c>
      <c r="W482" s="1" t="e">
        <f>SUM(_xlfn.XLOOKUP(Table8[[#This Row],[Control ID]],[6]!Table10[Control ID],[6]cmmiAnalysis!BY$4:BY$579))</f>
        <v>#REF!</v>
      </c>
      <c r="X482" s="1" t="e">
        <f>SUM(_xlfn.XLOOKUP(Table8[[#This Row],[Control ID]],[6]!Table10[Control ID],[6]cmmiAnalysis!BZ$4:BZ$579))</f>
        <v>#REF!</v>
      </c>
      <c r="Y482" s="1" t="e">
        <f>SUM(_xlfn.XLOOKUP(Table8[[#This Row],[Control ID]],[6]!Table10[Control ID],[6]cmmiAnalysis!CA$4:CA$579),_xlfn.XLOOKUP(Table8[[#This Row],[Control ID]],[6]!Table10[Control ID],[6]cmmiAnalysis!CB$4:CB$579))</f>
        <v>#REF!</v>
      </c>
      <c r="Z482" s="1" t="e">
        <f>SUM(_xlfn.XLOOKUP(Table8[[#This Row],[Control ID]],[6]!Table10[Control ID],[6]cmmiAnalysis!CC$4:CC$579),_xlfn.XLOOKUP(Table8[[#This Row],[Control ID]],[6]!Table10[Control ID],[6]cmmiAnalysis!CD$4:CD$579),_xlfn.XLOOKUP(Table8[[#This Row],[Control ID]],[6]!Table10[Control ID],[6]cmmiAnalysis!CE$4:CE$579))</f>
        <v>#REF!</v>
      </c>
    </row>
    <row r="483" spans="2:26" x14ac:dyDescent="0.25">
      <c r="B483" s="1" t="s">
        <v>3890</v>
      </c>
      <c r="C483" s="1" t="str">
        <f>_xlfn.XLOOKUP(B483,[6]cmmiAnalysis!$A$4:$A$579,[6]cmmiAnalysis!$D$4:$D$579,0,0,1)</f>
        <v>Security Awareness Training</v>
      </c>
      <c r="D483" s="19">
        <v>5</v>
      </c>
      <c r="E483" s="32" t="str">
        <f>IFERROR(SUM(Table8[[#This Row],[Implementation]:[Reporting]]),"N/A")</f>
        <v>N/A</v>
      </c>
      <c r="F483" s="32" t="e">
        <f>SUM(Table8[[#This Row],[Operating Capability]:[Adaptability]])</f>
        <v>#REF!</v>
      </c>
      <c r="G483" s="32" t="e">
        <f>SUM(Table8[[#This Row],[Reliability]:[Transparency]])</f>
        <v>#REF!</v>
      </c>
      <c r="H483" s="1" t="e" cm="1">
        <f t="array" ref="H483">_xlfn.XLOOKUP(B483,[6]!Table10[Control ID],[6]cmmiAnalysis!AV$4:AV$579,0,0,1)</f>
        <v>#REF!</v>
      </c>
      <c r="I483" s="1" t="e" cm="1">
        <f t="array" ref="I483">_xlfn.XLOOKUP(B483,[6]!Table10[Control ID], [6]cmmiAnalysis!AW$4:AW$579,0,0,1)+(_xlfn.XLOOKUP(B483,[6]!Table10[Control ID], [6]cmmiAnalysis!AX$4:AX$579,0,0,1)+(_xlfn.XLOOKUP(B483,[6]!Table10[Control ID], [6]cmmiAnalysis!AY$4:AY$579,0,0,1)))</f>
        <v>#REF!</v>
      </c>
      <c r="J48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3" s="1" t="e">
        <f>SUM(_xlfn.XLOOKUP(Table8[[#This Row],[Control ID]],[6]!Table10[Control ID],[6]cmmiAnalysis!BE$4:BE$579),_xlfn.XLOOKUP(Table8[[#This Row],[Control ID]],[6]!Table10[Control ID],[6]cmmiAnalysis!BF$4:BF$579))</f>
        <v>#REF!</v>
      </c>
      <c r="L483" s="1" t="e">
        <f>SUM(_xlfn.XLOOKUP(Table8[[#This Row],[Control ID]],[6]!Table10[Control ID],[6]cmmiAnalysis!BG$4:BG$579))</f>
        <v>#REF!</v>
      </c>
      <c r="M483" s="1" t="e">
        <f>SUM(_xlfn.XLOOKUP(Table8[[#This Row],[Control ID]],[6]!Table10[Control ID],[6]cmmiAnalysis!BH$4:BH$579))</f>
        <v>#REF!</v>
      </c>
      <c r="N483" s="1" t="e">
        <f>SUM(_xlfn.XLOOKUP(Table8[[#This Row],[Control ID]],[6]!Table10[Control ID],[6]cmmiAnalysis!BI$4:BI$579))</f>
        <v>#REF!</v>
      </c>
      <c r="O483" s="1" t="e">
        <f>SUM(_xlfn.XLOOKUP(Table8[[#This Row],[Control ID]],[6]!Table10[Control ID],[6]cmmiAnalysis!BJ$4:BJ$579),_xlfn.XLOOKUP(Table8[[#This Row],[Control ID]],[6]!Table10[Control ID],[6]cmmiAnalysis!BK$4:BK$579))</f>
        <v>#REF!</v>
      </c>
      <c r="P483" s="1" t="e">
        <f>SUM(_xlfn.XLOOKUP(Table8[[#This Row],[Control ID]],[6]!Table10[Control ID],[6]cmmiAnalysis!BL$4:BL$579))</f>
        <v>#REF!</v>
      </c>
      <c r="Q48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3" s="1" t="e">
        <f>SUM(_xlfn.XLOOKUP(Table8[[#This Row],[Control ID]],[6]!Table10[Control ID],[6]cmmiAnalysis!BQ$4:BQ$579),_xlfn.XLOOKUP(Table8[[#This Row],[Control ID]],[6]!Table10[Control ID],[6]cmmiAnalysis!BR$4:BR$579))</f>
        <v>#REF!</v>
      </c>
      <c r="S483" s="1" t="e">
        <f>SUM(_xlfn.XLOOKUP(Table8[[#This Row],[Control ID]],[6]!Table10[Control ID],[6]cmmiAnalysis!BA$4:BA$579),_xlfn.XLOOKUP(Table8[[#This Row],[Control ID]],[6]!Table10[Control ID],[6]cmmiAnalysis!BB$4:BB$579),_xlfn.XLOOKUP(Table8[[#This Row],[Control ID]],[6]!Table10[Control ID],[6]cmmiAnalysis!BC$4:BC$579))</f>
        <v>#REF!</v>
      </c>
      <c r="T483" s="1" t="e">
        <f>SUM(_xlfn.XLOOKUP(Table8[[#This Row],[Control ID]],[6]!Table10[Control ID],[6]cmmiAnalysis!BV$4:BV$579))</f>
        <v>#REF!</v>
      </c>
      <c r="U483" s="1" t="e">
        <f>SUM(_xlfn.XLOOKUP(Table8[[#This Row],[Control ID]],[6]!Table10[Control ID],[6]cmmiAnalysis!BW$4:BW$579))</f>
        <v>#REF!</v>
      </c>
      <c r="V483" s="1" t="e">
        <f>SUM(_xlfn.XLOOKUP(Table8[[#This Row],[Control ID]],[6]!Table10[Control ID],[6]cmmiAnalysis!BX$4:BX$579))</f>
        <v>#REF!</v>
      </c>
      <c r="W483" s="1" t="e">
        <f>SUM(_xlfn.XLOOKUP(Table8[[#This Row],[Control ID]],[6]!Table10[Control ID],[6]cmmiAnalysis!BY$4:BY$579))</f>
        <v>#REF!</v>
      </c>
      <c r="X483" s="1" t="e">
        <f>SUM(_xlfn.XLOOKUP(Table8[[#This Row],[Control ID]],[6]!Table10[Control ID],[6]cmmiAnalysis!BZ$4:BZ$579))</f>
        <v>#REF!</v>
      </c>
      <c r="Y483" s="1" t="e">
        <f>SUM(_xlfn.XLOOKUP(Table8[[#This Row],[Control ID]],[6]!Table10[Control ID],[6]cmmiAnalysis!CA$4:CA$579),_xlfn.XLOOKUP(Table8[[#This Row],[Control ID]],[6]!Table10[Control ID],[6]cmmiAnalysis!CB$4:CB$579))</f>
        <v>#REF!</v>
      </c>
      <c r="Z483" s="1" t="e">
        <f>SUM(_xlfn.XLOOKUP(Table8[[#This Row],[Control ID]],[6]!Table10[Control ID],[6]cmmiAnalysis!CC$4:CC$579),_xlfn.XLOOKUP(Table8[[#This Row],[Control ID]],[6]!Table10[Control ID],[6]cmmiAnalysis!CD$4:CD$579),_xlfn.XLOOKUP(Table8[[#This Row],[Control ID]],[6]!Table10[Control ID],[6]cmmiAnalysis!CE$4:CE$579))</f>
        <v>#REF!</v>
      </c>
    </row>
    <row r="484" spans="2:26" x14ac:dyDescent="0.25">
      <c r="B484" s="1" t="s">
        <v>3892</v>
      </c>
      <c r="C484" s="1" t="str">
        <f>_xlfn.XLOOKUP(B484,[6]cmmiAnalysis!$A$4:$A$579,[6]cmmiAnalysis!$D$4:$D$579,0,0,1)</f>
        <v>Phishing Simulation</v>
      </c>
      <c r="D484" s="19">
        <v>4</v>
      </c>
      <c r="E484" s="32" t="str">
        <f>IFERROR(SUM(Table8[[#This Row],[Implementation]:[Reporting]]),"N/A")</f>
        <v>N/A</v>
      </c>
      <c r="F484" s="32" t="e">
        <f>SUM(Table8[[#This Row],[Operating Capability]:[Adaptability]])</f>
        <v>#REF!</v>
      </c>
      <c r="G484" s="32" t="e">
        <f>SUM(Table8[[#This Row],[Reliability]:[Transparency]])</f>
        <v>#REF!</v>
      </c>
      <c r="H484" s="1" t="e" cm="1">
        <f t="array" ref="H484">_xlfn.XLOOKUP(B484,[6]!Table10[Control ID],[6]cmmiAnalysis!AV$4:AV$579,0,0,1)</f>
        <v>#REF!</v>
      </c>
      <c r="I484" s="1" t="e" cm="1">
        <f t="array" ref="I484">_xlfn.XLOOKUP(B484,[6]!Table10[Control ID], [6]cmmiAnalysis!AW$4:AW$579,0,0,1)+(_xlfn.XLOOKUP(B484,[6]!Table10[Control ID], [6]cmmiAnalysis!AX$4:AX$579,0,0,1)+(_xlfn.XLOOKUP(B484,[6]!Table10[Control ID], [6]cmmiAnalysis!AY$4:AY$579,0,0,1)))</f>
        <v>#REF!</v>
      </c>
      <c r="J48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4" s="1" t="e">
        <f>SUM(_xlfn.XLOOKUP(Table8[[#This Row],[Control ID]],[6]!Table10[Control ID],[6]cmmiAnalysis!BE$4:BE$579),_xlfn.XLOOKUP(Table8[[#This Row],[Control ID]],[6]!Table10[Control ID],[6]cmmiAnalysis!BF$4:BF$579))</f>
        <v>#REF!</v>
      </c>
      <c r="L484" s="1" t="e">
        <f>SUM(_xlfn.XLOOKUP(Table8[[#This Row],[Control ID]],[6]!Table10[Control ID],[6]cmmiAnalysis!BG$4:BG$579))</f>
        <v>#REF!</v>
      </c>
      <c r="M484" s="1" t="e">
        <f>SUM(_xlfn.XLOOKUP(Table8[[#This Row],[Control ID]],[6]!Table10[Control ID],[6]cmmiAnalysis!BH$4:BH$579))</f>
        <v>#REF!</v>
      </c>
      <c r="N484" s="1" t="e">
        <f>SUM(_xlfn.XLOOKUP(Table8[[#This Row],[Control ID]],[6]!Table10[Control ID],[6]cmmiAnalysis!BI$4:BI$579))</f>
        <v>#REF!</v>
      </c>
      <c r="O484" s="1" t="e">
        <f>SUM(_xlfn.XLOOKUP(Table8[[#This Row],[Control ID]],[6]!Table10[Control ID],[6]cmmiAnalysis!BJ$4:BJ$579),_xlfn.XLOOKUP(Table8[[#This Row],[Control ID]],[6]!Table10[Control ID],[6]cmmiAnalysis!BK$4:BK$579))</f>
        <v>#REF!</v>
      </c>
      <c r="P484" s="1" t="e">
        <f>SUM(_xlfn.XLOOKUP(Table8[[#This Row],[Control ID]],[6]!Table10[Control ID],[6]cmmiAnalysis!BL$4:BL$579))</f>
        <v>#REF!</v>
      </c>
      <c r="Q48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4" s="1" t="e">
        <f>SUM(_xlfn.XLOOKUP(Table8[[#This Row],[Control ID]],[6]!Table10[Control ID],[6]cmmiAnalysis!BQ$4:BQ$579),_xlfn.XLOOKUP(Table8[[#This Row],[Control ID]],[6]!Table10[Control ID],[6]cmmiAnalysis!BR$4:BR$579))</f>
        <v>#REF!</v>
      </c>
      <c r="S484" s="1" t="e">
        <f>SUM(_xlfn.XLOOKUP(Table8[[#This Row],[Control ID]],[6]!Table10[Control ID],[6]cmmiAnalysis!BA$4:BA$579),_xlfn.XLOOKUP(Table8[[#This Row],[Control ID]],[6]!Table10[Control ID],[6]cmmiAnalysis!BB$4:BB$579),_xlfn.XLOOKUP(Table8[[#This Row],[Control ID]],[6]!Table10[Control ID],[6]cmmiAnalysis!BC$4:BC$579))</f>
        <v>#REF!</v>
      </c>
      <c r="T484" s="1" t="e">
        <f>SUM(_xlfn.XLOOKUP(Table8[[#This Row],[Control ID]],[6]!Table10[Control ID],[6]cmmiAnalysis!BV$4:BV$579))</f>
        <v>#REF!</v>
      </c>
      <c r="U484" s="1" t="e">
        <f>SUM(_xlfn.XLOOKUP(Table8[[#This Row],[Control ID]],[6]!Table10[Control ID],[6]cmmiAnalysis!BW$4:BW$579))</f>
        <v>#REF!</v>
      </c>
      <c r="V484" s="1" t="e">
        <f>SUM(_xlfn.XLOOKUP(Table8[[#This Row],[Control ID]],[6]!Table10[Control ID],[6]cmmiAnalysis!BX$4:BX$579))</f>
        <v>#REF!</v>
      </c>
      <c r="W484" s="1" t="e">
        <f>SUM(_xlfn.XLOOKUP(Table8[[#This Row],[Control ID]],[6]!Table10[Control ID],[6]cmmiAnalysis!BY$4:BY$579))</f>
        <v>#REF!</v>
      </c>
      <c r="X484" s="1" t="e">
        <f>SUM(_xlfn.XLOOKUP(Table8[[#This Row],[Control ID]],[6]!Table10[Control ID],[6]cmmiAnalysis!BZ$4:BZ$579))</f>
        <v>#REF!</v>
      </c>
      <c r="Y484" s="1" t="e">
        <f>SUM(_xlfn.XLOOKUP(Table8[[#This Row],[Control ID]],[6]!Table10[Control ID],[6]cmmiAnalysis!CA$4:CA$579),_xlfn.XLOOKUP(Table8[[#This Row],[Control ID]],[6]!Table10[Control ID],[6]cmmiAnalysis!CB$4:CB$579))</f>
        <v>#REF!</v>
      </c>
      <c r="Z484" s="1" t="e">
        <f>SUM(_xlfn.XLOOKUP(Table8[[#This Row],[Control ID]],[6]!Table10[Control ID],[6]cmmiAnalysis!CC$4:CC$579),_xlfn.XLOOKUP(Table8[[#This Row],[Control ID]],[6]!Table10[Control ID],[6]cmmiAnalysis!CD$4:CD$579),_xlfn.XLOOKUP(Table8[[#This Row],[Control ID]],[6]!Table10[Control ID],[6]cmmiAnalysis!CE$4:CE$579))</f>
        <v>#REF!</v>
      </c>
    </row>
    <row r="485" spans="2:26" x14ac:dyDescent="0.25">
      <c r="B485" s="1" t="s">
        <v>3893</v>
      </c>
      <c r="C485" s="1" t="str">
        <f>_xlfn.XLOOKUP(B485,[6]cmmiAnalysis!$A$4:$A$579,[6]cmmiAnalysis!$D$4:$D$579,0,0,1)</f>
        <v>Post-mortem Analysis</v>
      </c>
      <c r="D485" s="19">
        <v>4</v>
      </c>
      <c r="E485" s="32" t="str">
        <f>IFERROR(SUM(Table8[[#This Row],[Implementation]:[Reporting]]),"N/A")</f>
        <v>N/A</v>
      </c>
      <c r="F485" s="32" t="e">
        <f>SUM(Table8[[#This Row],[Operating Capability]:[Adaptability]])</f>
        <v>#REF!</v>
      </c>
      <c r="G485" s="32" t="e">
        <f>SUM(Table8[[#This Row],[Reliability]:[Transparency]])</f>
        <v>#REF!</v>
      </c>
      <c r="H485" s="1" t="e" cm="1">
        <f t="array" ref="H485">_xlfn.XLOOKUP(B485,[6]!Table10[Control ID],[6]cmmiAnalysis!AV$4:AV$579,0,0,1)</f>
        <v>#REF!</v>
      </c>
      <c r="I485" s="1" t="e" cm="1">
        <f t="array" ref="I485">_xlfn.XLOOKUP(B485,[6]!Table10[Control ID], [6]cmmiAnalysis!AW$4:AW$579,0,0,1)+(_xlfn.XLOOKUP(B485,[6]!Table10[Control ID], [6]cmmiAnalysis!AX$4:AX$579,0,0,1)+(_xlfn.XLOOKUP(B485,[6]!Table10[Control ID], [6]cmmiAnalysis!AY$4:AY$579,0,0,1)))</f>
        <v>#REF!</v>
      </c>
      <c r="J48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5" s="1" t="e">
        <f>SUM(_xlfn.XLOOKUP(Table8[[#This Row],[Control ID]],[6]!Table10[Control ID],[6]cmmiAnalysis!BE$4:BE$579),_xlfn.XLOOKUP(Table8[[#This Row],[Control ID]],[6]!Table10[Control ID],[6]cmmiAnalysis!BF$4:BF$579))</f>
        <v>#REF!</v>
      </c>
      <c r="L485" s="1" t="e">
        <f>SUM(_xlfn.XLOOKUP(Table8[[#This Row],[Control ID]],[6]!Table10[Control ID],[6]cmmiAnalysis!BG$4:BG$579))</f>
        <v>#REF!</v>
      </c>
      <c r="M485" s="1" t="e">
        <f>SUM(_xlfn.XLOOKUP(Table8[[#This Row],[Control ID]],[6]!Table10[Control ID],[6]cmmiAnalysis!BH$4:BH$579))</f>
        <v>#REF!</v>
      </c>
      <c r="N485" s="1" t="e">
        <f>SUM(_xlfn.XLOOKUP(Table8[[#This Row],[Control ID]],[6]!Table10[Control ID],[6]cmmiAnalysis!BI$4:BI$579))</f>
        <v>#REF!</v>
      </c>
      <c r="O485" s="1" t="e">
        <f>SUM(_xlfn.XLOOKUP(Table8[[#This Row],[Control ID]],[6]!Table10[Control ID],[6]cmmiAnalysis!BJ$4:BJ$579),_xlfn.XLOOKUP(Table8[[#This Row],[Control ID]],[6]!Table10[Control ID],[6]cmmiAnalysis!BK$4:BK$579))</f>
        <v>#REF!</v>
      </c>
      <c r="P485" s="1" t="e">
        <f>SUM(_xlfn.XLOOKUP(Table8[[#This Row],[Control ID]],[6]!Table10[Control ID],[6]cmmiAnalysis!BL$4:BL$579))</f>
        <v>#REF!</v>
      </c>
      <c r="Q48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5" s="1" t="e">
        <f>SUM(_xlfn.XLOOKUP(Table8[[#This Row],[Control ID]],[6]!Table10[Control ID],[6]cmmiAnalysis!BQ$4:BQ$579),_xlfn.XLOOKUP(Table8[[#This Row],[Control ID]],[6]!Table10[Control ID],[6]cmmiAnalysis!BR$4:BR$579))</f>
        <v>#REF!</v>
      </c>
      <c r="S485" s="1" t="e">
        <f>SUM(_xlfn.XLOOKUP(Table8[[#This Row],[Control ID]],[6]!Table10[Control ID],[6]cmmiAnalysis!BA$4:BA$579),_xlfn.XLOOKUP(Table8[[#This Row],[Control ID]],[6]!Table10[Control ID],[6]cmmiAnalysis!BB$4:BB$579),_xlfn.XLOOKUP(Table8[[#This Row],[Control ID]],[6]!Table10[Control ID],[6]cmmiAnalysis!BC$4:BC$579))</f>
        <v>#REF!</v>
      </c>
      <c r="T485" s="1" t="e">
        <f>SUM(_xlfn.XLOOKUP(Table8[[#This Row],[Control ID]],[6]!Table10[Control ID],[6]cmmiAnalysis!BV$4:BV$579))</f>
        <v>#REF!</v>
      </c>
      <c r="U485" s="1" t="e">
        <f>SUM(_xlfn.XLOOKUP(Table8[[#This Row],[Control ID]],[6]!Table10[Control ID],[6]cmmiAnalysis!BW$4:BW$579))</f>
        <v>#REF!</v>
      </c>
      <c r="V485" s="1" t="e">
        <f>SUM(_xlfn.XLOOKUP(Table8[[#This Row],[Control ID]],[6]!Table10[Control ID],[6]cmmiAnalysis!BX$4:BX$579))</f>
        <v>#REF!</v>
      </c>
      <c r="W485" s="1" t="e">
        <f>SUM(_xlfn.XLOOKUP(Table8[[#This Row],[Control ID]],[6]!Table10[Control ID],[6]cmmiAnalysis!BY$4:BY$579))</f>
        <v>#REF!</v>
      </c>
      <c r="X485" s="1" t="e">
        <f>SUM(_xlfn.XLOOKUP(Table8[[#This Row],[Control ID]],[6]!Table10[Control ID],[6]cmmiAnalysis!BZ$4:BZ$579))</f>
        <v>#REF!</v>
      </c>
      <c r="Y485" s="1" t="e">
        <f>SUM(_xlfn.XLOOKUP(Table8[[#This Row],[Control ID]],[6]!Table10[Control ID],[6]cmmiAnalysis!CA$4:CA$579),_xlfn.XLOOKUP(Table8[[#This Row],[Control ID]],[6]!Table10[Control ID],[6]cmmiAnalysis!CB$4:CB$579))</f>
        <v>#REF!</v>
      </c>
      <c r="Z485" s="1" t="e">
        <f>SUM(_xlfn.XLOOKUP(Table8[[#This Row],[Control ID]],[6]!Table10[Control ID],[6]cmmiAnalysis!CC$4:CC$579),_xlfn.XLOOKUP(Table8[[#This Row],[Control ID]],[6]!Table10[Control ID],[6]cmmiAnalysis!CD$4:CD$579),_xlfn.XLOOKUP(Table8[[#This Row],[Control ID]],[6]!Table10[Control ID],[6]cmmiAnalysis!CE$4:CE$579))</f>
        <v>#REF!</v>
      </c>
    </row>
    <row r="486" spans="2:26" x14ac:dyDescent="0.25">
      <c r="B486" s="1" t="s">
        <v>3894</v>
      </c>
      <c r="C486" s="1" t="str">
        <f>_xlfn.XLOOKUP(B486,[6]cmmiAnalysis!$A$4:$A$579,[6]cmmiAnalysis!$D$4:$D$579,0,0,1)</f>
        <v>Training Effectiveness Metrics</v>
      </c>
      <c r="D486" s="19">
        <v>4</v>
      </c>
      <c r="E486" s="32" t="str">
        <f>IFERROR(SUM(Table8[[#This Row],[Implementation]:[Reporting]]),"N/A")</f>
        <v>N/A</v>
      </c>
      <c r="F486" s="32" t="e">
        <f>SUM(Table8[[#This Row],[Operating Capability]:[Adaptability]])</f>
        <v>#REF!</v>
      </c>
      <c r="G486" s="32" t="e">
        <f>SUM(Table8[[#This Row],[Reliability]:[Transparency]])</f>
        <v>#REF!</v>
      </c>
      <c r="H486" s="1" t="e" cm="1">
        <f t="array" ref="H486">_xlfn.XLOOKUP(B486,[6]!Table10[Control ID],[6]cmmiAnalysis!AV$4:AV$579,0,0,1)</f>
        <v>#REF!</v>
      </c>
      <c r="I486" s="1" t="e" cm="1">
        <f t="array" ref="I486">_xlfn.XLOOKUP(B486,[6]!Table10[Control ID], [6]cmmiAnalysis!AW$4:AW$579,0,0,1)+(_xlfn.XLOOKUP(B486,[6]!Table10[Control ID], [6]cmmiAnalysis!AX$4:AX$579,0,0,1)+(_xlfn.XLOOKUP(B486,[6]!Table10[Control ID], [6]cmmiAnalysis!AY$4:AY$579,0,0,1)))</f>
        <v>#REF!</v>
      </c>
      <c r="J48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6" s="1" t="e">
        <f>SUM(_xlfn.XLOOKUP(Table8[[#This Row],[Control ID]],[6]!Table10[Control ID],[6]cmmiAnalysis!BE$4:BE$579),_xlfn.XLOOKUP(Table8[[#This Row],[Control ID]],[6]!Table10[Control ID],[6]cmmiAnalysis!BF$4:BF$579))</f>
        <v>#REF!</v>
      </c>
      <c r="L486" s="1" t="e">
        <f>SUM(_xlfn.XLOOKUP(Table8[[#This Row],[Control ID]],[6]!Table10[Control ID],[6]cmmiAnalysis!BG$4:BG$579))</f>
        <v>#REF!</v>
      </c>
      <c r="M486" s="1" t="e">
        <f>SUM(_xlfn.XLOOKUP(Table8[[#This Row],[Control ID]],[6]!Table10[Control ID],[6]cmmiAnalysis!BH$4:BH$579))</f>
        <v>#REF!</v>
      </c>
      <c r="N486" s="1" t="e">
        <f>SUM(_xlfn.XLOOKUP(Table8[[#This Row],[Control ID]],[6]!Table10[Control ID],[6]cmmiAnalysis!BI$4:BI$579))</f>
        <v>#REF!</v>
      </c>
      <c r="O486" s="1" t="e">
        <f>SUM(_xlfn.XLOOKUP(Table8[[#This Row],[Control ID]],[6]!Table10[Control ID],[6]cmmiAnalysis!BJ$4:BJ$579),_xlfn.XLOOKUP(Table8[[#This Row],[Control ID]],[6]!Table10[Control ID],[6]cmmiAnalysis!BK$4:BK$579))</f>
        <v>#REF!</v>
      </c>
      <c r="P486" s="1" t="e">
        <f>SUM(_xlfn.XLOOKUP(Table8[[#This Row],[Control ID]],[6]!Table10[Control ID],[6]cmmiAnalysis!BL$4:BL$579))</f>
        <v>#REF!</v>
      </c>
      <c r="Q48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6" s="1" t="e">
        <f>SUM(_xlfn.XLOOKUP(Table8[[#This Row],[Control ID]],[6]!Table10[Control ID],[6]cmmiAnalysis!BQ$4:BQ$579),_xlfn.XLOOKUP(Table8[[#This Row],[Control ID]],[6]!Table10[Control ID],[6]cmmiAnalysis!BR$4:BR$579))</f>
        <v>#REF!</v>
      </c>
      <c r="S486" s="1" t="e">
        <f>SUM(_xlfn.XLOOKUP(Table8[[#This Row],[Control ID]],[6]!Table10[Control ID],[6]cmmiAnalysis!BA$4:BA$579),_xlfn.XLOOKUP(Table8[[#This Row],[Control ID]],[6]!Table10[Control ID],[6]cmmiAnalysis!BB$4:BB$579),_xlfn.XLOOKUP(Table8[[#This Row],[Control ID]],[6]!Table10[Control ID],[6]cmmiAnalysis!BC$4:BC$579))</f>
        <v>#REF!</v>
      </c>
      <c r="T486" s="1" t="e">
        <f>SUM(_xlfn.XLOOKUP(Table8[[#This Row],[Control ID]],[6]!Table10[Control ID],[6]cmmiAnalysis!BV$4:BV$579))</f>
        <v>#REF!</v>
      </c>
      <c r="U486" s="1" t="e">
        <f>SUM(_xlfn.XLOOKUP(Table8[[#This Row],[Control ID]],[6]!Table10[Control ID],[6]cmmiAnalysis!BW$4:BW$579))</f>
        <v>#REF!</v>
      </c>
      <c r="V486" s="1" t="e">
        <f>SUM(_xlfn.XLOOKUP(Table8[[#This Row],[Control ID]],[6]!Table10[Control ID],[6]cmmiAnalysis!BX$4:BX$579))</f>
        <v>#REF!</v>
      </c>
      <c r="W486" s="1" t="e">
        <f>SUM(_xlfn.XLOOKUP(Table8[[#This Row],[Control ID]],[6]!Table10[Control ID],[6]cmmiAnalysis!BY$4:BY$579))</f>
        <v>#REF!</v>
      </c>
      <c r="X486" s="1" t="e">
        <f>SUM(_xlfn.XLOOKUP(Table8[[#This Row],[Control ID]],[6]!Table10[Control ID],[6]cmmiAnalysis!BZ$4:BZ$579))</f>
        <v>#REF!</v>
      </c>
      <c r="Y486" s="1" t="e">
        <f>SUM(_xlfn.XLOOKUP(Table8[[#This Row],[Control ID]],[6]!Table10[Control ID],[6]cmmiAnalysis!CA$4:CA$579),_xlfn.XLOOKUP(Table8[[#This Row],[Control ID]],[6]!Table10[Control ID],[6]cmmiAnalysis!CB$4:CB$579))</f>
        <v>#REF!</v>
      </c>
      <c r="Z486" s="1" t="e">
        <f>SUM(_xlfn.XLOOKUP(Table8[[#This Row],[Control ID]],[6]!Table10[Control ID],[6]cmmiAnalysis!CC$4:CC$579),_xlfn.XLOOKUP(Table8[[#This Row],[Control ID]],[6]!Table10[Control ID],[6]cmmiAnalysis!CD$4:CD$579),_xlfn.XLOOKUP(Table8[[#This Row],[Control ID]],[6]!Table10[Control ID],[6]cmmiAnalysis!CE$4:CE$579))</f>
        <v>#REF!</v>
      </c>
    </row>
    <row r="487" spans="2:26" x14ac:dyDescent="0.25">
      <c r="B487" s="1" t="s">
        <v>3896</v>
      </c>
      <c r="C487" s="1" t="str">
        <f>_xlfn.XLOOKUP(B487,[6]cmmiAnalysis!$A$4:$A$579,[6]cmmiAnalysis!$D$4:$D$579,0,0,1)</f>
        <v>Role-specific Training</v>
      </c>
      <c r="D487" s="19">
        <v>4</v>
      </c>
      <c r="E487" s="32" t="str">
        <f>IFERROR(SUM(Table8[[#This Row],[Implementation]:[Reporting]]),"N/A")</f>
        <v>N/A</v>
      </c>
      <c r="F487" s="32" t="e">
        <f>SUM(Table8[[#This Row],[Operating Capability]:[Adaptability]])</f>
        <v>#REF!</v>
      </c>
      <c r="G487" s="32" t="e">
        <f>SUM(Table8[[#This Row],[Reliability]:[Transparency]])</f>
        <v>#REF!</v>
      </c>
      <c r="H487" s="1" t="e" cm="1">
        <f t="array" ref="H487">_xlfn.XLOOKUP(B487,[6]!Table10[Control ID],[6]cmmiAnalysis!AV$4:AV$579,0,0,1)</f>
        <v>#REF!</v>
      </c>
      <c r="I487" s="1" t="e" cm="1">
        <f t="array" ref="I487">_xlfn.XLOOKUP(B487,[6]!Table10[Control ID], [6]cmmiAnalysis!AW$4:AW$579,0,0,1)+(_xlfn.XLOOKUP(B487,[6]!Table10[Control ID], [6]cmmiAnalysis!AX$4:AX$579,0,0,1)+(_xlfn.XLOOKUP(B487,[6]!Table10[Control ID], [6]cmmiAnalysis!AY$4:AY$579,0,0,1)))</f>
        <v>#REF!</v>
      </c>
      <c r="J48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7" s="1" t="e">
        <f>SUM(_xlfn.XLOOKUP(Table8[[#This Row],[Control ID]],[6]!Table10[Control ID],[6]cmmiAnalysis!BE$4:BE$579),_xlfn.XLOOKUP(Table8[[#This Row],[Control ID]],[6]!Table10[Control ID],[6]cmmiAnalysis!BF$4:BF$579))</f>
        <v>#REF!</v>
      </c>
      <c r="L487" s="1" t="e">
        <f>SUM(_xlfn.XLOOKUP(Table8[[#This Row],[Control ID]],[6]!Table10[Control ID],[6]cmmiAnalysis!BG$4:BG$579))</f>
        <v>#REF!</v>
      </c>
      <c r="M487" s="1" t="e">
        <f>SUM(_xlfn.XLOOKUP(Table8[[#This Row],[Control ID]],[6]!Table10[Control ID],[6]cmmiAnalysis!BH$4:BH$579))</f>
        <v>#REF!</v>
      </c>
      <c r="N487" s="1" t="e">
        <f>SUM(_xlfn.XLOOKUP(Table8[[#This Row],[Control ID]],[6]!Table10[Control ID],[6]cmmiAnalysis!BI$4:BI$579))</f>
        <v>#REF!</v>
      </c>
      <c r="O487" s="1" t="e">
        <f>SUM(_xlfn.XLOOKUP(Table8[[#This Row],[Control ID]],[6]!Table10[Control ID],[6]cmmiAnalysis!BJ$4:BJ$579),_xlfn.XLOOKUP(Table8[[#This Row],[Control ID]],[6]!Table10[Control ID],[6]cmmiAnalysis!BK$4:BK$579))</f>
        <v>#REF!</v>
      </c>
      <c r="P487" s="1" t="e">
        <f>SUM(_xlfn.XLOOKUP(Table8[[#This Row],[Control ID]],[6]!Table10[Control ID],[6]cmmiAnalysis!BL$4:BL$579))</f>
        <v>#REF!</v>
      </c>
      <c r="Q48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7" s="1" t="e">
        <f>SUM(_xlfn.XLOOKUP(Table8[[#This Row],[Control ID]],[6]!Table10[Control ID],[6]cmmiAnalysis!BQ$4:BQ$579),_xlfn.XLOOKUP(Table8[[#This Row],[Control ID]],[6]!Table10[Control ID],[6]cmmiAnalysis!BR$4:BR$579))</f>
        <v>#REF!</v>
      </c>
      <c r="S487" s="1" t="e">
        <f>SUM(_xlfn.XLOOKUP(Table8[[#This Row],[Control ID]],[6]!Table10[Control ID],[6]cmmiAnalysis!BA$4:BA$579),_xlfn.XLOOKUP(Table8[[#This Row],[Control ID]],[6]!Table10[Control ID],[6]cmmiAnalysis!BB$4:BB$579),_xlfn.XLOOKUP(Table8[[#This Row],[Control ID]],[6]!Table10[Control ID],[6]cmmiAnalysis!BC$4:BC$579))</f>
        <v>#REF!</v>
      </c>
      <c r="T487" s="1" t="e">
        <f>SUM(_xlfn.XLOOKUP(Table8[[#This Row],[Control ID]],[6]!Table10[Control ID],[6]cmmiAnalysis!BV$4:BV$579))</f>
        <v>#REF!</v>
      </c>
      <c r="U487" s="1" t="e">
        <f>SUM(_xlfn.XLOOKUP(Table8[[#This Row],[Control ID]],[6]!Table10[Control ID],[6]cmmiAnalysis!BW$4:BW$579))</f>
        <v>#REF!</v>
      </c>
      <c r="V487" s="1" t="e">
        <f>SUM(_xlfn.XLOOKUP(Table8[[#This Row],[Control ID]],[6]!Table10[Control ID],[6]cmmiAnalysis!BX$4:BX$579))</f>
        <v>#REF!</v>
      </c>
      <c r="W487" s="1" t="e">
        <f>SUM(_xlfn.XLOOKUP(Table8[[#This Row],[Control ID]],[6]!Table10[Control ID],[6]cmmiAnalysis!BY$4:BY$579))</f>
        <v>#REF!</v>
      </c>
      <c r="X487" s="1" t="e">
        <f>SUM(_xlfn.XLOOKUP(Table8[[#This Row],[Control ID]],[6]!Table10[Control ID],[6]cmmiAnalysis!BZ$4:BZ$579))</f>
        <v>#REF!</v>
      </c>
      <c r="Y487" s="1" t="e">
        <f>SUM(_xlfn.XLOOKUP(Table8[[#This Row],[Control ID]],[6]!Table10[Control ID],[6]cmmiAnalysis!CA$4:CA$579),_xlfn.XLOOKUP(Table8[[#This Row],[Control ID]],[6]!Table10[Control ID],[6]cmmiAnalysis!CB$4:CB$579))</f>
        <v>#REF!</v>
      </c>
      <c r="Z487" s="1" t="e">
        <f>SUM(_xlfn.XLOOKUP(Table8[[#This Row],[Control ID]],[6]!Table10[Control ID],[6]cmmiAnalysis!CC$4:CC$579),_xlfn.XLOOKUP(Table8[[#This Row],[Control ID]],[6]!Table10[Control ID],[6]cmmiAnalysis!CD$4:CD$579),_xlfn.XLOOKUP(Table8[[#This Row],[Control ID]],[6]!Table10[Control ID],[6]cmmiAnalysis!CE$4:CE$579))</f>
        <v>#REF!</v>
      </c>
    </row>
    <row r="488" spans="2:26" x14ac:dyDescent="0.25">
      <c r="B488" s="1" t="s">
        <v>3897</v>
      </c>
      <c r="C488" s="1" t="str">
        <f>_xlfn.XLOOKUP(B488,[6]cmmiAnalysis!$A$4:$A$579,[6]cmmiAnalysis!$D$4:$D$579,0,0,1)</f>
        <v>Microlearning Modules</v>
      </c>
      <c r="D488" s="19">
        <v>4</v>
      </c>
      <c r="E488" s="32" t="str">
        <f>IFERROR(SUM(Table8[[#This Row],[Implementation]:[Reporting]]),"N/A")</f>
        <v>N/A</v>
      </c>
      <c r="F488" s="32" t="e">
        <f>SUM(Table8[[#This Row],[Operating Capability]:[Adaptability]])</f>
        <v>#REF!</v>
      </c>
      <c r="G488" s="32" t="e">
        <f>SUM(Table8[[#This Row],[Reliability]:[Transparency]])</f>
        <v>#REF!</v>
      </c>
      <c r="H488" s="1" t="e" cm="1">
        <f t="array" ref="H488">_xlfn.XLOOKUP(B488,[6]!Table10[Control ID],[6]cmmiAnalysis!AV$4:AV$579,0,0,1)</f>
        <v>#REF!</v>
      </c>
      <c r="I488" s="1" t="e" cm="1">
        <f t="array" ref="I488">_xlfn.XLOOKUP(B488,[6]!Table10[Control ID], [6]cmmiAnalysis!AW$4:AW$579,0,0,1)+(_xlfn.XLOOKUP(B488,[6]!Table10[Control ID], [6]cmmiAnalysis!AX$4:AX$579,0,0,1)+(_xlfn.XLOOKUP(B488,[6]!Table10[Control ID], [6]cmmiAnalysis!AY$4:AY$579,0,0,1)))</f>
        <v>#REF!</v>
      </c>
      <c r="J48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8" s="1" t="e">
        <f>SUM(_xlfn.XLOOKUP(Table8[[#This Row],[Control ID]],[6]!Table10[Control ID],[6]cmmiAnalysis!BE$4:BE$579),_xlfn.XLOOKUP(Table8[[#This Row],[Control ID]],[6]!Table10[Control ID],[6]cmmiAnalysis!BF$4:BF$579))</f>
        <v>#REF!</v>
      </c>
      <c r="L488" s="1" t="e">
        <f>SUM(_xlfn.XLOOKUP(Table8[[#This Row],[Control ID]],[6]!Table10[Control ID],[6]cmmiAnalysis!BG$4:BG$579))</f>
        <v>#REF!</v>
      </c>
      <c r="M488" s="1" t="e">
        <f>SUM(_xlfn.XLOOKUP(Table8[[#This Row],[Control ID]],[6]!Table10[Control ID],[6]cmmiAnalysis!BH$4:BH$579))</f>
        <v>#REF!</v>
      </c>
      <c r="N488" s="1" t="e">
        <f>SUM(_xlfn.XLOOKUP(Table8[[#This Row],[Control ID]],[6]!Table10[Control ID],[6]cmmiAnalysis!BI$4:BI$579))</f>
        <v>#REF!</v>
      </c>
      <c r="O488" s="1" t="e">
        <f>SUM(_xlfn.XLOOKUP(Table8[[#This Row],[Control ID]],[6]!Table10[Control ID],[6]cmmiAnalysis!BJ$4:BJ$579),_xlfn.XLOOKUP(Table8[[#This Row],[Control ID]],[6]!Table10[Control ID],[6]cmmiAnalysis!BK$4:BK$579))</f>
        <v>#REF!</v>
      </c>
      <c r="P488" s="1" t="e">
        <f>SUM(_xlfn.XLOOKUP(Table8[[#This Row],[Control ID]],[6]!Table10[Control ID],[6]cmmiAnalysis!BL$4:BL$579))</f>
        <v>#REF!</v>
      </c>
      <c r="Q48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8" s="1" t="e">
        <f>SUM(_xlfn.XLOOKUP(Table8[[#This Row],[Control ID]],[6]!Table10[Control ID],[6]cmmiAnalysis!BQ$4:BQ$579),_xlfn.XLOOKUP(Table8[[#This Row],[Control ID]],[6]!Table10[Control ID],[6]cmmiAnalysis!BR$4:BR$579))</f>
        <v>#REF!</v>
      </c>
      <c r="S488" s="1" t="e">
        <f>SUM(_xlfn.XLOOKUP(Table8[[#This Row],[Control ID]],[6]!Table10[Control ID],[6]cmmiAnalysis!BA$4:BA$579),_xlfn.XLOOKUP(Table8[[#This Row],[Control ID]],[6]!Table10[Control ID],[6]cmmiAnalysis!BB$4:BB$579),_xlfn.XLOOKUP(Table8[[#This Row],[Control ID]],[6]!Table10[Control ID],[6]cmmiAnalysis!BC$4:BC$579))</f>
        <v>#REF!</v>
      </c>
      <c r="T488" s="1" t="e">
        <f>SUM(_xlfn.XLOOKUP(Table8[[#This Row],[Control ID]],[6]!Table10[Control ID],[6]cmmiAnalysis!BV$4:BV$579))</f>
        <v>#REF!</v>
      </c>
      <c r="U488" s="1" t="e">
        <f>SUM(_xlfn.XLOOKUP(Table8[[#This Row],[Control ID]],[6]!Table10[Control ID],[6]cmmiAnalysis!BW$4:BW$579))</f>
        <v>#REF!</v>
      </c>
      <c r="V488" s="1" t="e">
        <f>SUM(_xlfn.XLOOKUP(Table8[[#This Row],[Control ID]],[6]!Table10[Control ID],[6]cmmiAnalysis!BX$4:BX$579))</f>
        <v>#REF!</v>
      </c>
      <c r="W488" s="1" t="e">
        <f>SUM(_xlfn.XLOOKUP(Table8[[#This Row],[Control ID]],[6]!Table10[Control ID],[6]cmmiAnalysis!BY$4:BY$579))</f>
        <v>#REF!</v>
      </c>
      <c r="X488" s="1" t="e">
        <f>SUM(_xlfn.XLOOKUP(Table8[[#This Row],[Control ID]],[6]!Table10[Control ID],[6]cmmiAnalysis!BZ$4:BZ$579))</f>
        <v>#REF!</v>
      </c>
      <c r="Y488" s="1" t="e">
        <f>SUM(_xlfn.XLOOKUP(Table8[[#This Row],[Control ID]],[6]!Table10[Control ID],[6]cmmiAnalysis!CA$4:CA$579),_xlfn.XLOOKUP(Table8[[#This Row],[Control ID]],[6]!Table10[Control ID],[6]cmmiAnalysis!CB$4:CB$579))</f>
        <v>#REF!</v>
      </c>
      <c r="Z488" s="1" t="e">
        <f>SUM(_xlfn.XLOOKUP(Table8[[#This Row],[Control ID]],[6]!Table10[Control ID],[6]cmmiAnalysis!CC$4:CC$579),_xlfn.XLOOKUP(Table8[[#This Row],[Control ID]],[6]!Table10[Control ID],[6]cmmiAnalysis!CD$4:CD$579),_xlfn.XLOOKUP(Table8[[#This Row],[Control ID]],[6]!Table10[Control ID],[6]cmmiAnalysis!CE$4:CE$579))</f>
        <v>#REF!</v>
      </c>
    </row>
    <row r="489" spans="2:26" x14ac:dyDescent="0.25">
      <c r="B489" s="1" t="s">
        <v>3898</v>
      </c>
      <c r="C489" s="1" t="str">
        <f>_xlfn.XLOOKUP(B489,[6]cmmiAnalysis!$A$4:$A$579,[6]cmmiAnalysis!$D$4:$D$579,0,0,1)</f>
        <v>Security Awareness Training</v>
      </c>
      <c r="D489" s="19">
        <v>5</v>
      </c>
      <c r="E489" s="32" t="str">
        <f>IFERROR(SUM(Table8[[#This Row],[Implementation]:[Reporting]]),"N/A")</f>
        <v>N/A</v>
      </c>
      <c r="F489" s="32" t="e">
        <f>SUM(Table8[[#This Row],[Operating Capability]:[Adaptability]])</f>
        <v>#REF!</v>
      </c>
      <c r="G489" s="32" t="e">
        <f>SUM(Table8[[#This Row],[Reliability]:[Transparency]])</f>
        <v>#REF!</v>
      </c>
      <c r="H489" s="1" t="e" cm="1">
        <f t="array" ref="H489">_xlfn.XLOOKUP(B489,[6]!Table10[Control ID],[6]cmmiAnalysis!AV$4:AV$579,0,0,1)</f>
        <v>#REF!</v>
      </c>
      <c r="I489" s="1" t="e" cm="1">
        <f t="array" ref="I489">_xlfn.XLOOKUP(B489,[6]!Table10[Control ID], [6]cmmiAnalysis!AW$4:AW$579,0,0,1)+(_xlfn.XLOOKUP(B489,[6]!Table10[Control ID], [6]cmmiAnalysis!AX$4:AX$579,0,0,1)+(_xlfn.XLOOKUP(B489,[6]!Table10[Control ID], [6]cmmiAnalysis!AY$4:AY$579,0,0,1)))</f>
        <v>#REF!</v>
      </c>
      <c r="J48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89" s="1" t="e">
        <f>SUM(_xlfn.XLOOKUP(Table8[[#This Row],[Control ID]],[6]!Table10[Control ID],[6]cmmiAnalysis!BE$4:BE$579),_xlfn.XLOOKUP(Table8[[#This Row],[Control ID]],[6]!Table10[Control ID],[6]cmmiAnalysis!BF$4:BF$579))</f>
        <v>#REF!</v>
      </c>
      <c r="L489" s="1" t="e">
        <f>SUM(_xlfn.XLOOKUP(Table8[[#This Row],[Control ID]],[6]!Table10[Control ID],[6]cmmiAnalysis!BG$4:BG$579))</f>
        <v>#REF!</v>
      </c>
      <c r="M489" s="1" t="e">
        <f>SUM(_xlfn.XLOOKUP(Table8[[#This Row],[Control ID]],[6]!Table10[Control ID],[6]cmmiAnalysis!BH$4:BH$579))</f>
        <v>#REF!</v>
      </c>
      <c r="N489" s="1" t="e">
        <f>SUM(_xlfn.XLOOKUP(Table8[[#This Row],[Control ID]],[6]!Table10[Control ID],[6]cmmiAnalysis!BI$4:BI$579))</f>
        <v>#REF!</v>
      </c>
      <c r="O489" s="1" t="e">
        <f>SUM(_xlfn.XLOOKUP(Table8[[#This Row],[Control ID]],[6]!Table10[Control ID],[6]cmmiAnalysis!BJ$4:BJ$579),_xlfn.XLOOKUP(Table8[[#This Row],[Control ID]],[6]!Table10[Control ID],[6]cmmiAnalysis!BK$4:BK$579))</f>
        <v>#REF!</v>
      </c>
      <c r="P489" s="1" t="e">
        <f>SUM(_xlfn.XLOOKUP(Table8[[#This Row],[Control ID]],[6]!Table10[Control ID],[6]cmmiAnalysis!BL$4:BL$579))</f>
        <v>#REF!</v>
      </c>
      <c r="Q48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89" s="1" t="e">
        <f>SUM(_xlfn.XLOOKUP(Table8[[#This Row],[Control ID]],[6]!Table10[Control ID],[6]cmmiAnalysis!BQ$4:BQ$579),_xlfn.XLOOKUP(Table8[[#This Row],[Control ID]],[6]!Table10[Control ID],[6]cmmiAnalysis!BR$4:BR$579))</f>
        <v>#REF!</v>
      </c>
      <c r="S489" s="1" t="e">
        <f>SUM(_xlfn.XLOOKUP(Table8[[#This Row],[Control ID]],[6]!Table10[Control ID],[6]cmmiAnalysis!BA$4:BA$579),_xlfn.XLOOKUP(Table8[[#This Row],[Control ID]],[6]!Table10[Control ID],[6]cmmiAnalysis!BB$4:BB$579),_xlfn.XLOOKUP(Table8[[#This Row],[Control ID]],[6]!Table10[Control ID],[6]cmmiAnalysis!BC$4:BC$579))</f>
        <v>#REF!</v>
      </c>
      <c r="T489" s="1" t="e">
        <f>SUM(_xlfn.XLOOKUP(Table8[[#This Row],[Control ID]],[6]!Table10[Control ID],[6]cmmiAnalysis!BV$4:BV$579))</f>
        <v>#REF!</v>
      </c>
      <c r="U489" s="1" t="e">
        <f>SUM(_xlfn.XLOOKUP(Table8[[#This Row],[Control ID]],[6]!Table10[Control ID],[6]cmmiAnalysis!BW$4:BW$579))</f>
        <v>#REF!</v>
      </c>
      <c r="V489" s="1" t="e">
        <f>SUM(_xlfn.XLOOKUP(Table8[[#This Row],[Control ID]],[6]!Table10[Control ID],[6]cmmiAnalysis!BX$4:BX$579))</f>
        <v>#REF!</v>
      </c>
      <c r="W489" s="1" t="e">
        <f>SUM(_xlfn.XLOOKUP(Table8[[#This Row],[Control ID]],[6]!Table10[Control ID],[6]cmmiAnalysis!BY$4:BY$579))</f>
        <v>#REF!</v>
      </c>
      <c r="X489" s="1" t="e">
        <f>SUM(_xlfn.XLOOKUP(Table8[[#This Row],[Control ID]],[6]!Table10[Control ID],[6]cmmiAnalysis!BZ$4:BZ$579))</f>
        <v>#REF!</v>
      </c>
      <c r="Y489" s="1" t="e">
        <f>SUM(_xlfn.XLOOKUP(Table8[[#This Row],[Control ID]],[6]!Table10[Control ID],[6]cmmiAnalysis!CA$4:CA$579),_xlfn.XLOOKUP(Table8[[#This Row],[Control ID]],[6]!Table10[Control ID],[6]cmmiAnalysis!CB$4:CB$579))</f>
        <v>#REF!</v>
      </c>
      <c r="Z489" s="1" t="e">
        <f>SUM(_xlfn.XLOOKUP(Table8[[#This Row],[Control ID]],[6]!Table10[Control ID],[6]cmmiAnalysis!CC$4:CC$579),_xlfn.XLOOKUP(Table8[[#This Row],[Control ID]],[6]!Table10[Control ID],[6]cmmiAnalysis!CD$4:CD$579),_xlfn.XLOOKUP(Table8[[#This Row],[Control ID]],[6]!Table10[Control ID],[6]cmmiAnalysis!CE$4:CE$579))</f>
        <v>#REF!</v>
      </c>
    </row>
    <row r="490" spans="2:26" x14ac:dyDescent="0.25">
      <c r="B490" s="1" t="s">
        <v>3899</v>
      </c>
      <c r="C490" s="1" t="str">
        <f>_xlfn.XLOOKUP(B490,[6]cmmiAnalysis!$A$4:$A$579,[6]cmmiAnalysis!$D$4:$D$579,0,0,1)</f>
        <v>Phishing Simulation</v>
      </c>
      <c r="D490" s="19">
        <v>4</v>
      </c>
      <c r="E490" s="32" t="str">
        <f>IFERROR(SUM(Table8[[#This Row],[Implementation]:[Reporting]]),"N/A")</f>
        <v>N/A</v>
      </c>
      <c r="F490" s="32" t="e">
        <f>SUM(Table8[[#This Row],[Operating Capability]:[Adaptability]])</f>
        <v>#REF!</v>
      </c>
      <c r="G490" s="32" t="e">
        <f>SUM(Table8[[#This Row],[Reliability]:[Transparency]])</f>
        <v>#REF!</v>
      </c>
      <c r="H490" s="1" t="e" cm="1">
        <f t="array" ref="H490">_xlfn.XLOOKUP(B490,[6]!Table10[Control ID],[6]cmmiAnalysis!AV$4:AV$579,0,0,1)</f>
        <v>#REF!</v>
      </c>
      <c r="I490" s="1" t="e" cm="1">
        <f t="array" ref="I490">_xlfn.XLOOKUP(B490,[6]!Table10[Control ID], [6]cmmiAnalysis!AW$4:AW$579,0,0,1)+(_xlfn.XLOOKUP(B490,[6]!Table10[Control ID], [6]cmmiAnalysis!AX$4:AX$579,0,0,1)+(_xlfn.XLOOKUP(B490,[6]!Table10[Control ID], [6]cmmiAnalysis!AY$4:AY$579,0,0,1)))</f>
        <v>#REF!</v>
      </c>
      <c r="J49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0" s="1" t="e">
        <f>SUM(_xlfn.XLOOKUP(Table8[[#This Row],[Control ID]],[6]!Table10[Control ID],[6]cmmiAnalysis!BE$4:BE$579),_xlfn.XLOOKUP(Table8[[#This Row],[Control ID]],[6]!Table10[Control ID],[6]cmmiAnalysis!BF$4:BF$579))</f>
        <v>#REF!</v>
      </c>
      <c r="L490" s="1" t="e">
        <f>SUM(_xlfn.XLOOKUP(Table8[[#This Row],[Control ID]],[6]!Table10[Control ID],[6]cmmiAnalysis!BG$4:BG$579))</f>
        <v>#REF!</v>
      </c>
      <c r="M490" s="1" t="e">
        <f>SUM(_xlfn.XLOOKUP(Table8[[#This Row],[Control ID]],[6]!Table10[Control ID],[6]cmmiAnalysis!BH$4:BH$579))</f>
        <v>#REF!</v>
      </c>
      <c r="N490" s="1" t="e">
        <f>SUM(_xlfn.XLOOKUP(Table8[[#This Row],[Control ID]],[6]!Table10[Control ID],[6]cmmiAnalysis!BI$4:BI$579))</f>
        <v>#REF!</v>
      </c>
      <c r="O490" s="1" t="e">
        <f>SUM(_xlfn.XLOOKUP(Table8[[#This Row],[Control ID]],[6]!Table10[Control ID],[6]cmmiAnalysis!BJ$4:BJ$579),_xlfn.XLOOKUP(Table8[[#This Row],[Control ID]],[6]!Table10[Control ID],[6]cmmiAnalysis!BK$4:BK$579))</f>
        <v>#REF!</v>
      </c>
      <c r="P490" s="1" t="e">
        <f>SUM(_xlfn.XLOOKUP(Table8[[#This Row],[Control ID]],[6]!Table10[Control ID],[6]cmmiAnalysis!BL$4:BL$579))</f>
        <v>#REF!</v>
      </c>
      <c r="Q49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0" s="1" t="e">
        <f>SUM(_xlfn.XLOOKUP(Table8[[#This Row],[Control ID]],[6]!Table10[Control ID],[6]cmmiAnalysis!BQ$4:BQ$579),_xlfn.XLOOKUP(Table8[[#This Row],[Control ID]],[6]!Table10[Control ID],[6]cmmiAnalysis!BR$4:BR$579))</f>
        <v>#REF!</v>
      </c>
      <c r="S490" s="1" t="e">
        <f>SUM(_xlfn.XLOOKUP(Table8[[#This Row],[Control ID]],[6]!Table10[Control ID],[6]cmmiAnalysis!BA$4:BA$579),_xlfn.XLOOKUP(Table8[[#This Row],[Control ID]],[6]!Table10[Control ID],[6]cmmiAnalysis!BB$4:BB$579),_xlfn.XLOOKUP(Table8[[#This Row],[Control ID]],[6]!Table10[Control ID],[6]cmmiAnalysis!BC$4:BC$579))</f>
        <v>#REF!</v>
      </c>
      <c r="T490" s="1" t="e">
        <f>SUM(_xlfn.XLOOKUP(Table8[[#This Row],[Control ID]],[6]!Table10[Control ID],[6]cmmiAnalysis!BV$4:BV$579))</f>
        <v>#REF!</v>
      </c>
      <c r="U490" s="1" t="e">
        <f>SUM(_xlfn.XLOOKUP(Table8[[#This Row],[Control ID]],[6]!Table10[Control ID],[6]cmmiAnalysis!BW$4:BW$579))</f>
        <v>#REF!</v>
      </c>
      <c r="V490" s="1" t="e">
        <f>SUM(_xlfn.XLOOKUP(Table8[[#This Row],[Control ID]],[6]!Table10[Control ID],[6]cmmiAnalysis!BX$4:BX$579))</f>
        <v>#REF!</v>
      </c>
      <c r="W490" s="1" t="e">
        <f>SUM(_xlfn.XLOOKUP(Table8[[#This Row],[Control ID]],[6]!Table10[Control ID],[6]cmmiAnalysis!BY$4:BY$579))</f>
        <v>#REF!</v>
      </c>
      <c r="X490" s="1" t="e">
        <f>SUM(_xlfn.XLOOKUP(Table8[[#This Row],[Control ID]],[6]!Table10[Control ID],[6]cmmiAnalysis!BZ$4:BZ$579))</f>
        <v>#REF!</v>
      </c>
      <c r="Y490" s="1" t="e">
        <f>SUM(_xlfn.XLOOKUP(Table8[[#This Row],[Control ID]],[6]!Table10[Control ID],[6]cmmiAnalysis!CA$4:CA$579),_xlfn.XLOOKUP(Table8[[#This Row],[Control ID]],[6]!Table10[Control ID],[6]cmmiAnalysis!CB$4:CB$579))</f>
        <v>#REF!</v>
      </c>
      <c r="Z490" s="1" t="e">
        <f>SUM(_xlfn.XLOOKUP(Table8[[#This Row],[Control ID]],[6]!Table10[Control ID],[6]cmmiAnalysis!CC$4:CC$579),_xlfn.XLOOKUP(Table8[[#This Row],[Control ID]],[6]!Table10[Control ID],[6]cmmiAnalysis!CD$4:CD$579),_xlfn.XLOOKUP(Table8[[#This Row],[Control ID]],[6]!Table10[Control ID],[6]cmmiAnalysis!CE$4:CE$579))</f>
        <v>#REF!</v>
      </c>
    </row>
    <row r="491" spans="2:26" x14ac:dyDescent="0.25">
      <c r="B491" s="1" t="s">
        <v>3900</v>
      </c>
      <c r="C491" s="1" t="str">
        <f>_xlfn.XLOOKUP(B491,[6]cmmiAnalysis!$A$4:$A$579,[6]cmmiAnalysis!$D$4:$D$579,0,0,1)</f>
        <v>Training Effectiveness Metrics</v>
      </c>
      <c r="D491" s="19">
        <v>4</v>
      </c>
      <c r="E491" s="32" t="str">
        <f>IFERROR(SUM(Table8[[#This Row],[Implementation]:[Reporting]]),"N/A")</f>
        <v>N/A</v>
      </c>
      <c r="F491" s="32" t="e">
        <f>SUM(Table8[[#This Row],[Operating Capability]:[Adaptability]])</f>
        <v>#REF!</v>
      </c>
      <c r="G491" s="32" t="e">
        <f>SUM(Table8[[#This Row],[Reliability]:[Transparency]])</f>
        <v>#REF!</v>
      </c>
      <c r="H491" s="1" t="e" cm="1">
        <f t="array" ref="H491">_xlfn.XLOOKUP(B491,[6]!Table10[Control ID],[6]cmmiAnalysis!AV$4:AV$579,0,0,1)</f>
        <v>#REF!</v>
      </c>
      <c r="I491" s="1" t="e" cm="1">
        <f t="array" ref="I491">_xlfn.XLOOKUP(B491,[6]!Table10[Control ID], [6]cmmiAnalysis!AW$4:AW$579,0,0,1)+(_xlfn.XLOOKUP(B491,[6]!Table10[Control ID], [6]cmmiAnalysis!AX$4:AX$579,0,0,1)+(_xlfn.XLOOKUP(B491,[6]!Table10[Control ID], [6]cmmiAnalysis!AY$4:AY$579,0,0,1)))</f>
        <v>#REF!</v>
      </c>
      <c r="J49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1" s="1" t="e">
        <f>SUM(_xlfn.XLOOKUP(Table8[[#This Row],[Control ID]],[6]!Table10[Control ID],[6]cmmiAnalysis!BE$4:BE$579),_xlfn.XLOOKUP(Table8[[#This Row],[Control ID]],[6]!Table10[Control ID],[6]cmmiAnalysis!BF$4:BF$579))</f>
        <v>#REF!</v>
      </c>
      <c r="L491" s="1" t="e">
        <f>SUM(_xlfn.XLOOKUP(Table8[[#This Row],[Control ID]],[6]!Table10[Control ID],[6]cmmiAnalysis!BG$4:BG$579))</f>
        <v>#REF!</v>
      </c>
      <c r="M491" s="1" t="e">
        <f>SUM(_xlfn.XLOOKUP(Table8[[#This Row],[Control ID]],[6]!Table10[Control ID],[6]cmmiAnalysis!BH$4:BH$579))</f>
        <v>#REF!</v>
      </c>
      <c r="N491" s="1" t="e">
        <f>SUM(_xlfn.XLOOKUP(Table8[[#This Row],[Control ID]],[6]!Table10[Control ID],[6]cmmiAnalysis!BI$4:BI$579))</f>
        <v>#REF!</v>
      </c>
      <c r="O491" s="1" t="e">
        <f>SUM(_xlfn.XLOOKUP(Table8[[#This Row],[Control ID]],[6]!Table10[Control ID],[6]cmmiAnalysis!BJ$4:BJ$579),_xlfn.XLOOKUP(Table8[[#This Row],[Control ID]],[6]!Table10[Control ID],[6]cmmiAnalysis!BK$4:BK$579))</f>
        <v>#REF!</v>
      </c>
      <c r="P491" s="1" t="e">
        <f>SUM(_xlfn.XLOOKUP(Table8[[#This Row],[Control ID]],[6]!Table10[Control ID],[6]cmmiAnalysis!BL$4:BL$579))</f>
        <v>#REF!</v>
      </c>
      <c r="Q49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1" s="1" t="e">
        <f>SUM(_xlfn.XLOOKUP(Table8[[#This Row],[Control ID]],[6]!Table10[Control ID],[6]cmmiAnalysis!BQ$4:BQ$579),_xlfn.XLOOKUP(Table8[[#This Row],[Control ID]],[6]!Table10[Control ID],[6]cmmiAnalysis!BR$4:BR$579))</f>
        <v>#REF!</v>
      </c>
      <c r="S491" s="1" t="e">
        <f>SUM(_xlfn.XLOOKUP(Table8[[#This Row],[Control ID]],[6]!Table10[Control ID],[6]cmmiAnalysis!BA$4:BA$579),_xlfn.XLOOKUP(Table8[[#This Row],[Control ID]],[6]!Table10[Control ID],[6]cmmiAnalysis!BB$4:BB$579),_xlfn.XLOOKUP(Table8[[#This Row],[Control ID]],[6]!Table10[Control ID],[6]cmmiAnalysis!BC$4:BC$579))</f>
        <v>#REF!</v>
      </c>
      <c r="T491" s="1" t="e">
        <f>SUM(_xlfn.XLOOKUP(Table8[[#This Row],[Control ID]],[6]!Table10[Control ID],[6]cmmiAnalysis!BV$4:BV$579))</f>
        <v>#REF!</v>
      </c>
      <c r="U491" s="1" t="e">
        <f>SUM(_xlfn.XLOOKUP(Table8[[#This Row],[Control ID]],[6]!Table10[Control ID],[6]cmmiAnalysis!BW$4:BW$579))</f>
        <v>#REF!</v>
      </c>
      <c r="V491" s="1" t="e">
        <f>SUM(_xlfn.XLOOKUP(Table8[[#This Row],[Control ID]],[6]!Table10[Control ID],[6]cmmiAnalysis!BX$4:BX$579))</f>
        <v>#REF!</v>
      </c>
      <c r="W491" s="1" t="e">
        <f>SUM(_xlfn.XLOOKUP(Table8[[#This Row],[Control ID]],[6]!Table10[Control ID],[6]cmmiAnalysis!BY$4:BY$579))</f>
        <v>#REF!</v>
      </c>
      <c r="X491" s="1" t="e">
        <f>SUM(_xlfn.XLOOKUP(Table8[[#This Row],[Control ID]],[6]!Table10[Control ID],[6]cmmiAnalysis!BZ$4:BZ$579))</f>
        <v>#REF!</v>
      </c>
      <c r="Y491" s="1" t="e">
        <f>SUM(_xlfn.XLOOKUP(Table8[[#This Row],[Control ID]],[6]!Table10[Control ID],[6]cmmiAnalysis!CA$4:CA$579),_xlfn.XLOOKUP(Table8[[#This Row],[Control ID]],[6]!Table10[Control ID],[6]cmmiAnalysis!CB$4:CB$579))</f>
        <v>#REF!</v>
      </c>
      <c r="Z491" s="1" t="e">
        <f>SUM(_xlfn.XLOOKUP(Table8[[#This Row],[Control ID]],[6]!Table10[Control ID],[6]cmmiAnalysis!CC$4:CC$579),_xlfn.XLOOKUP(Table8[[#This Row],[Control ID]],[6]!Table10[Control ID],[6]cmmiAnalysis!CD$4:CD$579),_xlfn.XLOOKUP(Table8[[#This Row],[Control ID]],[6]!Table10[Control ID],[6]cmmiAnalysis!CE$4:CE$579))</f>
        <v>#REF!</v>
      </c>
    </row>
    <row r="492" spans="2:26" x14ac:dyDescent="0.25">
      <c r="B492" s="1" t="s">
        <v>3901</v>
      </c>
      <c r="C492" s="1" t="str">
        <f>_xlfn.XLOOKUP(B492,[6]cmmiAnalysis!$A$4:$A$579,[6]cmmiAnalysis!$D$4:$D$579,0,0,1)</f>
        <v>Annual Security Awareness Training</v>
      </c>
      <c r="D492" s="19">
        <v>5</v>
      </c>
      <c r="E492" s="32" t="str">
        <f>IFERROR(SUM(Table8[[#This Row],[Implementation]:[Reporting]]),"N/A")</f>
        <v>N/A</v>
      </c>
      <c r="F492" s="32" t="e">
        <f>SUM(Table8[[#This Row],[Operating Capability]:[Adaptability]])</f>
        <v>#REF!</v>
      </c>
      <c r="G492" s="32" t="e">
        <f>SUM(Table8[[#This Row],[Reliability]:[Transparency]])</f>
        <v>#REF!</v>
      </c>
      <c r="H492" s="1" t="e" cm="1">
        <f t="array" ref="H492">_xlfn.XLOOKUP(B492,[6]!Table10[Control ID],[6]cmmiAnalysis!AV$4:AV$579,0,0,1)</f>
        <v>#REF!</v>
      </c>
      <c r="I492" s="1" t="e" cm="1">
        <f t="array" ref="I492">_xlfn.XLOOKUP(B492,[6]!Table10[Control ID], [6]cmmiAnalysis!AW$4:AW$579,0,0,1)+(_xlfn.XLOOKUP(B492,[6]!Table10[Control ID], [6]cmmiAnalysis!AX$4:AX$579,0,0,1)+(_xlfn.XLOOKUP(B492,[6]!Table10[Control ID], [6]cmmiAnalysis!AY$4:AY$579,0,0,1)))</f>
        <v>#REF!</v>
      </c>
      <c r="J49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2" s="1" t="e">
        <f>SUM(_xlfn.XLOOKUP(Table8[[#This Row],[Control ID]],[6]!Table10[Control ID],[6]cmmiAnalysis!BE$4:BE$579),_xlfn.XLOOKUP(Table8[[#This Row],[Control ID]],[6]!Table10[Control ID],[6]cmmiAnalysis!BF$4:BF$579))</f>
        <v>#REF!</v>
      </c>
      <c r="L492" s="1" t="e">
        <f>SUM(_xlfn.XLOOKUP(Table8[[#This Row],[Control ID]],[6]!Table10[Control ID],[6]cmmiAnalysis!BG$4:BG$579))</f>
        <v>#REF!</v>
      </c>
      <c r="M492" s="1" t="e">
        <f>SUM(_xlfn.XLOOKUP(Table8[[#This Row],[Control ID]],[6]!Table10[Control ID],[6]cmmiAnalysis!BH$4:BH$579))</f>
        <v>#REF!</v>
      </c>
      <c r="N492" s="1" t="e">
        <f>SUM(_xlfn.XLOOKUP(Table8[[#This Row],[Control ID]],[6]!Table10[Control ID],[6]cmmiAnalysis!BI$4:BI$579))</f>
        <v>#REF!</v>
      </c>
      <c r="O492" s="1" t="e">
        <f>SUM(_xlfn.XLOOKUP(Table8[[#This Row],[Control ID]],[6]!Table10[Control ID],[6]cmmiAnalysis!BJ$4:BJ$579),_xlfn.XLOOKUP(Table8[[#This Row],[Control ID]],[6]!Table10[Control ID],[6]cmmiAnalysis!BK$4:BK$579))</f>
        <v>#REF!</v>
      </c>
      <c r="P492" s="1" t="e">
        <f>SUM(_xlfn.XLOOKUP(Table8[[#This Row],[Control ID]],[6]!Table10[Control ID],[6]cmmiAnalysis!BL$4:BL$579))</f>
        <v>#REF!</v>
      </c>
      <c r="Q49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2" s="1" t="e">
        <f>SUM(_xlfn.XLOOKUP(Table8[[#This Row],[Control ID]],[6]!Table10[Control ID],[6]cmmiAnalysis!BQ$4:BQ$579),_xlfn.XLOOKUP(Table8[[#This Row],[Control ID]],[6]!Table10[Control ID],[6]cmmiAnalysis!BR$4:BR$579))</f>
        <v>#REF!</v>
      </c>
      <c r="S492" s="1" t="e">
        <f>SUM(_xlfn.XLOOKUP(Table8[[#This Row],[Control ID]],[6]!Table10[Control ID],[6]cmmiAnalysis!BA$4:BA$579),_xlfn.XLOOKUP(Table8[[#This Row],[Control ID]],[6]!Table10[Control ID],[6]cmmiAnalysis!BB$4:BB$579),_xlfn.XLOOKUP(Table8[[#This Row],[Control ID]],[6]!Table10[Control ID],[6]cmmiAnalysis!BC$4:BC$579))</f>
        <v>#REF!</v>
      </c>
      <c r="T492" s="1" t="e">
        <f>SUM(_xlfn.XLOOKUP(Table8[[#This Row],[Control ID]],[6]!Table10[Control ID],[6]cmmiAnalysis!BV$4:BV$579))</f>
        <v>#REF!</v>
      </c>
      <c r="U492" s="1" t="e">
        <f>SUM(_xlfn.XLOOKUP(Table8[[#This Row],[Control ID]],[6]!Table10[Control ID],[6]cmmiAnalysis!BW$4:BW$579))</f>
        <v>#REF!</v>
      </c>
      <c r="V492" s="1" t="e">
        <f>SUM(_xlfn.XLOOKUP(Table8[[#This Row],[Control ID]],[6]!Table10[Control ID],[6]cmmiAnalysis!BX$4:BX$579))</f>
        <v>#REF!</v>
      </c>
      <c r="W492" s="1" t="e">
        <f>SUM(_xlfn.XLOOKUP(Table8[[#This Row],[Control ID]],[6]!Table10[Control ID],[6]cmmiAnalysis!BY$4:BY$579))</f>
        <v>#REF!</v>
      </c>
      <c r="X492" s="1" t="e">
        <f>SUM(_xlfn.XLOOKUP(Table8[[#This Row],[Control ID]],[6]!Table10[Control ID],[6]cmmiAnalysis!BZ$4:BZ$579))</f>
        <v>#REF!</v>
      </c>
      <c r="Y492" s="1" t="e">
        <f>SUM(_xlfn.XLOOKUP(Table8[[#This Row],[Control ID]],[6]!Table10[Control ID],[6]cmmiAnalysis!CA$4:CA$579),_xlfn.XLOOKUP(Table8[[#This Row],[Control ID]],[6]!Table10[Control ID],[6]cmmiAnalysis!CB$4:CB$579))</f>
        <v>#REF!</v>
      </c>
      <c r="Z492" s="1" t="e">
        <f>SUM(_xlfn.XLOOKUP(Table8[[#This Row],[Control ID]],[6]!Table10[Control ID],[6]cmmiAnalysis!CC$4:CC$579),_xlfn.XLOOKUP(Table8[[#This Row],[Control ID]],[6]!Table10[Control ID],[6]cmmiAnalysis!CD$4:CD$579),_xlfn.XLOOKUP(Table8[[#This Row],[Control ID]],[6]!Table10[Control ID],[6]cmmiAnalysis!CE$4:CE$579))</f>
        <v>#REF!</v>
      </c>
    </row>
    <row r="493" spans="2:26" x14ac:dyDescent="0.25">
      <c r="B493" s="1" t="s">
        <v>3902</v>
      </c>
      <c r="C493" s="1" t="str">
        <f>_xlfn.XLOOKUP(B493,[6]cmmiAnalysis!$A$4:$A$579,[6]cmmiAnalysis!$D$4:$D$579,0,0,1)</f>
        <v>Security Newsletters</v>
      </c>
      <c r="D493" s="19">
        <v>4</v>
      </c>
      <c r="E493" s="32" t="str">
        <f>IFERROR(SUM(Table8[[#This Row],[Implementation]:[Reporting]]),"N/A")</f>
        <v>N/A</v>
      </c>
      <c r="F493" s="32" t="e">
        <f>SUM(Table8[[#This Row],[Operating Capability]:[Adaptability]])</f>
        <v>#REF!</v>
      </c>
      <c r="G493" s="32" t="e">
        <f>SUM(Table8[[#This Row],[Reliability]:[Transparency]])</f>
        <v>#REF!</v>
      </c>
      <c r="H493" s="1" t="e" cm="1">
        <f t="array" ref="H493">_xlfn.XLOOKUP(B493,[6]!Table10[Control ID],[6]cmmiAnalysis!AV$4:AV$579,0,0,1)</f>
        <v>#REF!</v>
      </c>
      <c r="I493" s="1" t="e" cm="1">
        <f t="array" ref="I493">_xlfn.XLOOKUP(B493,[6]!Table10[Control ID], [6]cmmiAnalysis!AW$4:AW$579,0,0,1)+(_xlfn.XLOOKUP(B493,[6]!Table10[Control ID], [6]cmmiAnalysis!AX$4:AX$579,0,0,1)+(_xlfn.XLOOKUP(B493,[6]!Table10[Control ID], [6]cmmiAnalysis!AY$4:AY$579,0,0,1)))</f>
        <v>#REF!</v>
      </c>
      <c r="J49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3" s="1" t="e">
        <f>SUM(_xlfn.XLOOKUP(Table8[[#This Row],[Control ID]],[6]!Table10[Control ID],[6]cmmiAnalysis!BE$4:BE$579),_xlfn.XLOOKUP(Table8[[#This Row],[Control ID]],[6]!Table10[Control ID],[6]cmmiAnalysis!BF$4:BF$579))</f>
        <v>#REF!</v>
      </c>
      <c r="L493" s="1" t="e">
        <f>SUM(_xlfn.XLOOKUP(Table8[[#This Row],[Control ID]],[6]!Table10[Control ID],[6]cmmiAnalysis!BG$4:BG$579))</f>
        <v>#REF!</v>
      </c>
      <c r="M493" s="1" t="e">
        <f>SUM(_xlfn.XLOOKUP(Table8[[#This Row],[Control ID]],[6]!Table10[Control ID],[6]cmmiAnalysis!BH$4:BH$579))</f>
        <v>#REF!</v>
      </c>
      <c r="N493" s="1" t="e">
        <f>SUM(_xlfn.XLOOKUP(Table8[[#This Row],[Control ID]],[6]!Table10[Control ID],[6]cmmiAnalysis!BI$4:BI$579))</f>
        <v>#REF!</v>
      </c>
      <c r="O493" s="1" t="e">
        <f>SUM(_xlfn.XLOOKUP(Table8[[#This Row],[Control ID]],[6]!Table10[Control ID],[6]cmmiAnalysis!BJ$4:BJ$579),_xlfn.XLOOKUP(Table8[[#This Row],[Control ID]],[6]!Table10[Control ID],[6]cmmiAnalysis!BK$4:BK$579))</f>
        <v>#REF!</v>
      </c>
      <c r="P493" s="1" t="e">
        <f>SUM(_xlfn.XLOOKUP(Table8[[#This Row],[Control ID]],[6]!Table10[Control ID],[6]cmmiAnalysis!BL$4:BL$579))</f>
        <v>#REF!</v>
      </c>
      <c r="Q49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3" s="1" t="e">
        <f>SUM(_xlfn.XLOOKUP(Table8[[#This Row],[Control ID]],[6]!Table10[Control ID],[6]cmmiAnalysis!BQ$4:BQ$579),_xlfn.XLOOKUP(Table8[[#This Row],[Control ID]],[6]!Table10[Control ID],[6]cmmiAnalysis!BR$4:BR$579))</f>
        <v>#REF!</v>
      </c>
      <c r="S493" s="1" t="e">
        <f>SUM(_xlfn.XLOOKUP(Table8[[#This Row],[Control ID]],[6]!Table10[Control ID],[6]cmmiAnalysis!BA$4:BA$579),_xlfn.XLOOKUP(Table8[[#This Row],[Control ID]],[6]!Table10[Control ID],[6]cmmiAnalysis!BB$4:BB$579),_xlfn.XLOOKUP(Table8[[#This Row],[Control ID]],[6]!Table10[Control ID],[6]cmmiAnalysis!BC$4:BC$579))</f>
        <v>#REF!</v>
      </c>
      <c r="T493" s="1" t="e">
        <f>SUM(_xlfn.XLOOKUP(Table8[[#This Row],[Control ID]],[6]!Table10[Control ID],[6]cmmiAnalysis!BV$4:BV$579))</f>
        <v>#REF!</v>
      </c>
      <c r="U493" s="1" t="e">
        <f>SUM(_xlfn.XLOOKUP(Table8[[#This Row],[Control ID]],[6]!Table10[Control ID],[6]cmmiAnalysis!BW$4:BW$579))</f>
        <v>#REF!</v>
      </c>
      <c r="V493" s="1" t="e">
        <f>SUM(_xlfn.XLOOKUP(Table8[[#This Row],[Control ID]],[6]!Table10[Control ID],[6]cmmiAnalysis!BX$4:BX$579))</f>
        <v>#REF!</v>
      </c>
      <c r="W493" s="1" t="e">
        <f>SUM(_xlfn.XLOOKUP(Table8[[#This Row],[Control ID]],[6]!Table10[Control ID],[6]cmmiAnalysis!BY$4:BY$579))</f>
        <v>#REF!</v>
      </c>
      <c r="X493" s="1" t="e">
        <f>SUM(_xlfn.XLOOKUP(Table8[[#This Row],[Control ID]],[6]!Table10[Control ID],[6]cmmiAnalysis!BZ$4:BZ$579))</f>
        <v>#REF!</v>
      </c>
      <c r="Y493" s="1" t="e">
        <f>SUM(_xlfn.XLOOKUP(Table8[[#This Row],[Control ID]],[6]!Table10[Control ID],[6]cmmiAnalysis!CA$4:CA$579),_xlfn.XLOOKUP(Table8[[#This Row],[Control ID]],[6]!Table10[Control ID],[6]cmmiAnalysis!CB$4:CB$579))</f>
        <v>#REF!</v>
      </c>
      <c r="Z493" s="1" t="e">
        <f>SUM(_xlfn.XLOOKUP(Table8[[#This Row],[Control ID]],[6]!Table10[Control ID],[6]cmmiAnalysis!CC$4:CC$579),_xlfn.XLOOKUP(Table8[[#This Row],[Control ID]],[6]!Table10[Control ID],[6]cmmiAnalysis!CD$4:CD$579),_xlfn.XLOOKUP(Table8[[#This Row],[Control ID]],[6]!Table10[Control ID],[6]cmmiAnalysis!CE$4:CE$579))</f>
        <v>#REF!</v>
      </c>
    </row>
    <row r="494" spans="2:26" x14ac:dyDescent="0.25">
      <c r="B494" s="1" t="s">
        <v>3903</v>
      </c>
      <c r="C494" s="1" t="str">
        <f>_xlfn.XLOOKUP(B494,[6]cmmiAnalysis!$A$4:$A$579,[6]cmmiAnalysis!$D$4:$D$579,0,0,1)</f>
        <v>Role-specific Training</v>
      </c>
      <c r="D494" s="19">
        <v>4</v>
      </c>
      <c r="E494" s="32" t="str">
        <f>IFERROR(SUM(Table8[[#This Row],[Implementation]:[Reporting]]),"N/A")</f>
        <v>N/A</v>
      </c>
      <c r="F494" s="32" t="e">
        <f>SUM(Table8[[#This Row],[Operating Capability]:[Adaptability]])</f>
        <v>#REF!</v>
      </c>
      <c r="G494" s="32" t="e">
        <f>SUM(Table8[[#This Row],[Reliability]:[Transparency]])</f>
        <v>#REF!</v>
      </c>
      <c r="H494" s="1" t="e" cm="1">
        <f t="array" ref="H494">_xlfn.XLOOKUP(B494,[6]!Table10[Control ID],[6]cmmiAnalysis!AV$4:AV$579,0,0,1)</f>
        <v>#REF!</v>
      </c>
      <c r="I494" s="1" t="e" cm="1">
        <f t="array" ref="I494">_xlfn.XLOOKUP(B494,[6]!Table10[Control ID], [6]cmmiAnalysis!AW$4:AW$579,0,0,1)+(_xlfn.XLOOKUP(B494,[6]!Table10[Control ID], [6]cmmiAnalysis!AX$4:AX$579,0,0,1)+(_xlfn.XLOOKUP(B494,[6]!Table10[Control ID], [6]cmmiAnalysis!AY$4:AY$579,0,0,1)))</f>
        <v>#REF!</v>
      </c>
      <c r="J49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4" s="1" t="e">
        <f>SUM(_xlfn.XLOOKUP(Table8[[#This Row],[Control ID]],[6]!Table10[Control ID],[6]cmmiAnalysis!BE$4:BE$579),_xlfn.XLOOKUP(Table8[[#This Row],[Control ID]],[6]!Table10[Control ID],[6]cmmiAnalysis!BF$4:BF$579))</f>
        <v>#REF!</v>
      </c>
      <c r="L494" s="1" t="e">
        <f>SUM(_xlfn.XLOOKUP(Table8[[#This Row],[Control ID]],[6]!Table10[Control ID],[6]cmmiAnalysis!BG$4:BG$579))</f>
        <v>#REF!</v>
      </c>
      <c r="M494" s="1" t="e">
        <f>SUM(_xlfn.XLOOKUP(Table8[[#This Row],[Control ID]],[6]!Table10[Control ID],[6]cmmiAnalysis!BH$4:BH$579))</f>
        <v>#REF!</v>
      </c>
      <c r="N494" s="1" t="e">
        <f>SUM(_xlfn.XLOOKUP(Table8[[#This Row],[Control ID]],[6]!Table10[Control ID],[6]cmmiAnalysis!BI$4:BI$579))</f>
        <v>#REF!</v>
      </c>
      <c r="O494" s="1" t="e">
        <f>SUM(_xlfn.XLOOKUP(Table8[[#This Row],[Control ID]],[6]!Table10[Control ID],[6]cmmiAnalysis!BJ$4:BJ$579),_xlfn.XLOOKUP(Table8[[#This Row],[Control ID]],[6]!Table10[Control ID],[6]cmmiAnalysis!BK$4:BK$579))</f>
        <v>#REF!</v>
      </c>
      <c r="P494" s="1" t="e">
        <f>SUM(_xlfn.XLOOKUP(Table8[[#This Row],[Control ID]],[6]!Table10[Control ID],[6]cmmiAnalysis!BL$4:BL$579))</f>
        <v>#REF!</v>
      </c>
      <c r="Q49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4" s="1" t="e">
        <f>SUM(_xlfn.XLOOKUP(Table8[[#This Row],[Control ID]],[6]!Table10[Control ID],[6]cmmiAnalysis!BQ$4:BQ$579),_xlfn.XLOOKUP(Table8[[#This Row],[Control ID]],[6]!Table10[Control ID],[6]cmmiAnalysis!BR$4:BR$579))</f>
        <v>#REF!</v>
      </c>
      <c r="S494" s="1" t="e">
        <f>SUM(_xlfn.XLOOKUP(Table8[[#This Row],[Control ID]],[6]!Table10[Control ID],[6]cmmiAnalysis!BA$4:BA$579),_xlfn.XLOOKUP(Table8[[#This Row],[Control ID]],[6]!Table10[Control ID],[6]cmmiAnalysis!BB$4:BB$579),_xlfn.XLOOKUP(Table8[[#This Row],[Control ID]],[6]!Table10[Control ID],[6]cmmiAnalysis!BC$4:BC$579))</f>
        <v>#REF!</v>
      </c>
      <c r="T494" s="1" t="e">
        <f>SUM(_xlfn.XLOOKUP(Table8[[#This Row],[Control ID]],[6]!Table10[Control ID],[6]cmmiAnalysis!BV$4:BV$579))</f>
        <v>#REF!</v>
      </c>
      <c r="U494" s="1" t="e">
        <f>SUM(_xlfn.XLOOKUP(Table8[[#This Row],[Control ID]],[6]!Table10[Control ID],[6]cmmiAnalysis!BW$4:BW$579))</f>
        <v>#REF!</v>
      </c>
      <c r="V494" s="1" t="e">
        <f>SUM(_xlfn.XLOOKUP(Table8[[#This Row],[Control ID]],[6]!Table10[Control ID],[6]cmmiAnalysis!BX$4:BX$579))</f>
        <v>#REF!</v>
      </c>
      <c r="W494" s="1" t="e">
        <f>SUM(_xlfn.XLOOKUP(Table8[[#This Row],[Control ID]],[6]!Table10[Control ID],[6]cmmiAnalysis!BY$4:BY$579))</f>
        <v>#REF!</v>
      </c>
      <c r="X494" s="1" t="e">
        <f>SUM(_xlfn.XLOOKUP(Table8[[#This Row],[Control ID]],[6]!Table10[Control ID],[6]cmmiAnalysis!BZ$4:BZ$579))</f>
        <v>#REF!</v>
      </c>
      <c r="Y494" s="1" t="e">
        <f>SUM(_xlfn.XLOOKUP(Table8[[#This Row],[Control ID]],[6]!Table10[Control ID],[6]cmmiAnalysis!CA$4:CA$579),_xlfn.XLOOKUP(Table8[[#This Row],[Control ID]],[6]!Table10[Control ID],[6]cmmiAnalysis!CB$4:CB$579))</f>
        <v>#REF!</v>
      </c>
      <c r="Z494" s="1" t="e">
        <f>SUM(_xlfn.XLOOKUP(Table8[[#This Row],[Control ID]],[6]!Table10[Control ID],[6]cmmiAnalysis!CC$4:CC$579),_xlfn.XLOOKUP(Table8[[#This Row],[Control ID]],[6]!Table10[Control ID],[6]cmmiAnalysis!CD$4:CD$579),_xlfn.XLOOKUP(Table8[[#This Row],[Control ID]],[6]!Table10[Control ID],[6]cmmiAnalysis!CE$4:CE$579))</f>
        <v>#REF!</v>
      </c>
    </row>
    <row r="495" spans="2:26" x14ac:dyDescent="0.25">
      <c r="B495" s="1" t="s">
        <v>3904</v>
      </c>
      <c r="C495" s="1" t="str">
        <f>_xlfn.XLOOKUP(B495,[6]cmmiAnalysis!$A$4:$A$579,[6]cmmiAnalysis!$D$4:$D$579,0,0,1)</f>
        <v>Certification Support</v>
      </c>
      <c r="D495" s="19">
        <v>4</v>
      </c>
      <c r="E495" s="32" t="str">
        <f>IFERROR(SUM(Table8[[#This Row],[Implementation]:[Reporting]]),"N/A")</f>
        <v>N/A</v>
      </c>
      <c r="F495" s="32" t="e">
        <f>SUM(Table8[[#This Row],[Operating Capability]:[Adaptability]])</f>
        <v>#REF!</v>
      </c>
      <c r="G495" s="32" t="e">
        <f>SUM(Table8[[#This Row],[Reliability]:[Transparency]])</f>
        <v>#REF!</v>
      </c>
      <c r="H495" s="1" t="e" cm="1">
        <f t="array" ref="H495">_xlfn.XLOOKUP(B495,[6]!Table10[Control ID],[6]cmmiAnalysis!AV$4:AV$579,0,0,1)</f>
        <v>#REF!</v>
      </c>
      <c r="I495" s="1" t="e" cm="1">
        <f t="array" ref="I495">_xlfn.XLOOKUP(B495,[6]!Table10[Control ID], [6]cmmiAnalysis!AW$4:AW$579,0,0,1)+(_xlfn.XLOOKUP(B495,[6]!Table10[Control ID], [6]cmmiAnalysis!AX$4:AX$579,0,0,1)+(_xlfn.XLOOKUP(B495,[6]!Table10[Control ID], [6]cmmiAnalysis!AY$4:AY$579,0,0,1)))</f>
        <v>#REF!</v>
      </c>
      <c r="J49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5" s="1" t="e">
        <f>SUM(_xlfn.XLOOKUP(Table8[[#This Row],[Control ID]],[6]!Table10[Control ID],[6]cmmiAnalysis!BE$4:BE$579),_xlfn.XLOOKUP(Table8[[#This Row],[Control ID]],[6]!Table10[Control ID],[6]cmmiAnalysis!BF$4:BF$579))</f>
        <v>#REF!</v>
      </c>
      <c r="L495" s="1" t="e">
        <f>SUM(_xlfn.XLOOKUP(Table8[[#This Row],[Control ID]],[6]!Table10[Control ID],[6]cmmiAnalysis!BG$4:BG$579))</f>
        <v>#REF!</v>
      </c>
      <c r="M495" s="1" t="e">
        <f>SUM(_xlfn.XLOOKUP(Table8[[#This Row],[Control ID]],[6]!Table10[Control ID],[6]cmmiAnalysis!BH$4:BH$579))</f>
        <v>#REF!</v>
      </c>
      <c r="N495" s="1" t="e">
        <f>SUM(_xlfn.XLOOKUP(Table8[[#This Row],[Control ID]],[6]!Table10[Control ID],[6]cmmiAnalysis!BI$4:BI$579))</f>
        <v>#REF!</v>
      </c>
      <c r="O495" s="1" t="e">
        <f>SUM(_xlfn.XLOOKUP(Table8[[#This Row],[Control ID]],[6]!Table10[Control ID],[6]cmmiAnalysis!BJ$4:BJ$579),_xlfn.XLOOKUP(Table8[[#This Row],[Control ID]],[6]!Table10[Control ID],[6]cmmiAnalysis!BK$4:BK$579))</f>
        <v>#REF!</v>
      </c>
      <c r="P495" s="1" t="e">
        <f>SUM(_xlfn.XLOOKUP(Table8[[#This Row],[Control ID]],[6]!Table10[Control ID],[6]cmmiAnalysis!BL$4:BL$579))</f>
        <v>#REF!</v>
      </c>
      <c r="Q49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5" s="1" t="e">
        <f>SUM(_xlfn.XLOOKUP(Table8[[#This Row],[Control ID]],[6]!Table10[Control ID],[6]cmmiAnalysis!BQ$4:BQ$579),_xlfn.XLOOKUP(Table8[[#This Row],[Control ID]],[6]!Table10[Control ID],[6]cmmiAnalysis!BR$4:BR$579))</f>
        <v>#REF!</v>
      </c>
      <c r="S495" s="1" t="e">
        <f>SUM(_xlfn.XLOOKUP(Table8[[#This Row],[Control ID]],[6]!Table10[Control ID],[6]cmmiAnalysis!BA$4:BA$579),_xlfn.XLOOKUP(Table8[[#This Row],[Control ID]],[6]!Table10[Control ID],[6]cmmiAnalysis!BB$4:BB$579),_xlfn.XLOOKUP(Table8[[#This Row],[Control ID]],[6]!Table10[Control ID],[6]cmmiAnalysis!BC$4:BC$579))</f>
        <v>#REF!</v>
      </c>
      <c r="T495" s="1" t="e">
        <f>SUM(_xlfn.XLOOKUP(Table8[[#This Row],[Control ID]],[6]!Table10[Control ID],[6]cmmiAnalysis!BV$4:BV$579))</f>
        <v>#REF!</v>
      </c>
      <c r="U495" s="1" t="e">
        <f>SUM(_xlfn.XLOOKUP(Table8[[#This Row],[Control ID]],[6]!Table10[Control ID],[6]cmmiAnalysis!BW$4:BW$579))</f>
        <v>#REF!</v>
      </c>
      <c r="V495" s="1" t="e">
        <f>SUM(_xlfn.XLOOKUP(Table8[[#This Row],[Control ID]],[6]!Table10[Control ID],[6]cmmiAnalysis!BX$4:BX$579))</f>
        <v>#REF!</v>
      </c>
      <c r="W495" s="1" t="e">
        <f>SUM(_xlfn.XLOOKUP(Table8[[#This Row],[Control ID]],[6]!Table10[Control ID],[6]cmmiAnalysis!BY$4:BY$579))</f>
        <v>#REF!</v>
      </c>
      <c r="X495" s="1" t="e">
        <f>SUM(_xlfn.XLOOKUP(Table8[[#This Row],[Control ID]],[6]!Table10[Control ID],[6]cmmiAnalysis!BZ$4:BZ$579))</f>
        <v>#REF!</v>
      </c>
      <c r="Y495" s="1" t="e">
        <f>SUM(_xlfn.XLOOKUP(Table8[[#This Row],[Control ID]],[6]!Table10[Control ID],[6]cmmiAnalysis!CA$4:CA$579),_xlfn.XLOOKUP(Table8[[#This Row],[Control ID]],[6]!Table10[Control ID],[6]cmmiAnalysis!CB$4:CB$579))</f>
        <v>#REF!</v>
      </c>
      <c r="Z495" s="1" t="e">
        <f>SUM(_xlfn.XLOOKUP(Table8[[#This Row],[Control ID]],[6]!Table10[Control ID],[6]cmmiAnalysis!CC$4:CC$579),_xlfn.XLOOKUP(Table8[[#This Row],[Control ID]],[6]!Table10[Control ID],[6]cmmiAnalysis!CD$4:CD$579),_xlfn.XLOOKUP(Table8[[#This Row],[Control ID]],[6]!Table10[Control ID],[6]cmmiAnalysis!CE$4:CE$579))</f>
        <v>#REF!</v>
      </c>
    </row>
    <row r="496" spans="2:26" x14ac:dyDescent="0.25">
      <c r="B496" s="1" t="s">
        <v>3905</v>
      </c>
      <c r="C496" s="1" t="str">
        <f>_xlfn.XLOOKUP(B496,[6]cmmiAnalysis!$A$4:$A$579,[6]cmmiAnalysis!$D$4:$D$579,0,0,1)</f>
        <v>Phishing Simulation</v>
      </c>
      <c r="D496" s="19">
        <v>4</v>
      </c>
      <c r="E496" s="32" t="str">
        <f>IFERROR(SUM(Table8[[#This Row],[Implementation]:[Reporting]]),"N/A")</f>
        <v>N/A</v>
      </c>
      <c r="F496" s="32" t="e">
        <f>SUM(Table8[[#This Row],[Operating Capability]:[Adaptability]])</f>
        <v>#REF!</v>
      </c>
      <c r="G496" s="32" t="e">
        <f>SUM(Table8[[#This Row],[Reliability]:[Transparency]])</f>
        <v>#REF!</v>
      </c>
      <c r="H496" s="1" t="e" cm="1">
        <f t="array" ref="H496">_xlfn.XLOOKUP(B496,[6]!Table10[Control ID],[6]cmmiAnalysis!AV$4:AV$579,0,0,1)</f>
        <v>#REF!</v>
      </c>
      <c r="I496" s="1" t="e" cm="1">
        <f t="array" ref="I496">_xlfn.XLOOKUP(B496,[6]!Table10[Control ID], [6]cmmiAnalysis!AW$4:AW$579,0,0,1)+(_xlfn.XLOOKUP(B496,[6]!Table10[Control ID], [6]cmmiAnalysis!AX$4:AX$579,0,0,1)+(_xlfn.XLOOKUP(B496,[6]!Table10[Control ID], [6]cmmiAnalysis!AY$4:AY$579,0,0,1)))</f>
        <v>#REF!</v>
      </c>
      <c r="J49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6" s="1" t="e">
        <f>SUM(_xlfn.XLOOKUP(Table8[[#This Row],[Control ID]],[6]!Table10[Control ID],[6]cmmiAnalysis!BE$4:BE$579),_xlfn.XLOOKUP(Table8[[#This Row],[Control ID]],[6]!Table10[Control ID],[6]cmmiAnalysis!BF$4:BF$579))</f>
        <v>#REF!</v>
      </c>
      <c r="L496" s="1" t="e">
        <f>SUM(_xlfn.XLOOKUP(Table8[[#This Row],[Control ID]],[6]!Table10[Control ID],[6]cmmiAnalysis!BG$4:BG$579))</f>
        <v>#REF!</v>
      </c>
      <c r="M496" s="1" t="e">
        <f>SUM(_xlfn.XLOOKUP(Table8[[#This Row],[Control ID]],[6]!Table10[Control ID],[6]cmmiAnalysis!BH$4:BH$579))</f>
        <v>#REF!</v>
      </c>
      <c r="N496" s="1" t="e">
        <f>SUM(_xlfn.XLOOKUP(Table8[[#This Row],[Control ID]],[6]!Table10[Control ID],[6]cmmiAnalysis!BI$4:BI$579))</f>
        <v>#REF!</v>
      </c>
      <c r="O496" s="1" t="e">
        <f>SUM(_xlfn.XLOOKUP(Table8[[#This Row],[Control ID]],[6]!Table10[Control ID],[6]cmmiAnalysis!BJ$4:BJ$579),_xlfn.XLOOKUP(Table8[[#This Row],[Control ID]],[6]!Table10[Control ID],[6]cmmiAnalysis!BK$4:BK$579))</f>
        <v>#REF!</v>
      </c>
      <c r="P496" s="1" t="e">
        <f>SUM(_xlfn.XLOOKUP(Table8[[#This Row],[Control ID]],[6]!Table10[Control ID],[6]cmmiAnalysis!BL$4:BL$579))</f>
        <v>#REF!</v>
      </c>
      <c r="Q49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6" s="1" t="e">
        <f>SUM(_xlfn.XLOOKUP(Table8[[#This Row],[Control ID]],[6]!Table10[Control ID],[6]cmmiAnalysis!BQ$4:BQ$579),_xlfn.XLOOKUP(Table8[[#This Row],[Control ID]],[6]!Table10[Control ID],[6]cmmiAnalysis!BR$4:BR$579))</f>
        <v>#REF!</v>
      </c>
      <c r="S496" s="1" t="e">
        <f>SUM(_xlfn.XLOOKUP(Table8[[#This Row],[Control ID]],[6]!Table10[Control ID],[6]cmmiAnalysis!BA$4:BA$579),_xlfn.XLOOKUP(Table8[[#This Row],[Control ID]],[6]!Table10[Control ID],[6]cmmiAnalysis!BB$4:BB$579),_xlfn.XLOOKUP(Table8[[#This Row],[Control ID]],[6]!Table10[Control ID],[6]cmmiAnalysis!BC$4:BC$579))</f>
        <v>#REF!</v>
      </c>
      <c r="T496" s="1" t="e">
        <f>SUM(_xlfn.XLOOKUP(Table8[[#This Row],[Control ID]],[6]!Table10[Control ID],[6]cmmiAnalysis!BV$4:BV$579))</f>
        <v>#REF!</v>
      </c>
      <c r="U496" s="1" t="e">
        <f>SUM(_xlfn.XLOOKUP(Table8[[#This Row],[Control ID]],[6]!Table10[Control ID],[6]cmmiAnalysis!BW$4:BW$579))</f>
        <v>#REF!</v>
      </c>
      <c r="V496" s="1" t="e">
        <f>SUM(_xlfn.XLOOKUP(Table8[[#This Row],[Control ID]],[6]!Table10[Control ID],[6]cmmiAnalysis!BX$4:BX$579))</f>
        <v>#REF!</v>
      </c>
      <c r="W496" s="1" t="e">
        <f>SUM(_xlfn.XLOOKUP(Table8[[#This Row],[Control ID]],[6]!Table10[Control ID],[6]cmmiAnalysis!BY$4:BY$579))</f>
        <v>#REF!</v>
      </c>
      <c r="X496" s="1" t="e">
        <f>SUM(_xlfn.XLOOKUP(Table8[[#This Row],[Control ID]],[6]!Table10[Control ID],[6]cmmiAnalysis!BZ$4:BZ$579))</f>
        <v>#REF!</v>
      </c>
      <c r="Y496" s="1" t="e">
        <f>SUM(_xlfn.XLOOKUP(Table8[[#This Row],[Control ID]],[6]!Table10[Control ID],[6]cmmiAnalysis!CA$4:CA$579),_xlfn.XLOOKUP(Table8[[#This Row],[Control ID]],[6]!Table10[Control ID],[6]cmmiAnalysis!CB$4:CB$579))</f>
        <v>#REF!</v>
      </c>
      <c r="Z496" s="1" t="e">
        <f>SUM(_xlfn.XLOOKUP(Table8[[#This Row],[Control ID]],[6]!Table10[Control ID],[6]cmmiAnalysis!CC$4:CC$579),_xlfn.XLOOKUP(Table8[[#This Row],[Control ID]],[6]!Table10[Control ID],[6]cmmiAnalysis!CD$4:CD$579),_xlfn.XLOOKUP(Table8[[#This Row],[Control ID]],[6]!Table10[Control ID],[6]cmmiAnalysis!CE$4:CE$579))</f>
        <v>#REF!</v>
      </c>
    </row>
    <row r="497" spans="2:26" x14ac:dyDescent="0.25">
      <c r="B497" s="1" t="s">
        <v>3906</v>
      </c>
      <c r="C497" s="1" t="str">
        <f>_xlfn.XLOOKUP(B497,[6]cmmiAnalysis!$A$4:$A$579,[6]cmmiAnalysis!$D$4:$D$579,0,0,1)</f>
        <v>Post-mortem Analysis</v>
      </c>
      <c r="D497" s="19">
        <v>3</v>
      </c>
      <c r="E497" s="32" t="str">
        <f>IFERROR(SUM(Table8[[#This Row],[Implementation]:[Reporting]]),"N/A")</f>
        <v>N/A</v>
      </c>
      <c r="F497" s="32" t="e">
        <f>SUM(Table8[[#This Row],[Operating Capability]:[Adaptability]])</f>
        <v>#REF!</v>
      </c>
      <c r="G497" s="32" t="e">
        <f>SUM(Table8[[#This Row],[Reliability]:[Transparency]])</f>
        <v>#REF!</v>
      </c>
      <c r="H497" s="1" t="e" cm="1">
        <f t="array" ref="H497">_xlfn.XLOOKUP(B497,[6]!Table10[Control ID],[6]cmmiAnalysis!AV$4:AV$579,0,0,1)</f>
        <v>#REF!</v>
      </c>
      <c r="I497" s="1" t="e" cm="1">
        <f t="array" ref="I497">_xlfn.XLOOKUP(B497,[6]!Table10[Control ID], [6]cmmiAnalysis!AW$4:AW$579,0,0,1)+(_xlfn.XLOOKUP(B497,[6]!Table10[Control ID], [6]cmmiAnalysis!AX$4:AX$579,0,0,1)+(_xlfn.XLOOKUP(B497,[6]!Table10[Control ID], [6]cmmiAnalysis!AY$4:AY$579,0,0,1)))</f>
        <v>#REF!</v>
      </c>
      <c r="J49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7" s="1" t="e">
        <f>SUM(_xlfn.XLOOKUP(Table8[[#This Row],[Control ID]],[6]!Table10[Control ID],[6]cmmiAnalysis!BE$4:BE$579),_xlfn.XLOOKUP(Table8[[#This Row],[Control ID]],[6]!Table10[Control ID],[6]cmmiAnalysis!BF$4:BF$579))</f>
        <v>#REF!</v>
      </c>
      <c r="L497" s="1" t="e">
        <f>SUM(_xlfn.XLOOKUP(Table8[[#This Row],[Control ID]],[6]!Table10[Control ID],[6]cmmiAnalysis!BG$4:BG$579))</f>
        <v>#REF!</v>
      </c>
      <c r="M497" s="1" t="e">
        <f>SUM(_xlfn.XLOOKUP(Table8[[#This Row],[Control ID]],[6]!Table10[Control ID],[6]cmmiAnalysis!BH$4:BH$579))</f>
        <v>#REF!</v>
      </c>
      <c r="N497" s="1" t="e">
        <f>SUM(_xlfn.XLOOKUP(Table8[[#This Row],[Control ID]],[6]!Table10[Control ID],[6]cmmiAnalysis!BI$4:BI$579))</f>
        <v>#REF!</v>
      </c>
      <c r="O497" s="1" t="e">
        <f>SUM(_xlfn.XLOOKUP(Table8[[#This Row],[Control ID]],[6]!Table10[Control ID],[6]cmmiAnalysis!BJ$4:BJ$579),_xlfn.XLOOKUP(Table8[[#This Row],[Control ID]],[6]!Table10[Control ID],[6]cmmiAnalysis!BK$4:BK$579))</f>
        <v>#REF!</v>
      </c>
      <c r="P497" s="1" t="e">
        <f>SUM(_xlfn.XLOOKUP(Table8[[#This Row],[Control ID]],[6]!Table10[Control ID],[6]cmmiAnalysis!BL$4:BL$579))</f>
        <v>#REF!</v>
      </c>
      <c r="Q49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7" s="1" t="e">
        <f>SUM(_xlfn.XLOOKUP(Table8[[#This Row],[Control ID]],[6]!Table10[Control ID],[6]cmmiAnalysis!BQ$4:BQ$579),_xlfn.XLOOKUP(Table8[[#This Row],[Control ID]],[6]!Table10[Control ID],[6]cmmiAnalysis!BR$4:BR$579))</f>
        <v>#REF!</v>
      </c>
      <c r="S497" s="1" t="e">
        <f>SUM(_xlfn.XLOOKUP(Table8[[#This Row],[Control ID]],[6]!Table10[Control ID],[6]cmmiAnalysis!BA$4:BA$579),_xlfn.XLOOKUP(Table8[[#This Row],[Control ID]],[6]!Table10[Control ID],[6]cmmiAnalysis!BB$4:BB$579),_xlfn.XLOOKUP(Table8[[#This Row],[Control ID]],[6]!Table10[Control ID],[6]cmmiAnalysis!BC$4:BC$579))</f>
        <v>#REF!</v>
      </c>
      <c r="T497" s="1" t="e">
        <f>SUM(_xlfn.XLOOKUP(Table8[[#This Row],[Control ID]],[6]!Table10[Control ID],[6]cmmiAnalysis!BV$4:BV$579))</f>
        <v>#REF!</v>
      </c>
      <c r="U497" s="1" t="e">
        <f>SUM(_xlfn.XLOOKUP(Table8[[#This Row],[Control ID]],[6]!Table10[Control ID],[6]cmmiAnalysis!BW$4:BW$579))</f>
        <v>#REF!</v>
      </c>
      <c r="V497" s="1" t="e">
        <f>SUM(_xlfn.XLOOKUP(Table8[[#This Row],[Control ID]],[6]!Table10[Control ID],[6]cmmiAnalysis!BX$4:BX$579))</f>
        <v>#REF!</v>
      </c>
      <c r="W497" s="1" t="e">
        <f>SUM(_xlfn.XLOOKUP(Table8[[#This Row],[Control ID]],[6]!Table10[Control ID],[6]cmmiAnalysis!BY$4:BY$579))</f>
        <v>#REF!</v>
      </c>
      <c r="X497" s="1" t="e">
        <f>SUM(_xlfn.XLOOKUP(Table8[[#This Row],[Control ID]],[6]!Table10[Control ID],[6]cmmiAnalysis!BZ$4:BZ$579))</f>
        <v>#REF!</v>
      </c>
      <c r="Y497" s="1" t="e">
        <f>SUM(_xlfn.XLOOKUP(Table8[[#This Row],[Control ID]],[6]!Table10[Control ID],[6]cmmiAnalysis!CA$4:CA$579),_xlfn.XLOOKUP(Table8[[#This Row],[Control ID]],[6]!Table10[Control ID],[6]cmmiAnalysis!CB$4:CB$579))</f>
        <v>#REF!</v>
      </c>
      <c r="Z497" s="1" t="e">
        <f>SUM(_xlfn.XLOOKUP(Table8[[#This Row],[Control ID]],[6]!Table10[Control ID],[6]cmmiAnalysis!CC$4:CC$579),_xlfn.XLOOKUP(Table8[[#This Row],[Control ID]],[6]!Table10[Control ID],[6]cmmiAnalysis!CD$4:CD$579),_xlfn.XLOOKUP(Table8[[#This Row],[Control ID]],[6]!Table10[Control ID],[6]cmmiAnalysis!CE$4:CE$579))</f>
        <v>#REF!</v>
      </c>
    </row>
    <row r="498" spans="2:26" x14ac:dyDescent="0.25">
      <c r="B498" s="1" t="s">
        <v>3907</v>
      </c>
      <c r="C498" s="1" t="str">
        <f>_xlfn.XLOOKUP(B498,[6]cmmiAnalysis!$A$4:$A$579,[6]cmmiAnalysis!$D$4:$D$579,0,0,1)</f>
        <v>Insider Threat Training</v>
      </c>
      <c r="D498" s="19">
        <v>4</v>
      </c>
      <c r="E498" s="32" t="str">
        <f>IFERROR(SUM(Table8[[#This Row],[Implementation]:[Reporting]]),"N/A")</f>
        <v>N/A</v>
      </c>
      <c r="F498" s="32" t="e">
        <f>SUM(Table8[[#This Row],[Operating Capability]:[Adaptability]])</f>
        <v>#REF!</v>
      </c>
      <c r="G498" s="32" t="e">
        <f>SUM(Table8[[#This Row],[Reliability]:[Transparency]])</f>
        <v>#REF!</v>
      </c>
      <c r="H498" s="1" t="e" cm="1">
        <f t="array" ref="H498">_xlfn.XLOOKUP(B498,[6]!Table10[Control ID],[6]cmmiAnalysis!AV$4:AV$579,0,0,1)</f>
        <v>#REF!</v>
      </c>
      <c r="I498" s="1" t="e" cm="1">
        <f t="array" ref="I498">_xlfn.XLOOKUP(B498,[6]!Table10[Control ID], [6]cmmiAnalysis!AW$4:AW$579,0,0,1)+(_xlfn.XLOOKUP(B498,[6]!Table10[Control ID], [6]cmmiAnalysis!AX$4:AX$579,0,0,1)+(_xlfn.XLOOKUP(B498,[6]!Table10[Control ID], [6]cmmiAnalysis!AY$4:AY$579,0,0,1)))</f>
        <v>#REF!</v>
      </c>
      <c r="J49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8" s="1" t="e">
        <f>SUM(_xlfn.XLOOKUP(Table8[[#This Row],[Control ID]],[6]!Table10[Control ID],[6]cmmiAnalysis!BE$4:BE$579),_xlfn.XLOOKUP(Table8[[#This Row],[Control ID]],[6]!Table10[Control ID],[6]cmmiAnalysis!BF$4:BF$579))</f>
        <v>#REF!</v>
      </c>
      <c r="L498" s="1" t="e">
        <f>SUM(_xlfn.XLOOKUP(Table8[[#This Row],[Control ID]],[6]!Table10[Control ID],[6]cmmiAnalysis!BG$4:BG$579))</f>
        <v>#REF!</v>
      </c>
      <c r="M498" s="1" t="e">
        <f>SUM(_xlfn.XLOOKUP(Table8[[#This Row],[Control ID]],[6]!Table10[Control ID],[6]cmmiAnalysis!BH$4:BH$579))</f>
        <v>#REF!</v>
      </c>
      <c r="N498" s="1" t="e">
        <f>SUM(_xlfn.XLOOKUP(Table8[[#This Row],[Control ID]],[6]!Table10[Control ID],[6]cmmiAnalysis!BI$4:BI$579))</f>
        <v>#REF!</v>
      </c>
      <c r="O498" s="1" t="e">
        <f>SUM(_xlfn.XLOOKUP(Table8[[#This Row],[Control ID]],[6]!Table10[Control ID],[6]cmmiAnalysis!BJ$4:BJ$579),_xlfn.XLOOKUP(Table8[[#This Row],[Control ID]],[6]!Table10[Control ID],[6]cmmiAnalysis!BK$4:BK$579))</f>
        <v>#REF!</v>
      </c>
      <c r="P498" s="1" t="e">
        <f>SUM(_xlfn.XLOOKUP(Table8[[#This Row],[Control ID]],[6]!Table10[Control ID],[6]cmmiAnalysis!BL$4:BL$579))</f>
        <v>#REF!</v>
      </c>
      <c r="Q49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8" s="1" t="e">
        <f>SUM(_xlfn.XLOOKUP(Table8[[#This Row],[Control ID]],[6]!Table10[Control ID],[6]cmmiAnalysis!BQ$4:BQ$579),_xlfn.XLOOKUP(Table8[[#This Row],[Control ID]],[6]!Table10[Control ID],[6]cmmiAnalysis!BR$4:BR$579))</f>
        <v>#REF!</v>
      </c>
      <c r="S498" s="1" t="e">
        <f>SUM(_xlfn.XLOOKUP(Table8[[#This Row],[Control ID]],[6]!Table10[Control ID],[6]cmmiAnalysis!BA$4:BA$579),_xlfn.XLOOKUP(Table8[[#This Row],[Control ID]],[6]!Table10[Control ID],[6]cmmiAnalysis!BB$4:BB$579),_xlfn.XLOOKUP(Table8[[#This Row],[Control ID]],[6]!Table10[Control ID],[6]cmmiAnalysis!BC$4:BC$579))</f>
        <v>#REF!</v>
      </c>
      <c r="T498" s="1" t="e">
        <f>SUM(_xlfn.XLOOKUP(Table8[[#This Row],[Control ID]],[6]!Table10[Control ID],[6]cmmiAnalysis!BV$4:BV$579))</f>
        <v>#REF!</v>
      </c>
      <c r="U498" s="1" t="e">
        <f>SUM(_xlfn.XLOOKUP(Table8[[#This Row],[Control ID]],[6]!Table10[Control ID],[6]cmmiAnalysis!BW$4:BW$579))</f>
        <v>#REF!</v>
      </c>
      <c r="V498" s="1" t="e">
        <f>SUM(_xlfn.XLOOKUP(Table8[[#This Row],[Control ID]],[6]!Table10[Control ID],[6]cmmiAnalysis!BX$4:BX$579))</f>
        <v>#REF!</v>
      </c>
      <c r="W498" s="1" t="e">
        <f>SUM(_xlfn.XLOOKUP(Table8[[#This Row],[Control ID]],[6]!Table10[Control ID],[6]cmmiAnalysis!BY$4:BY$579))</f>
        <v>#REF!</v>
      </c>
      <c r="X498" s="1" t="e">
        <f>SUM(_xlfn.XLOOKUP(Table8[[#This Row],[Control ID]],[6]!Table10[Control ID],[6]cmmiAnalysis!BZ$4:BZ$579))</f>
        <v>#REF!</v>
      </c>
      <c r="Y498" s="1" t="e">
        <f>SUM(_xlfn.XLOOKUP(Table8[[#This Row],[Control ID]],[6]!Table10[Control ID],[6]cmmiAnalysis!CA$4:CA$579),_xlfn.XLOOKUP(Table8[[#This Row],[Control ID]],[6]!Table10[Control ID],[6]cmmiAnalysis!CB$4:CB$579))</f>
        <v>#REF!</v>
      </c>
      <c r="Z498" s="1" t="e">
        <f>SUM(_xlfn.XLOOKUP(Table8[[#This Row],[Control ID]],[6]!Table10[Control ID],[6]cmmiAnalysis!CC$4:CC$579),_xlfn.XLOOKUP(Table8[[#This Row],[Control ID]],[6]!Table10[Control ID],[6]cmmiAnalysis!CD$4:CD$579),_xlfn.XLOOKUP(Table8[[#This Row],[Control ID]],[6]!Table10[Control ID],[6]cmmiAnalysis!CE$4:CE$579))</f>
        <v>#REF!</v>
      </c>
    </row>
    <row r="499" spans="2:26" x14ac:dyDescent="0.25">
      <c r="B499" s="1" t="s">
        <v>3908</v>
      </c>
      <c r="C499" s="1" t="str">
        <f>_xlfn.XLOOKUP(B499,[6]cmmiAnalysis!$A$4:$A$579,[6]cmmiAnalysis!$D$4:$D$579,0,0,1)</f>
        <v>Anomalous Behavior Detection</v>
      </c>
      <c r="D499" s="19">
        <v>3</v>
      </c>
      <c r="E499" s="32" t="str">
        <f>IFERROR(SUM(Table8[[#This Row],[Implementation]:[Reporting]]),"N/A")</f>
        <v>N/A</v>
      </c>
      <c r="F499" s="32" t="e">
        <f>SUM(Table8[[#This Row],[Operating Capability]:[Adaptability]])</f>
        <v>#REF!</v>
      </c>
      <c r="G499" s="32" t="e">
        <f>SUM(Table8[[#This Row],[Reliability]:[Transparency]])</f>
        <v>#REF!</v>
      </c>
      <c r="H499" s="1" t="e" cm="1">
        <f t="array" ref="H499">_xlfn.XLOOKUP(B499,[6]!Table10[Control ID],[6]cmmiAnalysis!AV$4:AV$579,0,0,1)</f>
        <v>#REF!</v>
      </c>
      <c r="I499" s="1" t="e" cm="1">
        <f t="array" ref="I499">_xlfn.XLOOKUP(B499,[6]!Table10[Control ID], [6]cmmiAnalysis!AW$4:AW$579,0,0,1)+(_xlfn.XLOOKUP(B499,[6]!Table10[Control ID], [6]cmmiAnalysis!AX$4:AX$579,0,0,1)+(_xlfn.XLOOKUP(B499,[6]!Table10[Control ID], [6]cmmiAnalysis!AY$4:AY$579,0,0,1)))</f>
        <v>#REF!</v>
      </c>
      <c r="J49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499" s="1" t="e">
        <f>SUM(_xlfn.XLOOKUP(Table8[[#This Row],[Control ID]],[6]!Table10[Control ID],[6]cmmiAnalysis!BE$4:BE$579),_xlfn.XLOOKUP(Table8[[#This Row],[Control ID]],[6]!Table10[Control ID],[6]cmmiAnalysis!BF$4:BF$579))</f>
        <v>#REF!</v>
      </c>
      <c r="L499" s="1" t="e">
        <f>SUM(_xlfn.XLOOKUP(Table8[[#This Row],[Control ID]],[6]!Table10[Control ID],[6]cmmiAnalysis!BG$4:BG$579))</f>
        <v>#REF!</v>
      </c>
      <c r="M499" s="1" t="e">
        <f>SUM(_xlfn.XLOOKUP(Table8[[#This Row],[Control ID]],[6]!Table10[Control ID],[6]cmmiAnalysis!BH$4:BH$579))</f>
        <v>#REF!</v>
      </c>
      <c r="N499" s="1" t="e">
        <f>SUM(_xlfn.XLOOKUP(Table8[[#This Row],[Control ID]],[6]!Table10[Control ID],[6]cmmiAnalysis!BI$4:BI$579))</f>
        <v>#REF!</v>
      </c>
      <c r="O499" s="1" t="e">
        <f>SUM(_xlfn.XLOOKUP(Table8[[#This Row],[Control ID]],[6]!Table10[Control ID],[6]cmmiAnalysis!BJ$4:BJ$579),_xlfn.XLOOKUP(Table8[[#This Row],[Control ID]],[6]!Table10[Control ID],[6]cmmiAnalysis!BK$4:BK$579))</f>
        <v>#REF!</v>
      </c>
      <c r="P499" s="1" t="e">
        <f>SUM(_xlfn.XLOOKUP(Table8[[#This Row],[Control ID]],[6]!Table10[Control ID],[6]cmmiAnalysis!BL$4:BL$579))</f>
        <v>#REF!</v>
      </c>
      <c r="Q49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499" s="1" t="e">
        <f>SUM(_xlfn.XLOOKUP(Table8[[#This Row],[Control ID]],[6]!Table10[Control ID],[6]cmmiAnalysis!BQ$4:BQ$579),_xlfn.XLOOKUP(Table8[[#This Row],[Control ID]],[6]!Table10[Control ID],[6]cmmiAnalysis!BR$4:BR$579))</f>
        <v>#REF!</v>
      </c>
      <c r="S499" s="1" t="e">
        <f>SUM(_xlfn.XLOOKUP(Table8[[#This Row],[Control ID]],[6]!Table10[Control ID],[6]cmmiAnalysis!BA$4:BA$579),_xlfn.XLOOKUP(Table8[[#This Row],[Control ID]],[6]!Table10[Control ID],[6]cmmiAnalysis!BB$4:BB$579),_xlfn.XLOOKUP(Table8[[#This Row],[Control ID]],[6]!Table10[Control ID],[6]cmmiAnalysis!BC$4:BC$579))</f>
        <v>#REF!</v>
      </c>
      <c r="T499" s="1" t="e">
        <f>SUM(_xlfn.XLOOKUP(Table8[[#This Row],[Control ID]],[6]!Table10[Control ID],[6]cmmiAnalysis!BV$4:BV$579))</f>
        <v>#REF!</v>
      </c>
      <c r="U499" s="1" t="e">
        <f>SUM(_xlfn.XLOOKUP(Table8[[#This Row],[Control ID]],[6]!Table10[Control ID],[6]cmmiAnalysis!BW$4:BW$579))</f>
        <v>#REF!</v>
      </c>
      <c r="V499" s="1" t="e">
        <f>SUM(_xlfn.XLOOKUP(Table8[[#This Row],[Control ID]],[6]!Table10[Control ID],[6]cmmiAnalysis!BX$4:BX$579))</f>
        <v>#REF!</v>
      </c>
      <c r="W499" s="1" t="e">
        <f>SUM(_xlfn.XLOOKUP(Table8[[#This Row],[Control ID]],[6]!Table10[Control ID],[6]cmmiAnalysis!BY$4:BY$579))</f>
        <v>#REF!</v>
      </c>
      <c r="X499" s="1" t="e">
        <f>SUM(_xlfn.XLOOKUP(Table8[[#This Row],[Control ID]],[6]!Table10[Control ID],[6]cmmiAnalysis!BZ$4:BZ$579))</f>
        <v>#REF!</v>
      </c>
      <c r="Y499" s="1" t="e">
        <f>SUM(_xlfn.XLOOKUP(Table8[[#This Row],[Control ID]],[6]!Table10[Control ID],[6]cmmiAnalysis!CA$4:CA$579),_xlfn.XLOOKUP(Table8[[#This Row],[Control ID]],[6]!Table10[Control ID],[6]cmmiAnalysis!CB$4:CB$579))</f>
        <v>#REF!</v>
      </c>
      <c r="Z499" s="1" t="e">
        <f>SUM(_xlfn.XLOOKUP(Table8[[#This Row],[Control ID]],[6]!Table10[Control ID],[6]cmmiAnalysis!CC$4:CC$579),_xlfn.XLOOKUP(Table8[[#This Row],[Control ID]],[6]!Table10[Control ID],[6]cmmiAnalysis!CD$4:CD$579),_xlfn.XLOOKUP(Table8[[#This Row],[Control ID]],[6]!Table10[Control ID],[6]cmmiAnalysis!CE$4:CE$579))</f>
        <v>#REF!</v>
      </c>
    </row>
    <row r="500" spans="2:26" x14ac:dyDescent="0.25">
      <c r="B500" s="1" t="s">
        <v>3910</v>
      </c>
      <c r="C500" s="1" t="str">
        <f>_xlfn.XLOOKUP(B500,[6]cmmiAnalysis!$A$4:$A$579,[6]cmmiAnalysis!$D$4:$D$579,0,0,1)</f>
        <v>Training Effectiveness Metrics</v>
      </c>
      <c r="D500" s="19">
        <v>4</v>
      </c>
      <c r="E500" s="32" t="str">
        <f>IFERROR(SUM(Table8[[#This Row],[Implementation]:[Reporting]]),"N/A")</f>
        <v>N/A</v>
      </c>
      <c r="F500" s="32" t="e">
        <f>SUM(Table8[[#This Row],[Operating Capability]:[Adaptability]])</f>
        <v>#REF!</v>
      </c>
      <c r="G500" s="32" t="e">
        <f>SUM(Table8[[#This Row],[Reliability]:[Transparency]])</f>
        <v>#REF!</v>
      </c>
      <c r="H500" s="1" t="e" cm="1">
        <f t="array" ref="H500">_xlfn.XLOOKUP(B500,[6]!Table10[Control ID],[6]cmmiAnalysis!AV$4:AV$579,0,0,1)</f>
        <v>#REF!</v>
      </c>
      <c r="I500" s="1" t="e" cm="1">
        <f t="array" ref="I500">_xlfn.XLOOKUP(B500,[6]!Table10[Control ID], [6]cmmiAnalysis!AW$4:AW$579,0,0,1)+(_xlfn.XLOOKUP(B500,[6]!Table10[Control ID], [6]cmmiAnalysis!AX$4:AX$579,0,0,1)+(_xlfn.XLOOKUP(B500,[6]!Table10[Control ID], [6]cmmiAnalysis!AY$4:AY$579,0,0,1)))</f>
        <v>#REF!</v>
      </c>
      <c r="J50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0" s="1" t="e">
        <f>SUM(_xlfn.XLOOKUP(Table8[[#This Row],[Control ID]],[6]!Table10[Control ID],[6]cmmiAnalysis!BE$4:BE$579),_xlfn.XLOOKUP(Table8[[#This Row],[Control ID]],[6]!Table10[Control ID],[6]cmmiAnalysis!BF$4:BF$579))</f>
        <v>#REF!</v>
      </c>
      <c r="L500" s="1" t="e">
        <f>SUM(_xlfn.XLOOKUP(Table8[[#This Row],[Control ID]],[6]!Table10[Control ID],[6]cmmiAnalysis!BG$4:BG$579))</f>
        <v>#REF!</v>
      </c>
      <c r="M500" s="1" t="e">
        <f>SUM(_xlfn.XLOOKUP(Table8[[#This Row],[Control ID]],[6]!Table10[Control ID],[6]cmmiAnalysis!BH$4:BH$579))</f>
        <v>#REF!</v>
      </c>
      <c r="N500" s="1" t="e">
        <f>SUM(_xlfn.XLOOKUP(Table8[[#This Row],[Control ID]],[6]!Table10[Control ID],[6]cmmiAnalysis!BI$4:BI$579))</f>
        <v>#REF!</v>
      </c>
      <c r="O500" s="1" t="e">
        <f>SUM(_xlfn.XLOOKUP(Table8[[#This Row],[Control ID]],[6]!Table10[Control ID],[6]cmmiAnalysis!BJ$4:BJ$579),_xlfn.XLOOKUP(Table8[[#This Row],[Control ID]],[6]!Table10[Control ID],[6]cmmiAnalysis!BK$4:BK$579))</f>
        <v>#REF!</v>
      </c>
      <c r="P500" s="1" t="e">
        <f>SUM(_xlfn.XLOOKUP(Table8[[#This Row],[Control ID]],[6]!Table10[Control ID],[6]cmmiAnalysis!BL$4:BL$579))</f>
        <v>#REF!</v>
      </c>
      <c r="Q50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0" s="1" t="e">
        <f>SUM(_xlfn.XLOOKUP(Table8[[#This Row],[Control ID]],[6]!Table10[Control ID],[6]cmmiAnalysis!BQ$4:BQ$579),_xlfn.XLOOKUP(Table8[[#This Row],[Control ID]],[6]!Table10[Control ID],[6]cmmiAnalysis!BR$4:BR$579))</f>
        <v>#REF!</v>
      </c>
      <c r="S500" s="1" t="e">
        <f>SUM(_xlfn.XLOOKUP(Table8[[#This Row],[Control ID]],[6]!Table10[Control ID],[6]cmmiAnalysis!BA$4:BA$579),_xlfn.XLOOKUP(Table8[[#This Row],[Control ID]],[6]!Table10[Control ID],[6]cmmiAnalysis!BB$4:BB$579),_xlfn.XLOOKUP(Table8[[#This Row],[Control ID]],[6]!Table10[Control ID],[6]cmmiAnalysis!BC$4:BC$579))</f>
        <v>#REF!</v>
      </c>
      <c r="T500" s="1" t="e">
        <f>SUM(_xlfn.XLOOKUP(Table8[[#This Row],[Control ID]],[6]!Table10[Control ID],[6]cmmiAnalysis!BV$4:BV$579))</f>
        <v>#REF!</v>
      </c>
      <c r="U500" s="1" t="e">
        <f>SUM(_xlfn.XLOOKUP(Table8[[#This Row],[Control ID]],[6]!Table10[Control ID],[6]cmmiAnalysis!BW$4:BW$579))</f>
        <v>#REF!</v>
      </c>
      <c r="V500" s="1" t="e">
        <f>SUM(_xlfn.XLOOKUP(Table8[[#This Row],[Control ID]],[6]!Table10[Control ID],[6]cmmiAnalysis!BX$4:BX$579))</f>
        <v>#REF!</v>
      </c>
      <c r="W500" s="1" t="e">
        <f>SUM(_xlfn.XLOOKUP(Table8[[#This Row],[Control ID]],[6]!Table10[Control ID],[6]cmmiAnalysis!BY$4:BY$579))</f>
        <v>#REF!</v>
      </c>
      <c r="X500" s="1" t="e">
        <f>SUM(_xlfn.XLOOKUP(Table8[[#This Row],[Control ID]],[6]!Table10[Control ID],[6]cmmiAnalysis!BZ$4:BZ$579))</f>
        <v>#REF!</v>
      </c>
      <c r="Y500" s="1" t="e">
        <f>SUM(_xlfn.XLOOKUP(Table8[[#This Row],[Control ID]],[6]!Table10[Control ID],[6]cmmiAnalysis!CA$4:CA$579),_xlfn.XLOOKUP(Table8[[#This Row],[Control ID]],[6]!Table10[Control ID],[6]cmmiAnalysis!CB$4:CB$579))</f>
        <v>#REF!</v>
      </c>
      <c r="Z500" s="1" t="e">
        <f>SUM(_xlfn.XLOOKUP(Table8[[#This Row],[Control ID]],[6]!Table10[Control ID],[6]cmmiAnalysis!CC$4:CC$579),_xlfn.XLOOKUP(Table8[[#This Row],[Control ID]],[6]!Table10[Control ID],[6]cmmiAnalysis!CD$4:CD$579),_xlfn.XLOOKUP(Table8[[#This Row],[Control ID]],[6]!Table10[Control ID],[6]cmmiAnalysis!CE$4:CE$579))</f>
        <v>#REF!</v>
      </c>
    </row>
    <row r="501" spans="2:26" x14ac:dyDescent="0.25">
      <c r="B501" s="1" t="s">
        <v>3911</v>
      </c>
      <c r="C501" s="1" t="str">
        <f>_xlfn.XLOOKUP(B501,[6]cmmiAnalysis!$A$4:$A$579,[6]cmmiAnalysis!$D$4:$D$579,0,0,1)</f>
        <v>Real-time Security Alerts</v>
      </c>
      <c r="D501" s="19">
        <v>4</v>
      </c>
      <c r="E501" s="32" t="str">
        <f>IFERROR(SUM(Table8[[#This Row],[Implementation]:[Reporting]]),"N/A")</f>
        <v>N/A</v>
      </c>
      <c r="F501" s="32" t="e">
        <f>SUM(Table8[[#This Row],[Operating Capability]:[Adaptability]])</f>
        <v>#REF!</v>
      </c>
      <c r="G501" s="32" t="e">
        <f>SUM(Table8[[#This Row],[Reliability]:[Transparency]])</f>
        <v>#REF!</v>
      </c>
      <c r="H501" s="1" t="e" cm="1">
        <f t="array" ref="H501">_xlfn.XLOOKUP(B501,[6]!Table10[Control ID],[6]cmmiAnalysis!AV$4:AV$579,0,0,1)</f>
        <v>#REF!</v>
      </c>
      <c r="I501" s="1" t="e" cm="1">
        <f t="array" ref="I501">_xlfn.XLOOKUP(B501,[6]!Table10[Control ID], [6]cmmiAnalysis!AW$4:AW$579,0,0,1)+(_xlfn.XLOOKUP(B501,[6]!Table10[Control ID], [6]cmmiAnalysis!AX$4:AX$579,0,0,1)+(_xlfn.XLOOKUP(B501,[6]!Table10[Control ID], [6]cmmiAnalysis!AY$4:AY$579,0,0,1)))</f>
        <v>#REF!</v>
      </c>
      <c r="J50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1" s="1" t="e">
        <f>SUM(_xlfn.XLOOKUP(Table8[[#This Row],[Control ID]],[6]!Table10[Control ID],[6]cmmiAnalysis!BE$4:BE$579),_xlfn.XLOOKUP(Table8[[#This Row],[Control ID]],[6]!Table10[Control ID],[6]cmmiAnalysis!BF$4:BF$579))</f>
        <v>#REF!</v>
      </c>
      <c r="L501" s="1" t="e">
        <f>SUM(_xlfn.XLOOKUP(Table8[[#This Row],[Control ID]],[6]!Table10[Control ID],[6]cmmiAnalysis!BG$4:BG$579))</f>
        <v>#REF!</v>
      </c>
      <c r="M501" s="1" t="e">
        <f>SUM(_xlfn.XLOOKUP(Table8[[#This Row],[Control ID]],[6]!Table10[Control ID],[6]cmmiAnalysis!BH$4:BH$579))</f>
        <v>#REF!</v>
      </c>
      <c r="N501" s="1" t="e">
        <f>SUM(_xlfn.XLOOKUP(Table8[[#This Row],[Control ID]],[6]!Table10[Control ID],[6]cmmiAnalysis!BI$4:BI$579))</f>
        <v>#REF!</v>
      </c>
      <c r="O501" s="1" t="e">
        <f>SUM(_xlfn.XLOOKUP(Table8[[#This Row],[Control ID]],[6]!Table10[Control ID],[6]cmmiAnalysis!BJ$4:BJ$579),_xlfn.XLOOKUP(Table8[[#This Row],[Control ID]],[6]!Table10[Control ID],[6]cmmiAnalysis!BK$4:BK$579))</f>
        <v>#REF!</v>
      </c>
      <c r="P501" s="1" t="e">
        <f>SUM(_xlfn.XLOOKUP(Table8[[#This Row],[Control ID]],[6]!Table10[Control ID],[6]cmmiAnalysis!BL$4:BL$579))</f>
        <v>#REF!</v>
      </c>
      <c r="Q50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1" s="1" t="e">
        <f>SUM(_xlfn.XLOOKUP(Table8[[#This Row],[Control ID]],[6]!Table10[Control ID],[6]cmmiAnalysis!BQ$4:BQ$579),_xlfn.XLOOKUP(Table8[[#This Row],[Control ID]],[6]!Table10[Control ID],[6]cmmiAnalysis!BR$4:BR$579))</f>
        <v>#REF!</v>
      </c>
      <c r="S501" s="1" t="e">
        <f>SUM(_xlfn.XLOOKUP(Table8[[#This Row],[Control ID]],[6]!Table10[Control ID],[6]cmmiAnalysis!BA$4:BA$579),_xlfn.XLOOKUP(Table8[[#This Row],[Control ID]],[6]!Table10[Control ID],[6]cmmiAnalysis!BB$4:BB$579),_xlfn.XLOOKUP(Table8[[#This Row],[Control ID]],[6]!Table10[Control ID],[6]cmmiAnalysis!BC$4:BC$579))</f>
        <v>#REF!</v>
      </c>
      <c r="T501" s="1" t="e">
        <f>SUM(_xlfn.XLOOKUP(Table8[[#This Row],[Control ID]],[6]!Table10[Control ID],[6]cmmiAnalysis!BV$4:BV$579))</f>
        <v>#REF!</v>
      </c>
      <c r="U501" s="1" t="e">
        <f>SUM(_xlfn.XLOOKUP(Table8[[#This Row],[Control ID]],[6]!Table10[Control ID],[6]cmmiAnalysis!BW$4:BW$579))</f>
        <v>#REF!</v>
      </c>
      <c r="V501" s="1" t="e">
        <f>SUM(_xlfn.XLOOKUP(Table8[[#This Row],[Control ID]],[6]!Table10[Control ID],[6]cmmiAnalysis!BX$4:BX$579))</f>
        <v>#REF!</v>
      </c>
      <c r="W501" s="1" t="e">
        <f>SUM(_xlfn.XLOOKUP(Table8[[#This Row],[Control ID]],[6]!Table10[Control ID],[6]cmmiAnalysis!BY$4:BY$579))</f>
        <v>#REF!</v>
      </c>
      <c r="X501" s="1" t="e">
        <f>SUM(_xlfn.XLOOKUP(Table8[[#This Row],[Control ID]],[6]!Table10[Control ID],[6]cmmiAnalysis!BZ$4:BZ$579))</f>
        <v>#REF!</v>
      </c>
      <c r="Y501" s="1" t="e">
        <f>SUM(_xlfn.XLOOKUP(Table8[[#This Row],[Control ID]],[6]!Table10[Control ID],[6]cmmiAnalysis!CA$4:CA$579),_xlfn.XLOOKUP(Table8[[#This Row],[Control ID]],[6]!Table10[Control ID],[6]cmmiAnalysis!CB$4:CB$579))</f>
        <v>#REF!</v>
      </c>
      <c r="Z501" s="1" t="e">
        <f>SUM(_xlfn.XLOOKUP(Table8[[#This Row],[Control ID]],[6]!Table10[Control ID],[6]cmmiAnalysis!CC$4:CC$579),_xlfn.XLOOKUP(Table8[[#This Row],[Control ID]],[6]!Table10[Control ID],[6]cmmiAnalysis!CD$4:CD$579),_xlfn.XLOOKUP(Table8[[#This Row],[Control ID]],[6]!Table10[Control ID],[6]cmmiAnalysis!CE$4:CE$579))</f>
        <v>#REF!</v>
      </c>
    </row>
    <row r="502" spans="2:26" x14ac:dyDescent="0.25">
      <c r="B502" s="1" t="s">
        <v>3913</v>
      </c>
      <c r="C502" s="1" t="str">
        <f>_xlfn.XLOOKUP(B502,[6]cmmiAnalysis!$A$4:$A$579,[6]cmmiAnalysis!$D$4:$D$579,0,0,1)</f>
        <v>Microlearning Modules</v>
      </c>
      <c r="D502" s="19">
        <v>4</v>
      </c>
      <c r="E502" s="32" t="str">
        <f>IFERROR(SUM(Table8[[#This Row],[Implementation]:[Reporting]]),"N/A")</f>
        <v>N/A</v>
      </c>
      <c r="F502" s="32" t="e">
        <f>SUM(Table8[[#This Row],[Operating Capability]:[Adaptability]])</f>
        <v>#REF!</v>
      </c>
      <c r="G502" s="32" t="e">
        <f>SUM(Table8[[#This Row],[Reliability]:[Transparency]])</f>
        <v>#REF!</v>
      </c>
      <c r="H502" s="1" t="e" cm="1">
        <f t="array" ref="H502">_xlfn.XLOOKUP(B502,[6]!Table10[Control ID],[6]cmmiAnalysis!AV$4:AV$579,0,0,1)</f>
        <v>#REF!</v>
      </c>
      <c r="I502" s="1" t="e" cm="1">
        <f t="array" ref="I502">_xlfn.XLOOKUP(B502,[6]!Table10[Control ID], [6]cmmiAnalysis!AW$4:AW$579,0,0,1)+(_xlfn.XLOOKUP(B502,[6]!Table10[Control ID], [6]cmmiAnalysis!AX$4:AX$579,0,0,1)+(_xlfn.XLOOKUP(B502,[6]!Table10[Control ID], [6]cmmiAnalysis!AY$4:AY$579,0,0,1)))</f>
        <v>#REF!</v>
      </c>
      <c r="J50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2" s="1" t="e">
        <f>SUM(_xlfn.XLOOKUP(Table8[[#This Row],[Control ID]],[6]!Table10[Control ID],[6]cmmiAnalysis!BE$4:BE$579),_xlfn.XLOOKUP(Table8[[#This Row],[Control ID]],[6]!Table10[Control ID],[6]cmmiAnalysis!BF$4:BF$579))</f>
        <v>#REF!</v>
      </c>
      <c r="L502" s="1" t="e">
        <f>SUM(_xlfn.XLOOKUP(Table8[[#This Row],[Control ID]],[6]!Table10[Control ID],[6]cmmiAnalysis!BG$4:BG$579))</f>
        <v>#REF!</v>
      </c>
      <c r="M502" s="1" t="e">
        <f>SUM(_xlfn.XLOOKUP(Table8[[#This Row],[Control ID]],[6]!Table10[Control ID],[6]cmmiAnalysis!BH$4:BH$579))</f>
        <v>#REF!</v>
      </c>
      <c r="N502" s="1" t="e">
        <f>SUM(_xlfn.XLOOKUP(Table8[[#This Row],[Control ID]],[6]!Table10[Control ID],[6]cmmiAnalysis!BI$4:BI$579))</f>
        <v>#REF!</v>
      </c>
      <c r="O502" s="1" t="e">
        <f>SUM(_xlfn.XLOOKUP(Table8[[#This Row],[Control ID]],[6]!Table10[Control ID],[6]cmmiAnalysis!BJ$4:BJ$579),_xlfn.XLOOKUP(Table8[[#This Row],[Control ID]],[6]!Table10[Control ID],[6]cmmiAnalysis!BK$4:BK$579))</f>
        <v>#REF!</v>
      </c>
      <c r="P502" s="1" t="e">
        <f>SUM(_xlfn.XLOOKUP(Table8[[#This Row],[Control ID]],[6]!Table10[Control ID],[6]cmmiAnalysis!BL$4:BL$579))</f>
        <v>#REF!</v>
      </c>
      <c r="Q50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2" s="1" t="e">
        <f>SUM(_xlfn.XLOOKUP(Table8[[#This Row],[Control ID]],[6]!Table10[Control ID],[6]cmmiAnalysis!BQ$4:BQ$579),_xlfn.XLOOKUP(Table8[[#This Row],[Control ID]],[6]!Table10[Control ID],[6]cmmiAnalysis!BR$4:BR$579))</f>
        <v>#REF!</v>
      </c>
      <c r="S502" s="1" t="e">
        <f>SUM(_xlfn.XLOOKUP(Table8[[#This Row],[Control ID]],[6]!Table10[Control ID],[6]cmmiAnalysis!BA$4:BA$579),_xlfn.XLOOKUP(Table8[[#This Row],[Control ID]],[6]!Table10[Control ID],[6]cmmiAnalysis!BB$4:BB$579),_xlfn.XLOOKUP(Table8[[#This Row],[Control ID]],[6]!Table10[Control ID],[6]cmmiAnalysis!BC$4:BC$579))</f>
        <v>#REF!</v>
      </c>
      <c r="T502" s="1" t="e">
        <f>SUM(_xlfn.XLOOKUP(Table8[[#This Row],[Control ID]],[6]!Table10[Control ID],[6]cmmiAnalysis!BV$4:BV$579))</f>
        <v>#REF!</v>
      </c>
      <c r="U502" s="1" t="e">
        <f>SUM(_xlfn.XLOOKUP(Table8[[#This Row],[Control ID]],[6]!Table10[Control ID],[6]cmmiAnalysis!BW$4:BW$579))</f>
        <v>#REF!</v>
      </c>
      <c r="V502" s="1" t="e">
        <f>SUM(_xlfn.XLOOKUP(Table8[[#This Row],[Control ID]],[6]!Table10[Control ID],[6]cmmiAnalysis!BX$4:BX$579))</f>
        <v>#REF!</v>
      </c>
      <c r="W502" s="1" t="e">
        <f>SUM(_xlfn.XLOOKUP(Table8[[#This Row],[Control ID]],[6]!Table10[Control ID],[6]cmmiAnalysis!BY$4:BY$579))</f>
        <v>#REF!</v>
      </c>
      <c r="X502" s="1" t="e">
        <f>SUM(_xlfn.XLOOKUP(Table8[[#This Row],[Control ID]],[6]!Table10[Control ID],[6]cmmiAnalysis!BZ$4:BZ$579))</f>
        <v>#REF!</v>
      </c>
      <c r="Y502" s="1" t="e">
        <f>SUM(_xlfn.XLOOKUP(Table8[[#This Row],[Control ID]],[6]!Table10[Control ID],[6]cmmiAnalysis!CA$4:CA$579),_xlfn.XLOOKUP(Table8[[#This Row],[Control ID]],[6]!Table10[Control ID],[6]cmmiAnalysis!CB$4:CB$579))</f>
        <v>#REF!</v>
      </c>
      <c r="Z502" s="1" t="e">
        <f>SUM(_xlfn.XLOOKUP(Table8[[#This Row],[Control ID]],[6]!Table10[Control ID],[6]cmmiAnalysis!CC$4:CC$579),_xlfn.XLOOKUP(Table8[[#This Row],[Control ID]],[6]!Table10[Control ID],[6]cmmiAnalysis!CD$4:CD$579),_xlfn.XLOOKUP(Table8[[#This Row],[Control ID]],[6]!Table10[Control ID],[6]cmmiAnalysis!CE$4:CE$579))</f>
        <v>#REF!</v>
      </c>
    </row>
    <row r="503" spans="2:26" x14ac:dyDescent="0.25">
      <c r="B503" s="1" t="s">
        <v>3914</v>
      </c>
      <c r="C503" s="1" t="str">
        <f>_xlfn.XLOOKUP(B503,[6]cmmiAnalysis!$A$4:$A$579,[6]cmmiAnalysis!$D$4:$D$579,0,0,1)</f>
        <v>SOC Implementation</v>
      </c>
      <c r="D503" s="19">
        <v>4</v>
      </c>
      <c r="E503" s="32" t="str">
        <f>IFERROR(SUM(Table8[[#This Row],[Implementation]:[Reporting]]),"N/A")</f>
        <v>N/A</v>
      </c>
      <c r="F503" s="32" t="e">
        <f>SUM(Table8[[#This Row],[Operating Capability]:[Adaptability]])</f>
        <v>#REF!</v>
      </c>
      <c r="G503" s="32" t="e">
        <f>SUM(Table8[[#This Row],[Reliability]:[Transparency]])</f>
        <v>#REF!</v>
      </c>
      <c r="H503" s="1" t="e" cm="1">
        <f t="array" ref="H503">_xlfn.XLOOKUP(B503,[6]!Table10[Control ID],[6]cmmiAnalysis!AV$4:AV$579,0,0,1)</f>
        <v>#REF!</v>
      </c>
      <c r="I503" s="1" t="e" cm="1">
        <f t="array" ref="I503">_xlfn.XLOOKUP(B503,[6]!Table10[Control ID], [6]cmmiAnalysis!AW$4:AW$579,0,0,1)+(_xlfn.XLOOKUP(B503,[6]!Table10[Control ID], [6]cmmiAnalysis!AX$4:AX$579,0,0,1)+(_xlfn.XLOOKUP(B503,[6]!Table10[Control ID], [6]cmmiAnalysis!AY$4:AY$579,0,0,1)))</f>
        <v>#REF!</v>
      </c>
      <c r="J50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3" s="1" t="e">
        <f>SUM(_xlfn.XLOOKUP(Table8[[#This Row],[Control ID]],[6]!Table10[Control ID],[6]cmmiAnalysis!BE$4:BE$579),_xlfn.XLOOKUP(Table8[[#This Row],[Control ID]],[6]!Table10[Control ID],[6]cmmiAnalysis!BF$4:BF$579))</f>
        <v>#REF!</v>
      </c>
      <c r="L503" s="1" t="e">
        <f>SUM(_xlfn.XLOOKUP(Table8[[#This Row],[Control ID]],[6]!Table10[Control ID],[6]cmmiAnalysis!BG$4:BG$579))</f>
        <v>#REF!</v>
      </c>
      <c r="M503" s="1" t="e">
        <f>SUM(_xlfn.XLOOKUP(Table8[[#This Row],[Control ID]],[6]!Table10[Control ID],[6]cmmiAnalysis!BH$4:BH$579))</f>
        <v>#REF!</v>
      </c>
      <c r="N503" s="1" t="e">
        <f>SUM(_xlfn.XLOOKUP(Table8[[#This Row],[Control ID]],[6]!Table10[Control ID],[6]cmmiAnalysis!BI$4:BI$579))</f>
        <v>#REF!</v>
      </c>
      <c r="O503" s="1" t="e">
        <f>SUM(_xlfn.XLOOKUP(Table8[[#This Row],[Control ID]],[6]!Table10[Control ID],[6]cmmiAnalysis!BJ$4:BJ$579),_xlfn.XLOOKUP(Table8[[#This Row],[Control ID]],[6]!Table10[Control ID],[6]cmmiAnalysis!BK$4:BK$579))</f>
        <v>#REF!</v>
      </c>
      <c r="P503" s="1" t="e">
        <f>SUM(_xlfn.XLOOKUP(Table8[[#This Row],[Control ID]],[6]!Table10[Control ID],[6]cmmiAnalysis!BL$4:BL$579))</f>
        <v>#REF!</v>
      </c>
      <c r="Q50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3" s="1" t="e">
        <f>SUM(_xlfn.XLOOKUP(Table8[[#This Row],[Control ID]],[6]!Table10[Control ID],[6]cmmiAnalysis!BQ$4:BQ$579),_xlfn.XLOOKUP(Table8[[#This Row],[Control ID]],[6]!Table10[Control ID],[6]cmmiAnalysis!BR$4:BR$579))</f>
        <v>#REF!</v>
      </c>
      <c r="S503" s="1" t="e">
        <f>SUM(_xlfn.XLOOKUP(Table8[[#This Row],[Control ID]],[6]!Table10[Control ID],[6]cmmiAnalysis!BA$4:BA$579),_xlfn.XLOOKUP(Table8[[#This Row],[Control ID]],[6]!Table10[Control ID],[6]cmmiAnalysis!BB$4:BB$579),_xlfn.XLOOKUP(Table8[[#This Row],[Control ID]],[6]!Table10[Control ID],[6]cmmiAnalysis!BC$4:BC$579))</f>
        <v>#REF!</v>
      </c>
      <c r="T503" s="1" t="e">
        <f>SUM(_xlfn.XLOOKUP(Table8[[#This Row],[Control ID]],[6]!Table10[Control ID],[6]cmmiAnalysis!BV$4:BV$579))</f>
        <v>#REF!</v>
      </c>
      <c r="U503" s="1" t="e">
        <f>SUM(_xlfn.XLOOKUP(Table8[[#This Row],[Control ID]],[6]!Table10[Control ID],[6]cmmiAnalysis!BW$4:BW$579))</f>
        <v>#REF!</v>
      </c>
      <c r="V503" s="1" t="e">
        <f>SUM(_xlfn.XLOOKUP(Table8[[#This Row],[Control ID]],[6]!Table10[Control ID],[6]cmmiAnalysis!BX$4:BX$579))</f>
        <v>#REF!</v>
      </c>
      <c r="W503" s="1" t="e">
        <f>SUM(_xlfn.XLOOKUP(Table8[[#This Row],[Control ID]],[6]!Table10[Control ID],[6]cmmiAnalysis!BY$4:BY$579))</f>
        <v>#REF!</v>
      </c>
      <c r="X503" s="1" t="e">
        <f>SUM(_xlfn.XLOOKUP(Table8[[#This Row],[Control ID]],[6]!Table10[Control ID],[6]cmmiAnalysis!BZ$4:BZ$579))</f>
        <v>#REF!</v>
      </c>
      <c r="Y503" s="1" t="e">
        <f>SUM(_xlfn.XLOOKUP(Table8[[#This Row],[Control ID]],[6]!Table10[Control ID],[6]cmmiAnalysis!CA$4:CA$579),_xlfn.XLOOKUP(Table8[[#This Row],[Control ID]],[6]!Table10[Control ID],[6]cmmiAnalysis!CB$4:CB$579))</f>
        <v>#REF!</v>
      </c>
      <c r="Z503" s="1" t="e">
        <f>SUM(_xlfn.XLOOKUP(Table8[[#This Row],[Control ID]],[6]!Table10[Control ID],[6]cmmiAnalysis!CC$4:CC$579),_xlfn.XLOOKUP(Table8[[#This Row],[Control ID]],[6]!Table10[Control ID],[6]cmmiAnalysis!CD$4:CD$579),_xlfn.XLOOKUP(Table8[[#This Row],[Control ID]],[6]!Table10[Control ID],[6]cmmiAnalysis!CE$4:CE$579))</f>
        <v>#REF!</v>
      </c>
    </row>
    <row r="504" spans="2:26" x14ac:dyDescent="0.25">
      <c r="B504" s="1" t="s">
        <v>3916</v>
      </c>
      <c r="C504" s="1" t="str">
        <f>_xlfn.XLOOKUP(B504,[6]cmmiAnalysis!$A$4:$A$579,[6]cmmiAnalysis!$D$4:$D$579,0,0,1)</f>
        <v>Incident Triage</v>
      </c>
      <c r="D504" s="19">
        <v>4</v>
      </c>
      <c r="E504" s="32" t="str">
        <f>IFERROR(SUM(Table8[[#This Row],[Implementation]:[Reporting]]),"N/A")</f>
        <v>N/A</v>
      </c>
      <c r="F504" s="32" t="e">
        <f>SUM(Table8[[#This Row],[Operating Capability]:[Adaptability]])</f>
        <v>#REF!</v>
      </c>
      <c r="G504" s="32" t="e">
        <f>SUM(Table8[[#This Row],[Reliability]:[Transparency]])</f>
        <v>#REF!</v>
      </c>
      <c r="H504" s="1" t="e" cm="1">
        <f t="array" ref="H504">_xlfn.XLOOKUP(B504,[6]!Table10[Control ID],[6]cmmiAnalysis!AV$4:AV$579,0,0,1)</f>
        <v>#REF!</v>
      </c>
      <c r="I504" s="1" t="e" cm="1">
        <f t="array" ref="I504">_xlfn.XLOOKUP(B504,[6]!Table10[Control ID], [6]cmmiAnalysis!AW$4:AW$579,0,0,1)+(_xlfn.XLOOKUP(B504,[6]!Table10[Control ID], [6]cmmiAnalysis!AX$4:AX$579,0,0,1)+(_xlfn.XLOOKUP(B504,[6]!Table10[Control ID], [6]cmmiAnalysis!AY$4:AY$579,0,0,1)))</f>
        <v>#REF!</v>
      </c>
      <c r="J50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4" s="1" t="e">
        <f>SUM(_xlfn.XLOOKUP(Table8[[#This Row],[Control ID]],[6]!Table10[Control ID],[6]cmmiAnalysis!BE$4:BE$579),_xlfn.XLOOKUP(Table8[[#This Row],[Control ID]],[6]!Table10[Control ID],[6]cmmiAnalysis!BF$4:BF$579))</f>
        <v>#REF!</v>
      </c>
      <c r="L504" s="1" t="e">
        <f>SUM(_xlfn.XLOOKUP(Table8[[#This Row],[Control ID]],[6]!Table10[Control ID],[6]cmmiAnalysis!BG$4:BG$579))</f>
        <v>#REF!</v>
      </c>
      <c r="M504" s="1" t="e">
        <f>SUM(_xlfn.XLOOKUP(Table8[[#This Row],[Control ID]],[6]!Table10[Control ID],[6]cmmiAnalysis!BH$4:BH$579))</f>
        <v>#REF!</v>
      </c>
      <c r="N504" s="1" t="e">
        <f>SUM(_xlfn.XLOOKUP(Table8[[#This Row],[Control ID]],[6]!Table10[Control ID],[6]cmmiAnalysis!BI$4:BI$579))</f>
        <v>#REF!</v>
      </c>
      <c r="O504" s="1" t="e">
        <f>SUM(_xlfn.XLOOKUP(Table8[[#This Row],[Control ID]],[6]!Table10[Control ID],[6]cmmiAnalysis!BJ$4:BJ$579),_xlfn.XLOOKUP(Table8[[#This Row],[Control ID]],[6]!Table10[Control ID],[6]cmmiAnalysis!BK$4:BK$579))</f>
        <v>#REF!</v>
      </c>
      <c r="P504" s="1" t="e">
        <f>SUM(_xlfn.XLOOKUP(Table8[[#This Row],[Control ID]],[6]!Table10[Control ID],[6]cmmiAnalysis!BL$4:BL$579))</f>
        <v>#REF!</v>
      </c>
      <c r="Q50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4" s="1" t="e">
        <f>SUM(_xlfn.XLOOKUP(Table8[[#This Row],[Control ID]],[6]!Table10[Control ID],[6]cmmiAnalysis!BQ$4:BQ$579),_xlfn.XLOOKUP(Table8[[#This Row],[Control ID]],[6]!Table10[Control ID],[6]cmmiAnalysis!BR$4:BR$579))</f>
        <v>#REF!</v>
      </c>
      <c r="S504" s="1" t="e">
        <f>SUM(_xlfn.XLOOKUP(Table8[[#This Row],[Control ID]],[6]!Table10[Control ID],[6]cmmiAnalysis!BA$4:BA$579),_xlfn.XLOOKUP(Table8[[#This Row],[Control ID]],[6]!Table10[Control ID],[6]cmmiAnalysis!BB$4:BB$579),_xlfn.XLOOKUP(Table8[[#This Row],[Control ID]],[6]!Table10[Control ID],[6]cmmiAnalysis!BC$4:BC$579))</f>
        <v>#REF!</v>
      </c>
      <c r="T504" s="1" t="e">
        <f>SUM(_xlfn.XLOOKUP(Table8[[#This Row],[Control ID]],[6]!Table10[Control ID],[6]cmmiAnalysis!BV$4:BV$579))</f>
        <v>#REF!</v>
      </c>
      <c r="U504" s="1" t="e">
        <f>SUM(_xlfn.XLOOKUP(Table8[[#This Row],[Control ID]],[6]!Table10[Control ID],[6]cmmiAnalysis!BW$4:BW$579))</f>
        <v>#REF!</v>
      </c>
      <c r="V504" s="1" t="e">
        <f>SUM(_xlfn.XLOOKUP(Table8[[#This Row],[Control ID]],[6]!Table10[Control ID],[6]cmmiAnalysis!BX$4:BX$579))</f>
        <v>#REF!</v>
      </c>
      <c r="W504" s="1" t="e">
        <f>SUM(_xlfn.XLOOKUP(Table8[[#This Row],[Control ID]],[6]!Table10[Control ID],[6]cmmiAnalysis!BY$4:BY$579))</f>
        <v>#REF!</v>
      </c>
      <c r="X504" s="1" t="e">
        <f>SUM(_xlfn.XLOOKUP(Table8[[#This Row],[Control ID]],[6]!Table10[Control ID],[6]cmmiAnalysis!BZ$4:BZ$579))</f>
        <v>#REF!</v>
      </c>
      <c r="Y504" s="1" t="e">
        <f>SUM(_xlfn.XLOOKUP(Table8[[#This Row],[Control ID]],[6]!Table10[Control ID],[6]cmmiAnalysis!CA$4:CA$579),_xlfn.XLOOKUP(Table8[[#This Row],[Control ID]],[6]!Table10[Control ID],[6]cmmiAnalysis!CB$4:CB$579))</f>
        <v>#REF!</v>
      </c>
      <c r="Z504" s="1" t="e">
        <f>SUM(_xlfn.XLOOKUP(Table8[[#This Row],[Control ID]],[6]!Table10[Control ID],[6]cmmiAnalysis!CC$4:CC$579),_xlfn.XLOOKUP(Table8[[#This Row],[Control ID]],[6]!Table10[Control ID],[6]cmmiAnalysis!CD$4:CD$579),_xlfn.XLOOKUP(Table8[[#This Row],[Control ID]],[6]!Table10[Control ID],[6]cmmiAnalysis!CE$4:CE$579))</f>
        <v>#REF!</v>
      </c>
    </row>
    <row r="505" spans="2:26" x14ac:dyDescent="0.25">
      <c r="B505" s="1" t="s">
        <v>3919</v>
      </c>
      <c r="C505" s="1" t="str">
        <f>_xlfn.XLOOKUP(B505,[6]cmmiAnalysis!$A$4:$A$579,[6]cmmiAnalysis!$D$4:$D$579,0,0,1)</f>
        <v>Incident Response Plan</v>
      </c>
      <c r="D505" s="19">
        <v>4</v>
      </c>
      <c r="E505" s="32" t="str">
        <f>IFERROR(SUM(Table8[[#This Row],[Implementation]:[Reporting]]),"N/A")</f>
        <v>N/A</v>
      </c>
      <c r="F505" s="32" t="e">
        <f>SUM(Table8[[#This Row],[Operating Capability]:[Adaptability]])</f>
        <v>#REF!</v>
      </c>
      <c r="G505" s="32" t="e">
        <f>SUM(Table8[[#This Row],[Reliability]:[Transparency]])</f>
        <v>#REF!</v>
      </c>
      <c r="H505" s="1" t="e" cm="1">
        <f t="array" ref="H505">_xlfn.XLOOKUP(B505,[6]!Table10[Control ID],[6]cmmiAnalysis!AV$4:AV$579,0,0,1)</f>
        <v>#REF!</v>
      </c>
      <c r="I505" s="1" t="e" cm="1">
        <f t="array" ref="I505">_xlfn.XLOOKUP(B505,[6]!Table10[Control ID], [6]cmmiAnalysis!AW$4:AW$579,0,0,1)+(_xlfn.XLOOKUP(B505,[6]!Table10[Control ID], [6]cmmiAnalysis!AX$4:AX$579,0,0,1)+(_xlfn.XLOOKUP(B505,[6]!Table10[Control ID], [6]cmmiAnalysis!AY$4:AY$579,0,0,1)))</f>
        <v>#REF!</v>
      </c>
      <c r="J50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5" s="1" t="e">
        <f>SUM(_xlfn.XLOOKUP(Table8[[#This Row],[Control ID]],[6]!Table10[Control ID],[6]cmmiAnalysis!BE$4:BE$579),_xlfn.XLOOKUP(Table8[[#This Row],[Control ID]],[6]!Table10[Control ID],[6]cmmiAnalysis!BF$4:BF$579))</f>
        <v>#REF!</v>
      </c>
      <c r="L505" s="1" t="e">
        <f>SUM(_xlfn.XLOOKUP(Table8[[#This Row],[Control ID]],[6]!Table10[Control ID],[6]cmmiAnalysis!BG$4:BG$579))</f>
        <v>#REF!</v>
      </c>
      <c r="M505" s="1" t="e">
        <f>SUM(_xlfn.XLOOKUP(Table8[[#This Row],[Control ID]],[6]!Table10[Control ID],[6]cmmiAnalysis!BH$4:BH$579))</f>
        <v>#REF!</v>
      </c>
      <c r="N505" s="1" t="e">
        <f>SUM(_xlfn.XLOOKUP(Table8[[#This Row],[Control ID]],[6]!Table10[Control ID],[6]cmmiAnalysis!BI$4:BI$579))</f>
        <v>#REF!</v>
      </c>
      <c r="O505" s="1" t="e">
        <f>SUM(_xlfn.XLOOKUP(Table8[[#This Row],[Control ID]],[6]!Table10[Control ID],[6]cmmiAnalysis!BJ$4:BJ$579),_xlfn.XLOOKUP(Table8[[#This Row],[Control ID]],[6]!Table10[Control ID],[6]cmmiAnalysis!BK$4:BK$579))</f>
        <v>#REF!</v>
      </c>
      <c r="P505" s="1" t="e">
        <f>SUM(_xlfn.XLOOKUP(Table8[[#This Row],[Control ID]],[6]!Table10[Control ID],[6]cmmiAnalysis!BL$4:BL$579))</f>
        <v>#REF!</v>
      </c>
      <c r="Q50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5" s="1" t="e">
        <f>SUM(_xlfn.XLOOKUP(Table8[[#This Row],[Control ID]],[6]!Table10[Control ID],[6]cmmiAnalysis!BQ$4:BQ$579),_xlfn.XLOOKUP(Table8[[#This Row],[Control ID]],[6]!Table10[Control ID],[6]cmmiAnalysis!BR$4:BR$579))</f>
        <v>#REF!</v>
      </c>
      <c r="S505" s="1" t="e">
        <f>SUM(_xlfn.XLOOKUP(Table8[[#This Row],[Control ID]],[6]!Table10[Control ID],[6]cmmiAnalysis!BA$4:BA$579),_xlfn.XLOOKUP(Table8[[#This Row],[Control ID]],[6]!Table10[Control ID],[6]cmmiAnalysis!BB$4:BB$579),_xlfn.XLOOKUP(Table8[[#This Row],[Control ID]],[6]!Table10[Control ID],[6]cmmiAnalysis!BC$4:BC$579))</f>
        <v>#REF!</v>
      </c>
      <c r="T505" s="1" t="e">
        <f>SUM(_xlfn.XLOOKUP(Table8[[#This Row],[Control ID]],[6]!Table10[Control ID],[6]cmmiAnalysis!BV$4:BV$579))</f>
        <v>#REF!</v>
      </c>
      <c r="U505" s="1" t="e">
        <f>SUM(_xlfn.XLOOKUP(Table8[[#This Row],[Control ID]],[6]!Table10[Control ID],[6]cmmiAnalysis!BW$4:BW$579))</f>
        <v>#REF!</v>
      </c>
      <c r="V505" s="1" t="e">
        <f>SUM(_xlfn.XLOOKUP(Table8[[#This Row],[Control ID]],[6]!Table10[Control ID],[6]cmmiAnalysis!BX$4:BX$579))</f>
        <v>#REF!</v>
      </c>
      <c r="W505" s="1" t="e">
        <f>SUM(_xlfn.XLOOKUP(Table8[[#This Row],[Control ID]],[6]!Table10[Control ID],[6]cmmiAnalysis!BY$4:BY$579))</f>
        <v>#REF!</v>
      </c>
      <c r="X505" s="1" t="e">
        <f>SUM(_xlfn.XLOOKUP(Table8[[#This Row],[Control ID]],[6]!Table10[Control ID],[6]cmmiAnalysis!BZ$4:BZ$579))</f>
        <v>#REF!</v>
      </c>
      <c r="Y505" s="1" t="e">
        <f>SUM(_xlfn.XLOOKUP(Table8[[#This Row],[Control ID]],[6]!Table10[Control ID],[6]cmmiAnalysis!CA$4:CA$579),_xlfn.XLOOKUP(Table8[[#This Row],[Control ID]],[6]!Table10[Control ID],[6]cmmiAnalysis!CB$4:CB$579))</f>
        <v>#REF!</v>
      </c>
      <c r="Z505" s="1" t="e">
        <f>SUM(_xlfn.XLOOKUP(Table8[[#This Row],[Control ID]],[6]!Table10[Control ID],[6]cmmiAnalysis!CC$4:CC$579),_xlfn.XLOOKUP(Table8[[#This Row],[Control ID]],[6]!Table10[Control ID],[6]cmmiAnalysis!CD$4:CD$579),_xlfn.XLOOKUP(Table8[[#This Row],[Control ID]],[6]!Table10[Control ID],[6]cmmiAnalysis!CE$4:CE$579))</f>
        <v>#REF!</v>
      </c>
    </row>
    <row r="506" spans="2:26" x14ac:dyDescent="0.25">
      <c r="B506" s="1" t="s">
        <v>3921</v>
      </c>
      <c r="C506" s="1" t="str">
        <f>_xlfn.XLOOKUP(B506,[6]cmmiAnalysis!$A$4:$A$579,[6]cmmiAnalysis!$D$4:$D$579,0,0,1)</f>
        <v>Tabletop Exercises</v>
      </c>
      <c r="D506" s="19">
        <v>3</v>
      </c>
      <c r="E506" s="32" t="str">
        <f>IFERROR(SUM(Table8[[#This Row],[Implementation]:[Reporting]]),"N/A")</f>
        <v>N/A</v>
      </c>
      <c r="F506" s="32" t="e">
        <f>SUM(Table8[[#This Row],[Operating Capability]:[Adaptability]])</f>
        <v>#REF!</v>
      </c>
      <c r="G506" s="32" t="e">
        <f>SUM(Table8[[#This Row],[Reliability]:[Transparency]])</f>
        <v>#REF!</v>
      </c>
      <c r="H506" s="1" t="e" cm="1">
        <f t="array" ref="H506">_xlfn.XLOOKUP(B506,[6]!Table10[Control ID],[6]cmmiAnalysis!AV$4:AV$579,0,0,1)</f>
        <v>#REF!</v>
      </c>
      <c r="I506" s="1" t="e" cm="1">
        <f t="array" ref="I506">_xlfn.XLOOKUP(B506,[6]!Table10[Control ID], [6]cmmiAnalysis!AW$4:AW$579,0,0,1)+(_xlfn.XLOOKUP(B506,[6]!Table10[Control ID], [6]cmmiAnalysis!AX$4:AX$579,0,0,1)+(_xlfn.XLOOKUP(B506,[6]!Table10[Control ID], [6]cmmiAnalysis!AY$4:AY$579,0,0,1)))</f>
        <v>#REF!</v>
      </c>
      <c r="J50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6" s="1" t="e">
        <f>SUM(_xlfn.XLOOKUP(Table8[[#This Row],[Control ID]],[6]!Table10[Control ID],[6]cmmiAnalysis!BE$4:BE$579),_xlfn.XLOOKUP(Table8[[#This Row],[Control ID]],[6]!Table10[Control ID],[6]cmmiAnalysis!BF$4:BF$579))</f>
        <v>#REF!</v>
      </c>
      <c r="L506" s="1" t="e">
        <f>SUM(_xlfn.XLOOKUP(Table8[[#This Row],[Control ID]],[6]!Table10[Control ID],[6]cmmiAnalysis!BG$4:BG$579))</f>
        <v>#REF!</v>
      </c>
      <c r="M506" s="1" t="e">
        <f>SUM(_xlfn.XLOOKUP(Table8[[#This Row],[Control ID]],[6]!Table10[Control ID],[6]cmmiAnalysis!BH$4:BH$579))</f>
        <v>#REF!</v>
      </c>
      <c r="N506" s="1" t="e">
        <f>SUM(_xlfn.XLOOKUP(Table8[[#This Row],[Control ID]],[6]!Table10[Control ID],[6]cmmiAnalysis!BI$4:BI$579))</f>
        <v>#REF!</v>
      </c>
      <c r="O506" s="1" t="e">
        <f>SUM(_xlfn.XLOOKUP(Table8[[#This Row],[Control ID]],[6]!Table10[Control ID],[6]cmmiAnalysis!BJ$4:BJ$579),_xlfn.XLOOKUP(Table8[[#This Row],[Control ID]],[6]!Table10[Control ID],[6]cmmiAnalysis!BK$4:BK$579))</f>
        <v>#REF!</v>
      </c>
      <c r="P506" s="1" t="e">
        <f>SUM(_xlfn.XLOOKUP(Table8[[#This Row],[Control ID]],[6]!Table10[Control ID],[6]cmmiAnalysis!BL$4:BL$579))</f>
        <v>#REF!</v>
      </c>
      <c r="Q50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6" s="1" t="e">
        <f>SUM(_xlfn.XLOOKUP(Table8[[#This Row],[Control ID]],[6]!Table10[Control ID],[6]cmmiAnalysis!BQ$4:BQ$579),_xlfn.XLOOKUP(Table8[[#This Row],[Control ID]],[6]!Table10[Control ID],[6]cmmiAnalysis!BR$4:BR$579))</f>
        <v>#REF!</v>
      </c>
      <c r="S506" s="1" t="e">
        <f>SUM(_xlfn.XLOOKUP(Table8[[#This Row],[Control ID]],[6]!Table10[Control ID],[6]cmmiAnalysis!BA$4:BA$579),_xlfn.XLOOKUP(Table8[[#This Row],[Control ID]],[6]!Table10[Control ID],[6]cmmiAnalysis!BB$4:BB$579),_xlfn.XLOOKUP(Table8[[#This Row],[Control ID]],[6]!Table10[Control ID],[6]cmmiAnalysis!BC$4:BC$579))</f>
        <v>#REF!</v>
      </c>
      <c r="T506" s="1" t="e">
        <f>SUM(_xlfn.XLOOKUP(Table8[[#This Row],[Control ID]],[6]!Table10[Control ID],[6]cmmiAnalysis!BV$4:BV$579))</f>
        <v>#REF!</v>
      </c>
      <c r="U506" s="1" t="e">
        <f>SUM(_xlfn.XLOOKUP(Table8[[#This Row],[Control ID]],[6]!Table10[Control ID],[6]cmmiAnalysis!BW$4:BW$579))</f>
        <v>#REF!</v>
      </c>
      <c r="V506" s="1" t="e">
        <f>SUM(_xlfn.XLOOKUP(Table8[[#This Row],[Control ID]],[6]!Table10[Control ID],[6]cmmiAnalysis!BX$4:BX$579))</f>
        <v>#REF!</v>
      </c>
      <c r="W506" s="1" t="e">
        <f>SUM(_xlfn.XLOOKUP(Table8[[#This Row],[Control ID]],[6]!Table10[Control ID],[6]cmmiAnalysis!BY$4:BY$579))</f>
        <v>#REF!</v>
      </c>
      <c r="X506" s="1" t="e">
        <f>SUM(_xlfn.XLOOKUP(Table8[[#This Row],[Control ID]],[6]!Table10[Control ID],[6]cmmiAnalysis!BZ$4:BZ$579))</f>
        <v>#REF!</v>
      </c>
      <c r="Y506" s="1" t="e">
        <f>SUM(_xlfn.XLOOKUP(Table8[[#This Row],[Control ID]],[6]!Table10[Control ID],[6]cmmiAnalysis!CA$4:CA$579),_xlfn.XLOOKUP(Table8[[#This Row],[Control ID]],[6]!Table10[Control ID],[6]cmmiAnalysis!CB$4:CB$579))</f>
        <v>#REF!</v>
      </c>
      <c r="Z506" s="1" t="e">
        <f>SUM(_xlfn.XLOOKUP(Table8[[#This Row],[Control ID]],[6]!Table10[Control ID],[6]cmmiAnalysis!CC$4:CC$579),_xlfn.XLOOKUP(Table8[[#This Row],[Control ID]],[6]!Table10[Control ID],[6]cmmiAnalysis!CD$4:CD$579),_xlfn.XLOOKUP(Table8[[#This Row],[Control ID]],[6]!Table10[Control ID],[6]cmmiAnalysis!CE$4:CE$579))</f>
        <v>#REF!</v>
      </c>
    </row>
    <row r="507" spans="2:26" x14ac:dyDescent="0.25">
      <c r="B507" s="1" t="s">
        <v>3923</v>
      </c>
      <c r="C507" s="1" t="str">
        <f>_xlfn.XLOOKUP(B507,[6]cmmiAnalysis!$A$4:$A$579,[6]cmmiAnalysis!$D$4:$D$579,0,0,1)</f>
        <v>Log Aggregation</v>
      </c>
      <c r="D507" s="19">
        <v>4</v>
      </c>
      <c r="E507" s="32" t="str">
        <f>IFERROR(SUM(Table8[[#This Row],[Implementation]:[Reporting]]),"N/A")</f>
        <v>N/A</v>
      </c>
      <c r="F507" s="32" t="e">
        <f>SUM(Table8[[#This Row],[Operating Capability]:[Adaptability]])</f>
        <v>#REF!</v>
      </c>
      <c r="G507" s="32" t="e">
        <f>SUM(Table8[[#This Row],[Reliability]:[Transparency]])</f>
        <v>#REF!</v>
      </c>
      <c r="H507" s="1" t="e" cm="1">
        <f t="array" ref="H507">_xlfn.XLOOKUP(B507,[6]!Table10[Control ID],[6]cmmiAnalysis!AV$4:AV$579,0,0,1)</f>
        <v>#REF!</v>
      </c>
      <c r="I507" s="1" t="e" cm="1">
        <f t="array" ref="I507">_xlfn.XLOOKUP(B507,[6]!Table10[Control ID], [6]cmmiAnalysis!AW$4:AW$579,0,0,1)+(_xlfn.XLOOKUP(B507,[6]!Table10[Control ID], [6]cmmiAnalysis!AX$4:AX$579,0,0,1)+(_xlfn.XLOOKUP(B507,[6]!Table10[Control ID], [6]cmmiAnalysis!AY$4:AY$579,0,0,1)))</f>
        <v>#REF!</v>
      </c>
      <c r="J50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7" s="1" t="e">
        <f>SUM(_xlfn.XLOOKUP(Table8[[#This Row],[Control ID]],[6]!Table10[Control ID],[6]cmmiAnalysis!BE$4:BE$579),_xlfn.XLOOKUP(Table8[[#This Row],[Control ID]],[6]!Table10[Control ID],[6]cmmiAnalysis!BF$4:BF$579))</f>
        <v>#REF!</v>
      </c>
      <c r="L507" s="1" t="e">
        <f>SUM(_xlfn.XLOOKUP(Table8[[#This Row],[Control ID]],[6]!Table10[Control ID],[6]cmmiAnalysis!BG$4:BG$579))</f>
        <v>#REF!</v>
      </c>
      <c r="M507" s="1" t="e">
        <f>SUM(_xlfn.XLOOKUP(Table8[[#This Row],[Control ID]],[6]!Table10[Control ID],[6]cmmiAnalysis!BH$4:BH$579))</f>
        <v>#REF!</v>
      </c>
      <c r="N507" s="1" t="e">
        <f>SUM(_xlfn.XLOOKUP(Table8[[#This Row],[Control ID]],[6]!Table10[Control ID],[6]cmmiAnalysis!BI$4:BI$579))</f>
        <v>#REF!</v>
      </c>
      <c r="O507" s="1" t="e">
        <f>SUM(_xlfn.XLOOKUP(Table8[[#This Row],[Control ID]],[6]!Table10[Control ID],[6]cmmiAnalysis!BJ$4:BJ$579),_xlfn.XLOOKUP(Table8[[#This Row],[Control ID]],[6]!Table10[Control ID],[6]cmmiAnalysis!BK$4:BK$579))</f>
        <v>#REF!</v>
      </c>
      <c r="P507" s="1" t="e">
        <f>SUM(_xlfn.XLOOKUP(Table8[[#This Row],[Control ID]],[6]!Table10[Control ID],[6]cmmiAnalysis!BL$4:BL$579))</f>
        <v>#REF!</v>
      </c>
      <c r="Q50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7" s="1" t="e">
        <f>SUM(_xlfn.XLOOKUP(Table8[[#This Row],[Control ID]],[6]!Table10[Control ID],[6]cmmiAnalysis!BQ$4:BQ$579),_xlfn.XLOOKUP(Table8[[#This Row],[Control ID]],[6]!Table10[Control ID],[6]cmmiAnalysis!BR$4:BR$579))</f>
        <v>#REF!</v>
      </c>
      <c r="S507" s="1" t="e">
        <f>SUM(_xlfn.XLOOKUP(Table8[[#This Row],[Control ID]],[6]!Table10[Control ID],[6]cmmiAnalysis!BA$4:BA$579),_xlfn.XLOOKUP(Table8[[#This Row],[Control ID]],[6]!Table10[Control ID],[6]cmmiAnalysis!BB$4:BB$579),_xlfn.XLOOKUP(Table8[[#This Row],[Control ID]],[6]!Table10[Control ID],[6]cmmiAnalysis!BC$4:BC$579))</f>
        <v>#REF!</v>
      </c>
      <c r="T507" s="1" t="e">
        <f>SUM(_xlfn.XLOOKUP(Table8[[#This Row],[Control ID]],[6]!Table10[Control ID],[6]cmmiAnalysis!BV$4:BV$579))</f>
        <v>#REF!</v>
      </c>
      <c r="U507" s="1" t="e">
        <f>SUM(_xlfn.XLOOKUP(Table8[[#This Row],[Control ID]],[6]!Table10[Control ID],[6]cmmiAnalysis!BW$4:BW$579))</f>
        <v>#REF!</v>
      </c>
      <c r="V507" s="1" t="e">
        <f>SUM(_xlfn.XLOOKUP(Table8[[#This Row],[Control ID]],[6]!Table10[Control ID],[6]cmmiAnalysis!BX$4:BX$579))</f>
        <v>#REF!</v>
      </c>
      <c r="W507" s="1" t="e">
        <f>SUM(_xlfn.XLOOKUP(Table8[[#This Row],[Control ID]],[6]!Table10[Control ID],[6]cmmiAnalysis!BY$4:BY$579))</f>
        <v>#REF!</v>
      </c>
      <c r="X507" s="1" t="e">
        <f>SUM(_xlfn.XLOOKUP(Table8[[#This Row],[Control ID]],[6]!Table10[Control ID],[6]cmmiAnalysis!BZ$4:BZ$579))</f>
        <v>#REF!</v>
      </c>
      <c r="Y507" s="1" t="e">
        <f>SUM(_xlfn.XLOOKUP(Table8[[#This Row],[Control ID]],[6]!Table10[Control ID],[6]cmmiAnalysis!CA$4:CA$579),_xlfn.XLOOKUP(Table8[[#This Row],[Control ID]],[6]!Table10[Control ID],[6]cmmiAnalysis!CB$4:CB$579))</f>
        <v>#REF!</v>
      </c>
      <c r="Z507" s="1" t="e">
        <f>SUM(_xlfn.XLOOKUP(Table8[[#This Row],[Control ID]],[6]!Table10[Control ID],[6]cmmiAnalysis!CC$4:CC$579),_xlfn.XLOOKUP(Table8[[#This Row],[Control ID]],[6]!Table10[Control ID],[6]cmmiAnalysis!CD$4:CD$579),_xlfn.XLOOKUP(Table8[[#This Row],[Control ID]],[6]!Table10[Control ID],[6]cmmiAnalysis!CE$4:CE$579))</f>
        <v>#REF!</v>
      </c>
    </row>
    <row r="508" spans="2:26" x14ac:dyDescent="0.25">
      <c r="B508" s="1" t="s">
        <v>3925</v>
      </c>
      <c r="C508" s="1" t="str">
        <f>_xlfn.XLOOKUP(B508,[6]cmmiAnalysis!$A$4:$A$579,[6]cmmiAnalysis!$D$4:$D$579,0,0,1)</f>
        <v>Log Retention</v>
      </c>
      <c r="D508" s="19">
        <v>3</v>
      </c>
      <c r="E508" s="32" t="str">
        <f>IFERROR(SUM(Table8[[#This Row],[Implementation]:[Reporting]]),"N/A")</f>
        <v>N/A</v>
      </c>
      <c r="F508" s="32" t="e">
        <f>SUM(Table8[[#This Row],[Operating Capability]:[Adaptability]])</f>
        <v>#REF!</v>
      </c>
      <c r="G508" s="32" t="e">
        <f>SUM(Table8[[#This Row],[Reliability]:[Transparency]])</f>
        <v>#REF!</v>
      </c>
      <c r="H508" s="1" t="e" cm="1">
        <f t="array" ref="H508">_xlfn.XLOOKUP(B508,[6]!Table10[Control ID],[6]cmmiAnalysis!AV$4:AV$579,0,0,1)</f>
        <v>#REF!</v>
      </c>
      <c r="I508" s="1" t="e" cm="1">
        <f t="array" ref="I508">_xlfn.XLOOKUP(B508,[6]!Table10[Control ID], [6]cmmiAnalysis!AW$4:AW$579,0,0,1)+(_xlfn.XLOOKUP(B508,[6]!Table10[Control ID], [6]cmmiAnalysis!AX$4:AX$579,0,0,1)+(_xlfn.XLOOKUP(B508,[6]!Table10[Control ID], [6]cmmiAnalysis!AY$4:AY$579,0,0,1)))</f>
        <v>#REF!</v>
      </c>
      <c r="J50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8" s="1" t="e">
        <f>SUM(_xlfn.XLOOKUP(Table8[[#This Row],[Control ID]],[6]!Table10[Control ID],[6]cmmiAnalysis!BE$4:BE$579),_xlfn.XLOOKUP(Table8[[#This Row],[Control ID]],[6]!Table10[Control ID],[6]cmmiAnalysis!BF$4:BF$579))</f>
        <v>#REF!</v>
      </c>
      <c r="L508" s="1" t="e">
        <f>SUM(_xlfn.XLOOKUP(Table8[[#This Row],[Control ID]],[6]!Table10[Control ID],[6]cmmiAnalysis!BG$4:BG$579))</f>
        <v>#REF!</v>
      </c>
      <c r="M508" s="1" t="e">
        <f>SUM(_xlfn.XLOOKUP(Table8[[#This Row],[Control ID]],[6]!Table10[Control ID],[6]cmmiAnalysis!BH$4:BH$579))</f>
        <v>#REF!</v>
      </c>
      <c r="N508" s="1" t="e">
        <f>SUM(_xlfn.XLOOKUP(Table8[[#This Row],[Control ID]],[6]!Table10[Control ID],[6]cmmiAnalysis!BI$4:BI$579))</f>
        <v>#REF!</v>
      </c>
      <c r="O508" s="1" t="e">
        <f>SUM(_xlfn.XLOOKUP(Table8[[#This Row],[Control ID]],[6]!Table10[Control ID],[6]cmmiAnalysis!BJ$4:BJ$579),_xlfn.XLOOKUP(Table8[[#This Row],[Control ID]],[6]!Table10[Control ID],[6]cmmiAnalysis!BK$4:BK$579))</f>
        <v>#REF!</v>
      </c>
      <c r="P508" s="1" t="e">
        <f>SUM(_xlfn.XLOOKUP(Table8[[#This Row],[Control ID]],[6]!Table10[Control ID],[6]cmmiAnalysis!BL$4:BL$579))</f>
        <v>#REF!</v>
      </c>
      <c r="Q50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8" s="1" t="e">
        <f>SUM(_xlfn.XLOOKUP(Table8[[#This Row],[Control ID]],[6]!Table10[Control ID],[6]cmmiAnalysis!BQ$4:BQ$579),_xlfn.XLOOKUP(Table8[[#This Row],[Control ID]],[6]!Table10[Control ID],[6]cmmiAnalysis!BR$4:BR$579))</f>
        <v>#REF!</v>
      </c>
      <c r="S508" s="1" t="e">
        <f>SUM(_xlfn.XLOOKUP(Table8[[#This Row],[Control ID]],[6]!Table10[Control ID],[6]cmmiAnalysis!BA$4:BA$579),_xlfn.XLOOKUP(Table8[[#This Row],[Control ID]],[6]!Table10[Control ID],[6]cmmiAnalysis!BB$4:BB$579),_xlfn.XLOOKUP(Table8[[#This Row],[Control ID]],[6]!Table10[Control ID],[6]cmmiAnalysis!BC$4:BC$579))</f>
        <v>#REF!</v>
      </c>
      <c r="T508" s="1" t="e">
        <f>SUM(_xlfn.XLOOKUP(Table8[[#This Row],[Control ID]],[6]!Table10[Control ID],[6]cmmiAnalysis!BV$4:BV$579))</f>
        <v>#REF!</v>
      </c>
      <c r="U508" s="1" t="e">
        <f>SUM(_xlfn.XLOOKUP(Table8[[#This Row],[Control ID]],[6]!Table10[Control ID],[6]cmmiAnalysis!BW$4:BW$579))</f>
        <v>#REF!</v>
      </c>
      <c r="V508" s="1" t="e">
        <f>SUM(_xlfn.XLOOKUP(Table8[[#This Row],[Control ID]],[6]!Table10[Control ID],[6]cmmiAnalysis!BX$4:BX$579))</f>
        <v>#REF!</v>
      </c>
      <c r="W508" s="1" t="e">
        <f>SUM(_xlfn.XLOOKUP(Table8[[#This Row],[Control ID]],[6]!Table10[Control ID],[6]cmmiAnalysis!BY$4:BY$579))</f>
        <v>#REF!</v>
      </c>
      <c r="X508" s="1" t="e">
        <f>SUM(_xlfn.XLOOKUP(Table8[[#This Row],[Control ID]],[6]!Table10[Control ID],[6]cmmiAnalysis!BZ$4:BZ$579))</f>
        <v>#REF!</v>
      </c>
      <c r="Y508" s="1" t="e">
        <f>SUM(_xlfn.XLOOKUP(Table8[[#This Row],[Control ID]],[6]!Table10[Control ID],[6]cmmiAnalysis!CA$4:CA$579),_xlfn.XLOOKUP(Table8[[#This Row],[Control ID]],[6]!Table10[Control ID],[6]cmmiAnalysis!CB$4:CB$579))</f>
        <v>#REF!</v>
      </c>
      <c r="Z508" s="1" t="e">
        <f>SUM(_xlfn.XLOOKUP(Table8[[#This Row],[Control ID]],[6]!Table10[Control ID],[6]cmmiAnalysis!CC$4:CC$579),_xlfn.XLOOKUP(Table8[[#This Row],[Control ID]],[6]!Table10[Control ID],[6]cmmiAnalysis!CD$4:CD$579),_xlfn.XLOOKUP(Table8[[#This Row],[Control ID]],[6]!Table10[Control ID],[6]cmmiAnalysis!CE$4:CE$579))</f>
        <v>#REF!</v>
      </c>
    </row>
    <row r="509" spans="2:26" x14ac:dyDescent="0.25">
      <c r="B509" s="1" t="s">
        <v>3927</v>
      </c>
      <c r="C509" s="1" t="str">
        <f>_xlfn.XLOOKUP(B509,[6]cmmiAnalysis!$A$4:$A$579,[6]cmmiAnalysis!$D$4:$D$579,0,0,1)</f>
        <v>Antivirus</v>
      </c>
      <c r="D509" s="19">
        <v>5</v>
      </c>
      <c r="E509" s="32" t="str">
        <f>IFERROR(SUM(Table8[[#This Row],[Implementation]:[Reporting]]),"N/A")</f>
        <v>N/A</v>
      </c>
      <c r="F509" s="32" t="e">
        <f>SUM(Table8[[#This Row],[Operating Capability]:[Adaptability]])</f>
        <v>#REF!</v>
      </c>
      <c r="G509" s="32" t="e">
        <f>SUM(Table8[[#This Row],[Reliability]:[Transparency]])</f>
        <v>#REF!</v>
      </c>
      <c r="H509" s="1" t="e" cm="1">
        <f t="array" ref="H509">_xlfn.XLOOKUP(B509,[6]!Table10[Control ID],[6]cmmiAnalysis!AV$4:AV$579,0,0,1)</f>
        <v>#REF!</v>
      </c>
      <c r="I509" s="1" t="e" cm="1">
        <f t="array" ref="I509">_xlfn.XLOOKUP(B509,[6]!Table10[Control ID], [6]cmmiAnalysis!AW$4:AW$579,0,0,1)+(_xlfn.XLOOKUP(B509,[6]!Table10[Control ID], [6]cmmiAnalysis!AX$4:AX$579,0,0,1)+(_xlfn.XLOOKUP(B509,[6]!Table10[Control ID], [6]cmmiAnalysis!AY$4:AY$579,0,0,1)))</f>
        <v>#REF!</v>
      </c>
      <c r="J50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09" s="1" t="e">
        <f>SUM(_xlfn.XLOOKUP(Table8[[#This Row],[Control ID]],[6]!Table10[Control ID],[6]cmmiAnalysis!BE$4:BE$579),_xlfn.XLOOKUP(Table8[[#This Row],[Control ID]],[6]!Table10[Control ID],[6]cmmiAnalysis!BF$4:BF$579))</f>
        <v>#REF!</v>
      </c>
      <c r="L509" s="1" t="e">
        <f>SUM(_xlfn.XLOOKUP(Table8[[#This Row],[Control ID]],[6]!Table10[Control ID],[6]cmmiAnalysis!BG$4:BG$579))</f>
        <v>#REF!</v>
      </c>
      <c r="M509" s="1" t="e">
        <f>SUM(_xlfn.XLOOKUP(Table8[[#This Row],[Control ID]],[6]!Table10[Control ID],[6]cmmiAnalysis!BH$4:BH$579))</f>
        <v>#REF!</v>
      </c>
      <c r="N509" s="1" t="e">
        <f>SUM(_xlfn.XLOOKUP(Table8[[#This Row],[Control ID]],[6]!Table10[Control ID],[6]cmmiAnalysis!BI$4:BI$579))</f>
        <v>#REF!</v>
      </c>
      <c r="O509" s="1" t="e">
        <f>SUM(_xlfn.XLOOKUP(Table8[[#This Row],[Control ID]],[6]!Table10[Control ID],[6]cmmiAnalysis!BJ$4:BJ$579),_xlfn.XLOOKUP(Table8[[#This Row],[Control ID]],[6]!Table10[Control ID],[6]cmmiAnalysis!BK$4:BK$579))</f>
        <v>#REF!</v>
      </c>
      <c r="P509" s="1" t="e">
        <f>SUM(_xlfn.XLOOKUP(Table8[[#This Row],[Control ID]],[6]!Table10[Control ID],[6]cmmiAnalysis!BL$4:BL$579))</f>
        <v>#REF!</v>
      </c>
      <c r="Q50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09" s="1" t="e">
        <f>SUM(_xlfn.XLOOKUP(Table8[[#This Row],[Control ID]],[6]!Table10[Control ID],[6]cmmiAnalysis!BQ$4:BQ$579),_xlfn.XLOOKUP(Table8[[#This Row],[Control ID]],[6]!Table10[Control ID],[6]cmmiAnalysis!BR$4:BR$579))</f>
        <v>#REF!</v>
      </c>
      <c r="S509" s="1" t="e">
        <f>SUM(_xlfn.XLOOKUP(Table8[[#This Row],[Control ID]],[6]!Table10[Control ID],[6]cmmiAnalysis!BA$4:BA$579),_xlfn.XLOOKUP(Table8[[#This Row],[Control ID]],[6]!Table10[Control ID],[6]cmmiAnalysis!BB$4:BB$579),_xlfn.XLOOKUP(Table8[[#This Row],[Control ID]],[6]!Table10[Control ID],[6]cmmiAnalysis!BC$4:BC$579))</f>
        <v>#REF!</v>
      </c>
      <c r="T509" s="1" t="e">
        <f>SUM(_xlfn.XLOOKUP(Table8[[#This Row],[Control ID]],[6]!Table10[Control ID],[6]cmmiAnalysis!BV$4:BV$579))</f>
        <v>#REF!</v>
      </c>
      <c r="U509" s="1" t="e">
        <f>SUM(_xlfn.XLOOKUP(Table8[[#This Row],[Control ID]],[6]!Table10[Control ID],[6]cmmiAnalysis!BW$4:BW$579))</f>
        <v>#REF!</v>
      </c>
      <c r="V509" s="1" t="e">
        <f>SUM(_xlfn.XLOOKUP(Table8[[#This Row],[Control ID]],[6]!Table10[Control ID],[6]cmmiAnalysis!BX$4:BX$579))</f>
        <v>#REF!</v>
      </c>
      <c r="W509" s="1" t="e">
        <f>SUM(_xlfn.XLOOKUP(Table8[[#This Row],[Control ID]],[6]!Table10[Control ID],[6]cmmiAnalysis!BY$4:BY$579))</f>
        <v>#REF!</v>
      </c>
      <c r="X509" s="1" t="e">
        <f>SUM(_xlfn.XLOOKUP(Table8[[#This Row],[Control ID]],[6]!Table10[Control ID],[6]cmmiAnalysis!BZ$4:BZ$579))</f>
        <v>#REF!</v>
      </c>
      <c r="Y509" s="1" t="e">
        <f>SUM(_xlfn.XLOOKUP(Table8[[#This Row],[Control ID]],[6]!Table10[Control ID],[6]cmmiAnalysis!CA$4:CA$579),_xlfn.XLOOKUP(Table8[[#This Row],[Control ID]],[6]!Table10[Control ID],[6]cmmiAnalysis!CB$4:CB$579))</f>
        <v>#REF!</v>
      </c>
      <c r="Z509" s="1" t="e">
        <f>SUM(_xlfn.XLOOKUP(Table8[[#This Row],[Control ID]],[6]!Table10[Control ID],[6]cmmiAnalysis!CC$4:CC$579),_xlfn.XLOOKUP(Table8[[#This Row],[Control ID]],[6]!Table10[Control ID],[6]cmmiAnalysis!CD$4:CD$579),_xlfn.XLOOKUP(Table8[[#This Row],[Control ID]],[6]!Table10[Control ID],[6]cmmiAnalysis!CE$4:CE$579))</f>
        <v>#REF!</v>
      </c>
    </row>
    <row r="510" spans="2:26" x14ac:dyDescent="0.25">
      <c r="B510" s="1" t="s">
        <v>3929</v>
      </c>
      <c r="C510" s="1" t="str">
        <f>_xlfn.XLOOKUP(B510,[6]cmmiAnalysis!$A$4:$A$579,[6]cmmiAnalysis!$D$4:$D$579,0,0,1)</f>
        <v>EDR Solutions</v>
      </c>
      <c r="D510" s="19">
        <v>4</v>
      </c>
      <c r="E510" s="32" t="str">
        <f>IFERROR(SUM(Table8[[#This Row],[Implementation]:[Reporting]]),"N/A")</f>
        <v>N/A</v>
      </c>
      <c r="F510" s="32" t="e">
        <f>SUM(Table8[[#This Row],[Operating Capability]:[Adaptability]])</f>
        <v>#REF!</v>
      </c>
      <c r="G510" s="32" t="e">
        <f>SUM(Table8[[#This Row],[Reliability]:[Transparency]])</f>
        <v>#REF!</v>
      </c>
      <c r="H510" s="1" t="e" cm="1">
        <f t="array" ref="H510">_xlfn.XLOOKUP(B510,[6]!Table10[Control ID],[6]cmmiAnalysis!AV$4:AV$579,0,0,1)</f>
        <v>#REF!</v>
      </c>
      <c r="I510" s="1" t="e" cm="1">
        <f t="array" ref="I510">_xlfn.XLOOKUP(B510,[6]!Table10[Control ID], [6]cmmiAnalysis!AW$4:AW$579,0,0,1)+(_xlfn.XLOOKUP(B510,[6]!Table10[Control ID], [6]cmmiAnalysis!AX$4:AX$579,0,0,1)+(_xlfn.XLOOKUP(B510,[6]!Table10[Control ID], [6]cmmiAnalysis!AY$4:AY$579,0,0,1)))</f>
        <v>#REF!</v>
      </c>
      <c r="J51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0" s="1" t="e">
        <f>SUM(_xlfn.XLOOKUP(Table8[[#This Row],[Control ID]],[6]!Table10[Control ID],[6]cmmiAnalysis!BE$4:BE$579),_xlfn.XLOOKUP(Table8[[#This Row],[Control ID]],[6]!Table10[Control ID],[6]cmmiAnalysis!BF$4:BF$579))</f>
        <v>#REF!</v>
      </c>
      <c r="L510" s="1" t="e">
        <f>SUM(_xlfn.XLOOKUP(Table8[[#This Row],[Control ID]],[6]!Table10[Control ID],[6]cmmiAnalysis!BG$4:BG$579))</f>
        <v>#REF!</v>
      </c>
      <c r="M510" s="1" t="e">
        <f>SUM(_xlfn.XLOOKUP(Table8[[#This Row],[Control ID]],[6]!Table10[Control ID],[6]cmmiAnalysis!BH$4:BH$579))</f>
        <v>#REF!</v>
      </c>
      <c r="N510" s="1" t="e">
        <f>SUM(_xlfn.XLOOKUP(Table8[[#This Row],[Control ID]],[6]!Table10[Control ID],[6]cmmiAnalysis!BI$4:BI$579))</f>
        <v>#REF!</v>
      </c>
      <c r="O510" s="1" t="e">
        <f>SUM(_xlfn.XLOOKUP(Table8[[#This Row],[Control ID]],[6]!Table10[Control ID],[6]cmmiAnalysis!BJ$4:BJ$579),_xlfn.XLOOKUP(Table8[[#This Row],[Control ID]],[6]!Table10[Control ID],[6]cmmiAnalysis!BK$4:BK$579))</f>
        <v>#REF!</v>
      </c>
      <c r="P510" s="1" t="e">
        <f>SUM(_xlfn.XLOOKUP(Table8[[#This Row],[Control ID]],[6]!Table10[Control ID],[6]cmmiAnalysis!BL$4:BL$579))</f>
        <v>#REF!</v>
      </c>
      <c r="Q51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0" s="1" t="e">
        <f>SUM(_xlfn.XLOOKUP(Table8[[#This Row],[Control ID]],[6]!Table10[Control ID],[6]cmmiAnalysis!BQ$4:BQ$579),_xlfn.XLOOKUP(Table8[[#This Row],[Control ID]],[6]!Table10[Control ID],[6]cmmiAnalysis!BR$4:BR$579))</f>
        <v>#REF!</v>
      </c>
      <c r="S510" s="1" t="e">
        <f>SUM(_xlfn.XLOOKUP(Table8[[#This Row],[Control ID]],[6]!Table10[Control ID],[6]cmmiAnalysis!BA$4:BA$579),_xlfn.XLOOKUP(Table8[[#This Row],[Control ID]],[6]!Table10[Control ID],[6]cmmiAnalysis!BB$4:BB$579),_xlfn.XLOOKUP(Table8[[#This Row],[Control ID]],[6]!Table10[Control ID],[6]cmmiAnalysis!BC$4:BC$579))</f>
        <v>#REF!</v>
      </c>
      <c r="T510" s="1" t="e">
        <f>SUM(_xlfn.XLOOKUP(Table8[[#This Row],[Control ID]],[6]!Table10[Control ID],[6]cmmiAnalysis!BV$4:BV$579))</f>
        <v>#REF!</v>
      </c>
      <c r="U510" s="1" t="e">
        <f>SUM(_xlfn.XLOOKUP(Table8[[#This Row],[Control ID]],[6]!Table10[Control ID],[6]cmmiAnalysis!BW$4:BW$579))</f>
        <v>#REF!</v>
      </c>
      <c r="V510" s="1" t="e">
        <f>SUM(_xlfn.XLOOKUP(Table8[[#This Row],[Control ID]],[6]!Table10[Control ID],[6]cmmiAnalysis!BX$4:BX$579))</f>
        <v>#REF!</v>
      </c>
      <c r="W510" s="1" t="e">
        <f>SUM(_xlfn.XLOOKUP(Table8[[#This Row],[Control ID]],[6]!Table10[Control ID],[6]cmmiAnalysis!BY$4:BY$579))</f>
        <v>#REF!</v>
      </c>
      <c r="X510" s="1" t="e">
        <f>SUM(_xlfn.XLOOKUP(Table8[[#This Row],[Control ID]],[6]!Table10[Control ID],[6]cmmiAnalysis!BZ$4:BZ$579))</f>
        <v>#REF!</v>
      </c>
      <c r="Y510" s="1" t="e">
        <f>SUM(_xlfn.XLOOKUP(Table8[[#This Row],[Control ID]],[6]!Table10[Control ID],[6]cmmiAnalysis!CA$4:CA$579),_xlfn.XLOOKUP(Table8[[#This Row],[Control ID]],[6]!Table10[Control ID],[6]cmmiAnalysis!CB$4:CB$579))</f>
        <v>#REF!</v>
      </c>
      <c r="Z510" s="1" t="e">
        <f>SUM(_xlfn.XLOOKUP(Table8[[#This Row],[Control ID]],[6]!Table10[Control ID],[6]cmmiAnalysis!CC$4:CC$579),_xlfn.XLOOKUP(Table8[[#This Row],[Control ID]],[6]!Table10[Control ID],[6]cmmiAnalysis!CD$4:CD$579),_xlfn.XLOOKUP(Table8[[#This Row],[Control ID]],[6]!Table10[Control ID],[6]cmmiAnalysis!CE$4:CE$579))</f>
        <v>#REF!</v>
      </c>
    </row>
    <row r="511" spans="2:26" x14ac:dyDescent="0.25">
      <c r="B511" s="1" t="s">
        <v>3930</v>
      </c>
      <c r="C511" s="1" t="str">
        <f>_xlfn.XLOOKUP(B511,[6]cmmiAnalysis!$A$4:$A$579,[6]cmmiAnalysis!$D$4:$D$579,0,0,1)</f>
        <v>IDS/IPS</v>
      </c>
      <c r="D511" s="19">
        <v>5</v>
      </c>
      <c r="E511" s="32" t="str">
        <f>IFERROR(SUM(Table8[[#This Row],[Implementation]:[Reporting]]),"N/A")</f>
        <v>N/A</v>
      </c>
      <c r="F511" s="32" t="e">
        <f>SUM(Table8[[#This Row],[Operating Capability]:[Adaptability]])</f>
        <v>#REF!</v>
      </c>
      <c r="G511" s="32" t="e">
        <f>SUM(Table8[[#This Row],[Reliability]:[Transparency]])</f>
        <v>#REF!</v>
      </c>
      <c r="H511" s="1" t="e" cm="1">
        <f t="array" ref="H511">_xlfn.XLOOKUP(B511,[6]!Table10[Control ID],[6]cmmiAnalysis!AV$4:AV$579,0,0,1)</f>
        <v>#REF!</v>
      </c>
      <c r="I511" s="1" t="e" cm="1">
        <f t="array" ref="I511">_xlfn.XLOOKUP(B511,[6]!Table10[Control ID], [6]cmmiAnalysis!AW$4:AW$579,0,0,1)+(_xlfn.XLOOKUP(B511,[6]!Table10[Control ID], [6]cmmiAnalysis!AX$4:AX$579,0,0,1)+(_xlfn.XLOOKUP(B511,[6]!Table10[Control ID], [6]cmmiAnalysis!AY$4:AY$579,0,0,1)))</f>
        <v>#REF!</v>
      </c>
      <c r="J51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1" s="1" t="e">
        <f>SUM(_xlfn.XLOOKUP(Table8[[#This Row],[Control ID]],[6]!Table10[Control ID],[6]cmmiAnalysis!BE$4:BE$579),_xlfn.XLOOKUP(Table8[[#This Row],[Control ID]],[6]!Table10[Control ID],[6]cmmiAnalysis!BF$4:BF$579))</f>
        <v>#REF!</v>
      </c>
      <c r="L511" s="1" t="e">
        <f>SUM(_xlfn.XLOOKUP(Table8[[#This Row],[Control ID]],[6]!Table10[Control ID],[6]cmmiAnalysis!BG$4:BG$579))</f>
        <v>#REF!</v>
      </c>
      <c r="M511" s="1" t="e">
        <f>SUM(_xlfn.XLOOKUP(Table8[[#This Row],[Control ID]],[6]!Table10[Control ID],[6]cmmiAnalysis!BH$4:BH$579))</f>
        <v>#REF!</v>
      </c>
      <c r="N511" s="1" t="e">
        <f>SUM(_xlfn.XLOOKUP(Table8[[#This Row],[Control ID]],[6]!Table10[Control ID],[6]cmmiAnalysis!BI$4:BI$579))</f>
        <v>#REF!</v>
      </c>
      <c r="O511" s="1" t="e">
        <f>SUM(_xlfn.XLOOKUP(Table8[[#This Row],[Control ID]],[6]!Table10[Control ID],[6]cmmiAnalysis!BJ$4:BJ$579),_xlfn.XLOOKUP(Table8[[#This Row],[Control ID]],[6]!Table10[Control ID],[6]cmmiAnalysis!BK$4:BK$579))</f>
        <v>#REF!</v>
      </c>
      <c r="P511" s="1" t="e">
        <f>SUM(_xlfn.XLOOKUP(Table8[[#This Row],[Control ID]],[6]!Table10[Control ID],[6]cmmiAnalysis!BL$4:BL$579))</f>
        <v>#REF!</v>
      </c>
      <c r="Q51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1" s="1" t="e">
        <f>SUM(_xlfn.XLOOKUP(Table8[[#This Row],[Control ID]],[6]!Table10[Control ID],[6]cmmiAnalysis!BQ$4:BQ$579),_xlfn.XLOOKUP(Table8[[#This Row],[Control ID]],[6]!Table10[Control ID],[6]cmmiAnalysis!BR$4:BR$579))</f>
        <v>#REF!</v>
      </c>
      <c r="S511" s="1" t="e">
        <f>SUM(_xlfn.XLOOKUP(Table8[[#This Row],[Control ID]],[6]!Table10[Control ID],[6]cmmiAnalysis!BA$4:BA$579),_xlfn.XLOOKUP(Table8[[#This Row],[Control ID]],[6]!Table10[Control ID],[6]cmmiAnalysis!BB$4:BB$579),_xlfn.XLOOKUP(Table8[[#This Row],[Control ID]],[6]!Table10[Control ID],[6]cmmiAnalysis!BC$4:BC$579))</f>
        <v>#REF!</v>
      </c>
      <c r="T511" s="1" t="e">
        <f>SUM(_xlfn.XLOOKUP(Table8[[#This Row],[Control ID]],[6]!Table10[Control ID],[6]cmmiAnalysis!BV$4:BV$579))</f>
        <v>#REF!</v>
      </c>
      <c r="U511" s="1" t="e">
        <f>SUM(_xlfn.XLOOKUP(Table8[[#This Row],[Control ID]],[6]!Table10[Control ID],[6]cmmiAnalysis!BW$4:BW$579))</f>
        <v>#REF!</v>
      </c>
      <c r="V511" s="1" t="e">
        <f>SUM(_xlfn.XLOOKUP(Table8[[#This Row],[Control ID]],[6]!Table10[Control ID],[6]cmmiAnalysis!BX$4:BX$579))</f>
        <v>#REF!</v>
      </c>
      <c r="W511" s="1" t="e">
        <f>SUM(_xlfn.XLOOKUP(Table8[[#This Row],[Control ID]],[6]!Table10[Control ID],[6]cmmiAnalysis!BY$4:BY$579))</f>
        <v>#REF!</v>
      </c>
      <c r="X511" s="1" t="e">
        <f>SUM(_xlfn.XLOOKUP(Table8[[#This Row],[Control ID]],[6]!Table10[Control ID],[6]cmmiAnalysis!BZ$4:BZ$579))</f>
        <v>#REF!</v>
      </c>
      <c r="Y511" s="1" t="e">
        <f>SUM(_xlfn.XLOOKUP(Table8[[#This Row],[Control ID]],[6]!Table10[Control ID],[6]cmmiAnalysis!CA$4:CA$579),_xlfn.XLOOKUP(Table8[[#This Row],[Control ID]],[6]!Table10[Control ID],[6]cmmiAnalysis!CB$4:CB$579))</f>
        <v>#REF!</v>
      </c>
      <c r="Z511" s="1" t="e">
        <f>SUM(_xlfn.XLOOKUP(Table8[[#This Row],[Control ID]],[6]!Table10[Control ID],[6]cmmiAnalysis!CC$4:CC$579),_xlfn.XLOOKUP(Table8[[#This Row],[Control ID]],[6]!Table10[Control ID],[6]cmmiAnalysis!CD$4:CD$579),_xlfn.XLOOKUP(Table8[[#This Row],[Control ID]],[6]!Table10[Control ID],[6]cmmiAnalysis!CE$4:CE$579))</f>
        <v>#REF!</v>
      </c>
    </row>
    <row r="512" spans="2:26" x14ac:dyDescent="0.25">
      <c r="B512" s="1" t="s">
        <v>3932</v>
      </c>
      <c r="C512" s="1" t="str">
        <f>_xlfn.XLOOKUP(B512,[6]cmmiAnalysis!$A$4:$A$579,[6]cmmiAnalysis!$D$4:$D$579,0,0,1)</f>
        <v>Network Traffic Analysis</v>
      </c>
      <c r="D512" s="19">
        <v>4</v>
      </c>
      <c r="E512" s="32" t="str">
        <f>IFERROR(SUM(Table8[[#This Row],[Implementation]:[Reporting]]),"N/A")</f>
        <v>N/A</v>
      </c>
      <c r="F512" s="32" t="e">
        <f>SUM(Table8[[#This Row],[Operating Capability]:[Adaptability]])</f>
        <v>#REF!</v>
      </c>
      <c r="G512" s="32" t="e">
        <f>SUM(Table8[[#This Row],[Reliability]:[Transparency]])</f>
        <v>#REF!</v>
      </c>
      <c r="H512" s="1" t="e" cm="1">
        <f t="array" ref="H512">_xlfn.XLOOKUP(B512,[6]!Table10[Control ID],[6]cmmiAnalysis!AV$4:AV$579,0,0,1)</f>
        <v>#REF!</v>
      </c>
      <c r="I512" s="1" t="e" cm="1">
        <f t="array" ref="I512">_xlfn.XLOOKUP(B512,[6]!Table10[Control ID], [6]cmmiAnalysis!AW$4:AW$579,0,0,1)+(_xlfn.XLOOKUP(B512,[6]!Table10[Control ID], [6]cmmiAnalysis!AX$4:AX$579,0,0,1)+(_xlfn.XLOOKUP(B512,[6]!Table10[Control ID], [6]cmmiAnalysis!AY$4:AY$579,0,0,1)))</f>
        <v>#REF!</v>
      </c>
      <c r="J51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2" s="1" t="e">
        <f>SUM(_xlfn.XLOOKUP(Table8[[#This Row],[Control ID]],[6]!Table10[Control ID],[6]cmmiAnalysis!BE$4:BE$579),_xlfn.XLOOKUP(Table8[[#This Row],[Control ID]],[6]!Table10[Control ID],[6]cmmiAnalysis!BF$4:BF$579))</f>
        <v>#REF!</v>
      </c>
      <c r="L512" s="1" t="e">
        <f>SUM(_xlfn.XLOOKUP(Table8[[#This Row],[Control ID]],[6]!Table10[Control ID],[6]cmmiAnalysis!BG$4:BG$579))</f>
        <v>#REF!</v>
      </c>
      <c r="M512" s="1" t="e">
        <f>SUM(_xlfn.XLOOKUP(Table8[[#This Row],[Control ID]],[6]!Table10[Control ID],[6]cmmiAnalysis!BH$4:BH$579))</f>
        <v>#REF!</v>
      </c>
      <c r="N512" s="1" t="e">
        <f>SUM(_xlfn.XLOOKUP(Table8[[#This Row],[Control ID]],[6]!Table10[Control ID],[6]cmmiAnalysis!BI$4:BI$579))</f>
        <v>#REF!</v>
      </c>
      <c r="O512" s="1" t="e">
        <f>SUM(_xlfn.XLOOKUP(Table8[[#This Row],[Control ID]],[6]!Table10[Control ID],[6]cmmiAnalysis!BJ$4:BJ$579),_xlfn.XLOOKUP(Table8[[#This Row],[Control ID]],[6]!Table10[Control ID],[6]cmmiAnalysis!BK$4:BK$579))</f>
        <v>#REF!</v>
      </c>
      <c r="P512" s="1" t="e">
        <f>SUM(_xlfn.XLOOKUP(Table8[[#This Row],[Control ID]],[6]!Table10[Control ID],[6]cmmiAnalysis!BL$4:BL$579))</f>
        <v>#REF!</v>
      </c>
      <c r="Q51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2" s="1" t="e">
        <f>SUM(_xlfn.XLOOKUP(Table8[[#This Row],[Control ID]],[6]!Table10[Control ID],[6]cmmiAnalysis!BQ$4:BQ$579),_xlfn.XLOOKUP(Table8[[#This Row],[Control ID]],[6]!Table10[Control ID],[6]cmmiAnalysis!BR$4:BR$579))</f>
        <v>#REF!</v>
      </c>
      <c r="S512" s="1" t="e">
        <f>SUM(_xlfn.XLOOKUP(Table8[[#This Row],[Control ID]],[6]!Table10[Control ID],[6]cmmiAnalysis!BA$4:BA$579),_xlfn.XLOOKUP(Table8[[#This Row],[Control ID]],[6]!Table10[Control ID],[6]cmmiAnalysis!BB$4:BB$579),_xlfn.XLOOKUP(Table8[[#This Row],[Control ID]],[6]!Table10[Control ID],[6]cmmiAnalysis!BC$4:BC$579))</f>
        <v>#REF!</v>
      </c>
      <c r="T512" s="1" t="e">
        <f>SUM(_xlfn.XLOOKUP(Table8[[#This Row],[Control ID]],[6]!Table10[Control ID],[6]cmmiAnalysis!BV$4:BV$579))</f>
        <v>#REF!</v>
      </c>
      <c r="U512" s="1" t="e">
        <f>SUM(_xlfn.XLOOKUP(Table8[[#This Row],[Control ID]],[6]!Table10[Control ID],[6]cmmiAnalysis!BW$4:BW$579))</f>
        <v>#REF!</v>
      </c>
      <c r="V512" s="1" t="e">
        <f>SUM(_xlfn.XLOOKUP(Table8[[#This Row],[Control ID]],[6]!Table10[Control ID],[6]cmmiAnalysis!BX$4:BX$579))</f>
        <v>#REF!</v>
      </c>
      <c r="W512" s="1" t="e">
        <f>SUM(_xlfn.XLOOKUP(Table8[[#This Row],[Control ID]],[6]!Table10[Control ID],[6]cmmiAnalysis!BY$4:BY$579))</f>
        <v>#REF!</v>
      </c>
      <c r="X512" s="1" t="e">
        <f>SUM(_xlfn.XLOOKUP(Table8[[#This Row],[Control ID]],[6]!Table10[Control ID],[6]cmmiAnalysis!BZ$4:BZ$579))</f>
        <v>#REF!</v>
      </c>
      <c r="Y512" s="1" t="e">
        <f>SUM(_xlfn.XLOOKUP(Table8[[#This Row],[Control ID]],[6]!Table10[Control ID],[6]cmmiAnalysis!CA$4:CA$579),_xlfn.XLOOKUP(Table8[[#This Row],[Control ID]],[6]!Table10[Control ID],[6]cmmiAnalysis!CB$4:CB$579))</f>
        <v>#REF!</v>
      </c>
      <c r="Z512" s="1" t="e">
        <f>SUM(_xlfn.XLOOKUP(Table8[[#This Row],[Control ID]],[6]!Table10[Control ID],[6]cmmiAnalysis!CC$4:CC$579),_xlfn.XLOOKUP(Table8[[#This Row],[Control ID]],[6]!Table10[Control ID],[6]cmmiAnalysis!CD$4:CD$579),_xlfn.XLOOKUP(Table8[[#This Row],[Control ID]],[6]!Table10[Control ID],[6]cmmiAnalysis!CE$4:CE$579))</f>
        <v>#REF!</v>
      </c>
    </row>
    <row r="513" spans="2:26" x14ac:dyDescent="0.25">
      <c r="B513" s="1" t="s">
        <v>3933</v>
      </c>
      <c r="C513" s="1" t="str">
        <f>_xlfn.XLOOKUP(B513,[6]cmmiAnalysis!$A$4:$A$579,[6]cmmiAnalysis!$D$4:$D$579,0,0,1)</f>
        <v>SOAR Platforms</v>
      </c>
      <c r="D513" s="19">
        <v>4</v>
      </c>
      <c r="E513" s="32" t="str">
        <f>IFERROR(SUM(Table8[[#This Row],[Implementation]:[Reporting]]),"N/A")</f>
        <v>N/A</v>
      </c>
      <c r="F513" s="32" t="e">
        <f>SUM(Table8[[#This Row],[Operating Capability]:[Adaptability]])</f>
        <v>#REF!</v>
      </c>
      <c r="G513" s="32" t="e">
        <f>SUM(Table8[[#This Row],[Reliability]:[Transparency]])</f>
        <v>#REF!</v>
      </c>
      <c r="H513" s="1" t="e" cm="1">
        <f t="array" ref="H513">_xlfn.XLOOKUP(B513,[6]!Table10[Control ID],[6]cmmiAnalysis!AV$4:AV$579,0,0,1)</f>
        <v>#REF!</v>
      </c>
      <c r="I513" s="1" t="e" cm="1">
        <f t="array" ref="I513">_xlfn.XLOOKUP(B513,[6]!Table10[Control ID], [6]cmmiAnalysis!AW$4:AW$579,0,0,1)+(_xlfn.XLOOKUP(B513,[6]!Table10[Control ID], [6]cmmiAnalysis!AX$4:AX$579,0,0,1)+(_xlfn.XLOOKUP(B513,[6]!Table10[Control ID], [6]cmmiAnalysis!AY$4:AY$579,0,0,1)))</f>
        <v>#REF!</v>
      </c>
      <c r="J51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3" s="1" t="e">
        <f>SUM(_xlfn.XLOOKUP(Table8[[#This Row],[Control ID]],[6]!Table10[Control ID],[6]cmmiAnalysis!BE$4:BE$579),_xlfn.XLOOKUP(Table8[[#This Row],[Control ID]],[6]!Table10[Control ID],[6]cmmiAnalysis!BF$4:BF$579))</f>
        <v>#REF!</v>
      </c>
      <c r="L513" s="1" t="e">
        <f>SUM(_xlfn.XLOOKUP(Table8[[#This Row],[Control ID]],[6]!Table10[Control ID],[6]cmmiAnalysis!BG$4:BG$579))</f>
        <v>#REF!</v>
      </c>
      <c r="M513" s="1" t="e">
        <f>SUM(_xlfn.XLOOKUP(Table8[[#This Row],[Control ID]],[6]!Table10[Control ID],[6]cmmiAnalysis!BH$4:BH$579))</f>
        <v>#REF!</v>
      </c>
      <c r="N513" s="1" t="e">
        <f>SUM(_xlfn.XLOOKUP(Table8[[#This Row],[Control ID]],[6]!Table10[Control ID],[6]cmmiAnalysis!BI$4:BI$579))</f>
        <v>#REF!</v>
      </c>
      <c r="O513" s="1" t="e">
        <f>SUM(_xlfn.XLOOKUP(Table8[[#This Row],[Control ID]],[6]!Table10[Control ID],[6]cmmiAnalysis!BJ$4:BJ$579),_xlfn.XLOOKUP(Table8[[#This Row],[Control ID]],[6]!Table10[Control ID],[6]cmmiAnalysis!BK$4:BK$579))</f>
        <v>#REF!</v>
      </c>
      <c r="P513" s="1" t="e">
        <f>SUM(_xlfn.XLOOKUP(Table8[[#This Row],[Control ID]],[6]!Table10[Control ID],[6]cmmiAnalysis!BL$4:BL$579))</f>
        <v>#REF!</v>
      </c>
      <c r="Q51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3" s="1" t="e">
        <f>SUM(_xlfn.XLOOKUP(Table8[[#This Row],[Control ID]],[6]!Table10[Control ID],[6]cmmiAnalysis!BQ$4:BQ$579),_xlfn.XLOOKUP(Table8[[#This Row],[Control ID]],[6]!Table10[Control ID],[6]cmmiAnalysis!BR$4:BR$579))</f>
        <v>#REF!</v>
      </c>
      <c r="S513" s="1" t="e">
        <f>SUM(_xlfn.XLOOKUP(Table8[[#This Row],[Control ID]],[6]!Table10[Control ID],[6]cmmiAnalysis!BA$4:BA$579),_xlfn.XLOOKUP(Table8[[#This Row],[Control ID]],[6]!Table10[Control ID],[6]cmmiAnalysis!BB$4:BB$579),_xlfn.XLOOKUP(Table8[[#This Row],[Control ID]],[6]!Table10[Control ID],[6]cmmiAnalysis!BC$4:BC$579))</f>
        <v>#REF!</v>
      </c>
      <c r="T513" s="1" t="e">
        <f>SUM(_xlfn.XLOOKUP(Table8[[#This Row],[Control ID]],[6]!Table10[Control ID],[6]cmmiAnalysis!BV$4:BV$579))</f>
        <v>#REF!</v>
      </c>
      <c r="U513" s="1" t="e">
        <f>SUM(_xlfn.XLOOKUP(Table8[[#This Row],[Control ID]],[6]!Table10[Control ID],[6]cmmiAnalysis!BW$4:BW$579))</f>
        <v>#REF!</v>
      </c>
      <c r="V513" s="1" t="e">
        <f>SUM(_xlfn.XLOOKUP(Table8[[#This Row],[Control ID]],[6]!Table10[Control ID],[6]cmmiAnalysis!BX$4:BX$579))</f>
        <v>#REF!</v>
      </c>
      <c r="W513" s="1" t="e">
        <f>SUM(_xlfn.XLOOKUP(Table8[[#This Row],[Control ID]],[6]!Table10[Control ID],[6]cmmiAnalysis!BY$4:BY$579))</f>
        <v>#REF!</v>
      </c>
      <c r="X513" s="1" t="e">
        <f>SUM(_xlfn.XLOOKUP(Table8[[#This Row],[Control ID]],[6]!Table10[Control ID],[6]cmmiAnalysis!BZ$4:BZ$579))</f>
        <v>#REF!</v>
      </c>
      <c r="Y513" s="1" t="e">
        <f>SUM(_xlfn.XLOOKUP(Table8[[#This Row],[Control ID]],[6]!Table10[Control ID],[6]cmmiAnalysis!CA$4:CA$579),_xlfn.XLOOKUP(Table8[[#This Row],[Control ID]],[6]!Table10[Control ID],[6]cmmiAnalysis!CB$4:CB$579))</f>
        <v>#REF!</v>
      </c>
      <c r="Z513" s="1" t="e">
        <f>SUM(_xlfn.XLOOKUP(Table8[[#This Row],[Control ID]],[6]!Table10[Control ID],[6]cmmiAnalysis!CC$4:CC$579),_xlfn.XLOOKUP(Table8[[#This Row],[Control ID]],[6]!Table10[Control ID],[6]cmmiAnalysis!CD$4:CD$579),_xlfn.XLOOKUP(Table8[[#This Row],[Control ID]],[6]!Table10[Control ID],[6]cmmiAnalysis!CE$4:CE$579))</f>
        <v>#REF!</v>
      </c>
    </row>
    <row r="514" spans="2:26" x14ac:dyDescent="0.25">
      <c r="B514" s="1" t="s">
        <v>3934</v>
      </c>
      <c r="C514" s="1" t="str">
        <f>_xlfn.XLOOKUP(B514,[6]cmmiAnalysis!$A$4:$A$579,[6]cmmiAnalysis!$D$4:$D$579,0,0,1)</f>
        <v>Vulnerability Automation</v>
      </c>
      <c r="D514" s="19">
        <v>4</v>
      </c>
      <c r="E514" s="32" t="str">
        <f>IFERROR(SUM(Table8[[#This Row],[Implementation]:[Reporting]]),"N/A")</f>
        <v>N/A</v>
      </c>
      <c r="F514" s="32" t="e">
        <f>SUM(Table8[[#This Row],[Operating Capability]:[Adaptability]])</f>
        <v>#REF!</v>
      </c>
      <c r="G514" s="32" t="e">
        <f>SUM(Table8[[#This Row],[Reliability]:[Transparency]])</f>
        <v>#REF!</v>
      </c>
      <c r="H514" s="1" t="e" cm="1">
        <f t="array" ref="H514">_xlfn.XLOOKUP(B514,[6]!Table10[Control ID],[6]cmmiAnalysis!AV$4:AV$579,0,0,1)</f>
        <v>#REF!</v>
      </c>
      <c r="I514" s="1" t="e" cm="1">
        <f t="array" ref="I514">_xlfn.XLOOKUP(B514,[6]!Table10[Control ID], [6]cmmiAnalysis!AW$4:AW$579,0,0,1)+(_xlfn.XLOOKUP(B514,[6]!Table10[Control ID], [6]cmmiAnalysis!AX$4:AX$579,0,0,1)+(_xlfn.XLOOKUP(B514,[6]!Table10[Control ID], [6]cmmiAnalysis!AY$4:AY$579,0,0,1)))</f>
        <v>#REF!</v>
      </c>
      <c r="J51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4" s="1" t="e">
        <f>SUM(_xlfn.XLOOKUP(Table8[[#This Row],[Control ID]],[6]!Table10[Control ID],[6]cmmiAnalysis!BE$4:BE$579),_xlfn.XLOOKUP(Table8[[#This Row],[Control ID]],[6]!Table10[Control ID],[6]cmmiAnalysis!BF$4:BF$579))</f>
        <v>#REF!</v>
      </c>
      <c r="L514" s="1" t="e">
        <f>SUM(_xlfn.XLOOKUP(Table8[[#This Row],[Control ID]],[6]!Table10[Control ID],[6]cmmiAnalysis!BG$4:BG$579))</f>
        <v>#REF!</v>
      </c>
      <c r="M514" s="1" t="e">
        <f>SUM(_xlfn.XLOOKUP(Table8[[#This Row],[Control ID]],[6]!Table10[Control ID],[6]cmmiAnalysis!BH$4:BH$579))</f>
        <v>#REF!</v>
      </c>
      <c r="N514" s="1" t="e">
        <f>SUM(_xlfn.XLOOKUP(Table8[[#This Row],[Control ID]],[6]!Table10[Control ID],[6]cmmiAnalysis!BI$4:BI$579))</f>
        <v>#REF!</v>
      </c>
      <c r="O514" s="1" t="e">
        <f>SUM(_xlfn.XLOOKUP(Table8[[#This Row],[Control ID]],[6]!Table10[Control ID],[6]cmmiAnalysis!BJ$4:BJ$579),_xlfn.XLOOKUP(Table8[[#This Row],[Control ID]],[6]!Table10[Control ID],[6]cmmiAnalysis!BK$4:BK$579))</f>
        <v>#REF!</v>
      </c>
      <c r="P514" s="1" t="e">
        <f>SUM(_xlfn.XLOOKUP(Table8[[#This Row],[Control ID]],[6]!Table10[Control ID],[6]cmmiAnalysis!BL$4:BL$579))</f>
        <v>#REF!</v>
      </c>
      <c r="Q51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4" s="1" t="e">
        <f>SUM(_xlfn.XLOOKUP(Table8[[#This Row],[Control ID]],[6]!Table10[Control ID],[6]cmmiAnalysis!BQ$4:BQ$579),_xlfn.XLOOKUP(Table8[[#This Row],[Control ID]],[6]!Table10[Control ID],[6]cmmiAnalysis!BR$4:BR$579))</f>
        <v>#REF!</v>
      </c>
      <c r="S514" s="1" t="e">
        <f>SUM(_xlfn.XLOOKUP(Table8[[#This Row],[Control ID]],[6]!Table10[Control ID],[6]cmmiAnalysis!BA$4:BA$579),_xlfn.XLOOKUP(Table8[[#This Row],[Control ID]],[6]!Table10[Control ID],[6]cmmiAnalysis!BB$4:BB$579),_xlfn.XLOOKUP(Table8[[#This Row],[Control ID]],[6]!Table10[Control ID],[6]cmmiAnalysis!BC$4:BC$579))</f>
        <v>#REF!</v>
      </c>
      <c r="T514" s="1" t="e">
        <f>SUM(_xlfn.XLOOKUP(Table8[[#This Row],[Control ID]],[6]!Table10[Control ID],[6]cmmiAnalysis!BV$4:BV$579))</f>
        <v>#REF!</v>
      </c>
      <c r="U514" s="1" t="e">
        <f>SUM(_xlfn.XLOOKUP(Table8[[#This Row],[Control ID]],[6]!Table10[Control ID],[6]cmmiAnalysis!BW$4:BW$579))</f>
        <v>#REF!</v>
      </c>
      <c r="V514" s="1" t="e">
        <f>SUM(_xlfn.XLOOKUP(Table8[[#This Row],[Control ID]],[6]!Table10[Control ID],[6]cmmiAnalysis!BX$4:BX$579))</f>
        <v>#REF!</v>
      </c>
      <c r="W514" s="1" t="e">
        <f>SUM(_xlfn.XLOOKUP(Table8[[#This Row],[Control ID]],[6]!Table10[Control ID],[6]cmmiAnalysis!BY$4:BY$579))</f>
        <v>#REF!</v>
      </c>
      <c r="X514" s="1" t="e">
        <f>SUM(_xlfn.XLOOKUP(Table8[[#This Row],[Control ID]],[6]!Table10[Control ID],[6]cmmiAnalysis!BZ$4:BZ$579))</f>
        <v>#REF!</v>
      </c>
      <c r="Y514" s="1" t="e">
        <f>SUM(_xlfn.XLOOKUP(Table8[[#This Row],[Control ID]],[6]!Table10[Control ID],[6]cmmiAnalysis!CA$4:CA$579),_xlfn.XLOOKUP(Table8[[#This Row],[Control ID]],[6]!Table10[Control ID],[6]cmmiAnalysis!CB$4:CB$579))</f>
        <v>#REF!</v>
      </c>
      <c r="Z514" s="1" t="e">
        <f>SUM(_xlfn.XLOOKUP(Table8[[#This Row],[Control ID]],[6]!Table10[Control ID],[6]cmmiAnalysis!CC$4:CC$579),_xlfn.XLOOKUP(Table8[[#This Row],[Control ID]],[6]!Table10[Control ID],[6]cmmiAnalysis!CD$4:CD$579),_xlfn.XLOOKUP(Table8[[#This Row],[Control ID]],[6]!Table10[Control ID],[6]cmmiAnalysis!CE$4:CE$579))</f>
        <v>#REF!</v>
      </c>
    </row>
    <row r="515" spans="2:26" x14ac:dyDescent="0.25">
      <c r="B515" s="1" t="s">
        <v>3935</v>
      </c>
      <c r="C515" s="1" t="str">
        <f>_xlfn.XLOOKUP(B515,[6]cmmiAnalysis!$A$4:$A$579,[6]cmmiAnalysis!$D$4:$D$579,0,0,1)</f>
        <v>User Activity Monitoring</v>
      </c>
      <c r="D515" s="19">
        <v>3</v>
      </c>
      <c r="E515" s="32" t="str">
        <f>IFERROR(SUM(Table8[[#This Row],[Implementation]:[Reporting]]),"N/A")</f>
        <v>N/A</v>
      </c>
      <c r="F515" s="32" t="e">
        <f>SUM(Table8[[#This Row],[Operating Capability]:[Adaptability]])</f>
        <v>#REF!</v>
      </c>
      <c r="G515" s="32" t="e">
        <f>SUM(Table8[[#This Row],[Reliability]:[Transparency]])</f>
        <v>#REF!</v>
      </c>
      <c r="H515" s="1" t="e" cm="1">
        <f t="array" ref="H515">_xlfn.XLOOKUP(B515,[6]!Table10[Control ID],[6]cmmiAnalysis!AV$4:AV$579,0,0,1)</f>
        <v>#REF!</v>
      </c>
      <c r="I515" s="1" t="e" cm="1">
        <f t="array" ref="I515">_xlfn.XLOOKUP(B515,[6]!Table10[Control ID], [6]cmmiAnalysis!AW$4:AW$579,0,0,1)+(_xlfn.XLOOKUP(B515,[6]!Table10[Control ID], [6]cmmiAnalysis!AX$4:AX$579,0,0,1)+(_xlfn.XLOOKUP(B515,[6]!Table10[Control ID], [6]cmmiAnalysis!AY$4:AY$579,0,0,1)))</f>
        <v>#REF!</v>
      </c>
      <c r="J51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5" s="1" t="e">
        <f>SUM(_xlfn.XLOOKUP(Table8[[#This Row],[Control ID]],[6]!Table10[Control ID],[6]cmmiAnalysis!BE$4:BE$579),_xlfn.XLOOKUP(Table8[[#This Row],[Control ID]],[6]!Table10[Control ID],[6]cmmiAnalysis!BF$4:BF$579))</f>
        <v>#REF!</v>
      </c>
      <c r="L515" s="1" t="e">
        <f>SUM(_xlfn.XLOOKUP(Table8[[#This Row],[Control ID]],[6]!Table10[Control ID],[6]cmmiAnalysis!BG$4:BG$579))</f>
        <v>#REF!</v>
      </c>
      <c r="M515" s="1" t="e">
        <f>SUM(_xlfn.XLOOKUP(Table8[[#This Row],[Control ID]],[6]!Table10[Control ID],[6]cmmiAnalysis!BH$4:BH$579))</f>
        <v>#REF!</v>
      </c>
      <c r="N515" s="1" t="e">
        <f>SUM(_xlfn.XLOOKUP(Table8[[#This Row],[Control ID]],[6]!Table10[Control ID],[6]cmmiAnalysis!BI$4:BI$579))</f>
        <v>#REF!</v>
      </c>
      <c r="O515" s="1" t="e">
        <f>SUM(_xlfn.XLOOKUP(Table8[[#This Row],[Control ID]],[6]!Table10[Control ID],[6]cmmiAnalysis!BJ$4:BJ$579),_xlfn.XLOOKUP(Table8[[#This Row],[Control ID]],[6]!Table10[Control ID],[6]cmmiAnalysis!BK$4:BK$579))</f>
        <v>#REF!</v>
      </c>
      <c r="P515" s="1" t="e">
        <f>SUM(_xlfn.XLOOKUP(Table8[[#This Row],[Control ID]],[6]!Table10[Control ID],[6]cmmiAnalysis!BL$4:BL$579))</f>
        <v>#REF!</v>
      </c>
      <c r="Q51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5" s="1" t="e">
        <f>SUM(_xlfn.XLOOKUP(Table8[[#This Row],[Control ID]],[6]!Table10[Control ID],[6]cmmiAnalysis!BQ$4:BQ$579),_xlfn.XLOOKUP(Table8[[#This Row],[Control ID]],[6]!Table10[Control ID],[6]cmmiAnalysis!BR$4:BR$579))</f>
        <v>#REF!</v>
      </c>
      <c r="S515" s="1" t="e">
        <f>SUM(_xlfn.XLOOKUP(Table8[[#This Row],[Control ID]],[6]!Table10[Control ID],[6]cmmiAnalysis!BA$4:BA$579),_xlfn.XLOOKUP(Table8[[#This Row],[Control ID]],[6]!Table10[Control ID],[6]cmmiAnalysis!BB$4:BB$579),_xlfn.XLOOKUP(Table8[[#This Row],[Control ID]],[6]!Table10[Control ID],[6]cmmiAnalysis!BC$4:BC$579))</f>
        <v>#REF!</v>
      </c>
      <c r="T515" s="1" t="e">
        <f>SUM(_xlfn.XLOOKUP(Table8[[#This Row],[Control ID]],[6]!Table10[Control ID],[6]cmmiAnalysis!BV$4:BV$579))</f>
        <v>#REF!</v>
      </c>
      <c r="U515" s="1" t="e">
        <f>SUM(_xlfn.XLOOKUP(Table8[[#This Row],[Control ID]],[6]!Table10[Control ID],[6]cmmiAnalysis!BW$4:BW$579))</f>
        <v>#REF!</v>
      </c>
      <c r="V515" s="1" t="e">
        <f>SUM(_xlfn.XLOOKUP(Table8[[#This Row],[Control ID]],[6]!Table10[Control ID],[6]cmmiAnalysis!BX$4:BX$579))</f>
        <v>#REF!</v>
      </c>
      <c r="W515" s="1" t="e">
        <f>SUM(_xlfn.XLOOKUP(Table8[[#This Row],[Control ID]],[6]!Table10[Control ID],[6]cmmiAnalysis!BY$4:BY$579))</f>
        <v>#REF!</v>
      </c>
      <c r="X515" s="1" t="e">
        <f>SUM(_xlfn.XLOOKUP(Table8[[#This Row],[Control ID]],[6]!Table10[Control ID],[6]cmmiAnalysis!BZ$4:BZ$579))</f>
        <v>#REF!</v>
      </c>
      <c r="Y515" s="1" t="e">
        <f>SUM(_xlfn.XLOOKUP(Table8[[#This Row],[Control ID]],[6]!Table10[Control ID],[6]cmmiAnalysis!CA$4:CA$579),_xlfn.XLOOKUP(Table8[[#This Row],[Control ID]],[6]!Table10[Control ID],[6]cmmiAnalysis!CB$4:CB$579))</f>
        <v>#REF!</v>
      </c>
      <c r="Z515" s="1" t="e">
        <f>SUM(_xlfn.XLOOKUP(Table8[[#This Row],[Control ID]],[6]!Table10[Control ID],[6]cmmiAnalysis!CC$4:CC$579),_xlfn.XLOOKUP(Table8[[#This Row],[Control ID]],[6]!Table10[Control ID],[6]cmmiAnalysis!CD$4:CD$579),_xlfn.XLOOKUP(Table8[[#This Row],[Control ID]],[6]!Table10[Control ID],[6]cmmiAnalysis!CE$4:CE$579))</f>
        <v>#REF!</v>
      </c>
    </row>
    <row r="516" spans="2:26" x14ac:dyDescent="0.25">
      <c r="B516" s="1" t="s">
        <v>3936</v>
      </c>
      <c r="C516" s="1" t="str">
        <f>_xlfn.XLOOKUP(B516,[6]cmmiAnalysis!$A$4:$A$579,[6]cmmiAnalysis!$D$4:$D$579,0,0,1)</f>
        <v>Static Code Analysis</v>
      </c>
      <c r="D516" s="19">
        <v>3</v>
      </c>
      <c r="E516" s="32" t="str">
        <f>IFERROR(SUM(Table8[[#This Row],[Implementation]:[Reporting]]),"N/A")</f>
        <v>N/A</v>
      </c>
      <c r="F516" s="32" t="e">
        <f>SUM(Table8[[#This Row],[Operating Capability]:[Adaptability]])</f>
        <v>#REF!</v>
      </c>
      <c r="G516" s="32" t="e">
        <f>SUM(Table8[[#This Row],[Reliability]:[Transparency]])</f>
        <v>#REF!</v>
      </c>
      <c r="H516" s="1" t="e" cm="1">
        <f t="array" ref="H516">_xlfn.XLOOKUP(B516,[6]!Table10[Control ID],[6]cmmiAnalysis!AV$4:AV$579,0,0,1)</f>
        <v>#REF!</v>
      </c>
      <c r="I516" s="1" t="e" cm="1">
        <f t="array" ref="I516">_xlfn.XLOOKUP(B516,[6]!Table10[Control ID], [6]cmmiAnalysis!AW$4:AW$579,0,0,1)+(_xlfn.XLOOKUP(B516,[6]!Table10[Control ID], [6]cmmiAnalysis!AX$4:AX$579,0,0,1)+(_xlfn.XLOOKUP(B516,[6]!Table10[Control ID], [6]cmmiAnalysis!AY$4:AY$579,0,0,1)))</f>
        <v>#REF!</v>
      </c>
      <c r="J51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6" s="1" t="e">
        <f>SUM(_xlfn.XLOOKUP(Table8[[#This Row],[Control ID]],[6]!Table10[Control ID],[6]cmmiAnalysis!BE$4:BE$579),_xlfn.XLOOKUP(Table8[[#This Row],[Control ID]],[6]!Table10[Control ID],[6]cmmiAnalysis!BF$4:BF$579))</f>
        <v>#REF!</v>
      </c>
      <c r="L516" s="1" t="e">
        <f>SUM(_xlfn.XLOOKUP(Table8[[#This Row],[Control ID]],[6]!Table10[Control ID],[6]cmmiAnalysis!BG$4:BG$579))</f>
        <v>#REF!</v>
      </c>
      <c r="M516" s="1" t="e">
        <f>SUM(_xlfn.XLOOKUP(Table8[[#This Row],[Control ID]],[6]!Table10[Control ID],[6]cmmiAnalysis!BH$4:BH$579))</f>
        <v>#REF!</v>
      </c>
      <c r="N516" s="1" t="e">
        <f>SUM(_xlfn.XLOOKUP(Table8[[#This Row],[Control ID]],[6]!Table10[Control ID],[6]cmmiAnalysis!BI$4:BI$579))</f>
        <v>#REF!</v>
      </c>
      <c r="O516" s="1" t="e">
        <f>SUM(_xlfn.XLOOKUP(Table8[[#This Row],[Control ID]],[6]!Table10[Control ID],[6]cmmiAnalysis!BJ$4:BJ$579),_xlfn.XLOOKUP(Table8[[#This Row],[Control ID]],[6]!Table10[Control ID],[6]cmmiAnalysis!BK$4:BK$579))</f>
        <v>#REF!</v>
      </c>
      <c r="P516" s="1" t="e">
        <f>SUM(_xlfn.XLOOKUP(Table8[[#This Row],[Control ID]],[6]!Table10[Control ID],[6]cmmiAnalysis!BL$4:BL$579))</f>
        <v>#REF!</v>
      </c>
      <c r="Q51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6" s="1" t="e">
        <f>SUM(_xlfn.XLOOKUP(Table8[[#This Row],[Control ID]],[6]!Table10[Control ID],[6]cmmiAnalysis!BQ$4:BQ$579),_xlfn.XLOOKUP(Table8[[#This Row],[Control ID]],[6]!Table10[Control ID],[6]cmmiAnalysis!BR$4:BR$579))</f>
        <v>#REF!</v>
      </c>
      <c r="S516" s="1" t="e">
        <f>SUM(_xlfn.XLOOKUP(Table8[[#This Row],[Control ID]],[6]!Table10[Control ID],[6]cmmiAnalysis!BA$4:BA$579),_xlfn.XLOOKUP(Table8[[#This Row],[Control ID]],[6]!Table10[Control ID],[6]cmmiAnalysis!BB$4:BB$579),_xlfn.XLOOKUP(Table8[[#This Row],[Control ID]],[6]!Table10[Control ID],[6]cmmiAnalysis!BC$4:BC$579))</f>
        <v>#REF!</v>
      </c>
      <c r="T516" s="1" t="e">
        <f>SUM(_xlfn.XLOOKUP(Table8[[#This Row],[Control ID]],[6]!Table10[Control ID],[6]cmmiAnalysis!BV$4:BV$579))</f>
        <v>#REF!</v>
      </c>
      <c r="U516" s="1" t="e">
        <f>SUM(_xlfn.XLOOKUP(Table8[[#This Row],[Control ID]],[6]!Table10[Control ID],[6]cmmiAnalysis!BW$4:BW$579))</f>
        <v>#REF!</v>
      </c>
      <c r="V516" s="1" t="e">
        <f>SUM(_xlfn.XLOOKUP(Table8[[#This Row],[Control ID]],[6]!Table10[Control ID],[6]cmmiAnalysis!BX$4:BX$579))</f>
        <v>#REF!</v>
      </c>
      <c r="W516" s="1" t="e">
        <f>SUM(_xlfn.XLOOKUP(Table8[[#This Row],[Control ID]],[6]!Table10[Control ID],[6]cmmiAnalysis!BY$4:BY$579))</f>
        <v>#REF!</v>
      </c>
      <c r="X516" s="1" t="e">
        <f>SUM(_xlfn.XLOOKUP(Table8[[#This Row],[Control ID]],[6]!Table10[Control ID],[6]cmmiAnalysis!BZ$4:BZ$579))</f>
        <v>#REF!</v>
      </c>
      <c r="Y516" s="1" t="e">
        <f>SUM(_xlfn.XLOOKUP(Table8[[#This Row],[Control ID]],[6]!Table10[Control ID],[6]cmmiAnalysis!CA$4:CA$579),_xlfn.XLOOKUP(Table8[[#This Row],[Control ID]],[6]!Table10[Control ID],[6]cmmiAnalysis!CB$4:CB$579))</f>
        <v>#REF!</v>
      </c>
      <c r="Z516" s="1" t="e">
        <f>SUM(_xlfn.XLOOKUP(Table8[[#This Row],[Control ID]],[6]!Table10[Control ID],[6]cmmiAnalysis!CC$4:CC$579),_xlfn.XLOOKUP(Table8[[#This Row],[Control ID]],[6]!Table10[Control ID],[6]cmmiAnalysis!CD$4:CD$579),_xlfn.XLOOKUP(Table8[[#This Row],[Control ID]],[6]!Table10[Control ID],[6]cmmiAnalysis!CE$4:CE$579))</f>
        <v>#REF!</v>
      </c>
    </row>
    <row r="517" spans="2:26" x14ac:dyDescent="0.25">
      <c r="B517" s="1" t="s">
        <v>3938</v>
      </c>
      <c r="C517" s="1" t="str">
        <f>_xlfn.XLOOKUP(B517,[6]cmmiAnalysis!$A$4:$A$579,[6]cmmiAnalysis!$D$4:$D$579,0,0,1)</f>
        <v>Dynamic Code Analysis</v>
      </c>
      <c r="D517" s="19">
        <v>4</v>
      </c>
      <c r="E517" s="32" t="str">
        <f>IFERROR(SUM(Table8[[#This Row],[Implementation]:[Reporting]]),"N/A")</f>
        <v>N/A</v>
      </c>
      <c r="F517" s="32" t="e">
        <f>SUM(Table8[[#This Row],[Operating Capability]:[Adaptability]])</f>
        <v>#REF!</v>
      </c>
      <c r="G517" s="32" t="e">
        <f>SUM(Table8[[#This Row],[Reliability]:[Transparency]])</f>
        <v>#REF!</v>
      </c>
      <c r="H517" s="1" t="e" cm="1">
        <f t="array" ref="H517">_xlfn.XLOOKUP(B517,[6]!Table10[Control ID],[6]cmmiAnalysis!AV$4:AV$579,0,0,1)</f>
        <v>#REF!</v>
      </c>
      <c r="I517" s="1" t="e" cm="1">
        <f t="array" ref="I517">_xlfn.XLOOKUP(B517,[6]!Table10[Control ID], [6]cmmiAnalysis!AW$4:AW$579,0,0,1)+(_xlfn.XLOOKUP(B517,[6]!Table10[Control ID], [6]cmmiAnalysis!AX$4:AX$579,0,0,1)+(_xlfn.XLOOKUP(B517,[6]!Table10[Control ID], [6]cmmiAnalysis!AY$4:AY$579,0,0,1)))</f>
        <v>#REF!</v>
      </c>
      <c r="J51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7" s="1" t="e">
        <f>SUM(_xlfn.XLOOKUP(Table8[[#This Row],[Control ID]],[6]!Table10[Control ID],[6]cmmiAnalysis!BE$4:BE$579),_xlfn.XLOOKUP(Table8[[#This Row],[Control ID]],[6]!Table10[Control ID],[6]cmmiAnalysis!BF$4:BF$579))</f>
        <v>#REF!</v>
      </c>
      <c r="L517" s="1" t="e">
        <f>SUM(_xlfn.XLOOKUP(Table8[[#This Row],[Control ID]],[6]!Table10[Control ID],[6]cmmiAnalysis!BG$4:BG$579))</f>
        <v>#REF!</v>
      </c>
      <c r="M517" s="1" t="e">
        <f>SUM(_xlfn.XLOOKUP(Table8[[#This Row],[Control ID]],[6]!Table10[Control ID],[6]cmmiAnalysis!BH$4:BH$579))</f>
        <v>#REF!</v>
      </c>
      <c r="N517" s="1" t="e">
        <f>SUM(_xlfn.XLOOKUP(Table8[[#This Row],[Control ID]],[6]!Table10[Control ID],[6]cmmiAnalysis!BI$4:BI$579))</f>
        <v>#REF!</v>
      </c>
      <c r="O517" s="1" t="e">
        <f>SUM(_xlfn.XLOOKUP(Table8[[#This Row],[Control ID]],[6]!Table10[Control ID],[6]cmmiAnalysis!BJ$4:BJ$579),_xlfn.XLOOKUP(Table8[[#This Row],[Control ID]],[6]!Table10[Control ID],[6]cmmiAnalysis!BK$4:BK$579))</f>
        <v>#REF!</v>
      </c>
      <c r="P517" s="1" t="e">
        <f>SUM(_xlfn.XLOOKUP(Table8[[#This Row],[Control ID]],[6]!Table10[Control ID],[6]cmmiAnalysis!BL$4:BL$579))</f>
        <v>#REF!</v>
      </c>
      <c r="Q51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7" s="1" t="e">
        <f>SUM(_xlfn.XLOOKUP(Table8[[#This Row],[Control ID]],[6]!Table10[Control ID],[6]cmmiAnalysis!BQ$4:BQ$579),_xlfn.XLOOKUP(Table8[[#This Row],[Control ID]],[6]!Table10[Control ID],[6]cmmiAnalysis!BR$4:BR$579))</f>
        <v>#REF!</v>
      </c>
      <c r="S517" s="1" t="e">
        <f>SUM(_xlfn.XLOOKUP(Table8[[#This Row],[Control ID]],[6]!Table10[Control ID],[6]cmmiAnalysis!BA$4:BA$579),_xlfn.XLOOKUP(Table8[[#This Row],[Control ID]],[6]!Table10[Control ID],[6]cmmiAnalysis!BB$4:BB$579),_xlfn.XLOOKUP(Table8[[#This Row],[Control ID]],[6]!Table10[Control ID],[6]cmmiAnalysis!BC$4:BC$579))</f>
        <v>#REF!</v>
      </c>
      <c r="T517" s="1" t="e">
        <f>SUM(_xlfn.XLOOKUP(Table8[[#This Row],[Control ID]],[6]!Table10[Control ID],[6]cmmiAnalysis!BV$4:BV$579))</f>
        <v>#REF!</v>
      </c>
      <c r="U517" s="1" t="e">
        <f>SUM(_xlfn.XLOOKUP(Table8[[#This Row],[Control ID]],[6]!Table10[Control ID],[6]cmmiAnalysis!BW$4:BW$579))</f>
        <v>#REF!</v>
      </c>
      <c r="V517" s="1" t="e">
        <f>SUM(_xlfn.XLOOKUP(Table8[[#This Row],[Control ID]],[6]!Table10[Control ID],[6]cmmiAnalysis!BX$4:BX$579))</f>
        <v>#REF!</v>
      </c>
      <c r="W517" s="1" t="e">
        <f>SUM(_xlfn.XLOOKUP(Table8[[#This Row],[Control ID]],[6]!Table10[Control ID],[6]cmmiAnalysis!BY$4:BY$579))</f>
        <v>#REF!</v>
      </c>
      <c r="X517" s="1" t="e">
        <f>SUM(_xlfn.XLOOKUP(Table8[[#This Row],[Control ID]],[6]!Table10[Control ID],[6]cmmiAnalysis!BZ$4:BZ$579))</f>
        <v>#REF!</v>
      </c>
      <c r="Y517" s="1" t="e">
        <f>SUM(_xlfn.XLOOKUP(Table8[[#This Row],[Control ID]],[6]!Table10[Control ID],[6]cmmiAnalysis!CA$4:CA$579),_xlfn.XLOOKUP(Table8[[#This Row],[Control ID]],[6]!Table10[Control ID],[6]cmmiAnalysis!CB$4:CB$579))</f>
        <v>#REF!</v>
      </c>
      <c r="Z517" s="1" t="e">
        <f>SUM(_xlfn.XLOOKUP(Table8[[#This Row],[Control ID]],[6]!Table10[Control ID],[6]cmmiAnalysis!CC$4:CC$579),_xlfn.XLOOKUP(Table8[[#This Row],[Control ID]],[6]!Table10[Control ID],[6]cmmiAnalysis!CD$4:CD$579),_xlfn.XLOOKUP(Table8[[#This Row],[Control ID]],[6]!Table10[Control ID],[6]cmmiAnalysis!CE$4:CE$579))</f>
        <v>#REF!</v>
      </c>
    </row>
    <row r="518" spans="2:26" x14ac:dyDescent="0.25">
      <c r="B518" s="1" t="s">
        <v>3940</v>
      </c>
      <c r="C518" s="1" t="str">
        <f>_xlfn.XLOOKUP(B518,[6]cmmiAnalysis!$A$4:$A$579,[6]cmmiAnalysis!$D$4:$D$579,0,0,1)</f>
        <v>Secure Development Training</v>
      </c>
      <c r="D518" s="19">
        <v>5</v>
      </c>
      <c r="E518" s="32" t="str">
        <f>IFERROR(SUM(Table8[[#This Row],[Implementation]:[Reporting]]),"N/A")</f>
        <v>N/A</v>
      </c>
      <c r="F518" s="32" t="e">
        <f>SUM(Table8[[#This Row],[Operating Capability]:[Adaptability]])</f>
        <v>#REF!</v>
      </c>
      <c r="G518" s="32" t="e">
        <f>SUM(Table8[[#This Row],[Reliability]:[Transparency]])</f>
        <v>#REF!</v>
      </c>
      <c r="H518" s="1" t="e" cm="1">
        <f t="array" ref="H518">_xlfn.XLOOKUP(B518,[6]!Table10[Control ID],[6]cmmiAnalysis!AV$4:AV$579,0,0,1)</f>
        <v>#REF!</v>
      </c>
      <c r="I518" s="1" t="e" cm="1">
        <f t="array" ref="I518">_xlfn.XLOOKUP(B518,[6]!Table10[Control ID], [6]cmmiAnalysis!AW$4:AW$579,0,0,1)+(_xlfn.XLOOKUP(B518,[6]!Table10[Control ID], [6]cmmiAnalysis!AX$4:AX$579,0,0,1)+(_xlfn.XLOOKUP(B518,[6]!Table10[Control ID], [6]cmmiAnalysis!AY$4:AY$579,0,0,1)))</f>
        <v>#REF!</v>
      </c>
      <c r="J51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8" s="1" t="e">
        <f>SUM(_xlfn.XLOOKUP(Table8[[#This Row],[Control ID]],[6]!Table10[Control ID],[6]cmmiAnalysis!BE$4:BE$579),_xlfn.XLOOKUP(Table8[[#This Row],[Control ID]],[6]!Table10[Control ID],[6]cmmiAnalysis!BF$4:BF$579))</f>
        <v>#REF!</v>
      </c>
      <c r="L518" s="1" t="e">
        <f>SUM(_xlfn.XLOOKUP(Table8[[#This Row],[Control ID]],[6]!Table10[Control ID],[6]cmmiAnalysis!BG$4:BG$579))</f>
        <v>#REF!</v>
      </c>
      <c r="M518" s="1" t="e">
        <f>SUM(_xlfn.XLOOKUP(Table8[[#This Row],[Control ID]],[6]!Table10[Control ID],[6]cmmiAnalysis!BH$4:BH$579))</f>
        <v>#REF!</v>
      </c>
      <c r="N518" s="1" t="e">
        <f>SUM(_xlfn.XLOOKUP(Table8[[#This Row],[Control ID]],[6]!Table10[Control ID],[6]cmmiAnalysis!BI$4:BI$579))</f>
        <v>#REF!</v>
      </c>
      <c r="O518" s="1" t="e">
        <f>SUM(_xlfn.XLOOKUP(Table8[[#This Row],[Control ID]],[6]!Table10[Control ID],[6]cmmiAnalysis!BJ$4:BJ$579),_xlfn.XLOOKUP(Table8[[#This Row],[Control ID]],[6]!Table10[Control ID],[6]cmmiAnalysis!BK$4:BK$579))</f>
        <v>#REF!</v>
      </c>
      <c r="P518" s="1" t="e">
        <f>SUM(_xlfn.XLOOKUP(Table8[[#This Row],[Control ID]],[6]!Table10[Control ID],[6]cmmiAnalysis!BL$4:BL$579))</f>
        <v>#REF!</v>
      </c>
      <c r="Q51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8" s="1" t="e">
        <f>SUM(_xlfn.XLOOKUP(Table8[[#This Row],[Control ID]],[6]!Table10[Control ID],[6]cmmiAnalysis!BQ$4:BQ$579),_xlfn.XLOOKUP(Table8[[#This Row],[Control ID]],[6]!Table10[Control ID],[6]cmmiAnalysis!BR$4:BR$579))</f>
        <v>#REF!</v>
      </c>
      <c r="S518" s="1" t="e">
        <f>SUM(_xlfn.XLOOKUP(Table8[[#This Row],[Control ID]],[6]!Table10[Control ID],[6]cmmiAnalysis!BA$4:BA$579),_xlfn.XLOOKUP(Table8[[#This Row],[Control ID]],[6]!Table10[Control ID],[6]cmmiAnalysis!BB$4:BB$579),_xlfn.XLOOKUP(Table8[[#This Row],[Control ID]],[6]!Table10[Control ID],[6]cmmiAnalysis!BC$4:BC$579))</f>
        <v>#REF!</v>
      </c>
      <c r="T518" s="1" t="e">
        <f>SUM(_xlfn.XLOOKUP(Table8[[#This Row],[Control ID]],[6]!Table10[Control ID],[6]cmmiAnalysis!BV$4:BV$579))</f>
        <v>#REF!</v>
      </c>
      <c r="U518" s="1" t="e">
        <f>SUM(_xlfn.XLOOKUP(Table8[[#This Row],[Control ID]],[6]!Table10[Control ID],[6]cmmiAnalysis!BW$4:BW$579))</f>
        <v>#REF!</v>
      </c>
      <c r="V518" s="1" t="e">
        <f>SUM(_xlfn.XLOOKUP(Table8[[#This Row],[Control ID]],[6]!Table10[Control ID],[6]cmmiAnalysis!BX$4:BX$579))</f>
        <v>#REF!</v>
      </c>
      <c r="W518" s="1" t="e">
        <f>SUM(_xlfn.XLOOKUP(Table8[[#This Row],[Control ID]],[6]!Table10[Control ID],[6]cmmiAnalysis!BY$4:BY$579))</f>
        <v>#REF!</v>
      </c>
      <c r="X518" s="1" t="e">
        <f>SUM(_xlfn.XLOOKUP(Table8[[#This Row],[Control ID]],[6]!Table10[Control ID],[6]cmmiAnalysis!BZ$4:BZ$579))</f>
        <v>#REF!</v>
      </c>
      <c r="Y518" s="1" t="e">
        <f>SUM(_xlfn.XLOOKUP(Table8[[#This Row],[Control ID]],[6]!Table10[Control ID],[6]cmmiAnalysis!CA$4:CA$579),_xlfn.XLOOKUP(Table8[[#This Row],[Control ID]],[6]!Table10[Control ID],[6]cmmiAnalysis!CB$4:CB$579))</f>
        <v>#REF!</v>
      </c>
      <c r="Z518" s="1" t="e">
        <f>SUM(_xlfn.XLOOKUP(Table8[[#This Row],[Control ID]],[6]!Table10[Control ID],[6]cmmiAnalysis!CC$4:CC$579),_xlfn.XLOOKUP(Table8[[#This Row],[Control ID]],[6]!Table10[Control ID],[6]cmmiAnalysis!CD$4:CD$579),_xlfn.XLOOKUP(Table8[[#This Row],[Control ID]],[6]!Table10[Control ID],[6]cmmiAnalysis!CE$4:CE$579))</f>
        <v>#REF!</v>
      </c>
    </row>
    <row r="519" spans="2:26" x14ac:dyDescent="0.25">
      <c r="B519" s="1" t="s">
        <v>3942</v>
      </c>
      <c r="C519" s="1" t="str">
        <f>_xlfn.XLOOKUP(B519,[6]cmmiAnalysis!$A$4:$A$579,[6]cmmiAnalysis!$D$4:$D$579,0,0,1)</f>
        <v>Code Review Process</v>
      </c>
      <c r="D519" s="19">
        <v>4</v>
      </c>
      <c r="E519" s="32" t="str">
        <f>IFERROR(SUM(Table8[[#This Row],[Implementation]:[Reporting]]),"N/A")</f>
        <v>N/A</v>
      </c>
      <c r="F519" s="32" t="e">
        <f>SUM(Table8[[#This Row],[Operating Capability]:[Adaptability]])</f>
        <v>#REF!</v>
      </c>
      <c r="G519" s="32" t="e">
        <f>SUM(Table8[[#This Row],[Reliability]:[Transparency]])</f>
        <v>#REF!</v>
      </c>
      <c r="H519" s="1" t="e" cm="1">
        <f t="array" ref="H519">_xlfn.XLOOKUP(B519,[6]!Table10[Control ID],[6]cmmiAnalysis!AV$4:AV$579,0,0,1)</f>
        <v>#REF!</v>
      </c>
      <c r="I519" s="1" t="e" cm="1">
        <f t="array" ref="I519">_xlfn.XLOOKUP(B519,[6]!Table10[Control ID], [6]cmmiAnalysis!AW$4:AW$579,0,0,1)+(_xlfn.XLOOKUP(B519,[6]!Table10[Control ID], [6]cmmiAnalysis!AX$4:AX$579,0,0,1)+(_xlfn.XLOOKUP(B519,[6]!Table10[Control ID], [6]cmmiAnalysis!AY$4:AY$579,0,0,1)))</f>
        <v>#REF!</v>
      </c>
      <c r="J51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19" s="1" t="e">
        <f>SUM(_xlfn.XLOOKUP(Table8[[#This Row],[Control ID]],[6]!Table10[Control ID],[6]cmmiAnalysis!BE$4:BE$579),_xlfn.XLOOKUP(Table8[[#This Row],[Control ID]],[6]!Table10[Control ID],[6]cmmiAnalysis!BF$4:BF$579))</f>
        <v>#REF!</v>
      </c>
      <c r="L519" s="1" t="e">
        <f>SUM(_xlfn.XLOOKUP(Table8[[#This Row],[Control ID]],[6]!Table10[Control ID],[6]cmmiAnalysis!BG$4:BG$579))</f>
        <v>#REF!</v>
      </c>
      <c r="M519" s="1" t="e">
        <f>SUM(_xlfn.XLOOKUP(Table8[[#This Row],[Control ID]],[6]!Table10[Control ID],[6]cmmiAnalysis!BH$4:BH$579))</f>
        <v>#REF!</v>
      </c>
      <c r="N519" s="1" t="e">
        <f>SUM(_xlfn.XLOOKUP(Table8[[#This Row],[Control ID]],[6]!Table10[Control ID],[6]cmmiAnalysis!BI$4:BI$579))</f>
        <v>#REF!</v>
      </c>
      <c r="O519" s="1" t="e">
        <f>SUM(_xlfn.XLOOKUP(Table8[[#This Row],[Control ID]],[6]!Table10[Control ID],[6]cmmiAnalysis!BJ$4:BJ$579),_xlfn.XLOOKUP(Table8[[#This Row],[Control ID]],[6]!Table10[Control ID],[6]cmmiAnalysis!BK$4:BK$579))</f>
        <v>#REF!</v>
      </c>
      <c r="P519" s="1" t="e">
        <f>SUM(_xlfn.XLOOKUP(Table8[[#This Row],[Control ID]],[6]!Table10[Control ID],[6]cmmiAnalysis!BL$4:BL$579))</f>
        <v>#REF!</v>
      </c>
      <c r="Q51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19" s="1" t="e">
        <f>SUM(_xlfn.XLOOKUP(Table8[[#This Row],[Control ID]],[6]!Table10[Control ID],[6]cmmiAnalysis!BQ$4:BQ$579),_xlfn.XLOOKUP(Table8[[#This Row],[Control ID]],[6]!Table10[Control ID],[6]cmmiAnalysis!BR$4:BR$579))</f>
        <v>#REF!</v>
      </c>
      <c r="S519" s="1" t="e">
        <f>SUM(_xlfn.XLOOKUP(Table8[[#This Row],[Control ID]],[6]!Table10[Control ID],[6]cmmiAnalysis!BA$4:BA$579),_xlfn.XLOOKUP(Table8[[#This Row],[Control ID]],[6]!Table10[Control ID],[6]cmmiAnalysis!BB$4:BB$579),_xlfn.XLOOKUP(Table8[[#This Row],[Control ID]],[6]!Table10[Control ID],[6]cmmiAnalysis!BC$4:BC$579))</f>
        <v>#REF!</v>
      </c>
      <c r="T519" s="1" t="e">
        <f>SUM(_xlfn.XLOOKUP(Table8[[#This Row],[Control ID]],[6]!Table10[Control ID],[6]cmmiAnalysis!BV$4:BV$579))</f>
        <v>#REF!</v>
      </c>
      <c r="U519" s="1" t="e">
        <f>SUM(_xlfn.XLOOKUP(Table8[[#This Row],[Control ID]],[6]!Table10[Control ID],[6]cmmiAnalysis!BW$4:BW$579))</f>
        <v>#REF!</v>
      </c>
      <c r="V519" s="1" t="e">
        <f>SUM(_xlfn.XLOOKUP(Table8[[#This Row],[Control ID]],[6]!Table10[Control ID],[6]cmmiAnalysis!BX$4:BX$579))</f>
        <v>#REF!</v>
      </c>
      <c r="W519" s="1" t="e">
        <f>SUM(_xlfn.XLOOKUP(Table8[[#This Row],[Control ID]],[6]!Table10[Control ID],[6]cmmiAnalysis!BY$4:BY$579))</f>
        <v>#REF!</v>
      </c>
      <c r="X519" s="1" t="e">
        <f>SUM(_xlfn.XLOOKUP(Table8[[#This Row],[Control ID]],[6]!Table10[Control ID],[6]cmmiAnalysis!BZ$4:BZ$579))</f>
        <v>#REF!</v>
      </c>
      <c r="Y519" s="1" t="e">
        <f>SUM(_xlfn.XLOOKUP(Table8[[#This Row],[Control ID]],[6]!Table10[Control ID],[6]cmmiAnalysis!CA$4:CA$579),_xlfn.XLOOKUP(Table8[[#This Row],[Control ID]],[6]!Table10[Control ID],[6]cmmiAnalysis!CB$4:CB$579))</f>
        <v>#REF!</v>
      </c>
      <c r="Z519" s="1" t="e">
        <f>SUM(_xlfn.XLOOKUP(Table8[[#This Row],[Control ID]],[6]!Table10[Control ID],[6]cmmiAnalysis!CC$4:CC$579),_xlfn.XLOOKUP(Table8[[#This Row],[Control ID]],[6]!Table10[Control ID],[6]cmmiAnalysis!CD$4:CD$579),_xlfn.XLOOKUP(Table8[[#This Row],[Control ID]],[6]!Table10[Control ID],[6]cmmiAnalysis!CE$4:CE$579))</f>
        <v>#REF!</v>
      </c>
    </row>
    <row r="520" spans="2:26" x14ac:dyDescent="0.25">
      <c r="B520" s="1" t="s">
        <v>3943</v>
      </c>
      <c r="C520" s="1" t="str">
        <f>_xlfn.XLOOKUP(B520,[6]cmmiAnalysis!$A$4:$A$579,[6]cmmiAnalysis!$D$4:$D$579,0,0,1)</f>
        <v>Vendor Security Assessment</v>
      </c>
      <c r="D520" s="19">
        <v>3</v>
      </c>
      <c r="E520" s="32" t="str">
        <f>IFERROR(SUM(Table8[[#This Row],[Implementation]:[Reporting]]),"N/A")</f>
        <v>N/A</v>
      </c>
      <c r="F520" s="32" t="e">
        <f>SUM(Table8[[#This Row],[Operating Capability]:[Adaptability]])</f>
        <v>#REF!</v>
      </c>
      <c r="G520" s="32" t="e">
        <f>SUM(Table8[[#This Row],[Reliability]:[Transparency]])</f>
        <v>#REF!</v>
      </c>
      <c r="H520" s="1" t="e" cm="1">
        <f t="array" ref="H520">_xlfn.XLOOKUP(B520,[6]!Table10[Control ID],[6]cmmiAnalysis!AV$4:AV$579,0,0,1)</f>
        <v>#REF!</v>
      </c>
      <c r="I520" s="1" t="e" cm="1">
        <f t="array" ref="I520">_xlfn.XLOOKUP(B520,[6]!Table10[Control ID], [6]cmmiAnalysis!AW$4:AW$579,0,0,1)+(_xlfn.XLOOKUP(B520,[6]!Table10[Control ID], [6]cmmiAnalysis!AX$4:AX$579,0,0,1)+(_xlfn.XLOOKUP(B520,[6]!Table10[Control ID], [6]cmmiAnalysis!AY$4:AY$579,0,0,1)))</f>
        <v>#REF!</v>
      </c>
      <c r="J52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0" s="1" t="e">
        <f>SUM(_xlfn.XLOOKUP(Table8[[#This Row],[Control ID]],[6]!Table10[Control ID],[6]cmmiAnalysis!BE$4:BE$579),_xlfn.XLOOKUP(Table8[[#This Row],[Control ID]],[6]!Table10[Control ID],[6]cmmiAnalysis!BF$4:BF$579))</f>
        <v>#REF!</v>
      </c>
      <c r="L520" s="1" t="e">
        <f>SUM(_xlfn.XLOOKUP(Table8[[#This Row],[Control ID]],[6]!Table10[Control ID],[6]cmmiAnalysis!BG$4:BG$579))</f>
        <v>#REF!</v>
      </c>
      <c r="M520" s="1" t="e">
        <f>SUM(_xlfn.XLOOKUP(Table8[[#This Row],[Control ID]],[6]!Table10[Control ID],[6]cmmiAnalysis!BH$4:BH$579))</f>
        <v>#REF!</v>
      </c>
      <c r="N520" s="1" t="e">
        <f>SUM(_xlfn.XLOOKUP(Table8[[#This Row],[Control ID]],[6]!Table10[Control ID],[6]cmmiAnalysis!BI$4:BI$579))</f>
        <v>#REF!</v>
      </c>
      <c r="O520" s="1" t="e">
        <f>SUM(_xlfn.XLOOKUP(Table8[[#This Row],[Control ID]],[6]!Table10[Control ID],[6]cmmiAnalysis!BJ$4:BJ$579),_xlfn.XLOOKUP(Table8[[#This Row],[Control ID]],[6]!Table10[Control ID],[6]cmmiAnalysis!BK$4:BK$579))</f>
        <v>#REF!</v>
      </c>
      <c r="P520" s="1" t="e">
        <f>SUM(_xlfn.XLOOKUP(Table8[[#This Row],[Control ID]],[6]!Table10[Control ID],[6]cmmiAnalysis!BL$4:BL$579))</f>
        <v>#REF!</v>
      </c>
      <c r="Q52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0" s="1" t="e">
        <f>SUM(_xlfn.XLOOKUP(Table8[[#This Row],[Control ID]],[6]!Table10[Control ID],[6]cmmiAnalysis!BQ$4:BQ$579),_xlfn.XLOOKUP(Table8[[#This Row],[Control ID]],[6]!Table10[Control ID],[6]cmmiAnalysis!BR$4:BR$579))</f>
        <v>#REF!</v>
      </c>
      <c r="S520" s="1" t="e">
        <f>SUM(_xlfn.XLOOKUP(Table8[[#This Row],[Control ID]],[6]!Table10[Control ID],[6]cmmiAnalysis!BA$4:BA$579),_xlfn.XLOOKUP(Table8[[#This Row],[Control ID]],[6]!Table10[Control ID],[6]cmmiAnalysis!BB$4:BB$579),_xlfn.XLOOKUP(Table8[[#This Row],[Control ID]],[6]!Table10[Control ID],[6]cmmiAnalysis!BC$4:BC$579))</f>
        <v>#REF!</v>
      </c>
      <c r="T520" s="1" t="e">
        <f>SUM(_xlfn.XLOOKUP(Table8[[#This Row],[Control ID]],[6]!Table10[Control ID],[6]cmmiAnalysis!BV$4:BV$579))</f>
        <v>#REF!</v>
      </c>
      <c r="U520" s="1" t="e">
        <f>SUM(_xlfn.XLOOKUP(Table8[[#This Row],[Control ID]],[6]!Table10[Control ID],[6]cmmiAnalysis!BW$4:BW$579))</f>
        <v>#REF!</v>
      </c>
      <c r="V520" s="1" t="e">
        <f>SUM(_xlfn.XLOOKUP(Table8[[#This Row],[Control ID]],[6]!Table10[Control ID],[6]cmmiAnalysis!BX$4:BX$579))</f>
        <v>#REF!</v>
      </c>
      <c r="W520" s="1" t="e">
        <f>SUM(_xlfn.XLOOKUP(Table8[[#This Row],[Control ID]],[6]!Table10[Control ID],[6]cmmiAnalysis!BY$4:BY$579))</f>
        <v>#REF!</v>
      </c>
      <c r="X520" s="1" t="e">
        <f>SUM(_xlfn.XLOOKUP(Table8[[#This Row],[Control ID]],[6]!Table10[Control ID],[6]cmmiAnalysis!BZ$4:BZ$579))</f>
        <v>#REF!</v>
      </c>
      <c r="Y520" s="1" t="e">
        <f>SUM(_xlfn.XLOOKUP(Table8[[#This Row],[Control ID]],[6]!Table10[Control ID],[6]cmmiAnalysis!CA$4:CA$579),_xlfn.XLOOKUP(Table8[[#This Row],[Control ID]],[6]!Table10[Control ID],[6]cmmiAnalysis!CB$4:CB$579))</f>
        <v>#REF!</v>
      </c>
      <c r="Z520" s="1" t="e">
        <f>SUM(_xlfn.XLOOKUP(Table8[[#This Row],[Control ID]],[6]!Table10[Control ID],[6]cmmiAnalysis!CC$4:CC$579),_xlfn.XLOOKUP(Table8[[#This Row],[Control ID]],[6]!Table10[Control ID],[6]cmmiAnalysis!CD$4:CD$579),_xlfn.XLOOKUP(Table8[[#This Row],[Control ID]],[6]!Table10[Control ID],[6]cmmiAnalysis!CE$4:CE$579))</f>
        <v>#REF!</v>
      </c>
    </row>
    <row r="521" spans="2:26" x14ac:dyDescent="0.25">
      <c r="B521" s="1" t="s">
        <v>3944</v>
      </c>
      <c r="C521" s="1" t="str">
        <f>_xlfn.XLOOKUP(B521,[6]cmmiAnalysis!$A$4:$A$579,[6]cmmiAnalysis!$D$4:$D$579,0,0,1)</f>
        <v>Contractual Security Measures</v>
      </c>
      <c r="D521" s="19">
        <v>3</v>
      </c>
      <c r="E521" s="32" t="str">
        <f>IFERROR(SUM(Table8[[#This Row],[Implementation]:[Reporting]]),"N/A")</f>
        <v>N/A</v>
      </c>
      <c r="F521" s="32" t="e">
        <f>SUM(Table8[[#This Row],[Operating Capability]:[Adaptability]])</f>
        <v>#REF!</v>
      </c>
      <c r="G521" s="32" t="e">
        <f>SUM(Table8[[#This Row],[Reliability]:[Transparency]])</f>
        <v>#REF!</v>
      </c>
      <c r="H521" s="1" t="e" cm="1">
        <f t="array" ref="H521">_xlfn.XLOOKUP(B521,[6]!Table10[Control ID],[6]cmmiAnalysis!AV$4:AV$579,0,0,1)</f>
        <v>#REF!</v>
      </c>
      <c r="I521" s="1" t="e" cm="1">
        <f t="array" ref="I521">_xlfn.XLOOKUP(B521,[6]!Table10[Control ID], [6]cmmiAnalysis!AW$4:AW$579,0,0,1)+(_xlfn.XLOOKUP(B521,[6]!Table10[Control ID], [6]cmmiAnalysis!AX$4:AX$579,0,0,1)+(_xlfn.XLOOKUP(B521,[6]!Table10[Control ID], [6]cmmiAnalysis!AY$4:AY$579,0,0,1)))</f>
        <v>#REF!</v>
      </c>
      <c r="J52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1" s="1" t="e">
        <f>SUM(_xlfn.XLOOKUP(Table8[[#This Row],[Control ID]],[6]!Table10[Control ID],[6]cmmiAnalysis!BE$4:BE$579),_xlfn.XLOOKUP(Table8[[#This Row],[Control ID]],[6]!Table10[Control ID],[6]cmmiAnalysis!BF$4:BF$579))</f>
        <v>#REF!</v>
      </c>
      <c r="L521" s="1" t="e">
        <f>SUM(_xlfn.XLOOKUP(Table8[[#This Row],[Control ID]],[6]!Table10[Control ID],[6]cmmiAnalysis!BG$4:BG$579))</f>
        <v>#REF!</v>
      </c>
      <c r="M521" s="1" t="e">
        <f>SUM(_xlfn.XLOOKUP(Table8[[#This Row],[Control ID]],[6]!Table10[Control ID],[6]cmmiAnalysis!BH$4:BH$579))</f>
        <v>#REF!</v>
      </c>
      <c r="N521" s="1" t="e">
        <f>SUM(_xlfn.XLOOKUP(Table8[[#This Row],[Control ID]],[6]!Table10[Control ID],[6]cmmiAnalysis!BI$4:BI$579))</f>
        <v>#REF!</v>
      </c>
      <c r="O521" s="1" t="e">
        <f>SUM(_xlfn.XLOOKUP(Table8[[#This Row],[Control ID]],[6]!Table10[Control ID],[6]cmmiAnalysis!BJ$4:BJ$579),_xlfn.XLOOKUP(Table8[[#This Row],[Control ID]],[6]!Table10[Control ID],[6]cmmiAnalysis!BK$4:BK$579))</f>
        <v>#REF!</v>
      </c>
      <c r="P521" s="1" t="e">
        <f>SUM(_xlfn.XLOOKUP(Table8[[#This Row],[Control ID]],[6]!Table10[Control ID],[6]cmmiAnalysis!BL$4:BL$579))</f>
        <v>#REF!</v>
      </c>
      <c r="Q52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1" s="1" t="e">
        <f>SUM(_xlfn.XLOOKUP(Table8[[#This Row],[Control ID]],[6]!Table10[Control ID],[6]cmmiAnalysis!BQ$4:BQ$579),_xlfn.XLOOKUP(Table8[[#This Row],[Control ID]],[6]!Table10[Control ID],[6]cmmiAnalysis!BR$4:BR$579))</f>
        <v>#REF!</v>
      </c>
      <c r="S521" s="1" t="e">
        <f>SUM(_xlfn.XLOOKUP(Table8[[#This Row],[Control ID]],[6]!Table10[Control ID],[6]cmmiAnalysis!BA$4:BA$579),_xlfn.XLOOKUP(Table8[[#This Row],[Control ID]],[6]!Table10[Control ID],[6]cmmiAnalysis!BB$4:BB$579),_xlfn.XLOOKUP(Table8[[#This Row],[Control ID]],[6]!Table10[Control ID],[6]cmmiAnalysis!BC$4:BC$579))</f>
        <v>#REF!</v>
      </c>
      <c r="T521" s="1" t="e">
        <f>SUM(_xlfn.XLOOKUP(Table8[[#This Row],[Control ID]],[6]!Table10[Control ID],[6]cmmiAnalysis!BV$4:BV$579))</f>
        <v>#REF!</v>
      </c>
      <c r="U521" s="1" t="e">
        <f>SUM(_xlfn.XLOOKUP(Table8[[#This Row],[Control ID]],[6]!Table10[Control ID],[6]cmmiAnalysis!BW$4:BW$579))</f>
        <v>#REF!</v>
      </c>
      <c r="V521" s="1" t="e">
        <f>SUM(_xlfn.XLOOKUP(Table8[[#This Row],[Control ID]],[6]!Table10[Control ID],[6]cmmiAnalysis!BX$4:BX$579))</f>
        <v>#REF!</v>
      </c>
      <c r="W521" s="1" t="e">
        <f>SUM(_xlfn.XLOOKUP(Table8[[#This Row],[Control ID]],[6]!Table10[Control ID],[6]cmmiAnalysis!BY$4:BY$579))</f>
        <v>#REF!</v>
      </c>
      <c r="X521" s="1" t="e">
        <f>SUM(_xlfn.XLOOKUP(Table8[[#This Row],[Control ID]],[6]!Table10[Control ID],[6]cmmiAnalysis!BZ$4:BZ$579))</f>
        <v>#REF!</v>
      </c>
      <c r="Y521" s="1" t="e">
        <f>SUM(_xlfn.XLOOKUP(Table8[[#This Row],[Control ID]],[6]!Table10[Control ID],[6]cmmiAnalysis!CA$4:CA$579),_xlfn.XLOOKUP(Table8[[#This Row],[Control ID]],[6]!Table10[Control ID],[6]cmmiAnalysis!CB$4:CB$579))</f>
        <v>#REF!</v>
      </c>
      <c r="Z521" s="1" t="e">
        <f>SUM(_xlfn.XLOOKUP(Table8[[#This Row],[Control ID]],[6]!Table10[Control ID],[6]cmmiAnalysis!CC$4:CC$579),_xlfn.XLOOKUP(Table8[[#This Row],[Control ID]],[6]!Table10[Control ID],[6]cmmiAnalysis!CD$4:CD$579),_xlfn.XLOOKUP(Table8[[#This Row],[Control ID]],[6]!Table10[Control ID],[6]cmmiAnalysis!CE$4:CE$579))</f>
        <v>#REF!</v>
      </c>
    </row>
    <row r="522" spans="2:26" x14ac:dyDescent="0.25">
      <c r="B522" s="1" t="s">
        <v>3946</v>
      </c>
      <c r="C522" s="1" t="str">
        <f>_xlfn.XLOOKUP(B522,[6]cmmiAnalysis!$A$4:$A$579,[6]cmmiAnalysis!$D$4:$D$579,0,0,1)</f>
        <v>Open Source Software Audit</v>
      </c>
      <c r="D522" s="19">
        <v>3</v>
      </c>
      <c r="E522" s="32" t="str">
        <f>IFERROR(SUM(Table8[[#This Row],[Implementation]:[Reporting]]),"N/A")</f>
        <v>N/A</v>
      </c>
      <c r="F522" s="32" t="e">
        <f>SUM(Table8[[#This Row],[Operating Capability]:[Adaptability]])</f>
        <v>#REF!</v>
      </c>
      <c r="G522" s="32" t="e">
        <f>SUM(Table8[[#This Row],[Reliability]:[Transparency]])</f>
        <v>#REF!</v>
      </c>
      <c r="H522" s="1" t="e" cm="1">
        <f t="array" ref="H522">_xlfn.XLOOKUP(B522,[6]!Table10[Control ID],[6]cmmiAnalysis!AV$4:AV$579,0,0,1)</f>
        <v>#REF!</v>
      </c>
      <c r="I522" s="1" t="e" cm="1">
        <f t="array" ref="I522">_xlfn.XLOOKUP(B522,[6]!Table10[Control ID], [6]cmmiAnalysis!AW$4:AW$579,0,0,1)+(_xlfn.XLOOKUP(B522,[6]!Table10[Control ID], [6]cmmiAnalysis!AX$4:AX$579,0,0,1)+(_xlfn.XLOOKUP(B522,[6]!Table10[Control ID], [6]cmmiAnalysis!AY$4:AY$579,0,0,1)))</f>
        <v>#REF!</v>
      </c>
      <c r="J52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2" s="1" t="e">
        <f>SUM(_xlfn.XLOOKUP(Table8[[#This Row],[Control ID]],[6]!Table10[Control ID],[6]cmmiAnalysis!BE$4:BE$579),_xlfn.XLOOKUP(Table8[[#This Row],[Control ID]],[6]!Table10[Control ID],[6]cmmiAnalysis!BF$4:BF$579))</f>
        <v>#REF!</v>
      </c>
      <c r="L522" s="1" t="e">
        <f>SUM(_xlfn.XLOOKUP(Table8[[#This Row],[Control ID]],[6]!Table10[Control ID],[6]cmmiAnalysis!BG$4:BG$579))</f>
        <v>#REF!</v>
      </c>
      <c r="M522" s="1" t="e">
        <f>SUM(_xlfn.XLOOKUP(Table8[[#This Row],[Control ID]],[6]!Table10[Control ID],[6]cmmiAnalysis!BH$4:BH$579))</f>
        <v>#REF!</v>
      </c>
      <c r="N522" s="1" t="e">
        <f>SUM(_xlfn.XLOOKUP(Table8[[#This Row],[Control ID]],[6]!Table10[Control ID],[6]cmmiAnalysis!BI$4:BI$579))</f>
        <v>#REF!</v>
      </c>
      <c r="O522" s="1" t="e">
        <f>SUM(_xlfn.XLOOKUP(Table8[[#This Row],[Control ID]],[6]!Table10[Control ID],[6]cmmiAnalysis!BJ$4:BJ$579),_xlfn.XLOOKUP(Table8[[#This Row],[Control ID]],[6]!Table10[Control ID],[6]cmmiAnalysis!BK$4:BK$579))</f>
        <v>#REF!</v>
      </c>
      <c r="P522" s="1" t="e">
        <f>SUM(_xlfn.XLOOKUP(Table8[[#This Row],[Control ID]],[6]!Table10[Control ID],[6]cmmiAnalysis!BL$4:BL$579))</f>
        <v>#REF!</v>
      </c>
      <c r="Q52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2" s="1" t="e">
        <f>SUM(_xlfn.XLOOKUP(Table8[[#This Row],[Control ID]],[6]!Table10[Control ID],[6]cmmiAnalysis!BQ$4:BQ$579),_xlfn.XLOOKUP(Table8[[#This Row],[Control ID]],[6]!Table10[Control ID],[6]cmmiAnalysis!BR$4:BR$579))</f>
        <v>#REF!</v>
      </c>
      <c r="S522" s="1" t="e">
        <f>SUM(_xlfn.XLOOKUP(Table8[[#This Row],[Control ID]],[6]!Table10[Control ID],[6]cmmiAnalysis!BA$4:BA$579),_xlfn.XLOOKUP(Table8[[#This Row],[Control ID]],[6]!Table10[Control ID],[6]cmmiAnalysis!BB$4:BB$579),_xlfn.XLOOKUP(Table8[[#This Row],[Control ID]],[6]!Table10[Control ID],[6]cmmiAnalysis!BC$4:BC$579))</f>
        <v>#REF!</v>
      </c>
      <c r="T522" s="1" t="e">
        <f>SUM(_xlfn.XLOOKUP(Table8[[#This Row],[Control ID]],[6]!Table10[Control ID],[6]cmmiAnalysis!BV$4:BV$579))</f>
        <v>#REF!</v>
      </c>
      <c r="U522" s="1" t="e">
        <f>SUM(_xlfn.XLOOKUP(Table8[[#This Row],[Control ID]],[6]!Table10[Control ID],[6]cmmiAnalysis!BW$4:BW$579))</f>
        <v>#REF!</v>
      </c>
      <c r="V522" s="1" t="e">
        <f>SUM(_xlfn.XLOOKUP(Table8[[#This Row],[Control ID]],[6]!Table10[Control ID],[6]cmmiAnalysis!BX$4:BX$579))</f>
        <v>#REF!</v>
      </c>
      <c r="W522" s="1" t="e">
        <f>SUM(_xlfn.XLOOKUP(Table8[[#This Row],[Control ID]],[6]!Table10[Control ID],[6]cmmiAnalysis!BY$4:BY$579))</f>
        <v>#REF!</v>
      </c>
      <c r="X522" s="1" t="e">
        <f>SUM(_xlfn.XLOOKUP(Table8[[#This Row],[Control ID]],[6]!Table10[Control ID],[6]cmmiAnalysis!BZ$4:BZ$579))</f>
        <v>#REF!</v>
      </c>
      <c r="Y522" s="1" t="e">
        <f>SUM(_xlfn.XLOOKUP(Table8[[#This Row],[Control ID]],[6]!Table10[Control ID],[6]cmmiAnalysis!CA$4:CA$579),_xlfn.XLOOKUP(Table8[[#This Row],[Control ID]],[6]!Table10[Control ID],[6]cmmiAnalysis!CB$4:CB$579))</f>
        <v>#REF!</v>
      </c>
      <c r="Z522" s="1" t="e">
        <f>SUM(_xlfn.XLOOKUP(Table8[[#This Row],[Control ID]],[6]!Table10[Control ID],[6]cmmiAnalysis!CC$4:CC$579),_xlfn.XLOOKUP(Table8[[#This Row],[Control ID]],[6]!Table10[Control ID],[6]cmmiAnalysis!CD$4:CD$579),_xlfn.XLOOKUP(Table8[[#This Row],[Control ID]],[6]!Table10[Control ID],[6]cmmiAnalysis!CE$4:CE$579))</f>
        <v>#REF!</v>
      </c>
    </row>
    <row r="523" spans="2:26" x14ac:dyDescent="0.25">
      <c r="B523" s="1" t="s">
        <v>3948</v>
      </c>
      <c r="C523" s="1" t="str">
        <f>_xlfn.XLOOKUP(B523,[6]cmmiAnalysis!$A$4:$A$579,[6]cmmiAnalysis!$D$4:$D$579,0,0,1)</f>
        <v>Third-Party Penetration Testing</v>
      </c>
      <c r="D523" s="19">
        <v>3</v>
      </c>
      <c r="E523" s="32" t="str">
        <f>IFERROR(SUM(Table8[[#This Row],[Implementation]:[Reporting]]),"N/A")</f>
        <v>N/A</v>
      </c>
      <c r="F523" s="32" t="e">
        <f>SUM(Table8[[#This Row],[Operating Capability]:[Adaptability]])</f>
        <v>#REF!</v>
      </c>
      <c r="G523" s="32" t="e">
        <f>SUM(Table8[[#This Row],[Reliability]:[Transparency]])</f>
        <v>#REF!</v>
      </c>
      <c r="H523" s="1" t="e" cm="1">
        <f t="array" ref="H523">_xlfn.XLOOKUP(B523,[6]!Table10[Control ID],[6]cmmiAnalysis!AV$4:AV$579,0,0,1)</f>
        <v>#REF!</v>
      </c>
      <c r="I523" s="1" t="e" cm="1">
        <f t="array" ref="I523">_xlfn.XLOOKUP(B523,[6]!Table10[Control ID], [6]cmmiAnalysis!AW$4:AW$579,0,0,1)+(_xlfn.XLOOKUP(B523,[6]!Table10[Control ID], [6]cmmiAnalysis!AX$4:AX$579,0,0,1)+(_xlfn.XLOOKUP(B523,[6]!Table10[Control ID], [6]cmmiAnalysis!AY$4:AY$579,0,0,1)))</f>
        <v>#REF!</v>
      </c>
      <c r="J52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3" s="1" t="e">
        <f>SUM(_xlfn.XLOOKUP(Table8[[#This Row],[Control ID]],[6]!Table10[Control ID],[6]cmmiAnalysis!BE$4:BE$579),_xlfn.XLOOKUP(Table8[[#This Row],[Control ID]],[6]!Table10[Control ID],[6]cmmiAnalysis!BF$4:BF$579))</f>
        <v>#REF!</v>
      </c>
      <c r="L523" s="1" t="e">
        <f>SUM(_xlfn.XLOOKUP(Table8[[#This Row],[Control ID]],[6]!Table10[Control ID],[6]cmmiAnalysis!BG$4:BG$579))</f>
        <v>#REF!</v>
      </c>
      <c r="M523" s="1" t="e">
        <f>SUM(_xlfn.XLOOKUP(Table8[[#This Row],[Control ID]],[6]!Table10[Control ID],[6]cmmiAnalysis!BH$4:BH$579))</f>
        <v>#REF!</v>
      </c>
      <c r="N523" s="1" t="e">
        <f>SUM(_xlfn.XLOOKUP(Table8[[#This Row],[Control ID]],[6]!Table10[Control ID],[6]cmmiAnalysis!BI$4:BI$579))</f>
        <v>#REF!</v>
      </c>
      <c r="O523" s="1" t="e">
        <f>SUM(_xlfn.XLOOKUP(Table8[[#This Row],[Control ID]],[6]!Table10[Control ID],[6]cmmiAnalysis!BJ$4:BJ$579),_xlfn.XLOOKUP(Table8[[#This Row],[Control ID]],[6]!Table10[Control ID],[6]cmmiAnalysis!BK$4:BK$579))</f>
        <v>#REF!</v>
      </c>
      <c r="P523" s="1" t="e">
        <f>SUM(_xlfn.XLOOKUP(Table8[[#This Row],[Control ID]],[6]!Table10[Control ID],[6]cmmiAnalysis!BL$4:BL$579))</f>
        <v>#REF!</v>
      </c>
      <c r="Q52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3" s="1" t="e">
        <f>SUM(_xlfn.XLOOKUP(Table8[[#This Row],[Control ID]],[6]!Table10[Control ID],[6]cmmiAnalysis!BQ$4:BQ$579),_xlfn.XLOOKUP(Table8[[#This Row],[Control ID]],[6]!Table10[Control ID],[6]cmmiAnalysis!BR$4:BR$579))</f>
        <v>#REF!</v>
      </c>
      <c r="S523" s="1" t="e">
        <f>SUM(_xlfn.XLOOKUP(Table8[[#This Row],[Control ID]],[6]!Table10[Control ID],[6]cmmiAnalysis!BA$4:BA$579),_xlfn.XLOOKUP(Table8[[#This Row],[Control ID]],[6]!Table10[Control ID],[6]cmmiAnalysis!BB$4:BB$579),_xlfn.XLOOKUP(Table8[[#This Row],[Control ID]],[6]!Table10[Control ID],[6]cmmiAnalysis!BC$4:BC$579))</f>
        <v>#REF!</v>
      </c>
      <c r="T523" s="1" t="e">
        <f>SUM(_xlfn.XLOOKUP(Table8[[#This Row],[Control ID]],[6]!Table10[Control ID],[6]cmmiAnalysis!BV$4:BV$579))</f>
        <v>#REF!</v>
      </c>
      <c r="U523" s="1" t="e">
        <f>SUM(_xlfn.XLOOKUP(Table8[[#This Row],[Control ID]],[6]!Table10[Control ID],[6]cmmiAnalysis!BW$4:BW$579))</f>
        <v>#REF!</v>
      </c>
      <c r="V523" s="1" t="e">
        <f>SUM(_xlfn.XLOOKUP(Table8[[#This Row],[Control ID]],[6]!Table10[Control ID],[6]cmmiAnalysis!BX$4:BX$579))</f>
        <v>#REF!</v>
      </c>
      <c r="W523" s="1" t="e">
        <f>SUM(_xlfn.XLOOKUP(Table8[[#This Row],[Control ID]],[6]!Table10[Control ID],[6]cmmiAnalysis!BY$4:BY$579))</f>
        <v>#REF!</v>
      </c>
      <c r="X523" s="1" t="e">
        <f>SUM(_xlfn.XLOOKUP(Table8[[#This Row],[Control ID]],[6]!Table10[Control ID],[6]cmmiAnalysis!BZ$4:BZ$579))</f>
        <v>#REF!</v>
      </c>
      <c r="Y523" s="1" t="e">
        <f>SUM(_xlfn.XLOOKUP(Table8[[#This Row],[Control ID]],[6]!Table10[Control ID],[6]cmmiAnalysis!CA$4:CA$579),_xlfn.XLOOKUP(Table8[[#This Row],[Control ID]],[6]!Table10[Control ID],[6]cmmiAnalysis!CB$4:CB$579))</f>
        <v>#REF!</v>
      </c>
      <c r="Z523" s="1" t="e">
        <f>SUM(_xlfn.XLOOKUP(Table8[[#This Row],[Control ID]],[6]!Table10[Control ID],[6]cmmiAnalysis!CC$4:CC$579),_xlfn.XLOOKUP(Table8[[#This Row],[Control ID]],[6]!Table10[Control ID],[6]cmmiAnalysis!CD$4:CD$579),_xlfn.XLOOKUP(Table8[[#This Row],[Control ID]],[6]!Table10[Control ID],[6]cmmiAnalysis!CE$4:CE$579))</f>
        <v>#REF!</v>
      </c>
    </row>
    <row r="524" spans="2:26" x14ac:dyDescent="0.25">
      <c r="B524" s="1" t="s">
        <v>3950</v>
      </c>
      <c r="C524" s="1" t="str">
        <f>_xlfn.XLOOKUP(B524,[6]cmmiAnalysis!$A$4:$A$579,[6]cmmiAnalysis!$D$4:$D$579,0,0,1)</f>
        <v>Automated Patching</v>
      </c>
      <c r="D524" s="19">
        <v>4</v>
      </c>
      <c r="E524" s="32" t="str">
        <f>IFERROR(SUM(Table8[[#This Row],[Implementation]:[Reporting]]),"N/A")</f>
        <v>N/A</v>
      </c>
      <c r="F524" s="32" t="e">
        <f>SUM(Table8[[#This Row],[Operating Capability]:[Adaptability]])</f>
        <v>#REF!</v>
      </c>
      <c r="G524" s="32" t="e">
        <f>SUM(Table8[[#This Row],[Reliability]:[Transparency]])</f>
        <v>#REF!</v>
      </c>
      <c r="H524" s="1" t="e" cm="1">
        <f t="array" ref="H524">_xlfn.XLOOKUP(B524,[6]!Table10[Control ID],[6]cmmiAnalysis!AV$4:AV$579,0,0,1)</f>
        <v>#REF!</v>
      </c>
      <c r="I524" s="1" t="e" cm="1">
        <f t="array" ref="I524">_xlfn.XLOOKUP(B524,[6]!Table10[Control ID], [6]cmmiAnalysis!AW$4:AW$579,0,0,1)+(_xlfn.XLOOKUP(B524,[6]!Table10[Control ID], [6]cmmiAnalysis!AX$4:AX$579,0,0,1)+(_xlfn.XLOOKUP(B524,[6]!Table10[Control ID], [6]cmmiAnalysis!AY$4:AY$579,0,0,1)))</f>
        <v>#REF!</v>
      </c>
      <c r="J52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4" s="1" t="e">
        <f>SUM(_xlfn.XLOOKUP(Table8[[#This Row],[Control ID]],[6]!Table10[Control ID],[6]cmmiAnalysis!BE$4:BE$579),_xlfn.XLOOKUP(Table8[[#This Row],[Control ID]],[6]!Table10[Control ID],[6]cmmiAnalysis!BF$4:BF$579))</f>
        <v>#REF!</v>
      </c>
      <c r="L524" s="1" t="e">
        <f>SUM(_xlfn.XLOOKUP(Table8[[#This Row],[Control ID]],[6]!Table10[Control ID],[6]cmmiAnalysis!BG$4:BG$579))</f>
        <v>#REF!</v>
      </c>
      <c r="M524" s="1" t="e">
        <f>SUM(_xlfn.XLOOKUP(Table8[[#This Row],[Control ID]],[6]!Table10[Control ID],[6]cmmiAnalysis!BH$4:BH$579))</f>
        <v>#REF!</v>
      </c>
      <c r="N524" s="1" t="e">
        <f>SUM(_xlfn.XLOOKUP(Table8[[#This Row],[Control ID]],[6]!Table10[Control ID],[6]cmmiAnalysis!BI$4:BI$579))</f>
        <v>#REF!</v>
      </c>
      <c r="O524" s="1" t="e">
        <f>SUM(_xlfn.XLOOKUP(Table8[[#This Row],[Control ID]],[6]!Table10[Control ID],[6]cmmiAnalysis!BJ$4:BJ$579),_xlfn.XLOOKUP(Table8[[#This Row],[Control ID]],[6]!Table10[Control ID],[6]cmmiAnalysis!BK$4:BK$579))</f>
        <v>#REF!</v>
      </c>
      <c r="P524" s="1" t="e">
        <f>SUM(_xlfn.XLOOKUP(Table8[[#This Row],[Control ID]],[6]!Table10[Control ID],[6]cmmiAnalysis!BL$4:BL$579))</f>
        <v>#REF!</v>
      </c>
      <c r="Q52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4" s="1" t="e">
        <f>SUM(_xlfn.XLOOKUP(Table8[[#This Row],[Control ID]],[6]!Table10[Control ID],[6]cmmiAnalysis!BQ$4:BQ$579),_xlfn.XLOOKUP(Table8[[#This Row],[Control ID]],[6]!Table10[Control ID],[6]cmmiAnalysis!BR$4:BR$579))</f>
        <v>#REF!</v>
      </c>
      <c r="S524" s="1" t="e">
        <f>SUM(_xlfn.XLOOKUP(Table8[[#This Row],[Control ID]],[6]!Table10[Control ID],[6]cmmiAnalysis!BA$4:BA$579),_xlfn.XLOOKUP(Table8[[#This Row],[Control ID]],[6]!Table10[Control ID],[6]cmmiAnalysis!BB$4:BB$579),_xlfn.XLOOKUP(Table8[[#This Row],[Control ID]],[6]!Table10[Control ID],[6]cmmiAnalysis!BC$4:BC$579))</f>
        <v>#REF!</v>
      </c>
      <c r="T524" s="1" t="e">
        <f>SUM(_xlfn.XLOOKUP(Table8[[#This Row],[Control ID]],[6]!Table10[Control ID],[6]cmmiAnalysis!BV$4:BV$579))</f>
        <v>#REF!</v>
      </c>
      <c r="U524" s="1" t="e">
        <f>SUM(_xlfn.XLOOKUP(Table8[[#This Row],[Control ID]],[6]!Table10[Control ID],[6]cmmiAnalysis!BW$4:BW$579))</f>
        <v>#REF!</v>
      </c>
      <c r="V524" s="1" t="e">
        <f>SUM(_xlfn.XLOOKUP(Table8[[#This Row],[Control ID]],[6]!Table10[Control ID],[6]cmmiAnalysis!BX$4:BX$579))</f>
        <v>#REF!</v>
      </c>
      <c r="W524" s="1" t="e">
        <f>SUM(_xlfn.XLOOKUP(Table8[[#This Row],[Control ID]],[6]!Table10[Control ID],[6]cmmiAnalysis!BY$4:BY$579))</f>
        <v>#REF!</v>
      </c>
      <c r="X524" s="1" t="e">
        <f>SUM(_xlfn.XLOOKUP(Table8[[#This Row],[Control ID]],[6]!Table10[Control ID],[6]cmmiAnalysis!BZ$4:BZ$579))</f>
        <v>#REF!</v>
      </c>
      <c r="Y524" s="1" t="e">
        <f>SUM(_xlfn.XLOOKUP(Table8[[#This Row],[Control ID]],[6]!Table10[Control ID],[6]cmmiAnalysis!CA$4:CA$579),_xlfn.XLOOKUP(Table8[[#This Row],[Control ID]],[6]!Table10[Control ID],[6]cmmiAnalysis!CB$4:CB$579))</f>
        <v>#REF!</v>
      </c>
      <c r="Z524" s="1" t="e">
        <f>SUM(_xlfn.XLOOKUP(Table8[[#This Row],[Control ID]],[6]!Table10[Control ID],[6]cmmiAnalysis!CC$4:CC$579),_xlfn.XLOOKUP(Table8[[#This Row],[Control ID]],[6]!Table10[Control ID],[6]cmmiAnalysis!CD$4:CD$579),_xlfn.XLOOKUP(Table8[[#This Row],[Control ID]],[6]!Table10[Control ID],[6]cmmiAnalysis!CE$4:CE$579))</f>
        <v>#REF!</v>
      </c>
    </row>
    <row r="525" spans="2:26" x14ac:dyDescent="0.25">
      <c r="B525" s="1" t="s">
        <v>3951</v>
      </c>
      <c r="C525" s="1" t="str">
        <f>_xlfn.XLOOKUP(B525,[6]cmmiAnalysis!$A$4:$A$579,[6]cmmiAnalysis!$D$4:$D$579,0,0,1)</f>
        <v>Patch Testing</v>
      </c>
      <c r="D525" s="19">
        <v>4</v>
      </c>
      <c r="E525" s="32" t="str">
        <f>IFERROR(SUM(Table8[[#This Row],[Implementation]:[Reporting]]),"N/A")</f>
        <v>N/A</v>
      </c>
      <c r="F525" s="32" t="e">
        <f>SUM(Table8[[#This Row],[Operating Capability]:[Adaptability]])</f>
        <v>#REF!</v>
      </c>
      <c r="G525" s="32" t="e">
        <f>SUM(Table8[[#This Row],[Reliability]:[Transparency]])</f>
        <v>#REF!</v>
      </c>
      <c r="H525" s="1" t="e" cm="1">
        <f t="array" ref="H525">_xlfn.XLOOKUP(B525,[6]!Table10[Control ID],[6]cmmiAnalysis!AV$4:AV$579,0,0,1)</f>
        <v>#REF!</v>
      </c>
      <c r="I525" s="1" t="e" cm="1">
        <f t="array" ref="I525">_xlfn.XLOOKUP(B525,[6]!Table10[Control ID], [6]cmmiAnalysis!AW$4:AW$579,0,0,1)+(_xlfn.XLOOKUP(B525,[6]!Table10[Control ID], [6]cmmiAnalysis!AX$4:AX$579,0,0,1)+(_xlfn.XLOOKUP(B525,[6]!Table10[Control ID], [6]cmmiAnalysis!AY$4:AY$579,0,0,1)))</f>
        <v>#REF!</v>
      </c>
      <c r="J52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5" s="1" t="e">
        <f>SUM(_xlfn.XLOOKUP(Table8[[#This Row],[Control ID]],[6]!Table10[Control ID],[6]cmmiAnalysis!BE$4:BE$579),_xlfn.XLOOKUP(Table8[[#This Row],[Control ID]],[6]!Table10[Control ID],[6]cmmiAnalysis!BF$4:BF$579))</f>
        <v>#REF!</v>
      </c>
      <c r="L525" s="1" t="e">
        <f>SUM(_xlfn.XLOOKUP(Table8[[#This Row],[Control ID]],[6]!Table10[Control ID],[6]cmmiAnalysis!BG$4:BG$579))</f>
        <v>#REF!</v>
      </c>
      <c r="M525" s="1" t="e">
        <f>SUM(_xlfn.XLOOKUP(Table8[[#This Row],[Control ID]],[6]!Table10[Control ID],[6]cmmiAnalysis!BH$4:BH$579))</f>
        <v>#REF!</v>
      </c>
      <c r="N525" s="1" t="e">
        <f>SUM(_xlfn.XLOOKUP(Table8[[#This Row],[Control ID]],[6]!Table10[Control ID],[6]cmmiAnalysis!BI$4:BI$579))</f>
        <v>#REF!</v>
      </c>
      <c r="O525" s="1" t="e">
        <f>SUM(_xlfn.XLOOKUP(Table8[[#This Row],[Control ID]],[6]!Table10[Control ID],[6]cmmiAnalysis!BJ$4:BJ$579),_xlfn.XLOOKUP(Table8[[#This Row],[Control ID]],[6]!Table10[Control ID],[6]cmmiAnalysis!BK$4:BK$579))</f>
        <v>#REF!</v>
      </c>
      <c r="P525" s="1" t="e">
        <f>SUM(_xlfn.XLOOKUP(Table8[[#This Row],[Control ID]],[6]!Table10[Control ID],[6]cmmiAnalysis!BL$4:BL$579))</f>
        <v>#REF!</v>
      </c>
      <c r="Q52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5" s="1" t="e">
        <f>SUM(_xlfn.XLOOKUP(Table8[[#This Row],[Control ID]],[6]!Table10[Control ID],[6]cmmiAnalysis!BQ$4:BQ$579),_xlfn.XLOOKUP(Table8[[#This Row],[Control ID]],[6]!Table10[Control ID],[6]cmmiAnalysis!BR$4:BR$579))</f>
        <v>#REF!</v>
      </c>
      <c r="S525" s="1" t="e">
        <f>SUM(_xlfn.XLOOKUP(Table8[[#This Row],[Control ID]],[6]!Table10[Control ID],[6]cmmiAnalysis!BA$4:BA$579),_xlfn.XLOOKUP(Table8[[#This Row],[Control ID]],[6]!Table10[Control ID],[6]cmmiAnalysis!BB$4:BB$579),_xlfn.XLOOKUP(Table8[[#This Row],[Control ID]],[6]!Table10[Control ID],[6]cmmiAnalysis!BC$4:BC$579))</f>
        <v>#REF!</v>
      </c>
      <c r="T525" s="1" t="e">
        <f>SUM(_xlfn.XLOOKUP(Table8[[#This Row],[Control ID]],[6]!Table10[Control ID],[6]cmmiAnalysis!BV$4:BV$579))</f>
        <v>#REF!</v>
      </c>
      <c r="U525" s="1" t="e">
        <f>SUM(_xlfn.XLOOKUP(Table8[[#This Row],[Control ID]],[6]!Table10[Control ID],[6]cmmiAnalysis!BW$4:BW$579))</f>
        <v>#REF!</v>
      </c>
      <c r="V525" s="1" t="e">
        <f>SUM(_xlfn.XLOOKUP(Table8[[#This Row],[Control ID]],[6]!Table10[Control ID],[6]cmmiAnalysis!BX$4:BX$579))</f>
        <v>#REF!</v>
      </c>
      <c r="W525" s="1" t="e">
        <f>SUM(_xlfn.XLOOKUP(Table8[[#This Row],[Control ID]],[6]!Table10[Control ID],[6]cmmiAnalysis!BY$4:BY$579))</f>
        <v>#REF!</v>
      </c>
      <c r="X525" s="1" t="e">
        <f>SUM(_xlfn.XLOOKUP(Table8[[#This Row],[Control ID]],[6]!Table10[Control ID],[6]cmmiAnalysis!BZ$4:BZ$579))</f>
        <v>#REF!</v>
      </c>
      <c r="Y525" s="1" t="e">
        <f>SUM(_xlfn.XLOOKUP(Table8[[#This Row],[Control ID]],[6]!Table10[Control ID],[6]cmmiAnalysis!CA$4:CA$579),_xlfn.XLOOKUP(Table8[[#This Row],[Control ID]],[6]!Table10[Control ID],[6]cmmiAnalysis!CB$4:CB$579))</f>
        <v>#REF!</v>
      </c>
      <c r="Z525" s="1" t="e">
        <f>SUM(_xlfn.XLOOKUP(Table8[[#This Row],[Control ID]],[6]!Table10[Control ID],[6]cmmiAnalysis!CC$4:CC$579),_xlfn.XLOOKUP(Table8[[#This Row],[Control ID]],[6]!Table10[Control ID],[6]cmmiAnalysis!CD$4:CD$579),_xlfn.XLOOKUP(Table8[[#This Row],[Control ID]],[6]!Table10[Control ID],[6]cmmiAnalysis!CE$4:CE$579))</f>
        <v>#REF!</v>
      </c>
    </row>
    <row r="526" spans="2:26" x14ac:dyDescent="0.25">
      <c r="B526" s="1" t="s">
        <v>3952</v>
      </c>
      <c r="C526" s="1" t="str">
        <f>_xlfn.XLOOKUP(B526,[6]cmmiAnalysis!$A$4:$A$579,[6]cmmiAnalysis!$D$4:$D$579,0,0,1)</f>
        <v>DevSecOps</v>
      </c>
      <c r="D526" s="19">
        <v>4</v>
      </c>
      <c r="E526" s="32" t="str">
        <f>IFERROR(SUM(Table8[[#This Row],[Implementation]:[Reporting]]),"N/A")</f>
        <v>N/A</v>
      </c>
      <c r="F526" s="32" t="e">
        <f>SUM(Table8[[#This Row],[Operating Capability]:[Adaptability]])</f>
        <v>#REF!</v>
      </c>
      <c r="G526" s="32" t="e">
        <f>SUM(Table8[[#This Row],[Reliability]:[Transparency]])</f>
        <v>#REF!</v>
      </c>
      <c r="H526" s="1" t="e" cm="1">
        <f t="array" ref="H526">_xlfn.XLOOKUP(B526,[6]!Table10[Control ID],[6]cmmiAnalysis!AV$4:AV$579,0,0,1)</f>
        <v>#REF!</v>
      </c>
      <c r="I526" s="1" t="e" cm="1">
        <f t="array" ref="I526">_xlfn.XLOOKUP(B526,[6]!Table10[Control ID], [6]cmmiAnalysis!AW$4:AW$579,0,0,1)+(_xlfn.XLOOKUP(B526,[6]!Table10[Control ID], [6]cmmiAnalysis!AX$4:AX$579,0,0,1)+(_xlfn.XLOOKUP(B526,[6]!Table10[Control ID], [6]cmmiAnalysis!AY$4:AY$579,0,0,1)))</f>
        <v>#REF!</v>
      </c>
      <c r="J52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6" s="1" t="e">
        <f>SUM(_xlfn.XLOOKUP(Table8[[#This Row],[Control ID]],[6]!Table10[Control ID],[6]cmmiAnalysis!BE$4:BE$579),_xlfn.XLOOKUP(Table8[[#This Row],[Control ID]],[6]!Table10[Control ID],[6]cmmiAnalysis!BF$4:BF$579))</f>
        <v>#REF!</v>
      </c>
      <c r="L526" s="1" t="e">
        <f>SUM(_xlfn.XLOOKUP(Table8[[#This Row],[Control ID]],[6]!Table10[Control ID],[6]cmmiAnalysis!BG$4:BG$579))</f>
        <v>#REF!</v>
      </c>
      <c r="M526" s="1" t="e">
        <f>SUM(_xlfn.XLOOKUP(Table8[[#This Row],[Control ID]],[6]!Table10[Control ID],[6]cmmiAnalysis!BH$4:BH$579))</f>
        <v>#REF!</v>
      </c>
      <c r="N526" s="1" t="e">
        <f>SUM(_xlfn.XLOOKUP(Table8[[#This Row],[Control ID]],[6]!Table10[Control ID],[6]cmmiAnalysis!BI$4:BI$579))</f>
        <v>#REF!</v>
      </c>
      <c r="O526" s="1" t="e">
        <f>SUM(_xlfn.XLOOKUP(Table8[[#This Row],[Control ID]],[6]!Table10[Control ID],[6]cmmiAnalysis!BJ$4:BJ$579),_xlfn.XLOOKUP(Table8[[#This Row],[Control ID]],[6]!Table10[Control ID],[6]cmmiAnalysis!BK$4:BK$579))</f>
        <v>#REF!</v>
      </c>
      <c r="P526" s="1" t="e">
        <f>SUM(_xlfn.XLOOKUP(Table8[[#This Row],[Control ID]],[6]!Table10[Control ID],[6]cmmiAnalysis!BL$4:BL$579))</f>
        <v>#REF!</v>
      </c>
      <c r="Q52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6" s="1" t="e">
        <f>SUM(_xlfn.XLOOKUP(Table8[[#This Row],[Control ID]],[6]!Table10[Control ID],[6]cmmiAnalysis!BQ$4:BQ$579),_xlfn.XLOOKUP(Table8[[#This Row],[Control ID]],[6]!Table10[Control ID],[6]cmmiAnalysis!BR$4:BR$579))</f>
        <v>#REF!</v>
      </c>
      <c r="S526" s="1" t="e">
        <f>SUM(_xlfn.XLOOKUP(Table8[[#This Row],[Control ID]],[6]!Table10[Control ID],[6]cmmiAnalysis!BA$4:BA$579),_xlfn.XLOOKUP(Table8[[#This Row],[Control ID]],[6]!Table10[Control ID],[6]cmmiAnalysis!BB$4:BB$579),_xlfn.XLOOKUP(Table8[[#This Row],[Control ID]],[6]!Table10[Control ID],[6]cmmiAnalysis!BC$4:BC$579))</f>
        <v>#REF!</v>
      </c>
      <c r="T526" s="1" t="e">
        <f>SUM(_xlfn.XLOOKUP(Table8[[#This Row],[Control ID]],[6]!Table10[Control ID],[6]cmmiAnalysis!BV$4:BV$579))</f>
        <v>#REF!</v>
      </c>
      <c r="U526" s="1" t="e">
        <f>SUM(_xlfn.XLOOKUP(Table8[[#This Row],[Control ID]],[6]!Table10[Control ID],[6]cmmiAnalysis!BW$4:BW$579))</f>
        <v>#REF!</v>
      </c>
      <c r="V526" s="1" t="e">
        <f>SUM(_xlfn.XLOOKUP(Table8[[#This Row],[Control ID]],[6]!Table10[Control ID],[6]cmmiAnalysis!BX$4:BX$579))</f>
        <v>#REF!</v>
      </c>
      <c r="W526" s="1" t="e">
        <f>SUM(_xlfn.XLOOKUP(Table8[[#This Row],[Control ID]],[6]!Table10[Control ID],[6]cmmiAnalysis!BY$4:BY$579))</f>
        <v>#REF!</v>
      </c>
      <c r="X526" s="1" t="e">
        <f>SUM(_xlfn.XLOOKUP(Table8[[#This Row],[Control ID]],[6]!Table10[Control ID],[6]cmmiAnalysis!BZ$4:BZ$579))</f>
        <v>#REF!</v>
      </c>
      <c r="Y526" s="1" t="e">
        <f>SUM(_xlfn.XLOOKUP(Table8[[#This Row],[Control ID]],[6]!Table10[Control ID],[6]cmmiAnalysis!CA$4:CA$579),_xlfn.XLOOKUP(Table8[[#This Row],[Control ID]],[6]!Table10[Control ID],[6]cmmiAnalysis!CB$4:CB$579))</f>
        <v>#REF!</v>
      </c>
      <c r="Z526" s="1" t="e">
        <f>SUM(_xlfn.XLOOKUP(Table8[[#This Row],[Control ID]],[6]!Table10[Control ID],[6]cmmiAnalysis!CC$4:CC$579),_xlfn.XLOOKUP(Table8[[#This Row],[Control ID]],[6]!Table10[Control ID],[6]cmmiAnalysis!CD$4:CD$579),_xlfn.XLOOKUP(Table8[[#This Row],[Control ID]],[6]!Table10[Control ID],[6]cmmiAnalysis!CE$4:CE$579))</f>
        <v>#REF!</v>
      </c>
    </row>
    <row r="527" spans="2:26" x14ac:dyDescent="0.25">
      <c r="B527" s="1" t="s">
        <v>3953</v>
      </c>
      <c r="C527" s="1" t="str">
        <f>_xlfn.XLOOKUP(B527,[6]cmmiAnalysis!$A$4:$A$579,[6]cmmiAnalysis!$D$4:$D$579,0,0,1)</f>
        <v>Container Security</v>
      </c>
      <c r="D527" s="19">
        <v>5</v>
      </c>
      <c r="E527" s="32" t="str">
        <f>IFERROR(SUM(Table8[[#This Row],[Implementation]:[Reporting]]),"N/A")</f>
        <v>N/A</v>
      </c>
      <c r="F527" s="32" t="e">
        <f>SUM(Table8[[#This Row],[Operating Capability]:[Adaptability]])</f>
        <v>#REF!</v>
      </c>
      <c r="G527" s="32" t="e">
        <f>SUM(Table8[[#This Row],[Reliability]:[Transparency]])</f>
        <v>#REF!</v>
      </c>
      <c r="H527" s="1" t="e" cm="1">
        <f t="array" ref="H527">_xlfn.XLOOKUP(B527,[6]!Table10[Control ID],[6]cmmiAnalysis!AV$4:AV$579,0,0,1)</f>
        <v>#REF!</v>
      </c>
      <c r="I527" s="1" t="e" cm="1">
        <f t="array" ref="I527">_xlfn.XLOOKUP(B527,[6]!Table10[Control ID], [6]cmmiAnalysis!AW$4:AW$579,0,0,1)+(_xlfn.XLOOKUP(B527,[6]!Table10[Control ID], [6]cmmiAnalysis!AX$4:AX$579,0,0,1)+(_xlfn.XLOOKUP(B527,[6]!Table10[Control ID], [6]cmmiAnalysis!AY$4:AY$579,0,0,1)))</f>
        <v>#REF!</v>
      </c>
      <c r="J52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7" s="1" t="e">
        <f>SUM(_xlfn.XLOOKUP(Table8[[#This Row],[Control ID]],[6]!Table10[Control ID],[6]cmmiAnalysis!BE$4:BE$579),_xlfn.XLOOKUP(Table8[[#This Row],[Control ID]],[6]!Table10[Control ID],[6]cmmiAnalysis!BF$4:BF$579))</f>
        <v>#REF!</v>
      </c>
      <c r="L527" s="1" t="e">
        <f>SUM(_xlfn.XLOOKUP(Table8[[#This Row],[Control ID]],[6]!Table10[Control ID],[6]cmmiAnalysis!BG$4:BG$579))</f>
        <v>#REF!</v>
      </c>
      <c r="M527" s="1" t="e">
        <f>SUM(_xlfn.XLOOKUP(Table8[[#This Row],[Control ID]],[6]!Table10[Control ID],[6]cmmiAnalysis!BH$4:BH$579))</f>
        <v>#REF!</v>
      </c>
      <c r="N527" s="1" t="e">
        <f>SUM(_xlfn.XLOOKUP(Table8[[#This Row],[Control ID]],[6]!Table10[Control ID],[6]cmmiAnalysis!BI$4:BI$579))</f>
        <v>#REF!</v>
      </c>
      <c r="O527" s="1" t="e">
        <f>SUM(_xlfn.XLOOKUP(Table8[[#This Row],[Control ID]],[6]!Table10[Control ID],[6]cmmiAnalysis!BJ$4:BJ$579),_xlfn.XLOOKUP(Table8[[#This Row],[Control ID]],[6]!Table10[Control ID],[6]cmmiAnalysis!BK$4:BK$579))</f>
        <v>#REF!</v>
      </c>
      <c r="P527" s="1" t="e">
        <f>SUM(_xlfn.XLOOKUP(Table8[[#This Row],[Control ID]],[6]!Table10[Control ID],[6]cmmiAnalysis!BL$4:BL$579))</f>
        <v>#REF!</v>
      </c>
      <c r="Q52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7" s="1" t="e">
        <f>SUM(_xlfn.XLOOKUP(Table8[[#This Row],[Control ID]],[6]!Table10[Control ID],[6]cmmiAnalysis!BQ$4:BQ$579),_xlfn.XLOOKUP(Table8[[#This Row],[Control ID]],[6]!Table10[Control ID],[6]cmmiAnalysis!BR$4:BR$579))</f>
        <v>#REF!</v>
      </c>
      <c r="S527" s="1" t="e">
        <f>SUM(_xlfn.XLOOKUP(Table8[[#This Row],[Control ID]],[6]!Table10[Control ID],[6]cmmiAnalysis!BA$4:BA$579),_xlfn.XLOOKUP(Table8[[#This Row],[Control ID]],[6]!Table10[Control ID],[6]cmmiAnalysis!BB$4:BB$579),_xlfn.XLOOKUP(Table8[[#This Row],[Control ID]],[6]!Table10[Control ID],[6]cmmiAnalysis!BC$4:BC$579))</f>
        <v>#REF!</v>
      </c>
      <c r="T527" s="1" t="e">
        <f>SUM(_xlfn.XLOOKUP(Table8[[#This Row],[Control ID]],[6]!Table10[Control ID],[6]cmmiAnalysis!BV$4:BV$579))</f>
        <v>#REF!</v>
      </c>
      <c r="U527" s="1" t="e">
        <f>SUM(_xlfn.XLOOKUP(Table8[[#This Row],[Control ID]],[6]!Table10[Control ID],[6]cmmiAnalysis!BW$4:BW$579))</f>
        <v>#REF!</v>
      </c>
      <c r="V527" s="1" t="e">
        <f>SUM(_xlfn.XLOOKUP(Table8[[#This Row],[Control ID]],[6]!Table10[Control ID],[6]cmmiAnalysis!BX$4:BX$579))</f>
        <v>#REF!</v>
      </c>
      <c r="W527" s="1" t="e">
        <f>SUM(_xlfn.XLOOKUP(Table8[[#This Row],[Control ID]],[6]!Table10[Control ID],[6]cmmiAnalysis!BY$4:BY$579))</f>
        <v>#REF!</v>
      </c>
      <c r="X527" s="1" t="e">
        <f>SUM(_xlfn.XLOOKUP(Table8[[#This Row],[Control ID]],[6]!Table10[Control ID],[6]cmmiAnalysis!BZ$4:BZ$579))</f>
        <v>#REF!</v>
      </c>
      <c r="Y527" s="1" t="e">
        <f>SUM(_xlfn.XLOOKUP(Table8[[#This Row],[Control ID]],[6]!Table10[Control ID],[6]cmmiAnalysis!CA$4:CA$579),_xlfn.XLOOKUP(Table8[[#This Row],[Control ID]],[6]!Table10[Control ID],[6]cmmiAnalysis!CB$4:CB$579))</f>
        <v>#REF!</v>
      </c>
      <c r="Z527" s="1" t="e">
        <f>SUM(_xlfn.XLOOKUP(Table8[[#This Row],[Control ID]],[6]!Table10[Control ID],[6]cmmiAnalysis!CC$4:CC$579),_xlfn.XLOOKUP(Table8[[#This Row],[Control ID]],[6]!Table10[Control ID],[6]cmmiAnalysis!CD$4:CD$579),_xlfn.XLOOKUP(Table8[[#This Row],[Control ID]],[6]!Table10[Control ID],[6]cmmiAnalysis!CE$4:CE$579))</f>
        <v>#REF!</v>
      </c>
    </row>
    <row r="528" spans="2:26" x14ac:dyDescent="0.25">
      <c r="B528" s="1" t="s">
        <v>3954</v>
      </c>
      <c r="C528" s="1" t="str">
        <f>_xlfn.XLOOKUP(B528,[6]cmmiAnalysis!$A$4:$A$579,[6]cmmiAnalysis!$D$4:$D$579,0,0,1)</f>
        <v>Vendor Security Assessment</v>
      </c>
      <c r="D528" s="19">
        <v>3</v>
      </c>
      <c r="E528" s="32" t="str">
        <f>IFERROR(SUM(Table8[[#This Row],[Implementation]:[Reporting]]),"N/A")</f>
        <v>N/A</v>
      </c>
      <c r="F528" s="32" t="e">
        <f>SUM(Table8[[#This Row],[Operating Capability]:[Adaptability]])</f>
        <v>#REF!</v>
      </c>
      <c r="G528" s="32" t="e">
        <f>SUM(Table8[[#This Row],[Reliability]:[Transparency]])</f>
        <v>#REF!</v>
      </c>
      <c r="H528" s="1" t="e" cm="1">
        <f t="array" ref="H528">_xlfn.XLOOKUP(B528,[6]!Table10[Control ID],[6]cmmiAnalysis!AV$4:AV$579,0,0,1)</f>
        <v>#REF!</v>
      </c>
      <c r="I528" s="1" t="e" cm="1">
        <f t="array" ref="I528">_xlfn.XLOOKUP(B528,[6]!Table10[Control ID], [6]cmmiAnalysis!AW$4:AW$579,0,0,1)+(_xlfn.XLOOKUP(B528,[6]!Table10[Control ID], [6]cmmiAnalysis!AX$4:AX$579,0,0,1)+(_xlfn.XLOOKUP(B528,[6]!Table10[Control ID], [6]cmmiAnalysis!AY$4:AY$579,0,0,1)))</f>
        <v>#REF!</v>
      </c>
      <c r="J52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8" s="1" t="e">
        <f>SUM(_xlfn.XLOOKUP(Table8[[#This Row],[Control ID]],[6]!Table10[Control ID],[6]cmmiAnalysis!BE$4:BE$579),_xlfn.XLOOKUP(Table8[[#This Row],[Control ID]],[6]!Table10[Control ID],[6]cmmiAnalysis!BF$4:BF$579))</f>
        <v>#REF!</v>
      </c>
      <c r="L528" s="1" t="e">
        <f>SUM(_xlfn.XLOOKUP(Table8[[#This Row],[Control ID]],[6]!Table10[Control ID],[6]cmmiAnalysis!BG$4:BG$579))</f>
        <v>#REF!</v>
      </c>
      <c r="M528" s="1" t="e">
        <f>SUM(_xlfn.XLOOKUP(Table8[[#This Row],[Control ID]],[6]!Table10[Control ID],[6]cmmiAnalysis!BH$4:BH$579))</f>
        <v>#REF!</v>
      </c>
      <c r="N528" s="1" t="e">
        <f>SUM(_xlfn.XLOOKUP(Table8[[#This Row],[Control ID]],[6]!Table10[Control ID],[6]cmmiAnalysis!BI$4:BI$579))</f>
        <v>#REF!</v>
      </c>
      <c r="O528" s="1" t="e">
        <f>SUM(_xlfn.XLOOKUP(Table8[[#This Row],[Control ID]],[6]!Table10[Control ID],[6]cmmiAnalysis!BJ$4:BJ$579),_xlfn.XLOOKUP(Table8[[#This Row],[Control ID]],[6]!Table10[Control ID],[6]cmmiAnalysis!BK$4:BK$579))</f>
        <v>#REF!</v>
      </c>
      <c r="P528" s="1" t="e">
        <f>SUM(_xlfn.XLOOKUP(Table8[[#This Row],[Control ID]],[6]!Table10[Control ID],[6]cmmiAnalysis!BL$4:BL$579))</f>
        <v>#REF!</v>
      </c>
      <c r="Q52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8" s="1" t="e">
        <f>SUM(_xlfn.XLOOKUP(Table8[[#This Row],[Control ID]],[6]!Table10[Control ID],[6]cmmiAnalysis!BQ$4:BQ$579),_xlfn.XLOOKUP(Table8[[#This Row],[Control ID]],[6]!Table10[Control ID],[6]cmmiAnalysis!BR$4:BR$579))</f>
        <v>#REF!</v>
      </c>
      <c r="S528" s="1" t="e">
        <f>SUM(_xlfn.XLOOKUP(Table8[[#This Row],[Control ID]],[6]!Table10[Control ID],[6]cmmiAnalysis!BA$4:BA$579),_xlfn.XLOOKUP(Table8[[#This Row],[Control ID]],[6]!Table10[Control ID],[6]cmmiAnalysis!BB$4:BB$579),_xlfn.XLOOKUP(Table8[[#This Row],[Control ID]],[6]!Table10[Control ID],[6]cmmiAnalysis!BC$4:BC$579))</f>
        <v>#REF!</v>
      </c>
      <c r="T528" s="1" t="e">
        <f>SUM(_xlfn.XLOOKUP(Table8[[#This Row],[Control ID]],[6]!Table10[Control ID],[6]cmmiAnalysis!BV$4:BV$579))</f>
        <v>#REF!</v>
      </c>
      <c r="U528" s="1" t="e">
        <f>SUM(_xlfn.XLOOKUP(Table8[[#This Row],[Control ID]],[6]!Table10[Control ID],[6]cmmiAnalysis!BW$4:BW$579))</f>
        <v>#REF!</v>
      </c>
      <c r="V528" s="1" t="e">
        <f>SUM(_xlfn.XLOOKUP(Table8[[#This Row],[Control ID]],[6]!Table10[Control ID],[6]cmmiAnalysis!BX$4:BX$579))</f>
        <v>#REF!</v>
      </c>
      <c r="W528" s="1" t="e">
        <f>SUM(_xlfn.XLOOKUP(Table8[[#This Row],[Control ID]],[6]!Table10[Control ID],[6]cmmiAnalysis!BY$4:BY$579))</f>
        <v>#REF!</v>
      </c>
      <c r="X528" s="1" t="e">
        <f>SUM(_xlfn.XLOOKUP(Table8[[#This Row],[Control ID]],[6]!Table10[Control ID],[6]cmmiAnalysis!BZ$4:BZ$579))</f>
        <v>#REF!</v>
      </c>
      <c r="Y528" s="1" t="e">
        <f>SUM(_xlfn.XLOOKUP(Table8[[#This Row],[Control ID]],[6]!Table10[Control ID],[6]cmmiAnalysis!CA$4:CA$579),_xlfn.XLOOKUP(Table8[[#This Row],[Control ID]],[6]!Table10[Control ID],[6]cmmiAnalysis!CB$4:CB$579))</f>
        <v>#REF!</v>
      </c>
      <c r="Z528" s="1" t="e">
        <f>SUM(_xlfn.XLOOKUP(Table8[[#This Row],[Control ID]],[6]!Table10[Control ID],[6]cmmiAnalysis!CC$4:CC$579),_xlfn.XLOOKUP(Table8[[#This Row],[Control ID]],[6]!Table10[Control ID],[6]cmmiAnalysis!CD$4:CD$579),_xlfn.XLOOKUP(Table8[[#This Row],[Control ID]],[6]!Table10[Control ID],[6]cmmiAnalysis!CE$4:CE$579))</f>
        <v>#REF!</v>
      </c>
    </row>
    <row r="529" spans="2:26" x14ac:dyDescent="0.25">
      <c r="B529" s="1" t="s">
        <v>3956</v>
      </c>
      <c r="C529" s="1" t="str">
        <f>_xlfn.XLOOKUP(B529,[6]cmmiAnalysis!$A$4:$A$579,[6]cmmiAnalysis!$D$4:$D$579,0,0,1)</f>
        <v>Contractual Security Measures</v>
      </c>
      <c r="D529" s="19">
        <v>3</v>
      </c>
      <c r="E529" s="32" t="str">
        <f>IFERROR(SUM(Table8[[#This Row],[Implementation]:[Reporting]]),"N/A")</f>
        <v>N/A</v>
      </c>
      <c r="F529" s="32" t="e">
        <f>SUM(Table8[[#This Row],[Operating Capability]:[Adaptability]])</f>
        <v>#REF!</v>
      </c>
      <c r="G529" s="32" t="e">
        <f>SUM(Table8[[#This Row],[Reliability]:[Transparency]])</f>
        <v>#REF!</v>
      </c>
      <c r="H529" s="1" t="e" cm="1">
        <f t="array" ref="H529">_xlfn.XLOOKUP(B529,[6]!Table10[Control ID],[6]cmmiAnalysis!AV$4:AV$579,0,0,1)</f>
        <v>#REF!</v>
      </c>
      <c r="I529" s="1" t="e" cm="1">
        <f t="array" ref="I529">_xlfn.XLOOKUP(B529,[6]!Table10[Control ID], [6]cmmiAnalysis!AW$4:AW$579,0,0,1)+(_xlfn.XLOOKUP(B529,[6]!Table10[Control ID], [6]cmmiAnalysis!AX$4:AX$579,0,0,1)+(_xlfn.XLOOKUP(B529,[6]!Table10[Control ID], [6]cmmiAnalysis!AY$4:AY$579,0,0,1)))</f>
        <v>#REF!</v>
      </c>
      <c r="J52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29" s="1" t="e">
        <f>SUM(_xlfn.XLOOKUP(Table8[[#This Row],[Control ID]],[6]!Table10[Control ID],[6]cmmiAnalysis!BE$4:BE$579),_xlfn.XLOOKUP(Table8[[#This Row],[Control ID]],[6]!Table10[Control ID],[6]cmmiAnalysis!BF$4:BF$579))</f>
        <v>#REF!</v>
      </c>
      <c r="L529" s="1" t="e">
        <f>SUM(_xlfn.XLOOKUP(Table8[[#This Row],[Control ID]],[6]!Table10[Control ID],[6]cmmiAnalysis!BG$4:BG$579))</f>
        <v>#REF!</v>
      </c>
      <c r="M529" s="1" t="e">
        <f>SUM(_xlfn.XLOOKUP(Table8[[#This Row],[Control ID]],[6]!Table10[Control ID],[6]cmmiAnalysis!BH$4:BH$579))</f>
        <v>#REF!</v>
      </c>
      <c r="N529" s="1" t="e">
        <f>SUM(_xlfn.XLOOKUP(Table8[[#This Row],[Control ID]],[6]!Table10[Control ID],[6]cmmiAnalysis!BI$4:BI$579))</f>
        <v>#REF!</v>
      </c>
      <c r="O529" s="1" t="e">
        <f>SUM(_xlfn.XLOOKUP(Table8[[#This Row],[Control ID]],[6]!Table10[Control ID],[6]cmmiAnalysis!BJ$4:BJ$579),_xlfn.XLOOKUP(Table8[[#This Row],[Control ID]],[6]!Table10[Control ID],[6]cmmiAnalysis!BK$4:BK$579))</f>
        <v>#REF!</v>
      </c>
      <c r="P529" s="1" t="e">
        <f>SUM(_xlfn.XLOOKUP(Table8[[#This Row],[Control ID]],[6]!Table10[Control ID],[6]cmmiAnalysis!BL$4:BL$579))</f>
        <v>#REF!</v>
      </c>
      <c r="Q52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29" s="1" t="e">
        <f>SUM(_xlfn.XLOOKUP(Table8[[#This Row],[Control ID]],[6]!Table10[Control ID],[6]cmmiAnalysis!BQ$4:BQ$579),_xlfn.XLOOKUP(Table8[[#This Row],[Control ID]],[6]!Table10[Control ID],[6]cmmiAnalysis!BR$4:BR$579))</f>
        <v>#REF!</v>
      </c>
      <c r="S529" s="1" t="e">
        <f>SUM(_xlfn.XLOOKUP(Table8[[#This Row],[Control ID]],[6]!Table10[Control ID],[6]cmmiAnalysis!BA$4:BA$579),_xlfn.XLOOKUP(Table8[[#This Row],[Control ID]],[6]!Table10[Control ID],[6]cmmiAnalysis!BB$4:BB$579),_xlfn.XLOOKUP(Table8[[#This Row],[Control ID]],[6]!Table10[Control ID],[6]cmmiAnalysis!BC$4:BC$579))</f>
        <v>#REF!</v>
      </c>
      <c r="T529" s="1" t="e">
        <f>SUM(_xlfn.XLOOKUP(Table8[[#This Row],[Control ID]],[6]!Table10[Control ID],[6]cmmiAnalysis!BV$4:BV$579))</f>
        <v>#REF!</v>
      </c>
      <c r="U529" s="1" t="e">
        <f>SUM(_xlfn.XLOOKUP(Table8[[#This Row],[Control ID]],[6]!Table10[Control ID],[6]cmmiAnalysis!BW$4:BW$579))</f>
        <v>#REF!</v>
      </c>
      <c r="V529" s="1" t="e">
        <f>SUM(_xlfn.XLOOKUP(Table8[[#This Row],[Control ID]],[6]!Table10[Control ID],[6]cmmiAnalysis!BX$4:BX$579))</f>
        <v>#REF!</v>
      </c>
      <c r="W529" s="1" t="e">
        <f>SUM(_xlfn.XLOOKUP(Table8[[#This Row],[Control ID]],[6]!Table10[Control ID],[6]cmmiAnalysis!BY$4:BY$579))</f>
        <v>#REF!</v>
      </c>
      <c r="X529" s="1" t="e">
        <f>SUM(_xlfn.XLOOKUP(Table8[[#This Row],[Control ID]],[6]!Table10[Control ID],[6]cmmiAnalysis!BZ$4:BZ$579))</f>
        <v>#REF!</v>
      </c>
      <c r="Y529" s="1" t="e">
        <f>SUM(_xlfn.XLOOKUP(Table8[[#This Row],[Control ID]],[6]!Table10[Control ID],[6]cmmiAnalysis!CA$4:CA$579),_xlfn.XLOOKUP(Table8[[#This Row],[Control ID]],[6]!Table10[Control ID],[6]cmmiAnalysis!CB$4:CB$579))</f>
        <v>#REF!</v>
      </c>
      <c r="Z529" s="1" t="e">
        <f>SUM(_xlfn.XLOOKUP(Table8[[#This Row],[Control ID]],[6]!Table10[Control ID],[6]cmmiAnalysis!CC$4:CC$579),_xlfn.XLOOKUP(Table8[[#This Row],[Control ID]],[6]!Table10[Control ID],[6]cmmiAnalysis!CD$4:CD$579),_xlfn.XLOOKUP(Table8[[#This Row],[Control ID]],[6]!Table10[Control ID],[6]cmmiAnalysis!CE$4:CE$579))</f>
        <v>#REF!</v>
      </c>
    </row>
    <row r="530" spans="2:26" x14ac:dyDescent="0.25">
      <c r="B530" s="1" t="s">
        <v>3958</v>
      </c>
      <c r="C530" s="1" t="str">
        <f>_xlfn.XLOOKUP(B530,[6]cmmiAnalysis!$A$4:$A$579,[6]cmmiAnalysis!$D$4:$D$579,0,0,1)</f>
        <v>Vendor Assessment</v>
      </c>
      <c r="D530" s="19">
        <v>3</v>
      </c>
      <c r="E530" s="32" t="str">
        <f>IFERROR(SUM(Table8[[#This Row],[Implementation]:[Reporting]]),"N/A")</f>
        <v>N/A</v>
      </c>
      <c r="F530" s="32" t="e">
        <f>SUM(Table8[[#This Row],[Operating Capability]:[Adaptability]])</f>
        <v>#REF!</v>
      </c>
      <c r="G530" s="32" t="e">
        <f>SUM(Table8[[#This Row],[Reliability]:[Transparency]])</f>
        <v>#REF!</v>
      </c>
      <c r="H530" s="1" t="e" cm="1">
        <f t="array" ref="H530">_xlfn.XLOOKUP(B530,[6]!Table10[Control ID],[6]cmmiAnalysis!AV$4:AV$579,0,0,1)</f>
        <v>#REF!</v>
      </c>
      <c r="I530" s="1" t="e" cm="1">
        <f t="array" ref="I530">_xlfn.XLOOKUP(B530,[6]!Table10[Control ID], [6]cmmiAnalysis!AW$4:AW$579,0,0,1)+(_xlfn.XLOOKUP(B530,[6]!Table10[Control ID], [6]cmmiAnalysis!AX$4:AX$579,0,0,1)+(_xlfn.XLOOKUP(B530,[6]!Table10[Control ID], [6]cmmiAnalysis!AY$4:AY$579,0,0,1)))</f>
        <v>#REF!</v>
      </c>
      <c r="J53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0" s="1" t="e">
        <f>SUM(_xlfn.XLOOKUP(Table8[[#This Row],[Control ID]],[6]!Table10[Control ID],[6]cmmiAnalysis!BE$4:BE$579),_xlfn.XLOOKUP(Table8[[#This Row],[Control ID]],[6]!Table10[Control ID],[6]cmmiAnalysis!BF$4:BF$579))</f>
        <v>#REF!</v>
      </c>
      <c r="L530" s="1" t="e">
        <f>SUM(_xlfn.XLOOKUP(Table8[[#This Row],[Control ID]],[6]!Table10[Control ID],[6]cmmiAnalysis!BG$4:BG$579))</f>
        <v>#REF!</v>
      </c>
      <c r="M530" s="1" t="e">
        <f>SUM(_xlfn.XLOOKUP(Table8[[#This Row],[Control ID]],[6]!Table10[Control ID],[6]cmmiAnalysis!BH$4:BH$579))</f>
        <v>#REF!</v>
      </c>
      <c r="N530" s="1" t="e">
        <f>SUM(_xlfn.XLOOKUP(Table8[[#This Row],[Control ID]],[6]!Table10[Control ID],[6]cmmiAnalysis!BI$4:BI$579))</f>
        <v>#REF!</v>
      </c>
      <c r="O530" s="1" t="e">
        <f>SUM(_xlfn.XLOOKUP(Table8[[#This Row],[Control ID]],[6]!Table10[Control ID],[6]cmmiAnalysis!BJ$4:BJ$579),_xlfn.XLOOKUP(Table8[[#This Row],[Control ID]],[6]!Table10[Control ID],[6]cmmiAnalysis!BK$4:BK$579))</f>
        <v>#REF!</v>
      </c>
      <c r="P530" s="1" t="e">
        <f>SUM(_xlfn.XLOOKUP(Table8[[#This Row],[Control ID]],[6]!Table10[Control ID],[6]cmmiAnalysis!BL$4:BL$579))</f>
        <v>#REF!</v>
      </c>
      <c r="Q53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0" s="1" t="e">
        <f>SUM(_xlfn.XLOOKUP(Table8[[#This Row],[Control ID]],[6]!Table10[Control ID],[6]cmmiAnalysis!BQ$4:BQ$579),_xlfn.XLOOKUP(Table8[[#This Row],[Control ID]],[6]!Table10[Control ID],[6]cmmiAnalysis!BR$4:BR$579))</f>
        <v>#REF!</v>
      </c>
      <c r="S530" s="1" t="e">
        <f>SUM(_xlfn.XLOOKUP(Table8[[#This Row],[Control ID]],[6]!Table10[Control ID],[6]cmmiAnalysis!BA$4:BA$579),_xlfn.XLOOKUP(Table8[[#This Row],[Control ID]],[6]!Table10[Control ID],[6]cmmiAnalysis!BB$4:BB$579),_xlfn.XLOOKUP(Table8[[#This Row],[Control ID]],[6]!Table10[Control ID],[6]cmmiAnalysis!BC$4:BC$579))</f>
        <v>#REF!</v>
      </c>
      <c r="T530" s="1" t="e">
        <f>SUM(_xlfn.XLOOKUP(Table8[[#This Row],[Control ID]],[6]!Table10[Control ID],[6]cmmiAnalysis!BV$4:BV$579))</f>
        <v>#REF!</v>
      </c>
      <c r="U530" s="1" t="e">
        <f>SUM(_xlfn.XLOOKUP(Table8[[#This Row],[Control ID]],[6]!Table10[Control ID],[6]cmmiAnalysis!BW$4:BW$579))</f>
        <v>#REF!</v>
      </c>
      <c r="V530" s="1" t="e">
        <f>SUM(_xlfn.XLOOKUP(Table8[[#This Row],[Control ID]],[6]!Table10[Control ID],[6]cmmiAnalysis!BX$4:BX$579))</f>
        <v>#REF!</v>
      </c>
      <c r="W530" s="1" t="e">
        <f>SUM(_xlfn.XLOOKUP(Table8[[#This Row],[Control ID]],[6]!Table10[Control ID],[6]cmmiAnalysis!BY$4:BY$579))</f>
        <v>#REF!</v>
      </c>
      <c r="X530" s="1" t="e">
        <f>SUM(_xlfn.XLOOKUP(Table8[[#This Row],[Control ID]],[6]!Table10[Control ID],[6]cmmiAnalysis!BZ$4:BZ$579))</f>
        <v>#REF!</v>
      </c>
      <c r="Y530" s="1" t="e">
        <f>SUM(_xlfn.XLOOKUP(Table8[[#This Row],[Control ID]],[6]!Table10[Control ID],[6]cmmiAnalysis!CA$4:CA$579),_xlfn.XLOOKUP(Table8[[#This Row],[Control ID]],[6]!Table10[Control ID],[6]cmmiAnalysis!CB$4:CB$579))</f>
        <v>#REF!</v>
      </c>
      <c r="Z530" s="1" t="e">
        <f>SUM(_xlfn.XLOOKUP(Table8[[#This Row],[Control ID]],[6]!Table10[Control ID],[6]cmmiAnalysis!CC$4:CC$579),_xlfn.XLOOKUP(Table8[[#This Row],[Control ID]],[6]!Table10[Control ID],[6]cmmiAnalysis!CD$4:CD$579),_xlfn.XLOOKUP(Table8[[#This Row],[Control ID]],[6]!Table10[Control ID],[6]cmmiAnalysis!CE$4:CE$579))</f>
        <v>#REF!</v>
      </c>
    </row>
    <row r="531" spans="2:26" x14ac:dyDescent="0.25">
      <c r="B531" s="1" t="s">
        <v>3960</v>
      </c>
      <c r="C531" s="1" t="str">
        <f>_xlfn.XLOOKUP(B531,[6]cmmiAnalysis!$A$4:$A$579,[6]cmmiAnalysis!$D$4:$D$579,0,0,1)</f>
        <v>OAuth Session Management</v>
      </c>
      <c r="D531" s="19">
        <v>5</v>
      </c>
      <c r="E531" s="32" t="str">
        <f>IFERROR(SUM(Table8[[#This Row],[Implementation]:[Reporting]]),"N/A")</f>
        <v>N/A</v>
      </c>
      <c r="F531" s="32" t="e">
        <f>SUM(Table8[[#This Row],[Operating Capability]:[Adaptability]])</f>
        <v>#REF!</v>
      </c>
      <c r="G531" s="32" t="e">
        <f>SUM(Table8[[#This Row],[Reliability]:[Transparency]])</f>
        <v>#REF!</v>
      </c>
      <c r="H531" s="1" t="e" cm="1">
        <f t="array" ref="H531">_xlfn.XLOOKUP(B531,[6]!Table10[Control ID],[6]cmmiAnalysis!AV$4:AV$579,0,0,1)</f>
        <v>#REF!</v>
      </c>
      <c r="I531" s="1" t="e" cm="1">
        <f t="array" ref="I531">_xlfn.XLOOKUP(B531,[6]!Table10[Control ID], [6]cmmiAnalysis!AW$4:AW$579,0,0,1)+(_xlfn.XLOOKUP(B531,[6]!Table10[Control ID], [6]cmmiAnalysis!AX$4:AX$579,0,0,1)+(_xlfn.XLOOKUP(B531,[6]!Table10[Control ID], [6]cmmiAnalysis!AY$4:AY$579,0,0,1)))</f>
        <v>#REF!</v>
      </c>
      <c r="J53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1" s="1" t="e">
        <f>SUM(_xlfn.XLOOKUP(Table8[[#This Row],[Control ID]],[6]!Table10[Control ID],[6]cmmiAnalysis!BE$4:BE$579),_xlfn.XLOOKUP(Table8[[#This Row],[Control ID]],[6]!Table10[Control ID],[6]cmmiAnalysis!BF$4:BF$579))</f>
        <v>#REF!</v>
      </c>
      <c r="L531" s="1" t="e">
        <f>SUM(_xlfn.XLOOKUP(Table8[[#This Row],[Control ID]],[6]!Table10[Control ID],[6]cmmiAnalysis!BG$4:BG$579))</f>
        <v>#REF!</v>
      </c>
      <c r="M531" s="1" t="e">
        <f>SUM(_xlfn.XLOOKUP(Table8[[#This Row],[Control ID]],[6]!Table10[Control ID],[6]cmmiAnalysis!BH$4:BH$579))</f>
        <v>#REF!</v>
      </c>
      <c r="N531" s="1" t="e">
        <f>SUM(_xlfn.XLOOKUP(Table8[[#This Row],[Control ID]],[6]!Table10[Control ID],[6]cmmiAnalysis!BI$4:BI$579))</f>
        <v>#REF!</v>
      </c>
      <c r="O531" s="1" t="e">
        <f>SUM(_xlfn.XLOOKUP(Table8[[#This Row],[Control ID]],[6]!Table10[Control ID],[6]cmmiAnalysis!BJ$4:BJ$579),_xlfn.XLOOKUP(Table8[[#This Row],[Control ID]],[6]!Table10[Control ID],[6]cmmiAnalysis!BK$4:BK$579))</f>
        <v>#REF!</v>
      </c>
      <c r="P531" s="1" t="e">
        <f>SUM(_xlfn.XLOOKUP(Table8[[#This Row],[Control ID]],[6]!Table10[Control ID],[6]cmmiAnalysis!BL$4:BL$579))</f>
        <v>#REF!</v>
      </c>
      <c r="Q53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1" s="1" t="e">
        <f>SUM(_xlfn.XLOOKUP(Table8[[#This Row],[Control ID]],[6]!Table10[Control ID],[6]cmmiAnalysis!BQ$4:BQ$579),_xlfn.XLOOKUP(Table8[[#This Row],[Control ID]],[6]!Table10[Control ID],[6]cmmiAnalysis!BR$4:BR$579))</f>
        <v>#REF!</v>
      </c>
      <c r="S531" s="1" t="e">
        <f>SUM(_xlfn.XLOOKUP(Table8[[#This Row],[Control ID]],[6]!Table10[Control ID],[6]cmmiAnalysis!BA$4:BA$579),_xlfn.XLOOKUP(Table8[[#This Row],[Control ID]],[6]!Table10[Control ID],[6]cmmiAnalysis!BB$4:BB$579),_xlfn.XLOOKUP(Table8[[#This Row],[Control ID]],[6]!Table10[Control ID],[6]cmmiAnalysis!BC$4:BC$579))</f>
        <v>#REF!</v>
      </c>
      <c r="T531" s="1" t="e">
        <f>SUM(_xlfn.XLOOKUP(Table8[[#This Row],[Control ID]],[6]!Table10[Control ID],[6]cmmiAnalysis!BV$4:BV$579))</f>
        <v>#REF!</v>
      </c>
      <c r="U531" s="1" t="e">
        <f>SUM(_xlfn.XLOOKUP(Table8[[#This Row],[Control ID]],[6]!Table10[Control ID],[6]cmmiAnalysis!BW$4:BW$579))</f>
        <v>#REF!</v>
      </c>
      <c r="V531" s="1" t="e">
        <f>SUM(_xlfn.XLOOKUP(Table8[[#This Row],[Control ID]],[6]!Table10[Control ID],[6]cmmiAnalysis!BX$4:BX$579))</f>
        <v>#REF!</v>
      </c>
      <c r="W531" s="1" t="e">
        <f>SUM(_xlfn.XLOOKUP(Table8[[#This Row],[Control ID]],[6]!Table10[Control ID],[6]cmmiAnalysis!BY$4:BY$579))</f>
        <v>#REF!</v>
      </c>
      <c r="X531" s="1" t="e">
        <f>SUM(_xlfn.XLOOKUP(Table8[[#This Row],[Control ID]],[6]!Table10[Control ID],[6]cmmiAnalysis!BZ$4:BZ$579))</f>
        <v>#REF!</v>
      </c>
      <c r="Y531" s="1" t="e">
        <f>SUM(_xlfn.XLOOKUP(Table8[[#This Row],[Control ID]],[6]!Table10[Control ID],[6]cmmiAnalysis!CA$4:CA$579),_xlfn.XLOOKUP(Table8[[#This Row],[Control ID]],[6]!Table10[Control ID],[6]cmmiAnalysis!CB$4:CB$579))</f>
        <v>#REF!</v>
      </c>
      <c r="Z531" s="1" t="e">
        <f>SUM(_xlfn.XLOOKUP(Table8[[#This Row],[Control ID]],[6]!Table10[Control ID],[6]cmmiAnalysis!CC$4:CC$579),_xlfn.XLOOKUP(Table8[[#This Row],[Control ID]],[6]!Table10[Control ID],[6]cmmiAnalysis!CD$4:CD$579),_xlfn.XLOOKUP(Table8[[#This Row],[Control ID]],[6]!Table10[Control ID],[6]cmmiAnalysis!CE$4:CE$579))</f>
        <v>#REF!</v>
      </c>
    </row>
    <row r="532" spans="2:26" x14ac:dyDescent="0.25">
      <c r="B532" s="1" t="s">
        <v>3963</v>
      </c>
      <c r="C532" s="1" t="str">
        <f>_xlfn.XLOOKUP(B532,[6]cmmiAnalysis!$A$4:$A$579,[6]cmmiAnalysis!$D$4:$D$579,0,0,1)</f>
        <v>Vendor Assessment</v>
      </c>
      <c r="D532" s="19">
        <v>3</v>
      </c>
      <c r="E532" s="32" t="str">
        <f>IFERROR(SUM(Table8[[#This Row],[Implementation]:[Reporting]]),"N/A")</f>
        <v>N/A</v>
      </c>
      <c r="F532" s="32" t="e">
        <f>SUM(Table8[[#This Row],[Operating Capability]:[Adaptability]])</f>
        <v>#REF!</v>
      </c>
      <c r="G532" s="32" t="e">
        <f>SUM(Table8[[#This Row],[Reliability]:[Transparency]])</f>
        <v>#REF!</v>
      </c>
      <c r="H532" s="1" t="e" cm="1">
        <f t="array" ref="H532">_xlfn.XLOOKUP(B532,[6]!Table10[Control ID],[6]cmmiAnalysis!AV$4:AV$579,0,0,1)</f>
        <v>#REF!</v>
      </c>
      <c r="I532" s="1" t="e" cm="1">
        <f t="array" ref="I532">_xlfn.XLOOKUP(B532,[6]!Table10[Control ID], [6]cmmiAnalysis!AW$4:AW$579,0,0,1)+(_xlfn.XLOOKUP(B532,[6]!Table10[Control ID], [6]cmmiAnalysis!AX$4:AX$579,0,0,1)+(_xlfn.XLOOKUP(B532,[6]!Table10[Control ID], [6]cmmiAnalysis!AY$4:AY$579,0,0,1)))</f>
        <v>#REF!</v>
      </c>
      <c r="J53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2" s="1" t="e">
        <f>SUM(_xlfn.XLOOKUP(Table8[[#This Row],[Control ID]],[6]!Table10[Control ID],[6]cmmiAnalysis!BE$4:BE$579),_xlfn.XLOOKUP(Table8[[#This Row],[Control ID]],[6]!Table10[Control ID],[6]cmmiAnalysis!BF$4:BF$579))</f>
        <v>#REF!</v>
      </c>
      <c r="L532" s="1" t="e">
        <f>SUM(_xlfn.XLOOKUP(Table8[[#This Row],[Control ID]],[6]!Table10[Control ID],[6]cmmiAnalysis!BG$4:BG$579))</f>
        <v>#REF!</v>
      </c>
      <c r="M532" s="1" t="e">
        <f>SUM(_xlfn.XLOOKUP(Table8[[#This Row],[Control ID]],[6]!Table10[Control ID],[6]cmmiAnalysis!BH$4:BH$579))</f>
        <v>#REF!</v>
      </c>
      <c r="N532" s="1" t="e">
        <f>SUM(_xlfn.XLOOKUP(Table8[[#This Row],[Control ID]],[6]!Table10[Control ID],[6]cmmiAnalysis!BI$4:BI$579))</f>
        <v>#REF!</v>
      </c>
      <c r="O532" s="1" t="e">
        <f>SUM(_xlfn.XLOOKUP(Table8[[#This Row],[Control ID]],[6]!Table10[Control ID],[6]cmmiAnalysis!BJ$4:BJ$579),_xlfn.XLOOKUP(Table8[[#This Row],[Control ID]],[6]!Table10[Control ID],[6]cmmiAnalysis!BK$4:BK$579))</f>
        <v>#REF!</v>
      </c>
      <c r="P532" s="1" t="e">
        <f>SUM(_xlfn.XLOOKUP(Table8[[#This Row],[Control ID]],[6]!Table10[Control ID],[6]cmmiAnalysis!BL$4:BL$579))</f>
        <v>#REF!</v>
      </c>
      <c r="Q53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2" s="1" t="e">
        <f>SUM(_xlfn.XLOOKUP(Table8[[#This Row],[Control ID]],[6]!Table10[Control ID],[6]cmmiAnalysis!BQ$4:BQ$579),_xlfn.XLOOKUP(Table8[[#This Row],[Control ID]],[6]!Table10[Control ID],[6]cmmiAnalysis!BR$4:BR$579))</f>
        <v>#REF!</v>
      </c>
      <c r="S532" s="1" t="e">
        <f>SUM(_xlfn.XLOOKUP(Table8[[#This Row],[Control ID]],[6]!Table10[Control ID],[6]cmmiAnalysis!BA$4:BA$579),_xlfn.XLOOKUP(Table8[[#This Row],[Control ID]],[6]!Table10[Control ID],[6]cmmiAnalysis!BB$4:BB$579),_xlfn.XLOOKUP(Table8[[#This Row],[Control ID]],[6]!Table10[Control ID],[6]cmmiAnalysis!BC$4:BC$579))</f>
        <v>#REF!</v>
      </c>
      <c r="T532" s="1" t="e">
        <f>SUM(_xlfn.XLOOKUP(Table8[[#This Row],[Control ID]],[6]!Table10[Control ID],[6]cmmiAnalysis!BV$4:BV$579))</f>
        <v>#REF!</v>
      </c>
      <c r="U532" s="1" t="e">
        <f>SUM(_xlfn.XLOOKUP(Table8[[#This Row],[Control ID]],[6]!Table10[Control ID],[6]cmmiAnalysis!BW$4:BW$579))</f>
        <v>#REF!</v>
      </c>
      <c r="V532" s="1" t="e">
        <f>SUM(_xlfn.XLOOKUP(Table8[[#This Row],[Control ID]],[6]!Table10[Control ID],[6]cmmiAnalysis!BX$4:BX$579))</f>
        <v>#REF!</v>
      </c>
      <c r="W532" s="1" t="e">
        <f>SUM(_xlfn.XLOOKUP(Table8[[#This Row],[Control ID]],[6]!Table10[Control ID],[6]cmmiAnalysis!BY$4:BY$579))</f>
        <v>#REF!</v>
      </c>
      <c r="X532" s="1" t="e">
        <f>SUM(_xlfn.XLOOKUP(Table8[[#This Row],[Control ID]],[6]!Table10[Control ID],[6]cmmiAnalysis!BZ$4:BZ$579))</f>
        <v>#REF!</v>
      </c>
      <c r="Y532" s="1" t="e">
        <f>SUM(_xlfn.XLOOKUP(Table8[[#This Row],[Control ID]],[6]!Table10[Control ID],[6]cmmiAnalysis!CA$4:CA$579),_xlfn.XLOOKUP(Table8[[#This Row],[Control ID]],[6]!Table10[Control ID],[6]cmmiAnalysis!CB$4:CB$579))</f>
        <v>#REF!</v>
      </c>
      <c r="Z532" s="1" t="e">
        <f>SUM(_xlfn.XLOOKUP(Table8[[#This Row],[Control ID]],[6]!Table10[Control ID],[6]cmmiAnalysis!CC$4:CC$579),_xlfn.XLOOKUP(Table8[[#This Row],[Control ID]],[6]!Table10[Control ID],[6]cmmiAnalysis!CD$4:CD$579),_xlfn.XLOOKUP(Table8[[#This Row],[Control ID]],[6]!Table10[Control ID],[6]cmmiAnalysis!CE$4:CE$579))</f>
        <v>#REF!</v>
      </c>
    </row>
    <row r="533" spans="2:26" x14ac:dyDescent="0.25">
      <c r="B533" s="1" t="s">
        <v>3965</v>
      </c>
      <c r="C533" s="1" t="str">
        <f>_xlfn.XLOOKUP(B533,[6]cmmiAnalysis!$A$4:$A$579,[6]cmmiAnalysis!$D$4:$D$579,0,0,1)</f>
        <v>Continuous Monitoring</v>
      </c>
      <c r="D533" s="19">
        <v>3</v>
      </c>
      <c r="E533" s="32" t="str">
        <f>IFERROR(SUM(Table8[[#This Row],[Implementation]:[Reporting]]),"N/A")</f>
        <v>N/A</v>
      </c>
      <c r="F533" s="32" t="e">
        <f>SUM(Table8[[#This Row],[Operating Capability]:[Adaptability]])</f>
        <v>#REF!</v>
      </c>
      <c r="G533" s="32" t="e">
        <f>SUM(Table8[[#This Row],[Reliability]:[Transparency]])</f>
        <v>#REF!</v>
      </c>
      <c r="H533" s="1" t="e" cm="1">
        <f t="array" ref="H533">_xlfn.XLOOKUP(B533,[6]!Table10[Control ID],[6]cmmiAnalysis!AV$4:AV$579,0,0,1)</f>
        <v>#REF!</v>
      </c>
      <c r="I533" s="1" t="e" cm="1">
        <f t="array" ref="I533">_xlfn.XLOOKUP(B533,[6]!Table10[Control ID], [6]cmmiAnalysis!AW$4:AW$579,0,0,1)+(_xlfn.XLOOKUP(B533,[6]!Table10[Control ID], [6]cmmiAnalysis!AX$4:AX$579,0,0,1)+(_xlfn.XLOOKUP(B533,[6]!Table10[Control ID], [6]cmmiAnalysis!AY$4:AY$579,0,0,1)))</f>
        <v>#REF!</v>
      </c>
      <c r="J53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3" s="1" t="e">
        <f>SUM(_xlfn.XLOOKUP(Table8[[#This Row],[Control ID]],[6]!Table10[Control ID],[6]cmmiAnalysis!BE$4:BE$579),_xlfn.XLOOKUP(Table8[[#This Row],[Control ID]],[6]!Table10[Control ID],[6]cmmiAnalysis!BF$4:BF$579))</f>
        <v>#REF!</v>
      </c>
      <c r="L533" s="1" t="e">
        <f>SUM(_xlfn.XLOOKUP(Table8[[#This Row],[Control ID]],[6]!Table10[Control ID],[6]cmmiAnalysis!BG$4:BG$579))</f>
        <v>#REF!</v>
      </c>
      <c r="M533" s="1" t="e">
        <f>SUM(_xlfn.XLOOKUP(Table8[[#This Row],[Control ID]],[6]!Table10[Control ID],[6]cmmiAnalysis!BH$4:BH$579))</f>
        <v>#REF!</v>
      </c>
      <c r="N533" s="1" t="e">
        <f>SUM(_xlfn.XLOOKUP(Table8[[#This Row],[Control ID]],[6]!Table10[Control ID],[6]cmmiAnalysis!BI$4:BI$579))</f>
        <v>#REF!</v>
      </c>
      <c r="O533" s="1" t="e">
        <f>SUM(_xlfn.XLOOKUP(Table8[[#This Row],[Control ID]],[6]!Table10[Control ID],[6]cmmiAnalysis!BJ$4:BJ$579),_xlfn.XLOOKUP(Table8[[#This Row],[Control ID]],[6]!Table10[Control ID],[6]cmmiAnalysis!BK$4:BK$579))</f>
        <v>#REF!</v>
      </c>
      <c r="P533" s="1" t="e">
        <f>SUM(_xlfn.XLOOKUP(Table8[[#This Row],[Control ID]],[6]!Table10[Control ID],[6]cmmiAnalysis!BL$4:BL$579))</f>
        <v>#REF!</v>
      </c>
      <c r="Q53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3" s="1" t="e">
        <f>SUM(_xlfn.XLOOKUP(Table8[[#This Row],[Control ID]],[6]!Table10[Control ID],[6]cmmiAnalysis!BQ$4:BQ$579),_xlfn.XLOOKUP(Table8[[#This Row],[Control ID]],[6]!Table10[Control ID],[6]cmmiAnalysis!BR$4:BR$579))</f>
        <v>#REF!</v>
      </c>
      <c r="S533" s="1" t="e">
        <f>SUM(_xlfn.XLOOKUP(Table8[[#This Row],[Control ID]],[6]!Table10[Control ID],[6]cmmiAnalysis!BA$4:BA$579),_xlfn.XLOOKUP(Table8[[#This Row],[Control ID]],[6]!Table10[Control ID],[6]cmmiAnalysis!BB$4:BB$579),_xlfn.XLOOKUP(Table8[[#This Row],[Control ID]],[6]!Table10[Control ID],[6]cmmiAnalysis!BC$4:BC$579))</f>
        <v>#REF!</v>
      </c>
      <c r="T533" s="1" t="e">
        <f>SUM(_xlfn.XLOOKUP(Table8[[#This Row],[Control ID]],[6]!Table10[Control ID],[6]cmmiAnalysis!BV$4:BV$579))</f>
        <v>#REF!</v>
      </c>
      <c r="U533" s="1" t="e">
        <f>SUM(_xlfn.XLOOKUP(Table8[[#This Row],[Control ID]],[6]!Table10[Control ID],[6]cmmiAnalysis!BW$4:BW$579))</f>
        <v>#REF!</v>
      </c>
      <c r="V533" s="1" t="e">
        <f>SUM(_xlfn.XLOOKUP(Table8[[#This Row],[Control ID]],[6]!Table10[Control ID],[6]cmmiAnalysis!BX$4:BX$579))</f>
        <v>#REF!</v>
      </c>
      <c r="W533" s="1" t="e">
        <f>SUM(_xlfn.XLOOKUP(Table8[[#This Row],[Control ID]],[6]!Table10[Control ID],[6]cmmiAnalysis!BY$4:BY$579))</f>
        <v>#REF!</v>
      </c>
      <c r="X533" s="1" t="e">
        <f>SUM(_xlfn.XLOOKUP(Table8[[#This Row],[Control ID]],[6]!Table10[Control ID],[6]cmmiAnalysis!BZ$4:BZ$579))</f>
        <v>#REF!</v>
      </c>
      <c r="Y533" s="1" t="e">
        <f>SUM(_xlfn.XLOOKUP(Table8[[#This Row],[Control ID]],[6]!Table10[Control ID],[6]cmmiAnalysis!CA$4:CA$579),_xlfn.XLOOKUP(Table8[[#This Row],[Control ID]],[6]!Table10[Control ID],[6]cmmiAnalysis!CB$4:CB$579))</f>
        <v>#REF!</v>
      </c>
      <c r="Z533" s="1" t="e">
        <f>SUM(_xlfn.XLOOKUP(Table8[[#This Row],[Control ID]],[6]!Table10[Control ID],[6]cmmiAnalysis!CC$4:CC$579),_xlfn.XLOOKUP(Table8[[#This Row],[Control ID]],[6]!Table10[Control ID],[6]cmmiAnalysis!CD$4:CD$579),_xlfn.XLOOKUP(Table8[[#This Row],[Control ID]],[6]!Table10[Control ID],[6]cmmiAnalysis!CE$4:CE$579))</f>
        <v>#REF!</v>
      </c>
    </row>
    <row r="534" spans="2:26" x14ac:dyDescent="0.25">
      <c r="B534" s="1" t="s">
        <v>3967</v>
      </c>
      <c r="C534" s="1" t="str">
        <f>_xlfn.XLOOKUP(B534,[6]cmmiAnalysis!$A$4:$A$579,[6]cmmiAnalysis!$D$4:$D$579,0,0,1)</f>
        <v>Security Audit</v>
      </c>
      <c r="D534" s="19">
        <v>4</v>
      </c>
      <c r="E534" s="32" t="str">
        <f>IFERROR(SUM(Table8[[#This Row],[Implementation]:[Reporting]]),"N/A")</f>
        <v>N/A</v>
      </c>
      <c r="F534" s="32" t="e">
        <f>SUM(Table8[[#This Row],[Operating Capability]:[Adaptability]])</f>
        <v>#REF!</v>
      </c>
      <c r="G534" s="32" t="e">
        <f>SUM(Table8[[#This Row],[Reliability]:[Transparency]])</f>
        <v>#REF!</v>
      </c>
      <c r="H534" s="1" t="e" cm="1">
        <f t="array" ref="H534">_xlfn.XLOOKUP(B534,[6]!Table10[Control ID],[6]cmmiAnalysis!AV$4:AV$579,0,0,1)</f>
        <v>#REF!</v>
      </c>
      <c r="I534" s="1" t="e" cm="1">
        <f t="array" ref="I534">_xlfn.XLOOKUP(B534,[6]!Table10[Control ID], [6]cmmiAnalysis!AW$4:AW$579,0,0,1)+(_xlfn.XLOOKUP(B534,[6]!Table10[Control ID], [6]cmmiAnalysis!AX$4:AX$579,0,0,1)+(_xlfn.XLOOKUP(B534,[6]!Table10[Control ID], [6]cmmiAnalysis!AY$4:AY$579,0,0,1)))</f>
        <v>#REF!</v>
      </c>
      <c r="J53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4" s="1" t="e">
        <f>SUM(_xlfn.XLOOKUP(Table8[[#This Row],[Control ID]],[6]!Table10[Control ID],[6]cmmiAnalysis!BE$4:BE$579),_xlfn.XLOOKUP(Table8[[#This Row],[Control ID]],[6]!Table10[Control ID],[6]cmmiAnalysis!BF$4:BF$579))</f>
        <v>#REF!</v>
      </c>
      <c r="L534" s="1" t="e">
        <f>SUM(_xlfn.XLOOKUP(Table8[[#This Row],[Control ID]],[6]!Table10[Control ID],[6]cmmiAnalysis!BG$4:BG$579))</f>
        <v>#REF!</v>
      </c>
      <c r="M534" s="1" t="e">
        <f>SUM(_xlfn.XLOOKUP(Table8[[#This Row],[Control ID]],[6]!Table10[Control ID],[6]cmmiAnalysis!BH$4:BH$579))</f>
        <v>#REF!</v>
      </c>
      <c r="N534" s="1" t="e">
        <f>SUM(_xlfn.XLOOKUP(Table8[[#This Row],[Control ID]],[6]!Table10[Control ID],[6]cmmiAnalysis!BI$4:BI$579))</f>
        <v>#REF!</v>
      </c>
      <c r="O534" s="1" t="e">
        <f>SUM(_xlfn.XLOOKUP(Table8[[#This Row],[Control ID]],[6]!Table10[Control ID],[6]cmmiAnalysis!BJ$4:BJ$579),_xlfn.XLOOKUP(Table8[[#This Row],[Control ID]],[6]!Table10[Control ID],[6]cmmiAnalysis!BK$4:BK$579))</f>
        <v>#REF!</v>
      </c>
      <c r="P534" s="1" t="e">
        <f>SUM(_xlfn.XLOOKUP(Table8[[#This Row],[Control ID]],[6]!Table10[Control ID],[6]cmmiAnalysis!BL$4:BL$579))</f>
        <v>#REF!</v>
      </c>
      <c r="Q53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4" s="1" t="e">
        <f>SUM(_xlfn.XLOOKUP(Table8[[#This Row],[Control ID]],[6]!Table10[Control ID],[6]cmmiAnalysis!BQ$4:BQ$579),_xlfn.XLOOKUP(Table8[[#This Row],[Control ID]],[6]!Table10[Control ID],[6]cmmiAnalysis!BR$4:BR$579))</f>
        <v>#REF!</v>
      </c>
      <c r="S534" s="1" t="e">
        <f>SUM(_xlfn.XLOOKUP(Table8[[#This Row],[Control ID]],[6]!Table10[Control ID],[6]cmmiAnalysis!BA$4:BA$579),_xlfn.XLOOKUP(Table8[[#This Row],[Control ID]],[6]!Table10[Control ID],[6]cmmiAnalysis!BB$4:BB$579),_xlfn.XLOOKUP(Table8[[#This Row],[Control ID]],[6]!Table10[Control ID],[6]cmmiAnalysis!BC$4:BC$579))</f>
        <v>#REF!</v>
      </c>
      <c r="T534" s="1" t="e">
        <f>SUM(_xlfn.XLOOKUP(Table8[[#This Row],[Control ID]],[6]!Table10[Control ID],[6]cmmiAnalysis!BV$4:BV$579))</f>
        <v>#REF!</v>
      </c>
      <c r="U534" s="1" t="e">
        <f>SUM(_xlfn.XLOOKUP(Table8[[#This Row],[Control ID]],[6]!Table10[Control ID],[6]cmmiAnalysis!BW$4:BW$579))</f>
        <v>#REF!</v>
      </c>
      <c r="V534" s="1" t="e">
        <f>SUM(_xlfn.XLOOKUP(Table8[[#This Row],[Control ID]],[6]!Table10[Control ID],[6]cmmiAnalysis!BX$4:BX$579))</f>
        <v>#REF!</v>
      </c>
      <c r="W534" s="1" t="e">
        <f>SUM(_xlfn.XLOOKUP(Table8[[#This Row],[Control ID]],[6]!Table10[Control ID],[6]cmmiAnalysis!BY$4:BY$579))</f>
        <v>#REF!</v>
      </c>
      <c r="X534" s="1" t="e">
        <f>SUM(_xlfn.XLOOKUP(Table8[[#This Row],[Control ID]],[6]!Table10[Control ID],[6]cmmiAnalysis!BZ$4:BZ$579))</f>
        <v>#REF!</v>
      </c>
      <c r="Y534" s="1" t="e">
        <f>SUM(_xlfn.XLOOKUP(Table8[[#This Row],[Control ID]],[6]!Table10[Control ID],[6]cmmiAnalysis!CA$4:CA$579),_xlfn.XLOOKUP(Table8[[#This Row],[Control ID]],[6]!Table10[Control ID],[6]cmmiAnalysis!CB$4:CB$579))</f>
        <v>#REF!</v>
      </c>
      <c r="Z534" s="1" t="e">
        <f>SUM(_xlfn.XLOOKUP(Table8[[#This Row],[Control ID]],[6]!Table10[Control ID],[6]cmmiAnalysis!CC$4:CC$579),_xlfn.XLOOKUP(Table8[[#This Row],[Control ID]],[6]!Table10[Control ID],[6]cmmiAnalysis!CD$4:CD$579),_xlfn.XLOOKUP(Table8[[#This Row],[Control ID]],[6]!Table10[Control ID],[6]cmmiAnalysis!CE$4:CE$579))</f>
        <v>#REF!</v>
      </c>
    </row>
    <row r="535" spans="2:26" x14ac:dyDescent="0.25">
      <c r="B535" s="1" t="s">
        <v>3970</v>
      </c>
      <c r="C535" s="1" t="str">
        <f>_xlfn.XLOOKUP(B535,[6]cmmiAnalysis!$A$4:$A$579,[6]cmmiAnalysis!$D$4:$D$579,0,0,1)</f>
        <v>Compliance Audit</v>
      </c>
      <c r="D535" s="19">
        <v>4</v>
      </c>
      <c r="E535" s="32" t="str">
        <f>IFERROR(SUM(Table8[[#This Row],[Implementation]:[Reporting]]),"N/A")</f>
        <v>N/A</v>
      </c>
      <c r="F535" s="32" t="e">
        <f>SUM(Table8[[#This Row],[Operating Capability]:[Adaptability]])</f>
        <v>#REF!</v>
      </c>
      <c r="G535" s="32" t="e">
        <f>SUM(Table8[[#This Row],[Reliability]:[Transparency]])</f>
        <v>#REF!</v>
      </c>
      <c r="H535" s="1" t="e" cm="1">
        <f t="array" ref="H535">_xlfn.XLOOKUP(B535,[6]!Table10[Control ID],[6]cmmiAnalysis!AV$4:AV$579,0,0,1)</f>
        <v>#REF!</v>
      </c>
      <c r="I535" s="1" t="e" cm="1">
        <f t="array" ref="I535">_xlfn.XLOOKUP(B535,[6]!Table10[Control ID], [6]cmmiAnalysis!AW$4:AW$579,0,0,1)+(_xlfn.XLOOKUP(B535,[6]!Table10[Control ID], [6]cmmiAnalysis!AX$4:AX$579,0,0,1)+(_xlfn.XLOOKUP(B535,[6]!Table10[Control ID], [6]cmmiAnalysis!AY$4:AY$579,0,0,1)))</f>
        <v>#REF!</v>
      </c>
      <c r="J53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5" s="1" t="e">
        <f>SUM(_xlfn.XLOOKUP(Table8[[#This Row],[Control ID]],[6]!Table10[Control ID],[6]cmmiAnalysis!BE$4:BE$579),_xlfn.XLOOKUP(Table8[[#This Row],[Control ID]],[6]!Table10[Control ID],[6]cmmiAnalysis!BF$4:BF$579))</f>
        <v>#REF!</v>
      </c>
      <c r="L535" s="1" t="e">
        <f>SUM(_xlfn.XLOOKUP(Table8[[#This Row],[Control ID]],[6]!Table10[Control ID],[6]cmmiAnalysis!BG$4:BG$579))</f>
        <v>#REF!</v>
      </c>
      <c r="M535" s="1" t="e">
        <f>SUM(_xlfn.XLOOKUP(Table8[[#This Row],[Control ID]],[6]!Table10[Control ID],[6]cmmiAnalysis!BH$4:BH$579))</f>
        <v>#REF!</v>
      </c>
      <c r="N535" s="1" t="e">
        <f>SUM(_xlfn.XLOOKUP(Table8[[#This Row],[Control ID]],[6]!Table10[Control ID],[6]cmmiAnalysis!BI$4:BI$579))</f>
        <v>#REF!</v>
      </c>
      <c r="O535" s="1" t="e">
        <f>SUM(_xlfn.XLOOKUP(Table8[[#This Row],[Control ID]],[6]!Table10[Control ID],[6]cmmiAnalysis!BJ$4:BJ$579),_xlfn.XLOOKUP(Table8[[#This Row],[Control ID]],[6]!Table10[Control ID],[6]cmmiAnalysis!BK$4:BK$579))</f>
        <v>#REF!</v>
      </c>
      <c r="P535" s="1" t="e">
        <f>SUM(_xlfn.XLOOKUP(Table8[[#This Row],[Control ID]],[6]!Table10[Control ID],[6]cmmiAnalysis!BL$4:BL$579))</f>
        <v>#REF!</v>
      </c>
      <c r="Q53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5" s="1" t="e">
        <f>SUM(_xlfn.XLOOKUP(Table8[[#This Row],[Control ID]],[6]!Table10[Control ID],[6]cmmiAnalysis!BQ$4:BQ$579),_xlfn.XLOOKUP(Table8[[#This Row],[Control ID]],[6]!Table10[Control ID],[6]cmmiAnalysis!BR$4:BR$579))</f>
        <v>#REF!</v>
      </c>
      <c r="S535" s="1" t="e">
        <f>SUM(_xlfn.XLOOKUP(Table8[[#This Row],[Control ID]],[6]!Table10[Control ID],[6]cmmiAnalysis!BA$4:BA$579),_xlfn.XLOOKUP(Table8[[#This Row],[Control ID]],[6]!Table10[Control ID],[6]cmmiAnalysis!BB$4:BB$579),_xlfn.XLOOKUP(Table8[[#This Row],[Control ID]],[6]!Table10[Control ID],[6]cmmiAnalysis!BC$4:BC$579))</f>
        <v>#REF!</v>
      </c>
      <c r="T535" s="1" t="e">
        <f>SUM(_xlfn.XLOOKUP(Table8[[#This Row],[Control ID]],[6]!Table10[Control ID],[6]cmmiAnalysis!BV$4:BV$579))</f>
        <v>#REF!</v>
      </c>
      <c r="U535" s="1" t="e">
        <f>SUM(_xlfn.XLOOKUP(Table8[[#This Row],[Control ID]],[6]!Table10[Control ID],[6]cmmiAnalysis!BW$4:BW$579))</f>
        <v>#REF!</v>
      </c>
      <c r="V535" s="1" t="e">
        <f>SUM(_xlfn.XLOOKUP(Table8[[#This Row],[Control ID]],[6]!Table10[Control ID],[6]cmmiAnalysis!BX$4:BX$579))</f>
        <v>#REF!</v>
      </c>
      <c r="W535" s="1" t="e">
        <f>SUM(_xlfn.XLOOKUP(Table8[[#This Row],[Control ID]],[6]!Table10[Control ID],[6]cmmiAnalysis!BY$4:BY$579))</f>
        <v>#REF!</v>
      </c>
      <c r="X535" s="1" t="e">
        <f>SUM(_xlfn.XLOOKUP(Table8[[#This Row],[Control ID]],[6]!Table10[Control ID],[6]cmmiAnalysis!BZ$4:BZ$579))</f>
        <v>#REF!</v>
      </c>
      <c r="Y535" s="1" t="e">
        <f>SUM(_xlfn.XLOOKUP(Table8[[#This Row],[Control ID]],[6]!Table10[Control ID],[6]cmmiAnalysis!CA$4:CA$579),_xlfn.XLOOKUP(Table8[[#This Row],[Control ID]],[6]!Table10[Control ID],[6]cmmiAnalysis!CB$4:CB$579))</f>
        <v>#REF!</v>
      </c>
      <c r="Z535" s="1" t="e">
        <f>SUM(_xlfn.XLOOKUP(Table8[[#This Row],[Control ID]],[6]!Table10[Control ID],[6]cmmiAnalysis!CC$4:CC$579),_xlfn.XLOOKUP(Table8[[#This Row],[Control ID]],[6]!Table10[Control ID],[6]cmmiAnalysis!CD$4:CD$579),_xlfn.XLOOKUP(Table8[[#This Row],[Control ID]],[6]!Table10[Control ID],[6]cmmiAnalysis!CE$4:CE$579))</f>
        <v>#REF!</v>
      </c>
    </row>
    <row r="536" spans="2:26" x14ac:dyDescent="0.25">
      <c r="B536" s="1" t="s">
        <v>3973</v>
      </c>
      <c r="C536" s="1" t="str">
        <f>_xlfn.XLOOKUP(B536,[6]cmmiAnalysis!$A$4:$A$579,[6]cmmiAnalysis!$D$4:$D$579,0,0,1)</f>
        <v>Data Use Policies</v>
      </c>
      <c r="D536" s="19">
        <v>4</v>
      </c>
      <c r="E536" s="32" t="str">
        <f>IFERROR(SUM(Table8[[#This Row],[Implementation]:[Reporting]]),"N/A")</f>
        <v>N/A</v>
      </c>
      <c r="F536" s="32" t="e">
        <f>SUM(Table8[[#This Row],[Operating Capability]:[Adaptability]])</f>
        <v>#REF!</v>
      </c>
      <c r="G536" s="32" t="e">
        <f>SUM(Table8[[#This Row],[Reliability]:[Transparency]])</f>
        <v>#REF!</v>
      </c>
      <c r="H536" s="1" t="e" cm="1">
        <f t="array" ref="H536">_xlfn.XLOOKUP(B536,[6]!Table10[Control ID],[6]cmmiAnalysis!AV$4:AV$579,0,0,1)</f>
        <v>#REF!</v>
      </c>
      <c r="I536" s="1" t="e" cm="1">
        <f t="array" ref="I536">_xlfn.XLOOKUP(B536,[6]!Table10[Control ID], [6]cmmiAnalysis!AW$4:AW$579,0,0,1)+(_xlfn.XLOOKUP(B536,[6]!Table10[Control ID], [6]cmmiAnalysis!AX$4:AX$579,0,0,1)+(_xlfn.XLOOKUP(B536,[6]!Table10[Control ID], [6]cmmiAnalysis!AY$4:AY$579,0,0,1)))</f>
        <v>#REF!</v>
      </c>
      <c r="J53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6" s="1" t="e">
        <f>SUM(_xlfn.XLOOKUP(Table8[[#This Row],[Control ID]],[6]!Table10[Control ID],[6]cmmiAnalysis!BE$4:BE$579),_xlfn.XLOOKUP(Table8[[#This Row],[Control ID]],[6]!Table10[Control ID],[6]cmmiAnalysis!BF$4:BF$579))</f>
        <v>#REF!</v>
      </c>
      <c r="L536" s="1" t="e">
        <f>SUM(_xlfn.XLOOKUP(Table8[[#This Row],[Control ID]],[6]!Table10[Control ID],[6]cmmiAnalysis!BG$4:BG$579))</f>
        <v>#REF!</v>
      </c>
      <c r="M536" s="1" t="e">
        <f>SUM(_xlfn.XLOOKUP(Table8[[#This Row],[Control ID]],[6]!Table10[Control ID],[6]cmmiAnalysis!BH$4:BH$579))</f>
        <v>#REF!</v>
      </c>
      <c r="N536" s="1" t="e">
        <f>SUM(_xlfn.XLOOKUP(Table8[[#This Row],[Control ID]],[6]!Table10[Control ID],[6]cmmiAnalysis!BI$4:BI$579))</f>
        <v>#REF!</v>
      </c>
      <c r="O536" s="1" t="e">
        <f>SUM(_xlfn.XLOOKUP(Table8[[#This Row],[Control ID]],[6]!Table10[Control ID],[6]cmmiAnalysis!BJ$4:BJ$579),_xlfn.XLOOKUP(Table8[[#This Row],[Control ID]],[6]!Table10[Control ID],[6]cmmiAnalysis!BK$4:BK$579))</f>
        <v>#REF!</v>
      </c>
      <c r="P536" s="1" t="e">
        <f>SUM(_xlfn.XLOOKUP(Table8[[#This Row],[Control ID]],[6]!Table10[Control ID],[6]cmmiAnalysis!BL$4:BL$579))</f>
        <v>#REF!</v>
      </c>
      <c r="Q53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6" s="1" t="e">
        <f>SUM(_xlfn.XLOOKUP(Table8[[#This Row],[Control ID]],[6]!Table10[Control ID],[6]cmmiAnalysis!BQ$4:BQ$579),_xlfn.XLOOKUP(Table8[[#This Row],[Control ID]],[6]!Table10[Control ID],[6]cmmiAnalysis!BR$4:BR$579))</f>
        <v>#REF!</v>
      </c>
      <c r="S536" s="1" t="e">
        <f>SUM(_xlfn.XLOOKUP(Table8[[#This Row],[Control ID]],[6]!Table10[Control ID],[6]cmmiAnalysis!BA$4:BA$579),_xlfn.XLOOKUP(Table8[[#This Row],[Control ID]],[6]!Table10[Control ID],[6]cmmiAnalysis!BB$4:BB$579),_xlfn.XLOOKUP(Table8[[#This Row],[Control ID]],[6]!Table10[Control ID],[6]cmmiAnalysis!BC$4:BC$579))</f>
        <v>#REF!</v>
      </c>
      <c r="T536" s="1" t="e">
        <f>SUM(_xlfn.XLOOKUP(Table8[[#This Row],[Control ID]],[6]!Table10[Control ID],[6]cmmiAnalysis!BV$4:BV$579))</f>
        <v>#REF!</v>
      </c>
      <c r="U536" s="1" t="e">
        <f>SUM(_xlfn.XLOOKUP(Table8[[#This Row],[Control ID]],[6]!Table10[Control ID],[6]cmmiAnalysis!BW$4:BW$579))</f>
        <v>#REF!</v>
      </c>
      <c r="V536" s="1" t="e">
        <f>SUM(_xlfn.XLOOKUP(Table8[[#This Row],[Control ID]],[6]!Table10[Control ID],[6]cmmiAnalysis!BX$4:BX$579))</f>
        <v>#REF!</v>
      </c>
      <c r="W536" s="1" t="e">
        <f>SUM(_xlfn.XLOOKUP(Table8[[#This Row],[Control ID]],[6]!Table10[Control ID],[6]cmmiAnalysis!BY$4:BY$579))</f>
        <v>#REF!</v>
      </c>
      <c r="X536" s="1" t="e">
        <f>SUM(_xlfn.XLOOKUP(Table8[[#This Row],[Control ID]],[6]!Table10[Control ID],[6]cmmiAnalysis!BZ$4:BZ$579))</f>
        <v>#REF!</v>
      </c>
      <c r="Y536" s="1" t="e">
        <f>SUM(_xlfn.XLOOKUP(Table8[[#This Row],[Control ID]],[6]!Table10[Control ID],[6]cmmiAnalysis!CA$4:CA$579),_xlfn.XLOOKUP(Table8[[#This Row],[Control ID]],[6]!Table10[Control ID],[6]cmmiAnalysis!CB$4:CB$579))</f>
        <v>#REF!</v>
      </c>
      <c r="Z536" s="1" t="e">
        <f>SUM(_xlfn.XLOOKUP(Table8[[#This Row],[Control ID]],[6]!Table10[Control ID],[6]cmmiAnalysis!CC$4:CC$579),_xlfn.XLOOKUP(Table8[[#This Row],[Control ID]],[6]!Table10[Control ID],[6]cmmiAnalysis!CD$4:CD$579),_xlfn.XLOOKUP(Table8[[#This Row],[Control ID]],[6]!Table10[Control ID],[6]cmmiAnalysis!CE$4:CE$579))</f>
        <v>#REF!</v>
      </c>
    </row>
    <row r="537" spans="2:26" x14ac:dyDescent="0.25">
      <c r="B537" s="1" t="s">
        <v>3975</v>
      </c>
      <c r="C537" s="1" t="str">
        <f>_xlfn.XLOOKUP(B537,[6]cmmiAnalysis!$A$4:$A$579,[6]cmmiAnalysis!$D$4:$D$579,0,0,1)</f>
        <v>Data Encryption &amp; Masking</v>
      </c>
      <c r="D537" s="19">
        <v>4</v>
      </c>
      <c r="E537" s="32" t="str">
        <f>IFERROR(SUM(Table8[[#This Row],[Implementation]:[Reporting]]),"N/A")</f>
        <v>N/A</v>
      </c>
      <c r="F537" s="32" t="e">
        <f>SUM(Table8[[#This Row],[Operating Capability]:[Adaptability]])</f>
        <v>#REF!</v>
      </c>
      <c r="G537" s="32" t="e">
        <f>SUM(Table8[[#This Row],[Reliability]:[Transparency]])</f>
        <v>#REF!</v>
      </c>
      <c r="H537" s="1" t="e" cm="1">
        <f t="array" ref="H537">_xlfn.XLOOKUP(B537,[6]!Table10[Control ID],[6]cmmiAnalysis!AV$4:AV$579,0,0,1)</f>
        <v>#REF!</v>
      </c>
      <c r="I537" s="1" t="e" cm="1">
        <f t="array" ref="I537">_xlfn.XLOOKUP(B537,[6]!Table10[Control ID], [6]cmmiAnalysis!AW$4:AW$579,0,0,1)+(_xlfn.XLOOKUP(B537,[6]!Table10[Control ID], [6]cmmiAnalysis!AX$4:AX$579,0,0,1)+(_xlfn.XLOOKUP(B537,[6]!Table10[Control ID], [6]cmmiAnalysis!AY$4:AY$579,0,0,1)))</f>
        <v>#REF!</v>
      </c>
      <c r="J53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7" s="1" t="e">
        <f>SUM(_xlfn.XLOOKUP(Table8[[#This Row],[Control ID]],[6]!Table10[Control ID],[6]cmmiAnalysis!BE$4:BE$579),_xlfn.XLOOKUP(Table8[[#This Row],[Control ID]],[6]!Table10[Control ID],[6]cmmiAnalysis!BF$4:BF$579))</f>
        <v>#REF!</v>
      </c>
      <c r="L537" s="1" t="e">
        <f>SUM(_xlfn.XLOOKUP(Table8[[#This Row],[Control ID]],[6]!Table10[Control ID],[6]cmmiAnalysis!BG$4:BG$579))</f>
        <v>#REF!</v>
      </c>
      <c r="M537" s="1" t="e">
        <f>SUM(_xlfn.XLOOKUP(Table8[[#This Row],[Control ID]],[6]!Table10[Control ID],[6]cmmiAnalysis!BH$4:BH$579))</f>
        <v>#REF!</v>
      </c>
      <c r="N537" s="1" t="e">
        <f>SUM(_xlfn.XLOOKUP(Table8[[#This Row],[Control ID]],[6]!Table10[Control ID],[6]cmmiAnalysis!BI$4:BI$579))</f>
        <v>#REF!</v>
      </c>
      <c r="O537" s="1" t="e">
        <f>SUM(_xlfn.XLOOKUP(Table8[[#This Row],[Control ID]],[6]!Table10[Control ID],[6]cmmiAnalysis!BJ$4:BJ$579),_xlfn.XLOOKUP(Table8[[#This Row],[Control ID]],[6]!Table10[Control ID],[6]cmmiAnalysis!BK$4:BK$579))</f>
        <v>#REF!</v>
      </c>
      <c r="P537" s="1" t="e">
        <f>SUM(_xlfn.XLOOKUP(Table8[[#This Row],[Control ID]],[6]!Table10[Control ID],[6]cmmiAnalysis!BL$4:BL$579))</f>
        <v>#REF!</v>
      </c>
      <c r="Q53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7" s="1" t="e">
        <f>SUM(_xlfn.XLOOKUP(Table8[[#This Row],[Control ID]],[6]!Table10[Control ID],[6]cmmiAnalysis!BQ$4:BQ$579),_xlfn.XLOOKUP(Table8[[#This Row],[Control ID]],[6]!Table10[Control ID],[6]cmmiAnalysis!BR$4:BR$579))</f>
        <v>#REF!</v>
      </c>
      <c r="S537" s="1" t="e">
        <f>SUM(_xlfn.XLOOKUP(Table8[[#This Row],[Control ID]],[6]!Table10[Control ID],[6]cmmiAnalysis!BA$4:BA$579),_xlfn.XLOOKUP(Table8[[#This Row],[Control ID]],[6]!Table10[Control ID],[6]cmmiAnalysis!BB$4:BB$579),_xlfn.XLOOKUP(Table8[[#This Row],[Control ID]],[6]!Table10[Control ID],[6]cmmiAnalysis!BC$4:BC$579))</f>
        <v>#REF!</v>
      </c>
      <c r="T537" s="1" t="e">
        <f>SUM(_xlfn.XLOOKUP(Table8[[#This Row],[Control ID]],[6]!Table10[Control ID],[6]cmmiAnalysis!BV$4:BV$579))</f>
        <v>#REF!</v>
      </c>
      <c r="U537" s="1" t="e">
        <f>SUM(_xlfn.XLOOKUP(Table8[[#This Row],[Control ID]],[6]!Table10[Control ID],[6]cmmiAnalysis!BW$4:BW$579))</f>
        <v>#REF!</v>
      </c>
      <c r="V537" s="1" t="e">
        <f>SUM(_xlfn.XLOOKUP(Table8[[#This Row],[Control ID]],[6]!Table10[Control ID],[6]cmmiAnalysis!BX$4:BX$579))</f>
        <v>#REF!</v>
      </c>
      <c r="W537" s="1" t="e">
        <f>SUM(_xlfn.XLOOKUP(Table8[[#This Row],[Control ID]],[6]!Table10[Control ID],[6]cmmiAnalysis!BY$4:BY$579))</f>
        <v>#REF!</v>
      </c>
      <c r="X537" s="1" t="e">
        <f>SUM(_xlfn.XLOOKUP(Table8[[#This Row],[Control ID]],[6]!Table10[Control ID],[6]cmmiAnalysis!BZ$4:BZ$579))</f>
        <v>#REF!</v>
      </c>
      <c r="Y537" s="1" t="e">
        <f>SUM(_xlfn.XLOOKUP(Table8[[#This Row],[Control ID]],[6]!Table10[Control ID],[6]cmmiAnalysis!CA$4:CA$579),_xlfn.XLOOKUP(Table8[[#This Row],[Control ID]],[6]!Table10[Control ID],[6]cmmiAnalysis!CB$4:CB$579))</f>
        <v>#REF!</v>
      </c>
      <c r="Z537" s="1" t="e">
        <f>SUM(_xlfn.XLOOKUP(Table8[[#This Row],[Control ID]],[6]!Table10[Control ID],[6]cmmiAnalysis!CC$4:CC$579),_xlfn.XLOOKUP(Table8[[#This Row],[Control ID]],[6]!Table10[Control ID],[6]cmmiAnalysis!CD$4:CD$579),_xlfn.XLOOKUP(Table8[[#This Row],[Control ID]],[6]!Table10[Control ID],[6]cmmiAnalysis!CE$4:CE$579))</f>
        <v>#REF!</v>
      </c>
    </row>
    <row r="538" spans="2:26" x14ac:dyDescent="0.25">
      <c r="B538" s="1" t="s">
        <v>3977</v>
      </c>
      <c r="C538" s="1" t="str">
        <f>_xlfn.XLOOKUP(B538,[6]cmmiAnalysis!$A$4:$A$579,[6]cmmiAnalysis!$D$4:$D$579,0,0,1)</f>
        <v>Availability Requirements</v>
      </c>
      <c r="D538" s="19">
        <v>4</v>
      </c>
      <c r="E538" s="32" t="str">
        <f>IFERROR(SUM(Table8[[#This Row],[Implementation]:[Reporting]]),"N/A")</f>
        <v>N/A</v>
      </c>
      <c r="F538" s="32" t="e">
        <f>SUM(Table8[[#This Row],[Operating Capability]:[Adaptability]])</f>
        <v>#REF!</v>
      </c>
      <c r="G538" s="32" t="e">
        <f>SUM(Table8[[#This Row],[Reliability]:[Transparency]])</f>
        <v>#REF!</v>
      </c>
      <c r="H538" s="1" t="e" cm="1">
        <f t="array" ref="H538">_xlfn.XLOOKUP(B538,[6]!Table10[Control ID],[6]cmmiAnalysis!AV$4:AV$579,0,0,1)</f>
        <v>#REF!</v>
      </c>
      <c r="I538" s="1" t="e" cm="1">
        <f t="array" ref="I538">_xlfn.XLOOKUP(B538,[6]!Table10[Control ID], [6]cmmiAnalysis!AW$4:AW$579,0,0,1)+(_xlfn.XLOOKUP(B538,[6]!Table10[Control ID], [6]cmmiAnalysis!AX$4:AX$579,0,0,1)+(_xlfn.XLOOKUP(B538,[6]!Table10[Control ID], [6]cmmiAnalysis!AY$4:AY$579,0,0,1)))</f>
        <v>#REF!</v>
      </c>
      <c r="J53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8" s="1" t="e">
        <f>SUM(_xlfn.XLOOKUP(Table8[[#This Row],[Control ID]],[6]!Table10[Control ID],[6]cmmiAnalysis!BE$4:BE$579),_xlfn.XLOOKUP(Table8[[#This Row],[Control ID]],[6]!Table10[Control ID],[6]cmmiAnalysis!BF$4:BF$579))</f>
        <v>#REF!</v>
      </c>
      <c r="L538" s="1" t="e">
        <f>SUM(_xlfn.XLOOKUP(Table8[[#This Row],[Control ID]],[6]!Table10[Control ID],[6]cmmiAnalysis!BG$4:BG$579))</f>
        <v>#REF!</v>
      </c>
      <c r="M538" s="1" t="e">
        <f>SUM(_xlfn.XLOOKUP(Table8[[#This Row],[Control ID]],[6]!Table10[Control ID],[6]cmmiAnalysis!BH$4:BH$579))</f>
        <v>#REF!</v>
      </c>
      <c r="N538" s="1" t="e">
        <f>SUM(_xlfn.XLOOKUP(Table8[[#This Row],[Control ID]],[6]!Table10[Control ID],[6]cmmiAnalysis!BI$4:BI$579))</f>
        <v>#REF!</v>
      </c>
      <c r="O538" s="1" t="e">
        <f>SUM(_xlfn.XLOOKUP(Table8[[#This Row],[Control ID]],[6]!Table10[Control ID],[6]cmmiAnalysis!BJ$4:BJ$579),_xlfn.XLOOKUP(Table8[[#This Row],[Control ID]],[6]!Table10[Control ID],[6]cmmiAnalysis!BK$4:BK$579))</f>
        <v>#REF!</v>
      </c>
      <c r="P538" s="1" t="e">
        <f>SUM(_xlfn.XLOOKUP(Table8[[#This Row],[Control ID]],[6]!Table10[Control ID],[6]cmmiAnalysis!BL$4:BL$579))</f>
        <v>#REF!</v>
      </c>
      <c r="Q53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8" s="1" t="e">
        <f>SUM(_xlfn.XLOOKUP(Table8[[#This Row],[Control ID]],[6]!Table10[Control ID],[6]cmmiAnalysis!BQ$4:BQ$579),_xlfn.XLOOKUP(Table8[[#This Row],[Control ID]],[6]!Table10[Control ID],[6]cmmiAnalysis!BR$4:BR$579))</f>
        <v>#REF!</v>
      </c>
      <c r="S538" s="1" t="e">
        <f>SUM(_xlfn.XLOOKUP(Table8[[#This Row],[Control ID]],[6]!Table10[Control ID],[6]cmmiAnalysis!BA$4:BA$579),_xlfn.XLOOKUP(Table8[[#This Row],[Control ID]],[6]!Table10[Control ID],[6]cmmiAnalysis!BB$4:BB$579),_xlfn.XLOOKUP(Table8[[#This Row],[Control ID]],[6]!Table10[Control ID],[6]cmmiAnalysis!BC$4:BC$579))</f>
        <v>#REF!</v>
      </c>
      <c r="T538" s="1" t="e">
        <f>SUM(_xlfn.XLOOKUP(Table8[[#This Row],[Control ID]],[6]!Table10[Control ID],[6]cmmiAnalysis!BV$4:BV$579))</f>
        <v>#REF!</v>
      </c>
      <c r="U538" s="1" t="e">
        <f>SUM(_xlfn.XLOOKUP(Table8[[#This Row],[Control ID]],[6]!Table10[Control ID],[6]cmmiAnalysis!BW$4:BW$579))</f>
        <v>#REF!</v>
      </c>
      <c r="V538" s="1" t="e">
        <f>SUM(_xlfn.XLOOKUP(Table8[[#This Row],[Control ID]],[6]!Table10[Control ID],[6]cmmiAnalysis!BX$4:BX$579))</f>
        <v>#REF!</v>
      </c>
      <c r="W538" s="1" t="e">
        <f>SUM(_xlfn.XLOOKUP(Table8[[#This Row],[Control ID]],[6]!Table10[Control ID],[6]cmmiAnalysis!BY$4:BY$579))</f>
        <v>#REF!</v>
      </c>
      <c r="X538" s="1" t="e">
        <f>SUM(_xlfn.XLOOKUP(Table8[[#This Row],[Control ID]],[6]!Table10[Control ID],[6]cmmiAnalysis!BZ$4:BZ$579))</f>
        <v>#REF!</v>
      </c>
      <c r="Y538" s="1" t="e">
        <f>SUM(_xlfn.XLOOKUP(Table8[[#This Row],[Control ID]],[6]!Table10[Control ID],[6]cmmiAnalysis!CA$4:CA$579),_xlfn.XLOOKUP(Table8[[#This Row],[Control ID]],[6]!Table10[Control ID],[6]cmmiAnalysis!CB$4:CB$579))</f>
        <v>#REF!</v>
      </c>
      <c r="Z538" s="1" t="e">
        <f>SUM(_xlfn.XLOOKUP(Table8[[#This Row],[Control ID]],[6]!Table10[Control ID],[6]cmmiAnalysis!CC$4:CC$579),_xlfn.XLOOKUP(Table8[[#This Row],[Control ID]],[6]!Table10[Control ID],[6]cmmiAnalysis!CD$4:CD$579),_xlfn.XLOOKUP(Table8[[#This Row],[Control ID]],[6]!Table10[Control ID],[6]cmmiAnalysis!CE$4:CE$579))</f>
        <v>#REF!</v>
      </c>
    </row>
    <row r="539" spans="2:26" x14ac:dyDescent="0.25">
      <c r="B539" s="1" t="s">
        <v>3979</v>
      </c>
      <c r="C539" s="1" t="str">
        <f>_xlfn.XLOOKUP(B539,[6]cmmiAnalysis!$A$4:$A$579,[6]cmmiAnalysis!$D$4:$D$579,0,0,1)</f>
        <v>Incident Response Timeline</v>
      </c>
      <c r="D539" s="19">
        <v>4</v>
      </c>
      <c r="E539" s="32" t="str">
        <f>IFERROR(SUM(Table8[[#This Row],[Implementation]:[Reporting]]),"N/A")</f>
        <v>N/A</v>
      </c>
      <c r="F539" s="32" t="e">
        <f>SUM(Table8[[#This Row],[Operating Capability]:[Adaptability]])</f>
        <v>#REF!</v>
      </c>
      <c r="G539" s="32" t="e">
        <f>SUM(Table8[[#This Row],[Reliability]:[Transparency]])</f>
        <v>#REF!</v>
      </c>
      <c r="H539" s="1" t="e" cm="1">
        <f t="array" ref="H539">_xlfn.XLOOKUP(B539,[6]!Table10[Control ID],[6]cmmiAnalysis!AV$4:AV$579,0,0,1)</f>
        <v>#REF!</v>
      </c>
      <c r="I539" s="1" t="e" cm="1">
        <f t="array" ref="I539">_xlfn.XLOOKUP(B539,[6]!Table10[Control ID], [6]cmmiAnalysis!AW$4:AW$579,0,0,1)+(_xlfn.XLOOKUP(B539,[6]!Table10[Control ID], [6]cmmiAnalysis!AX$4:AX$579,0,0,1)+(_xlfn.XLOOKUP(B539,[6]!Table10[Control ID], [6]cmmiAnalysis!AY$4:AY$579,0,0,1)))</f>
        <v>#REF!</v>
      </c>
      <c r="J53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39" s="1" t="e">
        <f>SUM(_xlfn.XLOOKUP(Table8[[#This Row],[Control ID]],[6]!Table10[Control ID],[6]cmmiAnalysis!BE$4:BE$579),_xlfn.XLOOKUP(Table8[[#This Row],[Control ID]],[6]!Table10[Control ID],[6]cmmiAnalysis!BF$4:BF$579))</f>
        <v>#REF!</v>
      </c>
      <c r="L539" s="1" t="e">
        <f>SUM(_xlfn.XLOOKUP(Table8[[#This Row],[Control ID]],[6]!Table10[Control ID],[6]cmmiAnalysis!BG$4:BG$579))</f>
        <v>#REF!</v>
      </c>
      <c r="M539" s="1" t="e">
        <f>SUM(_xlfn.XLOOKUP(Table8[[#This Row],[Control ID]],[6]!Table10[Control ID],[6]cmmiAnalysis!BH$4:BH$579))</f>
        <v>#REF!</v>
      </c>
      <c r="N539" s="1" t="e">
        <f>SUM(_xlfn.XLOOKUP(Table8[[#This Row],[Control ID]],[6]!Table10[Control ID],[6]cmmiAnalysis!BI$4:BI$579))</f>
        <v>#REF!</v>
      </c>
      <c r="O539" s="1" t="e">
        <f>SUM(_xlfn.XLOOKUP(Table8[[#This Row],[Control ID]],[6]!Table10[Control ID],[6]cmmiAnalysis!BJ$4:BJ$579),_xlfn.XLOOKUP(Table8[[#This Row],[Control ID]],[6]!Table10[Control ID],[6]cmmiAnalysis!BK$4:BK$579))</f>
        <v>#REF!</v>
      </c>
      <c r="P539" s="1" t="e">
        <f>SUM(_xlfn.XLOOKUP(Table8[[#This Row],[Control ID]],[6]!Table10[Control ID],[6]cmmiAnalysis!BL$4:BL$579))</f>
        <v>#REF!</v>
      </c>
      <c r="Q53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39" s="1" t="e">
        <f>SUM(_xlfn.XLOOKUP(Table8[[#This Row],[Control ID]],[6]!Table10[Control ID],[6]cmmiAnalysis!BQ$4:BQ$579),_xlfn.XLOOKUP(Table8[[#This Row],[Control ID]],[6]!Table10[Control ID],[6]cmmiAnalysis!BR$4:BR$579))</f>
        <v>#REF!</v>
      </c>
      <c r="S539" s="1" t="e">
        <f>SUM(_xlfn.XLOOKUP(Table8[[#This Row],[Control ID]],[6]!Table10[Control ID],[6]cmmiAnalysis!BA$4:BA$579),_xlfn.XLOOKUP(Table8[[#This Row],[Control ID]],[6]!Table10[Control ID],[6]cmmiAnalysis!BB$4:BB$579),_xlfn.XLOOKUP(Table8[[#This Row],[Control ID]],[6]!Table10[Control ID],[6]cmmiAnalysis!BC$4:BC$579))</f>
        <v>#REF!</v>
      </c>
      <c r="T539" s="1" t="e">
        <f>SUM(_xlfn.XLOOKUP(Table8[[#This Row],[Control ID]],[6]!Table10[Control ID],[6]cmmiAnalysis!BV$4:BV$579))</f>
        <v>#REF!</v>
      </c>
      <c r="U539" s="1" t="e">
        <f>SUM(_xlfn.XLOOKUP(Table8[[#This Row],[Control ID]],[6]!Table10[Control ID],[6]cmmiAnalysis!BW$4:BW$579))</f>
        <v>#REF!</v>
      </c>
      <c r="V539" s="1" t="e">
        <f>SUM(_xlfn.XLOOKUP(Table8[[#This Row],[Control ID]],[6]!Table10[Control ID],[6]cmmiAnalysis!BX$4:BX$579))</f>
        <v>#REF!</v>
      </c>
      <c r="W539" s="1" t="e">
        <f>SUM(_xlfn.XLOOKUP(Table8[[#This Row],[Control ID]],[6]!Table10[Control ID],[6]cmmiAnalysis!BY$4:BY$579))</f>
        <v>#REF!</v>
      </c>
      <c r="X539" s="1" t="e">
        <f>SUM(_xlfn.XLOOKUP(Table8[[#This Row],[Control ID]],[6]!Table10[Control ID],[6]cmmiAnalysis!BZ$4:BZ$579))</f>
        <v>#REF!</v>
      </c>
      <c r="Y539" s="1" t="e">
        <f>SUM(_xlfn.XLOOKUP(Table8[[#This Row],[Control ID]],[6]!Table10[Control ID],[6]cmmiAnalysis!CA$4:CA$579),_xlfn.XLOOKUP(Table8[[#This Row],[Control ID]],[6]!Table10[Control ID],[6]cmmiAnalysis!CB$4:CB$579))</f>
        <v>#REF!</v>
      </c>
      <c r="Z539" s="1" t="e">
        <f>SUM(_xlfn.XLOOKUP(Table8[[#This Row],[Control ID]],[6]!Table10[Control ID],[6]cmmiAnalysis!CC$4:CC$579),_xlfn.XLOOKUP(Table8[[#This Row],[Control ID]],[6]!Table10[Control ID],[6]cmmiAnalysis!CD$4:CD$579),_xlfn.XLOOKUP(Table8[[#This Row],[Control ID]],[6]!Table10[Control ID],[6]cmmiAnalysis!CE$4:CE$579))</f>
        <v>#REF!</v>
      </c>
    </row>
    <row r="540" spans="2:26" x14ac:dyDescent="0.25">
      <c r="B540" s="1" t="s">
        <v>3982</v>
      </c>
      <c r="C540" s="1" t="str">
        <f>_xlfn.XLOOKUP(B540,[6]cmmiAnalysis!$A$4:$A$579,[6]cmmiAnalysis!$D$4:$D$579,0,0,1)</f>
        <v>Supplier Security Standards</v>
      </c>
      <c r="D540" s="19">
        <v>3</v>
      </c>
      <c r="E540" s="32" t="str">
        <f>IFERROR(SUM(Table8[[#This Row],[Implementation]:[Reporting]]),"N/A")</f>
        <v>N/A</v>
      </c>
      <c r="F540" s="32" t="e">
        <f>SUM(Table8[[#This Row],[Operating Capability]:[Adaptability]])</f>
        <v>#REF!</v>
      </c>
      <c r="G540" s="32" t="e">
        <f>SUM(Table8[[#This Row],[Reliability]:[Transparency]])</f>
        <v>#REF!</v>
      </c>
      <c r="H540" s="1" t="e" cm="1">
        <f t="array" ref="H540">_xlfn.XLOOKUP(B540,[6]!Table10[Control ID],[6]cmmiAnalysis!AV$4:AV$579,0,0,1)</f>
        <v>#REF!</v>
      </c>
      <c r="I540" s="1" t="e" cm="1">
        <f t="array" ref="I540">_xlfn.XLOOKUP(B540,[6]!Table10[Control ID], [6]cmmiAnalysis!AW$4:AW$579,0,0,1)+(_xlfn.XLOOKUP(B540,[6]!Table10[Control ID], [6]cmmiAnalysis!AX$4:AX$579,0,0,1)+(_xlfn.XLOOKUP(B540,[6]!Table10[Control ID], [6]cmmiAnalysis!AY$4:AY$579,0,0,1)))</f>
        <v>#REF!</v>
      </c>
      <c r="J54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0" s="1" t="e">
        <f>SUM(_xlfn.XLOOKUP(Table8[[#This Row],[Control ID]],[6]!Table10[Control ID],[6]cmmiAnalysis!BE$4:BE$579),_xlfn.XLOOKUP(Table8[[#This Row],[Control ID]],[6]!Table10[Control ID],[6]cmmiAnalysis!BF$4:BF$579))</f>
        <v>#REF!</v>
      </c>
      <c r="L540" s="1" t="e">
        <f>SUM(_xlfn.XLOOKUP(Table8[[#This Row],[Control ID]],[6]!Table10[Control ID],[6]cmmiAnalysis!BG$4:BG$579))</f>
        <v>#REF!</v>
      </c>
      <c r="M540" s="1" t="e">
        <f>SUM(_xlfn.XLOOKUP(Table8[[#This Row],[Control ID]],[6]!Table10[Control ID],[6]cmmiAnalysis!BH$4:BH$579))</f>
        <v>#REF!</v>
      </c>
      <c r="N540" s="1" t="e">
        <f>SUM(_xlfn.XLOOKUP(Table8[[#This Row],[Control ID]],[6]!Table10[Control ID],[6]cmmiAnalysis!BI$4:BI$579))</f>
        <v>#REF!</v>
      </c>
      <c r="O540" s="1" t="e">
        <f>SUM(_xlfn.XLOOKUP(Table8[[#This Row],[Control ID]],[6]!Table10[Control ID],[6]cmmiAnalysis!BJ$4:BJ$579),_xlfn.XLOOKUP(Table8[[#This Row],[Control ID]],[6]!Table10[Control ID],[6]cmmiAnalysis!BK$4:BK$579))</f>
        <v>#REF!</v>
      </c>
      <c r="P540" s="1" t="e">
        <f>SUM(_xlfn.XLOOKUP(Table8[[#This Row],[Control ID]],[6]!Table10[Control ID],[6]cmmiAnalysis!BL$4:BL$579))</f>
        <v>#REF!</v>
      </c>
      <c r="Q54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0" s="1" t="e">
        <f>SUM(_xlfn.XLOOKUP(Table8[[#This Row],[Control ID]],[6]!Table10[Control ID],[6]cmmiAnalysis!BQ$4:BQ$579),_xlfn.XLOOKUP(Table8[[#This Row],[Control ID]],[6]!Table10[Control ID],[6]cmmiAnalysis!BR$4:BR$579))</f>
        <v>#REF!</v>
      </c>
      <c r="S540" s="1" t="e">
        <f>SUM(_xlfn.XLOOKUP(Table8[[#This Row],[Control ID]],[6]!Table10[Control ID],[6]cmmiAnalysis!BA$4:BA$579),_xlfn.XLOOKUP(Table8[[#This Row],[Control ID]],[6]!Table10[Control ID],[6]cmmiAnalysis!BB$4:BB$579),_xlfn.XLOOKUP(Table8[[#This Row],[Control ID]],[6]!Table10[Control ID],[6]cmmiAnalysis!BC$4:BC$579))</f>
        <v>#REF!</v>
      </c>
      <c r="T540" s="1" t="e">
        <f>SUM(_xlfn.XLOOKUP(Table8[[#This Row],[Control ID]],[6]!Table10[Control ID],[6]cmmiAnalysis!BV$4:BV$579))</f>
        <v>#REF!</v>
      </c>
      <c r="U540" s="1" t="e">
        <f>SUM(_xlfn.XLOOKUP(Table8[[#This Row],[Control ID]],[6]!Table10[Control ID],[6]cmmiAnalysis!BW$4:BW$579))</f>
        <v>#REF!</v>
      </c>
      <c r="V540" s="1" t="e">
        <f>SUM(_xlfn.XLOOKUP(Table8[[#This Row],[Control ID]],[6]!Table10[Control ID],[6]cmmiAnalysis!BX$4:BX$579))</f>
        <v>#REF!</v>
      </c>
      <c r="W540" s="1" t="e">
        <f>SUM(_xlfn.XLOOKUP(Table8[[#This Row],[Control ID]],[6]!Table10[Control ID],[6]cmmiAnalysis!BY$4:BY$579))</f>
        <v>#REF!</v>
      </c>
      <c r="X540" s="1" t="e">
        <f>SUM(_xlfn.XLOOKUP(Table8[[#This Row],[Control ID]],[6]!Table10[Control ID],[6]cmmiAnalysis!BZ$4:BZ$579))</f>
        <v>#REF!</v>
      </c>
      <c r="Y540" s="1" t="e">
        <f>SUM(_xlfn.XLOOKUP(Table8[[#This Row],[Control ID]],[6]!Table10[Control ID],[6]cmmiAnalysis!CA$4:CA$579),_xlfn.XLOOKUP(Table8[[#This Row],[Control ID]],[6]!Table10[Control ID],[6]cmmiAnalysis!CB$4:CB$579))</f>
        <v>#REF!</v>
      </c>
      <c r="Z540" s="1" t="e">
        <f>SUM(_xlfn.XLOOKUP(Table8[[#This Row],[Control ID]],[6]!Table10[Control ID],[6]cmmiAnalysis!CC$4:CC$579),_xlfn.XLOOKUP(Table8[[#This Row],[Control ID]],[6]!Table10[Control ID],[6]cmmiAnalysis!CD$4:CD$579),_xlfn.XLOOKUP(Table8[[#This Row],[Control ID]],[6]!Table10[Control ID],[6]cmmiAnalysis!CE$4:CE$579))</f>
        <v>#REF!</v>
      </c>
    </row>
    <row r="541" spans="2:26" x14ac:dyDescent="0.25">
      <c r="B541" s="1" t="s">
        <v>3984</v>
      </c>
      <c r="C541" s="1" t="str">
        <f>_xlfn.XLOOKUP(B541,[6]cmmiAnalysis!$A$4:$A$579,[6]cmmiAnalysis!$D$4:$D$579,0,0,1)</f>
        <v>Legal &amp; Regulatory Clauses</v>
      </c>
      <c r="D541" s="19">
        <v>4</v>
      </c>
      <c r="E541" s="32" t="str">
        <f>IFERROR(SUM(Table8[[#This Row],[Implementation]:[Reporting]]),"N/A")</f>
        <v>N/A</v>
      </c>
      <c r="F541" s="32" t="e">
        <f>SUM(Table8[[#This Row],[Operating Capability]:[Adaptability]])</f>
        <v>#REF!</v>
      </c>
      <c r="G541" s="32" t="e">
        <f>SUM(Table8[[#This Row],[Reliability]:[Transparency]])</f>
        <v>#REF!</v>
      </c>
      <c r="H541" s="1" t="e" cm="1">
        <f t="array" ref="H541">_xlfn.XLOOKUP(B541,[6]!Table10[Control ID],[6]cmmiAnalysis!AV$4:AV$579,0,0,1)</f>
        <v>#REF!</v>
      </c>
      <c r="I541" s="1" t="e" cm="1">
        <f t="array" ref="I541">_xlfn.XLOOKUP(B541,[6]!Table10[Control ID], [6]cmmiAnalysis!AW$4:AW$579,0,0,1)+(_xlfn.XLOOKUP(B541,[6]!Table10[Control ID], [6]cmmiAnalysis!AX$4:AX$579,0,0,1)+(_xlfn.XLOOKUP(B541,[6]!Table10[Control ID], [6]cmmiAnalysis!AY$4:AY$579,0,0,1)))</f>
        <v>#REF!</v>
      </c>
      <c r="J54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1" s="1" t="e">
        <f>SUM(_xlfn.XLOOKUP(Table8[[#This Row],[Control ID]],[6]!Table10[Control ID],[6]cmmiAnalysis!BE$4:BE$579),_xlfn.XLOOKUP(Table8[[#This Row],[Control ID]],[6]!Table10[Control ID],[6]cmmiAnalysis!BF$4:BF$579))</f>
        <v>#REF!</v>
      </c>
      <c r="L541" s="1" t="e">
        <f>SUM(_xlfn.XLOOKUP(Table8[[#This Row],[Control ID]],[6]!Table10[Control ID],[6]cmmiAnalysis!BG$4:BG$579))</f>
        <v>#REF!</v>
      </c>
      <c r="M541" s="1" t="e">
        <f>SUM(_xlfn.XLOOKUP(Table8[[#This Row],[Control ID]],[6]!Table10[Control ID],[6]cmmiAnalysis!BH$4:BH$579))</f>
        <v>#REF!</v>
      </c>
      <c r="N541" s="1" t="e">
        <f>SUM(_xlfn.XLOOKUP(Table8[[#This Row],[Control ID]],[6]!Table10[Control ID],[6]cmmiAnalysis!BI$4:BI$579))</f>
        <v>#REF!</v>
      </c>
      <c r="O541" s="1" t="e">
        <f>SUM(_xlfn.XLOOKUP(Table8[[#This Row],[Control ID]],[6]!Table10[Control ID],[6]cmmiAnalysis!BJ$4:BJ$579),_xlfn.XLOOKUP(Table8[[#This Row],[Control ID]],[6]!Table10[Control ID],[6]cmmiAnalysis!BK$4:BK$579))</f>
        <v>#REF!</v>
      </c>
      <c r="P541" s="1" t="e">
        <f>SUM(_xlfn.XLOOKUP(Table8[[#This Row],[Control ID]],[6]!Table10[Control ID],[6]cmmiAnalysis!BL$4:BL$579))</f>
        <v>#REF!</v>
      </c>
      <c r="Q54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1" s="1" t="e">
        <f>SUM(_xlfn.XLOOKUP(Table8[[#This Row],[Control ID]],[6]!Table10[Control ID],[6]cmmiAnalysis!BQ$4:BQ$579),_xlfn.XLOOKUP(Table8[[#This Row],[Control ID]],[6]!Table10[Control ID],[6]cmmiAnalysis!BR$4:BR$579))</f>
        <v>#REF!</v>
      </c>
      <c r="S541" s="1" t="e">
        <f>SUM(_xlfn.XLOOKUP(Table8[[#This Row],[Control ID]],[6]!Table10[Control ID],[6]cmmiAnalysis!BA$4:BA$579),_xlfn.XLOOKUP(Table8[[#This Row],[Control ID]],[6]!Table10[Control ID],[6]cmmiAnalysis!BB$4:BB$579),_xlfn.XLOOKUP(Table8[[#This Row],[Control ID]],[6]!Table10[Control ID],[6]cmmiAnalysis!BC$4:BC$579))</f>
        <v>#REF!</v>
      </c>
      <c r="T541" s="1" t="e">
        <f>SUM(_xlfn.XLOOKUP(Table8[[#This Row],[Control ID]],[6]!Table10[Control ID],[6]cmmiAnalysis!BV$4:BV$579))</f>
        <v>#REF!</v>
      </c>
      <c r="U541" s="1" t="e">
        <f>SUM(_xlfn.XLOOKUP(Table8[[#This Row],[Control ID]],[6]!Table10[Control ID],[6]cmmiAnalysis!BW$4:BW$579))</f>
        <v>#REF!</v>
      </c>
      <c r="V541" s="1" t="e">
        <f>SUM(_xlfn.XLOOKUP(Table8[[#This Row],[Control ID]],[6]!Table10[Control ID],[6]cmmiAnalysis!BX$4:BX$579))</f>
        <v>#REF!</v>
      </c>
      <c r="W541" s="1" t="e">
        <f>SUM(_xlfn.XLOOKUP(Table8[[#This Row],[Control ID]],[6]!Table10[Control ID],[6]cmmiAnalysis!BY$4:BY$579))</f>
        <v>#REF!</v>
      </c>
      <c r="X541" s="1" t="e">
        <f>SUM(_xlfn.XLOOKUP(Table8[[#This Row],[Control ID]],[6]!Table10[Control ID],[6]cmmiAnalysis!BZ$4:BZ$579))</f>
        <v>#REF!</v>
      </c>
      <c r="Y541" s="1" t="e">
        <f>SUM(_xlfn.XLOOKUP(Table8[[#This Row],[Control ID]],[6]!Table10[Control ID],[6]cmmiAnalysis!CA$4:CA$579),_xlfn.XLOOKUP(Table8[[#This Row],[Control ID]],[6]!Table10[Control ID],[6]cmmiAnalysis!CB$4:CB$579))</f>
        <v>#REF!</v>
      </c>
      <c r="Z541" s="1" t="e">
        <f>SUM(_xlfn.XLOOKUP(Table8[[#This Row],[Control ID]],[6]!Table10[Control ID],[6]cmmiAnalysis!CC$4:CC$579),_xlfn.XLOOKUP(Table8[[#This Row],[Control ID]],[6]!Table10[Control ID],[6]cmmiAnalysis!CD$4:CD$579),_xlfn.XLOOKUP(Table8[[#This Row],[Control ID]],[6]!Table10[Control ID],[6]cmmiAnalysis!CE$4:CE$579))</f>
        <v>#REF!</v>
      </c>
    </row>
    <row r="542" spans="2:26" x14ac:dyDescent="0.25">
      <c r="B542" s="1" t="s">
        <v>3986</v>
      </c>
      <c r="C542" s="1" t="str">
        <f>_xlfn.XLOOKUP(B542,[6]cmmiAnalysis!$A$4:$A$579,[6]cmmiAnalysis!$D$4:$D$579,0,0,1)</f>
        <v>API Security Requirements</v>
      </c>
      <c r="D542" s="19">
        <v>3</v>
      </c>
      <c r="E542" s="32" t="str">
        <f>IFERROR(SUM(Table8[[#This Row],[Implementation]:[Reporting]]),"N/A")</f>
        <v>N/A</v>
      </c>
      <c r="F542" s="32" t="e">
        <f>SUM(Table8[[#This Row],[Operating Capability]:[Adaptability]])</f>
        <v>#REF!</v>
      </c>
      <c r="G542" s="32" t="e">
        <f>SUM(Table8[[#This Row],[Reliability]:[Transparency]])</f>
        <v>#REF!</v>
      </c>
      <c r="H542" s="1" t="e" cm="1">
        <f t="array" ref="H542">_xlfn.XLOOKUP(B542,[6]!Table10[Control ID],[6]cmmiAnalysis!AV$4:AV$579,0,0,1)</f>
        <v>#REF!</v>
      </c>
      <c r="I542" s="1" t="e" cm="1">
        <f t="array" ref="I542">_xlfn.XLOOKUP(B542,[6]!Table10[Control ID], [6]cmmiAnalysis!AW$4:AW$579,0,0,1)+(_xlfn.XLOOKUP(B542,[6]!Table10[Control ID], [6]cmmiAnalysis!AX$4:AX$579,0,0,1)+(_xlfn.XLOOKUP(B542,[6]!Table10[Control ID], [6]cmmiAnalysis!AY$4:AY$579,0,0,1)))</f>
        <v>#REF!</v>
      </c>
      <c r="J54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2" s="1" t="e">
        <f>SUM(_xlfn.XLOOKUP(Table8[[#This Row],[Control ID]],[6]!Table10[Control ID],[6]cmmiAnalysis!BE$4:BE$579),_xlfn.XLOOKUP(Table8[[#This Row],[Control ID]],[6]!Table10[Control ID],[6]cmmiAnalysis!BF$4:BF$579))</f>
        <v>#REF!</v>
      </c>
      <c r="L542" s="1" t="e">
        <f>SUM(_xlfn.XLOOKUP(Table8[[#This Row],[Control ID]],[6]!Table10[Control ID],[6]cmmiAnalysis!BG$4:BG$579))</f>
        <v>#REF!</v>
      </c>
      <c r="M542" s="1" t="e">
        <f>SUM(_xlfn.XLOOKUP(Table8[[#This Row],[Control ID]],[6]!Table10[Control ID],[6]cmmiAnalysis!BH$4:BH$579))</f>
        <v>#REF!</v>
      </c>
      <c r="N542" s="1" t="e">
        <f>SUM(_xlfn.XLOOKUP(Table8[[#This Row],[Control ID]],[6]!Table10[Control ID],[6]cmmiAnalysis!BI$4:BI$579))</f>
        <v>#REF!</v>
      </c>
      <c r="O542" s="1" t="e">
        <f>SUM(_xlfn.XLOOKUP(Table8[[#This Row],[Control ID]],[6]!Table10[Control ID],[6]cmmiAnalysis!BJ$4:BJ$579),_xlfn.XLOOKUP(Table8[[#This Row],[Control ID]],[6]!Table10[Control ID],[6]cmmiAnalysis!BK$4:BK$579))</f>
        <v>#REF!</v>
      </c>
      <c r="P542" s="1" t="e">
        <f>SUM(_xlfn.XLOOKUP(Table8[[#This Row],[Control ID]],[6]!Table10[Control ID],[6]cmmiAnalysis!BL$4:BL$579))</f>
        <v>#REF!</v>
      </c>
      <c r="Q54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2" s="1" t="e">
        <f>SUM(_xlfn.XLOOKUP(Table8[[#This Row],[Control ID]],[6]!Table10[Control ID],[6]cmmiAnalysis!BQ$4:BQ$579),_xlfn.XLOOKUP(Table8[[#This Row],[Control ID]],[6]!Table10[Control ID],[6]cmmiAnalysis!BR$4:BR$579))</f>
        <v>#REF!</v>
      </c>
      <c r="S542" s="1" t="e">
        <f>SUM(_xlfn.XLOOKUP(Table8[[#This Row],[Control ID]],[6]!Table10[Control ID],[6]cmmiAnalysis!BA$4:BA$579),_xlfn.XLOOKUP(Table8[[#This Row],[Control ID]],[6]!Table10[Control ID],[6]cmmiAnalysis!BB$4:BB$579),_xlfn.XLOOKUP(Table8[[#This Row],[Control ID]],[6]!Table10[Control ID],[6]cmmiAnalysis!BC$4:BC$579))</f>
        <v>#REF!</v>
      </c>
      <c r="T542" s="1" t="e">
        <f>SUM(_xlfn.XLOOKUP(Table8[[#This Row],[Control ID]],[6]!Table10[Control ID],[6]cmmiAnalysis!BV$4:BV$579))</f>
        <v>#REF!</v>
      </c>
      <c r="U542" s="1" t="e">
        <f>SUM(_xlfn.XLOOKUP(Table8[[#This Row],[Control ID]],[6]!Table10[Control ID],[6]cmmiAnalysis!BW$4:BW$579))</f>
        <v>#REF!</v>
      </c>
      <c r="V542" s="1" t="e">
        <f>SUM(_xlfn.XLOOKUP(Table8[[#This Row],[Control ID]],[6]!Table10[Control ID],[6]cmmiAnalysis!BX$4:BX$579))</f>
        <v>#REF!</v>
      </c>
      <c r="W542" s="1" t="e">
        <f>SUM(_xlfn.XLOOKUP(Table8[[#This Row],[Control ID]],[6]!Table10[Control ID],[6]cmmiAnalysis!BY$4:BY$579))</f>
        <v>#REF!</v>
      </c>
      <c r="X542" s="1" t="e">
        <f>SUM(_xlfn.XLOOKUP(Table8[[#This Row],[Control ID]],[6]!Table10[Control ID],[6]cmmiAnalysis!BZ$4:BZ$579))</f>
        <v>#REF!</v>
      </c>
      <c r="Y542" s="1" t="e">
        <f>SUM(_xlfn.XLOOKUP(Table8[[#This Row],[Control ID]],[6]!Table10[Control ID],[6]cmmiAnalysis!CA$4:CA$579),_xlfn.XLOOKUP(Table8[[#This Row],[Control ID]],[6]!Table10[Control ID],[6]cmmiAnalysis!CB$4:CB$579))</f>
        <v>#REF!</v>
      </c>
      <c r="Z542" s="1" t="e">
        <f>SUM(_xlfn.XLOOKUP(Table8[[#This Row],[Control ID]],[6]!Table10[Control ID],[6]cmmiAnalysis!CC$4:CC$579),_xlfn.XLOOKUP(Table8[[#This Row],[Control ID]],[6]!Table10[Control ID],[6]cmmiAnalysis!CD$4:CD$579),_xlfn.XLOOKUP(Table8[[#This Row],[Control ID]],[6]!Table10[Control ID],[6]cmmiAnalysis!CE$4:CE$579))</f>
        <v>#REF!</v>
      </c>
    </row>
    <row r="543" spans="2:26" x14ac:dyDescent="0.25">
      <c r="B543" s="1" t="s">
        <v>3988</v>
      </c>
      <c r="C543" s="1" t="str">
        <f>_xlfn.XLOOKUP(B543,[6]cmmiAnalysis!$A$4:$A$579,[6]cmmiAnalysis!$D$4:$D$579,0,0,1)</f>
        <v>Zero Trust Architecture</v>
      </c>
      <c r="D543" s="19">
        <v>3</v>
      </c>
      <c r="E543" s="32" t="str">
        <f>IFERROR(SUM(Table8[[#This Row],[Implementation]:[Reporting]]),"N/A")</f>
        <v>N/A</v>
      </c>
      <c r="F543" s="32" t="e">
        <f>SUM(Table8[[#This Row],[Operating Capability]:[Adaptability]])</f>
        <v>#REF!</v>
      </c>
      <c r="G543" s="32" t="e">
        <f>SUM(Table8[[#This Row],[Reliability]:[Transparency]])</f>
        <v>#REF!</v>
      </c>
      <c r="H543" s="1" t="e" cm="1">
        <f t="array" ref="H543">_xlfn.XLOOKUP(B543,[6]!Table10[Control ID],[6]cmmiAnalysis!AV$4:AV$579,0,0,1)</f>
        <v>#REF!</v>
      </c>
      <c r="I543" s="1" t="e" cm="1">
        <f t="array" ref="I543">_xlfn.XLOOKUP(B543,[6]!Table10[Control ID], [6]cmmiAnalysis!AW$4:AW$579,0,0,1)+(_xlfn.XLOOKUP(B543,[6]!Table10[Control ID], [6]cmmiAnalysis!AX$4:AX$579,0,0,1)+(_xlfn.XLOOKUP(B543,[6]!Table10[Control ID], [6]cmmiAnalysis!AY$4:AY$579,0,0,1)))</f>
        <v>#REF!</v>
      </c>
      <c r="J54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3" s="1" t="e">
        <f>SUM(_xlfn.XLOOKUP(Table8[[#This Row],[Control ID]],[6]!Table10[Control ID],[6]cmmiAnalysis!BE$4:BE$579),_xlfn.XLOOKUP(Table8[[#This Row],[Control ID]],[6]!Table10[Control ID],[6]cmmiAnalysis!BF$4:BF$579))</f>
        <v>#REF!</v>
      </c>
      <c r="L543" s="1" t="e">
        <f>SUM(_xlfn.XLOOKUP(Table8[[#This Row],[Control ID]],[6]!Table10[Control ID],[6]cmmiAnalysis!BG$4:BG$579))</f>
        <v>#REF!</v>
      </c>
      <c r="M543" s="1" t="e">
        <f>SUM(_xlfn.XLOOKUP(Table8[[#This Row],[Control ID]],[6]!Table10[Control ID],[6]cmmiAnalysis!BH$4:BH$579))</f>
        <v>#REF!</v>
      </c>
      <c r="N543" s="1" t="e">
        <f>SUM(_xlfn.XLOOKUP(Table8[[#This Row],[Control ID]],[6]!Table10[Control ID],[6]cmmiAnalysis!BI$4:BI$579))</f>
        <v>#REF!</v>
      </c>
      <c r="O543" s="1" t="e">
        <f>SUM(_xlfn.XLOOKUP(Table8[[#This Row],[Control ID]],[6]!Table10[Control ID],[6]cmmiAnalysis!BJ$4:BJ$579),_xlfn.XLOOKUP(Table8[[#This Row],[Control ID]],[6]!Table10[Control ID],[6]cmmiAnalysis!BK$4:BK$579))</f>
        <v>#REF!</v>
      </c>
      <c r="P543" s="1" t="e">
        <f>SUM(_xlfn.XLOOKUP(Table8[[#This Row],[Control ID]],[6]!Table10[Control ID],[6]cmmiAnalysis!BL$4:BL$579))</f>
        <v>#REF!</v>
      </c>
      <c r="Q54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3" s="1" t="e">
        <f>SUM(_xlfn.XLOOKUP(Table8[[#This Row],[Control ID]],[6]!Table10[Control ID],[6]cmmiAnalysis!BQ$4:BQ$579),_xlfn.XLOOKUP(Table8[[#This Row],[Control ID]],[6]!Table10[Control ID],[6]cmmiAnalysis!BR$4:BR$579))</f>
        <v>#REF!</v>
      </c>
      <c r="S543" s="1" t="e">
        <f>SUM(_xlfn.XLOOKUP(Table8[[#This Row],[Control ID]],[6]!Table10[Control ID],[6]cmmiAnalysis!BA$4:BA$579),_xlfn.XLOOKUP(Table8[[#This Row],[Control ID]],[6]!Table10[Control ID],[6]cmmiAnalysis!BB$4:BB$579),_xlfn.XLOOKUP(Table8[[#This Row],[Control ID]],[6]!Table10[Control ID],[6]cmmiAnalysis!BC$4:BC$579))</f>
        <v>#REF!</v>
      </c>
      <c r="T543" s="1" t="e">
        <f>SUM(_xlfn.XLOOKUP(Table8[[#This Row],[Control ID]],[6]!Table10[Control ID],[6]cmmiAnalysis!BV$4:BV$579))</f>
        <v>#REF!</v>
      </c>
      <c r="U543" s="1" t="e">
        <f>SUM(_xlfn.XLOOKUP(Table8[[#This Row],[Control ID]],[6]!Table10[Control ID],[6]cmmiAnalysis!BW$4:BW$579))</f>
        <v>#REF!</v>
      </c>
      <c r="V543" s="1" t="e">
        <f>SUM(_xlfn.XLOOKUP(Table8[[#This Row],[Control ID]],[6]!Table10[Control ID],[6]cmmiAnalysis!BX$4:BX$579))</f>
        <v>#REF!</v>
      </c>
      <c r="W543" s="1" t="e">
        <f>SUM(_xlfn.XLOOKUP(Table8[[#This Row],[Control ID]],[6]!Table10[Control ID],[6]cmmiAnalysis!BY$4:BY$579))</f>
        <v>#REF!</v>
      </c>
      <c r="X543" s="1" t="e">
        <f>SUM(_xlfn.XLOOKUP(Table8[[#This Row],[Control ID]],[6]!Table10[Control ID],[6]cmmiAnalysis!BZ$4:BZ$579))</f>
        <v>#REF!</v>
      </c>
      <c r="Y543" s="1" t="e">
        <f>SUM(_xlfn.XLOOKUP(Table8[[#This Row],[Control ID]],[6]!Table10[Control ID],[6]cmmiAnalysis!CA$4:CA$579),_xlfn.XLOOKUP(Table8[[#This Row],[Control ID]],[6]!Table10[Control ID],[6]cmmiAnalysis!CB$4:CB$579))</f>
        <v>#REF!</v>
      </c>
      <c r="Z543" s="1" t="e">
        <f>SUM(_xlfn.XLOOKUP(Table8[[#This Row],[Control ID]],[6]!Table10[Control ID],[6]cmmiAnalysis!CC$4:CC$579),_xlfn.XLOOKUP(Table8[[#This Row],[Control ID]],[6]!Table10[Control ID],[6]cmmiAnalysis!CD$4:CD$579),_xlfn.XLOOKUP(Table8[[#This Row],[Control ID]],[6]!Table10[Control ID],[6]cmmiAnalysis!CE$4:CE$579))</f>
        <v>#REF!</v>
      </c>
    </row>
    <row r="544" spans="2:26" x14ac:dyDescent="0.25">
      <c r="B544" s="1" t="s">
        <v>3990</v>
      </c>
      <c r="C544" s="1" t="str">
        <f>_xlfn.XLOOKUP(B544,[6]cmmiAnalysis!$A$4:$A$579,[6]cmmiAnalysis!$D$4:$D$579,0,0,1)</f>
        <v>Feed Integration</v>
      </c>
      <c r="D544" s="19">
        <v>4</v>
      </c>
      <c r="E544" s="32" t="str">
        <f>IFERROR(SUM(Table8[[#This Row],[Implementation]:[Reporting]]),"N/A")</f>
        <v>N/A</v>
      </c>
      <c r="F544" s="32" t="e">
        <f>SUM(Table8[[#This Row],[Operating Capability]:[Adaptability]])</f>
        <v>#REF!</v>
      </c>
      <c r="G544" s="32" t="e">
        <f>SUM(Table8[[#This Row],[Reliability]:[Transparency]])</f>
        <v>#REF!</v>
      </c>
      <c r="H544" s="1" t="e" cm="1">
        <f t="array" ref="H544">_xlfn.XLOOKUP(B544,[6]!Table10[Control ID],[6]cmmiAnalysis!AV$4:AV$579,0,0,1)</f>
        <v>#REF!</v>
      </c>
      <c r="I544" s="1" t="e" cm="1">
        <f t="array" ref="I544">_xlfn.XLOOKUP(B544,[6]!Table10[Control ID], [6]cmmiAnalysis!AW$4:AW$579,0,0,1)+(_xlfn.XLOOKUP(B544,[6]!Table10[Control ID], [6]cmmiAnalysis!AX$4:AX$579,0,0,1)+(_xlfn.XLOOKUP(B544,[6]!Table10[Control ID], [6]cmmiAnalysis!AY$4:AY$579,0,0,1)))</f>
        <v>#REF!</v>
      </c>
      <c r="J54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4" s="1" t="e">
        <f>SUM(_xlfn.XLOOKUP(Table8[[#This Row],[Control ID]],[6]!Table10[Control ID],[6]cmmiAnalysis!BE$4:BE$579),_xlfn.XLOOKUP(Table8[[#This Row],[Control ID]],[6]!Table10[Control ID],[6]cmmiAnalysis!BF$4:BF$579))</f>
        <v>#REF!</v>
      </c>
      <c r="L544" s="1" t="e">
        <f>SUM(_xlfn.XLOOKUP(Table8[[#This Row],[Control ID]],[6]!Table10[Control ID],[6]cmmiAnalysis!BG$4:BG$579))</f>
        <v>#REF!</v>
      </c>
      <c r="M544" s="1" t="e">
        <f>SUM(_xlfn.XLOOKUP(Table8[[#This Row],[Control ID]],[6]!Table10[Control ID],[6]cmmiAnalysis!BH$4:BH$579))</f>
        <v>#REF!</v>
      </c>
      <c r="N544" s="1" t="e">
        <f>SUM(_xlfn.XLOOKUP(Table8[[#This Row],[Control ID]],[6]!Table10[Control ID],[6]cmmiAnalysis!BI$4:BI$579))</f>
        <v>#REF!</v>
      </c>
      <c r="O544" s="1" t="e">
        <f>SUM(_xlfn.XLOOKUP(Table8[[#This Row],[Control ID]],[6]!Table10[Control ID],[6]cmmiAnalysis!BJ$4:BJ$579),_xlfn.XLOOKUP(Table8[[#This Row],[Control ID]],[6]!Table10[Control ID],[6]cmmiAnalysis!BK$4:BK$579))</f>
        <v>#REF!</v>
      </c>
      <c r="P544" s="1" t="e">
        <f>SUM(_xlfn.XLOOKUP(Table8[[#This Row],[Control ID]],[6]!Table10[Control ID],[6]cmmiAnalysis!BL$4:BL$579))</f>
        <v>#REF!</v>
      </c>
      <c r="Q54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4" s="1" t="e">
        <f>SUM(_xlfn.XLOOKUP(Table8[[#This Row],[Control ID]],[6]!Table10[Control ID],[6]cmmiAnalysis!BQ$4:BQ$579),_xlfn.XLOOKUP(Table8[[#This Row],[Control ID]],[6]!Table10[Control ID],[6]cmmiAnalysis!BR$4:BR$579))</f>
        <v>#REF!</v>
      </c>
      <c r="S544" s="1" t="e">
        <f>SUM(_xlfn.XLOOKUP(Table8[[#This Row],[Control ID]],[6]!Table10[Control ID],[6]cmmiAnalysis!BA$4:BA$579),_xlfn.XLOOKUP(Table8[[#This Row],[Control ID]],[6]!Table10[Control ID],[6]cmmiAnalysis!BB$4:BB$579),_xlfn.XLOOKUP(Table8[[#This Row],[Control ID]],[6]!Table10[Control ID],[6]cmmiAnalysis!BC$4:BC$579))</f>
        <v>#REF!</v>
      </c>
      <c r="T544" s="1" t="e">
        <f>SUM(_xlfn.XLOOKUP(Table8[[#This Row],[Control ID]],[6]!Table10[Control ID],[6]cmmiAnalysis!BV$4:BV$579))</f>
        <v>#REF!</v>
      </c>
      <c r="U544" s="1" t="e">
        <f>SUM(_xlfn.XLOOKUP(Table8[[#This Row],[Control ID]],[6]!Table10[Control ID],[6]cmmiAnalysis!BW$4:BW$579))</f>
        <v>#REF!</v>
      </c>
      <c r="V544" s="1" t="e">
        <f>SUM(_xlfn.XLOOKUP(Table8[[#This Row],[Control ID]],[6]!Table10[Control ID],[6]cmmiAnalysis!BX$4:BX$579))</f>
        <v>#REF!</v>
      </c>
      <c r="W544" s="1" t="e">
        <f>SUM(_xlfn.XLOOKUP(Table8[[#This Row],[Control ID]],[6]!Table10[Control ID],[6]cmmiAnalysis!BY$4:BY$579))</f>
        <v>#REF!</v>
      </c>
      <c r="X544" s="1" t="e">
        <f>SUM(_xlfn.XLOOKUP(Table8[[#This Row],[Control ID]],[6]!Table10[Control ID],[6]cmmiAnalysis!BZ$4:BZ$579))</f>
        <v>#REF!</v>
      </c>
      <c r="Y544" s="1" t="e">
        <f>SUM(_xlfn.XLOOKUP(Table8[[#This Row],[Control ID]],[6]!Table10[Control ID],[6]cmmiAnalysis!CA$4:CA$579),_xlfn.XLOOKUP(Table8[[#This Row],[Control ID]],[6]!Table10[Control ID],[6]cmmiAnalysis!CB$4:CB$579))</f>
        <v>#REF!</v>
      </c>
      <c r="Z544" s="1" t="e">
        <f>SUM(_xlfn.XLOOKUP(Table8[[#This Row],[Control ID]],[6]!Table10[Control ID],[6]cmmiAnalysis!CC$4:CC$579),_xlfn.XLOOKUP(Table8[[#This Row],[Control ID]],[6]!Table10[Control ID],[6]cmmiAnalysis!CD$4:CD$579),_xlfn.XLOOKUP(Table8[[#This Row],[Control ID]],[6]!Table10[Control ID],[6]cmmiAnalysis!CE$4:CE$579))</f>
        <v>#REF!</v>
      </c>
    </row>
    <row r="545" spans="2:26" x14ac:dyDescent="0.25">
      <c r="B545" s="1" t="s">
        <v>3993</v>
      </c>
      <c r="C545" s="1" t="str">
        <f>_xlfn.XLOOKUP(B545,[6]cmmiAnalysis!$A$4:$A$579,[6]cmmiAnalysis!$D$4:$D$579,0,0,1)</f>
        <v>Indicator Prioritization</v>
      </c>
      <c r="D545" s="19">
        <v>4</v>
      </c>
      <c r="E545" s="32" t="str">
        <f>IFERROR(SUM(Table8[[#This Row],[Implementation]:[Reporting]]),"N/A")</f>
        <v>N/A</v>
      </c>
      <c r="F545" s="32" t="e">
        <f>SUM(Table8[[#This Row],[Operating Capability]:[Adaptability]])</f>
        <v>#REF!</v>
      </c>
      <c r="G545" s="32" t="e">
        <f>SUM(Table8[[#This Row],[Reliability]:[Transparency]])</f>
        <v>#REF!</v>
      </c>
      <c r="H545" s="1" t="e" cm="1">
        <f t="array" ref="H545">_xlfn.XLOOKUP(B545,[6]!Table10[Control ID],[6]cmmiAnalysis!AV$4:AV$579,0,0,1)</f>
        <v>#REF!</v>
      </c>
      <c r="I545" s="1" t="e" cm="1">
        <f t="array" ref="I545">_xlfn.XLOOKUP(B545,[6]!Table10[Control ID], [6]cmmiAnalysis!AW$4:AW$579,0,0,1)+(_xlfn.XLOOKUP(B545,[6]!Table10[Control ID], [6]cmmiAnalysis!AX$4:AX$579,0,0,1)+(_xlfn.XLOOKUP(B545,[6]!Table10[Control ID], [6]cmmiAnalysis!AY$4:AY$579,0,0,1)))</f>
        <v>#REF!</v>
      </c>
      <c r="J54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5" s="1" t="e">
        <f>SUM(_xlfn.XLOOKUP(Table8[[#This Row],[Control ID]],[6]!Table10[Control ID],[6]cmmiAnalysis!BE$4:BE$579),_xlfn.XLOOKUP(Table8[[#This Row],[Control ID]],[6]!Table10[Control ID],[6]cmmiAnalysis!BF$4:BF$579))</f>
        <v>#REF!</v>
      </c>
      <c r="L545" s="1" t="e">
        <f>SUM(_xlfn.XLOOKUP(Table8[[#This Row],[Control ID]],[6]!Table10[Control ID],[6]cmmiAnalysis!BG$4:BG$579))</f>
        <v>#REF!</v>
      </c>
      <c r="M545" s="1" t="e">
        <f>SUM(_xlfn.XLOOKUP(Table8[[#This Row],[Control ID]],[6]!Table10[Control ID],[6]cmmiAnalysis!BH$4:BH$579))</f>
        <v>#REF!</v>
      </c>
      <c r="N545" s="1" t="e">
        <f>SUM(_xlfn.XLOOKUP(Table8[[#This Row],[Control ID]],[6]!Table10[Control ID],[6]cmmiAnalysis!BI$4:BI$579))</f>
        <v>#REF!</v>
      </c>
      <c r="O545" s="1" t="e">
        <f>SUM(_xlfn.XLOOKUP(Table8[[#This Row],[Control ID]],[6]!Table10[Control ID],[6]cmmiAnalysis!BJ$4:BJ$579),_xlfn.XLOOKUP(Table8[[#This Row],[Control ID]],[6]!Table10[Control ID],[6]cmmiAnalysis!BK$4:BK$579))</f>
        <v>#REF!</v>
      </c>
      <c r="P545" s="1" t="e">
        <f>SUM(_xlfn.XLOOKUP(Table8[[#This Row],[Control ID]],[6]!Table10[Control ID],[6]cmmiAnalysis!BL$4:BL$579))</f>
        <v>#REF!</v>
      </c>
      <c r="Q54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5" s="1" t="e">
        <f>SUM(_xlfn.XLOOKUP(Table8[[#This Row],[Control ID]],[6]!Table10[Control ID],[6]cmmiAnalysis!BQ$4:BQ$579),_xlfn.XLOOKUP(Table8[[#This Row],[Control ID]],[6]!Table10[Control ID],[6]cmmiAnalysis!BR$4:BR$579))</f>
        <v>#REF!</v>
      </c>
      <c r="S545" s="1" t="e">
        <f>SUM(_xlfn.XLOOKUP(Table8[[#This Row],[Control ID]],[6]!Table10[Control ID],[6]cmmiAnalysis!BA$4:BA$579),_xlfn.XLOOKUP(Table8[[#This Row],[Control ID]],[6]!Table10[Control ID],[6]cmmiAnalysis!BB$4:BB$579),_xlfn.XLOOKUP(Table8[[#This Row],[Control ID]],[6]!Table10[Control ID],[6]cmmiAnalysis!BC$4:BC$579))</f>
        <v>#REF!</v>
      </c>
      <c r="T545" s="1" t="e">
        <f>SUM(_xlfn.XLOOKUP(Table8[[#This Row],[Control ID]],[6]!Table10[Control ID],[6]cmmiAnalysis!BV$4:BV$579))</f>
        <v>#REF!</v>
      </c>
      <c r="U545" s="1" t="e">
        <f>SUM(_xlfn.XLOOKUP(Table8[[#This Row],[Control ID]],[6]!Table10[Control ID],[6]cmmiAnalysis!BW$4:BW$579))</f>
        <v>#REF!</v>
      </c>
      <c r="V545" s="1" t="e">
        <f>SUM(_xlfn.XLOOKUP(Table8[[#This Row],[Control ID]],[6]!Table10[Control ID],[6]cmmiAnalysis!BX$4:BX$579))</f>
        <v>#REF!</v>
      </c>
      <c r="W545" s="1" t="e">
        <f>SUM(_xlfn.XLOOKUP(Table8[[#This Row],[Control ID]],[6]!Table10[Control ID],[6]cmmiAnalysis!BY$4:BY$579))</f>
        <v>#REF!</v>
      </c>
      <c r="X545" s="1" t="e">
        <f>SUM(_xlfn.XLOOKUP(Table8[[#This Row],[Control ID]],[6]!Table10[Control ID],[6]cmmiAnalysis!BZ$4:BZ$579))</f>
        <v>#REF!</v>
      </c>
      <c r="Y545" s="1" t="e">
        <f>SUM(_xlfn.XLOOKUP(Table8[[#This Row],[Control ID]],[6]!Table10[Control ID],[6]cmmiAnalysis!CA$4:CA$579),_xlfn.XLOOKUP(Table8[[#This Row],[Control ID]],[6]!Table10[Control ID],[6]cmmiAnalysis!CB$4:CB$579))</f>
        <v>#REF!</v>
      </c>
      <c r="Z545" s="1" t="e">
        <f>SUM(_xlfn.XLOOKUP(Table8[[#This Row],[Control ID]],[6]!Table10[Control ID],[6]cmmiAnalysis!CC$4:CC$579),_xlfn.XLOOKUP(Table8[[#This Row],[Control ID]],[6]!Table10[Control ID],[6]cmmiAnalysis!CD$4:CD$579),_xlfn.XLOOKUP(Table8[[#This Row],[Control ID]],[6]!Table10[Control ID],[6]cmmiAnalysis!CE$4:CE$579))</f>
        <v>#REF!</v>
      </c>
    </row>
    <row r="546" spans="2:26" x14ac:dyDescent="0.25">
      <c r="B546" s="1" t="s">
        <v>3995</v>
      </c>
      <c r="C546" s="1" t="str">
        <f>_xlfn.XLOOKUP(B546,[6]cmmiAnalysis!$A$4:$A$579,[6]cmmiAnalysis!$D$4:$D$579,0,0,1)</f>
        <v>Proactive Searching</v>
      </c>
      <c r="D546" s="19">
        <v>3</v>
      </c>
      <c r="E546" s="32" t="str">
        <f>IFERROR(SUM(Table8[[#This Row],[Implementation]:[Reporting]]),"N/A")</f>
        <v>N/A</v>
      </c>
      <c r="F546" s="32" t="e">
        <f>SUM(Table8[[#This Row],[Operating Capability]:[Adaptability]])</f>
        <v>#REF!</v>
      </c>
      <c r="G546" s="32" t="e">
        <f>SUM(Table8[[#This Row],[Reliability]:[Transparency]])</f>
        <v>#REF!</v>
      </c>
      <c r="H546" s="1" t="e" cm="1">
        <f t="array" ref="H546">_xlfn.XLOOKUP(B546,[6]!Table10[Control ID],[6]cmmiAnalysis!AV$4:AV$579,0,0,1)</f>
        <v>#REF!</v>
      </c>
      <c r="I546" s="1" t="e" cm="1">
        <f t="array" ref="I546">_xlfn.XLOOKUP(B546,[6]!Table10[Control ID], [6]cmmiAnalysis!AW$4:AW$579,0,0,1)+(_xlfn.XLOOKUP(B546,[6]!Table10[Control ID], [6]cmmiAnalysis!AX$4:AX$579,0,0,1)+(_xlfn.XLOOKUP(B546,[6]!Table10[Control ID], [6]cmmiAnalysis!AY$4:AY$579,0,0,1)))</f>
        <v>#REF!</v>
      </c>
      <c r="J54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6" s="1" t="e">
        <f>SUM(_xlfn.XLOOKUP(Table8[[#This Row],[Control ID]],[6]!Table10[Control ID],[6]cmmiAnalysis!BE$4:BE$579),_xlfn.XLOOKUP(Table8[[#This Row],[Control ID]],[6]!Table10[Control ID],[6]cmmiAnalysis!BF$4:BF$579))</f>
        <v>#REF!</v>
      </c>
      <c r="L546" s="1" t="e">
        <f>SUM(_xlfn.XLOOKUP(Table8[[#This Row],[Control ID]],[6]!Table10[Control ID],[6]cmmiAnalysis!BG$4:BG$579))</f>
        <v>#REF!</v>
      </c>
      <c r="M546" s="1" t="e">
        <f>SUM(_xlfn.XLOOKUP(Table8[[#This Row],[Control ID]],[6]!Table10[Control ID],[6]cmmiAnalysis!BH$4:BH$579))</f>
        <v>#REF!</v>
      </c>
      <c r="N546" s="1" t="e">
        <f>SUM(_xlfn.XLOOKUP(Table8[[#This Row],[Control ID]],[6]!Table10[Control ID],[6]cmmiAnalysis!BI$4:BI$579))</f>
        <v>#REF!</v>
      </c>
      <c r="O546" s="1" t="e">
        <f>SUM(_xlfn.XLOOKUP(Table8[[#This Row],[Control ID]],[6]!Table10[Control ID],[6]cmmiAnalysis!BJ$4:BJ$579),_xlfn.XLOOKUP(Table8[[#This Row],[Control ID]],[6]!Table10[Control ID],[6]cmmiAnalysis!BK$4:BK$579))</f>
        <v>#REF!</v>
      </c>
      <c r="P546" s="1" t="e">
        <f>SUM(_xlfn.XLOOKUP(Table8[[#This Row],[Control ID]],[6]!Table10[Control ID],[6]cmmiAnalysis!BL$4:BL$579))</f>
        <v>#REF!</v>
      </c>
      <c r="Q54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6" s="1" t="e">
        <f>SUM(_xlfn.XLOOKUP(Table8[[#This Row],[Control ID]],[6]!Table10[Control ID],[6]cmmiAnalysis!BQ$4:BQ$579),_xlfn.XLOOKUP(Table8[[#This Row],[Control ID]],[6]!Table10[Control ID],[6]cmmiAnalysis!BR$4:BR$579))</f>
        <v>#REF!</v>
      </c>
      <c r="S546" s="1" t="e">
        <f>SUM(_xlfn.XLOOKUP(Table8[[#This Row],[Control ID]],[6]!Table10[Control ID],[6]cmmiAnalysis!BA$4:BA$579),_xlfn.XLOOKUP(Table8[[#This Row],[Control ID]],[6]!Table10[Control ID],[6]cmmiAnalysis!BB$4:BB$579),_xlfn.XLOOKUP(Table8[[#This Row],[Control ID]],[6]!Table10[Control ID],[6]cmmiAnalysis!BC$4:BC$579))</f>
        <v>#REF!</v>
      </c>
      <c r="T546" s="1" t="e">
        <f>SUM(_xlfn.XLOOKUP(Table8[[#This Row],[Control ID]],[6]!Table10[Control ID],[6]cmmiAnalysis!BV$4:BV$579))</f>
        <v>#REF!</v>
      </c>
      <c r="U546" s="1" t="e">
        <f>SUM(_xlfn.XLOOKUP(Table8[[#This Row],[Control ID]],[6]!Table10[Control ID],[6]cmmiAnalysis!BW$4:BW$579))</f>
        <v>#REF!</v>
      </c>
      <c r="V546" s="1" t="e">
        <f>SUM(_xlfn.XLOOKUP(Table8[[#This Row],[Control ID]],[6]!Table10[Control ID],[6]cmmiAnalysis!BX$4:BX$579))</f>
        <v>#REF!</v>
      </c>
      <c r="W546" s="1" t="e">
        <f>SUM(_xlfn.XLOOKUP(Table8[[#This Row],[Control ID]],[6]!Table10[Control ID],[6]cmmiAnalysis!BY$4:BY$579))</f>
        <v>#REF!</v>
      </c>
      <c r="X546" s="1" t="e">
        <f>SUM(_xlfn.XLOOKUP(Table8[[#This Row],[Control ID]],[6]!Table10[Control ID],[6]cmmiAnalysis!BZ$4:BZ$579))</f>
        <v>#REF!</v>
      </c>
      <c r="Y546" s="1" t="e">
        <f>SUM(_xlfn.XLOOKUP(Table8[[#This Row],[Control ID]],[6]!Table10[Control ID],[6]cmmiAnalysis!CA$4:CA$579),_xlfn.XLOOKUP(Table8[[#This Row],[Control ID]],[6]!Table10[Control ID],[6]cmmiAnalysis!CB$4:CB$579))</f>
        <v>#REF!</v>
      </c>
      <c r="Z546" s="1" t="e">
        <f>SUM(_xlfn.XLOOKUP(Table8[[#This Row],[Control ID]],[6]!Table10[Control ID],[6]cmmiAnalysis!CC$4:CC$579),_xlfn.XLOOKUP(Table8[[#This Row],[Control ID]],[6]!Table10[Control ID],[6]cmmiAnalysis!CD$4:CD$579),_xlfn.XLOOKUP(Table8[[#This Row],[Control ID]],[6]!Table10[Control ID],[6]cmmiAnalysis!CE$4:CE$579))</f>
        <v>#REF!</v>
      </c>
    </row>
    <row r="547" spans="2:26" x14ac:dyDescent="0.25">
      <c r="B547" s="1" t="s">
        <v>3996</v>
      </c>
      <c r="C547" s="1" t="str">
        <f>_xlfn.XLOOKUP(B547,[6]cmmiAnalysis!$A$4:$A$579,[6]cmmiAnalysis!$D$4:$D$579,0,0,1)</f>
        <v>Tactic, Technique, Procedure (TTP) Analysis</v>
      </c>
      <c r="D547" s="19">
        <v>3</v>
      </c>
      <c r="E547" s="32" t="str">
        <f>IFERROR(SUM(Table8[[#This Row],[Implementation]:[Reporting]]),"N/A")</f>
        <v>N/A</v>
      </c>
      <c r="F547" s="32" t="e">
        <f>SUM(Table8[[#This Row],[Operating Capability]:[Adaptability]])</f>
        <v>#REF!</v>
      </c>
      <c r="G547" s="32" t="e">
        <f>SUM(Table8[[#This Row],[Reliability]:[Transparency]])</f>
        <v>#REF!</v>
      </c>
      <c r="H547" s="1" t="e" cm="1">
        <f t="array" ref="H547">_xlfn.XLOOKUP(B547,[6]!Table10[Control ID],[6]cmmiAnalysis!AV$4:AV$579,0,0,1)</f>
        <v>#REF!</v>
      </c>
      <c r="I547" s="1" t="e" cm="1">
        <f t="array" ref="I547">_xlfn.XLOOKUP(B547,[6]!Table10[Control ID], [6]cmmiAnalysis!AW$4:AW$579,0,0,1)+(_xlfn.XLOOKUP(B547,[6]!Table10[Control ID], [6]cmmiAnalysis!AX$4:AX$579,0,0,1)+(_xlfn.XLOOKUP(B547,[6]!Table10[Control ID], [6]cmmiAnalysis!AY$4:AY$579,0,0,1)))</f>
        <v>#REF!</v>
      </c>
      <c r="J54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7" s="1" t="e">
        <f>SUM(_xlfn.XLOOKUP(Table8[[#This Row],[Control ID]],[6]!Table10[Control ID],[6]cmmiAnalysis!BE$4:BE$579),_xlfn.XLOOKUP(Table8[[#This Row],[Control ID]],[6]!Table10[Control ID],[6]cmmiAnalysis!BF$4:BF$579))</f>
        <v>#REF!</v>
      </c>
      <c r="L547" s="1" t="e">
        <f>SUM(_xlfn.XLOOKUP(Table8[[#This Row],[Control ID]],[6]!Table10[Control ID],[6]cmmiAnalysis!BG$4:BG$579))</f>
        <v>#REF!</v>
      </c>
      <c r="M547" s="1" t="e">
        <f>SUM(_xlfn.XLOOKUP(Table8[[#This Row],[Control ID]],[6]!Table10[Control ID],[6]cmmiAnalysis!BH$4:BH$579))</f>
        <v>#REF!</v>
      </c>
      <c r="N547" s="1" t="e">
        <f>SUM(_xlfn.XLOOKUP(Table8[[#This Row],[Control ID]],[6]!Table10[Control ID],[6]cmmiAnalysis!BI$4:BI$579))</f>
        <v>#REF!</v>
      </c>
      <c r="O547" s="1" t="e">
        <f>SUM(_xlfn.XLOOKUP(Table8[[#This Row],[Control ID]],[6]!Table10[Control ID],[6]cmmiAnalysis!BJ$4:BJ$579),_xlfn.XLOOKUP(Table8[[#This Row],[Control ID]],[6]!Table10[Control ID],[6]cmmiAnalysis!BK$4:BK$579))</f>
        <v>#REF!</v>
      </c>
      <c r="P547" s="1" t="e">
        <f>SUM(_xlfn.XLOOKUP(Table8[[#This Row],[Control ID]],[6]!Table10[Control ID],[6]cmmiAnalysis!BL$4:BL$579))</f>
        <v>#REF!</v>
      </c>
      <c r="Q54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7" s="1" t="e">
        <f>SUM(_xlfn.XLOOKUP(Table8[[#This Row],[Control ID]],[6]!Table10[Control ID],[6]cmmiAnalysis!BQ$4:BQ$579),_xlfn.XLOOKUP(Table8[[#This Row],[Control ID]],[6]!Table10[Control ID],[6]cmmiAnalysis!BR$4:BR$579))</f>
        <v>#REF!</v>
      </c>
      <c r="S547" s="1" t="e">
        <f>SUM(_xlfn.XLOOKUP(Table8[[#This Row],[Control ID]],[6]!Table10[Control ID],[6]cmmiAnalysis!BA$4:BA$579),_xlfn.XLOOKUP(Table8[[#This Row],[Control ID]],[6]!Table10[Control ID],[6]cmmiAnalysis!BB$4:BB$579),_xlfn.XLOOKUP(Table8[[#This Row],[Control ID]],[6]!Table10[Control ID],[6]cmmiAnalysis!BC$4:BC$579))</f>
        <v>#REF!</v>
      </c>
      <c r="T547" s="1" t="e">
        <f>SUM(_xlfn.XLOOKUP(Table8[[#This Row],[Control ID]],[6]!Table10[Control ID],[6]cmmiAnalysis!BV$4:BV$579))</f>
        <v>#REF!</v>
      </c>
      <c r="U547" s="1" t="e">
        <f>SUM(_xlfn.XLOOKUP(Table8[[#This Row],[Control ID]],[6]!Table10[Control ID],[6]cmmiAnalysis!BW$4:BW$579))</f>
        <v>#REF!</v>
      </c>
      <c r="V547" s="1" t="e">
        <f>SUM(_xlfn.XLOOKUP(Table8[[#This Row],[Control ID]],[6]!Table10[Control ID],[6]cmmiAnalysis!BX$4:BX$579))</f>
        <v>#REF!</v>
      </c>
      <c r="W547" s="1" t="e">
        <f>SUM(_xlfn.XLOOKUP(Table8[[#This Row],[Control ID]],[6]!Table10[Control ID],[6]cmmiAnalysis!BY$4:BY$579))</f>
        <v>#REF!</v>
      </c>
      <c r="X547" s="1" t="e">
        <f>SUM(_xlfn.XLOOKUP(Table8[[#This Row],[Control ID]],[6]!Table10[Control ID],[6]cmmiAnalysis!BZ$4:BZ$579))</f>
        <v>#REF!</v>
      </c>
      <c r="Y547" s="1" t="e">
        <f>SUM(_xlfn.XLOOKUP(Table8[[#This Row],[Control ID]],[6]!Table10[Control ID],[6]cmmiAnalysis!CA$4:CA$579),_xlfn.XLOOKUP(Table8[[#This Row],[Control ID]],[6]!Table10[Control ID],[6]cmmiAnalysis!CB$4:CB$579))</f>
        <v>#REF!</v>
      </c>
      <c r="Z547" s="1" t="e">
        <f>SUM(_xlfn.XLOOKUP(Table8[[#This Row],[Control ID]],[6]!Table10[Control ID],[6]cmmiAnalysis!CC$4:CC$579),_xlfn.XLOOKUP(Table8[[#This Row],[Control ID]],[6]!Table10[Control ID],[6]cmmiAnalysis!CD$4:CD$579),_xlfn.XLOOKUP(Table8[[#This Row],[Control ID]],[6]!Table10[Control ID],[6]cmmiAnalysis!CE$4:CE$579))</f>
        <v>#REF!</v>
      </c>
    </row>
    <row r="548" spans="2:26" x14ac:dyDescent="0.25">
      <c r="B548" s="1" t="s">
        <v>3997</v>
      </c>
      <c r="C548" s="1" t="str">
        <f>_xlfn.XLOOKUP(B548,[6]cmmiAnalysis!$A$4:$A$579,[6]cmmiAnalysis!$D$4:$D$579,0,0,1)</f>
        <v>Behavioral Analysis</v>
      </c>
      <c r="D548" s="19">
        <v>2</v>
      </c>
      <c r="E548" s="32" t="str">
        <f>IFERROR(SUM(Table8[[#This Row],[Implementation]:[Reporting]]),"N/A")</f>
        <v>N/A</v>
      </c>
      <c r="F548" s="32" t="e">
        <f>SUM(Table8[[#This Row],[Operating Capability]:[Adaptability]])</f>
        <v>#REF!</v>
      </c>
      <c r="G548" s="32" t="e">
        <f>SUM(Table8[[#This Row],[Reliability]:[Transparency]])</f>
        <v>#REF!</v>
      </c>
      <c r="H548" s="1" t="e" cm="1">
        <f t="array" ref="H548">_xlfn.XLOOKUP(B548,[6]!Table10[Control ID],[6]cmmiAnalysis!AV$4:AV$579,0,0,1)</f>
        <v>#REF!</v>
      </c>
      <c r="I548" s="1" t="e" cm="1">
        <f t="array" ref="I548">_xlfn.XLOOKUP(B548,[6]!Table10[Control ID], [6]cmmiAnalysis!AW$4:AW$579,0,0,1)+(_xlfn.XLOOKUP(B548,[6]!Table10[Control ID], [6]cmmiAnalysis!AX$4:AX$579,0,0,1)+(_xlfn.XLOOKUP(B548,[6]!Table10[Control ID], [6]cmmiAnalysis!AY$4:AY$579,0,0,1)))</f>
        <v>#REF!</v>
      </c>
      <c r="J54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8" s="1" t="e">
        <f>SUM(_xlfn.XLOOKUP(Table8[[#This Row],[Control ID]],[6]!Table10[Control ID],[6]cmmiAnalysis!BE$4:BE$579),_xlfn.XLOOKUP(Table8[[#This Row],[Control ID]],[6]!Table10[Control ID],[6]cmmiAnalysis!BF$4:BF$579))</f>
        <v>#REF!</v>
      </c>
      <c r="L548" s="1" t="e">
        <f>SUM(_xlfn.XLOOKUP(Table8[[#This Row],[Control ID]],[6]!Table10[Control ID],[6]cmmiAnalysis!BG$4:BG$579))</f>
        <v>#REF!</v>
      </c>
      <c r="M548" s="1" t="e">
        <f>SUM(_xlfn.XLOOKUP(Table8[[#This Row],[Control ID]],[6]!Table10[Control ID],[6]cmmiAnalysis!BH$4:BH$579))</f>
        <v>#REF!</v>
      </c>
      <c r="N548" s="1" t="e">
        <f>SUM(_xlfn.XLOOKUP(Table8[[#This Row],[Control ID]],[6]!Table10[Control ID],[6]cmmiAnalysis!BI$4:BI$579))</f>
        <v>#REF!</v>
      </c>
      <c r="O548" s="1" t="e">
        <f>SUM(_xlfn.XLOOKUP(Table8[[#This Row],[Control ID]],[6]!Table10[Control ID],[6]cmmiAnalysis!BJ$4:BJ$579),_xlfn.XLOOKUP(Table8[[#This Row],[Control ID]],[6]!Table10[Control ID],[6]cmmiAnalysis!BK$4:BK$579))</f>
        <v>#REF!</v>
      </c>
      <c r="P548" s="1" t="e">
        <f>SUM(_xlfn.XLOOKUP(Table8[[#This Row],[Control ID]],[6]!Table10[Control ID],[6]cmmiAnalysis!BL$4:BL$579))</f>
        <v>#REF!</v>
      </c>
      <c r="Q54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8" s="1" t="e">
        <f>SUM(_xlfn.XLOOKUP(Table8[[#This Row],[Control ID]],[6]!Table10[Control ID],[6]cmmiAnalysis!BQ$4:BQ$579),_xlfn.XLOOKUP(Table8[[#This Row],[Control ID]],[6]!Table10[Control ID],[6]cmmiAnalysis!BR$4:BR$579))</f>
        <v>#REF!</v>
      </c>
      <c r="S548" s="1" t="e">
        <f>SUM(_xlfn.XLOOKUP(Table8[[#This Row],[Control ID]],[6]!Table10[Control ID],[6]cmmiAnalysis!BA$4:BA$579),_xlfn.XLOOKUP(Table8[[#This Row],[Control ID]],[6]!Table10[Control ID],[6]cmmiAnalysis!BB$4:BB$579),_xlfn.XLOOKUP(Table8[[#This Row],[Control ID]],[6]!Table10[Control ID],[6]cmmiAnalysis!BC$4:BC$579))</f>
        <v>#REF!</v>
      </c>
      <c r="T548" s="1" t="e">
        <f>SUM(_xlfn.XLOOKUP(Table8[[#This Row],[Control ID]],[6]!Table10[Control ID],[6]cmmiAnalysis!BV$4:BV$579))</f>
        <v>#REF!</v>
      </c>
      <c r="U548" s="1" t="e">
        <f>SUM(_xlfn.XLOOKUP(Table8[[#This Row],[Control ID]],[6]!Table10[Control ID],[6]cmmiAnalysis!BW$4:BW$579))</f>
        <v>#REF!</v>
      </c>
      <c r="V548" s="1" t="e">
        <f>SUM(_xlfn.XLOOKUP(Table8[[#This Row],[Control ID]],[6]!Table10[Control ID],[6]cmmiAnalysis!BX$4:BX$579))</f>
        <v>#REF!</v>
      </c>
      <c r="W548" s="1" t="e">
        <f>SUM(_xlfn.XLOOKUP(Table8[[#This Row],[Control ID]],[6]!Table10[Control ID],[6]cmmiAnalysis!BY$4:BY$579))</f>
        <v>#REF!</v>
      </c>
      <c r="X548" s="1" t="e">
        <f>SUM(_xlfn.XLOOKUP(Table8[[#This Row],[Control ID]],[6]!Table10[Control ID],[6]cmmiAnalysis!BZ$4:BZ$579))</f>
        <v>#REF!</v>
      </c>
      <c r="Y548" s="1" t="e">
        <f>SUM(_xlfn.XLOOKUP(Table8[[#This Row],[Control ID]],[6]!Table10[Control ID],[6]cmmiAnalysis!CA$4:CA$579),_xlfn.XLOOKUP(Table8[[#This Row],[Control ID]],[6]!Table10[Control ID],[6]cmmiAnalysis!CB$4:CB$579))</f>
        <v>#REF!</v>
      </c>
      <c r="Z548" s="1" t="e">
        <f>SUM(_xlfn.XLOOKUP(Table8[[#This Row],[Control ID]],[6]!Table10[Control ID],[6]cmmiAnalysis!CC$4:CC$579),_xlfn.XLOOKUP(Table8[[#This Row],[Control ID]],[6]!Table10[Control ID],[6]cmmiAnalysis!CD$4:CD$579),_xlfn.XLOOKUP(Table8[[#This Row],[Control ID]],[6]!Table10[Control ID],[6]cmmiAnalysis!CE$4:CE$579))</f>
        <v>#REF!</v>
      </c>
    </row>
    <row r="549" spans="2:26" x14ac:dyDescent="0.25">
      <c r="B549" s="1" t="s">
        <v>3999</v>
      </c>
      <c r="C549" s="1" t="str">
        <f>_xlfn.XLOOKUP(B549,[6]cmmiAnalysis!$A$4:$A$579,[6]cmmiAnalysis!$D$4:$D$579,0,0,1)</f>
        <v>Triage</v>
      </c>
      <c r="D549" s="19">
        <v>4</v>
      </c>
      <c r="E549" s="32" t="str">
        <f>IFERROR(SUM(Table8[[#This Row],[Implementation]:[Reporting]]),"N/A")</f>
        <v>N/A</v>
      </c>
      <c r="F549" s="32" t="e">
        <f>SUM(Table8[[#This Row],[Operating Capability]:[Adaptability]])</f>
        <v>#REF!</v>
      </c>
      <c r="G549" s="32" t="e">
        <f>SUM(Table8[[#This Row],[Reliability]:[Transparency]])</f>
        <v>#REF!</v>
      </c>
      <c r="H549" s="1" t="e" cm="1">
        <f t="array" ref="H549">_xlfn.XLOOKUP(B549,[6]!Table10[Control ID],[6]cmmiAnalysis!AV$4:AV$579,0,0,1)</f>
        <v>#REF!</v>
      </c>
      <c r="I549" s="1" t="e" cm="1">
        <f t="array" ref="I549">_xlfn.XLOOKUP(B549,[6]!Table10[Control ID], [6]cmmiAnalysis!AW$4:AW$579,0,0,1)+(_xlfn.XLOOKUP(B549,[6]!Table10[Control ID], [6]cmmiAnalysis!AX$4:AX$579,0,0,1)+(_xlfn.XLOOKUP(B549,[6]!Table10[Control ID], [6]cmmiAnalysis!AY$4:AY$579,0,0,1)))</f>
        <v>#REF!</v>
      </c>
      <c r="J54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49" s="1" t="e">
        <f>SUM(_xlfn.XLOOKUP(Table8[[#This Row],[Control ID]],[6]!Table10[Control ID],[6]cmmiAnalysis!BE$4:BE$579),_xlfn.XLOOKUP(Table8[[#This Row],[Control ID]],[6]!Table10[Control ID],[6]cmmiAnalysis!BF$4:BF$579))</f>
        <v>#REF!</v>
      </c>
      <c r="L549" s="1" t="e">
        <f>SUM(_xlfn.XLOOKUP(Table8[[#This Row],[Control ID]],[6]!Table10[Control ID],[6]cmmiAnalysis!BG$4:BG$579))</f>
        <v>#REF!</v>
      </c>
      <c r="M549" s="1" t="e">
        <f>SUM(_xlfn.XLOOKUP(Table8[[#This Row],[Control ID]],[6]!Table10[Control ID],[6]cmmiAnalysis!BH$4:BH$579))</f>
        <v>#REF!</v>
      </c>
      <c r="N549" s="1" t="e">
        <f>SUM(_xlfn.XLOOKUP(Table8[[#This Row],[Control ID]],[6]!Table10[Control ID],[6]cmmiAnalysis!BI$4:BI$579))</f>
        <v>#REF!</v>
      </c>
      <c r="O549" s="1" t="e">
        <f>SUM(_xlfn.XLOOKUP(Table8[[#This Row],[Control ID]],[6]!Table10[Control ID],[6]cmmiAnalysis!BJ$4:BJ$579),_xlfn.XLOOKUP(Table8[[#This Row],[Control ID]],[6]!Table10[Control ID],[6]cmmiAnalysis!BK$4:BK$579))</f>
        <v>#REF!</v>
      </c>
      <c r="P549" s="1" t="e">
        <f>SUM(_xlfn.XLOOKUP(Table8[[#This Row],[Control ID]],[6]!Table10[Control ID],[6]cmmiAnalysis!BL$4:BL$579))</f>
        <v>#REF!</v>
      </c>
      <c r="Q54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49" s="1" t="e">
        <f>SUM(_xlfn.XLOOKUP(Table8[[#This Row],[Control ID]],[6]!Table10[Control ID],[6]cmmiAnalysis!BQ$4:BQ$579),_xlfn.XLOOKUP(Table8[[#This Row],[Control ID]],[6]!Table10[Control ID],[6]cmmiAnalysis!BR$4:BR$579))</f>
        <v>#REF!</v>
      </c>
      <c r="S549" s="1" t="e">
        <f>SUM(_xlfn.XLOOKUP(Table8[[#This Row],[Control ID]],[6]!Table10[Control ID],[6]cmmiAnalysis!BA$4:BA$579),_xlfn.XLOOKUP(Table8[[#This Row],[Control ID]],[6]!Table10[Control ID],[6]cmmiAnalysis!BB$4:BB$579),_xlfn.XLOOKUP(Table8[[#This Row],[Control ID]],[6]!Table10[Control ID],[6]cmmiAnalysis!BC$4:BC$579))</f>
        <v>#REF!</v>
      </c>
      <c r="T549" s="1" t="e">
        <f>SUM(_xlfn.XLOOKUP(Table8[[#This Row],[Control ID]],[6]!Table10[Control ID],[6]cmmiAnalysis!BV$4:BV$579))</f>
        <v>#REF!</v>
      </c>
      <c r="U549" s="1" t="e">
        <f>SUM(_xlfn.XLOOKUP(Table8[[#This Row],[Control ID]],[6]!Table10[Control ID],[6]cmmiAnalysis!BW$4:BW$579))</f>
        <v>#REF!</v>
      </c>
      <c r="V549" s="1" t="e">
        <f>SUM(_xlfn.XLOOKUP(Table8[[#This Row],[Control ID]],[6]!Table10[Control ID],[6]cmmiAnalysis!BX$4:BX$579))</f>
        <v>#REF!</v>
      </c>
      <c r="W549" s="1" t="e">
        <f>SUM(_xlfn.XLOOKUP(Table8[[#This Row],[Control ID]],[6]!Table10[Control ID],[6]cmmiAnalysis!BY$4:BY$579))</f>
        <v>#REF!</v>
      </c>
      <c r="X549" s="1" t="e">
        <f>SUM(_xlfn.XLOOKUP(Table8[[#This Row],[Control ID]],[6]!Table10[Control ID],[6]cmmiAnalysis!BZ$4:BZ$579))</f>
        <v>#REF!</v>
      </c>
      <c r="Y549" s="1" t="e">
        <f>SUM(_xlfn.XLOOKUP(Table8[[#This Row],[Control ID]],[6]!Table10[Control ID],[6]cmmiAnalysis!CA$4:CA$579),_xlfn.XLOOKUP(Table8[[#This Row],[Control ID]],[6]!Table10[Control ID],[6]cmmiAnalysis!CB$4:CB$579))</f>
        <v>#REF!</v>
      </c>
      <c r="Z549" s="1" t="e">
        <f>SUM(_xlfn.XLOOKUP(Table8[[#This Row],[Control ID]],[6]!Table10[Control ID],[6]cmmiAnalysis!CC$4:CC$579),_xlfn.XLOOKUP(Table8[[#This Row],[Control ID]],[6]!Table10[Control ID],[6]cmmiAnalysis!CD$4:CD$579),_xlfn.XLOOKUP(Table8[[#This Row],[Control ID]],[6]!Table10[Control ID],[6]cmmiAnalysis!CE$4:CE$579))</f>
        <v>#REF!</v>
      </c>
    </row>
    <row r="550" spans="2:26" x14ac:dyDescent="0.25">
      <c r="B550" s="1" t="s">
        <v>4001</v>
      </c>
      <c r="C550" s="1" t="str">
        <f>_xlfn.XLOOKUP(B550,[6]cmmiAnalysis!$A$4:$A$579,[6]cmmiAnalysis!$D$4:$D$579,0,0,1)</f>
        <v>Root Cause Analysis</v>
      </c>
      <c r="D550" s="19">
        <v>4</v>
      </c>
      <c r="E550" s="32" t="str">
        <f>IFERROR(SUM(Table8[[#This Row],[Implementation]:[Reporting]]),"N/A")</f>
        <v>N/A</v>
      </c>
      <c r="F550" s="32" t="e">
        <f>SUM(Table8[[#This Row],[Operating Capability]:[Adaptability]])</f>
        <v>#REF!</v>
      </c>
      <c r="G550" s="32" t="e">
        <f>SUM(Table8[[#This Row],[Reliability]:[Transparency]])</f>
        <v>#REF!</v>
      </c>
      <c r="H550" s="1" t="e" cm="1">
        <f t="array" ref="H550">_xlfn.XLOOKUP(B550,[6]!Table10[Control ID],[6]cmmiAnalysis!AV$4:AV$579,0,0,1)</f>
        <v>#REF!</v>
      </c>
      <c r="I550" s="1" t="e" cm="1">
        <f t="array" ref="I550">_xlfn.XLOOKUP(B550,[6]!Table10[Control ID], [6]cmmiAnalysis!AW$4:AW$579,0,0,1)+(_xlfn.XLOOKUP(B550,[6]!Table10[Control ID], [6]cmmiAnalysis!AX$4:AX$579,0,0,1)+(_xlfn.XLOOKUP(B550,[6]!Table10[Control ID], [6]cmmiAnalysis!AY$4:AY$579,0,0,1)))</f>
        <v>#REF!</v>
      </c>
      <c r="J55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0" s="1" t="e">
        <f>SUM(_xlfn.XLOOKUP(Table8[[#This Row],[Control ID]],[6]!Table10[Control ID],[6]cmmiAnalysis!BE$4:BE$579),_xlfn.XLOOKUP(Table8[[#This Row],[Control ID]],[6]!Table10[Control ID],[6]cmmiAnalysis!BF$4:BF$579))</f>
        <v>#REF!</v>
      </c>
      <c r="L550" s="1" t="e">
        <f>SUM(_xlfn.XLOOKUP(Table8[[#This Row],[Control ID]],[6]!Table10[Control ID],[6]cmmiAnalysis!BG$4:BG$579))</f>
        <v>#REF!</v>
      </c>
      <c r="M550" s="1" t="e">
        <f>SUM(_xlfn.XLOOKUP(Table8[[#This Row],[Control ID]],[6]!Table10[Control ID],[6]cmmiAnalysis!BH$4:BH$579))</f>
        <v>#REF!</v>
      </c>
      <c r="N550" s="1" t="e">
        <f>SUM(_xlfn.XLOOKUP(Table8[[#This Row],[Control ID]],[6]!Table10[Control ID],[6]cmmiAnalysis!BI$4:BI$579))</f>
        <v>#REF!</v>
      </c>
      <c r="O550" s="1" t="e">
        <f>SUM(_xlfn.XLOOKUP(Table8[[#This Row],[Control ID]],[6]!Table10[Control ID],[6]cmmiAnalysis!BJ$4:BJ$579),_xlfn.XLOOKUP(Table8[[#This Row],[Control ID]],[6]!Table10[Control ID],[6]cmmiAnalysis!BK$4:BK$579))</f>
        <v>#REF!</v>
      </c>
      <c r="P550" s="1" t="e">
        <f>SUM(_xlfn.XLOOKUP(Table8[[#This Row],[Control ID]],[6]!Table10[Control ID],[6]cmmiAnalysis!BL$4:BL$579))</f>
        <v>#REF!</v>
      </c>
      <c r="Q55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0" s="1" t="e">
        <f>SUM(_xlfn.XLOOKUP(Table8[[#This Row],[Control ID]],[6]!Table10[Control ID],[6]cmmiAnalysis!BQ$4:BQ$579),_xlfn.XLOOKUP(Table8[[#This Row],[Control ID]],[6]!Table10[Control ID],[6]cmmiAnalysis!BR$4:BR$579))</f>
        <v>#REF!</v>
      </c>
      <c r="S550" s="1" t="e">
        <f>SUM(_xlfn.XLOOKUP(Table8[[#This Row],[Control ID]],[6]!Table10[Control ID],[6]cmmiAnalysis!BA$4:BA$579),_xlfn.XLOOKUP(Table8[[#This Row],[Control ID]],[6]!Table10[Control ID],[6]cmmiAnalysis!BB$4:BB$579),_xlfn.XLOOKUP(Table8[[#This Row],[Control ID]],[6]!Table10[Control ID],[6]cmmiAnalysis!BC$4:BC$579))</f>
        <v>#REF!</v>
      </c>
      <c r="T550" s="1" t="e">
        <f>SUM(_xlfn.XLOOKUP(Table8[[#This Row],[Control ID]],[6]!Table10[Control ID],[6]cmmiAnalysis!BV$4:BV$579))</f>
        <v>#REF!</v>
      </c>
      <c r="U550" s="1" t="e">
        <f>SUM(_xlfn.XLOOKUP(Table8[[#This Row],[Control ID]],[6]!Table10[Control ID],[6]cmmiAnalysis!BW$4:BW$579))</f>
        <v>#REF!</v>
      </c>
      <c r="V550" s="1" t="e">
        <f>SUM(_xlfn.XLOOKUP(Table8[[#This Row],[Control ID]],[6]!Table10[Control ID],[6]cmmiAnalysis!BX$4:BX$579))</f>
        <v>#REF!</v>
      </c>
      <c r="W550" s="1" t="e">
        <f>SUM(_xlfn.XLOOKUP(Table8[[#This Row],[Control ID]],[6]!Table10[Control ID],[6]cmmiAnalysis!BY$4:BY$579))</f>
        <v>#REF!</v>
      </c>
      <c r="X550" s="1" t="e">
        <f>SUM(_xlfn.XLOOKUP(Table8[[#This Row],[Control ID]],[6]!Table10[Control ID],[6]cmmiAnalysis!BZ$4:BZ$579))</f>
        <v>#REF!</v>
      </c>
      <c r="Y550" s="1" t="e">
        <f>SUM(_xlfn.XLOOKUP(Table8[[#This Row],[Control ID]],[6]!Table10[Control ID],[6]cmmiAnalysis!CA$4:CA$579),_xlfn.XLOOKUP(Table8[[#This Row],[Control ID]],[6]!Table10[Control ID],[6]cmmiAnalysis!CB$4:CB$579))</f>
        <v>#REF!</v>
      </c>
      <c r="Z550" s="1" t="e">
        <f>SUM(_xlfn.XLOOKUP(Table8[[#This Row],[Control ID]],[6]!Table10[Control ID],[6]cmmiAnalysis!CC$4:CC$579),_xlfn.XLOOKUP(Table8[[#This Row],[Control ID]],[6]!Table10[Control ID],[6]cmmiAnalysis!CD$4:CD$579),_xlfn.XLOOKUP(Table8[[#This Row],[Control ID]],[6]!Table10[Control ID],[6]cmmiAnalysis!CE$4:CE$579))</f>
        <v>#REF!</v>
      </c>
    </row>
    <row r="551" spans="2:26" x14ac:dyDescent="0.25">
      <c r="B551" s="1" t="s">
        <v>4002</v>
      </c>
      <c r="C551" s="1" t="str">
        <f>_xlfn.XLOOKUP(B551,[6]cmmiAnalysis!$A$4:$A$579,[6]cmmiAnalysis!$D$4:$D$579,0,0,1)</f>
        <v>Attack Surface Analysis</v>
      </c>
      <c r="D551" s="19">
        <v>4</v>
      </c>
      <c r="E551" s="32" t="str">
        <f>IFERROR(SUM(Table8[[#This Row],[Implementation]:[Reporting]]),"N/A")</f>
        <v>N/A</v>
      </c>
      <c r="F551" s="32" t="e">
        <f>SUM(Table8[[#This Row],[Operating Capability]:[Adaptability]])</f>
        <v>#REF!</v>
      </c>
      <c r="G551" s="32" t="e">
        <f>SUM(Table8[[#This Row],[Reliability]:[Transparency]])</f>
        <v>#REF!</v>
      </c>
      <c r="H551" s="1" t="e" cm="1">
        <f t="array" ref="H551">_xlfn.XLOOKUP(B551,[6]!Table10[Control ID],[6]cmmiAnalysis!AV$4:AV$579,0,0,1)</f>
        <v>#REF!</v>
      </c>
      <c r="I551" s="1" t="e" cm="1">
        <f t="array" ref="I551">_xlfn.XLOOKUP(B551,[6]!Table10[Control ID], [6]cmmiAnalysis!AW$4:AW$579,0,0,1)+(_xlfn.XLOOKUP(B551,[6]!Table10[Control ID], [6]cmmiAnalysis!AX$4:AX$579,0,0,1)+(_xlfn.XLOOKUP(B551,[6]!Table10[Control ID], [6]cmmiAnalysis!AY$4:AY$579,0,0,1)))</f>
        <v>#REF!</v>
      </c>
      <c r="J55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1" s="1" t="e">
        <f>SUM(_xlfn.XLOOKUP(Table8[[#This Row],[Control ID]],[6]!Table10[Control ID],[6]cmmiAnalysis!BE$4:BE$579),_xlfn.XLOOKUP(Table8[[#This Row],[Control ID]],[6]!Table10[Control ID],[6]cmmiAnalysis!BF$4:BF$579))</f>
        <v>#REF!</v>
      </c>
      <c r="L551" s="1" t="e">
        <f>SUM(_xlfn.XLOOKUP(Table8[[#This Row],[Control ID]],[6]!Table10[Control ID],[6]cmmiAnalysis!BG$4:BG$579))</f>
        <v>#REF!</v>
      </c>
      <c r="M551" s="1" t="e">
        <f>SUM(_xlfn.XLOOKUP(Table8[[#This Row],[Control ID]],[6]!Table10[Control ID],[6]cmmiAnalysis!BH$4:BH$579))</f>
        <v>#REF!</v>
      </c>
      <c r="N551" s="1" t="e">
        <f>SUM(_xlfn.XLOOKUP(Table8[[#This Row],[Control ID]],[6]!Table10[Control ID],[6]cmmiAnalysis!BI$4:BI$579))</f>
        <v>#REF!</v>
      </c>
      <c r="O551" s="1" t="e">
        <f>SUM(_xlfn.XLOOKUP(Table8[[#This Row],[Control ID]],[6]!Table10[Control ID],[6]cmmiAnalysis!BJ$4:BJ$579),_xlfn.XLOOKUP(Table8[[#This Row],[Control ID]],[6]!Table10[Control ID],[6]cmmiAnalysis!BK$4:BK$579))</f>
        <v>#REF!</v>
      </c>
      <c r="P551" s="1" t="e">
        <f>SUM(_xlfn.XLOOKUP(Table8[[#This Row],[Control ID]],[6]!Table10[Control ID],[6]cmmiAnalysis!BL$4:BL$579))</f>
        <v>#REF!</v>
      </c>
      <c r="Q55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1" s="1" t="e">
        <f>SUM(_xlfn.XLOOKUP(Table8[[#This Row],[Control ID]],[6]!Table10[Control ID],[6]cmmiAnalysis!BQ$4:BQ$579),_xlfn.XLOOKUP(Table8[[#This Row],[Control ID]],[6]!Table10[Control ID],[6]cmmiAnalysis!BR$4:BR$579))</f>
        <v>#REF!</v>
      </c>
      <c r="S551" s="1" t="e">
        <f>SUM(_xlfn.XLOOKUP(Table8[[#This Row],[Control ID]],[6]!Table10[Control ID],[6]cmmiAnalysis!BA$4:BA$579),_xlfn.XLOOKUP(Table8[[#This Row],[Control ID]],[6]!Table10[Control ID],[6]cmmiAnalysis!BB$4:BB$579),_xlfn.XLOOKUP(Table8[[#This Row],[Control ID]],[6]!Table10[Control ID],[6]cmmiAnalysis!BC$4:BC$579))</f>
        <v>#REF!</v>
      </c>
      <c r="T551" s="1" t="e">
        <f>SUM(_xlfn.XLOOKUP(Table8[[#This Row],[Control ID]],[6]!Table10[Control ID],[6]cmmiAnalysis!BV$4:BV$579))</f>
        <v>#REF!</v>
      </c>
      <c r="U551" s="1" t="e">
        <f>SUM(_xlfn.XLOOKUP(Table8[[#This Row],[Control ID]],[6]!Table10[Control ID],[6]cmmiAnalysis!BW$4:BW$579))</f>
        <v>#REF!</v>
      </c>
      <c r="V551" s="1" t="e">
        <f>SUM(_xlfn.XLOOKUP(Table8[[#This Row],[Control ID]],[6]!Table10[Control ID],[6]cmmiAnalysis!BX$4:BX$579))</f>
        <v>#REF!</v>
      </c>
      <c r="W551" s="1" t="e">
        <f>SUM(_xlfn.XLOOKUP(Table8[[#This Row],[Control ID]],[6]!Table10[Control ID],[6]cmmiAnalysis!BY$4:BY$579))</f>
        <v>#REF!</v>
      </c>
      <c r="X551" s="1" t="e">
        <f>SUM(_xlfn.XLOOKUP(Table8[[#This Row],[Control ID]],[6]!Table10[Control ID],[6]cmmiAnalysis!BZ$4:BZ$579))</f>
        <v>#REF!</v>
      </c>
      <c r="Y551" s="1" t="e">
        <f>SUM(_xlfn.XLOOKUP(Table8[[#This Row],[Control ID]],[6]!Table10[Control ID],[6]cmmiAnalysis!CA$4:CA$579),_xlfn.XLOOKUP(Table8[[#This Row],[Control ID]],[6]!Table10[Control ID],[6]cmmiAnalysis!CB$4:CB$579))</f>
        <v>#REF!</v>
      </c>
      <c r="Z551" s="1" t="e">
        <f>SUM(_xlfn.XLOOKUP(Table8[[#This Row],[Control ID]],[6]!Table10[Control ID],[6]cmmiAnalysis!CC$4:CC$579),_xlfn.XLOOKUP(Table8[[#This Row],[Control ID]],[6]!Table10[Control ID],[6]cmmiAnalysis!CD$4:CD$579),_xlfn.XLOOKUP(Table8[[#This Row],[Control ID]],[6]!Table10[Control ID],[6]cmmiAnalysis!CE$4:CE$579))</f>
        <v>#REF!</v>
      </c>
    </row>
    <row r="552" spans="2:26" x14ac:dyDescent="0.25">
      <c r="B552" s="1" t="s">
        <v>4003</v>
      </c>
      <c r="C552" s="1" t="str">
        <f>_xlfn.XLOOKUP(B552,[6]cmmiAnalysis!$A$4:$A$579,[6]cmmiAnalysis!$D$4:$D$579,0,0,1)</f>
        <v>Honeypots</v>
      </c>
      <c r="D552" s="19">
        <v>3</v>
      </c>
      <c r="E552" s="32" t="str">
        <f>IFERROR(SUM(Table8[[#This Row],[Implementation]:[Reporting]]),"N/A")</f>
        <v>N/A</v>
      </c>
      <c r="F552" s="32" t="e">
        <f>SUM(Table8[[#This Row],[Operating Capability]:[Adaptability]])</f>
        <v>#REF!</v>
      </c>
      <c r="G552" s="32" t="e">
        <f>SUM(Table8[[#This Row],[Reliability]:[Transparency]])</f>
        <v>#REF!</v>
      </c>
      <c r="H552" s="1" t="e" cm="1">
        <f t="array" ref="H552">_xlfn.XLOOKUP(B552,[6]!Table10[Control ID],[6]cmmiAnalysis!AV$4:AV$579,0,0,1)</f>
        <v>#REF!</v>
      </c>
      <c r="I552" s="1" t="e" cm="1">
        <f t="array" ref="I552">_xlfn.XLOOKUP(B552,[6]!Table10[Control ID], [6]cmmiAnalysis!AW$4:AW$579,0,0,1)+(_xlfn.XLOOKUP(B552,[6]!Table10[Control ID], [6]cmmiAnalysis!AX$4:AX$579,0,0,1)+(_xlfn.XLOOKUP(B552,[6]!Table10[Control ID], [6]cmmiAnalysis!AY$4:AY$579,0,0,1)))</f>
        <v>#REF!</v>
      </c>
      <c r="J55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2" s="1" t="e">
        <f>SUM(_xlfn.XLOOKUP(Table8[[#This Row],[Control ID]],[6]!Table10[Control ID],[6]cmmiAnalysis!BE$4:BE$579),_xlfn.XLOOKUP(Table8[[#This Row],[Control ID]],[6]!Table10[Control ID],[6]cmmiAnalysis!BF$4:BF$579))</f>
        <v>#REF!</v>
      </c>
      <c r="L552" s="1" t="e">
        <f>SUM(_xlfn.XLOOKUP(Table8[[#This Row],[Control ID]],[6]!Table10[Control ID],[6]cmmiAnalysis!BG$4:BG$579))</f>
        <v>#REF!</v>
      </c>
      <c r="M552" s="1" t="e">
        <f>SUM(_xlfn.XLOOKUP(Table8[[#This Row],[Control ID]],[6]!Table10[Control ID],[6]cmmiAnalysis!BH$4:BH$579))</f>
        <v>#REF!</v>
      </c>
      <c r="N552" s="1" t="e">
        <f>SUM(_xlfn.XLOOKUP(Table8[[#This Row],[Control ID]],[6]!Table10[Control ID],[6]cmmiAnalysis!BI$4:BI$579))</f>
        <v>#REF!</v>
      </c>
      <c r="O552" s="1" t="e">
        <f>SUM(_xlfn.XLOOKUP(Table8[[#This Row],[Control ID]],[6]!Table10[Control ID],[6]cmmiAnalysis!BJ$4:BJ$579),_xlfn.XLOOKUP(Table8[[#This Row],[Control ID]],[6]!Table10[Control ID],[6]cmmiAnalysis!BK$4:BK$579))</f>
        <v>#REF!</v>
      </c>
      <c r="P552" s="1" t="e">
        <f>SUM(_xlfn.XLOOKUP(Table8[[#This Row],[Control ID]],[6]!Table10[Control ID],[6]cmmiAnalysis!BL$4:BL$579))</f>
        <v>#REF!</v>
      </c>
      <c r="Q55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2" s="1" t="e">
        <f>SUM(_xlfn.XLOOKUP(Table8[[#This Row],[Control ID]],[6]!Table10[Control ID],[6]cmmiAnalysis!BQ$4:BQ$579),_xlfn.XLOOKUP(Table8[[#This Row],[Control ID]],[6]!Table10[Control ID],[6]cmmiAnalysis!BR$4:BR$579))</f>
        <v>#REF!</v>
      </c>
      <c r="S552" s="1" t="e">
        <f>SUM(_xlfn.XLOOKUP(Table8[[#This Row],[Control ID]],[6]!Table10[Control ID],[6]cmmiAnalysis!BA$4:BA$579),_xlfn.XLOOKUP(Table8[[#This Row],[Control ID]],[6]!Table10[Control ID],[6]cmmiAnalysis!BB$4:BB$579),_xlfn.XLOOKUP(Table8[[#This Row],[Control ID]],[6]!Table10[Control ID],[6]cmmiAnalysis!BC$4:BC$579))</f>
        <v>#REF!</v>
      </c>
      <c r="T552" s="1" t="e">
        <f>SUM(_xlfn.XLOOKUP(Table8[[#This Row],[Control ID]],[6]!Table10[Control ID],[6]cmmiAnalysis!BV$4:BV$579))</f>
        <v>#REF!</v>
      </c>
      <c r="U552" s="1" t="e">
        <f>SUM(_xlfn.XLOOKUP(Table8[[#This Row],[Control ID]],[6]!Table10[Control ID],[6]cmmiAnalysis!BW$4:BW$579))</f>
        <v>#REF!</v>
      </c>
      <c r="V552" s="1" t="e">
        <f>SUM(_xlfn.XLOOKUP(Table8[[#This Row],[Control ID]],[6]!Table10[Control ID],[6]cmmiAnalysis!BX$4:BX$579))</f>
        <v>#REF!</v>
      </c>
      <c r="W552" s="1" t="e">
        <f>SUM(_xlfn.XLOOKUP(Table8[[#This Row],[Control ID]],[6]!Table10[Control ID],[6]cmmiAnalysis!BY$4:BY$579))</f>
        <v>#REF!</v>
      </c>
      <c r="X552" s="1" t="e">
        <f>SUM(_xlfn.XLOOKUP(Table8[[#This Row],[Control ID]],[6]!Table10[Control ID],[6]cmmiAnalysis!BZ$4:BZ$579))</f>
        <v>#REF!</v>
      </c>
      <c r="Y552" s="1" t="e">
        <f>SUM(_xlfn.XLOOKUP(Table8[[#This Row],[Control ID]],[6]!Table10[Control ID],[6]cmmiAnalysis!CA$4:CA$579),_xlfn.XLOOKUP(Table8[[#This Row],[Control ID]],[6]!Table10[Control ID],[6]cmmiAnalysis!CB$4:CB$579))</f>
        <v>#REF!</v>
      </c>
      <c r="Z552" s="1" t="e">
        <f>SUM(_xlfn.XLOOKUP(Table8[[#This Row],[Control ID]],[6]!Table10[Control ID],[6]cmmiAnalysis!CC$4:CC$579),_xlfn.XLOOKUP(Table8[[#This Row],[Control ID]],[6]!Table10[Control ID],[6]cmmiAnalysis!CD$4:CD$579),_xlfn.XLOOKUP(Table8[[#This Row],[Control ID]],[6]!Table10[Control ID],[6]cmmiAnalysis!CE$4:CE$579))</f>
        <v>#REF!</v>
      </c>
    </row>
    <row r="553" spans="2:26" x14ac:dyDescent="0.25">
      <c r="B553" s="1" t="s">
        <v>4005</v>
      </c>
      <c r="C553" s="1" t="str">
        <f>_xlfn.XLOOKUP(B553,[6]cmmiAnalysis!$A$4:$A$579,[6]cmmiAnalysis!$D$4:$D$579,0,0,1)</f>
        <v>Machine Learning-Based Detection</v>
      </c>
      <c r="D553" s="19">
        <v>4</v>
      </c>
      <c r="E553" s="32" t="str">
        <f>IFERROR(SUM(Table8[[#This Row],[Implementation]:[Reporting]]),"N/A")</f>
        <v>N/A</v>
      </c>
      <c r="F553" s="32" t="e">
        <f>SUM(Table8[[#This Row],[Operating Capability]:[Adaptability]])</f>
        <v>#REF!</v>
      </c>
      <c r="G553" s="32" t="e">
        <f>SUM(Table8[[#This Row],[Reliability]:[Transparency]])</f>
        <v>#REF!</v>
      </c>
      <c r="H553" s="1" t="e" cm="1">
        <f t="array" ref="H553">_xlfn.XLOOKUP(B553,[6]!Table10[Control ID],[6]cmmiAnalysis!AV$4:AV$579,0,0,1)</f>
        <v>#REF!</v>
      </c>
      <c r="I553" s="1" t="e" cm="1">
        <f t="array" ref="I553">_xlfn.XLOOKUP(B553,[6]!Table10[Control ID], [6]cmmiAnalysis!AW$4:AW$579,0,0,1)+(_xlfn.XLOOKUP(B553,[6]!Table10[Control ID], [6]cmmiAnalysis!AX$4:AX$579,0,0,1)+(_xlfn.XLOOKUP(B553,[6]!Table10[Control ID], [6]cmmiAnalysis!AY$4:AY$579,0,0,1)))</f>
        <v>#REF!</v>
      </c>
      <c r="J55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3" s="1" t="e">
        <f>SUM(_xlfn.XLOOKUP(Table8[[#This Row],[Control ID]],[6]!Table10[Control ID],[6]cmmiAnalysis!BE$4:BE$579),_xlfn.XLOOKUP(Table8[[#This Row],[Control ID]],[6]!Table10[Control ID],[6]cmmiAnalysis!BF$4:BF$579))</f>
        <v>#REF!</v>
      </c>
      <c r="L553" s="1" t="e">
        <f>SUM(_xlfn.XLOOKUP(Table8[[#This Row],[Control ID]],[6]!Table10[Control ID],[6]cmmiAnalysis!BG$4:BG$579))</f>
        <v>#REF!</v>
      </c>
      <c r="M553" s="1" t="e">
        <f>SUM(_xlfn.XLOOKUP(Table8[[#This Row],[Control ID]],[6]!Table10[Control ID],[6]cmmiAnalysis!BH$4:BH$579))</f>
        <v>#REF!</v>
      </c>
      <c r="N553" s="1" t="e">
        <f>SUM(_xlfn.XLOOKUP(Table8[[#This Row],[Control ID]],[6]!Table10[Control ID],[6]cmmiAnalysis!BI$4:BI$579))</f>
        <v>#REF!</v>
      </c>
      <c r="O553" s="1" t="e">
        <f>SUM(_xlfn.XLOOKUP(Table8[[#This Row],[Control ID]],[6]!Table10[Control ID],[6]cmmiAnalysis!BJ$4:BJ$579),_xlfn.XLOOKUP(Table8[[#This Row],[Control ID]],[6]!Table10[Control ID],[6]cmmiAnalysis!BK$4:BK$579))</f>
        <v>#REF!</v>
      </c>
      <c r="P553" s="1" t="e">
        <f>SUM(_xlfn.XLOOKUP(Table8[[#This Row],[Control ID]],[6]!Table10[Control ID],[6]cmmiAnalysis!BL$4:BL$579))</f>
        <v>#REF!</v>
      </c>
      <c r="Q55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3" s="1" t="e">
        <f>SUM(_xlfn.XLOOKUP(Table8[[#This Row],[Control ID]],[6]!Table10[Control ID],[6]cmmiAnalysis!BQ$4:BQ$579),_xlfn.XLOOKUP(Table8[[#This Row],[Control ID]],[6]!Table10[Control ID],[6]cmmiAnalysis!BR$4:BR$579))</f>
        <v>#REF!</v>
      </c>
      <c r="S553" s="1" t="e">
        <f>SUM(_xlfn.XLOOKUP(Table8[[#This Row],[Control ID]],[6]!Table10[Control ID],[6]cmmiAnalysis!BA$4:BA$579),_xlfn.XLOOKUP(Table8[[#This Row],[Control ID]],[6]!Table10[Control ID],[6]cmmiAnalysis!BB$4:BB$579),_xlfn.XLOOKUP(Table8[[#This Row],[Control ID]],[6]!Table10[Control ID],[6]cmmiAnalysis!BC$4:BC$579))</f>
        <v>#REF!</v>
      </c>
      <c r="T553" s="1" t="e">
        <f>SUM(_xlfn.XLOOKUP(Table8[[#This Row],[Control ID]],[6]!Table10[Control ID],[6]cmmiAnalysis!BV$4:BV$579))</f>
        <v>#REF!</v>
      </c>
      <c r="U553" s="1" t="e">
        <f>SUM(_xlfn.XLOOKUP(Table8[[#This Row],[Control ID]],[6]!Table10[Control ID],[6]cmmiAnalysis!BW$4:BW$579))</f>
        <v>#REF!</v>
      </c>
      <c r="V553" s="1" t="e">
        <f>SUM(_xlfn.XLOOKUP(Table8[[#This Row],[Control ID]],[6]!Table10[Control ID],[6]cmmiAnalysis!BX$4:BX$579))</f>
        <v>#REF!</v>
      </c>
      <c r="W553" s="1" t="e">
        <f>SUM(_xlfn.XLOOKUP(Table8[[#This Row],[Control ID]],[6]!Table10[Control ID],[6]cmmiAnalysis!BY$4:BY$579))</f>
        <v>#REF!</v>
      </c>
      <c r="X553" s="1" t="e">
        <f>SUM(_xlfn.XLOOKUP(Table8[[#This Row],[Control ID]],[6]!Table10[Control ID],[6]cmmiAnalysis!BZ$4:BZ$579))</f>
        <v>#REF!</v>
      </c>
      <c r="Y553" s="1" t="e">
        <f>SUM(_xlfn.XLOOKUP(Table8[[#This Row],[Control ID]],[6]!Table10[Control ID],[6]cmmiAnalysis!CA$4:CA$579),_xlfn.XLOOKUP(Table8[[#This Row],[Control ID]],[6]!Table10[Control ID],[6]cmmiAnalysis!CB$4:CB$579))</f>
        <v>#REF!</v>
      </c>
      <c r="Z553" s="1" t="e">
        <f>SUM(_xlfn.XLOOKUP(Table8[[#This Row],[Control ID]],[6]!Table10[Control ID],[6]cmmiAnalysis!CC$4:CC$579),_xlfn.XLOOKUP(Table8[[#This Row],[Control ID]],[6]!Table10[Control ID],[6]cmmiAnalysis!CD$4:CD$579),_xlfn.XLOOKUP(Table8[[#This Row],[Control ID]],[6]!Table10[Control ID],[6]cmmiAnalysis!CE$4:CE$579))</f>
        <v>#REF!</v>
      </c>
    </row>
    <row r="554" spans="2:26" x14ac:dyDescent="0.25">
      <c r="B554" s="1" t="s">
        <v>4007</v>
      </c>
      <c r="C554" s="1" t="str">
        <f>_xlfn.XLOOKUP(B554,[6]cmmiAnalysis!$A$4:$A$579,[6]cmmiAnalysis!$D$4:$D$579,0,0,1)</f>
        <v>Zero-Day Exploit Tracking</v>
      </c>
      <c r="D554" s="19">
        <v>3</v>
      </c>
      <c r="E554" s="32" t="str">
        <f>IFERROR(SUM(Table8[[#This Row],[Implementation]:[Reporting]]),"N/A")</f>
        <v>N/A</v>
      </c>
      <c r="F554" s="32" t="e">
        <f>SUM(Table8[[#This Row],[Operating Capability]:[Adaptability]])</f>
        <v>#REF!</v>
      </c>
      <c r="G554" s="32" t="e">
        <f>SUM(Table8[[#This Row],[Reliability]:[Transparency]])</f>
        <v>#REF!</v>
      </c>
      <c r="H554" s="1" t="e" cm="1">
        <f t="array" ref="H554">_xlfn.XLOOKUP(B554,[6]!Table10[Control ID],[6]cmmiAnalysis!AV$4:AV$579,0,0,1)</f>
        <v>#REF!</v>
      </c>
      <c r="I554" s="1" t="e" cm="1">
        <f t="array" ref="I554">_xlfn.XLOOKUP(B554,[6]!Table10[Control ID], [6]cmmiAnalysis!AW$4:AW$579,0,0,1)+(_xlfn.XLOOKUP(B554,[6]!Table10[Control ID], [6]cmmiAnalysis!AX$4:AX$579,0,0,1)+(_xlfn.XLOOKUP(B554,[6]!Table10[Control ID], [6]cmmiAnalysis!AY$4:AY$579,0,0,1)))</f>
        <v>#REF!</v>
      </c>
      <c r="J55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4" s="1" t="e">
        <f>SUM(_xlfn.XLOOKUP(Table8[[#This Row],[Control ID]],[6]!Table10[Control ID],[6]cmmiAnalysis!BE$4:BE$579),_xlfn.XLOOKUP(Table8[[#This Row],[Control ID]],[6]!Table10[Control ID],[6]cmmiAnalysis!BF$4:BF$579))</f>
        <v>#REF!</v>
      </c>
      <c r="L554" s="1" t="e">
        <f>SUM(_xlfn.XLOOKUP(Table8[[#This Row],[Control ID]],[6]!Table10[Control ID],[6]cmmiAnalysis!BG$4:BG$579))</f>
        <v>#REF!</v>
      </c>
      <c r="M554" s="1" t="e">
        <f>SUM(_xlfn.XLOOKUP(Table8[[#This Row],[Control ID]],[6]!Table10[Control ID],[6]cmmiAnalysis!BH$4:BH$579))</f>
        <v>#REF!</v>
      </c>
      <c r="N554" s="1" t="e">
        <f>SUM(_xlfn.XLOOKUP(Table8[[#This Row],[Control ID]],[6]!Table10[Control ID],[6]cmmiAnalysis!BI$4:BI$579))</f>
        <v>#REF!</v>
      </c>
      <c r="O554" s="1" t="e">
        <f>SUM(_xlfn.XLOOKUP(Table8[[#This Row],[Control ID]],[6]!Table10[Control ID],[6]cmmiAnalysis!BJ$4:BJ$579),_xlfn.XLOOKUP(Table8[[#This Row],[Control ID]],[6]!Table10[Control ID],[6]cmmiAnalysis!BK$4:BK$579))</f>
        <v>#REF!</v>
      </c>
      <c r="P554" s="1" t="e">
        <f>SUM(_xlfn.XLOOKUP(Table8[[#This Row],[Control ID]],[6]!Table10[Control ID],[6]cmmiAnalysis!BL$4:BL$579))</f>
        <v>#REF!</v>
      </c>
      <c r="Q55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4" s="1" t="e">
        <f>SUM(_xlfn.XLOOKUP(Table8[[#This Row],[Control ID]],[6]!Table10[Control ID],[6]cmmiAnalysis!BQ$4:BQ$579),_xlfn.XLOOKUP(Table8[[#This Row],[Control ID]],[6]!Table10[Control ID],[6]cmmiAnalysis!BR$4:BR$579))</f>
        <v>#REF!</v>
      </c>
      <c r="S554" s="1" t="e">
        <f>SUM(_xlfn.XLOOKUP(Table8[[#This Row],[Control ID]],[6]!Table10[Control ID],[6]cmmiAnalysis!BA$4:BA$579),_xlfn.XLOOKUP(Table8[[#This Row],[Control ID]],[6]!Table10[Control ID],[6]cmmiAnalysis!BB$4:BB$579),_xlfn.XLOOKUP(Table8[[#This Row],[Control ID]],[6]!Table10[Control ID],[6]cmmiAnalysis!BC$4:BC$579))</f>
        <v>#REF!</v>
      </c>
      <c r="T554" s="1" t="e">
        <f>SUM(_xlfn.XLOOKUP(Table8[[#This Row],[Control ID]],[6]!Table10[Control ID],[6]cmmiAnalysis!BV$4:BV$579))</f>
        <v>#REF!</v>
      </c>
      <c r="U554" s="1" t="e">
        <f>SUM(_xlfn.XLOOKUP(Table8[[#This Row],[Control ID]],[6]!Table10[Control ID],[6]cmmiAnalysis!BW$4:BW$579))</f>
        <v>#REF!</v>
      </c>
      <c r="V554" s="1" t="e">
        <f>SUM(_xlfn.XLOOKUP(Table8[[#This Row],[Control ID]],[6]!Table10[Control ID],[6]cmmiAnalysis!BX$4:BX$579))</f>
        <v>#REF!</v>
      </c>
      <c r="W554" s="1" t="e">
        <f>SUM(_xlfn.XLOOKUP(Table8[[#This Row],[Control ID]],[6]!Table10[Control ID],[6]cmmiAnalysis!BY$4:BY$579))</f>
        <v>#REF!</v>
      </c>
      <c r="X554" s="1" t="e">
        <f>SUM(_xlfn.XLOOKUP(Table8[[#This Row],[Control ID]],[6]!Table10[Control ID],[6]cmmiAnalysis!BZ$4:BZ$579))</f>
        <v>#REF!</v>
      </c>
      <c r="Y554" s="1" t="e">
        <f>SUM(_xlfn.XLOOKUP(Table8[[#This Row],[Control ID]],[6]!Table10[Control ID],[6]cmmiAnalysis!CA$4:CA$579),_xlfn.XLOOKUP(Table8[[#This Row],[Control ID]],[6]!Table10[Control ID],[6]cmmiAnalysis!CB$4:CB$579))</f>
        <v>#REF!</v>
      </c>
      <c r="Z554" s="1" t="e">
        <f>SUM(_xlfn.XLOOKUP(Table8[[#This Row],[Control ID]],[6]!Table10[Control ID],[6]cmmiAnalysis!CC$4:CC$579),_xlfn.XLOOKUP(Table8[[#This Row],[Control ID]],[6]!Table10[Control ID],[6]cmmiAnalysis!CD$4:CD$579),_xlfn.XLOOKUP(Table8[[#This Row],[Control ID]],[6]!Table10[Control ID],[6]cmmiAnalysis!CE$4:CE$579))</f>
        <v>#REF!</v>
      </c>
    </row>
    <row r="555" spans="2:26" x14ac:dyDescent="0.25">
      <c r="B555" s="1" t="s">
        <v>4009</v>
      </c>
      <c r="C555" s="1" t="str">
        <f>_xlfn.XLOOKUP(B555,[6]cmmiAnalysis!$A$4:$A$579,[6]cmmiAnalysis!$D$4:$D$579,0,0,1)</f>
        <v>Threat Sharing Platforms</v>
      </c>
      <c r="D555" s="19">
        <v>3</v>
      </c>
      <c r="E555" s="32" t="str">
        <f>IFERROR(SUM(Table8[[#This Row],[Implementation]:[Reporting]]),"N/A")</f>
        <v>N/A</v>
      </c>
      <c r="F555" s="32" t="e">
        <f>SUM(Table8[[#This Row],[Operating Capability]:[Adaptability]])</f>
        <v>#REF!</v>
      </c>
      <c r="G555" s="32" t="e">
        <f>SUM(Table8[[#This Row],[Reliability]:[Transparency]])</f>
        <v>#REF!</v>
      </c>
      <c r="H555" s="1" t="e" cm="1">
        <f t="array" ref="H555">_xlfn.XLOOKUP(B555,[6]!Table10[Control ID],[6]cmmiAnalysis!AV$4:AV$579,0,0,1)</f>
        <v>#REF!</v>
      </c>
      <c r="I555" s="1" t="e" cm="1">
        <f t="array" ref="I555">_xlfn.XLOOKUP(B555,[6]!Table10[Control ID], [6]cmmiAnalysis!AW$4:AW$579,0,0,1)+(_xlfn.XLOOKUP(B555,[6]!Table10[Control ID], [6]cmmiAnalysis!AX$4:AX$579,0,0,1)+(_xlfn.XLOOKUP(B555,[6]!Table10[Control ID], [6]cmmiAnalysis!AY$4:AY$579,0,0,1)))</f>
        <v>#REF!</v>
      </c>
      <c r="J55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5" s="1" t="e">
        <f>SUM(_xlfn.XLOOKUP(Table8[[#This Row],[Control ID]],[6]!Table10[Control ID],[6]cmmiAnalysis!BE$4:BE$579),_xlfn.XLOOKUP(Table8[[#This Row],[Control ID]],[6]!Table10[Control ID],[6]cmmiAnalysis!BF$4:BF$579))</f>
        <v>#REF!</v>
      </c>
      <c r="L555" s="1" t="e">
        <f>SUM(_xlfn.XLOOKUP(Table8[[#This Row],[Control ID]],[6]!Table10[Control ID],[6]cmmiAnalysis!BG$4:BG$579))</f>
        <v>#REF!</v>
      </c>
      <c r="M555" s="1" t="e">
        <f>SUM(_xlfn.XLOOKUP(Table8[[#This Row],[Control ID]],[6]!Table10[Control ID],[6]cmmiAnalysis!BH$4:BH$579))</f>
        <v>#REF!</v>
      </c>
      <c r="N555" s="1" t="e">
        <f>SUM(_xlfn.XLOOKUP(Table8[[#This Row],[Control ID]],[6]!Table10[Control ID],[6]cmmiAnalysis!BI$4:BI$579))</f>
        <v>#REF!</v>
      </c>
      <c r="O555" s="1" t="e">
        <f>SUM(_xlfn.XLOOKUP(Table8[[#This Row],[Control ID]],[6]!Table10[Control ID],[6]cmmiAnalysis!BJ$4:BJ$579),_xlfn.XLOOKUP(Table8[[#This Row],[Control ID]],[6]!Table10[Control ID],[6]cmmiAnalysis!BK$4:BK$579))</f>
        <v>#REF!</v>
      </c>
      <c r="P555" s="1" t="e">
        <f>SUM(_xlfn.XLOOKUP(Table8[[#This Row],[Control ID]],[6]!Table10[Control ID],[6]cmmiAnalysis!BL$4:BL$579))</f>
        <v>#REF!</v>
      </c>
      <c r="Q55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5" s="1" t="e">
        <f>SUM(_xlfn.XLOOKUP(Table8[[#This Row],[Control ID]],[6]!Table10[Control ID],[6]cmmiAnalysis!BQ$4:BQ$579),_xlfn.XLOOKUP(Table8[[#This Row],[Control ID]],[6]!Table10[Control ID],[6]cmmiAnalysis!BR$4:BR$579))</f>
        <v>#REF!</v>
      </c>
      <c r="S555" s="1" t="e">
        <f>SUM(_xlfn.XLOOKUP(Table8[[#This Row],[Control ID]],[6]!Table10[Control ID],[6]cmmiAnalysis!BA$4:BA$579),_xlfn.XLOOKUP(Table8[[#This Row],[Control ID]],[6]!Table10[Control ID],[6]cmmiAnalysis!BB$4:BB$579),_xlfn.XLOOKUP(Table8[[#This Row],[Control ID]],[6]!Table10[Control ID],[6]cmmiAnalysis!BC$4:BC$579))</f>
        <v>#REF!</v>
      </c>
      <c r="T555" s="1" t="e">
        <f>SUM(_xlfn.XLOOKUP(Table8[[#This Row],[Control ID]],[6]!Table10[Control ID],[6]cmmiAnalysis!BV$4:BV$579))</f>
        <v>#REF!</v>
      </c>
      <c r="U555" s="1" t="e">
        <f>SUM(_xlfn.XLOOKUP(Table8[[#This Row],[Control ID]],[6]!Table10[Control ID],[6]cmmiAnalysis!BW$4:BW$579))</f>
        <v>#REF!</v>
      </c>
      <c r="V555" s="1" t="e">
        <f>SUM(_xlfn.XLOOKUP(Table8[[#This Row],[Control ID]],[6]!Table10[Control ID],[6]cmmiAnalysis!BX$4:BX$579))</f>
        <v>#REF!</v>
      </c>
      <c r="W555" s="1" t="e">
        <f>SUM(_xlfn.XLOOKUP(Table8[[#This Row],[Control ID]],[6]!Table10[Control ID],[6]cmmiAnalysis!BY$4:BY$579))</f>
        <v>#REF!</v>
      </c>
      <c r="X555" s="1" t="e">
        <f>SUM(_xlfn.XLOOKUP(Table8[[#This Row],[Control ID]],[6]!Table10[Control ID],[6]cmmiAnalysis!BZ$4:BZ$579))</f>
        <v>#REF!</v>
      </c>
      <c r="Y555" s="1" t="e">
        <f>SUM(_xlfn.XLOOKUP(Table8[[#This Row],[Control ID]],[6]!Table10[Control ID],[6]cmmiAnalysis!CA$4:CA$579),_xlfn.XLOOKUP(Table8[[#This Row],[Control ID]],[6]!Table10[Control ID],[6]cmmiAnalysis!CB$4:CB$579))</f>
        <v>#REF!</v>
      </c>
      <c r="Z555" s="1" t="e">
        <f>SUM(_xlfn.XLOOKUP(Table8[[#This Row],[Control ID]],[6]!Table10[Control ID],[6]cmmiAnalysis!CC$4:CC$579),_xlfn.XLOOKUP(Table8[[#This Row],[Control ID]],[6]!Table10[Control ID],[6]cmmiAnalysis!CD$4:CD$579),_xlfn.XLOOKUP(Table8[[#This Row],[Control ID]],[6]!Table10[Control ID],[6]cmmiAnalysis!CE$4:CE$579))</f>
        <v>#REF!</v>
      </c>
    </row>
    <row r="556" spans="2:26" x14ac:dyDescent="0.25">
      <c r="B556" s="1" t="s">
        <v>4010</v>
      </c>
      <c r="C556" s="1" t="str">
        <f>_xlfn.XLOOKUP(B556,[6]cmmiAnalysis!$A$4:$A$579,[6]cmmiAnalysis!$D$4:$D$579,0,0,1)</f>
        <v>Real-time Security Alerts</v>
      </c>
      <c r="D556" s="19">
        <v>4</v>
      </c>
      <c r="E556" s="32" t="str">
        <f>IFERROR(SUM(Table8[[#This Row],[Implementation]:[Reporting]]),"N/A")</f>
        <v>N/A</v>
      </c>
      <c r="F556" s="32" t="e">
        <f>SUM(Table8[[#This Row],[Operating Capability]:[Adaptability]])</f>
        <v>#REF!</v>
      </c>
      <c r="G556" s="32" t="e">
        <f>SUM(Table8[[#This Row],[Reliability]:[Transparency]])</f>
        <v>#REF!</v>
      </c>
      <c r="H556" s="1" t="e" cm="1">
        <f t="array" ref="H556">_xlfn.XLOOKUP(B556,[6]!Table10[Control ID],[6]cmmiAnalysis!AV$4:AV$579,0,0,1)</f>
        <v>#REF!</v>
      </c>
      <c r="I556" s="1" t="e" cm="1">
        <f t="array" ref="I556">_xlfn.XLOOKUP(B556,[6]!Table10[Control ID], [6]cmmiAnalysis!AW$4:AW$579,0,0,1)+(_xlfn.XLOOKUP(B556,[6]!Table10[Control ID], [6]cmmiAnalysis!AX$4:AX$579,0,0,1)+(_xlfn.XLOOKUP(B556,[6]!Table10[Control ID], [6]cmmiAnalysis!AY$4:AY$579,0,0,1)))</f>
        <v>#REF!</v>
      </c>
      <c r="J55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6" s="1" t="e">
        <f>SUM(_xlfn.XLOOKUP(Table8[[#This Row],[Control ID]],[6]!Table10[Control ID],[6]cmmiAnalysis!BE$4:BE$579),_xlfn.XLOOKUP(Table8[[#This Row],[Control ID]],[6]!Table10[Control ID],[6]cmmiAnalysis!BF$4:BF$579))</f>
        <v>#REF!</v>
      </c>
      <c r="L556" s="1" t="e">
        <f>SUM(_xlfn.XLOOKUP(Table8[[#This Row],[Control ID]],[6]!Table10[Control ID],[6]cmmiAnalysis!BG$4:BG$579))</f>
        <v>#REF!</v>
      </c>
      <c r="M556" s="1" t="e">
        <f>SUM(_xlfn.XLOOKUP(Table8[[#This Row],[Control ID]],[6]!Table10[Control ID],[6]cmmiAnalysis!BH$4:BH$579))</f>
        <v>#REF!</v>
      </c>
      <c r="N556" s="1" t="e">
        <f>SUM(_xlfn.XLOOKUP(Table8[[#This Row],[Control ID]],[6]!Table10[Control ID],[6]cmmiAnalysis!BI$4:BI$579))</f>
        <v>#REF!</v>
      </c>
      <c r="O556" s="1" t="e">
        <f>SUM(_xlfn.XLOOKUP(Table8[[#This Row],[Control ID]],[6]!Table10[Control ID],[6]cmmiAnalysis!BJ$4:BJ$579),_xlfn.XLOOKUP(Table8[[#This Row],[Control ID]],[6]!Table10[Control ID],[6]cmmiAnalysis!BK$4:BK$579))</f>
        <v>#REF!</v>
      </c>
      <c r="P556" s="1" t="e">
        <f>SUM(_xlfn.XLOOKUP(Table8[[#This Row],[Control ID]],[6]!Table10[Control ID],[6]cmmiAnalysis!BL$4:BL$579))</f>
        <v>#REF!</v>
      </c>
      <c r="Q55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6" s="1" t="e">
        <f>SUM(_xlfn.XLOOKUP(Table8[[#This Row],[Control ID]],[6]!Table10[Control ID],[6]cmmiAnalysis!BQ$4:BQ$579),_xlfn.XLOOKUP(Table8[[#This Row],[Control ID]],[6]!Table10[Control ID],[6]cmmiAnalysis!BR$4:BR$579))</f>
        <v>#REF!</v>
      </c>
      <c r="S556" s="1" t="e">
        <f>SUM(_xlfn.XLOOKUP(Table8[[#This Row],[Control ID]],[6]!Table10[Control ID],[6]cmmiAnalysis!BA$4:BA$579),_xlfn.XLOOKUP(Table8[[#This Row],[Control ID]],[6]!Table10[Control ID],[6]cmmiAnalysis!BB$4:BB$579),_xlfn.XLOOKUP(Table8[[#This Row],[Control ID]],[6]!Table10[Control ID],[6]cmmiAnalysis!BC$4:BC$579))</f>
        <v>#REF!</v>
      </c>
      <c r="T556" s="1" t="e">
        <f>SUM(_xlfn.XLOOKUP(Table8[[#This Row],[Control ID]],[6]!Table10[Control ID],[6]cmmiAnalysis!BV$4:BV$579))</f>
        <v>#REF!</v>
      </c>
      <c r="U556" s="1" t="e">
        <f>SUM(_xlfn.XLOOKUP(Table8[[#This Row],[Control ID]],[6]!Table10[Control ID],[6]cmmiAnalysis!BW$4:BW$579))</f>
        <v>#REF!</v>
      </c>
      <c r="V556" s="1" t="e">
        <f>SUM(_xlfn.XLOOKUP(Table8[[#This Row],[Control ID]],[6]!Table10[Control ID],[6]cmmiAnalysis!BX$4:BX$579))</f>
        <v>#REF!</v>
      </c>
      <c r="W556" s="1" t="e">
        <f>SUM(_xlfn.XLOOKUP(Table8[[#This Row],[Control ID]],[6]!Table10[Control ID],[6]cmmiAnalysis!BY$4:BY$579))</f>
        <v>#REF!</v>
      </c>
      <c r="X556" s="1" t="e">
        <f>SUM(_xlfn.XLOOKUP(Table8[[#This Row],[Control ID]],[6]!Table10[Control ID],[6]cmmiAnalysis!BZ$4:BZ$579))</f>
        <v>#REF!</v>
      </c>
      <c r="Y556" s="1" t="e">
        <f>SUM(_xlfn.XLOOKUP(Table8[[#This Row],[Control ID]],[6]!Table10[Control ID],[6]cmmiAnalysis!CA$4:CA$579),_xlfn.XLOOKUP(Table8[[#This Row],[Control ID]],[6]!Table10[Control ID],[6]cmmiAnalysis!CB$4:CB$579))</f>
        <v>#REF!</v>
      </c>
      <c r="Z556" s="1" t="e">
        <f>SUM(_xlfn.XLOOKUP(Table8[[#This Row],[Control ID]],[6]!Table10[Control ID],[6]cmmiAnalysis!CC$4:CC$579),_xlfn.XLOOKUP(Table8[[#This Row],[Control ID]],[6]!Table10[Control ID],[6]cmmiAnalysis!CD$4:CD$579),_xlfn.XLOOKUP(Table8[[#This Row],[Control ID]],[6]!Table10[Control ID],[6]cmmiAnalysis!CE$4:CE$579))</f>
        <v>#REF!</v>
      </c>
    </row>
    <row r="557" spans="2:26" x14ac:dyDescent="0.25">
      <c r="B557" s="1" t="s">
        <v>4011</v>
      </c>
      <c r="C557" s="1" t="str">
        <f>_xlfn.XLOOKUP(B557,[6]cmmiAnalysis!$A$4:$A$579,[6]cmmiAnalysis!$D$4:$D$579,0,0,1)</f>
        <v>Insider Threat Training</v>
      </c>
      <c r="D557" s="19">
        <v>3</v>
      </c>
      <c r="E557" s="32" t="str">
        <f>IFERROR(SUM(Table8[[#This Row],[Implementation]:[Reporting]]),"N/A")</f>
        <v>N/A</v>
      </c>
      <c r="F557" s="32" t="e">
        <f>SUM(Table8[[#This Row],[Operating Capability]:[Adaptability]])</f>
        <v>#REF!</v>
      </c>
      <c r="G557" s="32" t="e">
        <f>SUM(Table8[[#This Row],[Reliability]:[Transparency]])</f>
        <v>#REF!</v>
      </c>
      <c r="H557" s="1" t="e" cm="1">
        <f t="array" ref="H557">_xlfn.XLOOKUP(B557,[6]!Table10[Control ID],[6]cmmiAnalysis!AV$4:AV$579,0,0,1)</f>
        <v>#REF!</v>
      </c>
      <c r="I557" s="1" t="e" cm="1">
        <f t="array" ref="I557">_xlfn.XLOOKUP(B557,[6]!Table10[Control ID], [6]cmmiAnalysis!AW$4:AW$579,0,0,1)+(_xlfn.XLOOKUP(B557,[6]!Table10[Control ID], [6]cmmiAnalysis!AX$4:AX$579,0,0,1)+(_xlfn.XLOOKUP(B557,[6]!Table10[Control ID], [6]cmmiAnalysis!AY$4:AY$579,0,0,1)))</f>
        <v>#REF!</v>
      </c>
      <c r="J55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7" s="1" t="e">
        <f>SUM(_xlfn.XLOOKUP(Table8[[#This Row],[Control ID]],[6]!Table10[Control ID],[6]cmmiAnalysis!BE$4:BE$579),_xlfn.XLOOKUP(Table8[[#This Row],[Control ID]],[6]!Table10[Control ID],[6]cmmiAnalysis!BF$4:BF$579))</f>
        <v>#REF!</v>
      </c>
      <c r="L557" s="1" t="e">
        <f>SUM(_xlfn.XLOOKUP(Table8[[#This Row],[Control ID]],[6]!Table10[Control ID],[6]cmmiAnalysis!BG$4:BG$579))</f>
        <v>#REF!</v>
      </c>
      <c r="M557" s="1" t="e">
        <f>SUM(_xlfn.XLOOKUP(Table8[[#This Row],[Control ID]],[6]!Table10[Control ID],[6]cmmiAnalysis!BH$4:BH$579))</f>
        <v>#REF!</v>
      </c>
      <c r="N557" s="1" t="e">
        <f>SUM(_xlfn.XLOOKUP(Table8[[#This Row],[Control ID]],[6]!Table10[Control ID],[6]cmmiAnalysis!BI$4:BI$579))</f>
        <v>#REF!</v>
      </c>
      <c r="O557" s="1" t="e">
        <f>SUM(_xlfn.XLOOKUP(Table8[[#This Row],[Control ID]],[6]!Table10[Control ID],[6]cmmiAnalysis!BJ$4:BJ$579),_xlfn.XLOOKUP(Table8[[#This Row],[Control ID]],[6]!Table10[Control ID],[6]cmmiAnalysis!BK$4:BK$579))</f>
        <v>#REF!</v>
      </c>
      <c r="P557" s="1" t="e">
        <f>SUM(_xlfn.XLOOKUP(Table8[[#This Row],[Control ID]],[6]!Table10[Control ID],[6]cmmiAnalysis!BL$4:BL$579))</f>
        <v>#REF!</v>
      </c>
      <c r="Q55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7" s="1" t="e">
        <f>SUM(_xlfn.XLOOKUP(Table8[[#This Row],[Control ID]],[6]!Table10[Control ID],[6]cmmiAnalysis!BQ$4:BQ$579),_xlfn.XLOOKUP(Table8[[#This Row],[Control ID]],[6]!Table10[Control ID],[6]cmmiAnalysis!BR$4:BR$579))</f>
        <v>#REF!</v>
      </c>
      <c r="S557" s="1" t="e">
        <f>SUM(_xlfn.XLOOKUP(Table8[[#This Row],[Control ID]],[6]!Table10[Control ID],[6]cmmiAnalysis!BA$4:BA$579),_xlfn.XLOOKUP(Table8[[#This Row],[Control ID]],[6]!Table10[Control ID],[6]cmmiAnalysis!BB$4:BB$579),_xlfn.XLOOKUP(Table8[[#This Row],[Control ID]],[6]!Table10[Control ID],[6]cmmiAnalysis!BC$4:BC$579))</f>
        <v>#REF!</v>
      </c>
      <c r="T557" s="1" t="e">
        <f>SUM(_xlfn.XLOOKUP(Table8[[#This Row],[Control ID]],[6]!Table10[Control ID],[6]cmmiAnalysis!BV$4:BV$579))</f>
        <v>#REF!</v>
      </c>
      <c r="U557" s="1" t="e">
        <f>SUM(_xlfn.XLOOKUP(Table8[[#This Row],[Control ID]],[6]!Table10[Control ID],[6]cmmiAnalysis!BW$4:BW$579))</f>
        <v>#REF!</v>
      </c>
      <c r="V557" s="1" t="e">
        <f>SUM(_xlfn.XLOOKUP(Table8[[#This Row],[Control ID]],[6]!Table10[Control ID],[6]cmmiAnalysis!BX$4:BX$579))</f>
        <v>#REF!</v>
      </c>
      <c r="W557" s="1" t="e">
        <f>SUM(_xlfn.XLOOKUP(Table8[[#This Row],[Control ID]],[6]!Table10[Control ID],[6]cmmiAnalysis!BY$4:BY$579))</f>
        <v>#REF!</v>
      </c>
      <c r="X557" s="1" t="e">
        <f>SUM(_xlfn.XLOOKUP(Table8[[#This Row],[Control ID]],[6]!Table10[Control ID],[6]cmmiAnalysis!BZ$4:BZ$579))</f>
        <v>#REF!</v>
      </c>
      <c r="Y557" s="1" t="e">
        <f>SUM(_xlfn.XLOOKUP(Table8[[#This Row],[Control ID]],[6]!Table10[Control ID],[6]cmmiAnalysis!CA$4:CA$579),_xlfn.XLOOKUP(Table8[[#This Row],[Control ID]],[6]!Table10[Control ID],[6]cmmiAnalysis!CB$4:CB$579))</f>
        <v>#REF!</v>
      </c>
      <c r="Z557" s="1" t="e">
        <f>SUM(_xlfn.XLOOKUP(Table8[[#This Row],[Control ID]],[6]!Table10[Control ID],[6]cmmiAnalysis!CC$4:CC$579),_xlfn.XLOOKUP(Table8[[#This Row],[Control ID]],[6]!Table10[Control ID],[6]cmmiAnalysis!CD$4:CD$579),_xlfn.XLOOKUP(Table8[[#This Row],[Control ID]],[6]!Table10[Control ID],[6]cmmiAnalysis!CE$4:CE$579))</f>
        <v>#REF!</v>
      </c>
    </row>
    <row r="558" spans="2:26" x14ac:dyDescent="0.25">
      <c r="B558" s="1" t="s">
        <v>4012</v>
      </c>
      <c r="C558" s="1" t="str">
        <f>_xlfn.XLOOKUP(B558,[6]cmmiAnalysis!$A$4:$A$579,[6]cmmiAnalysis!$D$4:$D$579,0,0,1)</f>
        <v>Insider Threat Training</v>
      </c>
      <c r="D558" s="19">
        <v>4</v>
      </c>
      <c r="E558" s="32" t="str">
        <f>IFERROR(SUM(Table8[[#This Row],[Implementation]:[Reporting]]),"N/A")</f>
        <v>N/A</v>
      </c>
      <c r="F558" s="32" t="e">
        <f>SUM(Table8[[#This Row],[Operating Capability]:[Adaptability]])</f>
        <v>#REF!</v>
      </c>
      <c r="G558" s="32" t="e">
        <f>SUM(Table8[[#This Row],[Reliability]:[Transparency]])</f>
        <v>#REF!</v>
      </c>
      <c r="H558" s="1" t="e" cm="1">
        <f t="array" ref="H558">_xlfn.XLOOKUP(B558,[6]!Table10[Control ID],[6]cmmiAnalysis!AV$4:AV$579,0,0,1)</f>
        <v>#REF!</v>
      </c>
      <c r="I558" s="1" t="e" cm="1">
        <f t="array" ref="I558">_xlfn.XLOOKUP(B558,[6]!Table10[Control ID], [6]cmmiAnalysis!AW$4:AW$579,0,0,1)+(_xlfn.XLOOKUP(B558,[6]!Table10[Control ID], [6]cmmiAnalysis!AX$4:AX$579,0,0,1)+(_xlfn.XLOOKUP(B558,[6]!Table10[Control ID], [6]cmmiAnalysis!AY$4:AY$579,0,0,1)))</f>
        <v>#REF!</v>
      </c>
      <c r="J55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8" s="1" t="e">
        <f>SUM(_xlfn.XLOOKUP(Table8[[#This Row],[Control ID]],[6]!Table10[Control ID],[6]cmmiAnalysis!BE$4:BE$579),_xlfn.XLOOKUP(Table8[[#This Row],[Control ID]],[6]!Table10[Control ID],[6]cmmiAnalysis!BF$4:BF$579))</f>
        <v>#REF!</v>
      </c>
      <c r="L558" s="1" t="e">
        <f>SUM(_xlfn.XLOOKUP(Table8[[#This Row],[Control ID]],[6]!Table10[Control ID],[6]cmmiAnalysis!BG$4:BG$579))</f>
        <v>#REF!</v>
      </c>
      <c r="M558" s="1" t="e">
        <f>SUM(_xlfn.XLOOKUP(Table8[[#This Row],[Control ID]],[6]!Table10[Control ID],[6]cmmiAnalysis!BH$4:BH$579))</f>
        <v>#REF!</v>
      </c>
      <c r="N558" s="1" t="e">
        <f>SUM(_xlfn.XLOOKUP(Table8[[#This Row],[Control ID]],[6]!Table10[Control ID],[6]cmmiAnalysis!BI$4:BI$579))</f>
        <v>#REF!</v>
      </c>
      <c r="O558" s="1" t="e">
        <f>SUM(_xlfn.XLOOKUP(Table8[[#This Row],[Control ID]],[6]!Table10[Control ID],[6]cmmiAnalysis!BJ$4:BJ$579),_xlfn.XLOOKUP(Table8[[#This Row],[Control ID]],[6]!Table10[Control ID],[6]cmmiAnalysis!BK$4:BK$579))</f>
        <v>#REF!</v>
      </c>
      <c r="P558" s="1" t="e">
        <f>SUM(_xlfn.XLOOKUP(Table8[[#This Row],[Control ID]],[6]!Table10[Control ID],[6]cmmiAnalysis!BL$4:BL$579))</f>
        <v>#REF!</v>
      </c>
      <c r="Q55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8" s="1" t="e">
        <f>SUM(_xlfn.XLOOKUP(Table8[[#This Row],[Control ID]],[6]!Table10[Control ID],[6]cmmiAnalysis!BQ$4:BQ$579),_xlfn.XLOOKUP(Table8[[#This Row],[Control ID]],[6]!Table10[Control ID],[6]cmmiAnalysis!BR$4:BR$579))</f>
        <v>#REF!</v>
      </c>
      <c r="S558" s="1" t="e">
        <f>SUM(_xlfn.XLOOKUP(Table8[[#This Row],[Control ID]],[6]!Table10[Control ID],[6]cmmiAnalysis!BA$4:BA$579),_xlfn.XLOOKUP(Table8[[#This Row],[Control ID]],[6]!Table10[Control ID],[6]cmmiAnalysis!BB$4:BB$579),_xlfn.XLOOKUP(Table8[[#This Row],[Control ID]],[6]!Table10[Control ID],[6]cmmiAnalysis!BC$4:BC$579))</f>
        <v>#REF!</v>
      </c>
      <c r="T558" s="1" t="e">
        <f>SUM(_xlfn.XLOOKUP(Table8[[#This Row],[Control ID]],[6]!Table10[Control ID],[6]cmmiAnalysis!BV$4:BV$579))</f>
        <v>#REF!</v>
      </c>
      <c r="U558" s="1" t="e">
        <f>SUM(_xlfn.XLOOKUP(Table8[[#This Row],[Control ID]],[6]!Table10[Control ID],[6]cmmiAnalysis!BW$4:BW$579))</f>
        <v>#REF!</v>
      </c>
      <c r="V558" s="1" t="e">
        <f>SUM(_xlfn.XLOOKUP(Table8[[#This Row],[Control ID]],[6]!Table10[Control ID],[6]cmmiAnalysis!BX$4:BX$579))</f>
        <v>#REF!</v>
      </c>
      <c r="W558" s="1" t="e">
        <f>SUM(_xlfn.XLOOKUP(Table8[[#This Row],[Control ID]],[6]!Table10[Control ID],[6]cmmiAnalysis!BY$4:BY$579))</f>
        <v>#REF!</v>
      </c>
      <c r="X558" s="1" t="e">
        <f>SUM(_xlfn.XLOOKUP(Table8[[#This Row],[Control ID]],[6]!Table10[Control ID],[6]cmmiAnalysis!BZ$4:BZ$579))</f>
        <v>#REF!</v>
      </c>
      <c r="Y558" s="1" t="e">
        <f>SUM(_xlfn.XLOOKUP(Table8[[#This Row],[Control ID]],[6]!Table10[Control ID],[6]cmmiAnalysis!CA$4:CA$579),_xlfn.XLOOKUP(Table8[[#This Row],[Control ID]],[6]!Table10[Control ID],[6]cmmiAnalysis!CB$4:CB$579))</f>
        <v>#REF!</v>
      </c>
      <c r="Z558" s="1" t="e">
        <f>SUM(_xlfn.XLOOKUP(Table8[[#This Row],[Control ID]],[6]!Table10[Control ID],[6]cmmiAnalysis!CC$4:CC$579),_xlfn.XLOOKUP(Table8[[#This Row],[Control ID]],[6]!Table10[Control ID],[6]cmmiAnalysis!CD$4:CD$579),_xlfn.XLOOKUP(Table8[[#This Row],[Control ID]],[6]!Table10[Control ID],[6]cmmiAnalysis!CE$4:CE$579))</f>
        <v>#REF!</v>
      </c>
    </row>
    <row r="559" spans="2:26" x14ac:dyDescent="0.25">
      <c r="B559" s="1" t="s">
        <v>4013</v>
      </c>
      <c r="C559" s="1" t="str">
        <f>_xlfn.XLOOKUP(B559,[6]cmmiAnalysis!$A$4:$A$579,[6]cmmiAnalysis!$D$4:$D$579,0,0,1)</f>
        <v>Real-time Security Alerts</v>
      </c>
      <c r="D559" s="19">
        <v>4</v>
      </c>
      <c r="E559" s="32" t="str">
        <f>IFERROR(SUM(Table8[[#This Row],[Implementation]:[Reporting]]),"N/A")</f>
        <v>N/A</v>
      </c>
      <c r="F559" s="32" t="e">
        <f>SUM(Table8[[#This Row],[Operating Capability]:[Adaptability]])</f>
        <v>#REF!</v>
      </c>
      <c r="G559" s="32" t="e">
        <f>SUM(Table8[[#This Row],[Reliability]:[Transparency]])</f>
        <v>#REF!</v>
      </c>
      <c r="H559" s="1" t="e" cm="1">
        <f t="array" ref="H559">_xlfn.XLOOKUP(B559,[6]!Table10[Control ID],[6]cmmiAnalysis!AV$4:AV$579,0,0,1)</f>
        <v>#REF!</v>
      </c>
      <c r="I559" s="1" t="e" cm="1">
        <f t="array" ref="I559">_xlfn.XLOOKUP(B559,[6]!Table10[Control ID], [6]cmmiAnalysis!AW$4:AW$579,0,0,1)+(_xlfn.XLOOKUP(B559,[6]!Table10[Control ID], [6]cmmiAnalysis!AX$4:AX$579,0,0,1)+(_xlfn.XLOOKUP(B559,[6]!Table10[Control ID], [6]cmmiAnalysis!AY$4:AY$579,0,0,1)))</f>
        <v>#REF!</v>
      </c>
      <c r="J55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59" s="1" t="e">
        <f>SUM(_xlfn.XLOOKUP(Table8[[#This Row],[Control ID]],[6]!Table10[Control ID],[6]cmmiAnalysis!BE$4:BE$579),_xlfn.XLOOKUP(Table8[[#This Row],[Control ID]],[6]!Table10[Control ID],[6]cmmiAnalysis!BF$4:BF$579))</f>
        <v>#REF!</v>
      </c>
      <c r="L559" s="1" t="e">
        <f>SUM(_xlfn.XLOOKUP(Table8[[#This Row],[Control ID]],[6]!Table10[Control ID],[6]cmmiAnalysis!BG$4:BG$579))</f>
        <v>#REF!</v>
      </c>
      <c r="M559" s="1" t="e">
        <f>SUM(_xlfn.XLOOKUP(Table8[[#This Row],[Control ID]],[6]!Table10[Control ID],[6]cmmiAnalysis!BH$4:BH$579))</f>
        <v>#REF!</v>
      </c>
      <c r="N559" s="1" t="e">
        <f>SUM(_xlfn.XLOOKUP(Table8[[#This Row],[Control ID]],[6]!Table10[Control ID],[6]cmmiAnalysis!BI$4:BI$579))</f>
        <v>#REF!</v>
      </c>
      <c r="O559" s="1" t="e">
        <f>SUM(_xlfn.XLOOKUP(Table8[[#This Row],[Control ID]],[6]!Table10[Control ID],[6]cmmiAnalysis!BJ$4:BJ$579),_xlfn.XLOOKUP(Table8[[#This Row],[Control ID]],[6]!Table10[Control ID],[6]cmmiAnalysis!BK$4:BK$579))</f>
        <v>#REF!</v>
      </c>
      <c r="P559" s="1" t="e">
        <f>SUM(_xlfn.XLOOKUP(Table8[[#This Row],[Control ID]],[6]!Table10[Control ID],[6]cmmiAnalysis!BL$4:BL$579))</f>
        <v>#REF!</v>
      </c>
      <c r="Q55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59" s="1" t="e">
        <f>SUM(_xlfn.XLOOKUP(Table8[[#This Row],[Control ID]],[6]!Table10[Control ID],[6]cmmiAnalysis!BQ$4:BQ$579),_xlfn.XLOOKUP(Table8[[#This Row],[Control ID]],[6]!Table10[Control ID],[6]cmmiAnalysis!BR$4:BR$579))</f>
        <v>#REF!</v>
      </c>
      <c r="S559" s="1" t="e">
        <f>SUM(_xlfn.XLOOKUP(Table8[[#This Row],[Control ID]],[6]!Table10[Control ID],[6]cmmiAnalysis!BA$4:BA$579),_xlfn.XLOOKUP(Table8[[#This Row],[Control ID]],[6]!Table10[Control ID],[6]cmmiAnalysis!BB$4:BB$579),_xlfn.XLOOKUP(Table8[[#This Row],[Control ID]],[6]!Table10[Control ID],[6]cmmiAnalysis!BC$4:BC$579))</f>
        <v>#REF!</v>
      </c>
      <c r="T559" s="1" t="e">
        <f>SUM(_xlfn.XLOOKUP(Table8[[#This Row],[Control ID]],[6]!Table10[Control ID],[6]cmmiAnalysis!BV$4:BV$579))</f>
        <v>#REF!</v>
      </c>
      <c r="U559" s="1" t="e">
        <f>SUM(_xlfn.XLOOKUP(Table8[[#This Row],[Control ID]],[6]!Table10[Control ID],[6]cmmiAnalysis!BW$4:BW$579))</f>
        <v>#REF!</v>
      </c>
      <c r="V559" s="1" t="e">
        <f>SUM(_xlfn.XLOOKUP(Table8[[#This Row],[Control ID]],[6]!Table10[Control ID],[6]cmmiAnalysis!BX$4:BX$579))</f>
        <v>#REF!</v>
      </c>
      <c r="W559" s="1" t="e">
        <f>SUM(_xlfn.XLOOKUP(Table8[[#This Row],[Control ID]],[6]!Table10[Control ID],[6]cmmiAnalysis!BY$4:BY$579))</f>
        <v>#REF!</v>
      </c>
      <c r="X559" s="1" t="e">
        <f>SUM(_xlfn.XLOOKUP(Table8[[#This Row],[Control ID]],[6]!Table10[Control ID],[6]cmmiAnalysis!BZ$4:BZ$579))</f>
        <v>#REF!</v>
      </c>
      <c r="Y559" s="1" t="e">
        <f>SUM(_xlfn.XLOOKUP(Table8[[#This Row],[Control ID]],[6]!Table10[Control ID],[6]cmmiAnalysis!CA$4:CA$579),_xlfn.XLOOKUP(Table8[[#This Row],[Control ID]],[6]!Table10[Control ID],[6]cmmiAnalysis!CB$4:CB$579))</f>
        <v>#REF!</v>
      </c>
      <c r="Z559" s="1" t="e">
        <f>SUM(_xlfn.XLOOKUP(Table8[[#This Row],[Control ID]],[6]!Table10[Control ID],[6]cmmiAnalysis!CC$4:CC$579),_xlfn.XLOOKUP(Table8[[#This Row],[Control ID]],[6]!Table10[Control ID],[6]cmmiAnalysis!CD$4:CD$579),_xlfn.XLOOKUP(Table8[[#This Row],[Control ID]],[6]!Table10[Control ID],[6]cmmiAnalysis!CE$4:CE$579))</f>
        <v>#REF!</v>
      </c>
    </row>
    <row r="560" spans="2:26" x14ac:dyDescent="0.25">
      <c r="B560" s="1" t="s">
        <v>4014</v>
      </c>
      <c r="C560" s="1" t="str">
        <f>_xlfn.XLOOKUP(B560,[6]cmmiAnalysis!$A$4:$A$579,[6]cmmiAnalysis!$D$4:$D$579,0,0,1)</f>
        <v>Reputation-based Security</v>
      </c>
      <c r="D560" s="19">
        <v>4</v>
      </c>
      <c r="E560" s="32" t="str">
        <f>IFERROR(SUM(Table8[[#This Row],[Implementation]:[Reporting]]),"N/A")</f>
        <v>N/A</v>
      </c>
      <c r="F560" s="32" t="e">
        <f>SUM(Table8[[#This Row],[Operating Capability]:[Adaptability]])</f>
        <v>#REF!</v>
      </c>
      <c r="G560" s="32" t="e">
        <f>SUM(Table8[[#This Row],[Reliability]:[Transparency]])</f>
        <v>#REF!</v>
      </c>
      <c r="H560" s="1" t="e" cm="1">
        <f t="array" ref="H560">_xlfn.XLOOKUP(B560,[6]!Table10[Control ID],[6]cmmiAnalysis!AV$4:AV$579,0,0,1)</f>
        <v>#REF!</v>
      </c>
      <c r="I560" s="1" t="e" cm="1">
        <f t="array" ref="I560">_xlfn.XLOOKUP(B560,[6]!Table10[Control ID], [6]cmmiAnalysis!AW$4:AW$579,0,0,1)+(_xlfn.XLOOKUP(B560,[6]!Table10[Control ID], [6]cmmiAnalysis!AX$4:AX$579,0,0,1)+(_xlfn.XLOOKUP(B560,[6]!Table10[Control ID], [6]cmmiAnalysis!AY$4:AY$579,0,0,1)))</f>
        <v>#REF!</v>
      </c>
      <c r="J56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0" s="1" t="e">
        <f>SUM(_xlfn.XLOOKUP(Table8[[#This Row],[Control ID]],[6]!Table10[Control ID],[6]cmmiAnalysis!BE$4:BE$579),_xlfn.XLOOKUP(Table8[[#This Row],[Control ID]],[6]!Table10[Control ID],[6]cmmiAnalysis!BF$4:BF$579))</f>
        <v>#REF!</v>
      </c>
      <c r="L560" s="1" t="e">
        <f>SUM(_xlfn.XLOOKUP(Table8[[#This Row],[Control ID]],[6]!Table10[Control ID],[6]cmmiAnalysis!BG$4:BG$579))</f>
        <v>#REF!</v>
      </c>
      <c r="M560" s="1" t="e">
        <f>SUM(_xlfn.XLOOKUP(Table8[[#This Row],[Control ID]],[6]!Table10[Control ID],[6]cmmiAnalysis!BH$4:BH$579))</f>
        <v>#REF!</v>
      </c>
      <c r="N560" s="1" t="e">
        <f>SUM(_xlfn.XLOOKUP(Table8[[#This Row],[Control ID]],[6]!Table10[Control ID],[6]cmmiAnalysis!BI$4:BI$579))</f>
        <v>#REF!</v>
      </c>
      <c r="O560" s="1" t="e">
        <f>SUM(_xlfn.XLOOKUP(Table8[[#This Row],[Control ID]],[6]!Table10[Control ID],[6]cmmiAnalysis!BJ$4:BJ$579),_xlfn.XLOOKUP(Table8[[#This Row],[Control ID]],[6]!Table10[Control ID],[6]cmmiAnalysis!BK$4:BK$579))</f>
        <v>#REF!</v>
      </c>
      <c r="P560" s="1" t="e">
        <f>SUM(_xlfn.XLOOKUP(Table8[[#This Row],[Control ID]],[6]!Table10[Control ID],[6]cmmiAnalysis!BL$4:BL$579))</f>
        <v>#REF!</v>
      </c>
      <c r="Q56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0" s="1" t="e">
        <f>SUM(_xlfn.XLOOKUP(Table8[[#This Row],[Control ID]],[6]!Table10[Control ID],[6]cmmiAnalysis!BQ$4:BQ$579),_xlfn.XLOOKUP(Table8[[#This Row],[Control ID]],[6]!Table10[Control ID],[6]cmmiAnalysis!BR$4:BR$579))</f>
        <v>#REF!</v>
      </c>
      <c r="S560" s="1" t="e">
        <f>SUM(_xlfn.XLOOKUP(Table8[[#This Row],[Control ID]],[6]!Table10[Control ID],[6]cmmiAnalysis!BA$4:BA$579),_xlfn.XLOOKUP(Table8[[#This Row],[Control ID]],[6]!Table10[Control ID],[6]cmmiAnalysis!BB$4:BB$579),_xlfn.XLOOKUP(Table8[[#This Row],[Control ID]],[6]!Table10[Control ID],[6]cmmiAnalysis!BC$4:BC$579))</f>
        <v>#REF!</v>
      </c>
      <c r="T560" s="1" t="e">
        <f>SUM(_xlfn.XLOOKUP(Table8[[#This Row],[Control ID]],[6]!Table10[Control ID],[6]cmmiAnalysis!BV$4:BV$579))</f>
        <v>#REF!</v>
      </c>
      <c r="U560" s="1" t="e">
        <f>SUM(_xlfn.XLOOKUP(Table8[[#This Row],[Control ID]],[6]!Table10[Control ID],[6]cmmiAnalysis!BW$4:BW$579))</f>
        <v>#REF!</v>
      </c>
      <c r="V560" s="1" t="e">
        <f>SUM(_xlfn.XLOOKUP(Table8[[#This Row],[Control ID]],[6]!Table10[Control ID],[6]cmmiAnalysis!BX$4:BX$579))</f>
        <v>#REF!</v>
      </c>
      <c r="W560" s="1" t="e">
        <f>SUM(_xlfn.XLOOKUP(Table8[[#This Row],[Control ID]],[6]!Table10[Control ID],[6]cmmiAnalysis!BY$4:BY$579))</f>
        <v>#REF!</v>
      </c>
      <c r="X560" s="1" t="e">
        <f>SUM(_xlfn.XLOOKUP(Table8[[#This Row],[Control ID]],[6]!Table10[Control ID],[6]cmmiAnalysis!BZ$4:BZ$579))</f>
        <v>#REF!</v>
      </c>
      <c r="Y560" s="1" t="e">
        <f>SUM(_xlfn.XLOOKUP(Table8[[#This Row],[Control ID]],[6]!Table10[Control ID],[6]cmmiAnalysis!CA$4:CA$579),_xlfn.XLOOKUP(Table8[[#This Row],[Control ID]],[6]!Table10[Control ID],[6]cmmiAnalysis!CB$4:CB$579))</f>
        <v>#REF!</v>
      </c>
      <c r="Z560" s="1" t="e">
        <f>SUM(_xlfn.XLOOKUP(Table8[[#This Row],[Control ID]],[6]!Table10[Control ID],[6]cmmiAnalysis!CC$4:CC$579),_xlfn.XLOOKUP(Table8[[#This Row],[Control ID]],[6]!Table10[Control ID],[6]cmmiAnalysis!CD$4:CD$579),_xlfn.XLOOKUP(Table8[[#This Row],[Control ID]],[6]!Table10[Control ID],[6]cmmiAnalysis!CE$4:CE$579))</f>
        <v>#REF!</v>
      </c>
    </row>
    <row r="561" spans="2:26" x14ac:dyDescent="0.25">
      <c r="B561" s="1" t="s">
        <v>4015</v>
      </c>
      <c r="C561" s="1" t="str">
        <f>_xlfn.XLOOKUP(B561,[6]cmmiAnalysis!$A$4:$A$579,[6]cmmiAnalysis!$D$4:$D$579,0,0,1)</f>
        <v>Vulnerability Scans</v>
      </c>
      <c r="D561" s="19">
        <v>3</v>
      </c>
      <c r="E561" s="32" t="str">
        <f>IFERROR(SUM(Table8[[#This Row],[Implementation]:[Reporting]]),"N/A")</f>
        <v>N/A</v>
      </c>
      <c r="F561" s="32" t="e">
        <f>SUM(Table8[[#This Row],[Operating Capability]:[Adaptability]])</f>
        <v>#REF!</v>
      </c>
      <c r="G561" s="32" t="e">
        <f>SUM(Table8[[#This Row],[Reliability]:[Transparency]])</f>
        <v>#REF!</v>
      </c>
      <c r="H561" s="1" t="e" cm="1">
        <f t="array" ref="H561">_xlfn.XLOOKUP(B561,[6]!Table10[Control ID],[6]cmmiAnalysis!AV$4:AV$579,0,0,1)</f>
        <v>#REF!</v>
      </c>
      <c r="I561" s="1" t="e" cm="1">
        <f t="array" ref="I561">_xlfn.XLOOKUP(B561,[6]!Table10[Control ID], [6]cmmiAnalysis!AW$4:AW$579,0,0,1)+(_xlfn.XLOOKUP(B561,[6]!Table10[Control ID], [6]cmmiAnalysis!AX$4:AX$579,0,0,1)+(_xlfn.XLOOKUP(B561,[6]!Table10[Control ID], [6]cmmiAnalysis!AY$4:AY$579,0,0,1)))</f>
        <v>#REF!</v>
      </c>
      <c r="J56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1" s="1" t="e">
        <f>SUM(_xlfn.XLOOKUP(Table8[[#This Row],[Control ID]],[6]!Table10[Control ID],[6]cmmiAnalysis!BE$4:BE$579),_xlfn.XLOOKUP(Table8[[#This Row],[Control ID]],[6]!Table10[Control ID],[6]cmmiAnalysis!BF$4:BF$579))</f>
        <v>#REF!</v>
      </c>
      <c r="L561" s="1" t="e">
        <f>SUM(_xlfn.XLOOKUP(Table8[[#This Row],[Control ID]],[6]!Table10[Control ID],[6]cmmiAnalysis!BG$4:BG$579))</f>
        <v>#REF!</v>
      </c>
      <c r="M561" s="1" t="e">
        <f>SUM(_xlfn.XLOOKUP(Table8[[#This Row],[Control ID]],[6]!Table10[Control ID],[6]cmmiAnalysis!BH$4:BH$579))</f>
        <v>#REF!</v>
      </c>
      <c r="N561" s="1" t="e">
        <f>SUM(_xlfn.XLOOKUP(Table8[[#This Row],[Control ID]],[6]!Table10[Control ID],[6]cmmiAnalysis!BI$4:BI$579))</f>
        <v>#REF!</v>
      </c>
      <c r="O561" s="1" t="e">
        <f>SUM(_xlfn.XLOOKUP(Table8[[#This Row],[Control ID]],[6]!Table10[Control ID],[6]cmmiAnalysis!BJ$4:BJ$579),_xlfn.XLOOKUP(Table8[[#This Row],[Control ID]],[6]!Table10[Control ID],[6]cmmiAnalysis!BK$4:BK$579))</f>
        <v>#REF!</v>
      </c>
      <c r="P561" s="1" t="e">
        <f>SUM(_xlfn.XLOOKUP(Table8[[#This Row],[Control ID]],[6]!Table10[Control ID],[6]cmmiAnalysis!BL$4:BL$579))</f>
        <v>#REF!</v>
      </c>
      <c r="Q56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1" s="1" t="e">
        <f>SUM(_xlfn.XLOOKUP(Table8[[#This Row],[Control ID]],[6]!Table10[Control ID],[6]cmmiAnalysis!BQ$4:BQ$579),_xlfn.XLOOKUP(Table8[[#This Row],[Control ID]],[6]!Table10[Control ID],[6]cmmiAnalysis!BR$4:BR$579))</f>
        <v>#REF!</v>
      </c>
      <c r="S561" s="1" t="e">
        <f>SUM(_xlfn.XLOOKUP(Table8[[#This Row],[Control ID]],[6]!Table10[Control ID],[6]cmmiAnalysis!BA$4:BA$579),_xlfn.XLOOKUP(Table8[[#This Row],[Control ID]],[6]!Table10[Control ID],[6]cmmiAnalysis!BB$4:BB$579),_xlfn.XLOOKUP(Table8[[#This Row],[Control ID]],[6]!Table10[Control ID],[6]cmmiAnalysis!BC$4:BC$579))</f>
        <v>#REF!</v>
      </c>
      <c r="T561" s="1" t="e">
        <f>SUM(_xlfn.XLOOKUP(Table8[[#This Row],[Control ID]],[6]!Table10[Control ID],[6]cmmiAnalysis!BV$4:BV$579))</f>
        <v>#REF!</v>
      </c>
      <c r="U561" s="1" t="e">
        <f>SUM(_xlfn.XLOOKUP(Table8[[#This Row],[Control ID]],[6]!Table10[Control ID],[6]cmmiAnalysis!BW$4:BW$579))</f>
        <v>#REF!</v>
      </c>
      <c r="V561" s="1" t="e">
        <f>SUM(_xlfn.XLOOKUP(Table8[[#This Row],[Control ID]],[6]!Table10[Control ID],[6]cmmiAnalysis!BX$4:BX$579))</f>
        <v>#REF!</v>
      </c>
      <c r="W561" s="1" t="e">
        <f>SUM(_xlfn.XLOOKUP(Table8[[#This Row],[Control ID]],[6]!Table10[Control ID],[6]cmmiAnalysis!BY$4:BY$579))</f>
        <v>#REF!</v>
      </c>
      <c r="X561" s="1" t="e">
        <f>SUM(_xlfn.XLOOKUP(Table8[[#This Row],[Control ID]],[6]!Table10[Control ID],[6]cmmiAnalysis!BZ$4:BZ$579))</f>
        <v>#REF!</v>
      </c>
      <c r="Y561" s="1" t="e">
        <f>SUM(_xlfn.XLOOKUP(Table8[[#This Row],[Control ID]],[6]!Table10[Control ID],[6]cmmiAnalysis!CA$4:CA$579),_xlfn.XLOOKUP(Table8[[#This Row],[Control ID]],[6]!Table10[Control ID],[6]cmmiAnalysis!CB$4:CB$579))</f>
        <v>#REF!</v>
      </c>
      <c r="Z561" s="1" t="e">
        <f>SUM(_xlfn.XLOOKUP(Table8[[#This Row],[Control ID]],[6]!Table10[Control ID],[6]cmmiAnalysis!CC$4:CC$579),_xlfn.XLOOKUP(Table8[[#This Row],[Control ID]],[6]!Table10[Control ID],[6]cmmiAnalysis!CD$4:CD$579),_xlfn.XLOOKUP(Table8[[#This Row],[Control ID]],[6]!Table10[Control ID],[6]cmmiAnalysis!CE$4:CE$579))</f>
        <v>#REF!</v>
      </c>
    </row>
    <row r="562" spans="2:26" x14ac:dyDescent="0.25">
      <c r="B562" s="1" t="s">
        <v>4017</v>
      </c>
      <c r="C562" s="1" t="str">
        <f>_xlfn.XLOOKUP(B562,[6]cmmiAnalysis!$A$4:$A$579,[6]cmmiAnalysis!$D$4:$D$579,0,0,1)</f>
        <v>Vulnerability Tracking</v>
      </c>
      <c r="D562" s="19">
        <v>4</v>
      </c>
      <c r="E562" s="32" t="str">
        <f>IFERROR(SUM(Table8[[#This Row],[Implementation]:[Reporting]]),"N/A")</f>
        <v>N/A</v>
      </c>
      <c r="F562" s="32" t="e">
        <f>SUM(Table8[[#This Row],[Operating Capability]:[Adaptability]])</f>
        <v>#REF!</v>
      </c>
      <c r="G562" s="32" t="e">
        <f>SUM(Table8[[#This Row],[Reliability]:[Transparency]])</f>
        <v>#REF!</v>
      </c>
      <c r="H562" s="1" t="e" cm="1">
        <f t="array" ref="H562">_xlfn.XLOOKUP(B562,[6]!Table10[Control ID],[6]cmmiAnalysis!AV$4:AV$579,0,0,1)</f>
        <v>#REF!</v>
      </c>
      <c r="I562" s="1" t="e" cm="1">
        <f t="array" ref="I562">_xlfn.XLOOKUP(B562,[6]!Table10[Control ID], [6]cmmiAnalysis!AW$4:AW$579,0,0,1)+(_xlfn.XLOOKUP(B562,[6]!Table10[Control ID], [6]cmmiAnalysis!AX$4:AX$579,0,0,1)+(_xlfn.XLOOKUP(B562,[6]!Table10[Control ID], [6]cmmiAnalysis!AY$4:AY$579,0,0,1)))</f>
        <v>#REF!</v>
      </c>
      <c r="J56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2" s="1" t="e">
        <f>SUM(_xlfn.XLOOKUP(Table8[[#This Row],[Control ID]],[6]!Table10[Control ID],[6]cmmiAnalysis!BE$4:BE$579),_xlfn.XLOOKUP(Table8[[#This Row],[Control ID]],[6]!Table10[Control ID],[6]cmmiAnalysis!BF$4:BF$579))</f>
        <v>#REF!</v>
      </c>
      <c r="L562" s="1" t="e">
        <f>SUM(_xlfn.XLOOKUP(Table8[[#This Row],[Control ID]],[6]!Table10[Control ID],[6]cmmiAnalysis!BG$4:BG$579))</f>
        <v>#REF!</v>
      </c>
      <c r="M562" s="1" t="e">
        <f>SUM(_xlfn.XLOOKUP(Table8[[#This Row],[Control ID]],[6]!Table10[Control ID],[6]cmmiAnalysis!BH$4:BH$579))</f>
        <v>#REF!</v>
      </c>
      <c r="N562" s="1" t="e">
        <f>SUM(_xlfn.XLOOKUP(Table8[[#This Row],[Control ID]],[6]!Table10[Control ID],[6]cmmiAnalysis!BI$4:BI$579))</f>
        <v>#REF!</v>
      </c>
      <c r="O562" s="1" t="e">
        <f>SUM(_xlfn.XLOOKUP(Table8[[#This Row],[Control ID]],[6]!Table10[Control ID],[6]cmmiAnalysis!BJ$4:BJ$579),_xlfn.XLOOKUP(Table8[[#This Row],[Control ID]],[6]!Table10[Control ID],[6]cmmiAnalysis!BK$4:BK$579))</f>
        <v>#REF!</v>
      </c>
      <c r="P562" s="1" t="e">
        <f>SUM(_xlfn.XLOOKUP(Table8[[#This Row],[Control ID]],[6]!Table10[Control ID],[6]cmmiAnalysis!BL$4:BL$579))</f>
        <v>#REF!</v>
      </c>
      <c r="Q56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2" s="1" t="e">
        <f>SUM(_xlfn.XLOOKUP(Table8[[#This Row],[Control ID]],[6]!Table10[Control ID],[6]cmmiAnalysis!BQ$4:BQ$579),_xlfn.XLOOKUP(Table8[[#This Row],[Control ID]],[6]!Table10[Control ID],[6]cmmiAnalysis!BR$4:BR$579))</f>
        <v>#REF!</v>
      </c>
      <c r="S562" s="1" t="e">
        <f>SUM(_xlfn.XLOOKUP(Table8[[#This Row],[Control ID]],[6]!Table10[Control ID],[6]cmmiAnalysis!BA$4:BA$579),_xlfn.XLOOKUP(Table8[[#This Row],[Control ID]],[6]!Table10[Control ID],[6]cmmiAnalysis!BB$4:BB$579),_xlfn.XLOOKUP(Table8[[#This Row],[Control ID]],[6]!Table10[Control ID],[6]cmmiAnalysis!BC$4:BC$579))</f>
        <v>#REF!</v>
      </c>
      <c r="T562" s="1" t="e">
        <f>SUM(_xlfn.XLOOKUP(Table8[[#This Row],[Control ID]],[6]!Table10[Control ID],[6]cmmiAnalysis!BV$4:BV$579))</f>
        <v>#REF!</v>
      </c>
      <c r="U562" s="1" t="e">
        <f>SUM(_xlfn.XLOOKUP(Table8[[#This Row],[Control ID]],[6]!Table10[Control ID],[6]cmmiAnalysis!BW$4:BW$579))</f>
        <v>#REF!</v>
      </c>
      <c r="V562" s="1" t="e">
        <f>SUM(_xlfn.XLOOKUP(Table8[[#This Row],[Control ID]],[6]!Table10[Control ID],[6]cmmiAnalysis!BX$4:BX$579))</f>
        <v>#REF!</v>
      </c>
      <c r="W562" s="1" t="e">
        <f>SUM(_xlfn.XLOOKUP(Table8[[#This Row],[Control ID]],[6]!Table10[Control ID],[6]cmmiAnalysis!BY$4:BY$579))</f>
        <v>#REF!</v>
      </c>
      <c r="X562" s="1" t="e">
        <f>SUM(_xlfn.XLOOKUP(Table8[[#This Row],[Control ID]],[6]!Table10[Control ID],[6]cmmiAnalysis!BZ$4:BZ$579))</f>
        <v>#REF!</v>
      </c>
      <c r="Y562" s="1" t="e">
        <f>SUM(_xlfn.XLOOKUP(Table8[[#This Row],[Control ID]],[6]!Table10[Control ID],[6]cmmiAnalysis!CA$4:CA$579),_xlfn.XLOOKUP(Table8[[#This Row],[Control ID]],[6]!Table10[Control ID],[6]cmmiAnalysis!CB$4:CB$579))</f>
        <v>#REF!</v>
      </c>
      <c r="Z562" s="1" t="e">
        <f>SUM(_xlfn.XLOOKUP(Table8[[#This Row],[Control ID]],[6]!Table10[Control ID],[6]cmmiAnalysis!CC$4:CC$579),_xlfn.XLOOKUP(Table8[[#This Row],[Control ID]],[6]!Table10[Control ID],[6]cmmiAnalysis!CD$4:CD$579),_xlfn.XLOOKUP(Table8[[#This Row],[Control ID]],[6]!Table10[Control ID],[6]cmmiAnalysis!CE$4:CE$579))</f>
        <v>#REF!</v>
      </c>
    </row>
    <row r="563" spans="2:26" x14ac:dyDescent="0.25">
      <c r="B563" s="1" t="s">
        <v>4018</v>
      </c>
      <c r="C563" s="1" t="str">
        <f>_xlfn.XLOOKUP(B563,[6]cmmiAnalysis!$A$4:$A$579,[6]cmmiAnalysis!$D$4:$D$579,0,0,1)</f>
        <v>Zero-Day Patching</v>
      </c>
      <c r="D563" s="19">
        <v>3</v>
      </c>
      <c r="E563" s="32" t="str">
        <f>IFERROR(SUM(Table8[[#This Row],[Implementation]:[Reporting]]),"N/A")</f>
        <v>N/A</v>
      </c>
      <c r="F563" s="32" t="e">
        <f>SUM(Table8[[#This Row],[Operating Capability]:[Adaptability]])</f>
        <v>#REF!</v>
      </c>
      <c r="G563" s="32" t="e">
        <f>SUM(Table8[[#This Row],[Reliability]:[Transparency]])</f>
        <v>#REF!</v>
      </c>
      <c r="H563" s="1" t="e" cm="1">
        <f t="array" ref="H563">_xlfn.XLOOKUP(B563,[6]!Table10[Control ID],[6]cmmiAnalysis!AV$4:AV$579,0,0,1)</f>
        <v>#REF!</v>
      </c>
      <c r="I563" s="1" t="e" cm="1">
        <f t="array" ref="I563">_xlfn.XLOOKUP(B563,[6]!Table10[Control ID], [6]cmmiAnalysis!AW$4:AW$579,0,0,1)+(_xlfn.XLOOKUP(B563,[6]!Table10[Control ID], [6]cmmiAnalysis!AX$4:AX$579,0,0,1)+(_xlfn.XLOOKUP(B563,[6]!Table10[Control ID], [6]cmmiAnalysis!AY$4:AY$579,0,0,1)))</f>
        <v>#REF!</v>
      </c>
      <c r="J56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3" s="1" t="e">
        <f>SUM(_xlfn.XLOOKUP(Table8[[#This Row],[Control ID]],[6]!Table10[Control ID],[6]cmmiAnalysis!BE$4:BE$579),_xlfn.XLOOKUP(Table8[[#This Row],[Control ID]],[6]!Table10[Control ID],[6]cmmiAnalysis!BF$4:BF$579))</f>
        <v>#REF!</v>
      </c>
      <c r="L563" s="1" t="e">
        <f>SUM(_xlfn.XLOOKUP(Table8[[#This Row],[Control ID]],[6]!Table10[Control ID],[6]cmmiAnalysis!BG$4:BG$579))</f>
        <v>#REF!</v>
      </c>
      <c r="M563" s="1" t="e">
        <f>SUM(_xlfn.XLOOKUP(Table8[[#This Row],[Control ID]],[6]!Table10[Control ID],[6]cmmiAnalysis!BH$4:BH$579))</f>
        <v>#REF!</v>
      </c>
      <c r="N563" s="1" t="e">
        <f>SUM(_xlfn.XLOOKUP(Table8[[#This Row],[Control ID]],[6]!Table10[Control ID],[6]cmmiAnalysis!BI$4:BI$579))</f>
        <v>#REF!</v>
      </c>
      <c r="O563" s="1" t="e">
        <f>SUM(_xlfn.XLOOKUP(Table8[[#This Row],[Control ID]],[6]!Table10[Control ID],[6]cmmiAnalysis!BJ$4:BJ$579),_xlfn.XLOOKUP(Table8[[#This Row],[Control ID]],[6]!Table10[Control ID],[6]cmmiAnalysis!BK$4:BK$579))</f>
        <v>#REF!</v>
      </c>
      <c r="P563" s="1" t="e">
        <f>SUM(_xlfn.XLOOKUP(Table8[[#This Row],[Control ID]],[6]!Table10[Control ID],[6]cmmiAnalysis!BL$4:BL$579))</f>
        <v>#REF!</v>
      </c>
      <c r="Q56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3" s="1" t="e">
        <f>SUM(_xlfn.XLOOKUP(Table8[[#This Row],[Control ID]],[6]!Table10[Control ID],[6]cmmiAnalysis!BQ$4:BQ$579),_xlfn.XLOOKUP(Table8[[#This Row],[Control ID]],[6]!Table10[Control ID],[6]cmmiAnalysis!BR$4:BR$579))</f>
        <v>#REF!</v>
      </c>
      <c r="S563" s="1" t="e">
        <f>SUM(_xlfn.XLOOKUP(Table8[[#This Row],[Control ID]],[6]!Table10[Control ID],[6]cmmiAnalysis!BA$4:BA$579),_xlfn.XLOOKUP(Table8[[#This Row],[Control ID]],[6]!Table10[Control ID],[6]cmmiAnalysis!BB$4:BB$579),_xlfn.XLOOKUP(Table8[[#This Row],[Control ID]],[6]!Table10[Control ID],[6]cmmiAnalysis!BC$4:BC$579))</f>
        <v>#REF!</v>
      </c>
      <c r="T563" s="1" t="e">
        <f>SUM(_xlfn.XLOOKUP(Table8[[#This Row],[Control ID]],[6]!Table10[Control ID],[6]cmmiAnalysis!BV$4:BV$579))</f>
        <v>#REF!</v>
      </c>
      <c r="U563" s="1" t="e">
        <f>SUM(_xlfn.XLOOKUP(Table8[[#This Row],[Control ID]],[6]!Table10[Control ID],[6]cmmiAnalysis!BW$4:BW$579))</f>
        <v>#REF!</v>
      </c>
      <c r="V563" s="1" t="e">
        <f>SUM(_xlfn.XLOOKUP(Table8[[#This Row],[Control ID]],[6]!Table10[Control ID],[6]cmmiAnalysis!BX$4:BX$579))</f>
        <v>#REF!</v>
      </c>
      <c r="W563" s="1" t="e">
        <f>SUM(_xlfn.XLOOKUP(Table8[[#This Row],[Control ID]],[6]!Table10[Control ID],[6]cmmiAnalysis!BY$4:BY$579))</f>
        <v>#REF!</v>
      </c>
      <c r="X563" s="1" t="e">
        <f>SUM(_xlfn.XLOOKUP(Table8[[#This Row],[Control ID]],[6]!Table10[Control ID],[6]cmmiAnalysis!BZ$4:BZ$579))</f>
        <v>#REF!</v>
      </c>
      <c r="Y563" s="1" t="e">
        <f>SUM(_xlfn.XLOOKUP(Table8[[#This Row],[Control ID]],[6]!Table10[Control ID],[6]cmmiAnalysis!CA$4:CA$579),_xlfn.XLOOKUP(Table8[[#This Row],[Control ID]],[6]!Table10[Control ID],[6]cmmiAnalysis!CB$4:CB$579))</f>
        <v>#REF!</v>
      </c>
      <c r="Z563" s="1" t="e">
        <f>SUM(_xlfn.XLOOKUP(Table8[[#This Row],[Control ID]],[6]!Table10[Control ID],[6]cmmiAnalysis!CC$4:CC$579),_xlfn.XLOOKUP(Table8[[#This Row],[Control ID]],[6]!Table10[Control ID],[6]cmmiAnalysis!CD$4:CD$579),_xlfn.XLOOKUP(Table8[[#This Row],[Control ID]],[6]!Table10[Control ID],[6]cmmiAnalysis!CE$4:CE$579))</f>
        <v>#REF!</v>
      </c>
    </row>
    <row r="564" spans="2:26" x14ac:dyDescent="0.25">
      <c r="B564" s="1" t="s">
        <v>4019</v>
      </c>
      <c r="C564" s="1" t="str">
        <f>_xlfn.XLOOKUP(B564,[6]cmmiAnalysis!$A$4:$A$579,[6]cmmiAnalysis!$D$4:$D$579,0,0,1)</f>
        <v>Vulnerability Scans</v>
      </c>
      <c r="D564" s="19">
        <v>3</v>
      </c>
      <c r="E564" s="32" t="str">
        <f>IFERROR(SUM(Table8[[#This Row],[Implementation]:[Reporting]]),"N/A")</f>
        <v>N/A</v>
      </c>
      <c r="F564" s="32" t="e">
        <f>SUM(Table8[[#This Row],[Operating Capability]:[Adaptability]])</f>
        <v>#REF!</v>
      </c>
      <c r="G564" s="32" t="e">
        <f>SUM(Table8[[#This Row],[Reliability]:[Transparency]])</f>
        <v>#REF!</v>
      </c>
      <c r="H564" s="1" t="e" cm="1">
        <f t="array" ref="H564">_xlfn.XLOOKUP(B564,[6]!Table10[Control ID],[6]cmmiAnalysis!AV$4:AV$579,0,0,1)</f>
        <v>#REF!</v>
      </c>
      <c r="I564" s="1" t="e" cm="1">
        <f t="array" ref="I564">_xlfn.XLOOKUP(B564,[6]!Table10[Control ID], [6]cmmiAnalysis!AW$4:AW$579,0,0,1)+(_xlfn.XLOOKUP(B564,[6]!Table10[Control ID], [6]cmmiAnalysis!AX$4:AX$579,0,0,1)+(_xlfn.XLOOKUP(B564,[6]!Table10[Control ID], [6]cmmiAnalysis!AY$4:AY$579,0,0,1)))</f>
        <v>#REF!</v>
      </c>
      <c r="J56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4" s="1" t="e">
        <f>SUM(_xlfn.XLOOKUP(Table8[[#This Row],[Control ID]],[6]!Table10[Control ID],[6]cmmiAnalysis!BE$4:BE$579),_xlfn.XLOOKUP(Table8[[#This Row],[Control ID]],[6]!Table10[Control ID],[6]cmmiAnalysis!BF$4:BF$579))</f>
        <v>#REF!</v>
      </c>
      <c r="L564" s="1" t="e">
        <f>SUM(_xlfn.XLOOKUP(Table8[[#This Row],[Control ID]],[6]!Table10[Control ID],[6]cmmiAnalysis!BG$4:BG$579))</f>
        <v>#REF!</v>
      </c>
      <c r="M564" s="1" t="e">
        <f>SUM(_xlfn.XLOOKUP(Table8[[#This Row],[Control ID]],[6]!Table10[Control ID],[6]cmmiAnalysis!BH$4:BH$579))</f>
        <v>#REF!</v>
      </c>
      <c r="N564" s="1" t="e">
        <f>SUM(_xlfn.XLOOKUP(Table8[[#This Row],[Control ID]],[6]!Table10[Control ID],[6]cmmiAnalysis!BI$4:BI$579))</f>
        <v>#REF!</v>
      </c>
      <c r="O564" s="1" t="e">
        <f>SUM(_xlfn.XLOOKUP(Table8[[#This Row],[Control ID]],[6]!Table10[Control ID],[6]cmmiAnalysis!BJ$4:BJ$579),_xlfn.XLOOKUP(Table8[[#This Row],[Control ID]],[6]!Table10[Control ID],[6]cmmiAnalysis!BK$4:BK$579))</f>
        <v>#REF!</v>
      </c>
      <c r="P564" s="1" t="e">
        <f>SUM(_xlfn.XLOOKUP(Table8[[#This Row],[Control ID]],[6]!Table10[Control ID],[6]cmmiAnalysis!BL$4:BL$579))</f>
        <v>#REF!</v>
      </c>
      <c r="Q56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4" s="1" t="e">
        <f>SUM(_xlfn.XLOOKUP(Table8[[#This Row],[Control ID]],[6]!Table10[Control ID],[6]cmmiAnalysis!BQ$4:BQ$579),_xlfn.XLOOKUP(Table8[[#This Row],[Control ID]],[6]!Table10[Control ID],[6]cmmiAnalysis!BR$4:BR$579))</f>
        <v>#REF!</v>
      </c>
      <c r="S564" s="1" t="e">
        <f>SUM(_xlfn.XLOOKUP(Table8[[#This Row],[Control ID]],[6]!Table10[Control ID],[6]cmmiAnalysis!BA$4:BA$579),_xlfn.XLOOKUP(Table8[[#This Row],[Control ID]],[6]!Table10[Control ID],[6]cmmiAnalysis!BB$4:BB$579),_xlfn.XLOOKUP(Table8[[#This Row],[Control ID]],[6]!Table10[Control ID],[6]cmmiAnalysis!BC$4:BC$579))</f>
        <v>#REF!</v>
      </c>
      <c r="T564" s="1" t="e">
        <f>SUM(_xlfn.XLOOKUP(Table8[[#This Row],[Control ID]],[6]!Table10[Control ID],[6]cmmiAnalysis!BV$4:BV$579))</f>
        <v>#REF!</v>
      </c>
      <c r="U564" s="1" t="e">
        <f>SUM(_xlfn.XLOOKUP(Table8[[#This Row],[Control ID]],[6]!Table10[Control ID],[6]cmmiAnalysis!BW$4:BW$579))</f>
        <v>#REF!</v>
      </c>
      <c r="V564" s="1" t="e">
        <f>SUM(_xlfn.XLOOKUP(Table8[[#This Row],[Control ID]],[6]!Table10[Control ID],[6]cmmiAnalysis!BX$4:BX$579))</f>
        <v>#REF!</v>
      </c>
      <c r="W564" s="1" t="e">
        <f>SUM(_xlfn.XLOOKUP(Table8[[#This Row],[Control ID]],[6]!Table10[Control ID],[6]cmmiAnalysis!BY$4:BY$579))</f>
        <v>#REF!</v>
      </c>
      <c r="X564" s="1" t="e">
        <f>SUM(_xlfn.XLOOKUP(Table8[[#This Row],[Control ID]],[6]!Table10[Control ID],[6]cmmiAnalysis!BZ$4:BZ$579))</f>
        <v>#REF!</v>
      </c>
      <c r="Y564" s="1" t="e">
        <f>SUM(_xlfn.XLOOKUP(Table8[[#This Row],[Control ID]],[6]!Table10[Control ID],[6]cmmiAnalysis!CA$4:CA$579),_xlfn.XLOOKUP(Table8[[#This Row],[Control ID]],[6]!Table10[Control ID],[6]cmmiAnalysis!CB$4:CB$579))</f>
        <v>#REF!</v>
      </c>
      <c r="Z564" s="1" t="e">
        <f>SUM(_xlfn.XLOOKUP(Table8[[#This Row],[Control ID]],[6]!Table10[Control ID],[6]cmmiAnalysis!CC$4:CC$579),_xlfn.XLOOKUP(Table8[[#This Row],[Control ID]],[6]!Table10[Control ID],[6]cmmiAnalysis!CD$4:CD$579),_xlfn.XLOOKUP(Table8[[#This Row],[Control ID]],[6]!Table10[Control ID],[6]cmmiAnalysis!CE$4:CE$579))</f>
        <v>#REF!</v>
      </c>
    </row>
    <row r="565" spans="2:26" x14ac:dyDescent="0.25">
      <c r="B565" s="1" t="s">
        <v>4020</v>
      </c>
      <c r="C565" s="1" t="str">
        <f>_xlfn.XLOOKUP(B565,[6]cmmiAnalysis!$A$4:$A$579,[6]cmmiAnalysis!$D$4:$D$579,0,0,1)</f>
        <v>Application Patching</v>
      </c>
      <c r="D565" s="19">
        <v>5</v>
      </c>
      <c r="E565" s="32" t="str">
        <f>IFERROR(SUM(Table8[[#This Row],[Implementation]:[Reporting]]),"N/A")</f>
        <v>N/A</v>
      </c>
      <c r="F565" s="32" t="e">
        <f>SUM(Table8[[#This Row],[Operating Capability]:[Adaptability]])</f>
        <v>#REF!</v>
      </c>
      <c r="G565" s="32" t="e">
        <f>SUM(Table8[[#This Row],[Reliability]:[Transparency]])</f>
        <v>#REF!</v>
      </c>
      <c r="H565" s="1" t="e" cm="1">
        <f t="array" ref="H565">_xlfn.XLOOKUP(B565,[6]!Table10[Control ID],[6]cmmiAnalysis!AV$4:AV$579,0,0,1)</f>
        <v>#REF!</v>
      </c>
      <c r="I565" s="1" t="e" cm="1">
        <f t="array" ref="I565">_xlfn.XLOOKUP(B565,[6]!Table10[Control ID], [6]cmmiAnalysis!AW$4:AW$579,0,0,1)+(_xlfn.XLOOKUP(B565,[6]!Table10[Control ID], [6]cmmiAnalysis!AX$4:AX$579,0,0,1)+(_xlfn.XLOOKUP(B565,[6]!Table10[Control ID], [6]cmmiAnalysis!AY$4:AY$579,0,0,1)))</f>
        <v>#REF!</v>
      </c>
      <c r="J56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5" s="1" t="e">
        <f>SUM(_xlfn.XLOOKUP(Table8[[#This Row],[Control ID]],[6]!Table10[Control ID],[6]cmmiAnalysis!BE$4:BE$579),_xlfn.XLOOKUP(Table8[[#This Row],[Control ID]],[6]!Table10[Control ID],[6]cmmiAnalysis!BF$4:BF$579))</f>
        <v>#REF!</v>
      </c>
      <c r="L565" s="1" t="e">
        <f>SUM(_xlfn.XLOOKUP(Table8[[#This Row],[Control ID]],[6]!Table10[Control ID],[6]cmmiAnalysis!BG$4:BG$579))</f>
        <v>#REF!</v>
      </c>
      <c r="M565" s="1" t="e">
        <f>SUM(_xlfn.XLOOKUP(Table8[[#This Row],[Control ID]],[6]!Table10[Control ID],[6]cmmiAnalysis!BH$4:BH$579))</f>
        <v>#REF!</v>
      </c>
      <c r="N565" s="1" t="e">
        <f>SUM(_xlfn.XLOOKUP(Table8[[#This Row],[Control ID]],[6]!Table10[Control ID],[6]cmmiAnalysis!BI$4:BI$579))</f>
        <v>#REF!</v>
      </c>
      <c r="O565" s="1" t="e">
        <f>SUM(_xlfn.XLOOKUP(Table8[[#This Row],[Control ID]],[6]!Table10[Control ID],[6]cmmiAnalysis!BJ$4:BJ$579),_xlfn.XLOOKUP(Table8[[#This Row],[Control ID]],[6]!Table10[Control ID],[6]cmmiAnalysis!BK$4:BK$579))</f>
        <v>#REF!</v>
      </c>
      <c r="P565" s="1" t="e">
        <f>SUM(_xlfn.XLOOKUP(Table8[[#This Row],[Control ID]],[6]!Table10[Control ID],[6]cmmiAnalysis!BL$4:BL$579))</f>
        <v>#REF!</v>
      </c>
      <c r="Q56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5" s="1" t="e">
        <f>SUM(_xlfn.XLOOKUP(Table8[[#This Row],[Control ID]],[6]!Table10[Control ID],[6]cmmiAnalysis!BQ$4:BQ$579),_xlfn.XLOOKUP(Table8[[#This Row],[Control ID]],[6]!Table10[Control ID],[6]cmmiAnalysis!BR$4:BR$579))</f>
        <v>#REF!</v>
      </c>
      <c r="S565" s="1" t="e">
        <f>SUM(_xlfn.XLOOKUP(Table8[[#This Row],[Control ID]],[6]!Table10[Control ID],[6]cmmiAnalysis!BA$4:BA$579),_xlfn.XLOOKUP(Table8[[#This Row],[Control ID]],[6]!Table10[Control ID],[6]cmmiAnalysis!BB$4:BB$579),_xlfn.XLOOKUP(Table8[[#This Row],[Control ID]],[6]!Table10[Control ID],[6]cmmiAnalysis!BC$4:BC$579))</f>
        <v>#REF!</v>
      </c>
      <c r="T565" s="1" t="e">
        <f>SUM(_xlfn.XLOOKUP(Table8[[#This Row],[Control ID]],[6]!Table10[Control ID],[6]cmmiAnalysis!BV$4:BV$579))</f>
        <v>#REF!</v>
      </c>
      <c r="U565" s="1" t="e">
        <f>SUM(_xlfn.XLOOKUP(Table8[[#This Row],[Control ID]],[6]!Table10[Control ID],[6]cmmiAnalysis!BW$4:BW$579))</f>
        <v>#REF!</v>
      </c>
      <c r="V565" s="1" t="e">
        <f>SUM(_xlfn.XLOOKUP(Table8[[#This Row],[Control ID]],[6]!Table10[Control ID],[6]cmmiAnalysis!BX$4:BX$579))</f>
        <v>#REF!</v>
      </c>
      <c r="W565" s="1" t="e">
        <f>SUM(_xlfn.XLOOKUP(Table8[[#This Row],[Control ID]],[6]!Table10[Control ID],[6]cmmiAnalysis!BY$4:BY$579))</f>
        <v>#REF!</v>
      </c>
      <c r="X565" s="1" t="e">
        <f>SUM(_xlfn.XLOOKUP(Table8[[#This Row],[Control ID]],[6]!Table10[Control ID],[6]cmmiAnalysis!BZ$4:BZ$579))</f>
        <v>#REF!</v>
      </c>
      <c r="Y565" s="1" t="e">
        <f>SUM(_xlfn.XLOOKUP(Table8[[#This Row],[Control ID]],[6]!Table10[Control ID],[6]cmmiAnalysis!CA$4:CA$579),_xlfn.XLOOKUP(Table8[[#This Row],[Control ID]],[6]!Table10[Control ID],[6]cmmiAnalysis!CB$4:CB$579))</f>
        <v>#REF!</v>
      </c>
      <c r="Z565" s="1" t="e">
        <f>SUM(_xlfn.XLOOKUP(Table8[[#This Row],[Control ID]],[6]!Table10[Control ID],[6]cmmiAnalysis!CC$4:CC$579),_xlfn.XLOOKUP(Table8[[#This Row],[Control ID]],[6]!Table10[Control ID],[6]cmmiAnalysis!CD$4:CD$579),_xlfn.XLOOKUP(Table8[[#This Row],[Control ID]],[6]!Table10[Control ID],[6]cmmiAnalysis!CE$4:CE$579))</f>
        <v>#REF!</v>
      </c>
    </row>
    <row r="566" spans="2:26" x14ac:dyDescent="0.25">
      <c r="B566" s="1" t="s">
        <v>4021</v>
      </c>
      <c r="C566" s="1" t="str">
        <f>_xlfn.XLOOKUP(B566,[6]cmmiAnalysis!$A$4:$A$579,[6]cmmiAnalysis!$D$4:$D$579,0,0,1)</f>
        <v>Network Scanning</v>
      </c>
      <c r="D566" s="19">
        <v>4</v>
      </c>
      <c r="E566" s="32" t="str">
        <f>IFERROR(SUM(Table8[[#This Row],[Implementation]:[Reporting]]),"N/A")</f>
        <v>N/A</v>
      </c>
      <c r="F566" s="32" t="e">
        <f>SUM(Table8[[#This Row],[Operating Capability]:[Adaptability]])</f>
        <v>#REF!</v>
      </c>
      <c r="G566" s="32" t="e">
        <f>SUM(Table8[[#This Row],[Reliability]:[Transparency]])</f>
        <v>#REF!</v>
      </c>
      <c r="H566" s="1" t="e" cm="1">
        <f t="array" ref="H566">_xlfn.XLOOKUP(B566,[6]!Table10[Control ID],[6]cmmiAnalysis!AV$4:AV$579,0,0,1)</f>
        <v>#REF!</v>
      </c>
      <c r="I566" s="1" t="e" cm="1">
        <f t="array" ref="I566">_xlfn.XLOOKUP(B566,[6]!Table10[Control ID], [6]cmmiAnalysis!AW$4:AW$579,0,0,1)+(_xlfn.XLOOKUP(B566,[6]!Table10[Control ID], [6]cmmiAnalysis!AX$4:AX$579,0,0,1)+(_xlfn.XLOOKUP(B566,[6]!Table10[Control ID], [6]cmmiAnalysis!AY$4:AY$579,0,0,1)))</f>
        <v>#REF!</v>
      </c>
      <c r="J56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6" s="1" t="e">
        <f>SUM(_xlfn.XLOOKUP(Table8[[#This Row],[Control ID]],[6]!Table10[Control ID],[6]cmmiAnalysis!BE$4:BE$579),_xlfn.XLOOKUP(Table8[[#This Row],[Control ID]],[6]!Table10[Control ID],[6]cmmiAnalysis!BF$4:BF$579))</f>
        <v>#REF!</v>
      </c>
      <c r="L566" s="1" t="e">
        <f>SUM(_xlfn.XLOOKUP(Table8[[#This Row],[Control ID]],[6]!Table10[Control ID],[6]cmmiAnalysis!BG$4:BG$579))</f>
        <v>#REF!</v>
      </c>
      <c r="M566" s="1" t="e">
        <f>SUM(_xlfn.XLOOKUP(Table8[[#This Row],[Control ID]],[6]!Table10[Control ID],[6]cmmiAnalysis!BH$4:BH$579))</f>
        <v>#REF!</v>
      </c>
      <c r="N566" s="1" t="e">
        <f>SUM(_xlfn.XLOOKUP(Table8[[#This Row],[Control ID]],[6]!Table10[Control ID],[6]cmmiAnalysis!BI$4:BI$579))</f>
        <v>#REF!</v>
      </c>
      <c r="O566" s="1" t="e">
        <f>SUM(_xlfn.XLOOKUP(Table8[[#This Row],[Control ID]],[6]!Table10[Control ID],[6]cmmiAnalysis!BJ$4:BJ$579),_xlfn.XLOOKUP(Table8[[#This Row],[Control ID]],[6]!Table10[Control ID],[6]cmmiAnalysis!BK$4:BK$579))</f>
        <v>#REF!</v>
      </c>
      <c r="P566" s="1" t="e">
        <f>SUM(_xlfn.XLOOKUP(Table8[[#This Row],[Control ID]],[6]!Table10[Control ID],[6]cmmiAnalysis!BL$4:BL$579))</f>
        <v>#REF!</v>
      </c>
      <c r="Q56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6" s="1" t="e">
        <f>SUM(_xlfn.XLOOKUP(Table8[[#This Row],[Control ID]],[6]!Table10[Control ID],[6]cmmiAnalysis!BQ$4:BQ$579),_xlfn.XLOOKUP(Table8[[#This Row],[Control ID]],[6]!Table10[Control ID],[6]cmmiAnalysis!BR$4:BR$579))</f>
        <v>#REF!</v>
      </c>
      <c r="S566" s="1" t="e">
        <f>SUM(_xlfn.XLOOKUP(Table8[[#This Row],[Control ID]],[6]!Table10[Control ID],[6]cmmiAnalysis!BA$4:BA$579),_xlfn.XLOOKUP(Table8[[#This Row],[Control ID]],[6]!Table10[Control ID],[6]cmmiAnalysis!BB$4:BB$579),_xlfn.XLOOKUP(Table8[[#This Row],[Control ID]],[6]!Table10[Control ID],[6]cmmiAnalysis!BC$4:BC$579))</f>
        <v>#REF!</v>
      </c>
      <c r="T566" s="1" t="e">
        <f>SUM(_xlfn.XLOOKUP(Table8[[#This Row],[Control ID]],[6]!Table10[Control ID],[6]cmmiAnalysis!BV$4:BV$579))</f>
        <v>#REF!</v>
      </c>
      <c r="U566" s="1" t="e">
        <f>SUM(_xlfn.XLOOKUP(Table8[[#This Row],[Control ID]],[6]!Table10[Control ID],[6]cmmiAnalysis!BW$4:BW$579))</f>
        <v>#REF!</v>
      </c>
      <c r="V566" s="1" t="e">
        <f>SUM(_xlfn.XLOOKUP(Table8[[#This Row],[Control ID]],[6]!Table10[Control ID],[6]cmmiAnalysis!BX$4:BX$579))</f>
        <v>#REF!</v>
      </c>
      <c r="W566" s="1" t="e">
        <f>SUM(_xlfn.XLOOKUP(Table8[[#This Row],[Control ID]],[6]!Table10[Control ID],[6]cmmiAnalysis!BY$4:BY$579))</f>
        <v>#REF!</v>
      </c>
      <c r="X566" s="1" t="e">
        <f>SUM(_xlfn.XLOOKUP(Table8[[#This Row],[Control ID]],[6]!Table10[Control ID],[6]cmmiAnalysis!BZ$4:BZ$579))</f>
        <v>#REF!</v>
      </c>
      <c r="Y566" s="1" t="e">
        <f>SUM(_xlfn.XLOOKUP(Table8[[#This Row],[Control ID]],[6]!Table10[Control ID],[6]cmmiAnalysis!CA$4:CA$579),_xlfn.XLOOKUP(Table8[[#This Row],[Control ID]],[6]!Table10[Control ID],[6]cmmiAnalysis!CB$4:CB$579))</f>
        <v>#REF!</v>
      </c>
      <c r="Z566" s="1" t="e">
        <f>SUM(_xlfn.XLOOKUP(Table8[[#This Row],[Control ID]],[6]!Table10[Control ID],[6]cmmiAnalysis!CC$4:CC$579),_xlfn.XLOOKUP(Table8[[#This Row],[Control ID]],[6]!Table10[Control ID],[6]cmmiAnalysis!CD$4:CD$579),_xlfn.XLOOKUP(Table8[[#This Row],[Control ID]],[6]!Table10[Control ID],[6]cmmiAnalysis!CE$4:CE$579))</f>
        <v>#REF!</v>
      </c>
    </row>
    <row r="567" spans="2:26" x14ac:dyDescent="0.25">
      <c r="B567" s="1" t="s">
        <v>4022</v>
      </c>
      <c r="C567" s="1" t="str">
        <f>_xlfn.XLOOKUP(B567,[6]cmmiAnalysis!$A$4:$A$579,[6]cmmiAnalysis!$D$4:$D$579,0,0,1)</f>
        <v>Application Scanning</v>
      </c>
      <c r="D567" s="19">
        <v>3</v>
      </c>
      <c r="E567" s="32" t="str">
        <f>IFERROR(SUM(Table8[[#This Row],[Implementation]:[Reporting]]),"N/A")</f>
        <v>N/A</v>
      </c>
      <c r="F567" s="32" t="e">
        <f>SUM(Table8[[#This Row],[Operating Capability]:[Adaptability]])</f>
        <v>#REF!</v>
      </c>
      <c r="G567" s="32" t="e">
        <f>SUM(Table8[[#This Row],[Reliability]:[Transparency]])</f>
        <v>#REF!</v>
      </c>
      <c r="H567" s="1" t="e" cm="1">
        <f t="array" ref="H567">_xlfn.XLOOKUP(B567,[6]!Table10[Control ID],[6]cmmiAnalysis!AV$4:AV$579,0,0,1)</f>
        <v>#REF!</v>
      </c>
      <c r="I567" s="1" t="e" cm="1">
        <f t="array" ref="I567">_xlfn.XLOOKUP(B567,[6]!Table10[Control ID], [6]cmmiAnalysis!AW$4:AW$579,0,0,1)+(_xlfn.XLOOKUP(B567,[6]!Table10[Control ID], [6]cmmiAnalysis!AX$4:AX$579,0,0,1)+(_xlfn.XLOOKUP(B567,[6]!Table10[Control ID], [6]cmmiAnalysis!AY$4:AY$579,0,0,1)))</f>
        <v>#REF!</v>
      </c>
      <c r="J56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7" s="1" t="e">
        <f>SUM(_xlfn.XLOOKUP(Table8[[#This Row],[Control ID]],[6]!Table10[Control ID],[6]cmmiAnalysis!BE$4:BE$579),_xlfn.XLOOKUP(Table8[[#This Row],[Control ID]],[6]!Table10[Control ID],[6]cmmiAnalysis!BF$4:BF$579))</f>
        <v>#REF!</v>
      </c>
      <c r="L567" s="1" t="e">
        <f>SUM(_xlfn.XLOOKUP(Table8[[#This Row],[Control ID]],[6]!Table10[Control ID],[6]cmmiAnalysis!BG$4:BG$579))</f>
        <v>#REF!</v>
      </c>
      <c r="M567" s="1" t="e">
        <f>SUM(_xlfn.XLOOKUP(Table8[[#This Row],[Control ID]],[6]!Table10[Control ID],[6]cmmiAnalysis!BH$4:BH$579))</f>
        <v>#REF!</v>
      </c>
      <c r="N567" s="1" t="e">
        <f>SUM(_xlfn.XLOOKUP(Table8[[#This Row],[Control ID]],[6]!Table10[Control ID],[6]cmmiAnalysis!BI$4:BI$579))</f>
        <v>#REF!</v>
      </c>
      <c r="O567" s="1" t="e">
        <f>SUM(_xlfn.XLOOKUP(Table8[[#This Row],[Control ID]],[6]!Table10[Control ID],[6]cmmiAnalysis!BJ$4:BJ$579),_xlfn.XLOOKUP(Table8[[#This Row],[Control ID]],[6]!Table10[Control ID],[6]cmmiAnalysis!BK$4:BK$579))</f>
        <v>#REF!</v>
      </c>
      <c r="P567" s="1" t="e">
        <f>SUM(_xlfn.XLOOKUP(Table8[[#This Row],[Control ID]],[6]!Table10[Control ID],[6]cmmiAnalysis!BL$4:BL$579))</f>
        <v>#REF!</v>
      </c>
      <c r="Q56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7" s="1" t="e">
        <f>SUM(_xlfn.XLOOKUP(Table8[[#This Row],[Control ID]],[6]!Table10[Control ID],[6]cmmiAnalysis!BQ$4:BQ$579),_xlfn.XLOOKUP(Table8[[#This Row],[Control ID]],[6]!Table10[Control ID],[6]cmmiAnalysis!BR$4:BR$579))</f>
        <v>#REF!</v>
      </c>
      <c r="S567" s="1" t="e">
        <f>SUM(_xlfn.XLOOKUP(Table8[[#This Row],[Control ID]],[6]!Table10[Control ID],[6]cmmiAnalysis!BA$4:BA$579),_xlfn.XLOOKUP(Table8[[#This Row],[Control ID]],[6]!Table10[Control ID],[6]cmmiAnalysis!BB$4:BB$579),_xlfn.XLOOKUP(Table8[[#This Row],[Control ID]],[6]!Table10[Control ID],[6]cmmiAnalysis!BC$4:BC$579))</f>
        <v>#REF!</v>
      </c>
      <c r="T567" s="1" t="e">
        <f>SUM(_xlfn.XLOOKUP(Table8[[#This Row],[Control ID]],[6]!Table10[Control ID],[6]cmmiAnalysis!BV$4:BV$579))</f>
        <v>#REF!</v>
      </c>
      <c r="U567" s="1" t="e">
        <f>SUM(_xlfn.XLOOKUP(Table8[[#This Row],[Control ID]],[6]!Table10[Control ID],[6]cmmiAnalysis!BW$4:BW$579))</f>
        <v>#REF!</v>
      </c>
      <c r="V567" s="1" t="e">
        <f>SUM(_xlfn.XLOOKUP(Table8[[#This Row],[Control ID]],[6]!Table10[Control ID],[6]cmmiAnalysis!BX$4:BX$579))</f>
        <v>#REF!</v>
      </c>
      <c r="W567" s="1" t="e">
        <f>SUM(_xlfn.XLOOKUP(Table8[[#This Row],[Control ID]],[6]!Table10[Control ID],[6]cmmiAnalysis!BY$4:BY$579))</f>
        <v>#REF!</v>
      </c>
      <c r="X567" s="1" t="e">
        <f>SUM(_xlfn.XLOOKUP(Table8[[#This Row],[Control ID]],[6]!Table10[Control ID],[6]cmmiAnalysis!BZ$4:BZ$579))</f>
        <v>#REF!</v>
      </c>
      <c r="Y567" s="1" t="e">
        <f>SUM(_xlfn.XLOOKUP(Table8[[#This Row],[Control ID]],[6]!Table10[Control ID],[6]cmmiAnalysis!CA$4:CA$579),_xlfn.XLOOKUP(Table8[[#This Row],[Control ID]],[6]!Table10[Control ID],[6]cmmiAnalysis!CB$4:CB$579))</f>
        <v>#REF!</v>
      </c>
      <c r="Z567" s="1" t="e">
        <f>SUM(_xlfn.XLOOKUP(Table8[[#This Row],[Control ID]],[6]!Table10[Control ID],[6]cmmiAnalysis!CC$4:CC$579),_xlfn.XLOOKUP(Table8[[#This Row],[Control ID]],[6]!Table10[Control ID],[6]cmmiAnalysis!CD$4:CD$579),_xlfn.XLOOKUP(Table8[[#This Row],[Control ID]],[6]!Table10[Control ID],[6]cmmiAnalysis!CE$4:CE$579))</f>
        <v>#REF!</v>
      </c>
    </row>
    <row r="568" spans="2:26" x14ac:dyDescent="0.25">
      <c r="B568" s="1" t="s">
        <v>4023</v>
      </c>
      <c r="C568" s="1" t="str">
        <f>_xlfn.XLOOKUP(B568,[6]cmmiAnalysis!$A$4:$A$579,[6]cmmiAnalysis!$D$4:$D$579,0,0,1)</f>
        <v>Static Code Analysis</v>
      </c>
      <c r="D568" s="19">
        <v>3</v>
      </c>
      <c r="E568" s="32" t="str">
        <f>IFERROR(SUM(Table8[[#This Row],[Implementation]:[Reporting]]),"N/A")</f>
        <v>N/A</v>
      </c>
      <c r="F568" s="32" t="e">
        <f>SUM(Table8[[#This Row],[Operating Capability]:[Adaptability]])</f>
        <v>#REF!</v>
      </c>
      <c r="G568" s="32" t="e">
        <f>SUM(Table8[[#This Row],[Reliability]:[Transparency]])</f>
        <v>#REF!</v>
      </c>
      <c r="H568" s="1" t="e" cm="1">
        <f t="array" ref="H568">_xlfn.XLOOKUP(B568,[6]!Table10[Control ID],[6]cmmiAnalysis!AV$4:AV$579,0,0,1)</f>
        <v>#REF!</v>
      </c>
      <c r="I568" s="1" t="e" cm="1">
        <f t="array" ref="I568">_xlfn.XLOOKUP(B568,[6]!Table10[Control ID], [6]cmmiAnalysis!AW$4:AW$579,0,0,1)+(_xlfn.XLOOKUP(B568,[6]!Table10[Control ID], [6]cmmiAnalysis!AX$4:AX$579,0,0,1)+(_xlfn.XLOOKUP(B568,[6]!Table10[Control ID], [6]cmmiAnalysis!AY$4:AY$579,0,0,1)))</f>
        <v>#REF!</v>
      </c>
      <c r="J56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8" s="1" t="e">
        <f>SUM(_xlfn.XLOOKUP(Table8[[#This Row],[Control ID]],[6]!Table10[Control ID],[6]cmmiAnalysis!BE$4:BE$579),_xlfn.XLOOKUP(Table8[[#This Row],[Control ID]],[6]!Table10[Control ID],[6]cmmiAnalysis!BF$4:BF$579))</f>
        <v>#REF!</v>
      </c>
      <c r="L568" s="1" t="e">
        <f>SUM(_xlfn.XLOOKUP(Table8[[#This Row],[Control ID]],[6]!Table10[Control ID],[6]cmmiAnalysis!BG$4:BG$579))</f>
        <v>#REF!</v>
      </c>
      <c r="M568" s="1" t="e">
        <f>SUM(_xlfn.XLOOKUP(Table8[[#This Row],[Control ID]],[6]!Table10[Control ID],[6]cmmiAnalysis!BH$4:BH$579))</f>
        <v>#REF!</v>
      </c>
      <c r="N568" s="1" t="e">
        <f>SUM(_xlfn.XLOOKUP(Table8[[#This Row],[Control ID]],[6]!Table10[Control ID],[6]cmmiAnalysis!BI$4:BI$579))</f>
        <v>#REF!</v>
      </c>
      <c r="O568" s="1" t="e">
        <f>SUM(_xlfn.XLOOKUP(Table8[[#This Row],[Control ID]],[6]!Table10[Control ID],[6]cmmiAnalysis!BJ$4:BJ$579),_xlfn.XLOOKUP(Table8[[#This Row],[Control ID]],[6]!Table10[Control ID],[6]cmmiAnalysis!BK$4:BK$579))</f>
        <v>#REF!</v>
      </c>
      <c r="P568" s="1" t="e">
        <f>SUM(_xlfn.XLOOKUP(Table8[[#This Row],[Control ID]],[6]!Table10[Control ID],[6]cmmiAnalysis!BL$4:BL$579))</f>
        <v>#REF!</v>
      </c>
      <c r="Q56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8" s="1" t="e">
        <f>SUM(_xlfn.XLOOKUP(Table8[[#This Row],[Control ID]],[6]!Table10[Control ID],[6]cmmiAnalysis!BQ$4:BQ$579),_xlfn.XLOOKUP(Table8[[#This Row],[Control ID]],[6]!Table10[Control ID],[6]cmmiAnalysis!BR$4:BR$579))</f>
        <v>#REF!</v>
      </c>
      <c r="S568" s="1" t="e">
        <f>SUM(_xlfn.XLOOKUP(Table8[[#This Row],[Control ID]],[6]!Table10[Control ID],[6]cmmiAnalysis!BA$4:BA$579),_xlfn.XLOOKUP(Table8[[#This Row],[Control ID]],[6]!Table10[Control ID],[6]cmmiAnalysis!BB$4:BB$579),_xlfn.XLOOKUP(Table8[[#This Row],[Control ID]],[6]!Table10[Control ID],[6]cmmiAnalysis!BC$4:BC$579))</f>
        <v>#REF!</v>
      </c>
      <c r="T568" s="1" t="e">
        <f>SUM(_xlfn.XLOOKUP(Table8[[#This Row],[Control ID]],[6]!Table10[Control ID],[6]cmmiAnalysis!BV$4:BV$579))</f>
        <v>#REF!</v>
      </c>
      <c r="U568" s="1" t="e">
        <f>SUM(_xlfn.XLOOKUP(Table8[[#This Row],[Control ID]],[6]!Table10[Control ID],[6]cmmiAnalysis!BW$4:BW$579))</f>
        <v>#REF!</v>
      </c>
      <c r="V568" s="1" t="e">
        <f>SUM(_xlfn.XLOOKUP(Table8[[#This Row],[Control ID]],[6]!Table10[Control ID],[6]cmmiAnalysis!BX$4:BX$579))</f>
        <v>#REF!</v>
      </c>
      <c r="W568" s="1" t="e">
        <f>SUM(_xlfn.XLOOKUP(Table8[[#This Row],[Control ID]],[6]!Table10[Control ID],[6]cmmiAnalysis!BY$4:BY$579))</f>
        <v>#REF!</v>
      </c>
      <c r="X568" s="1" t="e">
        <f>SUM(_xlfn.XLOOKUP(Table8[[#This Row],[Control ID]],[6]!Table10[Control ID],[6]cmmiAnalysis!BZ$4:BZ$579))</f>
        <v>#REF!</v>
      </c>
      <c r="Y568" s="1" t="e">
        <f>SUM(_xlfn.XLOOKUP(Table8[[#This Row],[Control ID]],[6]!Table10[Control ID],[6]cmmiAnalysis!CA$4:CA$579),_xlfn.XLOOKUP(Table8[[#This Row],[Control ID]],[6]!Table10[Control ID],[6]cmmiAnalysis!CB$4:CB$579))</f>
        <v>#REF!</v>
      </c>
      <c r="Z568" s="1" t="e">
        <f>SUM(_xlfn.XLOOKUP(Table8[[#This Row],[Control ID]],[6]!Table10[Control ID],[6]cmmiAnalysis!CC$4:CC$579),_xlfn.XLOOKUP(Table8[[#This Row],[Control ID]],[6]!Table10[Control ID],[6]cmmiAnalysis!CD$4:CD$579),_xlfn.XLOOKUP(Table8[[#This Row],[Control ID]],[6]!Table10[Control ID],[6]cmmiAnalysis!CE$4:CE$579))</f>
        <v>#REF!</v>
      </c>
    </row>
    <row r="569" spans="2:26" x14ac:dyDescent="0.25">
      <c r="B569" s="1" t="s">
        <v>4024</v>
      </c>
      <c r="C569" s="1" t="str">
        <f>_xlfn.XLOOKUP(B569,[6]cmmiAnalysis!$A$4:$A$579,[6]cmmiAnalysis!$D$4:$D$579,0,0,1)</f>
        <v>Patch Deployment</v>
      </c>
      <c r="D569" s="19">
        <v>4</v>
      </c>
      <c r="E569" s="32" t="str">
        <f>IFERROR(SUM(Table8[[#This Row],[Implementation]:[Reporting]]),"N/A")</f>
        <v>N/A</v>
      </c>
      <c r="F569" s="32" t="e">
        <f>SUM(Table8[[#This Row],[Operating Capability]:[Adaptability]])</f>
        <v>#REF!</v>
      </c>
      <c r="G569" s="32" t="e">
        <f>SUM(Table8[[#This Row],[Reliability]:[Transparency]])</f>
        <v>#REF!</v>
      </c>
      <c r="H569" s="1" t="e" cm="1">
        <f t="array" ref="H569">_xlfn.XLOOKUP(B569,[6]!Table10[Control ID],[6]cmmiAnalysis!AV$4:AV$579,0,0,1)</f>
        <v>#REF!</v>
      </c>
      <c r="I569" s="1" t="e" cm="1">
        <f t="array" ref="I569">_xlfn.XLOOKUP(B569,[6]!Table10[Control ID], [6]cmmiAnalysis!AW$4:AW$579,0,0,1)+(_xlfn.XLOOKUP(B569,[6]!Table10[Control ID], [6]cmmiAnalysis!AX$4:AX$579,0,0,1)+(_xlfn.XLOOKUP(B569,[6]!Table10[Control ID], [6]cmmiAnalysis!AY$4:AY$579,0,0,1)))</f>
        <v>#REF!</v>
      </c>
      <c r="J569"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69" s="1" t="e">
        <f>SUM(_xlfn.XLOOKUP(Table8[[#This Row],[Control ID]],[6]!Table10[Control ID],[6]cmmiAnalysis!BE$4:BE$579),_xlfn.XLOOKUP(Table8[[#This Row],[Control ID]],[6]!Table10[Control ID],[6]cmmiAnalysis!BF$4:BF$579))</f>
        <v>#REF!</v>
      </c>
      <c r="L569" s="1" t="e">
        <f>SUM(_xlfn.XLOOKUP(Table8[[#This Row],[Control ID]],[6]!Table10[Control ID],[6]cmmiAnalysis!BG$4:BG$579))</f>
        <v>#REF!</v>
      </c>
      <c r="M569" s="1" t="e">
        <f>SUM(_xlfn.XLOOKUP(Table8[[#This Row],[Control ID]],[6]!Table10[Control ID],[6]cmmiAnalysis!BH$4:BH$579))</f>
        <v>#REF!</v>
      </c>
      <c r="N569" s="1" t="e">
        <f>SUM(_xlfn.XLOOKUP(Table8[[#This Row],[Control ID]],[6]!Table10[Control ID],[6]cmmiAnalysis!BI$4:BI$579))</f>
        <v>#REF!</v>
      </c>
      <c r="O569" s="1" t="e">
        <f>SUM(_xlfn.XLOOKUP(Table8[[#This Row],[Control ID]],[6]!Table10[Control ID],[6]cmmiAnalysis!BJ$4:BJ$579),_xlfn.XLOOKUP(Table8[[#This Row],[Control ID]],[6]!Table10[Control ID],[6]cmmiAnalysis!BK$4:BK$579))</f>
        <v>#REF!</v>
      </c>
      <c r="P569" s="1" t="e">
        <f>SUM(_xlfn.XLOOKUP(Table8[[#This Row],[Control ID]],[6]!Table10[Control ID],[6]cmmiAnalysis!BL$4:BL$579))</f>
        <v>#REF!</v>
      </c>
      <c r="Q569"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69" s="1" t="e">
        <f>SUM(_xlfn.XLOOKUP(Table8[[#This Row],[Control ID]],[6]!Table10[Control ID],[6]cmmiAnalysis!BQ$4:BQ$579),_xlfn.XLOOKUP(Table8[[#This Row],[Control ID]],[6]!Table10[Control ID],[6]cmmiAnalysis!BR$4:BR$579))</f>
        <v>#REF!</v>
      </c>
      <c r="S569" s="1" t="e">
        <f>SUM(_xlfn.XLOOKUP(Table8[[#This Row],[Control ID]],[6]!Table10[Control ID],[6]cmmiAnalysis!BA$4:BA$579),_xlfn.XLOOKUP(Table8[[#This Row],[Control ID]],[6]!Table10[Control ID],[6]cmmiAnalysis!BB$4:BB$579),_xlfn.XLOOKUP(Table8[[#This Row],[Control ID]],[6]!Table10[Control ID],[6]cmmiAnalysis!BC$4:BC$579))</f>
        <v>#REF!</v>
      </c>
      <c r="T569" s="1" t="e">
        <f>SUM(_xlfn.XLOOKUP(Table8[[#This Row],[Control ID]],[6]!Table10[Control ID],[6]cmmiAnalysis!BV$4:BV$579))</f>
        <v>#REF!</v>
      </c>
      <c r="U569" s="1" t="e">
        <f>SUM(_xlfn.XLOOKUP(Table8[[#This Row],[Control ID]],[6]!Table10[Control ID],[6]cmmiAnalysis!BW$4:BW$579))</f>
        <v>#REF!</v>
      </c>
      <c r="V569" s="1" t="e">
        <f>SUM(_xlfn.XLOOKUP(Table8[[#This Row],[Control ID]],[6]!Table10[Control ID],[6]cmmiAnalysis!BX$4:BX$579))</f>
        <v>#REF!</v>
      </c>
      <c r="W569" s="1" t="e">
        <f>SUM(_xlfn.XLOOKUP(Table8[[#This Row],[Control ID]],[6]!Table10[Control ID],[6]cmmiAnalysis!BY$4:BY$579))</f>
        <v>#REF!</v>
      </c>
      <c r="X569" s="1" t="e">
        <f>SUM(_xlfn.XLOOKUP(Table8[[#This Row],[Control ID]],[6]!Table10[Control ID],[6]cmmiAnalysis!BZ$4:BZ$579))</f>
        <v>#REF!</v>
      </c>
      <c r="Y569" s="1" t="e">
        <f>SUM(_xlfn.XLOOKUP(Table8[[#This Row],[Control ID]],[6]!Table10[Control ID],[6]cmmiAnalysis!CA$4:CA$579),_xlfn.XLOOKUP(Table8[[#This Row],[Control ID]],[6]!Table10[Control ID],[6]cmmiAnalysis!CB$4:CB$579))</f>
        <v>#REF!</v>
      </c>
      <c r="Z569" s="1" t="e">
        <f>SUM(_xlfn.XLOOKUP(Table8[[#This Row],[Control ID]],[6]!Table10[Control ID],[6]cmmiAnalysis!CC$4:CC$579),_xlfn.XLOOKUP(Table8[[#This Row],[Control ID]],[6]!Table10[Control ID],[6]cmmiAnalysis!CD$4:CD$579),_xlfn.XLOOKUP(Table8[[#This Row],[Control ID]],[6]!Table10[Control ID],[6]cmmiAnalysis!CE$4:CE$579))</f>
        <v>#REF!</v>
      </c>
    </row>
    <row r="570" spans="2:26" x14ac:dyDescent="0.25">
      <c r="B570" s="1" t="s">
        <v>4026</v>
      </c>
      <c r="C570" s="1" t="str">
        <f>_xlfn.XLOOKUP(B570,[6]cmmiAnalysis!$A$4:$A$579,[6]cmmiAnalysis!$D$4:$D$579,0,0,1)</f>
        <v>Patch Verification</v>
      </c>
      <c r="D570" s="19">
        <v>4</v>
      </c>
      <c r="E570" s="32" t="str">
        <f>IFERROR(SUM(Table8[[#This Row],[Implementation]:[Reporting]]),"N/A")</f>
        <v>N/A</v>
      </c>
      <c r="F570" s="32" t="e">
        <f>SUM(Table8[[#This Row],[Operating Capability]:[Adaptability]])</f>
        <v>#REF!</v>
      </c>
      <c r="G570" s="32" t="e">
        <f>SUM(Table8[[#This Row],[Reliability]:[Transparency]])</f>
        <v>#REF!</v>
      </c>
      <c r="H570" s="1" t="e" cm="1">
        <f t="array" ref="H570">_xlfn.XLOOKUP(B570,[6]!Table10[Control ID],[6]cmmiAnalysis!AV$4:AV$579,0,0,1)</f>
        <v>#REF!</v>
      </c>
      <c r="I570" s="1" t="e" cm="1">
        <f t="array" ref="I570">_xlfn.XLOOKUP(B570,[6]!Table10[Control ID], [6]cmmiAnalysis!AW$4:AW$579,0,0,1)+(_xlfn.XLOOKUP(B570,[6]!Table10[Control ID], [6]cmmiAnalysis!AX$4:AX$579,0,0,1)+(_xlfn.XLOOKUP(B570,[6]!Table10[Control ID], [6]cmmiAnalysis!AY$4:AY$579,0,0,1)))</f>
        <v>#REF!</v>
      </c>
      <c r="J570"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0" s="1" t="e">
        <f>SUM(_xlfn.XLOOKUP(Table8[[#This Row],[Control ID]],[6]!Table10[Control ID],[6]cmmiAnalysis!BE$4:BE$579),_xlfn.XLOOKUP(Table8[[#This Row],[Control ID]],[6]!Table10[Control ID],[6]cmmiAnalysis!BF$4:BF$579))</f>
        <v>#REF!</v>
      </c>
      <c r="L570" s="1" t="e">
        <f>SUM(_xlfn.XLOOKUP(Table8[[#This Row],[Control ID]],[6]!Table10[Control ID],[6]cmmiAnalysis!BG$4:BG$579))</f>
        <v>#REF!</v>
      </c>
      <c r="M570" s="1" t="e">
        <f>SUM(_xlfn.XLOOKUP(Table8[[#This Row],[Control ID]],[6]!Table10[Control ID],[6]cmmiAnalysis!BH$4:BH$579))</f>
        <v>#REF!</v>
      </c>
      <c r="N570" s="1" t="e">
        <f>SUM(_xlfn.XLOOKUP(Table8[[#This Row],[Control ID]],[6]!Table10[Control ID],[6]cmmiAnalysis!BI$4:BI$579))</f>
        <v>#REF!</v>
      </c>
      <c r="O570" s="1" t="e">
        <f>SUM(_xlfn.XLOOKUP(Table8[[#This Row],[Control ID]],[6]!Table10[Control ID],[6]cmmiAnalysis!BJ$4:BJ$579),_xlfn.XLOOKUP(Table8[[#This Row],[Control ID]],[6]!Table10[Control ID],[6]cmmiAnalysis!BK$4:BK$579))</f>
        <v>#REF!</v>
      </c>
      <c r="P570" s="1" t="e">
        <f>SUM(_xlfn.XLOOKUP(Table8[[#This Row],[Control ID]],[6]!Table10[Control ID],[6]cmmiAnalysis!BL$4:BL$579))</f>
        <v>#REF!</v>
      </c>
      <c r="Q570"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0" s="1" t="e">
        <f>SUM(_xlfn.XLOOKUP(Table8[[#This Row],[Control ID]],[6]!Table10[Control ID],[6]cmmiAnalysis!BQ$4:BQ$579),_xlfn.XLOOKUP(Table8[[#This Row],[Control ID]],[6]!Table10[Control ID],[6]cmmiAnalysis!BR$4:BR$579))</f>
        <v>#REF!</v>
      </c>
      <c r="S570" s="1" t="e">
        <f>SUM(_xlfn.XLOOKUP(Table8[[#This Row],[Control ID]],[6]!Table10[Control ID],[6]cmmiAnalysis!BA$4:BA$579),_xlfn.XLOOKUP(Table8[[#This Row],[Control ID]],[6]!Table10[Control ID],[6]cmmiAnalysis!BB$4:BB$579),_xlfn.XLOOKUP(Table8[[#This Row],[Control ID]],[6]!Table10[Control ID],[6]cmmiAnalysis!BC$4:BC$579))</f>
        <v>#REF!</v>
      </c>
      <c r="T570" s="1" t="e">
        <f>SUM(_xlfn.XLOOKUP(Table8[[#This Row],[Control ID]],[6]!Table10[Control ID],[6]cmmiAnalysis!BV$4:BV$579))</f>
        <v>#REF!</v>
      </c>
      <c r="U570" s="1" t="e">
        <f>SUM(_xlfn.XLOOKUP(Table8[[#This Row],[Control ID]],[6]!Table10[Control ID],[6]cmmiAnalysis!BW$4:BW$579))</f>
        <v>#REF!</v>
      </c>
      <c r="V570" s="1" t="e">
        <f>SUM(_xlfn.XLOOKUP(Table8[[#This Row],[Control ID]],[6]!Table10[Control ID],[6]cmmiAnalysis!BX$4:BX$579))</f>
        <v>#REF!</v>
      </c>
      <c r="W570" s="1" t="e">
        <f>SUM(_xlfn.XLOOKUP(Table8[[#This Row],[Control ID]],[6]!Table10[Control ID],[6]cmmiAnalysis!BY$4:BY$579))</f>
        <v>#REF!</v>
      </c>
      <c r="X570" s="1" t="e">
        <f>SUM(_xlfn.XLOOKUP(Table8[[#This Row],[Control ID]],[6]!Table10[Control ID],[6]cmmiAnalysis!BZ$4:BZ$579))</f>
        <v>#REF!</v>
      </c>
      <c r="Y570" s="1" t="e">
        <f>SUM(_xlfn.XLOOKUP(Table8[[#This Row],[Control ID]],[6]!Table10[Control ID],[6]cmmiAnalysis!CA$4:CA$579),_xlfn.XLOOKUP(Table8[[#This Row],[Control ID]],[6]!Table10[Control ID],[6]cmmiAnalysis!CB$4:CB$579))</f>
        <v>#REF!</v>
      </c>
      <c r="Z570" s="1" t="e">
        <f>SUM(_xlfn.XLOOKUP(Table8[[#This Row],[Control ID]],[6]!Table10[Control ID],[6]cmmiAnalysis!CC$4:CC$579),_xlfn.XLOOKUP(Table8[[#This Row],[Control ID]],[6]!Table10[Control ID],[6]cmmiAnalysis!CD$4:CD$579),_xlfn.XLOOKUP(Table8[[#This Row],[Control ID]],[6]!Table10[Control ID],[6]cmmiAnalysis!CE$4:CE$579))</f>
        <v>#REF!</v>
      </c>
    </row>
    <row r="571" spans="2:26" x14ac:dyDescent="0.25">
      <c r="B571" s="1" t="s">
        <v>4027</v>
      </c>
      <c r="C571" s="1" t="str">
        <f>_xlfn.XLOOKUP(B571,[6]cmmiAnalysis!$A$4:$A$579,[6]cmmiAnalysis!$D$4:$D$579,0,0,1)</f>
        <v>CVSS Scoring</v>
      </c>
      <c r="D571" s="19">
        <v>4</v>
      </c>
      <c r="E571" s="32" t="str">
        <f>IFERROR(SUM(Table8[[#This Row],[Implementation]:[Reporting]]),"N/A")</f>
        <v>N/A</v>
      </c>
      <c r="F571" s="32" t="e">
        <f>SUM(Table8[[#This Row],[Operating Capability]:[Adaptability]])</f>
        <v>#REF!</v>
      </c>
      <c r="G571" s="32" t="e">
        <f>SUM(Table8[[#This Row],[Reliability]:[Transparency]])</f>
        <v>#REF!</v>
      </c>
      <c r="H571" s="1" t="e" cm="1">
        <f t="array" ref="H571">_xlfn.XLOOKUP(B571,[6]!Table10[Control ID],[6]cmmiAnalysis!AV$4:AV$579,0,0,1)</f>
        <v>#REF!</v>
      </c>
      <c r="I571" s="1" t="e" cm="1">
        <f t="array" ref="I571">_xlfn.XLOOKUP(B571,[6]!Table10[Control ID], [6]cmmiAnalysis!AW$4:AW$579,0,0,1)+(_xlfn.XLOOKUP(B571,[6]!Table10[Control ID], [6]cmmiAnalysis!AX$4:AX$579,0,0,1)+(_xlfn.XLOOKUP(B571,[6]!Table10[Control ID], [6]cmmiAnalysis!AY$4:AY$579,0,0,1)))</f>
        <v>#REF!</v>
      </c>
      <c r="J571"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1" s="1" t="e">
        <f>SUM(_xlfn.XLOOKUP(Table8[[#This Row],[Control ID]],[6]!Table10[Control ID],[6]cmmiAnalysis!BE$4:BE$579),_xlfn.XLOOKUP(Table8[[#This Row],[Control ID]],[6]!Table10[Control ID],[6]cmmiAnalysis!BF$4:BF$579))</f>
        <v>#REF!</v>
      </c>
      <c r="L571" s="1" t="e">
        <f>SUM(_xlfn.XLOOKUP(Table8[[#This Row],[Control ID]],[6]!Table10[Control ID],[6]cmmiAnalysis!BG$4:BG$579))</f>
        <v>#REF!</v>
      </c>
      <c r="M571" s="1" t="e">
        <f>SUM(_xlfn.XLOOKUP(Table8[[#This Row],[Control ID]],[6]!Table10[Control ID],[6]cmmiAnalysis!BH$4:BH$579))</f>
        <v>#REF!</v>
      </c>
      <c r="N571" s="1" t="e">
        <f>SUM(_xlfn.XLOOKUP(Table8[[#This Row],[Control ID]],[6]!Table10[Control ID],[6]cmmiAnalysis!BI$4:BI$579))</f>
        <v>#REF!</v>
      </c>
      <c r="O571" s="1" t="e">
        <f>SUM(_xlfn.XLOOKUP(Table8[[#This Row],[Control ID]],[6]!Table10[Control ID],[6]cmmiAnalysis!BJ$4:BJ$579),_xlfn.XLOOKUP(Table8[[#This Row],[Control ID]],[6]!Table10[Control ID],[6]cmmiAnalysis!BK$4:BK$579))</f>
        <v>#REF!</v>
      </c>
      <c r="P571" s="1" t="e">
        <f>SUM(_xlfn.XLOOKUP(Table8[[#This Row],[Control ID]],[6]!Table10[Control ID],[6]cmmiAnalysis!BL$4:BL$579))</f>
        <v>#REF!</v>
      </c>
      <c r="Q571"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1" s="1" t="e">
        <f>SUM(_xlfn.XLOOKUP(Table8[[#This Row],[Control ID]],[6]!Table10[Control ID],[6]cmmiAnalysis!BQ$4:BQ$579),_xlfn.XLOOKUP(Table8[[#This Row],[Control ID]],[6]!Table10[Control ID],[6]cmmiAnalysis!BR$4:BR$579))</f>
        <v>#REF!</v>
      </c>
      <c r="S571" s="1" t="e">
        <f>SUM(_xlfn.XLOOKUP(Table8[[#This Row],[Control ID]],[6]!Table10[Control ID],[6]cmmiAnalysis!BA$4:BA$579),_xlfn.XLOOKUP(Table8[[#This Row],[Control ID]],[6]!Table10[Control ID],[6]cmmiAnalysis!BB$4:BB$579),_xlfn.XLOOKUP(Table8[[#This Row],[Control ID]],[6]!Table10[Control ID],[6]cmmiAnalysis!BC$4:BC$579))</f>
        <v>#REF!</v>
      </c>
      <c r="T571" s="1" t="e">
        <f>SUM(_xlfn.XLOOKUP(Table8[[#This Row],[Control ID]],[6]!Table10[Control ID],[6]cmmiAnalysis!BV$4:BV$579))</f>
        <v>#REF!</v>
      </c>
      <c r="U571" s="1" t="e">
        <f>SUM(_xlfn.XLOOKUP(Table8[[#This Row],[Control ID]],[6]!Table10[Control ID],[6]cmmiAnalysis!BW$4:BW$579))</f>
        <v>#REF!</v>
      </c>
      <c r="V571" s="1" t="e">
        <f>SUM(_xlfn.XLOOKUP(Table8[[#This Row],[Control ID]],[6]!Table10[Control ID],[6]cmmiAnalysis!BX$4:BX$579))</f>
        <v>#REF!</v>
      </c>
      <c r="W571" s="1" t="e">
        <f>SUM(_xlfn.XLOOKUP(Table8[[#This Row],[Control ID]],[6]!Table10[Control ID],[6]cmmiAnalysis!BY$4:BY$579))</f>
        <v>#REF!</v>
      </c>
      <c r="X571" s="1" t="e">
        <f>SUM(_xlfn.XLOOKUP(Table8[[#This Row],[Control ID]],[6]!Table10[Control ID],[6]cmmiAnalysis!BZ$4:BZ$579))</f>
        <v>#REF!</v>
      </c>
      <c r="Y571" s="1" t="e">
        <f>SUM(_xlfn.XLOOKUP(Table8[[#This Row],[Control ID]],[6]!Table10[Control ID],[6]cmmiAnalysis!CA$4:CA$579),_xlfn.XLOOKUP(Table8[[#This Row],[Control ID]],[6]!Table10[Control ID],[6]cmmiAnalysis!CB$4:CB$579))</f>
        <v>#REF!</v>
      </c>
      <c r="Z571" s="1" t="e">
        <f>SUM(_xlfn.XLOOKUP(Table8[[#This Row],[Control ID]],[6]!Table10[Control ID],[6]cmmiAnalysis!CC$4:CC$579),_xlfn.XLOOKUP(Table8[[#This Row],[Control ID]],[6]!Table10[Control ID],[6]cmmiAnalysis!CD$4:CD$579),_xlfn.XLOOKUP(Table8[[#This Row],[Control ID]],[6]!Table10[Control ID],[6]cmmiAnalysis!CE$4:CE$579))</f>
        <v>#REF!</v>
      </c>
    </row>
    <row r="572" spans="2:26" x14ac:dyDescent="0.25">
      <c r="B572" s="1" t="s">
        <v>4029</v>
      </c>
      <c r="C572" s="1" t="str">
        <f>_xlfn.XLOOKUP(B572,[6]cmmiAnalysis!$A$4:$A$579,[6]cmmiAnalysis!$D$4:$D$579,0,0,1)</f>
        <v>Automated Remediation</v>
      </c>
      <c r="D572" s="19">
        <v>3</v>
      </c>
      <c r="E572" s="32" t="str">
        <f>IFERROR(SUM(Table8[[#This Row],[Implementation]:[Reporting]]),"N/A")</f>
        <v>N/A</v>
      </c>
      <c r="F572" s="32" t="e">
        <f>SUM(Table8[[#This Row],[Operating Capability]:[Adaptability]])</f>
        <v>#REF!</v>
      </c>
      <c r="G572" s="32" t="e">
        <f>SUM(Table8[[#This Row],[Reliability]:[Transparency]])</f>
        <v>#REF!</v>
      </c>
      <c r="H572" s="1" t="e" cm="1">
        <f t="array" ref="H572">_xlfn.XLOOKUP(B572,[6]!Table10[Control ID],[6]cmmiAnalysis!AV$4:AV$579,0,0,1)</f>
        <v>#REF!</v>
      </c>
      <c r="I572" s="1" t="e" cm="1">
        <f t="array" ref="I572">_xlfn.XLOOKUP(B572,[6]!Table10[Control ID], [6]cmmiAnalysis!AW$4:AW$579,0,0,1)+(_xlfn.XLOOKUP(B572,[6]!Table10[Control ID], [6]cmmiAnalysis!AX$4:AX$579,0,0,1)+(_xlfn.XLOOKUP(B572,[6]!Table10[Control ID], [6]cmmiAnalysis!AY$4:AY$579,0,0,1)))</f>
        <v>#REF!</v>
      </c>
      <c r="J572"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2" s="1" t="e">
        <f>SUM(_xlfn.XLOOKUP(Table8[[#This Row],[Control ID]],[6]!Table10[Control ID],[6]cmmiAnalysis!BE$4:BE$579),_xlfn.XLOOKUP(Table8[[#This Row],[Control ID]],[6]!Table10[Control ID],[6]cmmiAnalysis!BF$4:BF$579))</f>
        <v>#REF!</v>
      </c>
      <c r="L572" s="1" t="e">
        <f>SUM(_xlfn.XLOOKUP(Table8[[#This Row],[Control ID]],[6]!Table10[Control ID],[6]cmmiAnalysis!BG$4:BG$579))</f>
        <v>#REF!</v>
      </c>
      <c r="M572" s="1" t="e">
        <f>SUM(_xlfn.XLOOKUP(Table8[[#This Row],[Control ID]],[6]!Table10[Control ID],[6]cmmiAnalysis!BH$4:BH$579))</f>
        <v>#REF!</v>
      </c>
      <c r="N572" s="1" t="e">
        <f>SUM(_xlfn.XLOOKUP(Table8[[#This Row],[Control ID]],[6]!Table10[Control ID],[6]cmmiAnalysis!BI$4:BI$579))</f>
        <v>#REF!</v>
      </c>
      <c r="O572" s="1" t="e">
        <f>SUM(_xlfn.XLOOKUP(Table8[[#This Row],[Control ID]],[6]!Table10[Control ID],[6]cmmiAnalysis!BJ$4:BJ$579),_xlfn.XLOOKUP(Table8[[#This Row],[Control ID]],[6]!Table10[Control ID],[6]cmmiAnalysis!BK$4:BK$579))</f>
        <v>#REF!</v>
      </c>
      <c r="P572" s="1" t="e">
        <f>SUM(_xlfn.XLOOKUP(Table8[[#This Row],[Control ID]],[6]!Table10[Control ID],[6]cmmiAnalysis!BL$4:BL$579))</f>
        <v>#REF!</v>
      </c>
      <c r="Q572"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2" s="1" t="e">
        <f>SUM(_xlfn.XLOOKUP(Table8[[#This Row],[Control ID]],[6]!Table10[Control ID],[6]cmmiAnalysis!BQ$4:BQ$579),_xlfn.XLOOKUP(Table8[[#This Row],[Control ID]],[6]!Table10[Control ID],[6]cmmiAnalysis!BR$4:BR$579))</f>
        <v>#REF!</v>
      </c>
      <c r="S572" s="1" t="e">
        <f>SUM(_xlfn.XLOOKUP(Table8[[#This Row],[Control ID]],[6]!Table10[Control ID],[6]cmmiAnalysis!BA$4:BA$579),_xlfn.XLOOKUP(Table8[[#This Row],[Control ID]],[6]!Table10[Control ID],[6]cmmiAnalysis!BB$4:BB$579),_xlfn.XLOOKUP(Table8[[#This Row],[Control ID]],[6]!Table10[Control ID],[6]cmmiAnalysis!BC$4:BC$579))</f>
        <v>#REF!</v>
      </c>
      <c r="T572" s="1" t="e">
        <f>SUM(_xlfn.XLOOKUP(Table8[[#This Row],[Control ID]],[6]!Table10[Control ID],[6]cmmiAnalysis!BV$4:BV$579))</f>
        <v>#REF!</v>
      </c>
      <c r="U572" s="1" t="e">
        <f>SUM(_xlfn.XLOOKUP(Table8[[#This Row],[Control ID]],[6]!Table10[Control ID],[6]cmmiAnalysis!BW$4:BW$579))</f>
        <v>#REF!</v>
      </c>
      <c r="V572" s="1" t="e">
        <f>SUM(_xlfn.XLOOKUP(Table8[[#This Row],[Control ID]],[6]!Table10[Control ID],[6]cmmiAnalysis!BX$4:BX$579))</f>
        <v>#REF!</v>
      </c>
      <c r="W572" s="1" t="e">
        <f>SUM(_xlfn.XLOOKUP(Table8[[#This Row],[Control ID]],[6]!Table10[Control ID],[6]cmmiAnalysis!BY$4:BY$579))</f>
        <v>#REF!</v>
      </c>
      <c r="X572" s="1" t="e">
        <f>SUM(_xlfn.XLOOKUP(Table8[[#This Row],[Control ID]],[6]!Table10[Control ID],[6]cmmiAnalysis!BZ$4:BZ$579))</f>
        <v>#REF!</v>
      </c>
      <c r="Y572" s="1" t="e">
        <f>SUM(_xlfn.XLOOKUP(Table8[[#This Row],[Control ID]],[6]!Table10[Control ID],[6]cmmiAnalysis!CA$4:CA$579),_xlfn.XLOOKUP(Table8[[#This Row],[Control ID]],[6]!Table10[Control ID],[6]cmmiAnalysis!CB$4:CB$579))</f>
        <v>#REF!</v>
      </c>
      <c r="Z572" s="1" t="e">
        <f>SUM(_xlfn.XLOOKUP(Table8[[#This Row],[Control ID]],[6]!Table10[Control ID],[6]cmmiAnalysis!CC$4:CC$579),_xlfn.XLOOKUP(Table8[[#This Row],[Control ID]],[6]!Table10[Control ID],[6]cmmiAnalysis!CD$4:CD$579),_xlfn.XLOOKUP(Table8[[#This Row],[Control ID]],[6]!Table10[Control ID],[6]cmmiAnalysis!CE$4:CE$579))</f>
        <v>#REF!</v>
      </c>
    </row>
    <row r="573" spans="2:26" x14ac:dyDescent="0.25">
      <c r="B573" s="1" t="s">
        <v>4031</v>
      </c>
      <c r="C573" s="1" t="str">
        <f>_xlfn.XLOOKUP(B573,[6]cmmiAnalysis!$A$4:$A$579,[6]cmmiAnalysis!$D$4:$D$579,0,0,1)</f>
        <v>Manual Remediation</v>
      </c>
      <c r="D573" s="19">
        <v>3</v>
      </c>
      <c r="E573" s="32" t="str">
        <f>IFERROR(SUM(Table8[[#This Row],[Implementation]:[Reporting]]),"N/A")</f>
        <v>N/A</v>
      </c>
      <c r="F573" s="32" t="e">
        <f>SUM(Table8[[#This Row],[Operating Capability]:[Adaptability]])</f>
        <v>#REF!</v>
      </c>
      <c r="G573" s="32" t="e">
        <f>SUM(Table8[[#This Row],[Reliability]:[Transparency]])</f>
        <v>#REF!</v>
      </c>
      <c r="H573" s="1" t="e" cm="1">
        <f t="array" ref="H573">_xlfn.XLOOKUP(B573,[6]!Table10[Control ID],[6]cmmiAnalysis!AV$4:AV$579,0,0,1)</f>
        <v>#REF!</v>
      </c>
      <c r="I573" s="1" t="e" cm="1">
        <f t="array" ref="I573">_xlfn.XLOOKUP(B573,[6]!Table10[Control ID], [6]cmmiAnalysis!AW$4:AW$579,0,0,1)+(_xlfn.XLOOKUP(B573,[6]!Table10[Control ID], [6]cmmiAnalysis!AX$4:AX$579,0,0,1)+(_xlfn.XLOOKUP(B573,[6]!Table10[Control ID], [6]cmmiAnalysis!AY$4:AY$579,0,0,1)))</f>
        <v>#REF!</v>
      </c>
      <c r="J573"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3" s="1" t="e">
        <f>SUM(_xlfn.XLOOKUP(Table8[[#This Row],[Control ID]],[6]!Table10[Control ID],[6]cmmiAnalysis!BE$4:BE$579),_xlfn.XLOOKUP(Table8[[#This Row],[Control ID]],[6]!Table10[Control ID],[6]cmmiAnalysis!BF$4:BF$579))</f>
        <v>#REF!</v>
      </c>
      <c r="L573" s="1" t="e">
        <f>SUM(_xlfn.XLOOKUP(Table8[[#This Row],[Control ID]],[6]!Table10[Control ID],[6]cmmiAnalysis!BG$4:BG$579))</f>
        <v>#REF!</v>
      </c>
      <c r="M573" s="1" t="e">
        <f>SUM(_xlfn.XLOOKUP(Table8[[#This Row],[Control ID]],[6]!Table10[Control ID],[6]cmmiAnalysis!BH$4:BH$579))</f>
        <v>#REF!</v>
      </c>
      <c r="N573" s="1" t="e">
        <f>SUM(_xlfn.XLOOKUP(Table8[[#This Row],[Control ID]],[6]!Table10[Control ID],[6]cmmiAnalysis!BI$4:BI$579))</f>
        <v>#REF!</v>
      </c>
      <c r="O573" s="1" t="e">
        <f>SUM(_xlfn.XLOOKUP(Table8[[#This Row],[Control ID]],[6]!Table10[Control ID],[6]cmmiAnalysis!BJ$4:BJ$579),_xlfn.XLOOKUP(Table8[[#This Row],[Control ID]],[6]!Table10[Control ID],[6]cmmiAnalysis!BK$4:BK$579))</f>
        <v>#REF!</v>
      </c>
      <c r="P573" s="1" t="e">
        <f>SUM(_xlfn.XLOOKUP(Table8[[#This Row],[Control ID]],[6]!Table10[Control ID],[6]cmmiAnalysis!BL$4:BL$579))</f>
        <v>#REF!</v>
      </c>
      <c r="Q573"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3" s="1" t="e">
        <f>SUM(_xlfn.XLOOKUP(Table8[[#This Row],[Control ID]],[6]!Table10[Control ID],[6]cmmiAnalysis!BQ$4:BQ$579),_xlfn.XLOOKUP(Table8[[#This Row],[Control ID]],[6]!Table10[Control ID],[6]cmmiAnalysis!BR$4:BR$579))</f>
        <v>#REF!</v>
      </c>
      <c r="S573" s="1" t="e">
        <f>SUM(_xlfn.XLOOKUP(Table8[[#This Row],[Control ID]],[6]!Table10[Control ID],[6]cmmiAnalysis!BA$4:BA$579),_xlfn.XLOOKUP(Table8[[#This Row],[Control ID]],[6]!Table10[Control ID],[6]cmmiAnalysis!BB$4:BB$579),_xlfn.XLOOKUP(Table8[[#This Row],[Control ID]],[6]!Table10[Control ID],[6]cmmiAnalysis!BC$4:BC$579))</f>
        <v>#REF!</v>
      </c>
      <c r="T573" s="1" t="e">
        <f>SUM(_xlfn.XLOOKUP(Table8[[#This Row],[Control ID]],[6]!Table10[Control ID],[6]cmmiAnalysis!BV$4:BV$579))</f>
        <v>#REF!</v>
      </c>
      <c r="U573" s="1" t="e">
        <f>SUM(_xlfn.XLOOKUP(Table8[[#This Row],[Control ID]],[6]!Table10[Control ID],[6]cmmiAnalysis!BW$4:BW$579))</f>
        <v>#REF!</v>
      </c>
      <c r="V573" s="1" t="e">
        <f>SUM(_xlfn.XLOOKUP(Table8[[#This Row],[Control ID]],[6]!Table10[Control ID],[6]cmmiAnalysis!BX$4:BX$579))</f>
        <v>#REF!</v>
      </c>
      <c r="W573" s="1" t="e">
        <f>SUM(_xlfn.XLOOKUP(Table8[[#This Row],[Control ID]],[6]!Table10[Control ID],[6]cmmiAnalysis!BY$4:BY$579))</f>
        <v>#REF!</v>
      </c>
      <c r="X573" s="1" t="e">
        <f>SUM(_xlfn.XLOOKUP(Table8[[#This Row],[Control ID]],[6]!Table10[Control ID],[6]cmmiAnalysis!BZ$4:BZ$579))</f>
        <v>#REF!</v>
      </c>
      <c r="Y573" s="1" t="e">
        <f>SUM(_xlfn.XLOOKUP(Table8[[#This Row],[Control ID]],[6]!Table10[Control ID],[6]cmmiAnalysis!CA$4:CA$579),_xlfn.XLOOKUP(Table8[[#This Row],[Control ID]],[6]!Table10[Control ID],[6]cmmiAnalysis!CB$4:CB$579))</f>
        <v>#REF!</v>
      </c>
      <c r="Z573" s="1" t="e">
        <f>SUM(_xlfn.XLOOKUP(Table8[[#This Row],[Control ID]],[6]!Table10[Control ID],[6]cmmiAnalysis!CC$4:CC$579),_xlfn.XLOOKUP(Table8[[#This Row],[Control ID]],[6]!Table10[Control ID],[6]cmmiAnalysis!CD$4:CD$579),_xlfn.XLOOKUP(Table8[[#This Row],[Control ID]],[6]!Table10[Control ID],[6]cmmiAnalysis!CE$4:CE$579))</f>
        <v>#REF!</v>
      </c>
    </row>
    <row r="574" spans="2:26" x14ac:dyDescent="0.25">
      <c r="B574" s="1" t="s">
        <v>4033</v>
      </c>
      <c r="C574" s="1" t="str">
        <f>_xlfn.XLOOKUP(B574,[6]cmmiAnalysis!$A$4:$A$579,[6]cmmiAnalysis!$D$4:$D$579,0,0,1)</f>
        <v>Inventory Management</v>
      </c>
      <c r="D574" s="19">
        <v>3</v>
      </c>
      <c r="E574" s="32" t="str">
        <f>IFERROR(SUM(Table8[[#This Row],[Implementation]:[Reporting]]),"N/A")</f>
        <v>N/A</v>
      </c>
      <c r="F574" s="32" t="e">
        <f>SUM(Table8[[#This Row],[Operating Capability]:[Adaptability]])</f>
        <v>#REF!</v>
      </c>
      <c r="G574" s="32" t="e">
        <f>SUM(Table8[[#This Row],[Reliability]:[Transparency]])</f>
        <v>#REF!</v>
      </c>
      <c r="H574" s="1" t="e" cm="1">
        <f t="array" ref="H574">_xlfn.XLOOKUP(B574,[6]!Table10[Control ID],[6]cmmiAnalysis!AV$4:AV$579,0,0,1)</f>
        <v>#REF!</v>
      </c>
      <c r="I574" s="1" t="e" cm="1">
        <f t="array" ref="I574">_xlfn.XLOOKUP(B574,[6]!Table10[Control ID], [6]cmmiAnalysis!AW$4:AW$579,0,0,1)+(_xlfn.XLOOKUP(B574,[6]!Table10[Control ID], [6]cmmiAnalysis!AX$4:AX$579,0,0,1)+(_xlfn.XLOOKUP(B574,[6]!Table10[Control ID], [6]cmmiAnalysis!AY$4:AY$579,0,0,1)))</f>
        <v>#REF!</v>
      </c>
      <c r="J574"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4" s="1" t="e">
        <f>SUM(_xlfn.XLOOKUP(Table8[[#This Row],[Control ID]],[6]!Table10[Control ID],[6]cmmiAnalysis!BE$4:BE$579),_xlfn.XLOOKUP(Table8[[#This Row],[Control ID]],[6]!Table10[Control ID],[6]cmmiAnalysis!BF$4:BF$579))</f>
        <v>#REF!</v>
      </c>
      <c r="L574" s="1" t="e">
        <f>SUM(_xlfn.XLOOKUP(Table8[[#This Row],[Control ID]],[6]!Table10[Control ID],[6]cmmiAnalysis!BG$4:BG$579))</f>
        <v>#REF!</v>
      </c>
      <c r="M574" s="1" t="e">
        <f>SUM(_xlfn.XLOOKUP(Table8[[#This Row],[Control ID]],[6]!Table10[Control ID],[6]cmmiAnalysis!BH$4:BH$579))</f>
        <v>#REF!</v>
      </c>
      <c r="N574" s="1" t="e">
        <f>SUM(_xlfn.XLOOKUP(Table8[[#This Row],[Control ID]],[6]!Table10[Control ID],[6]cmmiAnalysis!BI$4:BI$579))</f>
        <v>#REF!</v>
      </c>
      <c r="O574" s="1" t="e">
        <f>SUM(_xlfn.XLOOKUP(Table8[[#This Row],[Control ID]],[6]!Table10[Control ID],[6]cmmiAnalysis!BJ$4:BJ$579),_xlfn.XLOOKUP(Table8[[#This Row],[Control ID]],[6]!Table10[Control ID],[6]cmmiAnalysis!BK$4:BK$579))</f>
        <v>#REF!</v>
      </c>
      <c r="P574" s="1" t="e">
        <f>SUM(_xlfn.XLOOKUP(Table8[[#This Row],[Control ID]],[6]!Table10[Control ID],[6]cmmiAnalysis!BL$4:BL$579))</f>
        <v>#REF!</v>
      </c>
      <c r="Q574"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4" s="1" t="e">
        <f>SUM(_xlfn.XLOOKUP(Table8[[#This Row],[Control ID]],[6]!Table10[Control ID],[6]cmmiAnalysis!BQ$4:BQ$579),_xlfn.XLOOKUP(Table8[[#This Row],[Control ID]],[6]!Table10[Control ID],[6]cmmiAnalysis!BR$4:BR$579))</f>
        <v>#REF!</v>
      </c>
      <c r="S574" s="1" t="e">
        <f>SUM(_xlfn.XLOOKUP(Table8[[#This Row],[Control ID]],[6]!Table10[Control ID],[6]cmmiAnalysis!BA$4:BA$579),_xlfn.XLOOKUP(Table8[[#This Row],[Control ID]],[6]!Table10[Control ID],[6]cmmiAnalysis!BB$4:BB$579),_xlfn.XLOOKUP(Table8[[#This Row],[Control ID]],[6]!Table10[Control ID],[6]cmmiAnalysis!BC$4:BC$579))</f>
        <v>#REF!</v>
      </c>
      <c r="T574" s="1" t="e">
        <f>SUM(_xlfn.XLOOKUP(Table8[[#This Row],[Control ID]],[6]!Table10[Control ID],[6]cmmiAnalysis!BV$4:BV$579))</f>
        <v>#REF!</v>
      </c>
      <c r="U574" s="1" t="e">
        <f>SUM(_xlfn.XLOOKUP(Table8[[#This Row],[Control ID]],[6]!Table10[Control ID],[6]cmmiAnalysis!BW$4:BW$579))</f>
        <v>#REF!</v>
      </c>
      <c r="V574" s="1" t="e">
        <f>SUM(_xlfn.XLOOKUP(Table8[[#This Row],[Control ID]],[6]!Table10[Control ID],[6]cmmiAnalysis!BX$4:BX$579))</f>
        <v>#REF!</v>
      </c>
      <c r="W574" s="1" t="e">
        <f>SUM(_xlfn.XLOOKUP(Table8[[#This Row],[Control ID]],[6]!Table10[Control ID],[6]cmmiAnalysis!BY$4:BY$579))</f>
        <v>#REF!</v>
      </c>
      <c r="X574" s="1" t="e">
        <f>SUM(_xlfn.XLOOKUP(Table8[[#This Row],[Control ID]],[6]!Table10[Control ID],[6]cmmiAnalysis!BZ$4:BZ$579))</f>
        <v>#REF!</v>
      </c>
      <c r="Y574" s="1" t="e">
        <f>SUM(_xlfn.XLOOKUP(Table8[[#This Row],[Control ID]],[6]!Table10[Control ID],[6]cmmiAnalysis!CA$4:CA$579),_xlfn.XLOOKUP(Table8[[#This Row],[Control ID]],[6]!Table10[Control ID],[6]cmmiAnalysis!CB$4:CB$579))</f>
        <v>#REF!</v>
      </c>
      <c r="Z574" s="1" t="e">
        <f>SUM(_xlfn.XLOOKUP(Table8[[#This Row],[Control ID]],[6]!Table10[Control ID],[6]cmmiAnalysis!CC$4:CC$579),_xlfn.XLOOKUP(Table8[[#This Row],[Control ID]],[6]!Table10[Control ID],[6]cmmiAnalysis!CD$4:CD$579),_xlfn.XLOOKUP(Table8[[#This Row],[Control ID]],[6]!Table10[Control ID],[6]cmmiAnalysis!CE$4:CE$579))</f>
        <v>#REF!</v>
      </c>
    </row>
    <row r="575" spans="2:26" x14ac:dyDescent="0.25">
      <c r="B575" s="1" t="s">
        <v>4035</v>
      </c>
      <c r="C575" s="1" t="str">
        <f>_xlfn.XLOOKUP(B575,[6]cmmiAnalysis!$A$4:$A$579,[6]cmmiAnalysis!$D$4:$D$579,0,0,1)</f>
        <v>Vulnerability Tracking</v>
      </c>
      <c r="D575" s="19">
        <v>4</v>
      </c>
      <c r="E575" s="32" t="str">
        <f>IFERROR(SUM(Table8[[#This Row],[Implementation]:[Reporting]]),"N/A")</f>
        <v>N/A</v>
      </c>
      <c r="F575" s="32" t="e">
        <f>SUM(Table8[[#This Row],[Operating Capability]:[Adaptability]])</f>
        <v>#REF!</v>
      </c>
      <c r="G575" s="32" t="e">
        <f>SUM(Table8[[#This Row],[Reliability]:[Transparency]])</f>
        <v>#REF!</v>
      </c>
      <c r="H575" s="1" t="e" cm="1">
        <f t="array" ref="H575">_xlfn.XLOOKUP(B575,[6]!Table10[Control ID],[6]cmmiAnalysis!AV$4:AV$579,0,0,1)</f>
        <v>#REF!</v>
      </c>
      <c r="I575" s="1" t="e" cm="1">
        <f t="array" ref="I575">_xlfn.XLOOKUP(B575,[6]!Table10[Control ID], [6]cmmiAnalysis!AW$4:AW$579,0,0,1)+(_xlfn.XLOOKUP(B575,[6]!Table10[Control ID], [6]cmmiAnalysis!AX$4:AX$579,0,0,1)+(_xlfn.XLOOKUP(B575,[6]!Table10[Control ID], [6]cmmiAnalysis!AY$4:AY$579,0,0,1)))</f>
        <v>#REF!</v>
      </c>
      <c r="J575"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5" s="1" t="e">
        <f>SUM(_xlfn.XLOOKUP(Table8[[#This Row],[Control ID]],[6]!Table10[Control ID],[6]cmmiAnalysis!BE$4:BE$579),_xlfn.XLOOKUP(Table8[[#This Row],[Control ID]],[6]!Table10[Control ID],[6]cmmiAnalysis!BF$4:BF$579))</f>
        <v>#REF!</v>
      </c>
      <c r="L575" s="1" t="e">
        <f>SUM(_xlfn.XLOOKUP(Table8[[#This Row],[Control ID]],[6]!Table10[Control ID],[6]cmmiAnalysis!BG$4:BG$579))</f>
        <v>#REF!</v>
      </c>
      <c r="M575" s="1" t="e">
        <f>SUM(_xlfn.XLOOKUP(Table8[[#This Row],[Control ID]],[6]!Table10[Control ID],[6]cmmiAnalysis!BH$4:BH$579))</f>
        <v>#REF!</v>
      </c>
      <c r="N575" s="1" t="e">
        <f>SUM(_xlfn.XLOOKUP(Table8[[#This Row],[Control ID]],[6]!Table10[Control ID],[6]cmmiAnalysis!BI$4:BI$579))</f>
        <v>#REF!</v>
      </c>
      <c r="O575" s="1" t="e">
        <f>SUM(_xlfn.XLOOKUP(Table8[[#This Row],[Control ID]],[6]!Table10[Control ID],[6]cmmiAnalysis!BJ$4:BJ$579),_xlfn.XLOOKUP(Table8[[#This Row],[Control ID]],[6]!Table10[Control ID],[6]cmmiAnalysis!BK$4:BK$579))</f>
        <v>#REF!</v>
      </c>
      <c r="P575" s="1" t="e">
        <f>SUM(_xlfn.XLOOKUP(Table8[[#This Row],[Control ID]],[6]!Table10[Control ID],[6]cmmiAnalysis!BL$4:BL$579))</f>
        <v>#REF!</v>
      </c>
      <c r="Q575"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5" s="1" t="e">
        <f>SUM(_xlfn.XLOOKUP(Table8[[#This Row],[Control ID]],[6]!Table10[Control ID],[6]cmmiAnalysis!BQ$4:BQ$579),_xlfn.XLOOKUP(Table8[[#This Row],[Control ID]],[6]!Table10[Control ID],[6]cmmiAnalysis!BR$4:BR$579))</f>
        <v>#REF!</v>
      </c>
      <c r="S575" s="1" t="e">
        <f>SUM(_xlfn.XLOOKUP(Table8[[#This Row],[Control ID]],[6]!Table10[Control ID],[6]cmmiAnalysis!BA$4:BA$579),_xlfn.XLOOKUP(Table8[[#This Row],[Control ID]],[6]!Table10[Control ID],[6]cmmiAnalysis!BB$4:BB$579),_xlfn.XLOOKUP(Table8[[#This Row],[Control ID]],[6]!Table10[Control ID],[6]cmmiAnalysis!BC$4:BC$579))</f>
        <v>#REF!</v>
      </c>
      <c r="T575" s="1" t="e">
        <f>SUM(_xlfn.XLOOKUP(Table8[[#This Row],[Control ID]],[6]!Table10[Control ID],[6]cmmiAnalysis!BV$4:BV$579))</f>
        <v>#REF!</v>
      </c>
      <c r="U575" s="1" t="e">
        <f>SUM(_xlfn.XLOOKUP(Table8[[#This Row],[Control ID]],[6]!Table10[Control ID],[6]cmmiAnalysis!BW$4:BW$579))</f>
        <v>#REF!</v>
      </c>
      <c r="V575" s="1" t="e">
        <f>SUM(_xlfn.XLOOKUP(Table8[[#This Row],[Control ID]],[6]!Table10[Control ID],[6]cmmiAnalysis!BX$4:BX$579))</f>
        <v>#REF!</v>
      </c>
      <c r="W575" s="1" t="e">
        <f>SUM(_xlfn.XLOOKUP(Table8[[#This Row],[Control ID]],[6]!Table10[Control ID],[6]cmmiAnalysis!BY$4:BY$579))</f>
        <v>#REF!</v>
      </c>
      <c r="X575" s="1" t="e">
        <f>SUM(_xlfn.XLOOKUP(Table8[[#This Row],[Control ID]],[6]!Table10[Control ID],[6]cmmiAnalysis!BZ$4:BZ$579))</f>
        <v>#REF!</v>
      </c>
      <c r="Y575" s="1" t="e">
        <f>SUM(_xlfn.XLOOKUP(Table8[[#This Row],[Control ID]],[6]!Table10[Control ID],[6]cmmiAnalysis!CA$4:CA$579),_xlfn.XLOOKUP(Table8[[#This Row],[Control ID]],[6]!Table10[Control ID],[6]cmmiAnalysis!CB$4:CB$579))</f>
        <v>#REF!</v>
      </c>
      <c r="Z575" s="1" t="e">
        <f>SUM(_xlfn.XLOOKUP(Table8[[#This Row],[Control ID]],[6]!Table10[Control ID],[6]cmmiAnalysis!CC$4:CC$579),_xlfn.XLOOKUP(Table8[[#This Row],[Control ID]],[6]!Table10[Control ID],[6]cmmiAnalysis!CD$4:CD$579),_xlfn.XLOOKUP(Table8[[#This Row],[Control ID]],[6]!Table10[Control ID],[6]cmmiAnalysis!CE$4:CE$579))</f>
        <v>#REF!</v>
      </c>
    </row>
    <row r="576" spans="2:26" x14ac:dyDescent="0.25">
      <c r="B576" s="1" t="s">
        <v>4036</v>
      </c>
      <c r="C576" s="1" t="str">
        <f>_xlfn.XLOOKUP(B576,[6]cmmiAnalysis!$A$4:$A$579,[6]cmmiAnalysis!$D$4:$D$579,0,0,1)</f>
        <v>Container Security</v>
      </c>
      <c r="D576" s="19">
        <v>4</v>
      </c>
      <c r="E576" s="32" t="str">
        <f>IFERROR(SUM(Table8[[#This Row],[Implementation]:[Reporting]]),"N/A")</f>
        <v>N/A</v>
      </c>
      <c r="F576" s="32" t="e">
        <f>SUM(Table8[[#This Row],[Operating Capability]:[Adaptability]])</f>
        <v>#REF!</v>
      </c>
      <c r="G576" s="32" t="e">
        <f>SUM(Table8[[#This Row],[Reliability]:[Transparency]])</f>
        <v>#REF!</v>
      </c>
      <c r="H576" s="1" t="e" cm="1">
        <f t="array" ref="H576">_xlfn.XLOOKUP(B576,[6]!Table10[Control ID],[6]cmmiAnalysis!AV$4:AV$579,0,0,1)</f>
        <v>#REF!</v>
      </c>
      <c r="I576" s="1" t="e" cm="1">
        <f t="array" ref="I576">_xlfn.XLOOKUP(B576,[6]!Table10[Control ID], [6]cmmiAnalysis!AW$4:AW$579,0,0,1)+(_xlfn.XLOOKUP(B576,[6]!Table10[Control ID], [6]cmmiAnalysis!AX$4:AX$579,0,0,1)+(_xlfn.XLOOKUP(B576,[6]!Table10[Control ID], [6]cmmiAnalysis!AY$4:AY$579,0,0,1)))</f>
        <v>#REF!</v>
      </c>
      <c r="J576"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6" s="1" t="e">
        <f>SUM(_xlfn.XLOOKUP(Table8[[#This Row],[Control ID]],[6]!Table10[Control ID],[6]cmmiAnalysis!BE$4:BE$579),_xlfn.XLOOKUP(Table8[[#This Row],[Control ID]],[6]!Table10[Control ID],[6]cmmiAnalysis!BF$4:BF$579))</f>
        <v>#REF!</v>
      </c>
      <c r="L576" s="1" t="e">
        <f>SUM(_xlfn.XLOOKUP(Table8[[#This Row],[Control ID]],[6]!Table10[Control ID],[6]cmmiAnalysis!BG$4:BG$579))</f>
        <v>#REF!</v>
      </c>
      <c r="M576" s="1" t="e">
        <f>SUM(_xlfn.XLOOKUP(Table8[[#This Row],[Control ID]],[6]!Table10[Control ID],[6]cmmiAnalysis!BH$4:BH$579))</f>
        <v>#REF!</v>
      </c>
      <c r="N576" s="1" t="e">
        <f>SUM(_xlfn.XLOOKUP(Table8[[#This Row],[Control ID]],[6]!Table10[Control ID],[6]cmmiAnalysis!BI$4:BI$579))</f>
        <v>#REF!</v>
      </c>
      <c r="O576" s="1" t="e">
        <f>SUM(_xlfn.XLOOKUP(Table8[[#This Row],[Control ID]],[6]!Table10[Control ID],[6]cmmiAnalysis!BJ$4:BJ$579),_xlfn.XLOOKUP(Table8[[#This Row],[Control ID]],[6]!Table10[Control ID],[6]cmmiAnalysis!BK$4:BK$579))</f>
        <v>#REF!</v>
      </c>
      <c r="P576" s="1" t="e">
        <f>SUM(_xlfn.XLOOKUP(Table8[[#This Row],[Control ID]],[6]!Table10[Control ID],[6]cmmiAnalysis!BL$4:BL$579))</f>
        <v>#REF!</v>
      </c>
      <c r="Q576"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6" s="1" t="e">
        <f>SUM(_xlfn.XLOOKUP(Table8[[#This Row],[Control ID]],[6]!Table10[Control ID],[6]cmmiAnalysis!BQ$4:BQ$579),_xlfn.XLOOKUP(Table8[[#This Row],[Control ID]],[6]!Table10[Control ID],[6]cmmiAnalysis!BR$4:BR$579))</f>
        <v>#REF!</v>
      </c>
      <c r="S576" s="1" t="e">
        <f>SUM(_xlfn.XLOOKUP(Table8[[#This Row],[Control ID]],[6]!Table10[Control ID],[6]cmmiAnalysis!BA$4:BA$579),_xlfn.XLOOKUP(Table8[[#This Row],[Control ID]],[6]!Table10[Control ID],[6]cmmiAnalysis!BB$4:BB$579),_xlfn.XLOOKUP(Table8[[#This Row],[Control ID]],[6]!Table10[Control ID],[6]cmmiAnalysis!BC$4:BC$579))</f>
        <v>#REF!</v>
      </c>
      <c r="T576" s="1" t="e">
        <f>SUM(_xlfn.XLOOKUP(Table8[[#This Row],[Control ID]],[6]!Table10[Control ID],[6]cmmiAnalysis!BV$4:BV$579))</f>
        <v>#REF!</v>
      </c>
      <c r="U576" s="1" t="e">
        <f>SUM(_xlfn.XLOOKUP(Table8[[#This Row],[Control ID]],[6]!Table10[Control ID],[6]cmmiAnalysis!BW$4:BW$579))</f>
        <v>#REF!</v>
      </c>
      <c r="V576" s="1" t="e">
        <f>SUM(_xlfn.XLOOKUP(Table8[[#This Row],[Control ID]],[6]!Table10[Control ID],[6]cmmiAnalysis!BX$4:BX$579))</f>
        <v>#REF!</v>
      </c>
      <c r="W576" s="1" t="e">
        <f>SUM(_xlfn.XLOOKUP(Table8[[#This Row],[Control ID]],[6]!Table10[Control ID],[6]cmmiAnalysis!BY$4:BY$579))</f>
        <v>#REF!</v>
      </c>
      <c r="X576" s="1" t="e">
        <f>SUM(_xlfn.XLOOKUP(Table8[[#This Row],[Control ID]],[6]!Table10[Control ID],[6]cmmiAnalysis!BZ$4:BZ$579))</f>
        <v>#REF!</v>
      </c>
      <c r="Y576" s="1" t="e">
        <f>SUM(_xlfn.XLOOKUP(Table8[[#This Row],[Control ID]],[6]!Table10[Control ID],[6]cmmiAnalysis!CA$4:CA$579),_xlfn.XLOOKUP(Table8[[#This Row],[Control ID]],[6]!Table10[Control ID],[6]cmmiAnalysis!CB$4:CB$579))</f>
        <v>#REF!</v>
      </c>
      <c r="Z576" s="1" t="e">
        <f>SUM(_xlfn.XLOOKUP(Table8[[#This Row],[Control ID]],[6]!Table10[Control ID],[6]cmmiAnalysis!CC$4:CC$579),_xlfn.XLOOKUP(Table8[[#This Row],[Control ID]],[6]!Table10[Control ID],[6]cmmiAnalysis!CD$4:CD$579),_xlfn.XLOOKUP(Table8[[#This Row],[Control ID]],[6]!Table10[Control ID],[6]cmmiAnalysis!CE$4:CE$579))</f>
        <v>#REF!</v>
      </c>
    </row>
    <row r="577" spans="2:26" x14ac:dyDescent="0.25">
      <c r="B577" s="1" t="s">
        <v>4037</v>
      </c>
      <c r="C577" s="1" t="str">
        <f>_xlfn.XLOOKUP(B577,[6]cmmiAnalysis!$A$4:$A$579,[6]cmmiAnalysis!$D$4:$D$579,0,0,1)</f>
        <v>AI-based Analysis</v>
      </c>
      <c r="D577" s="19">
        <v>4</v>
      </c>
      <c r="E577" s="32" t="str">
        <f>IFERROR(SUM(Table8[[#This Row],[Implementation]:[Reporting]]),"N/A")</f>
        <v>N/A</v>
      </c>
      <c r="F577" s="32" t="e">
        <f>SUM(Table8[[#This Row],[Operating Capability]:[Adaptability]])</f>
        <v>#REF!</v>
      </c>
      <c r="G577" s="32" t="e">
        <f>SUM(Table8[[#This Row],[Reliability]:[Transparency]])</f>
        <v>#REF!</v>
      </c>
      <c r="H577" s="1" t="e" cm="1">
        <f t="array" ref="H577">_xlfn.XLOOKUP(B577,[6]!Table10[Control ID],[6]cmmiAnalysis!AV$4:AV$579,0,0,1)</f>
        <v>#REF!</v>
      </c>
      <c r="I577" s="1" t="e" cm="1">
        <f t="array" ref="I577">_xlfn.XLOOKUP(B577,[6]!Table10[Control ID], [6]cmmiAnalysis!AW$4:AW$579,0,0,1)+(_xlfn.XLOOKUP(B577,[6]!Table10[Control ID], [6]cmmiAnalysis!AX$4:AX$579,0,0,1)+(_xlfn.XLOOKUP(B577,[6]!Table10[Control ID], [6]cmmiAnalysis!AY$4:AY$579,0,0,1)))</f>
        <v>#REF!</v>
      </c>
      <c r="J577"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7" s="1" t="e">
        <f>SUM(_xlfn.XLOOKUP(Table8[[#This Row],[Control ID]],[6]!Table10[Control ID],[6]cmmiAnalysis!BE$4:BE$579),_xlfn.XLOOKUP(Table8[[#This Row],[Control ID]],[6]!Table10[Control ID],[6]cmmiAnalysis!BF$4:BF$579))</f>
        <v>#REF!</v>
      </c>
      <c r="L577" s="1" t="e">
        <f>SUM(_xlfn.XLOOKUP(Table8[[#This Row],[Control ID]],[6]!Table10[Control ID],[6]cmmiAnalysis!BG$4:BG$579))</f>
        <v>#REF!</v>
      </c>
      <c r="M577" s="1" t="e">
        <f>SUM(_xlfn.XLOOKUP(Table8[[#This Row],[Control ID]],[6]!Table10[Control ID],[6]cmmiAnalysis!BH$4:BH$579))</f>
        <v>#REF!</v>
      </c>
      <c r="N577" s="1" t="e">
        <f>SUM(_xlfn.XLOOKUP(Table8[[#This Row],[Control ID]],[6]!Table10[Control ID],[6]cmmiAnalysis!BI$4:BI$579))</f>
        <v>#REF!</v>
      </c>
      <c r="O577" s="1" t="e">
        <f>SUM(_xlfn.XLOOKUP(Table8[[#This Row],[Control ID]],[6]!Table10[Control ID],[6]cmmiAnalysis!BJ$4:BJ$579),_xlfn.XLOOKUP(Table8[[#This Row],[Control ID]],[6]!Table10[Control ID],[6]cmmiAnalysis!BK$4:BK$579))</f>
        <v>#REF!</v>
      </c>
      <c r="P577" s="1" t="e">
        <f>SUM(_xlfn.XLOOKUP(Table8[[#This Row],[Control ID]],[6]!Table10[Control ID],[6]cmmiAnalysis!BL$4:BL$579))</f>
        <v>#REF!</v>
      </c>
      <c r="Q577"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7" s="1" t="e">
        <f>SUM(_xlfn.XLOOKUP(Table8[[#This Row],[Control ID]],[6]!Table10[Control ID],[6]cmmiAnalysis!BQ$4:BQ$579),_xlfn.XLOOKUP(Table8[[#This Row],[Control ID]],[6]!Table10[Control ID],[6]cmmiAnalysis!BR$4:BR$579))</f>
        <v>#REF!</v>
      </c>
      <c r="S577" s="1" t="e">
        <f>SUM(_xlfn.XLOOKUP(Table8[[#This Row],[Control ID]],[6]!Table10[Control ID],[6]cmmiAnalysis!BA$4:BA$579),_xlfn.XLOOKUP(Table8[[#This Row],[Control ID]],[6]!Table10[Control ID],[6]cmmiAnalysis!BB$4:BB$579),_xlfn.XLOOKUP(Table8[[#This Row],[Control ID]],[6]!Table10[Control ID],[6]cmmiAnalysis!BC$4:BC$579))</f>
        <v>#REF!</v>
      </c>
      <c r="T577" s="1" t="e">
        <f>SUM(_xlfn.XLOOKUP(Table8[[#This Row],[Control ID]],[6]!Table10[Control ID],[6]cmmiAnalysis!BV$4:BV$579))</f>
        <v>#REF!</v>
      </c>
      <c r="U577" s="1" t="e">
        <f>SUM(_xlfn.XLOOKUP(Table8[[#This Row],[Control ID]],[6]!Table10[Control ID],[6]cmmiAnalysis!BW$4:BW$579))</f>
        <v>#REF!</v>
      </c>
      <c r="V577" s="1" t="e">
        <f>SUM(_xlfn.XLOOKUP(Table8[[#This Row],[Control ID]],[6]!Table10[Control ID],[6]cmmiAnalysis!BX$4:BX$579))</f>
        <v>#REF!</v>
      </c>
      <c r="W577" s="1" t="e">
        <f>SUM(_xlfn.XLOOKUP(Table8[[#This Row],[Control ID]],[6]!Table10[Control ID],[6]cmmiAnalysis!BY$4:BY$579))</f>
        <v>#REF!</v>
      </c>
      <c r="X577" s="1" t="e">
        <f>SUM(_xlfn.XLOOKUP(Table8[[#This Row],[Control ID]],[6]!Table10[Control ID],[6]cmmiAnalysis!BZ$4:BZ$579))</f>
        <v>#REF!</v>
      </c>
      <c r="Y577" s="1" t="e">
        <f>SUM(_xlfn.XLOOKUP(Table8[[#This Row],[Control ID]],[6]!Table10[Control ID],[6]cmmiAnalysis!CA$4:CA$579),_xlfn.XLOOKUP(Table8[[#This Row],[Control ID]],[6]!Table10[Control ID],[6]cmmiAnalysis!CB$4:CB$579))</f>
        <v>#REF!</v>
      </c>
      <c r="Z577" s="1" t="e">
        <f>SUM(_xlfn.XLOOKUP(Table8[[#This Row],[Control ID]],[6]!Table10[Control ID],[6]cmmiAnalysis!CC$4:CC$579),_xlfn.XLOOKUP(Table8[[#This Row],[Control ID]],[6]!Table10[Control ID],[6]cmmiAnalysis!CD$4:CD$579),_xlfn.XLOOKUP(Table8[[#This Row],[Control ID]],[6]!Table10[Control ID],[6]cmmiAnalysis!CE$4:CE$579))</f>
        <v>#REF!</v>
      </c>
    </row>
    <row r="578" spans="2:26" x14ac:dyDescent="0.25">
      <c r="B578" s="1" t="s">
        <v>4038</v>
      </c>
      <c r="C578" s="1" t="str">
        <f>_xlfn.XLOOKUP(B578,[6]cmmiAnalysis!$A$4:$A$579,[6]cmmiAnalysis!$D$4:$D$579,0,0,1)</f>
        <v>Zero-Day Patching</v>
      </c>
      <c r="D578" s="19">
        <v>3</v>
      </c>
      <c r="E578" s="32" t="str">
        <f>IFERROR(SUM(Table8[[#This Row],[Implementation]:[Reporting]]),"N/A")</f>
        <v>N/A</v>
      </c>
      <c r="F578" s="32" t="e">
        <f>SUM(Table8[[#This Row],[Operating Capability]:[Adaptability]])</f>
        <v>#REF!</v>
      </c>
      <c r="G578" s="32" t="e">
        <f>SUM(Table8[[#This Row],[Reliability]:[Transparency]])</f>
        <v>#REF!</v>
      </c>
      <c r="H578" s="1" t="e" cm="1">
        <f t="array" ref="H578">_xlfn.XLOOKUP(B578,[6]!Table10[Control ID],[6]cmmiAnalysis!AV$4:AV$579,0,0,1)</f>
        <v>#REF!</v>
      </c>
      <c r="I578" s="1" t="e" cm="1">
        <f t="array" ref="I578">_xlfn.XLOOKUP(B578,[6]!Table10[Control ID], [6]cmmiAnalysis!AW$4:AW$579,0,0,1)+(_xlfn.XLOOKUP(B578,[6]!Table10[Control ID], [6]cmmiAnalysis!AX$4:AX$579,0,0,1)+(_xlfn.XLOOKUP(B578,[6]!Table10[Control ID], [6]cmmiAnalysis!AY$4:AY$579,0,0,1)))</f>
        <v>#REF!</v>
      </c>
      <c r="J578" s="1" t="e">
        <f>SUM(_xlfn.XLOOKUP(Table8[[#This Row],[Control ID]],[6]!Table10[Control ID],[6]cmmiAnalysis!BA$4:BA$579),_xlfn.XLOOKUP(Table8[[#This Row],[Control ID]],[6]!Table10[Control ID],[6]cmmiAnalysis!BB$4:BB$579),_xlfn.XLOOKUP(Table8[[#This Row],[Control ID]],[6]!Table10[Control ID],[6]cmmiAnalysis!BC$4:BC$579),_xlfn.XLOOKUP(Table8[[#This Row],[Control ID]],[6]!Table10[Control ID],[6]cmmiAnalysis!BD$4:BD$579))</f>
        <v>#REF!</v>
      </c>
      <c r="K578" s="1" t="e">
        <f>SUM(_xlfn.XLOOKUP(Table8[[#This Row],[Control ID]],[6]!Table10[Control ID],[6]cmmiAnalysis!BE$4:BE$579),_xlfn.XLOOKUP(Table8[[#This Row],[Control ID]],[6]!Table10[Control ID],[6]cmmiAnalysis!BF$4:BF$579))</f>
        <v>#REF!</v>
      </c>
      <c r="L578" s="1" t="e">
        <f>SUM(_xlfn.XLOOKUP(Table8[[#This Row],[Control ID]],[6]!Table10[Control ID],[6]cmmiAnalysis!BG$4:BG$579))</f>
        <v>#REF!</v>
      </c>
      <c r="M578" s="1" t="e">
        <f>SUM(_xlfn.XLOOKUP(Table8[[#This Row],[Control ID]],[6]!Table10[Control ID],[6]cmmiAnalysis!BH$4:BH$579))</f>
        <v>#REF!</v>
      </c>
      <c r="N578" s="1" t="e">
        <f>SUM(_xlfn.XLOOKUP(Table8[[#This Row],[Control ID]],[6]!Table10[Control ID],[6]cmmiAnalysis!BI$4:BI$579))</f>
        <v>#REF!</v>
      </c>
      <c r="O578" s="1" t="e">
        <f>SUM(_xlfn.XLOOKUP(Table8[[#This Row],[Control ID]],[6]!Table10[Control ID],[6]cmmiAnalysis!BJ$4:BJ$579),_xlfn.XLOOKUP(Table8[[#This Row],[Control ID]],[6]!Table10[Control ID],[6]cmmiAnalysis!BK$4:BK$579))</f>
        <v>#REF!</v>
      </c>
      <c r="P578" s="1" t="e">
        <f>SUM(_xlfn.XLOOKUP(Table8[[#This Row],[Control ID]],[6]!Table10[Control ID],[6]cmmiAnalysis!BL$4:BL$579))</f>
        <v>#REF!</v>
      </c>
      <c r="Q578" s="1" t="e">
        <f>SUM(_xlfn.XLOOKUP(Table8[[#This Row],[Control ID]],[6]!Table10[Control ID],[6]cmmiAnalysis!BM$4:BM$579),_xlfn.XLOOKUP(Table8[[#This Row],[Control ID]],[6]!Table10[Control ID],[6]cmmiAnalysis!BN$4:BN$579),_xlfn.XLOOKUP(Table8[[#This Row],[Control ID]],[6]!Table10[Control ID],[6]cmmiAnalysis!BO$4:BO$579),_xlfn.XLOOKUP(Table8[[#This Row],[Control ID]],[6]!Table10[Control ID],[6]cmmiAnalysis!BP$4:BP$579))</f>
        <v>#REF!</v>
      </c>
      <c r="R578" s="1" t="e">
        <f>SUM(_xlfn.XLOOKUP(Table8[[#This Row],[Control ID]],[6]!Table10[Control ID],[6]cmmiAnalysis!BQ$4:BQ$579),_xlfn.XLOOKUP(Table8[[#This Row],[Control ID]],[6]!Table10[Control ID],[6]cmmiAnalysis!BR$4:BR$579))</f>
        <v>#REF!</v>
      </c>
      <c r="S578" s="1" t="e">
        <f>SUM(_xlfn.XLOOKUP(Table8[[#This Row],[Control ID]],[6]!Table10[Control ID],[6]cmmiAnalysis!BA$4:BA$579),_xlfn.XLOOKUP(Table8[[#This Row],[Control ID]],[6]!Table10[Control ID],[6]cmmiAnalysis!BB$4:BB$579),_xlfn.XLOOKUP(Table8[[#This Row],[Control ID]],[6]!Table10[Control ID],[6]cmmiAnalysis!BC$4:BC$579))</f>
        <v>#REF!</v>
      </c>
      <c r="T578" s="1" t="e">
        <f>SUM(_xlfn.XLOOKUP(Table8[[#This Row],[Control ID]],[6]!Table10[Control ID],[6]cmmiAnalysis!BV$4:BV$579))</f>
        <v>#REF!</v>
      </c>
      <c r="U578" s="1" t="e">
        <f>SUM(_xlfn.XLOOKUP(Table8[[#This Row],[Control ID]],[6]!Table10[Control ID],[6]cmmiAnalysis!BW$4:BW$579))</f>
        <v>#REF!</v>
      </c>
      <c r="V578" s="1" t="e">
        <f>SUM(_xlfn.XLOOKUP(Table8[[#This Row],[Control ID]],[6]!Table10[Control ID],[6]cmmiAnalysis!BX$4:BX$579))</f>
        <v>#REF!</v>
      </c>
      <c r="W578" s="1" t="e">
        <f>SUM(_xlfn.XLOOKUP(Table8[[#This Row],[Control ID]],[6]!Table10[Control ID],[6]cmmiAnalysis!BY$4:BY$579))</f>
        <v>#REF!</v>
      </c>
      <c r="X578" s="1" t="e">
        <f>SUM(_xlfn.XLOOKUP(Table8[[#This Row],[Control ID]],[6]!Table10[Control ID],[6]cmmiAnalysis!BZ$4:BZ$579))</f>
        <v>#REF!</v>
      </c>
      <c r="Y578" s="1" t="e">
        <f>SUM(_xlfn.XLOOKUP(Table8[[#This Row],[Control ID]],[6]!Table10[Control ID],[6]cmmiAnalysis!CA$4:CA$579),_xlfn.XLOOKUP(Table8[[#This Row],[Control ID]],[6]!Table10[Control ID],[6]cmmiAnalysis!CB$4:CB$579))</f>
        <v>#REF!</v>
      </c>
      <c r="Z578" s="1" t="e">
        <f>SUM(_xlfn.XLOOKUP(Table8[[#This Row],[Control ID]],[6]!Table10[Control ID],[6]cmmiAnalysis!CC$4:CC$579),_xlfn.XLOOKUP(Table8[[#This Row],[Control ID]],[6]!Table10[Control ID],[6]cmmiAnalysis!CD$4:CD$579),_xlfn.XLOOKUP(Table8[[#This Row],[Control ID]],[6]!Table10[Control ID],[6]cmmiAnalysis!CE$4:CE$579))</f>
        <v>#REF!</v>
      </c>
    </row>
  </sheetData>
  <mergeCells count="2">
    <mergeCell ref="E1:G1"/>
    <mergeCell ref="H1:Z1"/>
  </mergeCells>
  <pageMargins left="0.7" right="0.7" top="0.75" bottom="0.75" header="0.3" footer="0.3"/>
  <pageSetup orientation="portrait" horizontalDpi="90" verticalDpi="90" r:id="rId1"/>
  <legacy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6437D-742A-2842-8B9B-B900525F1770}">
  <dimension ref="A1:AB72"/>
  <sheetViews>
    <sheetView workbookViewId="0">
      <selection activeCell="A2" sqref="A2"/>
    </sheetView>
  </sheetViews>
  <sheetFormatPr defaultColWidth="10.875" defaultRowHeight="15.75" x14ac:dyDescent="0.25"/>
  <cols>
    <col min="1" max="1" width="10.875" style="12"/>
    <col min="2" max="2" width="13.875" style="12" customWidth="1"/>
    <col min="3" max="3" width="55" style="12" bestFit="1" customWidth="1"/>
    <col min="4" max="4" width="48" style="12" customWidth="1"/>
    <col min="5" max="5" width="10.875" style="12"/>
    <col min="6" max="6" width="20.375" style="12" customWidth="1"/>
    <col min="7" max="7" width="53.875" style="12" bestFit="1" customWidth="1"/>
    <col min="8" max="8" width="46" style="12" customWidth="1"/>
    <col min="9" max="9" width="27.375" style="12" bestFit="1" customWidth="1"/>
    <col min="10" max="10" width="22.375" style="12" customWidth="1"/>
    <col min="11" max="11" width="29.5" style="12" bestFit="1" customWidth="1"/>
    <col min="12" max="13" width="10.875" style="12"/>
    <col min="14" max="14" width="20.625" style="12" bestFit="1" customWidth="1"/>
    <col min="15" max="15" width="15.875" style="12" bestFit="1" customWidth="1"/>
    <col min="16" max="16" width="26.375" style="12" bestFit="1" customWidth="1"/>
    <col min="17" max="17" width="20.875" style="12" customWidth="1"/>
    <col min="18" max="18" width="69.625" style="12" customWidth="1"/>
    <col min="19" max="19" width="26.375" style="12" bestFit="1" customWidth="1"/>
    <col min="20" max="20" width="33" style="12" bestFit="1" customWidth="1"/>
    <col min="21" max="21" width="10.875" style="12"/>
    <col min="22" max="22" width="21.125" style="12" customWidth="1"/>
    <col min="23" max="23" width="10.875" style="12"/>
    <col min="24" max="24" width="20.375" style="12" bestFit="1" customWidth="1"/>
    <col min="25" max="27" width="10.875" style="12"/>
    <col min="28" max="28" width="30.875" style="12" bestFit="1" customWidth="1"/>
    <col min="29" max="16384" width="10.875" style="12"/>
  </cols>
  <sheetData>
    <row r="1" spans="1:28" x14ac:dyDescent="0.25">
      <c r="A1" s="12" t="s">
        <v>0</v>
      </c>
      <c r="B1" s="12" t="s">
        <v>2978</v>
      </c>
      <c r="C1" s="12" t="s">
        <v>2979</v>
      </c>
      <c r="D1" s="12" t="s">
        <v>2980</v>
      </c>
      <c r="E1" s="12" t="s">
        <v>2981</v>
      </c>
      <c r="F1" s="12" t="s">
        <v>2982</v>
      </c>
      <c r="G1" s="12" t="s">
        <v>2983</v>
      </c>
      <c r="H1" s="12" t="s">
        <v>2984</v>
      </c>
      <c r="I1" s="12" t="s">
        <v>2985</v>
      </c>
      <c r="J1" s="12" t="s">
        <v>2986</v>
      </c>
      <c r="K1" s="12" t="s">
        <v>2987</v>
      </c>
      <c r="N1" s="13" t="s">
        <v>2988</v>
      </c>
      <c r="Q1" s="13" t="str" cm="1">
        <f t="array" ref="Q1:Q32">_xlfn.UNIQUE(F:F)</f>
        <v>Recommendation ID</v>
      </c>
      <c r="R1" s="13" t="s">
        <v>2983</v>
      </c>
      <c r="S1" s="13" t="s">
        <v>2989</v>
      </c>
      <c r="T1" s="13" t="s">
        <v>2990</v>
      </c>
      <c r="V1" s="13" t="s">
        <v>2988</v>
      </c>
      <c r="X1" s="13" t="s">
        <v>2991</v>
      </c>
      <c r="AB1" s="12" t="str" cm="1">
        <f t="array" ref="AB1:AB24">_xlfn.UNIQUE(I:I)</f>
        <v>Maturity Category</v>
      </c>
    </row>
    <row r="2" spans="1:28" x14ac:dyDescent="0.25">
      <c r="A2" s="12" t="s">
        <v>2992</v>
      </c>
      <c r="B2" s="12" t="s">
        <v>2993</v>
      </c>
      <c r="C2" s="12" t="s">
        <v>2994</v>
      </c>
      <c r="D2" s="12" t="s">
        <v>2995</v>
      </c>
      <c r="F2" s="12" t="s">
        <v>2996</v>
      </c>
      <c r="G2" s="12" t="s">
        <v>2997</v>
      </c>
      <c r="H2" s="12" t="s">
        <v>2998</v>
      </c>
      <c r="I2" s="12" t="s">
        <v>507</v>
      </c>
      <c r="J2" s="12">
        <v>0.05</v>
      </c>
      <c r="K2" s="12" t="str">
        <f t="shared" ref="K2:K65" si="0">IF(J2 &gt; $O$5, "High", IF(AND(J2 &lt;= $O$5, J2 &gt; $O$3), "Medium", "Low"))</f>
        <v>Medium</v>
      </c>
      <c r="N2" s="12" t="s">
        <v>2999</v>
      </c>
      <c r="O2" s="12">
        <f>MIN(J:J)</f>
        <v>0</v>
      </c>
      <c r="Q2" s="12" t="str">
        <v>OBSV-0001-R01</v>
      </c>
      <c r="R2" s="12" t="str">
        <f>_xlfn.XLOOKUP(Q2,F:F,G:G,"",0,)</f>
        <v>Synergize Asset Management Efforts</v>
      </c>
      <c r="S2" s="12">
        <f>SUMIF($F$2:$F$72,Q2,$J$2:$J$72)</f>
        <v>0.25</v>
      </c>
      <c r="T2" s="12" t="str">
        <f>IF(S2 &gt; $W$5, "High", IF(AND(S2 &lt;= $W$5, S2 &gt; $W$3), "Medium", "Low"))</f>
        <v>High</v>
      </c>
      <c r="V2" s="12" t="s">
        <v>2999</v>
      </c>
      <c r="W2" s="12">
        <f>MIN(S2:S31)</f>
        <v>0.01</v>
      </c>
      <c r="X2" s="12" t="s">
        <v>3000</v>
      </c>
      <c r="Y2" s="12">
        <f>W5+1.5*W7</f>
        <v>0.35875000000000001</v>
      </c>
      <c r="AB2" s="12" t="str">
        <v>Asset Management</v>
      </c>
    </row>
    <row r="3" spans="1:28" x14ac:dyDescent="0.25">
      <c r="A3" s="12" t="s">
        <v>3001</v>
      </c>
      <c r="B3" s="12" t="s">
        <v>2993</v>
      </c>
      <c r="C3" s="12" t="s">
        <v>2994</v>
      </c>
      <c r="D3" s="12" t="s">
        <v>2995</v>
      </c>
      <c r="F3" s="12" t="s">
        <v>2996</v>
      </c>
      <c r="G3" s="12" t="s">
        <v>2997</v>
      </c>
      <c r="H3" s="12" t="s">
        <v>2998</v>
      </c>
      <c r="I3" s="12" t="s">
        <v>665</v>
      </c>
      <c r="J3" s="12">
        <v>0.02</v>
      </c>
      <c r="K3" s="12" t="str">
        <f t="shared" si="0"/>
        <v>Low</v>
      </c>
      <c r="N3" s="12" t="s">
        <v>3002</v>
      </c>
      <c r="O3" s="12">
        <f>_xlfn.QUARTILE.EXC($J:$J,1)</f>
        <v>0.02</v>
      </c>
      <c r="Q3" s="12" t="str">
        <v>OBSV-0001-R02</v>
      </c>
      <c r="R3" s="12" t="str">
        <f t="shared" ref="R3:R31" si="1">_xlfn.SINGLE(_xlfn.XLOOKUP(Q3,F:F,G:G,"",0,))</f>
        <v>Improve Asset Inventory Consistency</v>
      </c>
      <c r="S3" s="12">
        <f t="shared" ref="S3:S31" si="2">SUMIF($F$2:$F$72,Q3,$J$2:$J$72)</f>
        <v>0.05</v>
      </c>
      <c r="T3" s="12" t="str">
        <f t="shared" ref="T3:T31" si="3">IF(S3 &gt; $W$5, "High", IF(AND(S3 &lt;= $W$5, S3 &gt; $W$3), "Medium", "Low"))</f>
        <v>Medium</v>
      </c>
      <c r="V3" s="12" t="s">
        <v>3002</v>
      </c>
      <c r="W3" s="12">
        <f>_xlfn.QUARTILE.EXC($S$2:$S$31,1)</f>
        <v>0.04</v>
      </c>
      <c r="AB3" s="12" t="str">
        <v>Supply Chain Risk Management</v>
      </c>
    </row>
    <row r="4" spans="1:28" x14ac:dyDescent="0.25">
      <c r="A4" s="12" t="s">
        <v>3003</v>
      </c>
      <c r="B4" s="12" t="s">
        <v>2993</v>
      </c>
      <c r="C4" s="12" t="s">
        <v>2994</v>
      </c>
      <c r="D4" s="12" t="s">
        <v>2995</v>
      </c>
      <c r="F4" s="12" t="s">
        <v>2996</v>
      </c>
      <c r="G4" s="12" t="s">
        <v>2997</v>
      </c>
      <c r="H4" s="12" t="s">
        <v>2998</v>
      </c>
      <c r="I4" s="12" t="s">
        <v>1086</v>
      </c>
      <c r="J4" s="12">
        <v>0.1</v>
      </c>
      <c r="K4" s="12" t="str">
        <f t="shared" si="0"/>
        <v>High</v>
      </c>
      <c r="N4" s="12" t="s">
        <v>3004</v>
      </c>
      <c r="O4" s="12">
        <f>_xlfn.QUARTILE.EXC($J:$J,2)</f>
        <v>0.03</v>
      </c>
      <c r="Q4" s="12" t="str">
        <v>OBSV-0001-R03</v>
      </c>
      <c r="R4" s="12" t="str">
        <f t="shared" si="1"/>
        <v>Improve Data Labeling &amp; Classification</v>
      </c>
      <c r="S4" s="12">
        <f t="shared" si="2"/>
        <v>0.12000000000000001</v>
      </c>
      <c r="T4" s="12" t="str">
        <f t="shared" si="3"/>
        <v>Medium</v>
      </c>
      <c r="V4" s="12" t="s">
        <v>3004</v>
      </c>
      <c r="W4" s="12">
        <f>_xlfn.QUARTILE.EXC($S$2:$S$31,2)</f>
        <v>0.11499999999999999</v>
      </c>
      <c r="AB4" s="12" t="str">
        <v>Response Planning</v>
      </c>
    </row>
    <row r="5" spans="1:28" x14ac:dyDescent="0.25">
      <c r="A5" s="12" t="s">
        <v>3005</v>
      </c>
      <c r="B5" s="12" t="s">
        <v>2993</v>
      </c>
      <c r="C5" s="12" t="s">
        <v>2994</v>
      </c>
      <c r="D5" s="12" t="s">
        <v>2995</v>
      </c>
      <c r="F5" s="12" t="s">
        <v>2996</v>
      </c>
      <c r="G5" s="12" t="s">
        <v>2997</v>
      </c>
      <c r="H5" s="12" t="s">
        <v>2998</v>
      </c>
      <c r="I5" s="12" t="s">
        <v>584</v>
      </c>
      <c r="J5" s="12">
        <v>0.08</v>
      </c>
      <c r="K5" s="12" t="str">
        <f t="shared" si="0"/>
        <v>Medium</v>
      </c>
      <c r="N5" s="12" t="s">
        <v>3006</v>
      </c>
      <c r="O5" s="12">
        <f>_xlfn.QUARTILE.EXC($J:$J,3)</f>
        <v>0.08</v>
      </c>
      <c r="Q5" s="12" t="str">
        <v>OBSV-0002-R01</v>
      </c>
      <c r="R5" s="12" t="str">
        <f t="shared" si="1"/>
        <v>Enhance Cyber Risk Operating Model</v>
      </c>
      <c r="S5" s="12">
        <f t="shared" si="2"/>
        <v>0.15</v>
      </c>
      <c r="T5" s="12" t="str">
        <f t="shared" si="3"/>
        <v>Medium</v>
      </c>
      <c r="V5" s="12" t="s">
        <v>3006</v>
      </c>
      <c r="W5" s="12">
        <f>_xlfn.QUARTILE.EXC($S$2:$S$31,3)</f>
        <v>0.16750000000000001</v>
      </c>
      <c r="AB5" s="12" t="str">
        <v>Risk Assessment</v>
      </c>
    </row>
    <row r="6" spans="1:28" x14ac:dyDescent="0.25">
      <c r="A6" s="12" t="s">
        <v>3007</v>
      </c>
      <c r="B6" s="12" t="s">
        <v>2993</v>
      </c>
      <c r="C6" s="12" t="s">
        <v>2994</v>
      </c>
      <c r="D6" s="12" t="s">
        <v>2995</v>
      </c>
      <c r="F6" s="12" t="s">
        <v>3008</v>
      </c>
      <c r="G6" s="12" t="s">
        <v>3009</v>
      </c>
      <c r="H6" s="12" t="s">
        <v>3010</v>
      </c>
      <c r="I6" s="12" t="s">
        <v>507</v>
      </c>
      <c r="J6" s="12">
        <v>0.05</v>
      </c>
      <c r="K6" s="12" t="str">
        <f t="shared" si="0"/>
        <v>Medium</v>
      </c>
      <c r="N6" s="12" t="s">
        <v>3011</v>
      </c>
      <c r="O6" s="12">
        <f>MAX(J:J)</f>
        <v>0.24</v>
      </c>
      <c r="Q6" s="12" t="str">
        <v>OBSV-0002-R02</v>
      </c>
      <c r="R6" s="12" t="str">
        <f t="shared" si="1"/>
        <v>Maintain Momentum with CyberRisk360 and Zero Trust Efforts</v>
      </c>
      <c r="S6" s="12">
        <f t="shared" si="2"/>
        <v>0.19</v>
      </c>
      <c r="T6" s="12" t="str">
        <f t="shared" si="3"/>
        <v>High</v>
      </c>
      <c r="V6" s="12" t="s">
        <v>3011</v>
      </c>
      <c r="W6" s="12">
        <f>MAX(S2:S31)</f>
        <v>0.36</v>
      </c>
      <c r="AB6" s="12" t="str">
        <v>Access Control</v>
      </c>
    </row>
    <row r="7" spans="1:28" x14ac:dyDescent="0.25">
      <c r="A7" s="12" t="s">
        <v>3012</v>
      </c>
      <c r="B7" s="12" t="s">
        <v>2993</v>
      </c>
      <c r="C7" s="12" t="s">
        <v>2994</v>
      </c>
      <c r="D7" s="12" t="s">
        <v>2995</v>
      </c>
      <c r="F7" s="12" t="s">
        <v>3013</v>
      </c>
      <c r="G7" s="12" t="s">
        <v>3014</v>
      </c>
      <c r="H7" s="12" t="s">
        <v>3015</v>
      </c>
      <c r="I7" s="12" t="s">
        <v>1732</v>
      </c>
      <c r="J7" s="12">
        <v>0.1</v>
      </c>
      <c r="K7" s="12" t="str">
        <f t="shared" si="0"/>
        <v>High</v>
      </c>
      <c r="N7" s="12" t="s">
        <v>3016</v>
      </c>
      <c r="O7" s="12">
        <f>O5-O3</f>
        <v>0.06</v>
      </c>
      <c r="Q7" s="12" t="str">
        <v>OBSV-0002-R03</v>
      </c>
      <c r="R7" s="12" t="str">
        <f t="shared" si="1"/>
        <v>Monitor Risk Interconnectivity</v>
      </c>
      <c r="S7" s="12">
        <f t="shared" si="2"/>
        <v>0.16</v>
      </c>
      <c r="T7" s="12" t="str">
        <f t="shared" si="3"/>
        <v>Medium</v>
      </c>
      <c r="V7" s="12" t="s">
        <v>3016</v>
      </c>
      <c r="W7" s="12">
        <f>W5-W3</f>
        <v>0.1275</v>
      </c>
      <c r="AB7" s="12" t="str">
        <v>Data Security</v>
      </c>
    </row>
    <row r="8" spans="1:28" x14ac:dyDescent="0.25">
      <c r="A8" s="12" t="s">
        <v>3017</v>
      </c>
      <c r="B8" s="12" t="s">
        <v>2993</v>
      </c>
      <c r="C8" s="12" t="s">
        <v>2994</v>
      </c>
      <c r="D8" s="12" t="s">
        <v>2995</v>
      </c>
      <c r="F8" s="12" t="s">
        <v>3013</v>
      </c>
      <c r="G8" s="12" t="s">
        <v>3014</v>
      </c>
      <c r="H8" s="12" t="s">
        <v>3015</v>
      </c>
      <c r="I8" s="12" t="s">
        <v>808</v>
      </c>
      <c r="J8" s="12">
        <v>0.02</v>
      </c>
      <c r="K8" s="12" t="str">
        <f t="shared" si="0"/>
        <v>Low</v>
      </c>
      <c r="Q8" s="12" t="str">
        <v>OBSV-0002-R04</v>
      </c>
      <c r="R8" s="12" t="str">
        <f t="shared" si="1"/>
        <v>Third-Party Risk Monitoring</v>
      </c>
      <c r="S8" s="12">
        <f t="shared" si="2"/>
        <v>9.0000000000000011E-2</v>
      </c>
      <c r="T8" s="12" t="str">
        <f t="shared" si="3"/>
        <v>Medium</v>
      </c>
      <c r="AB8" s="12" t="str">
        <v>Governance</v>
      </c>
    </row>
    <row r="9" spans="1:28" x14ac:dyDescent="0.25">
      <c r="A9" s="12" t="s">
        <v>3018</v>
      </c>
      <c r="B9" s="12" t="s">
        <v>3019</v>
      </c>
      <c r="C9" s="12" t="s">
        <v>3020</v>
      </c>
      <c r="D9" s="12" t="s">
        <v>3021</v>
      </c>
      <c r="F9" s="12" t="s">
        <v>3022</v>
      </c>
      <c r="G9" s="12" t="s">
        <v>3023</v>
      </c>
      <c r="H9" s="12" t="s">
        <v>3024</v>
      </c>
      <c r="I9" s="12" t="s">
        <v>73</v>
      </c>
      <c r="J9" s="12">
        <v>0.09</v>
      </c>
      <c r="K9" s="12" t="str">
        <f t="shared" si="0"/>
        <v>High</v>
      </c>
      <c r="N9" s="13" t="s">
        <v>3025</v>
      </c>
      <c r="Q9" s="12" t="str">
        <v>OBSV-0002-R05</v>
      </c>
      <c r="R9" s="12" t="str">
        <f t="shared" si="1"/>
        <v>Establish Business Contextualization</v>
      </c>
      <c r="S9" s="12">
        <f t="shared" si="2"/>
        <v>0.02</v>
      </c>
      <c r="T9" s="12" t="str">
        <f t="shared" si="3"/>
        <v>Low</v>
      </c>
      <c r="AB9" s="12" t="str">
        <v>Awareness and Training</v>
      </c>
    </row>
    <row r="10" spans="1:28" x14ac:dyDescent="0.25">
      <c r="A10" s="12" t="s">
        <v>3026</v>
      </c>
      <c r="B10" s="12" t="s">
        <v>3019</v>
      </c>
      <c r="C10" s="12" t="s">
        <v>3020</v>
      </c>
      <c r="D10" s="12" t="s">
        <v>3021</v>
      </c>
      <c r="F10" s="12" t="s">
        <v>3022</v>
      </c>
      <c r="G10" s="12" t="s">
        <v>3023</v>
      </c>
      <c r="H10" s="12" t="s">
        <v>3024</v>
      </c>
      <c r="I10" s="12" t="s">
        <v>507</v>
      </c>
      <c r="J10" s="12">
        <v>0.03</v>
      </c>
      <c r="K10" s="12" t="str">
        <f t="shared" si="0"/>
        <v>Medium</v>
      </c>
      <c r="N10" s="12" t="s">
        <v>3000</v>
      </c>
      <c r="O10" s="12">
        <f>O5+1.5*O7</f>
        <v>0.16999999999999998</v>
      </c>
      <c r="Q10" s="12" t="str">
        <v>OBSV-0003-R01</v>
      </c>
      <c r="R10" s="12" t="str">
        <f t="shared" si="1"/>
        <v>Vendor Tiering Synchronization</v>
      </c>
      <c r="S10" s="12">
        <f t="shared" si="2"/>
        <v>0.06</v>
      </c>
      <c r="T10" s="12" t="str">
        <f t="shared" si="3"/>
        <v>Medium</v>
      </c>
      <c r="AB10" s="12" t="str">
        <v>Risk Management Strategy</v>
      </c>
    </row>
    <row r="11" spans="1:28" x14ac:dyDescent="0.25">
      <c r="A11" s="12" t="s">
        <v>3027</v>
      </c>
      <c r="B11" s="12" t="s">
        <v>3019</v>
      </c>
      <c r="C11" s="12" t="s">
        <v>3020</v>
      </c>
      <c r="D11" s="12" t="s">
        <v>3021</v>
      </c>
      <c r="F11" s="12" t="s">
        <v>3022</v>
      </c>
      <c r="G11" s="12" t="s">
        <v>3023</v>
      </c>
      <c r="H11" s="12" t="s">
        <v>3024</v>
      </c>
      <c r="I11" s="12" t="s">
        <v>781</v>
      </c>
      <c r="J11" s="12">
        <v>0.03</v>
      </c>
      <c r="K11" s="12" t="str">
        <f t="shared" si="0"/>
        <v>Medium</v>
      </c>
      <c r="Q11" s="12" t="str">
        <v>OBSV-0003-R02</v>
      </c>
      <c r="R11" s="12" t="str">
        <f t="shared" si="1"/>
        <v>Third-Party Risk Monitoring</v>
      </c>
      <c r="S11" s="12">
        <f t="shared" si="2"/>
        <v>9.0000000000000011E-2</v>
      </c>
      <c r="T11" s="12" t="str">
        <f t="shared" si="3"/>
        <v>Medium</v>
      </c>
      <c r="AB11" s="12" t="str">
        <v>Continuous Monitoring</v>
      </c>
    </row>
    <row r="12" spans="1:28" x14ac:dyDescent="0.25">
      <c r="A12" s="12" t="s">
        <v>3028</v>
      </c>
      <c r="B12" s="12" t="s">
        <v>3019</v>
      </c>
      <c r="C12" s="12" t="s">
        <v>3020</v>
      </c>
      <c r="D12" s="12" t="s">
        <v>3021</v>
      </c>
      <c r="F12" s="12" t="s">
        <v>3029</v>
      </c>
      <c r="G12" s="12" t="s">
        <v>3030</v>
      </c>
      <c r="H12" s="12" t="s">
        <v>3031</v>
      </c>
      <c r="I12" s="12" t="s">
        <v>73</v>
      </c>
      <c r="J12" s="12">
        <v>0.09</v>
      </c>
      <c r="K12" s="12" t="str">
        <f t="shared" si="0"/>
        <v>High</v>
      </c>
      <c r="Q12" s="12" t="str">
        <v>OBSV-0003-R03</v>
      </c>
      <c r="R12" s="12" t="str">
        <f t="shared" si="1"/>
        <v>Enhance Identity Protection</v>
      </c>
      <c r="S12" s="12">
        <f t="shared" si="2"/>
        <v>0.12000000000000001</v>
      </c>
      <c r="T12" s="12" t="str">
        <f t="shared" si="3"/>
        <v>Medium</v>
      </c>
      <c r="AB12" s="12" t="str">
        <v>Information Protection Process</v>
      </c>
    </row>
    <row r="13" spans="1:28" x14ac:dyDescent="0.25">
      <c r="A13" s="12" t="s">
        <v>3032</v>
      </c>
      <c r="B13" s="12" t="s">
        <v>3019</v>
      </c>
      <c r="C13" s="12" t="s">
        <v>3020</v>
      </c>
      <c r="D13" s="12" t="s">
        <v>3021</v>
      </c>
      <c r="F13" s="12" t="s">
        <v>3029</v>
      </c>
      <c r="G13" s="12" t="s">
        <v>3030</v>
      </c>
      <c r="H13" s="12" t="s">
        <v>3031</v>
      </c>
      <c r="I13" s="12" t="s">
        <v>1732</v>
      </c>
      <c r="J13" s="12">
        <v>0.1</v>
      </c>
      <c r="K13" s="12" t="str">
        <f t="shared" si="0"/>
        <v>High</v>
      </c>
      <c r="Q13" s="12" t="str">
        <v>OBSV-0003-R04</v>
      </c>
      <c r="R13" s="12" t="str">
        <f t="shared" si="1"/>
        <v>Mergers and Acquisition Cyber Due Diligence Program</v>
      </c>
      <c r="S13" s="12">
        <f t="shared" si="2"/>
        <v>0.19999999999999998</v>
      </c>
      <c r="T13" s="12" t="str">
        <f t="shared" si="3"/>
        <v>High</v>
      </c>
      <c r="AB13" s="12" t="str">
        <v>Business Environment</v>
      </c>
    </row>
    <row r="14" spans="1:28" x14ac:dyDescent="0.25">
      <c r="A14" s="12" t="s">
        <v>3033</v>
      </c>
      <c r="B14" s="12" t="s">
        <v>3019</v>
      </c>
      <c r="C14" s="12" t="s">
        <v>3020</v>
      </c>
      <c r="D14" s="12" t="s">
        <v>3021</v>
      </c>
      <c r="F14" s="12" t="s">
        <v>3034</v>
      </c>
      <c r="G14" s="12" t="s">
        <v>3035</v>
      </c>
      <c r="H14" s="12" t="s">
        <v>3036</v>
      </c>
      <c r="I14" s="12" t="s">
        <v>584</v>
      </c>
      <c r="J14" s="12">
        <v>0.08</v>
      </c>
      <c r="K14" s="12" t="str">
        <f t="shared" si="0"/>
        <v>Medium</v>
      </c>
      <c r="Q14" s="12" t="str">
        <v>OBSV-0004-R01</v>
      </c>
      <c r="R14" s="12" t="str">
        <f t="shared" si="1"/>
        <v>Continue Upskilling (Training and Development) Workforce</v>
      </c>
      <c r="S14" s="12">
        <f t="shared" si="2"/>
        <v>0.04</v>
      </c>
      <c r="T14" s="12" t="str">
        <f t="shared" si="3"/>
        <v>Low</v>
      </c>
      <c r="AB14" s="12" t="str">
        <v>Information Protection</v>
      </c>
    </row>
    <row r="15" spans="1:28" x14ac:dyDescent="0.25">
      <c r="A15" s="12" t="s">
        <v>3037</v>
      </c>
      <c r="B15" s="12" t="s">
        <v>3019</v>
      </c>
      <c r="C15" s="12" t="s">
        <v>3020</v>
      </c>
      <c r="D15" s="12" t="s">
        <v>3021</v>
      </c>
      <c r="F15" s="12" t="s">
        <v>3034</v>
      </c>
      <c r="G15" s="12" t="s">
        <v>3035</v>
      </c>
      <c r="H15" s="12" t="s">
        <v>3036</v>
      </c>
      <c r="I15" s="12" t="s">
        <v>221</v>
      </c>
      <c r="J15" s="12">
        <v>0.01</v>
      </c>
      <c r="K15" s="12" t="str">
        <f t="shared" si="0"/>
        <v>Low</v>
      </c>
      <c r="Q15" s="12" t="str">
        <v>OBSV-0004-R02</v>
      </c>
      <c r="R15" s="12" t="str">
        <f t="shared" si="1"/>
        <v>Continue Reskilling and Cross-Skilling (Mentorship and Apprenticeship) Workforce</v>
      </c>
      <c r="S15" s="12">
        <f t="shared" si="2"/>
        <v>0.04</v>
      </c>
      <c r="T15" s="12" t="str">
        <f t="shared" si="3"/>
        <v>Low</v>
      </c>
      <c r="AB15" s="12" t="str">
        <v>Maintenance</v>
      </c>
    </row>
    <row r="16" spans="1:28" x14ac:dyDescent="0.25">
      <c r="A16" s="12" t="s">
        <v>3038</v>
      </c>
      <c r="B16" s="12" t="s">
        <v>3019</v>
      </c>
      <c r="C16" s="12" t="s">
        <v>3020</v>
      </c>
      <c r="D16" s="12" t="s">
        <v>3021</v>
      </c>
      <c r="F16" s="12" t="s">
        <v>3034</v>
      </c>
      <c r="G16" s="12" t="s">
        <v>3035</v>
      </c>
      <c r="H16" s="12" t="s">
        <v>3036</v>
      </c>
      <c r="I16" s="12" t="s">
        <v>971</v>
      </c>
      <c r="J16" s="12">
        <v>7.0000000000000007E-2</v>
      </c>
      <c r="K16" s="12" t="str">
        <f t="shared" si="0"/>
        <v>Medium</v>
      </c>
      <c r="Q16" s="12" t="str">
        <v>OBSV-0004-R03</v>
      </c>
      <c r="R16" s="12" t="str">
        <f t="shared" si="1"/>
        <v>Enhance and Centralize Knowledge Management</v>
      </c>
      <c r="S16" s="12">
        <f t="shared" si="2"/>
        <v>0.04</v>
      </c>
      <c r="T16" s="12" t="str">
        <f t="shared" si="3"/>
        <v>Low</v>
      </c>
      <c r="AB16" s="12" t="str">
        <v>Protective Technology</v>
      </c>
    </row>
    <row r="17" spans="1:28" x14ac:dyDescent="0.25">
      <c r="A17" s="12" t="s">
        <v>3039</v>
      </c>
      <c r="B17" s="12" t="s">
        <v>3019</v>
      </c>
      <c r="C17" s="12" t="s">
        <v>3020</v>
      </c>
      <c r="D17" s="12" t="s">
        <v>3021</v>
      </c>
      <c r="F17" s="12" t="s">
        <v>3040</v>
      </c>
      <c r="G17" s="12" t="s">
        <v>3041</v>
      </c>
      <c r="H17" s="12" t="s">
        <v>3042</v>
      </c>
      <c r="I17" s="12" t="s">
        <v>665</v>
      </c>
      <c r="J17" s="12">
        <v>0.02</v>
      </c>
      <c r="K17" s="12" t="str">
        <f t="shared" si="0"/>
        <v>Low</v>
      </c>
      <c r="Q17" s="12" t="str">
        <v>OBSV-0004-R04</v>
      </c>
      <c r="R17" s="12" t="str">
        <f t="shared" si="1"/>
        <v>Improve Data Labeling Consistency</v>
      </c>
      <c r="S17" s="12">
        <f t="shared" si="2"/>
        <v>0.02</v>
      </c>
      <c r="T17" s="12" t="str">
        <f t="shared" si="3"/>
        <v>Low</v>
      </c>
      <c r="AB17" s="12" t="str">
        <v>Anomalies and Events</v>
      </c>
    </row>
    <row r="18" spans="1:28" x14ac:dyDescent="0.25">
      <c r="A18" s="12" t="s">
        <v>3043</v>
      </c>
      <c r="B18" s="12" t="s">
        <v>3019</v>
      </c>
      <c r="C18" s="12" t="s">
        <v>3020</v>
      </c>
      <c r="D18" s="12" t="s">
        <v>3021</v>
      </c>
      <c r="F18" s="12" t="s">
        <v>3040</v>
      </c>
      <c r="G18" s="12" t="s">
        <v>3041</v>
      </c>
      <c r="H18" s="12" t="s">
        <v>3042</v>
      </c>
      <c r="I18" s="12" t="s">
        <v>971</v>
      </c>
      <c r="J18" s="12">
        <v>7.0000000000000007E-2</v>
      </c>
      <c r="K18" s="12" t="str">
        <f t="shared" si="0"/>
        <v>Medium</v>
      </c>
      <c r="Q18" s="12" t="str">
        <v>OBSV-0004-R05</v>
      </c>
      <c r="R18" s="12" t="str">
        <f t="shared" si="1"/>
        <v>Continually Manage Data Label Protection Policies</v>
      </c>
      <c r="S18" s="12">
        <f t="shared" si="2"/>
        <v>0.01</v>
      </c>
      <c r="T18" s="12" t="str">
        <f t="shared" si="3"/>
        <v>Low</v>
      </c>
      <c r="AB18" s="12" t="str">
        <v>Security Continuous Monitoring</v>
      </c>
    </row>
    <row r="19" spans="1:28" x14ac:dyDescent="0.25">
      <c r="A19" s="12" t="s">
        <v>3044</v>
      </c>
      <c r="B19" s="12" t="s">
        <v>3019</v>
      </c>
      <c r="C19" s="12" t="s">
        <v>3020</v>
      </c>
      <c r="D19" s="12" t="s">
        <v>3021</v>
      </c>
      <c r="F19" s="12" t="s">
        <v>3045</v>
      </c>
      <c r="G19" s="12" t="s">
        <v>3046</v>
      </c>
      <c r="H19" s="12" t="s">
        <v>3047</v>
      </c>
      <c r="I19" s="12" t="s">
        <v>221</v>
      </c>
      <c r="J19" s="12">
        <v>0.01</v>
      </c>
      <c r="K19" s="12" t="str">
        <f t="shared" si="0"/>
        <v>Low</v>
      </c>
      <c r="Q19" s="12" t="str">
        <v>OBSV-0004-R06</v>
      </c>
      <c r="R19" s="12" t="str">
        <f t="shared" si="1"/>
        <v>Leverage Additional Support and Guidance from Microsoft</v>
      </c>
      <c r="S19" s="12">
        <f t="shared" si="2"/>
        <v>0.03</v>
      </c>
      <c r="T19" s="12" t="str">
        <f t="shared" si="3"/>
        <v>Low</v>
      </c>
      <c r="AB19" s="12" t="str">
        <v>Detection Processes</v>
      </c>
    </row>
    <row r="20" spans="1:28" x14ac:dyDescent="0.25">
      <c r="A20" s="12" t="s">
        <v>3048</v>
      </c>
      <c r="B20" s="12" t="s">
        <v>3019</v>
      </c>
      <c r="C20" s="12" t="s">
        <v>3020</v>
      </c>
      <c r="D20" s="12" t="s">
        <v>3021</v>
      </c>
      <c r="F20" s="12" t="s">
        <v>3045</v>
      </c>
      <c r="G20" s="12" t="s">
        <v>3046</v>
      </c>
      <c r="H20" s="12" t="s">
        <v>3047</v>
      </c>
      <c r="I20" s="12" t="s">
        <v>3049</v>
      </c>
      <c r="J20" s="12">
        <v>0.01</v>
      </c>
      <c r="K20" s="12" t="str">
        <f t="shared" si="0"/>
        <v>Low</v>
      </c>
      <c r="Q20" s="12" t="str">
        <v>OBSV-0006-R01</v>
      </c>
      <c r="R20" s="12" t="str">
        <f t="shared" si="1"/>
        <v>Continue Reducing Technical Debt &amp; Strengthen Application Security</v>
      </c>
      <c r="S20" s="12">
        <f t="shared" si="2"/>
        <v>0.16</v>
      </c>
      <c r="T20" s="12" t="str">
        <f t="shared" si="3"/>
        <v>Medium</v>
      </c>
      <c r="AB20" s="12" t="str">
        <v>Data Protection</v>
      </c>
    </row>
    <row r="21" spans="1:28" x14ac:dyDescent="0.25">
      <c r="A21" s="12" t="s">
        <v>3050</v>
      </c>
      <c r="B21" s="12" t="s">
        <v>3051</v>
      </c>
      <c r="C21" s="14" t="s">
        <v>3052</v>
      </c>
      <c r="D21" s="12" t="s">
        <v>3053</v>
      </c>
      <c r="F21" s="12" t="s">
        <v>3054</v>
      </c>
      <c r="G21" s="12" t="s">
        <v>3055</v>
      </c>
      <c r="H21" s="12" t="s">
        <v>3056</v>
      </c>
      <c r="I21" s="12" t="s">
        <v>507</v>
      </c>
      <c r="J21" s="12">
        <v>0.03</v>
      </c>
      <c r="K21" s="12" t="str">
        <f t="shared" si="0"/>
        <v>Medium</v>
      </c>
      <c r="Q21" s="12" t="str">
        <v>OBSV-0006-R02</v>
      </c>
      <c r="R21" s="12" t="str">
        <f t="shared" si="1"/>
        <v>Continue Investing in Application Modernization and Rationalization</v>
      </c>
      <c r="S21" s="12">
        <f t="shared" si="2"/>
        <v>0.03</v>
      </c>
      <c r="T21" s="12" t="str">
        <f t="shared" si="3"/>
        <v>Low</v>
      </c>
      <c r="AB21" s="12" t="str">
        <v>Protective Technologies</v>
      </c>
    </row>
    <row r="22" spans="1:28" x14ac:dyDescent="0.25">
      <c r="A22" s="12" t="s">
        <v>3057</v>
      </c>
      <c r="B22" s="12" t="s">
        <v>3051</v>
      </c>
      <c r="C22" s="14" t="s">
        <v>3052</v>
      </c>
      <c r="D22" s="12" t="s">
        <v>3053</v>
      </c>
      <c r="F22" s="12" t="s">
        <v>3054</v>
      </c>
      <c r="G22" s="12" t="s">
        <v>3055</v>
      </c>
      <c r="H22" s="12" t="s">
        <v>3056</v>
      </c>
      <c r="I22" s="12" t="s">
        <v>3049</v>
      </c>
      <c r="J22" s="12">
        <v>0.01</v>
      </c>
      <c r="K22" s="12" t="str">
        <f t="shared" si="0"/>
        <v>Low</v>
      </c>
      <c r="Q22" s="12" t="str">
        <v>OBSV-0006-R03</v>
      </c>
      <c r="R22" s="12" t="str">
        <f t="shared" si="1"/>
        <v>Continue Obsolescence Management</v>
      </c>
      <c r="S22" s="12">
        <f t="shared" si="2"/>
        <v>0.08</v>
      </c>
      <c r="T22" s="12" t="str">
        <f t="shared" si="3"/>
        <v>Medium</v>
      </c>
      <c r="AB22" s="12" t="str">
        <v>Recovery Planning</v>
      </c>
    </row>
    <row r="23" spans="1:28" x14ac:dyDescent="0.25">
      <c r="A23" s="12" t="s">
        <v>3058</v>
      </c>
      <c r="B23" s="12" t="s">
        <v>3051</v>
      </c>
      <c r="C23" s="14" t="s">
        <v>3052</v>
      </c>
      <c r="D23" s="12" t="s">
        <v>3053</v>
      </c>
      <c r="F23" s="12" t="s">
        <v>3054</v>
      </c>
      <c r="G23" s="12" t="s">
        <v>3055</v>
      </c>
      <c r="H23" s="12" t="s">
        <v>3056</v>
      </c>
      <c r="I23" s="12" t="s">
        <v>665</v>
      </c>
      <c r="J23" s="12">
        <v>0.02</v>
      </c>
      <c r="K23" s="12" t="str">
        <f t="shared" si="0"/>
        <v>Low</v>
      </c>
      <c r="Q23" s="12" t="str">
        <v>OBSV-0007-R01</v>
      </c>
      <c r="R23" s="12" t="str">
        <f t="shared" si="1"/>
        <v>Enforce Low-Code and No-Code Platform Safeguards</v>
      </c>
      <c r="S23" s="12">
        <f t="shared" si="2"/>
        <v>0.12</v>
      </c>
      <c r="T23" s="12" t="str">
        <f t="shared" si="3"/>
        <v>Medium</v>
      </c>
      <c r="AB23" s="12" t="str">
        <v>Risk Management</v>
      </c>
    </row>
    <row r="24" spans="1:28" x14ac:dyDescent="0.25">
      <c r="A24" s="12" t="s">
        <v>3059</v>
      </c>
      <c r="B24" s="12" t="s">
        <v>3051</v>
      </c>
      <c r="C24" s="14" t="s">
        <v>3052</v>
      </c>
      <c r="D24" s="12" t="s">
        <v>3053</v>
      </c>
      <c r="F24" s="12" t="s">
        <v>3060</v>
      </c>
      <c r="G24" s="12" t="s">
        <v>3041</v>
      </c>
      <c r="H24" s="12" t="s">
        <v>3042</v>
      </c>
      <c r="I24" s="12" t="s">
        <v>971</v>
      </c>
      <c r="J24" s="12">
        <v>7.0000000000000007E-2</v>
      </c>
      <c r="K24" s="12" t="str">
        <f t="shared" si="0"/>
        <v>Medium</v>
      </c>
      <c r="Q24" s="12" t="str">
        <v>OBSV-0007-R02</v>
      </c>
      <c r="R24" s="12" t="str">
        <f t="shared" si="1"/>
        <v>Provide Citizen Developers with Appropriate Training</v>
      </c>
      <c r="S24" s="12">
        <f t="shared" si="2"/>
        <v>0.03</v>
      </c>
      <c r="T24" s="12" t="str">
        <f t="shared" si="3"/>
        <v>Low</v>
      </c>
      <c r="AB24" s="12">
        <v>0</v>
      </c>
    </row>
    <row r="25" spans="1:28" x14ac:dyDescent="0.25">
      <c r="A25" s="12" t="s">
        <v>3061</v>
      </c>
      <c r="B25" s="12" t="s">
        <v>3051</v>
      </c>
      <c r="C25" s="14" t="s">
        <v>3052</v>
      </c>
      <c r="D25" s="12" t="s">
        <v>3053</v>
      </c>
      <c r="F25" s="12" t="s">
        <v>3060</v>
      </c>
      <c r="G25" s="12" t="s">
        <v>3041</v>
      </c>
      <c r="H25" s="12" t="s">
        <v>3042</v>
      </c>
      <c r="I25" s="12" t="s">
        <v>665</v>
      </c>
      <c r="J25" s="12">
        <v>0.02</v>
      </c>
      <c r="K25" s="12" t="str">
        <f t="shared" si="0"/>
        <v>Low</v>
      </c>
      <c r="Q25" s="12" t="str">
        <v>OBSV-0007-R03</v>
      </c>
      <c r="R25" s="12" t="str">
        <f t="shared" si="1"/>
        <v>Implement Security Monitoring and Auditing </v>
      </c>
      <c r="S25" s="12">
        <f t="shared" si="2"/>
        <v>0.36</v>
      </c>
      <c r="T25" s="12" t="str">
        <f t="shared" si="3"/>
        <v>High</v>
      </c>
    </row>
    <row r="26" spans="1:28" x14ac:dyDescent="0.25">
      <c r="A26" s="12" t="s">
        <v>3062</v>
      </c>
      <c r="B26" s="12" t="s">
        <v>3051</v>
      </c>
      <c r="C26" s="14" t="s">
        <v>3052</v>
      </c>
      <c r="D26" s="12" t="s">
        <v>3053</v>
      </c>
      <c r="F26" s="12" t="s">
        <v>3063</v>
      </c>
      <c r="G26" s="12" t="s">
        <v>3064</v>
      </c>
      <c r="H26" s="12" t="s">
        <v>3065</v>
      </c>
      <c r="I26" s="12" t="s">
        <v>1732</v>
      </c>
      <c r="J26" s="12">
        <v>0.1</v>
      </c>
      <c r="K26" s="12" t="str">
        <f t="shared" si="0"/>
        <v>High</v>
      </c>
      <c r="Q26" s="12" t="str">
        <v>OBSV-0008-R01</v>
      </c>
      <c r="R26" s="12" t="str">
        <f t="shared" si="1"/>
        <v>Increase Effectiveness of Application Security Teams</v>
      </c>
      <c r="S26" s="12">
        <f t="shared" si="2"/>
        <v>0.12</v>
      </c>
      <c r="T26" s="12" t="str">
        <f t="shared" si="3"/>
        <v>Medium</v>
      </c>
    </row>
    <row r="27" spans="1:28" x14ac:dyDescent="0.25">
      <c r="A27" s="12" t="s">
        <v>3066</v>
      </c>
      <c r="B27" s="12" t="s">
        <v>3051</v>
      </c>
      <c r="C27" s="14" t="s">
        <v>3052</v>
      </c>
      <c r="D27" s="12" t="s">
        <v>3053</v>
      </c>
      <c r="F27" s="12" t="s">
        <v>3063</v>
      </c>
      <c r="G27" s="12" t="s">
        <v>3064</v>
      </c>
      <c r="H27" s="12" t="s">
        <v>3065</v>
      </c>
      <c r="I27" s="12" t="s">
        <v>665</v>
      </c>
      <c r="J27" s="12">
        <v>0.02</v>
      </c>
      <c r="K27" s="12" t="str">
        <f t="shared" si="0"/>
        <v>Low</v>
      </c>
      <c r="Q27" s="12" t="str">
        <v>OBSV-0008-R02</v>
      </c>
      <c r="R27" s="12" t="str">
        <f t="shared" si="1"/>
        <v>Continue Upskilling and Reskilling Workforce</v>
      </c>
      <c r="S27" s="12">
        <f t="shared" si="2"/>
        <v>0.11</v>
      </c>
      <c r="T27" s="12" t="str">
        <f t="shared" si="3"/>
        <v>Medium</v>
      </c>
    </row>
    <row r="28" spans="1:28" x14ac:dyDescent="0.25">
      <c r="A28" s="12" t="s">
        <v>3067</v>
      </c>
      <c r="B28" s="12" t="s">
        <v>3051</v>
      </c>
      <c r="C28" s="14" t="s">
        <v>3052</v>
      </c>
      <c r="D28" s="12" t="s">
        <v>3053</v>
      </c>
      <c r="F28" s="12" t="s">
        <v>3068</v>
      </c>
      <c r="G28" s="12" t="s">
        <v>3069</v>
      </c>
      <c r="H28" s="12" t="s">
        <v>3070</v>
      </c>
      <c r="I28" s="12" t="s">
        <v>572</v>
      </c>
      <c r="J28" s="12">
        <v>0.1</v>
      </c>
      <c r="K28" s="12" t="str">
        <f t="shared" si="0"/>
        <v>High</v>
      </c>
      <c r="Q28" s="12" t="str">
        <v>OBSV-0008-R03</v>
      </c>
      <c r="R28" s="12" t="str">
        <f t="shared" si="1"/>
        <v>Restrict Use of Third-Party Libraries</v>
      </c>
      <c r="S28" s="12">
        <f t="shared" si="2"/>
        <v>0.12</v>
      </c>
      <c r="T28" s="12" t="str">
        <f t="shared" si="3"/>
        <v>Medium</v>
      </c>
    </row>
    <row r="29" spans="1:28" x14ac:dyDescent="0.25">
      <c r="A29" s="12" t="s">
        <v>3071</v>
      </c>
      <c r="B29" s="12" t="s">
        <v>3051</v>
      </c>
      <c r="C29" s="14" t="s">
        <v>3052</v>
      </c>
      <c r="D29" s="12" t="s">
        <v>3053</v>
      </c>
      <c r="F29" s="12" t="s">
        <v>3068</v>
      </c>
      <c r="G29" s="12" t="s">
        <v>3069</v>
      </c>
      <c r="H29" s="12" t="s">
        <v>3070</v>
      </c>
      <c r="I29" s="12" t="s">
        <v>584</v>
      </c>
      <c r="J29" s="12">
        <v>0.08</v>
      </c>
      <c r="K29" s="12" t="str">
        <f t="shared" si="0"/>
        <v>Medium</v>
      </c>
      <c r="Q29" s="12" t="str">
        <v>OBSV-0009-R01</v>
      </c>
      <c r="R29" s="12" t="str">
        <f t="shared" si="1"/>
        <v>Integrate Business Continuity Plans with Disaster Recovery Plans</v>
      </c>
      <c r="S29" s="12">
        <f t="shared" si="2"/>
        <v>0.21</v>
      </c>
      <c r="T29" s="12" t="str">
        <f t="shared" si="3"/>
        <v>High</v>
      </c>
    </row>
    <row r="30" spans="1:28" x14ac:dyDescent="0.25">
      <c r="A30" s="12" t="s">
        <v>3072</v>
      </c>
      <c r="B30" s="12" t="s">
        <v>3051</v>
      </c>
      <c r="C30" s="14" t="s">
        <v>3052</v>
      </c>
      <c r="D30" s="12" t="s">
        <v>3053</v>
      </c>
      <c r="F30" s="12" t="s">
        <v>3068</v>
      </c>
      <c r="G30" s="12" t="s">
        <v>3069</v>
      </c>
      <c r="H30" s="12" t="s">
        <v>3070</v>
      </c>
      <c r="I30" s="12" t="s">
        <v>665</v>
      </c>
      <c r="J30" s="12">
        <v>0.02</v>
      </c>
      <c r="K30" s="12" t="str">
        <f t="shared" si="0"/>
        <v>Low</v>
      </c>
      <c r="Q30" s="12" t="str">
        <v>OBSV-0009-R02</v>
      </c>
      <c r="R30" s="12" t="str">
        <f t="shared" si="1"/>
        <v>Modernize Disaster Recovery Documentation and Testing</v>
      </c>
      <c r="S30" s="12">
        <f t="shared" si="2"/>
        <v>0.19</v>
      </c>
      <c r="T30" s="12" t="str">
        <f t="shared" si="3"/>
        <v>High</v>
      </c>
    </row>
    <row r="31" spans="1:28" x14ac:dyDescent="0.25">
      <c r="A31" s="12" t="s">
        <v>3073</v>
      </c>
      <c r="B31" s="12" t="s">
        <v>3074</v>
      </c>
      <c r="C31" s="14" t="s">
        <v>3075</v>
      </c>
      <c r="D31" s="12" t="s">
        <v>3076</v>
      </c>
      <c r="F31" s="12" t="s">
        <v>3077</v>
      </c>
      <c r="G31" s="12" t="s">
        <v>3078</v>
      </c>
      <c r="H31" s="12" t="s">
        <v>3079</v>
      </c>
      <c r="I31" s="12" t="s">
        <v>781</v>
      </c>
      <c r="J31" s="12">
        <v>0.04</v>
      </c>
      <c r="K31" s="12" t="str">
        <f t="shared" si="0"/>
        <v>Medium</v>
      </c>
      <c r="Q31" s="12" t="str">
        <v>OBSV-0009-R03</v>
      </c>
      <c r="R31" s="12" t="str">
        <f t="shared" si="1"/>
        <v>Track Risk Interconnectivity Across the Organization</v>
      </c>
      <c r="S31" s="12">
        <f t="shared" si="2"/>
        <v>0.33</v>
      </c>
      <c r="T31" s="12" t="str">
        <f t="shared" si="3"/>
        <v>High</v>
      </c>
    </row>
    <row r="32" spans="1:28" x14ac:dyDescent="0.25">
      <c r="A32" s="12" t="s">
        <v>3080</v>
      </c>
      <c r="B32" s="12" t="s">
        <v>3074</v>
      </c>
      <c r="C32" s="14" t="s">
        <v>3075</v>
      </c>
      <c r="D32" s="12" t="s">
        <v>3076</v>
      </c>
      <c r="F32" s="12" t="s">
        <v>3081</v>
      </c>
      <c r="G32" s="12" t="s">
        <v>3082</v>
      </c>
      <c r="H32" s="12" t="s">
        <v>3083</v>
      </c>
      <c r="I32" s="12" t="s">
        <v>781</v>
      </c>
      <c r="J32" s="12">
        <v>0.04</v>
      </c>
      <c r="K32" s="12" t="str">
        <f t="shared" si="0"/>
        <v>Medium</v>
      </c>
      <c r="Q32" s="12">
        <v>0</v>
      </c>
    </row>
    <row r="33" spans="1:25" x14ac:dyDescent="0.25">
      <c r="A33" s="12" t="s">
        <v>3084</v>
      </c>
      <c r="B33" s="12" t="s">
        <v>3074</v>
      </c>
      <c r="C33" s="14" t="s">
        <v>3075</v>
      </c>
      <c r="D33" s="12" t="s">
        <v>3076</v>
      </c>
      <c r="F33" s="12" t="s">
        <v>3085</v>
      </c>
      <c r="G33" s="12" t="s">
        <v>3086</v>
      </c>
      <c r="H33" s="12" t="s">
        <v>3087</v>
      </c>
      <c r="I33" s="12" t="s">
        <v>781</v>
      </c>
      <c r="J33" s="12">
        <v>0.04</v>
      </c>
      <c r="K33" s="12" t="str">
        <f t="shared" si="0"/>
        <v>Medium</v>
      </c>
    </row>
    <row r="34" spans="1:25" x14ac:dyDescent="0.25">
      <c r="A34" s="12" t="s">
        <v>3088</v>
      </c>
      <c r="B34" s="12" t="s">
        <v>3089</v>
      </c>
      <c r="C34" s="14" t="s">
        <v>3090</v>
      </c>
      <c r="D34" s="12" t="s">
        <v>3091</v>
      </c>
      <c r="F34" s="12" t="s">
        <v>3092</v>
      </c>
      <c r="G34" s="12" t="s">
        <v>3093</v>
      </c>
      <c r="H34" s="12" t="s">
        <v>3094</v>
      </c>
      <c r="I34" s="12" t="s">
        <v>808</v>
      </c>
      <c r="J34" s="12">
        <v>0.02</v>
      </c>
      <c r="K34" s="12" t="str">
        <f t="shared" si="0"/>
        <v>Low</v>
      </c>
    </row>
    <row r="35" spans="1:25" x14ac:dyDescent="0.25">
      <c r="A35" s="12" t="s">
        <v>3095</v>
      </c>
      <c r="B35" s="12" t="s">
        <v>3089</v>
      </c>
      <c r="C35" s="14" t="s">
        <v>3090</v>
      </c>
      <c r="D35" s="12" t="s">
        <v>3091</v>
      </c>
      <c r="F35" s="12" t="s">
        <v>3096</v>
      </c>
      <c r="G35" s="12" t="s">
        <v>3097</v>
      </c>
      <c r="H35" s="12" t="s">
        <v>3098</v>
      </c>
      <c r="I35" s="12" t="s">
        <v>3099</v>
      </c>
      <c r="J35" s="12">
        <v>0.01</v>
      </c>
      <c r="K35" s="12" t="str">
        <f t="shared" si="0"/>
        <v>Low</v>
      </c>
    </row>
    <row r="36" spans="1:25" x14ac:dyDescent="0.25">
      <c r="A36" s="12" t="s">
        <v>3100</v>
      </c>
      <c r="B36" s="12" t="s">
        <v>3089</v>
      </c>
      <c r="C36" s="14" t="s">
        <v>3090</v>
      </c>
      <c r="D36" s="12" t="s">
        <v>3091</v>
      </c>
      <c r="F36" s="12" t="s">
        <v>3101</v>
      </c>
      <c r="G36" s="12" t="s">
        <v>3102</v>
      </c>
      <c r="H36" s="12" t="s">
        <v>3103</v>
      </c>
      <c r="I36" s="12" t="s">
        <v>808</v>
      </c>
      <c r="J36" s="12">
        <v>0.02</v>
      </c>
      <c r="K36" s="12" t="str">
        <f t="shared" si="0"/>
        <v>Low</v>
      </c>
    </row>
    <row r="37" spans="1:25" x14ac:dyDescent="0.25">
      <c r="A37" s="12" t="s">
        <v>3104</v>
      </c>
      <c r="B37" s="12" t="s">
        <v>3089</v>
      </c>
      <c r="C37" s="14" t="s">
        <v>3090</v>
      </c>
      <c r="D37" s="12" t="s">
        <v>3091</v>
      </c>
      <c r="F37" s="12" t="s">
        <v>3101</v>
      </c>
      <c r="G37" s="12" t="s">
        <v>3102</v>
      </c>
      <c r="H37" s="12" t="s">
        <v>3103</v>
      </c>
      <c r="I37" s="12" t="s">
        <v>3099</v>
      </c>
      <c r="J37" s="12">
        <v>0.01</v>
      </c>
      <c r="K37" s="12" t="str">
        <f t="shared" si="0"/>
        <v>Low</v>
      </c>
    </row>
    <row r="38" spans="1:25" x14ac:dyDescent="0.25">
      <c r="A38" s="12" t="s">
        <v>3105</v>
      </c>
      <c r="B38" s="12" t="s">
        <v>3106</v>
      </c>
      <c r="C38" s="14" t="s">
        <v>3107</v>
      </c>
      <c r="D38" s="12" t="s">
        <v>3108</v>
      </c>
      <c r="F38" s="12" t="s">
        <v>3109</v>
      </c>
      <c r="G38" s="12" t="s">
        <v>3110</v>
      </c>
      <c r="H38" s="12" t="s">
        <v>3111</v>
      </c>
      <c r="I38" s="12" t="s">
        <v>507</v>
      </c>
      <c r="J38" s="12">
        <v>0.03</v>
      </c>
      <c r="K38" s="12" t="str">
        <f t="shared" si="0"/>
        <v>Medium</v>
      </c>
    </row>
    <row r="39" spans="1:25" x14ac:dyDescent="0.25">
      <c r="A39" s="12" t="s">
        <v>3112</v>
      </c>
      <c r="B39" s="12" t="s">
        <v>3106</v>
      </c>
      <c r="C39" s="14" t="s">
        <v>3107</v>
      </c>
      <c r="D39" s="12" t="s">
        <v>3108</v>
      </c>
      <c r="F39" s="12" t="s">
        <v>3109</v>
      </c>
      <c r="G39" s="12" t="s">
        <v>3110</v>
      </c>
      <c r="H39" s="12" t="s">
        <v>3111</v>
      </c>
      <c r="I39" s="12" t="s">
        <v>572</v>
      </c>
      <c r="J39" s="12">
        <v>0.1</v>
      </c>
      <c r="K39" s="12" t="str">
        <f t="shared" si="0"/>
        <v>High</v>
      </c>
      <c r="Q39" s="13" t="str" cm="1">
        <f t="array" ref="Q39:Q49">_xlfn.UNIQUE(B:B)</f>
        <v>Challenge ID</v>
      </c>
      <c r="R39" s="13" t="s">
        <v>2979</v>
      </c>
      <c r="S39" s="13" t="s">
        <v>2989</v>
      </c>
      <c r="T39" s="13" t="s">
        <v>2990</v>
      </c>
      <c r="V39" s="13" t="s">
        <v>2988</v>
      </c>
      <c r="X39" s="13" t="s">
        <v>2991</v>
      </c>
    </row>
    <row r="40" spans="1:25" x14ac:dyDescent="0.25">
      <c r="A40" s="12" t="s">
        <v>3113</v>
      </c>
      <c r="B40" s="12" t="s">
        <v>3106</v>
      </c>
      <c r="C40" s="14" t="s">
        <v>3107</v>
      </c>
      <c r="D40" s="12" t="s">
        <v>3108</v>
      </c>
      <c r="F40" s="12" t="s">
        <v>3109</v>
      </c>
      <c r="G40" s="12" t="s">
        <v>3110</v>
      </c>
      <c r="H40" s="12" t="s">
        <v>3111</v>
      </c>
      <c r="I40" s="12" t="s">
        <v>808</v>
      </c>
      <c r="J40" s="12">
        <v>0.02</v>
      </c>
      <c r="K40" s="12" t="str">
        <f t="shared" si="0"/>
        <v>Low</v>
      </c>
      <c r="Q40" s="12" t="str">
        <v>OBSV-0001</v>
      </c>
      <c r="R40" s="12" t="str">
        <f>_xlfn.XLOOKUP(Q40,B:B,C:C,"",0,)</f>
        <v>Inconsistent Asset Inventory &amp; Ambiguous Data Labeling Criteria</v>
      </c>
      <c r="S40" s="12">
        <f>SUMIF($B$2:$B$72,Q40,$J$2:$J$72)</f>
        <v>0.42000000000000004</v>
      </c>
      <c r="T40" s="12" t="str">
        <f>IF(S40 &gt; $W$43, "High", IF(AND(S40 &lt;= $W$43, S40 &gt; $W$41), "Medium", "Low"))</f>
        <v>Medium</v>
      </c>
      <c r="V40" s="12" t="s">
        <v>2999</v>
      </c>
      <c r="W40" s="12">
        <f>MIN(S40:S48)</f>
        <v>6.0000000000000005E-2</v>
      </c>
      <c r="X40" s="12" t="s">
        <v>3000</v>
      </c>
      <c r="Y40" s="12">
        <f>W43+1.5*W45</f>
        <v>1.1075000000000002</v>
      </c>
    </row>
    <row r="41" spans="1:25" x14ac:dyDescent="0.25">
      <c r="A41" s="12" t="s">
        <v>3114</v>
      </c>
      <c r="B41" s="12" t="s">
        <v>3106</v>
      </c>
      <c r="C41" s="14" t="s">
        <v>3107</v>
      </c>
      <c r="D41" s="12" t="s">
        <v>3108</v>
      </c>
      <c r="F41" s="12" t="s">
        <v>3109</v>
      </c>
      <c r="G41" s="12" t="s">
        <v>3110</v>
      </c>
      <c r="H41" s="12" t="s">
        <v>3111</v>
      </c>
      <c r="I41" s="12" t="s">
        <v>3099</v>
      </c>
      <c r="J41" s="12">
        <v>0.01</v>
      </c>
      <c r="K41" s="12" t="str">
        <f t="shared" si="0"/>
        <v>Low</v>
      </c>
      <c r="Q41" s="12" t="str">
        <v>OBSV-0002</v>
      </c>
      <c r="R41" s="12" t="str">
        <f t="shared" ref="R41:R48" si="4">_xlfn.SINGLE(_xlfn.XLOOKUP(Q41,B:B,C:C,"",0,))</f>
        <v>Inconsistent Visibility &amp; Communication of Risk</v>
      </c>
      <c r="S41" s="12">
        <f t="shared" ref="S41:S48" si="5">SUMIF($B$2:$B$72,Q41,$J$2:$J$72)</f>
        <v>0.6100000000000001</v>
      </c>
      <c r="T41" s="12" t="str">
        <f t="shared" ref="T41:T48" si="6">IF(S41 &gt; $W$43, "High", IF(AND(S41 &lt;= $W$43, S41 &gt; $W$41), "Medium", "Low"))</f>
        <v>High</v>
      </c>
      <c r="V41" s="12" t="s">
        <v>3002</v>
      </c>
      <c r="W41" s="12">
        <f>_xlfn.QUARTILE.EXC($S$40:$S$48,1)</f>
        <v>0.19500000000000001</v>
      </c>
    </row>
    <row r="42" spans="1:25" x14ac:dyDescent="0.25">
      <c r="A42" s="12" t="s">
        <v>3115</v>
      </c>
      <c r="B42" s="12" t="s">
        <v>3106</v>
      </c>
      <c r="C42" s="14" t="s">
        <v>3107</v>
      </c>
      <c r="D42" s="12" t="s">
        <v>3108</v>
      </c>
      <c r="F42" s="12" t="s">
        <v>3116</v>
      </c>
      <c r="G42" s="12" t="s">
        <v>3117</v>
      </c>
      <c r="H42" s="12" t="s">
        <v>3118</v>
      </c>
      <c r="I42" s="12" t="s">
        <v>808</v>
      </c>
      <c r="J42" s="12">
        <v>0.02</v>
      </c>
      <c r="K42" s="12" t="str">
        <f t="shared" si="0"/>
        <v>Low</v>
      </c>
      <c r="Q42" s="12" t="str">
        <v>OBSV-0003</v>
      </c>
      <c r="R42" s="12" t="str">
        <f t="shared" si="4"/>
        <v>Insufficient Third-Party &amp; Supply Chain Monitoring</v>
      </c>
      <c r="S42" s="12">
        <f t="shared" si="5"/>
        <v>0.47000000000000003</v>
      </c>
      <c r="T42" s="12" t="str">
        <f t="shared" si="6"/>
        <v>Medium</v>
      </c>
      <c r="V42" s="12" t="s">
        <v>3004</v>
      </c>
      <c r="W42" s="12">
        <f>_xlfn.QUARTILE.EXC($S$40:$S$48,2)</f>
        <v>0.42000000000000004</v>
      </c>
    </row>
    <row r="43" spans="1:25" x14ac:dyDescent="0.25">
      <c r="A43" s="12" t="s">
        <v>3119</v>
      </c>
      <c r="B43" s="12" t="s">
        <v>3106</v>
      </c>
      <c r="C43" s="14" t="s">
        <v>3107</v>
      </c>
      <c r="D43" s="12" t="s">
        <v>3108</v>
      </c>
      <c r="F43" s="12" t="s">
        <v>3116</v>
      </c>
      <c r="G43" s="12" t="s">
        <v>3117</v>
      </c>
      <c r="H43" s="12" t="s">
        <v>3118</v>
      </c>
      <c r="I43" s="12" t="s">
        <v>3099</v>
      </c>
      <c r="J43" s="12">
        <v>0.01</v>
      </c>
      <c r="K43" s="12" t="str">
        <f t="shared" si="0"/>
        <v>Low</v>
      </c>
      <c r="Q43" s="12" t="str">
        <v>OBSV-0004</v>
      </c>
      <c r="R43" s="12" t="str">
        <f t="shared" si="4"/>
        <v>Staff Upskilling, Reskilling, and Knowledge Management</v>
      </c>
      <c r="S43" s="12">
        <f t="shared" si="5"/>
        <v>0.12</v>
      </c>
      <c r="T43" s="12" t="str">
        <f t="shared" si="6"/>
        <v>Low</v>
      </c>
      <c r="V43" s="12" t="s">
        <v>3006</v>
      </c>
      <c r="W43" s="12">
        <f>_xlfn.QUARTILE.EXC($S$40:$S$48,3)</f>
        <v>0.56000000000000005</v>
      </c>
    </row>
    <row r="44" spans="1:25" x14ac:dyDescent="0.25">
      <c r="A44" s="12" t="s">
        <v>3120</v>
      </c>
      <c r="B44" s="12" t="s">
        <v>3106</v>
      </c>
      <c r="C44" s="14" t="s">
        <v>3107</v>
      </c>
      <c r="D44" s="12" t="s">
        <v>3108</v>
      </c>
      <c r="F44" s="12" t="s">
        <v>3116</v>
      </c>
      <c r="G44" s="12" t="s">
        <v>3117</v>
      </c>
      <c r="H44" s="12" t="s">
        <v>3118</v>
      </c>
      <c r="I44" s="12" t="s">
        <v>49</v>
      </c>
      <c r="J44" s="12">
        <v>0</v>
      </c>
      <c r="K44" s="12" t="str">
        <f t="shared" si="0"/>
        <v>Low</v>
      </c>
      <c r="Q44" s="12" t="str">
        <v>OBSV-0005</v>
      </c>
      <c r="R44" s="12" t="str">
        <f t="shared" si="4"/>
        <v>Data Loss Prevention Ineffectiveness</v>
      </c>
      <c r="S44" s="12">
        <f t="shared" si="5"/>
        <v>6.0000000000000005E-2</v>
      </c>
      <c r="T44" s="12" t="str">
        <f t="shared" si="6"/>
        <v>Low</v>
      </c>
      <c r="V44" s="12" t="s">
        <v>3011</v>
      </c>
      <c r="W44" s="12">
        <f>MAX(S40:S48)</f>
        <v>0.73</v>
      </c>
    </row>
    <row r="45" spans="1:25" x14ac:dyDescent="0.25">
      <c r="A45" s="12" t="s">
        <v>3121</v>
      </c>
      <c r="B45" s="12" t="s">
        <v>3106</v>
      </c>
      <c r="C45" s="14" t="s">
        <v>3107</v>
      </c>
      <c r="D45" s="12" t="s">
        <v>3108</v>
      </c>
      <c r="F45" s="12" t="s">
        <v>3122</v>
      </c>
      <c r="G45" s="12" t="s">
        <v>3123</v>
      </c>
      <c r="H45" s="12" t="s">
        <v>3124</v>
      </c>
      <c r="I45" s="12" t="s">
        <v>584</v>
      </c>
      <c r="J45" s="12">
        <v>0.08</v>
      </c>
      <c r="K45" s="12" t="str">
        <f t="shared" si="0"/>
        <v>Medium</v>
      </c>
      <c r="Q45" s="12" t="str">
        <v>OBSV-0006</v>
      </c>
      <c r="R45" s="12" t="str">
        <f t="shared" si="4"/>
        <v>Technical Debt &amp; Obsolescence Management</v>
      </c>
      <c r="S45" s="12">
        <f t="shared" si="5"/>
        <v>0.27</v>
      </c>
      <c r="T45" s="12" t="str">
        <f t="shared" si="6"/>
        <v>Medium</v>
      </c>
      <c r="V45" s="12" t="s">
        <v>3016</v>
      </c>
      <c r="W45" s="12">
        <f>W43-W41</f>
        <v>0.36500000000000005</v>
      </c>
    </row>
    <row r="46" spans="1:25" x14ac:dyDescent="0.25">
      <c r="A46" s="12" t="s">
        <v>3125</v>
      </c>
      <c r="B46" s="12" t="s">
        <v>3106</v>
      </c>
      <c r="C46" s="14" t="s">
        <v>3107</v>
      </c>
      <c r="D46" s="12" t="s">
        <v>3108</v>
      </c>
      <c r="F46" s="12" t="s">
        <v>3122</v>
      </c>
      <c r="G46" s="12" t="s">
        <v>3123</v>
      </c>
      <c r="H46" s="12" t="s">
        <v>3124</v>
      </c>
      <c r="I46" s="12" t="s">
        <v>49</v>
      </c>
      <c r="J46" s="12">
        <v>0</v>
      </c>
      <c r="K46" s="12" t="str">
        <f t="shared" si="0"/>
        <v>Low</v>
      </c>
      <c r="Q46" s="12" t="str">
        <v>OBSV-0007</v>
      </c>
      <c r="R46" s="12" t="str">
        <f t="shared" si="4"/>
        <v>Citizen Development &amp; Shadow IT</v>
      </c>
      <c r="S46" s="12">
        <f t="shared" si="5"/>
        <v>0.51</v>
      </c>
      <c r="T46" s="12" t="str">
        <f t="shared" si="6"/>
        <v>Medium</v>
      </c>
    </row>
    <row r="47" spans="1:25" x14ac:dyDescent="0.25">
      <c r="A47" s="12" t="s">
        <v>3126</v>
      </c>
      <c r="B47" s="12" t="s">
        <v>3127</v>
      </c>
      <c r="C47" s="14" t="s">
        <v>3128</v>
      </c>
      <c r="D47" s="12" t="s">
        <v>3129</v>
      </c>
      <c r="F47" s="12" t="s">
        <v>3130</v>
      </c>
      <c r="G47" s="12" t="s">
        <v>3131</v>
      </c>
      <c r="H47" s="12" t="s">
        <v>3132</v>
      </c>
      <c r="I47" s="12" t="s">
        <v>808</v>
      </c>
      <c r="J47" s="12">
        <v>0.02</v>
      </c>
      <c r="K47" s="12" t="str">
        <f t="shared" si="0"/>
        <v>Low</v>
      </c>
      <c r="Q47" s="12" t="str">
        <v>OBSV-0008</v>
      </c>
      <c r="R47" s="12" t="str">
        <f t="shared" si="4"/>
        <v>API &amp; Application Security Testing</v>
      </c>
      <c r="S47" s="12">
        <f t="shared" si="5"/>
        <v>0.35</v>
      </c>
      <c r="T47" s="12" t="str">
        <f t="shared" si="6"/>
        <v>Medium</v>
      </c>
    </row>
    <row r="48" spans="1:25" x14ac:dyDescent="0.25">
      <c r="A48" s="12" t="s">
        <v>3133</v>
      </c>
      <c r="B48" s="12" t="s">
        <v>3127</v>
      </c>
      <c r="C48" s="14" t="s">
        <v>3128</v>
      </c>
      <c r="D48" s="12" t="s">
        <v>3129</v>
      </c>
      <c r="F48" s="12" t="s">
        <v>3130</v>
      </c>
      <c r="G48" s="12" t="s">
        <v>3131</v>
      </c>
      <c r="H48" s="12" t="s">
        <v>3132</v>
      </c>
      <c r="I48" s="12" t="s">
        <v>3099</v>
      </c>
      <c r="J48" s="12">
        <v>0.01</v>
      </c>
      <c r="K48" s="12" t="str">
        <f t="shared" si="0"/>
        <v>Low</v>
      </c>
      <c r="Q48" s="12" t="str">
        <v>OBSV-0009</v>
      </c>
      <c r="R48" s="12" t="str">
        <f t="shared" si="4"/>
        <v>Business Continuity and Disaster Recovery Planning</v>
      </c>
      <c r="S48" s="12">
        <f t="shared" si="5"/>
        <v>0.73</v>
      </c>
      <c r="T48" s="12" t="str">
        <f t="shared" si="6"/>
        <v>High</v>
      </c>
    </row>
    <row r="49" spans="1:17" x14ac:dyDescent="0.25">
      <c r="A49" s="12" t="s">
        <v>3134</v>
      </c>
      <c r="B49" s="12" t="s">
        <v>3127</v>
      </c>
      <c r="C49" s="14" t="s">
        <v>3128</v>
      </c>
      <c r="D49" s="12" t="s">
        <v>3129</v>
      </c>
      <c r="F49" s="12" t="s">
        <v>3130</v>
      </c>
      <c r="G49" s="12" t="s">
        <v>3131</v>
      </c>
      <c r="H49" s="12" t="s">
        <v>3132</v>
      </c>
      <c r="I49" s="12" t="s">
        <v>3135</v>
      </c>
      <c r="J49" s="12">
        <v>0.09</v>
      </c>
      <c r="K49" s="12" t="str">
        <f t="shared" si="0"/>
        <v>High</v>
      </c>
      <c r="Q49" s="12">
        <v>0</v>
      </c>
    </row>
    <row r="50" spans="1:17" x14ac:dyDescent="0.25">
      <c r="A50" s="12" t="s">
        <v>3136</v>
      </c>
      <c r="B50" s="12" t="s">
        <v>3127</v>
      </c>
      <c r="C50" s="14" t="s">
        <v>3128</v>
      </c>
      <c r="D50" s="12" t="s">
        <v>3129</v>
      </c>
      <c r="F50" s="12" t="s">
        <v>3137</v>
      </c>
      <c r="G50" s="12" t="s">
        <v>3138</v>
      </c>
      <c r="H50" s="12" t="s">
        <v>3139</v>
      </c>
      <c r="I50" s="12" t="s">
        <v>781</v>
      </c>
      <c r="J50" s="12">
        <v>0.03</v>
      </c>
      <c r="K50" s="12" t="str">
        <f t="shared" si="0"/>
        <v>Medium</v>
      </c>
    </row>
    <row r="51" spans="1:17" x14ac:dyDescent="0.25">
      <c r="A51" s="12" t="s">
        <v>3140</v>
      </c>
      <c r="B51" s="12" t="s">
        <v>3127</v>
      </c>
      <c r="C51" s="14" t="s">
        <v>3128</v>
      </c>
      <c r="D51" s="12" t="s">
        <v>3129</v>
      </c>
      <c r="F51" s="12" t="s">
        <v>3141</v>
      </c>
      <c r="G51" s="12" t="s">
        <v>3142</v>
      </c>
      <c r="H51" s="12" t="s">
        <v>3143</v>
      </c>
      <c r="I51" s="12" t="s">
        <v>3144</v>
      </c>
      <c r="J51" s="12">
        <v>0.11</v>
      </c>
      <c r="K51" s="12" t="str">
        <f t="shared" si="0"/>
        <v>High</v>
      </c>
    </row>
    <row r="52" spans="1:17" x14ac:dyDescent="0.25">
      <c r="A52" s="12" t="s">
        <v>3145</v>
      </c>
      <c r="B52" s="12" t="s">
        <v>3127</v>
      </c>
      <c r="C52" s="14" t="s">
        <v>3128</v>
      </c>
      <c r="D52" s="12" t="s">
        <v>3129</v>
      </c>
      <c r="F52" s="12" t="s">
        <v>3141</v>
      </c>
      <c r="G52" s="12" t="s">
        <v>3142</v>
      </c>
      <c r="H52" s="12" t="s">
        <v>3143</v>
      </c>
      <c r="I52" s="12" t="s">
        <v>3146</v>
      </c>
      <c r="J52" s="12">
        <v>0.01</v>
      </c>
      <c r="K52" s="12" t="str">
        <f t="shared" si="0"/>
        <v>Low</v>
      </c>
    </row>
    <row r="53" spans="1:17" x14ac:dyDescent="0.25">
      <c r="A53" s="12" t="s">
        <v>3147</v>
      </c>
      <c r="B53" s="12" t="s">
        <v>3127</v>
      </c>
      <c r="C53" s="14" t="s">
        <v>3128</v>
      </c>
      <c r="D53" s="12" t="s">
        <v>3129</v>
      </c>
      <c r="F53" s="12" t="s">
        <v>3141</v>
      </c>
      <c r="G53" s="12" t="s">
        <v>3142</v>
      </c>
      <c r="H53" s="12" t="s">
        <v>3143</v>
      </c>
      <c r="I53" s="12" t="s">
        <v>1076</v>
      </c>
      <c r="J53" s="12">
        <v>0.24</v>
      </c>
      <c r="K53" s="12" t="str">
        <f t="shared" si="0"/>
        <v>High</v>
      </c>
    </row>
    <row r="54" spans="1:17" x14ac:dyDescent="0.25">
      <c r="A54" s="12" t="s">
        <v>3148</v>
      </c>
      <c r="B54" s="12" t="s">
        <v>3149</v>
      </c>
      <c r="C54" s="14" t="s">
        <v>3150</v>
      </c>
      <c r="D54" s="12" t="s">
        <v>3151</v>
      </c>
      <c r="F54" s="12" t="s">
        <v>3152</v>
      </c>
      <c r="G54" s="12" t="s">
        <v>3153</v>
      </c>
      <c r="H54" s="12" t="s">
        <v>3154</v>
      </c>
      <c r="I54" s="12" t="s">
        <v>1519</v>
      </c>
      <c r="J54" s="12">
        <v>0.02</v>
      </c>
      <c r="K54" s="12" t="str">
        <f t="shared" si="0"/>
        <v>Low</v>
      </c>
    </row>
    <row r="55" spans="1:17" x14ac:dyDescent="0.25">
      <c r="A55" s="12" t="s">
        <v>3155</v>
      </c>
      <c r="B55" s="12" t="s">
        <v>3149</v>
      </c>
      <c r="C55" s="14" t="s">
        <v>3150</v>
      </c>
      <c r="D55" s="12" t="s">
        <v>3151</v>
      </c>
      <c r="F55" s="12" t="s">
        <v>3152</v>
      </c>
      <c r="G55" s="12" t="s">
        <v>3153</v>
      </c>
      <c r="H55" s="12" t="s">
        <v>3154</v>
      </c>
      <c r="I55" s="12" t="s">
        <v>3099</v>
      </c>
      <c r="J55" s="12">
        <v>0.01</v>
      </c>
      <c r="K55" s="12" t="str">
        <f t="shared" si="0"/>
        <v>Low</v>
      </c>
    </row>
    <row r="56" spans="1:17" x14ac:dyDescent="0.25">
      <c r="A56" s="12" t="s">
        <v>3156</v>
      </c>
      <c r="B56" s="12" t="s">
        <v>3149</v>
      </c>
      <c r="C56" s="14" t="s">
        <v>3150</v>
      </c>
      <c r="D56" s="12" t="s">
        <v>3151</v>
      </c>
      <c r="F56" s="12" t="s">
        <v>3152</v>
      </c>
      <c r="G56" s="12" t="s">
        <v>3153</v>
      </c>
      <c r="H56" s="12" t="s">
        <v>3154</v>
      </c>
      <c r="I56" s="12" t="s">
        <v>3157</v>
      </c>
      <c r="J56" s="12">
        <v>0.09</v>
      </c>
      <c r="K56" s="12" t="str">
        <f t="shared" si="0"/>
        <v>High</v>
      </c>
    </row>
    <row r="57" spans="1:17" x14ac:dyDescent="0.25">
      <c r="A57" s="12" t="s">
        <v>3158</v>
      </c>
      <c r="B57" s="12" t="s">
        <v>3149</v>
      </c>
      <c r="C57" s="14" t="s">
        <v>3150</v>
      </c>
      <c r="D57" s="12" t="s">
        <v>3151</v>
      </c>
      <c r="F57" s="12" t="s">
        <v>3159</v>
      </c>
      <c r="G57" s="12" t="s">
        <v>3160</v>
      </c>
      <c r="H57" s="12" t="s">
        <v>3161</v>
      </c>
      <c r="I57" s="12" t="s">
        <v>781</v>
      </c>
      <c r="J57" s="12">
        <v>0.03</v>
      </c>
      <c r="K57" s="12" t="str">
        <f t="shared" si="0"/>
        <v>Medium</v>
      </c>
    </row>
    <row r="58" spans="1:17" x14ac:dyDescent="0.25">
      <c r="A58" s="12" t="s">
        <v>3162</v>
      </c>
      <c r="B58" s="12" t="s">
        <v>3149</v>
      </c>
      <c r="C58" s="14" t="s">
        <v>3150</v>
      </c>
      <c r="D58" s="12" t="s">
        <v>3151</v>
      </c>
      <c r="F58" s="12" t="s">
        <v>3159</v>
      </c>
      <c r="G58" s="12" t="s">
        <v>3160</v>
      </c>
      <c r="H58" s="12" t="s">
        <v>3161</v>
      </c>
      <c r="I58" s="12" t="s">
        <v>584</v>
      </c>
      <c r="J58" s="12">
        <v>0.08</v>
      </c>
      <c r="K58" s="12" t="str">
        <f t="shared" si="0"/>
        <v>Medium</v>
      </c>
    </row>
    <row r="59" spans="1:17" x14ac:dyDescent="0.25">
      <c r="A59" s="12" t="s">
        <v>3163</v>
      </c>
      <c r="B59" s="12" t="s">
        <v>3149</v>
      </c>
      <c r="C59" s="14" t="s">
        <v>3150</v>
      </c>
      <c r="D59" s="12" t="s">
        <v>3151</v>
      </c>
      <c r="F59" s="12" t="s">
        <v>3164</v>
      </c>
      <c r="G59" s="12" t="s">
        <v>3165</v>
      </c>
      <c r="H59" s="12" t="s">
        <v>3166</v>
      </c>
      <c r="I59" s="12" t="s">
        <v>1519</v>
      </c>
      <c r="J59" s="12">
        <v>0.02</v>
      </c>
      <c r="K59" s="12" t="str">
        <f t="shared" si="0"/>
        <v>Low</v>
      </c>
    </row>
    <row r="60" spans="1:17" x14ac:dyDescent="0.25">
      <c r="A60" s="12" t="s">
        <v>3167</v>
      </c>
      <c r="B60" s="12" t="s">
        <v>3149</v>
      </c>
      <c r="C60" s="14" t="s">
        <v>3150</v>
      </c>
      <c r="D60" s="12" t="s">
        <v>3151</v>
      </c>
      <c r="F60" s="12" t="s">
        <v>3164</v>
      </c>
      <c r="G60" s="12" t="s">
        <v>3165</v>
      </c>
      <c r="H60" s="12" t="s">
        <v>3166</v>
      </c>
      <c r="I60" s="12" t="s">
        <v>3099</v>
      </c>
      <c r="J60" s="12">
        <v>0.01</v>
      </c>
      <c r="K60" s="12" t="str">
        <f t="shared" si="0"/>
        <v>Low</v>
      </c>
    </row>
    <row r="61" spans="1:17" x14ac:dyDescent="0.25">
      <c r="A61" s="12" t="s">
        <v>3168</v>
      </c>
      <c r="B61" s="12" t="s">
        <v>3149</v>
      </c>
      <c r="C61" s="14" t="s">
        <v>3150</v>
      </c>
      <c r="D61" s="12" t="s">
        <v>3151</v>
      </c>
      <c r="F61" s="12" t="s">
        <v>3164</v>
      </c>
      <c r="G61" s="12" t="s">
        <v>3165</v>
      </c>
      <c r="H61" s="12" t="s">
        <v>3166</v>
      </c>
      <c r="I61" s="12" t="s">
        <v>3157</v>
      </c>
      <c r="J61" s="12">
        <v>0.09</v>
      </c>
      <c r="K61" s="12" t="str">
        <f t="shared" si="0"/>
        <v>High</v>
      </c>
    </row>
    <row r="62" spans="1:17" x14ac:dyDescent="0.25">
      <c r="A62" s="12" t="s">
        <v>3169</v>
      </c>
      <c r="B62" s="12" t="s">
        <v>3170</v>
      </c>
      <c r="C62" s="14" t="s">
        <v>3171</v>
      </c>
      <c r="D62" s="12" t="s">
        <v>3151</v>
      </c>
      <c r="F62" s="12" t="s">
        <v>3172</v>
      </c>
      <c r="G62" s="12" t="s">
        <v>3173</v>
      </c>
      <c r="H62" s="12" t="s">
        <v>3174</v>
      </c>
      <c r="I62" s="12" t="s">
        <v>1086</v>
      </c>
      <c r="J62" s="12">
        <v>0.1</v>
      </c>
      <c r="K62" s="12" t="str">
        <f t="shared" si="0"/>
        <v>High</v>
      </c>
    </row>
    <row r="63" spans="1:17" x14ac:dyDescent="0.25">
      <c r="A63" s="12" t="s">
        <v>3175</v>
      </c>
      <c r="B63" s="12" t="s">
        <v>3170</v>
      </c>
      <c r="C63" s="14" t="s">
        <v>3171</v>
      </c>
      <c r="D63" s="12" t="s">
        <v>3151</v>
      </c>
      <c r="F63" s="12" t="s">
        <v>3172</v>
      </c>
      <c r="G63" s="12" t="s">
        <v>3173</v>
      </c>
      <c r="H63" s="12" t="s">
        <v>3174</v>
      </c>
      <c r="I63" s="12" t="s">
        <v>3176</v>
      </c>
      <c r="J63" s="12">
        <v>0.08</v>
      </c>
      <c r="K63" s="12" t="str">
        <f t="shared" si="0"/>
        <v>Medium</v>
      </c>
    </row>
    <row r="64" spans="1:17" x14ac:dyDescent="0.25">
      <c r="A64" s="12" t="s">
        <v>3177</v>
      </c>
      <c r="B64" s="12" t="s">
        <v>3170</v>
      </c>
      <c r="C64" s="14" t="s">
        <v>3171</v>
      </c>
      <c r="D64" s="12" t="s">
        <v>3151</v>
      </c>
      <c r="F64" s="12" t="s">
        <v>3172</v>
      </c>
      <c r="G64" s="12" t="s">
        <v>3173</v>
      </c>
      <c r="H64" s="12" t="s">
        <v>3174</v>
      </c>
      <c r="I64" s="12" t="s">
        <v>507</v>
      </c>
      <c r="J64" s="12">
        <v>0.03</v>
      </c>
      <c r="K64" s="12" t="str">
        <f t="shared" si="0"/>
        <v>Medium</v>
      </c>
    </row>
    <row r="65" spans="1:11" x14ac:dyDescent="0.25">
      <c r="A65" s="12" t="s">
        <v>3178</v>
      </c>
      <c r="B65" s="12" t="s">
        <v>3170</v>
      </c>
      <c r="C65" s="14" t="s">
        <v>3171</v>
      </c>
      <c r="D65" s="12" t="s">
        <v>3151</v>
      </c>
      <c r="F65" s="12" t="s">
        <v>3179</v>
      </c>
      <c r="G65" s="12" t="s">
        <v>3180</v>
      </c>
      <c r="H65" s="12" t="s">
        <v>3181</v>
      </c>
      <c r="I65" s="12" t="s">
        <v>1086</v>
      </c>
      <c r="J65" s="12">
        <v>0.1</v>
      </c>
      <c r="K65" s="12" t="str">
        <f t="shared" si="0"/>
        <v>High</v>
      </c>
    </row>
    <row r="66" spans="1:11" x14ac:dyDescent="0.25">
      <c r="A66" s="12" t="s">
        <v>3182</v>
      </c>
      <c r="B66" s="12" t="s">
        <v>3170</v>
      </c>
      <c r="C66" s="14" t="s">
        <v>3171</v>
      </c>
      <c r="D66" s="12" t="s">
        <v>3151</v>
      </c>
      <c r="F66" s="12" t="s">
        <v>3179</v>
      </c>
      <c r="G66" s="12" t="s">
        <v>3180</v>
      </c>
      <c r="H66" s="12" t="s">
        <v>3181</v>
      </c>
      <c r="I66" s="12" t="s">
        <v>3176</v>
      </c>
      <c r="J66" s="12">
        <v>0.08</v>
      </c>
      <c r="K66" s="12" t="str">
        <f t="shared" ref="K66:K72" si="7">IF(J66 &gt; $O$5, "High", IF(AND(J66 &lt;= $O$5, J66 &gt; $O$3), "Medium", "Low"))</f>
        <v>Medium</v>
      </c>
    </row>
    <row r="67" spans="1:11" x14ac:dyDescent="0.25">
      <c r="A67" s="12" t="s">
        <v>3183</v>
      </c>
      <c r="B67" s="12" t="s">
        <v>3170</v>
      </c>
      <c r="C67" s="14" t="s">
        <v>3171</v>
      </c>
      <c r="D67" s="12" t="s">
        <v>3151</v>
      </c>
      <c r="F67" s="12" t="s">
        <v>3179</v>
      </c>
      <c r="G67" s="12" t="s">
        <v>3180</v>
      </c>
      <c r="H67" s="12" t="s">
        <v>3181</v>
      </c>
      <c r="I67" s="12" t="s">
        <v>1401</v>
      </c>
      <c r="J67" s="12">
        <v>0.01</v>
      </c>
      <c r="K67" s="12" t="str">
        <f t="shared" si="7"/>
        <v>Low</v>
      </c>
    </row>
    <row r="68" spans="1:11" x14ac:dyDescent="0.25">
      <c r="A68" s="12" t="s">
        <v>3184</v>
      </c>
      <c r="B68" s="12" t="s">
        <v>3170</v>
      </c>
      <c r="C68" s="14" t="s">
        <v>3171</v>
      </c>
      <c r="D68" s="12" t="s">
        <v>3151</v>
      </c>
      <c r="F68" s="12" t="s">
        <v>3185</v>
      </c>
      <c r="G68" s="12" t="s">
        <v>3186</v>
      </c>
      <c r="H68" s="12" t="s">
        <v>3187</v>
      </c>
      <c r="I68" s="12" t="s">
        <v>1086</v>
      </c>
      <c r="J68" s="12">
        <v>0.1</v>
      </c>
      <c r="K68" s="12" t="str">
        <f t="shared" si="7"/>
        <v>High</v>
      </c>
    </row>
    <row r="69" spans="1:11" x14ac:dyDescent="0.25">
      <c r="A69" s="12" t="s">
        <v>3188</v>
      </c>
      <c r="B69" s="12" t="s">
        <v>3170</v>
      </c>
      <c r="C69" s="14" t="s">
        <v>3171</v>
      </c>
      <c r="D69" s="12" t="s">
        <v>3151</v>
      </c>
      <c r="F69" s="12" t="s">
        <v>3185</v>
      </c>
      <c r="G69" s="12" t="s">
        <v>3186</v>
      </c>
      <c r="H69" s="12" t="s">
        <v>3187</v>
      </c>
      <c r="I69" s="12" t="s">
        <v>3176</v>
      </c>
      <c r="J69" s="12">
        <v>0.08</v>
      </c>
      <c r="K69" s="12" t="str">
        <f t="shared" si="7"/>
        <v>Medium</v>
      </c>
    </row>
    <row r="70" spans="1:11" x14ac:dyDescent="0.25">
      <c r="A70" s="12" t="s">
        <v>3189</v>
      </c>
      <c r="B70" s="12" t="s">
        <v>3170</v>
      </c>
      <c r="C70" s="14" t="s">
        <v>3171</v>
      </c>
      <c r="D70" s="12" t="s">
        <v>3151</v>
      </c>
      <c r="F70" s="12" t="s">
        <v>3185</v>
      </c>
      <c r="G70" s="12" t="s">
        <v>3186</v>
      </c>
      <c r="H70" s="12" t="s">
        <v>3187</v>
      </c>
      <c r="I70" s="12" t="s">
        <v>507</v>
      </c>
      <c r="J70" s="12">
        <v>0.03</v>
      </c>
      <c r="K70" s="12" t="str">
        <f t="shared" si="7"/>
        <v>Medium</v>
      </c>
    </row>
    <row r="71" spans="1:11" x14ac:dyDescent="0.25">
      <c r="A71" s="12" t="s">
        <v>3190</v>
      </c>
      <c r="B71" s="12" t="s">
        <v>3170</v>
      </c>
      <c r="C71" s="14" t="s">
        <v>3171</v>
      </c>
      <c r="D71" s="12" t="s">
        <v>3151</v>
      </c>
      <c r="F71" s="12" t="s">
        <v>3185</v>
      </c>
      <c r="G71" s="12" t="s">
        <v>3186</v>
      </c>
      <c r="H71" s="12" t="s">
        <v>3187</v>
      </c>
      <c r="I71" s="12" t="s">
        <v>572</v>
      </c>
      <c r="J71" s="12">
        <v>0.1</v>
      </c>
      <c r="K71" s="12" t="str">
        <f t="shared" si="7"/>
        <v>High</v>
      </c>
    </row>
    <row r="72" spans="1:11" x14ac:dyDescent="0.25">
      <c r="A72" s="12" t="s">
        <v>3191</v>
      </c>
      <c r="B72" s="12" t="s">
        <v>3170</v>
      </c>
      <c r="C72" s="14" t="s">
        <v>3171</v>
      </c>
      <c r="D72" s="12" t="s">
        <v>3151</v>
      </c>
      <c r="F72" s="12" t="s">
        <v>3185</v>
      </c>
      <c r="G72" s="12" t="s">
        <v>3186</v>
      </c>
      <c r="H72" s="12" t="s">
        <v>3187</v>
      </c>
      <c r="I72" s="12" t="s">
        <v>665</v>
      </c>
      <c r="J72" s="12">
        <v>0.02</v>
      </c>
      <c r="K72" s="12" t="str">
        <f t="shared" si="7"/>
        <v>Low</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MaturitybyCSF CMMi</vt:lpstr>
      <vt:lpstr>SCF Domain Criteria</vt:lpstr>
      <vt:lpstr>CISO MindMap</vt:lpstr>
      <vt:lpstr>mcasScoringModel</vt:lpstr>
      <vt:lpstr>mcasMaturityLevels</vt:lpstr>
      <vt:lpstr>csf1</vt:lpstr>
      <vt:lpstr>csf2</vt:lpstr>
      <vt:lpstr>controlDomains</vt:lpstr>
      <vt:lpstr>questionnaire</vt:lpstr>
      <vt:lpstr>Sheet16</vt:lpstr>
      <vt:lpstr>securitySolution</vt:lpstr>
      <vt:lpstr>mcasKeywords</vt:lpstr>
      <vt:lpstr>mcasAnalysis</vt:lpstr>
      <vt:lpstr>mcasScoring</vt:lpstr>
      <vt:lpstr>csfRecommendationAnalysis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Hennessey, Matthew [USA]</dc:creator>
  <cp:lastModifiedBy>Matthew Hennessey</cp:lastModifiedBy>
  <dcterms:created xsi:type="dcterms:W3CDTF">2024-01-24T13:56:09Z</dcterms:created>
  <dcterms:modified xsi:type="dcterms:W3CDTF">2024-02-04T05:57:26Z</dcterms:modified>
</cp:coreProperties>
</file>